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showObjects="placeholders" updateLinks="never" codeName="ThisWorkbook"/>
  <mc:AlternateContent xmlns:mc="http://schemas.openxmlformats.org/markup-compatibility/2006">
    <mc:Choice Requires="x15">
      <x15ac:absPath xmlns:x15ac="http://schemas.microsoft.com/office/spreadsheetml/2010/11/ac" url="R:\Jody\Finance\Budget ISBE\"/>
    </mc:Choice>
  </mc:AlternateContent>
  <xr:revisionPtr revIDLastSave="0" documentId="8_{65A75E92-D943-4243-898B-ECDE1CF3971B}" xr6:coauthVersionLast="47" xr6:coauthVersionMax="47" xr10:uidLastSave="{00000000-0000-0000-0000-000000000000}"/>
  <bookViews>
    <workbookView xWindow="-120" yWindow="-120" windowWidth="51840" windowHeight="21120" tabRatio="828" xr2:uid="{00000000-000D-0000-FFFF-FFFF00000000}"/>
  </bookViews>
  <sheets>
    <sheet name="Cover" sheetId="70" r:id="rId1"/>
    <sheet name="BudgetSum 2-4" sheetId="73" r:id="rId2"/>
    <sheet name="CashSum 5" sheetId="97" r:id="rId3"/>
    <sheet name="EstRev 6-10" sheetId="14" r:id="rId4"/>
    <sheet name="EstExp 11-19" sheetId="30" r:id="rId5"/>
    <sheet name="Itemize 20" sheetId="103" r:id="rId6"/>
    <sheet name="DeficitBudgetSum Calc 21" sheetId="93" r:id="rId7"/>
    <sheet name="DefReductPlan 22-26" sheetId="89" r:id="rId8"/>
    <sheet name="Bckgrnd-Assumpt 27-28" sheetId="95" r:id="rId9"/>
    <sheet name="EBF Spending Plan 29-33" sheetId="113" r:id="rId10"/>
    <sheet name="AC 34" sheetId="99" r:id="rId11"/>
    <sheet name="VendContract 35" sheetId="94" r:id="rId12"/>
    <sheet name="Ref 36" sheetId="81" r:id="rId13"/>
    <sheet name="Error Checks" sheetId="76" r:id="rId14"/>
    <sheet name="EBF Spending Plan Data Table" sheetId="106" state="hidden" r:id="rId15"/>
    <sheet name="District Drop-down" sheetId="102" state="hidden" r:id="rId16"/>
    <sheet name="B27" sheetId="87" state="hidden" r:id="rId17"/>
    <sheet name="FY 26 Data for FY 27" sheetId="112" state="hidden" r:id="rId18"/>
  </sheets>
  <definedNames>
    <definedName name="_AMO_SingleObject_151849305_ROM_F0.SEC2.Print_1.SEC1.BDY.Data_Set_WORK_COLE" hidden="1">#REF!</definedName>
    <definedName name="_AMO_SingleObject_151849305_ROM_F0.SEC2.Print_1.SEC1.HDR.TXT1" hidden="1">#REF!</definedName>
    <definedName name="_AMO_SingleObject_151849305_ROM_F0.SEC2.Print_2.SEC1.BDY.Data_Set_WORK_SIMTWOA" hidden="1">#REF!</definedName>
    <definedName name="_AMO_SingleObject_151849305_ROM_F0.SEC2.Print_2.SEC1.HDR.TXT1" hidden="1">#REF!</definedName>
    <definedName name="_AMO_SingleObject_151849305_ROM_F0.SEC2.Print_2.SEC1.HDR.TXT2" hidden="1">#REF!</definedName>
    <definedName name="_AMO_SingleObject_151849305_ROM_F0.SEC2.Print_2.SEC1.HDR.TXT3" hidden="1">#REF!</definedName>
    <definedName name="_AMO_SingleObject_151849305_ROM_F0.SEC2.Print_2.SEC1.HDR.TXT4" hidden="1">#REF!</definedName>
    <definedName name="_AMO_SingleObject_151849305_ROM_F0.SEC2.Print_2.SEC1.HDR.TXT5" hidden="1">#REF!</definedName>
    <definedName name="_AMO_SingleObject_20457410_ROM_F0.SEC2.Print_1.SEC1.BDY.Data_Set_WORK_FINAL" hidden="1">#REF!</definedName>
    <definedName name="_AMO_SingleObject_20457410_ROM_F0.SEC2.Print_1.SEC1.HDR.TXT1" hidden="1">#REF!</definedName>
    <definedName name="_AMO_SingleObject_20457410_ROM_F0.SEC2.Print_1.SEC1.HDR.TXT2" hidden="1">#REF!</definedName>
    <definedName name="_AMO_SingleObject_20457410_ROM_F0.SEC2.Print_1.SEC1.HDR.TXT3" hidden="1">#REF!</definedName>
    <definedName name="_AMO_SingleObject_20457410_ROM_F0.SEC2.Print_1.SEC1.HDR.TXT4" hidden="1">#REF!</definedName>
    <definedName name="_AMO_SingleObject_20457410_ROM_F0.SEC2.Print_1.SEC1.HDR.TXT5" hidden="1">#REF!</definedName>
    <definedName name="_AMO_SingleObject_261073214_ROM_F0.SEC2.Print_1.SEC1.HDR.TXT1" hidden="1">#REF!</definedName>
    <definedName name="_AMO_SingleObject_261073214_ROM_F0.SEC2.Print_2.SEC1.BDY.Data_Set_WORK_SIMTWOA" hidden="1">#REF!</definedName>
    <definedName name="_AMO_SingleObject_261073214_ROM_F0.SEC2.Print_2.SEC1.HDR.TXT1" hidden="1">#REF!</definedName>
    <definedName name="_AMO_SingleObject_261073214_ROM_F0.SEC2.Print_2.SEC1.HDR.TXT2" hidden="1">#REF!</definedName>
    <definedName name="_AMO_SingleObject_261073214_ROM_F0.SEC2.Print_2.SEC1.HDR.TXT3" hidden="1">#REF!</definedName>
    <definedName name="_AMO_SingleObject_261073214_ROM_F0.SEC2.Print_2.SEC1.HDR.TXT4" hidden="1">#REF!</definedName>
    <definedName name="_AMO_SingleObject_261073214_ROM_F0.SEC2.Print_2.SEC1.HDR.TXT5" hidden="1">#REF!</definedName>
    <definedName name="_AMO_SingleObject_297297864_ROM_F0.SEC2.Print_1.SEC1.HDR.TXT1" hidden="1">#REF!</definedName>
    <definedName name="_AMO_SingleObject_297297864_ROM_F0.SEC2.Print_2.SEC1.BDY.Data_Set_WORK_SIMTWOA" hidden="1">#REF!</definedName>
    <definedName name="_AMO_SingleObject_297297864_ROM_F0.SEC2.Print_2.SEC1.HDR.TXT1" hidden="1">#REF!</definedName>
    <definedName name="_AMO_SingleObject_297297864_ROM_F0.SEC2.Print_2.SEC1.HDR.TXT2" hidden="1">#REF!</definedName>
    <definedName name="_AMO_SingleObject_297297864_ROM_F0.SEC2.Print_2.SEC1.HDR.TXT3" hidden="1">#REF!</definedName>
    <definedName name="_AMO_SingleObject_297297864_ROM_F0.SEC2.Print_2.SEC1.HDR.TXT4" hidden="1">#REF!</definedName>
    <definedName name="_AMO_SingleObject_297297864_ROM_F0.SEC2.Print_2.SEC1.HDR.TXT5" hidden="1">#REF!</definedName>
    <definedName name="_AMO_SingleObject_450755104_ROM_F0.SEC2.Print_2.SEC1.BDY.Data_Set_WORK_SIMTWOA" hidden="1">#REF!</definedName>
    <definedName name="_AMO_SingleObject_450755104_ROM_F0.SEC2.Print_2.SEC1.HDR.TXT1" hidden="1">#REF!</definedName>
    <definedName name="_AMO_SingleObject_450755104_ROM_F0.SEC2.Print_2.SEC1.HDR.TXT2" hidden="1">#REF!</definedName>
    <definedName name="_AMO_SingleObject_450755104_ROM_F0.SEC2.Print_2.SEC1.HDR.TXT3" hidden="1">#REF!</definedName>
    <definedName name="_AMO_SingleObject_450755104_ROM_F0.SEC2.Print_2.SEC1.HDR.TXT4" hidden="1">#REF!</definedName>
    <definedName name="_AMO_SingleObject_450755104_ROM_F0.SEC2.Print_2.SEC1.HDR.TXT5" hidden="1">#REF!</definedName>
    <definedName name="_AMO_SingleObject_45729353_ROM_F0.SEC2.Print_1.SEC1.BDY.Data_Set_WORK_COLE" hidden="1">#REF!</definedName>
    <definedName name="_AMO_SingleObject_45729353_ROM_F0.SEC2.Print_1.SEC1.HDR.TXT1" hidden="1">#REF!</definedName>
    <definedName name="_AMO_SingleObject_45729353_ROM_F0.SEC2.Print_2.SEC1.BDY.Data_Set_WORK_SIMTWOA" hidden="1">#REF!</definedName>
    <definedName name="_AMO_SingleObject_45729353_ROM_F0.SEC2.Print_2.SEC1.HDR.TXT1" hidden="1">#REF!</definedName>
    <definedName name="_AMO_SingleObject_45729353_ROM_F0.SEC2.Print_2.SEC1.HDR.TXT2" hidden="1">#REF!</definedName>
    <definedName name="_AMO_SingleObject_45729353_ROM_F0.SEC2.Print_2.SEC1.HDR.TXT3" hidden="1">#REF!</definedName>
    <definedName name="_AMO_SingleObject_45729353_ROM_F0.SEC2.Print_2.SEC1.HDR.TXT4" hidden="1">#REF!</definedName>
    <definedName name="_AMO_SingleObject_45729353_ROM_F0.SEC2.Print_2.SEC1.HDR.TXT5" hidden="1">#REF!</definedName>
    <definedName name="_AMO_SingleObject_480642679_ROM_F0.SEC2.Print_1.SEC1.HDR.TXT1" hidden="1">#REF!</definedName>
    <definedName name="_AMO_SingleObject_480642679_ROM_F0.SEC2.Print_2.SEC1.BDY.Data_Set_WORK_SIMTWOA" hidden="1">#REF!</definedName>
    <definedName name="_AMO_SingleObject_480642679_ROM_F0.SEC2.Print_2.SEC1.HDR.TXT1" hidden="1">#REF!</definedName>
    <definedName name="_AMO_SingleObject_480642679_ROM_F0.SEC2.Print_2.SEC1.HDR.TXT2" hidden="1">#REF!</definedName>
    <definedName name="_AMO_SingleObject_480642679_ROM_F0.SEC2.Print_2.SEC1.HDR.TXT3" hidden="1">#REF!</definedName>
    <definedName name="_AMO_SingleObject_480642679_ROM_F0.SEC2.Print_2.SEC1.HDR.TXT4" hidden="1">#REF!</definedName>
    <definedName name="_AMO_SingleObject_480642679_ROM_F0.SEC2.Print_2.SEC1.HDR.TXT5" hidden="1">#REF!</definedName>
    <definedName name="_AMO_SingleObject_492809584_ROM_F0.SEC2.Print_1.SEC1.HDR.TXT1" hidden="1">#REF!</definedName>
    <definedName name="_AMO_SingleObject_492809584_ROM_F0.SEC2.Print_2.SEC1.BDY.Data_Set_WORK_SIMTWOA" hidden="1">#REF!</definedName>
    <definedName name="_AMO_SingleObject_492809584_ROM_F0.SEC2.Print_2.SEC1.HDR.TXT1" hidden="1">#REF!</definedName>
    <definedName name="_AMO_SingleObject_492809584_ROM_F0.SEC2.Print_2.SEC1.HDR.TXT2" hidden="1">#REF!</definedName>
    <definedName name="_AMO_SingleObject_492809584_ROM_F0.SEC2.Print_2.SEC1.HDR.TXT3" hidden="1">#REF!</definedName>
    <definedName name="_AMO_SingleObject_492809584_ROM_F0.SEC2.Print_2.SEC1.HDR.TXT4" hidden="1">#REF!</definedName>
    <definedName name="_AMO_SingleObject_492809584_ROM_F0.SEC2.Print_2.SEC1.HDR.TXT5" hidden="1">#REF!</definedName>
    <definedName name="_AMO_SingleObject_569590114_ROM_F0.SEC2.Print_1.SEC1.BDY.Data_Set_WORK_COLE" hidden="1">#REF!</definedName>
    <definedName name="_AMO_SingleObject_569590114_ROM_F0.SEC2.Print_1.SEC1.HDR.TXT1" hidden="1">#REF!</definedName>
    <definedName name="_AMO_SingleObject_569590114_ROM_F0.SEC2.Print_2.SEC1.BDY.Data_Set_WORK_SIMTWOA" hidden="1">#REF!</definedName>
    <definedName name="_AMO_SingleObject_569590114_ROM_F0.SEC2.Print_2.SEC1.HDR.TXT1" hidden="1">#REF!</definedName>
    <definedName name="_AMO_SingleObject_569590114_ROM_F0.SEC2.Print_2.SEC1.HDR.TXT2" hidden="1">#REF!</definedName>
    <definedName name="_AMO_SingleObject_569590114_ROM_F0.SEC2.Print_2.SEC1.HDR.TXT3" hidden="1">#REF!</definedName>
    <definedName name="_AMO_SingleObject_569590114_ROM_F0.SEC2.Print_2.SEC1.HDR.TXT4" hidden="1">#REF!</definedName>
    <definedName name="_AMO_SingleObject_569590114_ROM_F0.SEC2.Print_2.SEC1.HDR.TXT5" hidden="1">#REF!</definedName>
    <definedName name="_AMO_SingleObject_601675587_ROM_F0.SEC2.Print_1.SEC1.HDR.TXT1" hidden="1">#REF!</definedName>
    <definedName name="_AMO_SingleObject_669565704_ROM_F0.SEC2.Print_1.SEC1.HDR.TXT1" hidden="1">#REF!</definedName>
    <definedName name="_AMO_SingleObject_669565704_ROM_F0.SEC2.Print_2.SEC1.BDY.Data_Set_WORK_SIMTWOA" hidden="1">#REF!</definedName>
    <definedName name="_AMO_SingleObject_669565704_ROM_F0.SEC2.Print_2.SEC1.HDR.TXT1" hidden="1">#REF!</definedName>
    <definedName name="_AMO_SingleObject_669565704_ROM_F0.SEC2.Print_2.SEC1.HDR.TXT2" hidden="1">#REF!</definedName>
    <definedName name="_AMO_SingleObject_669565704_ROM_F0.SEC2.Print_2.SEC1.HDR.TXT3" hidden="1">#REF!</definedName>
    <definedName name="_AMO_SingleObject_669565704_ROM_F0.SEC2.Print_2.SEC1.HDR.TXT4" hidden="1">#REF!</definedName>
    <definedName name="_AMO_SingleObject_669565704_ROM_F0.SEC2.Print_2.SEC1.HDR.TXT5" hidden="1">#REF!</definedName>
    <definedName name="_AMO_SingleObject_739077726_ROM_F0.SEC2.Print_1.SEC1.HDR.TXT1" hidden="1">#REF!</definedName>
    <definedName name="_AMO_SingleObject_739077726_ROM_F0.SEC2.Print_2.SEC1.BDY.Data_Set_WORK_SIMTWOA" hidden="1">#REF!</definedName>
    <definedName name="_AMO_SingleObject_739077726_ROM_F0.SEC2.Print_2.SEC1.HDR.TXT1" hidden="1">#REF!</definedName>
    <definedName name="_AMO_SingleObject_739077726_ROM_F0.SEC2.Print_2.SEC1.HDR.TXT2" hidden="1">#REF!</definedName>
    <definedName name="_AMO_SingleObject_739077726_ROM_F0.SEC2.Print_2.SEC1.HDR.TXT3" hidden="1">#REF!</definedName>
    <definedName name="_AMO_SingleObject_739077726_ROM_F0.SEC2.Print_2.SEC1.HDR.TXT4" hidden="1">#REF!</definedName>
    <definedName name="_AMO_SingleObject_739077726_ROM_F0.SEC2.Print_2.SEC1.HDR.TXT5" hidden="1">#REF!</definedName>
    <definedName name="_AMO_SingleObject_768399527_ROM_F0.SEC2.Print_1.SEC1.BDY.Data_Set_WORK_COLE" hidden="1">#REF!</definedName>
    <definedName name="_AMO_SingleObject_768399527_ROM_F0.SEC2.Print_1.SEC1.HDR.TXT1" hidden="1">#REF!</definedName>
    <definedName name="_AMO_SingleObject_768399527_ROM_F0.SEC2.Print_2.SEC1.BDY.Data_Set_WORK_SIMTWOA" hidden="1">#REF!</definedName>
    <definedName name="_AMO_SingleObject_768399527_ROM_F0.SEC2.Print_2.SEC1.HDR.TXT1" hidden="1">#REF!</definedName>
    <definedName name="_AMO_SingleObject_768399527_ROM_F0.SEC2.Print_2.SEC1.HDR.TXT2" hidden="1">#REF!</definedName>
    <definedName name="_AMO_SingleObject_768399527_ROM_F0.SEC2.Print_2.SEC1.HDR.TXT3" hidden="1">#REF!</definedName>
    <definedName name="_AMO_SingleObject_768399527_ROM_F0.SEC2.Print_2.SEC1.HDR.TXT4" hidden="1">#REF!</definedName>
    <definedName name="_AMO_SingleObject_768399527_ROM_F0.SEC2.Print_2.SEC1.HDR.TXT5" hidden="1">#REF!</definedName>
    <definedName name="_AMO_SingleObject_790798588_ROM_F0.SEC2.Print_1.SEC1.HDR.TXT1" hidden="1">#REF!</definedName>
    <definedName name="_AMO_SingleObject_790798588_ROM_F0.SEC2.Print_1.SEC1.HDR.TXT2" hidden="1">#REF!</definedName>
    <definedName name="_AMO_SingleObject_790798588_ROM_F0.SEC2.Print_1.SEC1.HDR.TXT3" hidden="1">#REF!</definedName>
    <definedName name="_AMO_SingleObject_790798588_ROM_F0.SEC2.Print_1.SEC1.HDR.TXT4" hidden="1">#REF!</definedName>
    <definedName name="_AMO_SingleObject_790798588_ROM_F0.SEC2.Print_1.SEC1.HDR.TXT5" hidden="1">#REF!</definedName>
    <definedName name="_AMO_SingleObject_790798588_ROM_F0.SEC2.Print_2.SEC1.BDY.Data_Set_WORK_SIMTWOA" hidden="1">#REF!</definedName>
    <definedName name="_AMO_SingleObject_790798588_ROM_F0.SEC2.Print_2.SEC1.HDR.TXT1" hidden="1">#REF!</definedName>
    <definedName name="_AMO_SingleObject_790798588_ROM_F0.SEC2.Print_2.SEC1.HDR.TXT2" hidden="1">#REF!</definedName>
    <definedName name="_AMO_SingleObject_790798588_ROM_F0.SEC2.Print_2.SEC1.HDR.TXT3" hidden="1">#REF!</definedName>
    <definedName name="_AMO_SingleObject_790798588_ROM_F0.SEC2.Print_2.SEC1.HDR.TXT4" hidden="1">#REF!</definedName>
    <definedName name="_AMO_SingleObject_790798588_ROM_F0.SEC2.Print_2.SEC1.HDR.TXT5" hidden="1">#REF!</definedName>
    <definedName name="_AMO_SingleObject_84217206_ROM_F0.SEC2.Print_1.SEC1.HDR.TXT1" hidden="1">#REF!</definedName>
    <definedName name="_AMO_SingleObject_84217206_ROM_F0.SEC2.Print_2.SEC1.BDY.Data_Set_WORK_SIMTWOA" hidden="1">#REF!</definedName>
    <definedName name="_AMO_SingleObject_84217206_ROM_F0.SEC2.Print_2.SEC1.HDR.TXT1" hidden="1">#REF!</definedName>
    <definedName name="_AMO_SingleObject_84217206_ROM_F0.SEC2.Print_2.SEC1.HDR.TXT2" hidden="1">#REF!</definedName>
    <definedName name="_AMO_SingleObject_84217206_ROM_F0.SEC2.Print_2.SEC1.HDR.TXT3" hidden="1">#REF!</definedName>
    <definedName name="_AMO_SingleObject_84217206_ROM_F0.SEC2.Print_2.SEC1.HDR.TXT4" hidden="1">#REF!</definedName>
    <definedName name="_AMO_SingleObject_84217206_ROM_F0.SEC2.Print_2.SEC1.HDR.TXT5" hidden="1">#REF!</definedName>
    <definedName name="_AMO_SingleObject_847633867_ROM_F0.SEC2.Print_1.SEC1.BDY.Data_Set_WORK_COLE" hidden="1">#REF!</definedName>
    <definedName name="_AMO_SingleObject_847633867_ROM_F0.SEC2.Print_1.SEC1.HDR.TXT1" hidden="1">#REF!</definedName>
    <definedName name="_AMO_SingleObject_847633867_ROM_F0.SEC2.Print_2.SEC1.BDY.Data_Set_WORK_SIMTWOA" hidden="1">#REF!</definedName>
    <definedName name="_AMO_SingleObject_847633867_ROM_F0.SEC2.Print_2.SEC1.HDR.TXT1" hidden="1">#REF!</definedName>
    <definedName name="_AMO_SingleObject_847633867_ROM_F0.SEC2.Print_2.SEC1.HDR.TXT2" hidden="1">#REF!</definedName>
    <definedName name="_AMO_SingleObject_847633867_ROM_F0.SEC2.Print_2.SEC1.HDR.TXT3" hidden="1">#REF!</definedName>
    <definedName name="_AMO_SingleObject_847633867_ROM_F0.SEC2.Print_2.SEC1.HDR.TXT4" hidden="1">#REF!</definedName>
    <definedName name="_AMO_SingleObject_847633867_ROM_F0.SEC2.Print_2.SEC1.HDR.TXT5" hidden="1">#REF!</definedName>
    <definedName name="_AMO_SingleObject_875771459_ROM_F0.SEC2.Print_1.SEC1.BDY.Data_Set_WORK_COLE" hidden="1">#REF!</definedName>
    <definedName name="_AMO_SingleObject_875771459_ROM_F0.SEC2.Print_1.SEC1.HDR.TXT1" hidden="1">#REF!</definedName>
    <definedName name="_AMO_SingleObject_875771459_ROM_F0.SEC2.Print_2.SEC1.BDY.Data_Set_WORK_SIMTWOA" hidden="1">#REF!</definedName>
    <definedName name="_AMO_SingleObject_875771459_ROM_F0.SEC2.Print_2.SEC1.HDR.TXT1" hidden="1">#REF!</definedName>
    <definedName name="_AMO_SingleObject_875771459_ROM_F0.SEC2.Print_2.SEC1.HDR.TXT2" hidden="1">#REF!</definedName>
    <definedName name="_AMO_SingleObject_875771459_ROM_F0.SEC2.Print_2.SEC1.HDR.TXT3" hidden="1">#REF!</definedName>
    <definedName name="_AMO_SingleObject_875771459_ROM_F0.SEC2.Print_2.SEC1.HDR.TXT4" hidden="1">#REF!</definedName>
    <definedName name="_AMO_SingleObject_875771459_ROM_F0.SEC2.Print_2.SEC1.HDR.TXT5" hidden="1">#REF!</definedName>
    <definedName name="_AMO_SingleObject_978866249_ROM_F0.SEC2.Print_2.SEC1.BDY.Data_Set_WORK_SIMTWOA" hidden="1">#REF!</definedName>
    <definedName name="_AMO_SingleObject_978866249_ROM_F0.SEC2.Print_2.SEC1.HDR.TXT1" hidden="1">#REF!</definedName>
    <definedName name="_AMO_SingleObject_978866249_ROM_F0.SEC2.Print_2.SEC1.HDR.TXT2" hidden="1">#REF!</definedName>
    <definedName name="_AMO_SingleObject_978866249_ROM_F0.SEC2.Print_2.SEC1.HDR.TXT3" hidden="1">#REF!</definedName>
    <definedName name="_AMO_SingleObject_978866249_ROM_F0.SEC2.Print_2.SEC1.HDR.TXT4" hidden="1">#REF!</definedName>
    <definedName name="_AMO_SingleObject_978866249_ROM_F0.SEC2.Print_2.SEC1.HDR.TXT5" hidden="1">#REF!</definedName>
    <definedName name="_AMO_SingleObject_984896348_ROM_F0.SEC2.Print_1.SEC1.BDY.Data_Set_WORK_COLE" hidden="1">#REF!</definedName>
    <definedName name="_AMO_SingleObject_984896348_ROM_F0.SEC2.Print_1.SEC1.HDR.TXT1" hidden="1">#REF!</definedName>
    <definedName name="_AMO_SingleObject_984896348_ROM_F0.SEC2.Print_2.SEC1.BDY.Data_Set_WORK_JIM" hidden="1">#REF!</definedName>
    <definedName name="_AMO_SingleObject_984896348_ROM_F0.SEC2.Print_2.SEC1.HDR.TXT1" hidden="1">#REF!</definedName>
    <definedName name="_AMO_SingleObject_984896348_ROM_F0.SEC2.Print_3.SEC1.BDY.Data_Set_WORK_SIMTWOA" hidden="1">#REF!</definedName>
    <definedName name="_AMO_SingleObject_984896348_ROM_F0.SEC2.Print_3.SEC1.HDR.TXT1" hidden="1">#REF!</definedName>
    <definedName name="_AMO_SingleObject_984896348_ROM_F0.SEC2.Print_3.SEC1.HDR.TXT2" hidden="1">#REF!</definedName>
    <definedName name="_AMO_SingleObject_984896348_ROM_F0.SEC2.Print_3.SEC1.HDR.TXT3" hidden="1">#REF!</definedName>
    <definedName name="_AMO_SingleObject_984896348_ROM_F0.SEC2.Print_3.SEC1.HDR.TXT4" hidden="1">#REF!</definedName>
    <definedName name="_AMO_SingleObject_984896348_ROM_F0.SEC2.Print_3.SEC1.HDR.TXT5" hidden="1">#REF!</definedName>
    <definedName name="_xlnm._FilterDatabase" localSheetId="16" hidden="1">'B27'!$A$1:$K$8000</definedName>
    <definedName name="_xlnm._FilterDatabase" localSheetId="15" hidden="1">'District Drop-down'!$A$1:$F$1001</definedName>
    <definedName name="_xlnm._FilterDatabase" localSheetId="17" hidden="1">'FY 26 Data for FY 27'!$A$2:$BC$939</definedName>
    <definedName name="_Order1" hidden="1">255</definedName>
    <definedName name="_Order2" hidden="1">255</definedName>
    <definedName name="ADDITIONAL_INVEST">#REF!</definedName>
    <definedName name="ADJUSTED_EAV">#REF!</definedName>
    <definedName name="BASE_CALC">#REF!</definedName>
    <definedName name="BFM">#REF!</definedName>
    <definedName name="ChosenDistrict" localSheetId="9">#REF!</definedName>
    <definedName name="ChosenDistrict" localSheetId="17">#REF!</definedName>
    <definedName name="ChosenDistrict">Cover!H5</definedName>
    <definedName name="CORE_INVEST">#REF!</definedName>
    <definedName name="CY_REAL_CALC">#REF!</definedName>
    <definedName name="DashedRCDTHidden">Cover!$Y$14</definedName>
    <definedName name="ENROLL_ALL">#REF!</definedName>
    <definedName name="ENROLL_EL">#REF!</definedName>
    <definedName name="ENROLL_LOWINC">#REF!</definedName>
    <definedName name="LOCAL_CAPACITY_TARGET">#REF!</definedName>
    <definedName name="OTR">#REF!</definedName>
    <definedName name="PER_STUDENT_INVEST">#REF!</definedName>
    <definedName name="_xlnm.Print_Area" localSheetId="10">'AC 34'!$A$1:$M$29</definedName>
    <definedName name="_xlnm.Print_Area" localSheetId="8">'Bckgrnd-Assumpt 27-28'!$A$1:$B$35</definedName>
    <definedName name="_xlnm.Print_Area" localSheetId="1">'BudgetSum 2-4'!$A$1:$L$132</definedName>
    <definedName name="_xlnm.Print_Area" localSheetId="2">'CashSum 5'!$A$1:$K$37</definedName>
    <definedName name="_xlnm.Print_Area" localSheetId="0">Cover!$A$1:$U$71</definedName>
    <definedName name="_xlnm.Print_Area" localSheetId="6">'DeficitBudgetSum Calc 21'!$A$1:$G$21</definedName>
    <definedName name="_xlnm.Print_Area" localSheetId="7">'DefReductPlan 22-26'!$A$1:$Z$27</definedName>
    <definedName name="_xlnm.Print_Area" localSheetId="9">'EBF Spending Plan 29-33'!$A$1:$M$167</definedName>
    <definedName name="_xlnm.Print_Area" localSheetId="13">'Error Checks'!$A$1:$C$56</definedName>
    <definedName name="_xlnm.Print_Area" localSheetId="4">'EstExp 11-19'!$A$1:$K$454</definedName>
    <definedName name="_xlnm.Print_Area" localSheetId="5">'Itemize 20'!$B$1:$H$48</definedName>
    <definedName name="_xlnm.Print_Area" localSheetId="11">'VendContract 35'!$A$1:$F$39</definedName>
    <definedName name="_xlnm.Print_Titles" localSheetId="8">'Bckgrnd-Assumpt 27-28'!1:3</definedName>
    <definedName name="_xlnm.Print_Titles" localSheetId="1">'BudgetSum 2-4'!1:2</definedName>
    <definedName name="_xlnm.Print_Titles" localSheetId="7">'DefReductPlan 22-26'!A:B</definedName>
    <definedName name="_xlnm.Print_Titles" localSheetId="4">'EstExp 11-19'!1:2</definedName>
    <definedName name="_xlnm.Print_Titles" localSheetId="3">'EstRev 6-10'!1:2</definedName>
    <definedName name="PTELL_EAV_CALC">#REF!</definedName>
    <definedName name="REGION">#REF!</definedName>
    <definedName name="SCHADDRS">#REF!</definedName>
    <definedName name="SCHCTY">#REF!</definedName>
    <definedName name="SCHNMBR">#REF!</definedName>
    <definedName name="SCHNME">#REF!</definedName>
    <definedName name="School_District">#REF!</definedName>
    <definedName name="SUPT">#REF!</definedName>
    <definedName name="validation_list" comment="For Dist Name autocomplete dropdown on Cover tab (cell G13)">OFFSET(#REF!,,,COUNTIF(#REF!,"?*"))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5" i="70" l="1"/>
  <c r="Y13" i="70"/>
  <c r="J14" i="70"/>
  <c r="Y15" i="70" s="1"/>
  <c r="Y14" i="70"/>
  <c r="H25" i="70"/>
  <c r="O25" i="70"/>
  <c r="G29" i="70" s="1"/>
  <c r="I26" i="70"/>
  <c r="N26" i="70"/>
  <c r="J38" i="70" s="1"/>
  <c r="K28" i="70"/>
  <c r="E38" i="70"/>
  <c r="C72" i="70"/>
  <c r="A3" i="73"/>
  <c r="D6" i="73"/>
  <c r="D94" i="73" s="1"/>
  <c r="I7" i="73"/>
  <c r="I95" i="73" s="1"/>
  <c r="D15" i="73"/>
  <c r="G15" i="73"/>
  <c r="G103" i="73" s="1"/>
  <c r="F18" i="73"/>
  <c r="F106" i="73" s="1"/>
  <c r="H18" i="73"/>
  <c r="H106" i="73" s="1"/>
  <c r="C20" i="73"/>
  <c r="D20" i="73"/>
  <c r="E20" i="73"/>
  <c r="F20" i="73"/>
  <c r="G20" i="73"/>
  <c r="H20" i="73"/>
  <c r="J20" i="73"/>
  <c r="K20" i="73"/>
  <c r="D31" i="73"/>
  <c r="D46" i="73" s="1"/>
  <c r="D80" i="73" s="1"/>
  <c r="D117" i="73" s="1"/>
  <c r="D32" i="73"/>
  <c r="E33" i="73"/>
  <c r="E46" i="73" s="1"/>
  <c r="E39" i="73"/>
  <c r="E40" i="73"/>
  <c r="E41" i="73"/>
  <c r="E42" i="73"/>
  <c r="H43" i="73"/>
  <c r="H46" i="73" s="1"/>
  <c r="C46" i="73"/>
  <c r="C113" i="73" s="1"/>
  <c r="F46" i="73"/>
  <c r="G46" i="73"/>
  <c r="I46" i="73"/>
  <c r="I113" i="73" s="1"/>
  <c r="J46" i="73"/>
  <c r="J80" i="73" s="1"/>
  <c r="J117" i="73" s="1"/>
  <c r="K46" i="73"/>
  <c r="I50" i="73"/>
  <c r="I51" i="73"/>
  <c r="I79" i="73" s="1"/>
  <c r="C79" i="73"/>
  <c r="D79" i="73"/>
  <c r="D116" i="73" s="1"/>
  <c r="E79" i="73"/>
  <c r="F79" i="73"/>
  <c r="F116" i="73" s="1"/>
  <c r="G79" i="73"/>
  <c r="H79" i="73"/>
  <c r="H116" i="73" s="1"/>
  <c r="J79" i="73"/>
  <c r="J116" i="73" s="1"/>
  <c r="K79" i="73"/>
  <c r="F80" i="73"/>
  <c r="F117" i="73" s="1"/>
  <c r="K80" i="73"/>
  <c r="K117" i="73" s="1"/>
  <c r="A81" i="73"/>
  <c r="A83" i="73"/>
  <c r="C85" i="73"/>
  <c r="C24" i="97" s="1"/>
  <c r="A89" i="73"/>
  <c r="A91" i="73"/>
  <c r="C91" i="73"/>
  <c r="D91" i="73"/>
  <c r="E91" i="73"/>
  <c r="F91" i="73"/>
  <c r="G91" i="73"/>
  <c r="H91" i="73"/>
  <c r="I91" i="73"/>
  <c r="J91" i="73"/>
  <c r="K91" i="73"/>
  <c r="C94" i="73"/>
  <c r="F94" i="73"/>
  <c r="C98" i="73"/>
  <c r="C108" i="73" s="1"/>
  <c r="D98" i="73"/>
  <c r="D108" i="73" s="1"/>
  <c r="E98" i="73"/>
  <c r="F98" i="73"/>
  <c r="F108" i="73" s="1"/>
  <c r="G98" i="73"/>
  <c r="H98" i="73"/>
  <c r="H108" i="73" s="1"/>
  <c r="J98" i="73"/>
  <c r="J108" i="73" s="1"/>
  <c r="K98" i="73"/>
  <c r="K108" i="73" s="1"/>
  <c r="J103" i="73"/>
  <c r="J106" i="73"/>
  <c r="E108" i="73"/>
  <c r="G108" i="73"/>
  <c r="D113" i="73"/>
  <c r="F113" i="73"/>
  <c r="J113" i="73"/>
  <c r="K113" i="73"/>
  <c r="E116" i="73"/>
  <c r="G116" i="73"/>
  <c r="I116" i="73"/>
  <c r="K116" i="73"/>
  <c r="A118" i="73"/>
  <c r="C130" i="73"/>
  <c r="A3" i="97"/>
  <c r="C10" i="97"/>
  <c r="D10" i="97"/>
  <c r="D31" i="97" s="1"/>
  <c r="E10" i="97"/>
  <c r="E31" i="97" s="1"/>
  <c r="F10" i="97"/>
  <c r="G10" i="97"/>
  <c r="H10" i="97"/>
  <c r="H31" i="97" s="1"/>
  <c r="I10" i="97"/>
  <c r="J10" i="97"/>
  <c r="J31" i="97" s="1"/>
  <c r="K10" i="97"/>
  <c r="I13" i="97"/>
  <c r="I20" i="97" s="1"/>
  <c r="C19" i="97"/>
  <c r="D19" i="97"/>
  <c r="D35" i="97" s="1"/>
  <c r="E19" i="97"/>
  <c r="E35" i="97" s="1"/>
  <c r="F19" i="97"/>
  <c r="G19" i="97"/>
  <c r="H19" i="97"/>
  <c r="H35" i="97" s="1"/>
  <c r="I19" i="97"/>
  <c r="J19" i="97"/>
  <c r="J35" i="97" s="1"/>
  <c r="K19" i="97"/>
  <c r="A21" i="97"/>
  <c r="A23" i="97"/>
  <c r="C26" i="97"/>
  <c r="A27" i="97"/>
  <c r="A29" i="97"/>
  <c r="C29" i="97"/>
  <c r="D29" i="97"/>
  <c r="E29" i="97"/>
  <c r="F29" i="97"/>
  <c r="G29" i="97"/>
  <c r="H29" i="97"/>
  <c r="I29" i="97"/>
  <c r="J29" i="97"/>
  <c r="K29" i="97"/>
  <c r="C31" i="97"/>
  <c r="F31" i="97"/>
  <c r="G31" i="97"/>
  <c r="I31" i="97"/>
  <c r="K31" i="97"/>
  <c r="I34" i="97"/>
  <c r="I36" i="97" s="1"/>
  <c r="C35" i="97"/>
  <c r="F35" i="97"/>
  <c r="G35" i="97"/>
  <c r="I35" i="97"/>
  <c r="K35" i="97"/>
  <c r="A37" i="97"/>
  <c r="C12" i="14"/>
  <c r="D12" i="14"/>
  <c r="E12" i="14"/>
  <c r="E112" i="14" s="1"/>
  <c r="F12" i="14"/>
  <c r="G12" i="14"/>
  <c r="H12" i="14"/>
  <c r="I12" i="14"/>
  <c r="J12" i="14"/>
  <c r="K12" i="14"/>
  <c r="C18" i="14"/>
  <c r="D18" i="14"/>
  <c r="D112" i="14" s="1"/>
  <c r="E18" i="14"/>
  <c r="F18" i="14"/>
  <c r="F112" i="14" s="1"/>
  <c r="G18" i="14"/>
  <c r="H18" i="14"/>
  <c r="I18" i="14"/>
  <c r="I112" i="14" s="1"/>
  <c r="J18" i="14"/>
  <c r="K18" i="14"/>
  <c r="C40" i="14"/>
  <c r="F63" i="14"/>
  <c r="C68" i="14"/>
  <c r="D68" i="14"/>
  <c r="E68" i="14"/>
  <c r="F68" i="14"/>
  <c r="G68" i="14"/>
  <c r="G112" i="14" s="1"/>
  <c r="H68" i="14"/>
  <c r="I68" i="14"/>
  <c r="J68" i="14"/>
  <c r="K68" i="14"/>
  <c r="C76" i="14"/>
  <c r="C84" i="14"/>
  <c r="D84" i="14"/>
  <c r="C85" i="14"/>
  <c r="C96" i="14"/>
  <c r="C111" i="14"/>
  <c r="D111" i="14"/>
  <c r="E111" i="14"/>
  <c r="F111" i="14"/>
  <c r="G111" i="14"/>
  <c r="H111" i="14"/>
  <c r="I111" i="14"/>
  <c r="J111" i="14"/>
  <c r="K111" i="14"/>
  <c r="H112" i="14"/>
  <c r="C118" i="14"/>
  <c r="C6" i="73" s="1"/>
  <c r="C10" i="89" s="1"/>
  <c r="D118" i="14"/>
  <c r="F118" i="14"/>
  <c r="F6" i="73" s="1"/>
  <c r="E10" i="89" s="1"/>
  <c r="G118" i="14"/>
  <c r="G6" i="73" s="1"/>
  <c r="G94" i="73" s="1"/>
  <c r="C124" i="14"/>
  <c r="D124" i="14"/>
  <c r="E124" i="14"/>
  <c r="E165" i="14" s="1"/>
  <c r="E7" i="73" s="1"/>
  <c r="E95" i="73" s="1"/>
  <c r="F124" i="14"/>
  <c r="F165" i="14" s="1"/>
  <c r="F7" i="73" s="1"/>
  <c r="E11" i="89" s="1"/>
  <c r="G124" i="14"/>
  <c r="H124" i="14"/>
  <c r="J124" i="14"/>
  <c r="K124" i="14"/>
  <c r="C131" i="14"/>
  <c r="C164" i="14" s="1"/>
  <c r="D131" i="14"/>
  <c r="F131" i="14"/>
  <c r="C140" i="14"/>
  <c r="D140" i="14"/>
  <c r="G140" i="14"/>
  <c r="G164" i="14" s="1"/>
  <c r="G165" i="14" s="1"/>
  <c r="G7" i="73" s="1"/>
  <c r="G95" i="73" s="1"/>
  <c r="C150" i="14"/>
  <c r="D150" i="14"/>
  <c r="D164" i="14" s="1"/>
  <c r="F150" i="14"/>
  <c r="G150" i="14"/>
  <c r="E164" i="14"/>
  <c r="F164" i="14"/>
  <c r="H164" i="14"/>
  <c r="I164" i="14"/>
  <c r="I165" i="14" s="1"/>
  <c r="J164" i="14"/>
  <c r="K164" i="14"/>
  <c r="C165" i="14"/>
  <c r="C7" i="73" s="1"/>
  <c r="H165" i="14"/>
  <c r="H7" i="73" s="1"/>
  <c r="H95" i="73" s="1"/>
  <c r="K165" i="14"/>
  <c r="K7" i="73" s="1"/>
  <c r="K95" i="73" s="1"/>
  <c r="C170" i="14"/>
  <c r="D170" i="14"/>
  <c r="E170" i="14"/>
  <c r="F170" i="14"/>
  <c r="G170" i="14"/>
  <c r="H170" i="14"/>
  <c r="I170" i="14"/>
  <c r="I239" i="14" s="1"/>
  <c r="I8" i="73" s="1"/>
  <c r="I96" i="73" s="1"/>
  <c r="J170" i="14"/>
  <c r="K170" i="14"/>
  <c r="C176" i="14"/>
  <c r="D176" i="14"/>
  <c r="F176" i="14"/>
  <c r="G176" i="14"/>
  <c r="H176" i="14"/>
  <c r="K176" i="14"/>
  <c r="C183" i="14"/>
  <c r="D183" i="14"/>
  <c r="F183" i="14"/>
  <c r="G183" i="14"/>
  <c r="C193" i="14"/>
  <c r="G193" i="14"/>
  <c r="C199" i="14"/>
  <c r="D199" i="14"/>
  <c r="F199" i="14"/>
  <c r="G199" i="14"/>
  <c r="C205" i="14"/>
  <c r="C238" i="14" s="1"/>
  <c r="C239" i="14" s="1"/>
  <c r="C8" i="73" s="1"/>
  <c r="D205" i="14"/>
  <c r="F205" i="14"/>
  <c r="G205" i="14"/>
  <c r="C213" i="14"/>
  <c r="D213" i="14"/>
  <c r="F213" i="14"/>
  <c r="G213" i="14"/>
  <c r="C217" i="14"/>
  <c r="D217" i="14"/>
  <c r="G217" i="14"/>
  <c r="C223" i="14"/>
  <c r="D223" i="14"/>
  <c r="E223" i="14"/>
  <c r="E238" i="14" s="1"/>
  <c r="F223" i="14"/>
  <c r="G223" i="14"/>
  <c r="H223" i="14"/>
  <c r="J223" i="14"/>
  <c r="K223" i="14"/>
  <c r="F238" i="14"/>
  <c r="H238" i="14"/>
  <c r="J238" i="14"/>
  <c r="K238" i="14"/>
  <c r="J239" i="14"/>
  <c r="J8" i="73" s="1"/>
  <c r="J96" i="73" s="1"/>
  <c r="K5" i="30"/>
  <c r="K6" i="30"/>
  <c r="K7" i="30"/>
  <c r="K8" i="30"/>
  <c r="K9" i="30"/>
  <c r="K10" i="30"/>
  <c r="K11" i="30"/>
  <c r="K12" i="30"/>
  <c r="K13" i="30"/>
  <c r="K14" i="30"/>
  <c r="K15" i="30"/>
  <c r="K16" i="30"/>
  <c r="K17" i="30"/>
  <c r="K18" i="30"/>
  <c r="K19" i="30"/>
  <c r="K20" i="30"/>
  <c r="K21" i="30"/>
  <c r="K22" i="30"/>
  <c r="K23" i="30"/>
  <c r="K24" i="30"/>
  <c r="K25" i="30"/>
  <c r="K26" i="30"/>
  <c r="K27" i="30"/>
  <c r="K28" i="30"/>
  <c r="K29" i="30"/>
  <c r="K30" i="30"/>
  <c r="K31" i="30"/>
  <c r="K32" i="30"/>
  <c r="K33" i="30"/>
  <c r="C87" i="73" s="1"/>
  <c r="C34" i="30"/>
  <c r="K34" i="30" s="1"/>
  <c r="C13" i="73" s="1"/>
  <c r="C101" i="73" s="1"/>
  <c r="D34" i="30"/>
  <c r="E34" i="30"/>
  <c r="F34" i="30"/>
  <c r="G34" i="30"/>
  <c r="H34" i="30"/>
  <c r="I34" i="30"/>
  <c r="J34" i="30"/>
  <c r="C35" i="30"/>
  <c r="D35" i="30"/>
  <c r="E35" i="30"/>
  <c r="F35" i="30"/>
  <c r="G35" i="30"/>
  <c r="H35" i="30"/>
  <c r="I35" i="30"/>
  <c r="J35" i="30"/>
  <c r="K38" i="30"/>
  <c r="K39" i="30"/>
  <c r="K40" i="30"/>
  <c r="K41" i="30"/>
  <c r="K42" i="30"/>
  <c r="K43" i="30"/>
  <c r="C44" i="30"/>
  <c r="D44" i="30"/>
  <c r="E44" i="30"/>
  <c r="F44" i="30"/>
  <c r="F76" i="30" s="1"/>
  <c r="F117" i="30" s="1"/>
  <c r="G44" i="30"/>
  <c r="H44" i="30"/>
  <c r="I44" i="30"/>
  <c r="J44" i="30"/>
  <c r="J76" i="30" s="1"/>
  <c r="K46" i="30"/>
  <c r="K47" i="30"/>
  <c r="K48" i="30"/>
  <c r="C49" i="30"/>
  <c r="D49" i="30"/>
  <c r="E49" i="30"/>
  <c r="F49" i="30"/>
  <c r="G49" i="30"/>
  <c r="G76" i="30" s="1"/>
  <c r="G117" i="30" s="1"/>
  <c r="H49" i="30"/>
  <c r="I49" i="30"/>
  <c r="J49" i="30"/>
  <c r="K51" i="30"/>
  <c r="K52" i="30"/>
  <c r="K53" i="30"/>
  <c r="K54" i="30"/>
  <c r="C55" i="30"/>
  <c r="D55" i="30"/>
  <c r="E55" i="30"/>
  <c r="F55" i="30"/>
  <c r="G55" i="30"/>
  <c r="H55" i="30"/>
  <c r="I55" i="30"/>
  <c r="J55" i="30"/>
  <c r="K55" i="30"/>
  <c r="K57" i="30"/>
  <c r="K58" i="30"/>
  <c r="C59" i="30"/>
  <c r="C76" i="30" s="1"/>
  <c r="D59" i="30"/>
  <c r="E59" i="30"/>
  <c r="F59" i="30"/>
  <c r="G59" i="30"/>
  <c r="H59" i="30"/>
  <c r="I59" i="30"/>
  <c r="J59" i="30"/>
  <c r="K61" i="30"/>
  <c r="K62" i="30"/>
  <c r="K63" i="30"/>
  <c r="K64" i="30"/>
  <c r="K65" i="30"/>
  <c r="K66" i="30"/>
  <c r="C67" i="30"/>
  <c r="D67" i="30"/>
  <c r="E67" i="30"/>
  <c r="F67" i="30"/>
  <c r="G67" i="30"/>
  <c r="H67" i="30"/>
  <c r="I67" i="30"/>
  <c r="J67" i="30"/>
  <c r="K67" i="30"/>
  <c r="K69" i="30"/>
  <c r="K70" i="30"/>
  <c r="K71" i="30"/>
  <c r="K72" i="30"/>
  <c r="K74" i="30" s="1"/>
  <c r="K73" i="30"/>
  <c r="C74" i="30"/>
  <c r="D74" i="30"/>
  <c r="E74" i="30"/>
  <c r="F74" i="30"/>
  <c r="G74" i="30"/>
  <c r="H74" i="30"/>
  <c r="H76" i="30" s="1"/>
  <c r="H116" i="30" s="1"/>
  <c r="C129" i="73" s="1"/>
  <c r="I74" i="30"/>
  <c r="J74" i="30"/>
  <c r="K75" i="30"/>
  <c r="D76" i="30"/>
  <c r="I76" i="30"/>
  <c r="I116" i="30" s="1"/>
  <c r="K77" i="30"/>
  <c r="C15" i="73" s="1"/>
  <c r="C103" i="73" s="1"/>
  <c r="K80" i="30"/>
  <c r="K81" i="30"/>
  <c r="K82" i="30"/>
  <c r="K83" i="30"/>
  <c r="K84" i="30"/>
  <c r="K85" i="30"/>
  <c r="E86" i="30"/>
  <c r="E104" i="30" s="1"/>
  <c r="H86" i="30"/>
  <c r="K86" i="30"/>
  <c r="K87" i="30"/>
  <c r="K88" i="30"/>
  <c r="K89" i="30"/>
  <c r="K90" i="30"/>
  <c r="K91" i="30"/>
  <c r="K92" i="30"/>
  <c r="K93" i="30"/>
  <c r="H94" i="30"/>
  <c r="K95" i="30"/>
  <c r="K96" i="30"/>
  <c r="K97" i="30"/>
  <c r="K102" i="30" s="1"/>
  <c r="K98" i="30"/>
  <c r="K99" i="30"/>
  <c r="K100" i="30"/>
  <c r="K101" i="30"/>
  <c r="E102" i="30"/>
  <c r="H102" i="30"/>
  <c r="K103" i="30"/>
  <c r="H104" i="30"/>
  <c r="K107" i="30"/>
  <c r="K108" i="30"/>
  <c r="K109" i="30"/>
  <c r="K110" i="30"/>
  <c r="K111" i="30"/>
  <c r="H112" i="30"/>
  <c r="H114" i="30" s="1"/>
  <c r="K113" i="30"/>
  <c r="K115" i="30"/>
  <c r="C18" i="73" s="1"/>
  <c r="H117" i="30"/>
  <c r="K124" i="30"/>
  <c r="K126" i="30"/>
  <c r="K127" i="30"/>
  <c r="K128" i="30"/>
  <c r="K129" i="30"/>
  <c r="K130" i="30"/>
  <c r="C131" i="30"/>
  <c r="C133" i="30" s="1"/>
  <c r="D131" i="30"/>
  <c r="D133" i="30" s="1"/>
  <c r="D155" i="30" s="1"/>
  <c r="D125" i="73" s="1"/>
  <c r="E131" i="30"/>
  <c r="F131" i="30"/>
  <c r="G131" i="30"/>
  <c r="G133" i="30" s="1"/>
  <c r="G155" i="30" s="1"/>
  <c r="D128" i="73" s="1"/>
  <c r="H131" i="30"/>
  <c r="H133" i="30" s="1"/>
  <c r="I131" i="30"/>
  <c r="I133" i="30" s="1"/>
  <c r="J131" i="30"/>
  <c r="K132" i="30"/>
  <c r="E133" i="30"/>
  <c r="F133" i="30"/>
  <c r="F155" i="30" s="1"/>
  <c r="D127" i="73" s="1"/>
  <c r="J133" i="30"/>
  <c r="K134" i="30"/>
  <c r="K137" i="30"/>
  <c r="K138" i="30"/>
  <c r="K141" i="30" s="1"/>
  <c r="K143" i="30" s="1"/>
  <c r="D16" i="73" s="1"/>
  <c r="K139" i="30"/>
  <c r="K140" i="30"/>
  <c r="E141" i="30"/>
  <c r="E143" i="30" s="1"/>
  <c r="H141" i="30"/>
  <c r="H143" i="30" s="1"/>
  <c r="K142" i="30"/>
  <c r="K146" i="30"/>
  <c r="K147" i="30"/>
  <c r="K148" i="30"/>
  <c r="K151" i="30" s="1"/>
  <c r="K153" i="30" s="1"/>
  <c r="D17" i="73" s="1"/>
  <c r="K149" i="30"/>
  <c r="K150" i="30"/>
  <c r="H151" i="30"/>
  <c r="H153" i="30" s="1"/>
  <c r="K152" i="30"/>
  <c r="K154" i="30"/>
  <c r="D18" i="73" s="1"/>
  <c r="D20" i="89" s="1"/>
  <c r="C155" i="30"/>
  <c r="D124" i="73" s="1"/>
  <c r="I155" i="30"/>
  <c r="D130" i="73" s="1"/>
  <c r="J155" i="30"/>
  <c r="D131" i="73" s="1"/>
  <c r="K161" i="30"/>
  <c r="K164" i="30" s="1"/>
  <c r="E16" i="73" s="1"/>
  <c r="K162" i="30"/>
  <c r="K163" i="30"/>
  <c r="H164" i="30"/>
  <c r="K167" i="30"/>
  <c r="K168" i="30"/>
  <c r="K169" i="30"/>
  <c r="K170" i="30"/>
  <c r="K171" i="30"/>
  <c r="H172" i="30"/>
  <c r="H176" i="30" s="1"/>
  <c r="K173" i="30"/>
  <c r="K174" i="30"/>
  <c r="K175" i="30"/>
  <c r="E176" i="30"/>
  <c r="K177" i="30"/>
  <c r="E18" i="73" s="1"/>
  <c r="E106" i="73" s="1"/>
  <c r="E178" i="30"/>
  <c r="E126" i="73" s="1"/>
  <c r="E132" i="73" s="1"/>
  <c r="H178" i="30"/>
  <c r="E129" i="73" s="1"/>
  <c r="K184" i="30"/>
  <c r="K188" i="30" s="1"/>
  <c r="K186" i="30"/>
  <c r="K187" i="30"/>
  <c r="C188" i="30"/>
  <c r="C214" i="30" s="1"/>
  <c r="F124" i="73" s="1"/>
  <c r="D188" i="30"/>
  <c r="E188" i="30"/>
  <c r="F188" i="30"/>
  <c r="F214" i="30" s="1"/>
  <c r="F127" i="73" s="1"/>
  <c r="G188" i="30"/>
  <c r="H188" i="30"/>
  <c r="H214" i="30" s="1"/>
  <c r="F129" i="73" s="1"/>
  <c r="I188" i="30"/>
  <c r="J188" i="30"/>
  <c r="J214" i="30" s="1"/>
  <c r="F131" i="73" s="1"/>
  <c r="K189" i="30"/>
  <c r="F15" i="73" s="1"/>
  <c r="F103" i="73" s="1"/>
  <c r="K192" i="30"/>
  <c r="K193" i="30"/>
  <c r="K194" i="30"/>
  <c r="K195" i="30"/>
  <c r="K196" i="30"/>
  <c r="K197" i="30"/>
  <c r="E198" i="30"/>
  <c r="E200" i="30" s="1"/>
  <c r="E214" i="30" s="1"/>
  <c r="F126" i="73" s="1"/>
  <c r="H198" i="30"/>
  <c r="H200" i="30" s="1"/>
  <c r="K198" i="30"/>
  <c r="K200" i="30" s="1"/>
  <c r="F16" i="73" s="1"/>
  <c r="K199" i="30"/>
  <c r="K203" i="30"/>
  <c r="K204" i="30"/>
  <c r="K205" i="30"/>
  <c r="K206" i="30"/>
  <c r="K207" i="30"/>
  <c r="H208" i="30"/>
  <c r="K208" i="30"/>
  <c r="K209" i="30"/>
  <c r="K210" i="30"/>
  <c r="K211" i="30"/>
  <c r="H212" i="30"/>
  <c r="K213" i="30"/>
  <c r="D214" i="30"/>
  <c r="F125" i="73" s="1"/>
  <c r="G214" i="30"/>
  <c r="F128" i="73" s="1"/>
  <c r="I214" i="30"/>
  <c r="F130" i="73" s="1"/>
  <c r="K219" i="30"/>
  <c r="K220" i="30"/>
  <c r="K221" i="30"/>
  <c r="K222" i="30"/>
  <c r="K223" i="30"/>
  <c r="K224" i="30"/>
  <c r="K225" i="30"/>
  <c r="K226" i="30"/>
  <c r="K227" i="30"/>
  <c r="K228" i="30"/>
  <c r="K229" i="30"/>
  <c r="K230" i="30"/>
  <c r="K231" i="30"/>
  <c r="K232" i="30"/>
  <c r="D233" i="30"/>
  <c r="K236" i="30"/>
  <c r="K237" i="30"/>
  <c r="K238" i="30"/>
  <c r="K239" i="30"/>
  <c r="K240" i="30"/>
  <c r="K241" i="30"/>
  <c r="D242" i="30"/>
  <c r="K244" i="30"/>
  <c r="K247" i="30" s="1"/>
  <c r="K245" i="30"/>
  <c r="K246" i="30"/>
  <c r="D247" i="30"/>
  <c r="K249" i="30"/>
  <c r="K250" i="30"/>
  <c r="K251" i="30"/>
  <c r="K252" i="30"/>
  <c r="K253" i="30"/>
  <c r="D254" i="30"/>
  <c r="K256" i="30"/>
  <c r="K258" i="30" s="1"/>
  <c r="K257" i="30"/>
  <c r="D258" i="30"/>
  <c r="K260" i="30"/>
  <c r="K261" i="30"/>
  <c r="K262" i="30"/>
  <c r="K263" i="30"/>
  <c r="K264" i="30"/>
  <c r="K265" i="30"/>
  <c r="K266" i="30"/>
  <c r="D267" i="30"/>
  <c r="K269" i="30"/>
  <c r="K270" i="30"/>
  <c r="K271" i="30"/>
  <c r="K272" i="30"/>
  <c r="K273" i="30"/>
  <c r="D274" i="30"/>
  <c r="K274" i="30"/>
  <c r="K275" i="30"/>
  <c r="D276" i="30"/>
  <c r="K277" i="30"/>
  <c r="K279" i="30"/>
  <c r="K280" i="30"/>
  <c r="K282" i="30" s="1"/>
  <c r="G16" i="73" s="1"/>
  <c r="G104" i="73" s="1"/>
  <c r="K281" i="30"/>
  <c r="D282" i="30"/>
  <c r="K285" i="30"/>
  <c r="K286" i="30"/>
  <c r="K287" i="30"/>
  <c r="K288" i="30"/>
  <c r="K289" i="30"/>
  <c r="H290" i="30"/>
  <c r="K291" i="30"/>
  <c r="G18" i="73" s="1"/>
  <c r="H292" i="30"/>
  <c r="G129" i="73" s="1"/>
  <c r="K298" i="30"/>
  <c r="K300" i="30" s="1"/>
  <c r="K299" i="30"/>
  <c r="C300" i="30"/>
  <c r="C309" i="30" s="1"/>
  <c r="H124" i="73" s="1"/>
  <c r="D300" i="30"/>
  <c r="D309" i="30" s="1"/>
  <c r="H125" i="73" s="1"/>
  <c r="E300" i="30"/>
  <c r="F300" i="30"/>
  <c r="G300" i="30"/>
  <c r="G309" i="30" s="1"/>
  <c r="H128" i="73" s="1"/>
  <c r="H300" i="30"/>
  <c r="I300" i="30"/>
  <c r="K303" i="30"/>
  <c r="K304" i="30"/>
  <c r="K305" i="30"/>
  <c r="K307" i="30" s="1"/>
  <c r="H16" i="73" s="1"/>
  <c r="H104" i="73" s="1"/>
  <c r="K306" i="30"/>
  <c r="E307" i="30"/>
  <c r="H307" i="30"/>
  <c r="H309" i="30" s="1"/>
  <c r="H129" i="73" s="1"/>
  <c r="K308" i="30"/>
  <c r="F309" i="30"/>
  <c r="H127" i="73" s="1"/>
  <c r="I309" i="30"/>
  <c r="H130" i="73" s="1"/>
  <c r="K316" i="30"/>
  <c r="K317" i="30"/>
  <c r="K318" i="30"/>
  <c r="K319" i="30"/>
  <c r="K320" i="30"/>
  <c r="K321" i="30"/>
  <c r="K322" i="30"/>
  <c r="K323" i="30"/>
  <c r="K324" i="30"/>
  <c r="K325" i="30"/>
  <c r="K326" i="30"/>
  <c r="K327" i="30"/>
  <c r="K328" i="30"/>
  <c r="K329" i="30"/>
  <c r="K330" i="30"/>
  <c r="K331" i="30"/>
  <c r="K332" i="30"/>
  <c r="K333" i="30"/>
  <c r="K334" i="30"/>
  <c r="K335" i="30"/>
  <c r="K336" i="30"/>
  <c r="K337" i="30"/>
  <c r="K338" i="30"/>
  <c r="K339" i="30"/>
  <c r="K340" i="30"/>
  <c r="K341" i="30"/>
  <c r="K342" i="30"/>
  <c r="K343" i="30"/>
  <c r="C344" i="30"/>
  <c r="D344" i="30"/>
  <c r="E344" i="30"/>
  <c r="F344" i="30"/>
  <c r="G344" i="30"/>
  <c r="H344" i="30"/>
  <c r="K344" i="30" s="1"/>
  <c r="I344" i="30"/>
  <c r="J344" i="30"/>
  <c r="J428" i="30" s="1"/>
  <c r="J131" i="73" s="1"/>
  <c r="K347" i="30"/>
  <c r="K353" i="30" s="1"/>
  <c r="K348" i="30"/>
  <c r="K349" i="30"/>
  <c r="K350" i="30"/>
  <c r="K351" i="30"/>
  <c r="K352" i="30"/>
  <c r="C353" i="30"/>
  <c r="D353" i="30"/>
  <c r="E353" i="30"/>
  <c r="F353" i="30"/>
  <c r="G353" i="30"/>
  <c r="H353" i="30"/>
  <c r="I353" i="30"/>
  <c r="I387" i="30" s="1"/>
  <c r="I428" i="30" s="1"/>
  <c r="J130" i="73" s="1"/>
  <c r="J353" i="30"/>
  <c r="K355" i="30"/>
  <c r="K358" i="30" s="1"/>
  <c r="K356" i="30"/>
  <c r="K357" i="30"/>
  <c r="C358" i="30"/>
  <c r="D358" i="30"/>
  <c r="E358" i="30"/>
  <c r="F358" i="30"/>
  <c r="G358" i="30"/>
  <c r="H358" i="30"/>
  <c r="I358" i="30"/>
  <c r="J358" i="30"/>
  <c r="K360" i="30"/>
  <c r="K361" i="30"/>
  <c r="K362" i="30"/>
  <c r="K365" i="30" s="1"/>
  <c r="K363" i="30"/>
  <c r="K364" i="30"/>
  <c r="C365" i="30"/>
  <c r="D365" i="30"/>
  <c r="E365" i="30"/>
  <c r="F365" i="30"/>
  <c r="G365" i="30"/>
  <c r="H365" i="30"/>
  <c r="I365" i="30"/>
  <c r="J365" i="30"/>
  <c r="K367" i="30"/>
  <c r="K369" i="30" s="1"/>
  <c r="K368" i="30"/>
  <c r="C369" i="30"/>
  <c r="D369" i="30"/>
  <c r="D387" i="30" s="1"/>
  <c r="D428" i="30" s="1"/>
  <c r="J125" i="73" s="1"/>
  <c r="E369" i="30"/>
  <c r="F369" i="30"/>
  <c r="G369" i="30"/>
  <c r="H369" i="30"/>
  <c r="I369" i="30"/>
  <c r="J369" i="30"/>
  <c r="K371" i="30"/>
  <c r="K378" i="30" s="1"/>
  <c r="K372" i="30"/>
  <c r="K373" i="30"/>
  <c r="K374" i="30"/>
  <c r="K375" i="30"/>
  <c r="K376" i="30"/>
  <c r="K377" i="30"/>
  <c r="C378" i="30"/>
  <c r="C387" i="30" s="1"/>
  <c r="C428" i="30" s="1"/>
  <c r="J124" i="73" s="1"/>
  <c r="D378" i="30"/>
  <c r="E378" i="30"/>
  <c r="F378" i="30"/>
  <c r="G378" i="30"/>
  <c r="H378" i="30"/>
  <c r="I378" i="30"/>
  <c r="J378" i="30"/>
  <c r="K380" i="30"/>
  <c r="K22" i="99" s="1"/>
  <c r="K381" i="30"/>
  <c r="K382" i="30"/>
  <c r="K383" i="30"/>
  <c r="K384" i="30"/>
  <c r="C385" i="30"/>
  <c r="D385" i="30"/>
  <c r="E385" i="30"/>
  <c r="F385" i="30"/>
  <c r="G385" i="30"/>
  <c r="H385" i="30"/>
  <c r="I385" i="30"/>
  <c r="J385" i="30"/>
  <c r="J387" i="30" s="1"/>
  <c r="K386" i="30"/>
  <c r="K388" i="30"/>
  <c r="J15" i="73" s="1"/>
  <c r="K391" i="30"/>
  <c r="K392" i="30"/>
  <c r="K393" i="30"/>
  <c r="K394" i="30"/>
  <c r="K395" i="30"/>
  <c r="K396" i="30"/>
  <c r="E397" i="30"/>
  <c r="H397" i="30"/>
  <c r="K398" i="30"/>
  <c r="K399" i="30"/>
  <c r="K400" i="30"/>
  <c r="K401" i="30"/>
  <c r="K402" i="30"/>
  <c r="K403" i="30"/>
  <c r="K404" i="30"/>
  <c r="H405" i="30"/>
  <c r="K406" i="30"/>
  <c r="K407" i="30"/>
  <c r="K408" i="30"/>
  <c r="K409" i="30"/>
  <c r="K410" i="30"/>
  <c r="K411" i="30"/>
  <c r="K412" i="30"/>
  <c r="E413" i="30"/>
  <c r="E415" i="30" s="1"/>
  <c r="H413" i="30"/>
  <c r="K414" i="30"/>
  <c r="K418" i="30"/>
  <c r="K419" i="30"/>
  <c r="K420" i="30"/>
  <c r="K421" i="30"/>
  <c r="K422" i="30"/>
  <c r="K423" i="30"/>
  <c r="K424" i="30"/>
  <c r="K425" i="30"/>
  <c r="E426" i="30"/>
  <c r="H426" i="30"/>
  <c r="K427" i="30"/>
  <c r="J18" i="73" s="1"/>
  <c r="K434" i="30"/>
  <c r="K435" i="30"/>
  <c r="C436" i="30"/>
  <c r="C438" i="30" s="1"/>
  <c r="D436" i="30"/>
  <c r="E436" i="30"/>
  <c r="F436" i="30"/>
  <c r="F438" i="30" s="1"/>
  <c r="F453" i="30" s="1"/>
  <c r="K127" i="73" s="1"/>
  <c r="G436" i="30"/>
  <c r="G438" i="30" s="1"/>
  <c r="G453" i="30" s="1"/>
  <c r="K128" i="73" s="1"/>
  <c r="H436" i="30"/>
  <c r="H438" i="30" s="1"/>
  <c r="H453" i="30" s="1"/>
  <c r="K129" i="73" s="1"/>
  <c r="I436" i="30"/>
  <c r="K436" i="30"/>
  <c r="K438" i="30" s="1"/>
  <c r="K14" i="73" s="1"/>
  <c r="K437" i="30"/>
  <c r="D438" i="30"/>
  <c r="E438" i="30"/>
  <c r="E453" i="30" s="1"/>
  <c r="K126" i="73" s="1"/>
  <c r="I438" i="30"/>
  <c r="I453" i="30" s="1"/>
  <c r="K130" i="73" s="1"/>
  <c r="K440" i="30"/>
  <c r="K441" i="30"/>
  <c r="K442" i="30"/>
  <c r="H443" i="30"/>
  <c r="K446" i="30"/>
  <c r="K448" i="30" s="1"/>
  <c r="K451" i="30" s="1"/>
  <c r="K17" i="73" s="1"/>
  <c r="K105" i="73" s="1"/>
  <c r="K447" i="30"/>
  <c r="H448" i="30"/>
  <c r="H451" i="30" s="1"/>
  <c r="K449" i="30"/>
  <c r="K450" i="30"/>
  <c r="K452" i="30"/>
  <c r="K18" i="73" s="1"/>
  <c r="C453" i="30"/>
  <c r="K124" i="73" s="1"/>
  <c r="K132" i="73" s="1"/>
  <c r="D453" i="30"/>
  <c r="K125" i="73" s="1"/>
  <c r="A5" i="103"/>
  <c r="C5" i="103"/>
  <c r="G5" i="103"/>
  <c r="I5" i="103" s="1"/>
  <c r="C6" i="103"/>
  <c r="A6" i="103" s="1"/>
  <c r="G6" i="103"/>
  <c r="I6" i="103" s="1"/>
  <c r="C7" i="103"/>
  <c r="A7" i="103" s="1"/>
  <c r="G7" i="103"/>
  <c r="I7" i="103"/>
  <c r="C8" i="103"/>
  <c r="A8" i="103" s="1"/>
  <c r="G8" i="103"/>
  <c r="I8" i="103" s="1"/>
  <c r="C9" i="103"/>
  <c r="A9" i="103" s="1"/>
  <c r="G9" i="103"/>
  <c r="I9" i="103" s="1"/>
  <c r="C10" i="103"/>
  <c r="A10" i="103" s="1"/>
  <c r="G10" i="103"/>
  <c r="I10" i="103"/>
  <c r="A11" i="103"/>
  <c r="C11" i="103"/>
  <c r="G11" i="103"/>
  <c r="I11" i="103" s="1"/>
  <c r="C12" i="103"/>
  <c r="A12" i="103" s="1"/>
  <c r="G12" i="103"/>
  <c r="I12" i="103" s="1"/>
  <c r="C13" i="103"/>
  <c r="A13" i="103" s="1"/>
  <c r="G13" i="103"/>
  <c r="I13" i="103" s="1"/>
  <c r="A14" i="103"/>
  <c r="C14" i="103"/>
  <c r="G14" i="103"/>
  <c r="I14" i="103" s="1"/>
  <c r="C15" i="103"/>
  <c r="A15" i="103" s="1"/>
  <c r="G15" i="103"/>
  <c r="I15" i="103" s="1"/>
  <c r="C16" i="103"/>
  <c r="A16" i="103" s="1"/>
  <c r="G16" i="103"/>
  <c r="I16" i="103"/>
  <c r="C17" i="103"/>
  <c r="A17" i="103" s="1"/>
  <c r="G17" i="103"/>
  <c r="I17" i="103" s="1"/>
  <c r="C18" i="103"/>
  <c r="A18" i="103" s="1"/>
  <c r="G18" i="103"/>
  <c r="I18" i="103" s="1"/>
  <c r="C19" i="103"/>
  <c r="A19" i="103" s="1"/>
  <c r="G19" i="103"/>
  <c r="I19" i="103"/>
  <c r="A20" i="103"/>
  <c r="C20" i="103"/>
  <c r="G20" i="103"/>
  <c r="I20" i="103" s="1"/>
  <c r="C21" i="103"/>
  <c r="A21" i="103" s="1"/>
  <c r="G21" i="103"/>
  <c r="I21" i="103" s="1"/>
  <c r="C22" i="103"/>
  <c r="A22" i="103" s="1"/>
  <c r="G22" i="103"/>
  <c r="I22" i="103" s="1"/>
  <c r="A23" i="103"/>
  <c r="C23" i="103"/>
  <c r="G23" i="103"/>
  <c r="I23" i="103" s="1"/>
  <c r="C24" i="103"/>
  <c r="A24" i="103" s="1"/>
  <c r="G24" i="103"/>
  <c r="I24" i="103" s="1"/>
  <c r="C25" i="103"/>
  <c r="A25" i="103" s="1"/>
  <c r="G25" i="103"/>
  <c r="I25" i="103"/>
  <c r="C26" i="103"/>
  <c r="A26" i="103" s="1"/>
  <c r="G26" i="103"/>
  <c r="I26" i="103" s="1"/>
  <c r="C27" i="103"/>
  <c r="A27" i="103" s="1"/>
  <c r="G27" i="103"/>
  <c r="I27" i="103" s="1"/>
  <c r="C28" i="103"/>
  <c r="A28" i="103" s="1"/>
  <c r="G28" i="103"/>
  <c r="I28" i="103"/>
  <c r="A29" i="103"/>
  <c r="C29" i="103"/>
  <c r="G29" i="103"/>
  <c r="I29" i="103" s="1"/>
  <c r="C30" i="103"/>
  <c r="A30" i="103" s="1"/>
  <c r="G30" i="103"/>
  <c r="I30" i="103" s="1"/>
  <c r="G31" i="103"/>
  <c r="I31" i="103"/>
  <c r="G32" i="103"/>
  <c r="I32" i="103"/>
  <c r="G33" i="103"/>
  <c r="I33" i="103"/>
  <c r="G34" i="103"/>
  <c r="I34" i="103" s="1"/>
  <c r="G35" i="103"/>
  <c r="I35" i="103"/>
  <c r="G36" i="103"/>
  <c r="I36" i="103" s="1"/>
  <c r="G37" i="103"/>
  <c r="I37" i="103"/>
  <c r="G38" i="103"/>
  <c r="I38" i="103"/>
  <c r="G39" i="103"/>
  <c r="I39" i="103"/>
  <c r="G40" i="103"/>
  <c r="I40" i="103" s="1"/>
  <c r="G41" i="103"/>
  <c r="I41" i="103"/>
  <c r="G42" i="103"/>
  <c r="I42" i="103" s="1"/>
  <c r="G43" i="103"/>
  <c r="I43" i="103"/>
  <c r="G44" i="103"/>
  <c r="I44" i="103" s="1"/>
  <c r="G45" i="103"/>
  <c r="I45" i="103"/>
  <c r="G46" i="103"/>
  <c r="I46" i="103" s="1"/>
  <c r="G47" i="103"/>
  <c r="I47" i="103"/>
  <c r="G48" i="103"/>
  <c r="I48" i="103" s="1"/>
  <c r="B6" i="93"/>
  <c r="B12" i="93"/>
  <c r="B19" i="93"/>
  <c r="E3" i="89"/>
  <c r="J3" i="89"/>
  <c r="O3" i="89"/>
  <c r="T3" i="89"/>
  <c r="A5" i="89"/>
  <c r="W6" i="89"/>
  <c r="X6" i="89"/>
  <c r="Y6" i="89"/>
  <c r="Z6" i="89"/>
  <c r="C7" i="89"/>
  <c r="D7" i="89"/>
  <c r="E7" i="89"/>
  <c r="F7" i="89"/>
  <c r="L9" i="89"/>
  <c r="X9" i="89" s="1"/>
  <c r="Q9" i="89"/>
  <c r="V9" i="89"/>
  <c r="Z9" i="89" s="1"/>
  <c r="Y9" i="89"/>
  <c r="L10" i="89"/>
  <c r="X10" i="89" s="1"/>
  <c r="Q10" i="89"/>
  <c r="V10" i="89"/>
  <c r="Y10" i="89"/>
  <c r="Z10" i="89"/>
  <c r="F11" i="89"/>
  <c r="L11" i="89"/>
  <c r="X11" i="89" s="1"/>
  <c r="Q11" i="89"/>
  <c r="V11" i="89"/>
  <c r="Y11" i="89"/>
  <c r="Z11" i="89"/>
  <c r="F12" i="89"/>
  <c r="L12" i="89"/>
  <c r="X12" i="89" s="1"/>
  <c r="Q12" i="89"/>
  <c r="Y12" i="89" s="1"/>
  <c r="V12" i="89"/>
  <c r="Z12" i="89" s="1"/>
  <c r="H13" i="89"/>
  <c r="L13" i="89" s="1"/>
  <c r="X13" i="89" s="1"/>
  <c r="I13" i="89"/>
  <c r="J13" i="89"/>
  <c r="K13" i="89"/>
  <c r="M13" i="89"/>
  <c r="N13" i="89"/>
  <c r="O13" i="89"/>
  <c r="Q13" i="89" s="1"/>
  <c r="Y13" i="89" s="1"/>
  <c r="P13" i="89"/>
  <c r="R13" i="89"/>
  <c r="S13" i="89"/>
  <c r="T13" i="89"/>
  <c r="U13" i="89"/>
  <c r="C15" i="89"/>
  <c r="L15" i="89"/>
  <c r="Q15" i="89"/>
  <c r="V15" i="89"/>
  <c r="X15" i="89"/>
  <c r="Y15" i="89"/>
  <c r="Z15" i="89"/>
  <c r="L16" i="89"/>
  <c r="Q16" i="89"/>
  <c r="V16" i="89"/>
  <c r="X16" i="89"/>
  <c r="Y16" i="89"/>
  <c r="Z16" i="89"/>
  <c r="C17" i="89"/>
  <c r="L17" i="89"/>
  <c r="X17" i="89" s="1"/>
  <c r="Q17" i="89"/>
  <c r="V17" i="89"/>
  <c r="Y17" i="89"/>
  <c r="Z17" i="89"/>
  <c r="L18" i="89"/>
  <c r="Q18" i="89"/>
  <c r="Y18" i="89" s="1"/>
  <c r="V18" i="89"/>
  <c r="X18" i="89"/>
  <c r="Z18" i="89"/>
  <c r="L19" i="89"/>
  <c r="Q19" i="89"/>
  <c r="V19" i="89"/>
  <c r="Z19" i="89" s="1"/>
  <c r="X19" i="89"/>
  <c r="Y19" i="89"/>
  <c r="C20" i="89"/>
  <c r="L20" i="89"/>
  <c r="Q20" i="89"/>
  <c r="V20" i="89"/>
  <c r="X20" i="89"/>
  <c r="Y20" i="89"/>
  <c r="Z20" i="89"/>
  <c r="H21" i="89"/>
  <c r="L21" i="89" s="1"/>
  <c r="X21" i="89" s="1"/>
  <c r="I21" i="89"/>
  <c r="J21" i="89"/>
  <c r="M21" i="89"/>
  <c r="N21" i="89"/>
  <c r="N22" i="89" s="1"/>
  <c r="O21" i="89"/>
  <c r="R21" i="89"/>
  <c r="S21" i="89"/>
  <c r="T21" i="89"/>
  <c r="H22" i="89"/>
  <c r="L22" i="89" s="1"/>
  <c r="X22" i="89" s="1"/>
  <c r="I22" i="89"/>
  <c r="J22" i="89"/>
  <c r="K22" i="89"/>
  <c r="O22" i="89"/>
  <c r="P22" i="89"/>
  <c r="R22" i="89"/>
  <c r="U22" i="89"/>
  <c r="C24" i="89"/>
  <c r="D24" i="89"/>
  <c r="E24" i="89"/>
  <c r="F24" i="89"/>
  <c r="L24" i="89"/>
  <c r="X24" i="89" s="1"/>
  <c r="Q24" i="89"/>
  <c r="Y24" i="89" s="1"/>
  <c r="V24" i="89"/>
  <c r="Z24" i="89" s="1"/>
  <c r="C25" i="89"/>
  <c r="G25" i="89" s="1"/>
  <c r="W25" i="89" s="1"/>
  <c r="D25" i="89"/>
  <c r="E25" i="89"/>
  <c r="F25" i="89"/>
  <c r="L25" i="89"/>
  <c r="X25" i="89" s="1"/>
  <c r="Q25" i="89"/>
  <c r="Y25" i="89" s="1"/>
  <c r="V25" i="89"/>
  <c r="Z25" i="89" s="1"/>
  <c r="D26" i="89"/>
  <c r="E26" i="89"/>
  <c r="F26" i="89"/>
  <c r="H26" i="89"/>
  <c r="L26" i="89" s="1"/>
  <c r="X26" i="89" s="1"/>
  <c r="I26" i="89"/>
  <c r="J26" i="89"/>
  <c r="K26" i="89"/>
  <c r="M26" i="89"/>
  <c r="N26" i="89"/>
  <c r="O26" i="89"/>
  <c r="Q26" i="89" s="1"/>
  <c r="Y26" i="89" s="1"/>
  <c r="P26" i="89"/>
  <c r="R26" i="89"/>
  <c r="S26" i="89"/>
  <c r="T26" i="89"/>
  <c r="V26" i="89" s="1"/>
  <c r="Z26" i="89" s="1"/>
  <c r="U26" i="89"/>
  <c r="B2" i="95"/>
  <c r="B3" i="95"/>
  <c r="N7" i="113"/>
  <c r="N11" i="113"/>
  <c r="E145" i="113" s="1"/>
  <c r="A13" i="113"/>
  <c r="B13" i="113"/>
  <c r="N13" i="113" s="1"/>
  <c r="N31" i="113"/>
  <c r="N35" i="113"/>
  <c r="N37" i="113"/>
  <c r="E149" i="113" s="1"/>
  <c r="N43" i="113"/>
  <c r="B45" i="113"/>
  <c r="N44" i="113" s="1"/>
  <c r="E151" i="113" s="1"/>
  <c r="G51" i="113"/>
  <c r="G65" i="113"/>
  <c r="H65" i="113"/>
  <c r="G75" i="113"/>
  <c r="H75" i="113"/>
  <c r="G88" i="113"/>
  <c r="H88" i="113"/>
  <c r="I89" i="113"/>
  <c r="L90" i="113" s="1"/>
  <c r="G90" i="113"/>
  <c r="H90" i="113"/>
  <c r="N90" i="113"/>
  <c r="E152" i="113" s="1"/>
  <c r="N93" i="113"/>
  <c r="B94" i="113"/>
  <c r="N100" i="113"/>
  <c r="E154" i="113" s="1"/>
  <c r="N101" i="113"/>
  <c r="E155" i="113" s="1"/>
  <c r="N102" i="113"/>
  <c r="B109" i="113"/>
  <c r="N108" i="113" s="1"/>
  <c r="E158" i="113" s="1"/>
  <c r="N115" i="113"/>
  <c r="E160" i="113" s="1"/>
  <c r="B116" i="113"/>
  <c r="N122" i="113"/>
  <c r="B123" i="113"/>
  <c r="D130" i="113"/>
  <c r="N130" i="113"/>
  <c r="E163" i="113" s="1"/>
  <c r="D133" i="113"/>
  <c r="N133" i="113"/>
  <c r="D135" i="113"/>
  <c r="N135" i="113" s="1"/>
  <c r="E165" i="113" s="1"/>
  <c r="D137" i="113"/>
  <c r="E144" i="113"/>
  <c r="E147" i="113"/>
  <c r="E148" i="113"/>
  <c r="E150" i="113"/>
  <c r="E153" i="113"/>
  <c r="E156" i="113"/>
  <c r="E162" i="113"/>
  <c r="E164" i="113"/>
  <c r="A5" i="99"/>
  <c r="J11" i="99"/>
  <c r="E14" i="99"/>
  <c r="I14" i="99"/>
  <c r="H17" i="99"/>
  <c r="I17" i="99"/>
  <c r="K17" i="99"/>
  <c r="L17" i="99"/>
  <c r="H18" i="99"/>
  <c r="I18" i="99"/>
  <c r="K18" i="99"/>
  <c r="K25" i="99" s="1"/>
  <c r="L18" i="99"/>
  <c r="H19" i="99"/>
  <c r="I19" i="99"/>
  <c r="L19" i="99" s="1"/>
  <c r="K19" i="99"/>
  <c r="H20" i="99"/>
  <c r="I20" i="99"/>
  <c r="L20" i="99" s="1"/>
  <c r="J20" i="99"/>
  <c r="J25" i="99" s="1"/>
  <c r="K20" i="99"/>
  <c r="H21" i="99"/>
  <c r="I21" i="99"/>
  <c r="L21" i="99" s="1"/>
  <c r="K21" i="99"/>
  <c r="H22" i="99"/>
  <c r="I22" i="99"/>
  <c r="H23" i="99"/>
  <c r="H25" i="99" s="1"/>
  <c r="L23" i="99"/>
  <c r="E25" i="99"/>
  <c r="F25" i="99"/>
  <c r="G25" i="99"/>
  <c r="B26" i="99"/>
  <c r="B27" i="99"/>
  <c r="J8" i="76" a="1"/>
  <c r="J8" i="76" s="1"/>
  <c r="C9" i="76"/>
  <c r="F9" i="76" s="1"/>
  <c r="J9" i="76"/>
  <c r="K9" i="76"/>
  <c r="C10" i="76"/>
  <c r="F10" i="76" s="1"/>
  <c r="J10" i="76"/>
  <c r="K10" i="76"/>
  <c r="C11" i="76"/>
  <c r="F11" i="76" s="1"/>
  <c r="J11" i="76"/>
  <c r="K11" i="76"/>
  <c r="C12" i="76" a="1"/>
  <c r="C12" i="76" s="1"/>
  <c r="F12" i="76" s="1"/>
  <c r="J12" i="76"/>
  <c r="K12" i="76"/>
  <c r="C14" i="76"/>
  <c r="F14" i="76" s="1"/>
  <c r="C15" i="76"/>
  <c r="F15" i="76" s="1"/>
  <c r="C16" i="76"/>
  <c r="F16" i="76"/>
  <c r="C17" i="76"/>
  <c r="F17" i="76"/>
  <c r="C18" i="76"/>
  <c r="F18" i="76" s="1"/>
  <c r="C19" i="76"/>
  <c r="F19" i="76"/>
  <c r="C20" i="76"/>
  <c r="F20" i="76"/>
  <c r="C21" i="76"/>
  <c r="F21" i="76" s="1"/>
  <c r="C22" i="76"/>
  <c r="F22" i="76"/>
  <c r="F23" i="76"/>
  <c r="C24" i="76"/>
  <c r="F24" i="76" s="1"/>
  <c r="C25" i="76"/>
  <c r="F25" i="76"/>
  <c r="C26" i="76"/>
  <c r="F26" i="76" s="1"/>
  <c r="C27" i="76"/>
  <c r="F27" i="76"/>
  <c r="C28" i="76"/>
  <c r="F28" i="76"/>
  <c r="C29" i="76"/>
  <c r="F29" i="76" s="1"/>
  <c r="C30" i="76"/>
  <c r="F30" i="76" s="1"/>
  <c r="C31" i="76"/>
  <c r="F31" i="76"/>
  <c r="C32" i="76"/>
  <c r="F32" i="76" s="1"/>
  <c r="C33" i="76"/>
  <c r="F33" i="76" s="1"/>
  <c r="F34" i="76"/>
  <c r="F44" i="76"/>
  <c r="C45" i="76"/>
  <c r="F45" i="76" s="1"/>
  <c r="C46" i="76"/>
  <c r="F46" i="76"/>
  <c r="F47" i="76"/>
  <c r="F49" i="76"/>
  <c r="F51" i="76"/>
  <c r="B6" i="106"/>
  <c r="B7" i="106"/>
  <c r="B8" i="106"/>
  <c r="B9" i="106"/>
  <c r="B10" i="106"/>
  <c r="B22" i="106"/>
  <c r="B23" i="106"/>
  <c r="B24" i="106"/>
  <c r="B25" i="106"/>
  <c r="B26" i="106"/>
  <c r="B27" i="106"/>
  <c r="B28" i="106"/>
  <c r="B29" i="106"/>
  <c r="B30" i="106"/>
  <c r="B31" i="106"/>
  <c r="B32" i="106"/>
  <c r="B33" i="106"/>
  <c r="B34" i="106"/>
  <c r="B35" i="106"/>
  <c r="B36" i="106"/>
  <c r="B37" i="106"/>
  <c r="B38" i="106"/>
  <c r="B39" i="106"/>
  <c r="B40" i="106"/>
  <c r="B41" i="106"/>
  <c r="B42" i="106"/>
  <c r="B43" i="106"/>
  <c r="B82" i="106"/>
  <c r="B83" i="106"/>
  <c r="B84" i="106"/>
  <c r="B85" i="106"/>
  <c r="B86" i="106"/>
  <c r="B87" i="106"/>
  <c r="B88" i="106"/>
  <c r="B89" i="106"/>
  <c r="B90" i="106"/>
  <c r="B91" i="106"/>
  <c r="B92" i="106"/>
  <c r="B93" i="106"/>
  <c r="B94" i="106"/>
  <c r="B95" i="106"/>
  <c r="B96" i="106"/>
  <c r="B97" i="106"/>
  <c r="B98" i="106"/>
  <c r="B99" i="106"/>
  <c r="B100" i="106"/>
  <c r="B101" i="106"/>
  <c r="B102" i="106"/>
  <c r="B103" i="106"/>
  <c r="B104" i="106"/>
  <c r="B105" i="106"/>
  <c r="B106" i="106"/>
  <c r="B107" i="106"/>
  <c r="B108" i="106"/>
  <c r="B109" i="106"/>
  <c r="B110" i="106"/>
  <c r="B111" i="106"/>
  <c r="B112" i="106"/>
  <c r="B113" i="106"/>
  <c r="B114" i="106"/>
  <c r="B115" i="106"/>
  <c r="B116" i="106"/>
  <c r="B117" i="106"/>
  <c r="B118" i="106"/>
  <c r="B119" i="106"/>
  <c r="B120" i="106"/>
  <c r="B121" i="106"/>
  <c r="B122" i="106"/>
  <c r="B123" i="106"/>
  <c r="B124" i="106"/>
  <c r="B125" i="106"/>
  <c r="B126" i="106"/>
  <c r="B127" i="106"/>
  <c r="B128" i="106"/>
  <c r="B129" i="106"/>
  <c r="B130" i="106"/>
  <c r="B131" i="106"/>
  <c r="B132" i="106"/>
  <c r="B133" i="106"/>
  <c r="B134" i="106"/>
  <c r="B135" i="106"/>
  <c r="B136" i="106"/>
  <c r="B137" i="106"/>
  <c r="B138" i="106"/>
  <c r="B139" i="106"/>
  <c r="B140" i="106"/>
  <c r="B141" i="106"/>
  <c r="B142" i="106"/>
  <c r="B143" i="106"/>
  <c r="B144" i="106"/>
  <c r="B145" i="106"/>
  <c r="B146" i="106"/>
  <c r="B147" i="106"/>
  <c r="B148" i="106"/>
  <c r="B149" i="106"/>
  <c r="B150" i="106"/>
  <c r="B151" i="106"/>
  <c r="B152" i="106"/>
  <c r="B153" i="106"/>
  <c r="B154" i="106"/>
  <c r="B155" i="106"/>
  <c r="B156" i="106"/>
  <c r="B157" i="106"/>
  <c r="B158" i="106"/>
  <c r="B159" i="106"/>
  <c r="B160" i="106"/>
  <c r="B161" i="106"/>
  <c r="B162" i="106"/>
  <c r="B163" i="106"/>
  <c r="B164" i="106"/>
  <c r="B165" i="106"/>
  <c r="B166" i="106"/>
  <c r="B167" i="106"/>
  <c r="B168" i="106"/>
  <c r="B169" i="106"/>
  <c r="B170" i="106"/>
  <c r="B171" i="106"/>
  <c r="B172" i="106"/>
  <c r="B173" i="106"/>
  <c r="B174" i="106"/>
  <c r="B175" i="106"/>
  <c r="B176" i="106"/>
  <c r="B177" i="106"/>
  <c r="B178" i="106"/>
  <c r="B179" i="106"/>
  <c r="B180" i="106"/>
  <c r="B181" i="106"/>
  <c r="B182" i="106"/>
  <c r="B183" i="106"/>
  <c r="B184" i="106"/>
  <c r="B185" i="106"/>
  <c r="B186" i="106"/>
  <c r="B187" i="106"/>
  <c r="B188" i="106"/>
  <c r="B189" i="106"/>
  <c r="B190" i="106"/>
  <c r="B191" i="106"/>
  <c r="B192" i="106"/>
  <c r="B193" i="106"/>
  <c r="B194" i="106"/>
  <c r="B195" i="106"/>
  <c r="B196" i="106"/>
  <c r="B197" i="106"/>
  <c r="B198" i="106"/>
  <c r="B199" i="106"/>
  <c r="B200" i="106"/>
  <c r="B201" i="106"/>
  <c r="B202" i="106"/>
  <c r="B203" i="106"/>
  <c r="B204" i="106"/>
  <c r="B1" i="87"/>
  <c r="B3" i="87"/>
  <c r="B7" i="87"/>
  <c r="B8" i="87"/>
  <c r="B11" i="87"/>
  <c r="B14" i="87"/>
  <c r="B15" i="87"/>
  <c r="B19" i="87"/>
  <c r="B20" i="87"/>
  <c r="E21" i="87" a="1"/>
  <c r="E21" i="87" s="1"/>
  <c r="B22" i="87"/>
  <c r="B23" i="87"/>
  <c r="E24" i="87" a="1"/>
  <c r="E24" i="87" s="1"/>
  <c r="E25" i="87" a="1"/>
  <c r="E25" i="87" s="1"/>
  <c r="B26" i="87"/>
  <c r="B27" i="87"/>
  <c r="B31" i="87"/>
  <c r="B32" i="87"/>
  <c r="B36" i="87"/>
  <c r="B37" i="87"/>
  <c r="E38" i="87" a="1"/>
  <c r="E38" i="87" s="1"/>
  <c r="B39" i="87"/>
  <c r="E40" i="87" a="1"/>
  <c r="E40" i="87" s="1"/>
  <c r="E41" i="87" a="1"/>
  <c r="E41" i="87" s="1"/>
  <c r="E42" i="87" a="1"/>
  <c r="E42" i="87" s="1"/>
  <c r="B43" i="87"/>
  <c r="B44" i="87"/>
  <c r="B48" i="87"/>
  <c r="B52" i="87"/>
  <c r="E53" i="87" a="1"/>
  <c r="E53" i="87" s="1"/>
  <c r="E54" i="87" a="1"/>
  <c r="E54" i="87" s="1"/>
  <c r="B55" i="87"/>
  <c r="E56" i="87" a="1"/>
  <c r="E56" i="87" s="1"/>
  <c r="B57" i="87"/>
  <c r="B58" i="87"/>
  <c r="B62" i="87"/>
  <c r="B63" i="87"/>
  <c r="B67" i="87"/>
  <c r="B68" i="87"/>
  <c r="E69" i="87" a="1"/>
  <c r="E69" i="87" s="1"/>
  <c r="B70" i="87"/>
  <c r="E71" i="87" a="1"/>
  <c r="E71" i="87" s="1"/>
  <c r="E72" i="87" a="1"/>
  <c r="E72" i="87" s="1"/>
  <c r="E73" i="87" a="1"/>
  <c r="E73" i="87" s="1"/>
  <c r="B74" i="87"/>
  <c r="B75" i="87"/>
  <c r="B79" i="87"/>
  <c r="B83" i="87"/>
  <c r="E84" i="87" a="1"/>
  <c r="E84" i="87" s="1"/>
  <c r="B85" i="87"/>
  <c r="E86" i="87" a="1"/>
  <c r="E86" i="87" s="1"/>
  <c r="E87" i="87" a="1"/>
  <c r="E87" i="87" s="1"/>
  <c r="B88" i="87"/>
  <c r="B89" i="87"/>
  <c r="B93" i="87"/>
  <c r="B97" i="87"/>
  <c r="E98" i="87" a="1"/>
  <c r="E98" i="87" s="1"/>
  <c r="B99" i="87"/>
  <c r="B103" i="87"/>
  <c r="B104" i="87"/>
  <c r="B107" i="87"/>
  <c r="B108" i="87"/>
  <c r="E109" i="87" a="1"/>
  <c r="E109" i="87" s="1"/>
  <c r="B110" i="87"/>
  <c r="B111" i="87"/>
  <c r="E113" i="87" a="1"/>
  <c r="E113" i="87" s="1"/>
  <c r="E114" i="87" a="1"/>
  <c r="E114" i="87" s="1"/>
  <c r="E115" i="87" a="1"/>
  <c r="E115" i="87" s="1"/>
  <c r="E116" i="87" a="1"/>
  <c r="E116" i="87" s="1"/>
  <c r="E117" i="87" a="1"/>
  <c r="E117" i="87" s="1"/>
  <c r="E118" i="87" a="1"/>
  <c r="E118" i="87" s="1"/>
  <c r="E119" i="87" a="1"/>
  <c r="E119" i="87" s="1"/>
  <c r="E120" i="87" a="1"/>
  <c r="E120" i="87" s="1"/>
  <c r="E121" i="87" a="1"/>
  <c r="E121" i="87" s="1"/>
  <c r="E122" i="87" a="1"/>
  <c r="E122" i="87" s="1"/>
  <c r="E123" i="87" a="1"/>
  <c r="E123" i="87" s="1"/>
  <c r="E124" i="87" a="1"/>
  <c r="E124" i="87" s="1"/>
  <c r="B126" i="87"/>
  <c r="B130" i="87"/>
  <c r="E131" i="87" a="1"/>
  <c r="E131" i="87" s="1"/>
  <c r="B132" i="87"/>
  <c r="E133" i="87" a="1"/>
  <c r="E133" i="87" s="1"/>
  <c r="E134" i="87" a="1"/>
  <c r="E134" i="87" s="1"/>
  <c r="B135" i="87"/>
  <c r="E138" i="87" a="1"/>
  <c r="E138" i="87" s="1"/>
  <c r="E139" i="87" a="1"/>
  <c r="E139" i="87" s="1"/>
  <c r="E140" i="87" a="1"/>
  <c r="E140" i="87" s="1"/>
  <c r="E141" i="87" a="1"/>
  <c r="E141" i="87" s="1"/>
  <c r="E142" i="87" a="1"/>
  <c r="E142" i="87" s="1"/>
  <c r="B143" i="87"/>
  <c r="E144" i="87" a="1"/>
  <c r="E144" i="87" s="1"/>
  <c r="E145" i="87" a="1"/>
  <c r="E145" i="87" s="1"/>
  <c r="B146" i="87"/>
  <c r="B147" i="87"/>
  <c r="B148" i="87"/>
  <c r="B149" i="87"/>
  <c r="B150" i="87"/>
  <c r="B151" i="87"/>
  <c r="B152" i="87"/>
  <c r="B153" i="87"/>
  <c r="B154" i="87"/>
  <c r="B155" i="87"/>
  <c r="B156" i="87"/>
  <c r="B157" i="87"/>
  <c r="B158" i="87"/>
  <c r="B159" i="87"/>
  <c r="E160" i="87" a="1"/>
  <c r="E160" i="87" s="1"/>
  <c r="E161" i="87" a="1"/>
  <c r="E161" i="87" s="1"/>
  <c r="E162" i="87" a="1"/>
  <c r="E162" i="87" s="1"/>
  <c r="E163" i="87" a="1"/>
  <c r="E163" i="87" s="1"/>
  <c r="E164" i="87" a="1"/>
  <c r="E164" i="87" s="1"/>
  <c r="E165" i="87" a="1"/>
  <c r="E165" i="87" s="1"/>
  <c r="E166" i="87" a="1"/>
  <c r="E166" i="87" s="1"/>
  <c r="E167" i="87" a="1"/>
  <c r="E167" i="87" s="1"/>
  <c r="E168" i="87" a="1"/>
  <c r="E168" i="87" s="1"/>
  <c r="E169" i="87" a="1"/>
  <c r="E169" i="87" s="1"/>
  <c r="E170" i="87" a="1"/>
  <c r="E170" i="87" s="1"/>
  <c r="E171" i="87" a="1"/>
  <c r="E171" i="87" s="1"/>
  <c r="E172" i="87" a="1"/>
  <c r="E172" i="87" s="1"/>
  <c r="E173" i="87" a="1"/>
  <c r="E173" i="87" s="1"/>
  <c r="E174" i="87" a="1"/>
  <c r="E174" i="87" s="1"/>
  <c r="E175" i="87" a="1"/>
  <c r="E175" i="87" s="1"/>
  <c r="E176" i="87" a="1"/>
  <c r="E176" i="87" s="1"/>
  <c r="E177" i="87" a="1"/>
  <c r="E177" i="87" s="1"/>
  <c r="E178" i="87" a="1"/>
  <c r="E178" i="87" s="1"/>
  <c r="E179" i="87" a="1"/>
  <c r="E179" i="87" s="1"/>
  <c r="E180" i="87" a="1"/>
  <c r="E180" i="87" s="1"/>
  <c r="E181" i="87" a="1"/>
  <c r="E181" i="87" s="1"/>
  <c r="E182" i="87" a="1"/>
  <c r="E182" i="87" s="1"/>
  <c r="E183" i="87" a="1"/>
  <c r="E183" i="87" s="1"/>
  <c r="E184" i="87" a="1"/>
  <c r="E184" i="87" s="1"/>
  <c r="E185" i="87" a="1"/>
  <c r="E185" i="87" s="1"/>
  <c r="E186" i="87" a="1"/>
  <c r="E186" i="87" s="1"/>
  <c r="E187" i="87" a="1"/>
  <c r="E187" i="87" s="1"/>
  <c r="E188" i="87" a="1"/>
  <c r="E188" i="87" s="1"/>
  <c r="E189" i="87" a="1"/>
  <c r="E189" i="87" s="1"/>
  <c r="E190" i="87" a="1"/>
  <c r="E190" i="87" s="1"/>
  <c r="E191" i="87" a="1"/>
  <c r="E191" i="87" s="1"/>
  <c r="E192" i="87" a="1"/>
  <c r="E192" i="87" s="1"/>
  <c r="E193" i="87" a="1"/>
  <c r="E193" i="87" s="1"/>
  <c r="E194" i="87" a="1"/>
  <c r="E194" i="87" s="1"/>
  <c r="E195" i="87" a="1"/>
  <c r="E195" i="87" s="1"/>
  <c r="E196" i="87" a="1"/>
  <c r="E196" i="87" s="1"/>
  <c r="E197" i="87" a="1"/>
  <c r="E197" i="87" s="1"/>
  <c r="E198" i="87" a="1"/>
  <c r="E198" i="87" s="1"/>
  <c r="E199" i="87" a="1"/>
  <c r="E199" i="87" s="1"/>
  <c r="E200" i="87" a="1"/>
  <c r="E200" i="87" s="1"/>
  <c r="E201" i="87" a="1"/>
  <c r="E201" i="87" s="1"/>
  <c r="E202" i="87" a="1"/>
  <c r="E202" i="87" s="1"/>
  <c r="E203" i="87" a="1"/>
  <c r="E203" i="87" s="1"/>
  <c r="E204" i="87" a="1"/>
  <c r="E204" i="87" s="1"/>
  <c r="E205" i="87" a="1"/>
  <c r="E205" i="87" s="1"/>
  <c r="E206" i="87" a="1"/>
  <c r="E206" i="87" s="1"/>
  <c r="E207" i="87" a="1"/>
  <c r="E207" i="87" s="1"/>
  <c r="E208" i="87" a="1"/>
  <c r="E208" i="87" s="1"/>
  <c r="E209" i="87" a="1"/>
  <c r="E209" i="87" s="1"/>
  <c r="E210" i="87" a="1"/>
  <c r="E210" i="87" s="1"/>
  <c r="E211" i="87" a="1"/>
  <c r="E211" i="87" s="1"/>
  <c r="E212" i="87" a="1"/>
  <c r="E212" i="87" s="1"/>
  <c r="E213" i="87" a="1"/>
  <c r="E213" i="87" s="1"/>
  <c r="E214" i="87" a="1"/>
  <c r="E214" i="87" s="1"/>
  <c r="E215" i="87" a="1"/>
  <c r="E215" i="87" s="1"/>
  <c r="E216" i="87" a="1"/>
  <c r="E216" i="87" s="1"/>
  <c r="E217" i="87" a="1"/>
  <c r="E217" i="87" s="1"/>
  <c r="E218" i="87" a="1"/>
  <c r="E218" i="87" s="1"/>
  <c r="E219" i="87" a="1"/>
  <c r="E219" i="87" s="1"/>
  <c r="E220" i="87" a="1"/>
  <c r="E220" i="87" s="1"/>
  <c r="E221" i="87" a="1"/>
  <c r="E221" i="87" s="1"/>
  <c r="E222" i="87" a="1"/>
  <c r="E222" i="87" s="1"/>
  <c r="E223" i="87" a="1"/>
  <c r="E223" i="87" s="1"/>
  <c r="E224" i="87" a="1"/>
  <c r="E224" i="87" s="1"/>
  <c r="E225" i="87" a="1"/>
  <c r="E225" i="87" s="1"/>
  <c r="E226" i="87" a="1"/>
  <c r="E226" i="87" s="1"/>
  <c r="E227" i="87" a="1"/>
  <c r="E227" i="87" s="1"/>
  <c r="E228" i="87" a="1"/>
  <c r="E228" i="87" s="1"/>
  <c r="E229" i="87" a="1"/>
  <c r="E229" i="87" s="1"/>
  <c r="E230" i="87" a="1"/>
  <c r="E230" i="87" s="1"/>
  <c r="E231" i="87" a="1"/>
  <c r="E231" i="87" s="1"/>
  <c r="E232" i="87" a="1"/>
  <c r="E232" i="87" s="1"/>
  <c r="E233" i="87" a="1"/>
  <c r="E233" i="87" s="1"/>
  <c r="E234" i="87" a="1"/>
  <c r="E234" i="87" s="1"/>
  <c r="E235" i="87" a="1"/>
  <c r="E235" i="87" s="1"/>
  <c r="E236" i="87" a="1"/>
  <c r="E236" i="87" s="1"/>
  <c r="E237" i="87" a="1"/>
  <c r="E237" i="87" s="1"/>
  <c r="E238" i="87" a="1"/>
  <c r="E238" i="87" s="1"/>
  <c r="E239" i="87" a="1"/>
  <c r="E239" i="87" s="1"/>
  <c r="E240" i="87" a="1"/>
  <c r="E240" i="87" s="1"/>
  <c r="E241" i="87" a="1"/>
  <c r="E241" i="87" s="1"/>
  <c r="E242" i="87" a="1"/>
  <c r="E242" i="87" s="1"/>
  <c r="E243" i="87" a="1"/>
  <c r="E243" i="87" s="1"/>
  <c r="E244" i="87" a="1"/>
  <c r="E244" i="87" s="1"/>
  <c r="E245" i="87" a="1"/>
  <c r="E245" i="87" s="1"/>
  <c r="E246" i="87" a="1"/>
  <c r="E246" i="87" s="1"/>
  <c r="E247" i="87" a="1"/>
  <c r="E247" i="87" s="1"/>
  <c r="E248" i="87" a="1"/>
  <c r="E248" i="87" s="1"/>
  <c r="E249" i="87" a="1"/>
  <c r="E249" i="87" s="1"/>
  <c r="E250" i="87" a="1"/>
  <c r="E250" i="87" s="1"/>
  <c r="E251" i="87" a="1"/>
  <c r="E251" i="87" s="1"/>
  <c r="E252" i="87" a="1"/>
  <c r="E252" i="87" s="1"/>
  <c r="E253" i="87" a="1"/>
  <c r="E253" i="87" s="1"/>
  <c r="E254" i="87" a="1"/>
  <c r="E254" i="87" s="1"/>
  <c r="E255" i="87" a="1"/>
  <c r="E255" i="87" s="1"/>
  <c r="E256" i="87" a="1"/>
  <c r="E256" i="87" s="1"/>
  <c r="E257" i="87" a="1"/>
  <c r="E257" i="87" s="1"/>
  <c r="E258" i="87" a="1"/>
  <c r="E258" i="87" s="1"/>
  <c r="E259" i="87" a="1"/>
  <c r="E259" i="87" s="1"/>
  <c r="E260" i="87" a="1"/>
  <c r="E260" i="87" s="1"/>
  <c r="E261" i="87" a="1"/>
  <c r="E261" i="87" s="1"/>
  <c r="E262" i="87" a="1"/>
  <c r="E262" i="87" s="1"/>
  <c r="E263" i="87" a="1"/>
  <c r="E263" i="87" s="1"/>
  <c r="B264" i="87"/>
  <c r="B265" i="87"/>
  <c r="E266" i="87" a="1"/>
  <c r="E266" i="87" s="1"/>
  <c r="B267" i="87"/>
  <c r="B268" i="87"/>
  <c r="B269" i="87"/>
  <c r="E270" i="87" a="1"/>
  <c r="E270" i="87" s="1"/>
  <c r="E271" i="87" a="1"/>
  <c r="E271" i="87" s="1"/>
  <c r="E272" i="87" a="1"/>
  <c r="E272" i="87" s="1"/>
  <c r="E273" i="87" a="1"/>
  <c r="E273" i="87" s="1"/>
  <c r="E274" i="87" a="1"/>
  <c r="E274" i="87" s="1"/>
  <c r="E275" i="87" a="1"/>
  <c r="E275" i="87" s="1"/>
  <c r="E276" i="87" a="1"/>
  <c r="E276" i="87" s="1"/>
  <c r="E277" i="87" a="1"/>
  <c r="E277" i="87" s="1"/>
  <c r="E278" i="87" a="1"/>
  <c r="E278" i="87" s="1"/>
  <c r="E279" i="87" a="1"/>
  <c r="E279" i="87" s="1"/>
  <c r="E280" i="87" a="1"/>
  <c r="E280" i="87" s="1"/>
  <c r="E281" i="87" a="1"/>
  <c r="E281" i="87" s="1"/>
  <c r="E282" i="87" a="1"/>
  <c r="E282" i="87" s="1"/>
  <c r="E283" i="87" a="1"/>
  <c r="E283" i="87" s="1"/>
  <c r="E284" i="87" a="1"/>
  <c r="E284" i="87" s="1"/>
  <c r="E285" i="87" a="1"/>
  <c r="E285" i="87" s="1"/>
  <c r="E286" i="87" a="1"/>
  <c r="E286" i="87" s="1"/>
  <c r="E287" i="87" a="1"/>
  <c r="E287" i="87" s="1"/>
  <c r="E288" i="87" a="1"/>
  <c r="E288" i="87" s="1"/>
  <c r="E289" i="87" a="1"/>
  <c r="E289" i="87" s="1"/>
  <c r="E290" i="87" a="1"/>
  <c r="E290" i="87" s="1"/>
  <c r="E291" i="87" a="1"/>
  <c r="E291" i="87" s="1"/>
  <c r="E292" i="87" a="1"/>
  <c r="E292" i="87" s="1"/>
  <c r="E293" i="87" a="1"/>
  <c r="E293" i="87" s="1"/>
  <c r="E294" i="87" a="1"/>
  <c r="E294" i="87" s="1"/>
  <c r="E295" i="87" a="1"/>
  <c r="E295" i="87" s="1"/>
  <c r="E296" i="87" a="1"/>
  <c r="E296" i="87" s="1"/>
  <c r="E297" i="87" a="1"/>
  <c r="E297" i="87" s="1"/>
  <c r="E298" i="87" a="1"/>
  <c r="E298" i="87" s="1"/>
  <c r="E299" i="87" a="1"/>
  <c r="E299" i="87" s="1"/>
  <c r="E300" i="87" a="1"/>
  <c r="E300" i="87" s="1"/>
  <c r="E301" i="87" a="1"/>
  <c r="E301" i="87" s="1"/>
  <c r="E302" i="87" a="1"/>
  <c r="E302" i="87" s="1"/>
  <c r="E303" i="87" a="1"/>
  <c r="E303" i="87" s="1"/>
  <c r="E304" i="87" a="1"/>
  <c r="E304" i="87" s="1"/>
  <c r="E305" i="87" a="1"/>
  <c r="E305" i="87" s="1"/>
  <c r="E306" i="87" a="1"/>
  <c r="E306" i="87" s="1"/>
  <c r="E307" i="87" a="1"/>
  <c r="E307" i="87" s="1"/>
  <c r="E308" i="87" a="1"/>
  <c r="E308" i="87" s="1"/>
  <c r="E309" i="87" a="1"/>
  <c r="E309" i="87" s="1"/>
  <c r="E310" i="87" a="1"/>
  <c r="E310" i="87" s="1"/>
  <c r="E311" i="87" a="1"/>
  <c r="E311" i="87" s="1"/>
  <c r="E312" i="87" a="1"/>
  <c r="E312" i="87" s="1"/>
  <c r="E313" i="87" a="1"/>
  <c r="E313" i="87" s="1"/>
  <c r="E314" i="87" a="1"/>
  <c r="E314" i="87" s="1"/>
  <c r="E315" i="87" a="1"/>
  <c r="E315" i="87" s="1"/>
  <c r="E316" i="87" a="1"/>
  <c r="E316" i="87" s="1"/>
  <c r="E317" i="87" a="1"/>
  <c r="E317" i="87" s="1"/>
  <c r="E318" i="87" a="1"/>
  <c r="E318" i="87" s="1"/>
  <c r="E319" i="87" a="1"/>
  <c r="E319" i="87" s="1"/>
  <c r="E320" i="87" a="1"/>
  <c r="E320" i="87" s="1"/>
  <c r="E321" i="87" a="1"/>
  <c r="E321" i="87" s="1"/>
  <c r="E322" i="87" a="1"/>
  <c r="E322" i="87" s="1"/>
  <c r="E323" i="87" a="1"/>
  <c r="E323" i="87" s="1"/>
  <c r="E324" i="87" a="1"/>
  <c r="E324" i="87" s="1"/>
  <c r="E325" i="87" a="1"/>
  <c r="E325" i="87" s="1"/>
  <c r="E326" i="87" a="1"/>
  <c r="E326" i="87" s="1"/>
  <c r="E327" i="87" a="1"/>
  <c r="E327" i="87" s="1"/>
  <c r="E328" i="87" a="1"/>
  <c r="E328" i="87" s="1"/>
  <c r="E329" i="87" a="1"/>
  <c r="E329" i="87" s="1"/>
  <c r="E330" i="87" a="1"/>
  <c r="E330" i="87" s="1"/>
  <c r="E331" i="87" a="1"/>
  <c r="E331" i="87" s="1"/>
  <c r="E332" i="87" a="1"/>
  <c r="E332" i="87" s="1"/>
  <c r="E333" i="87" a="1"/>
  <c r="E333" i="87" s="1"/>
  <c r="E334" i="87" a="1"/>
  <c r="E334" i="87" s="1"/>
  <c r="E335" i="87" a="1"/>
  <c r="E335" i="87" s="1"/>
  <c r="E336" i="87" a="1"/>
  <c r="E336" i="87" s="1"/>
  <c r="E337" i="87" a="1"/>
  <c r="E337" i="87" s="1"/>
  <c r="E338" i="87" a="1"/>
  <c r="E338" i="87" s="1"/>
  <c r="E339" i="87" a="1"/>
  <c r="E339" i="87" s="1"/>
  <c r="E340" i="87" a="1"/>
  <c r="E340" i="87" s="1"/>
  <c r="E341" i="87" a="1"/>
  <c r="E341" i="87" s="1"/>
  <c r="E342" i="87" a="1"/>
  <c r="E342" i="87" s="1"/>
  <c r="E343" i="87" a="1"/>
  <c r="E343" i="87" s="1"/>
  <c r="E344" i="87" a="1"/>
  <c r="E344" i="87" s="1"/>
  <c r="E345" i="87" a="1"/>
  <c r="E345" i="87" s="1"/>
  <c r="E346" i="87" a="1"/>
  <c r="E346" i="87" s="1"/>
  <c r="E347" i="87" a="1"/>
  <c r="E347" i="87" s="1"/>
  <c r="E348" i="87" a="1"/>
  <c r="E348" i="87" s="1"/>
  <c r="E349" i="87" a="1"/>
  <c r="E349" i="87" s="1"/>
  <c r="E350" i="87" a="1"/>
  <c r="E350" i="87" s="1"/>
  <c r="E351" i="87" a="1"/>
  <c r="E351" i="87" s="1"/>
  <c r="E352" i="87" a="1"/>
  <c r="E352" i="87" s="1"/>
  <c r="E353" i="87" a="1"/>
  <c r="E353" i="87" s="1"/>
  <c r="E354" i="87" a="1"/>
  <c r="E354" i="87" s="1"/>
  <c r="E355" i="87" a="1"/>
  <c r="E355" i="87" s="1"/>
  <c r="E356" i="87" a="1"/>
  <c r="E356" i="87" s="1"/>
  <c r="E357" i="87" a="1"/>
  <c r="E357" i="87" s="1"/>
  <c r="E358" i="87" a="1"/>
  <c r="E358" i="87" s="1"/>
  <c r="E359" i="87" a="1"/>
  <c r="E359" i="87" s="1"/>
  <c r="E360" i="87" a="1"/>
  <c r="E360" i="87" s="1"/>
  <c r="E361" i="87" a="1"/>
  <c r="E361" i="87" s="1"/>
  <c r="E362" i="87" a="1"/>
  <c r="E362" i="87" s="1"/>
  <c r="E363" i="87" a="1"/>
  <c r="E363" i="87" s="1"/>
  <c r="E364" i="87" a="1"/>
  <c r="E364" i="87" s="1"/>
  <c r="E365" i="87" a="1"/>
  <c r="E365" i="87" s="1"/>
  <c r="E366" i="87" a="1"/>
  <c r="E366" i="87" s="1"/>
  <c r="E367" i="87" a="1"/>
  <c r="E367" i="87" s="1"/>
  <c r="E368" i="87" a="1"/>
  <c r="E368" i="87" s="1"/>
  <c r="E369" i="87" a="1"/>
  <c r="E369" i="87" s="1"/>
  <c r="E370" i="87" a="1"/>
  <c r="E370" i="87" s="1"/>
  <c r="E371" i="87" a="1"/>
  <c r="E371" i="87" s="1"/>
  <c r="E372" i="87" a="1"/>
  <c r="E372" i="87" s="1"/>
  <c r="E373" i="87" a="1"/>
  <c r="E373" i="87" s="1"/>
  <c r="E374" i="87" a="1"/>
  <c r="E374" i="87" s="1"/>
  <c r="E375" i="87" a="1"/>
  <c r="E375" i="87" s="1"/>
  <c r="B376" i="87"/>
  <c r="E377" i="87" a="1"/>
  <c r="E377" i="87" s="1"/>
  <c r="E378" i="87" a="1"/>
  <c r="E378" i="87" s="1"/>
  <c r="E379" i="87" a="1"/>
  <c r="E379" i="87" s="1"/>
  <c r="E380" i="87" a="1"/>
  <c r="E380" i="87" s="1"/>
  <c r="E381" i="87" a="1"/>
  <c r="E381" i="87" s="1"/>
  <c r="E382" i="87" a="1"/>
  <c r="E382" i="87" s="1"/>
  <c r="E383" i="87" a="1"/>
  <c r="E383" i="87" s="1"/>
  <c r="E384" i="87" a="1"/>
  <c r="E384" i="87" s="1"/>
  <c r="E385" i="87" a="1"/>
  <c r="E385" i="87" s="1"/>
  <c r="E386" i="87" a="1"/>
  <c r="E386" i="87" s="1"/>
  <c r="E387" i="87" a="1"/>
  <c r="E387" i="87" s="1"/>
  <c r="E388" i="87" a="1"/>
  <c r="E388" i="87" s="1"/>
  <c r="E389" i="87" a="1"/>
  <c r="E389" i="87" s="1"/>
  <c r="E390" i="87" a="1"/>
  <c r="E390" i="87" s="1"/>
  <c r="E391" i="87" a="1"/>
  <c r="E391" i="87" s="1"/>
  <c r="E392" i="87" a="1"/>
  <c r="E392" i="87" s="1"/>
  <c r="E393" i="87" a="1"/>
  <c r="E393" i="87" s="1"/>
  <c r="E394" i="87" a="1"/>
  <c r="E394" i="87" s="1"/>
  <c r="E395" i="87" a="1"/>
  <c r="E395" i="87" s="1"/>
  <c r="E396" i="87" a="1"/>
  <c r="E396" i="87" s="1"/>
  <c r="E397" i="87" a="1"/>
  <c r="E397" i="87" s="1"/>
  <c r="E398" i="87" a="1"/>
  <c r="E398" i="87" s="1"/>
  <c r="E399" i="87" a="1"/>
  <c r="E399" i="87" s="1"/>
  <c r="E400" i="87" a="1"/>
  <c r="E400" i="87" s="1"/>
  <c r="E401" i="87" a="1"/>
  <c r="E401" i="87" s="1"/>
  <c r="E402" i="87" a="1"/>
  <c r="E402" i="87" s="1"/>
  <c r="E403" i="87" a="1"/>
  <c r="E403" i="87" s="1"/>
  <c r="E404" i="87" a="1"/>
  <c r="E404" i="87" s="1"/>
  <c r="E405" i="87" a="1"/>
  <c r="E405" i="87" s="1"/>
  <c r="E406" i="87" a="1"/>
  <c r="E406" i="87" s="1"/>
  <c r="E407" i="87" a="1"/>
  <c r="E407" i="87" s="1"/>
  <c r="E408" i="87" a="1"/>
  <c r="E408" i="87" s="1"/>
  <c r="E409" i="87" a="1"/>
  <c r="E409" i="87" s="1"/>
  <c r="E410" i="87" a="1"/>
  <c r="E410" i="87" s="1"/>
  <c r="E411" i="87" a="1"/>
  <c r="E411" i="87" s="1"/>
  <c r="E412" i="87" a="1"/>
  <c r="E412" i="87" s="1"/>
  <c r="E413" i="87" a="1"/>
  <c r="E413" i="87" s="1"/>
  <c r="E414" i="87" a="1"/>
  <c r="E414" i="87" s="1"/>
  <c r="E415" i="87" a="1"/>
  <c r="E415" i="87" s="1"/>
  <c r="E416" i="87" a="1"/>
  <c r="E416" i="87" s="1"/>
  <c r="E417" i="87" a="1"/>
  <c r="E417" i="87" s="1"/>
  <c r="E418" i="87" a="1"/>
  <c r="E418" i="87" s="1"/>
  <c r="E419" i="87" a="1"/>
  <c r="E419" i="87" s="1"/>
  <c r="E420" i="87" a="1"/>
  <c r="E420" i="87" s="1"/>
  <c r="E421" i="87" a="1"/>
  <c r="E421" i="87" s="1"/>
  <c r="E422" i="87" a="1"/>
  <c r="E422" i="87" s="1"/>
  <c r="E423" i="87" a="1"/>
  <c r="E423" i="87" s="1"/>
  <c r="E424" i="87" a="1"/>
  <c r="E424" i="87" s="1"/>
  <c r="E425" i="87" a="1"/>
  <c r="E425" i="87" s="1"/>
  <c r="E426" i="87" a="1"/>
  <c r="E426" i="87" s="1"/>
  <c r="E427" i="87" a="1"/>
  <c r="E427" i="87" s="1"/>
  <c r="E428" i="87" a="1"/>
  <c r="E428" i="87" s="1"/>
  <c r="E429" i="87" a="1"/>
  <c r="E429" i="87" s="1"/>
  <c r="E430" i="87" a="1"/>
  <c r="E430" i="87" s="1"/>
  <c r="E431" i="87" a="1"/>
  <c r="E431" i="87" s="1"/>
  <c r="E432" i="87" a="1"/>
  <c r="E432" i="87" s="1"/>
  <c r="E433" i="87" a="1"/>
  <c r="E433" i="87" s="1"/>
  <c r="E434" i="87" a="1"/>
  <c r="E434" i="87" s="1"/>
  <c r="E435" i="87" a="1"/>
  <c r="E435" i="87" s="1"/>
  <c r="E436" i="87" a="1"/>
  <c r="E436" i="87" s="1"/>
  <c r="E437" i="87" a="1"/>
  <c r="E437" i="87" s="1"/>
  <c r="E438" i="87" a="1"/>
  <c r="E438" i="87" s="1"/>
  <c r="E439" i="87" a="1"/>
  <c r="E439" i="87" s="1"/>
  <c r="E440" i="87" a="1"/>
  <c r="E440" i="87" s="1"/>
  <c r="E441" i="87" a="1"/>
  <c r="E441" i="87" s="1"/>
  <c r="E442" i="87" a="1"/>
  <c r="E442" i="87" s="1"/>
  <c r="E443" i="87" a="1"/>
  <c r="E443" i="87" s="1"/>
  <c r="B444" i="87"/>
  <c r="B445" i="87"/>
  <c r="E446" i="87" a="1"/>
  <c r="E446" i="87" s="1"/>
  <c r="E447" i="87" a="1"/>
  <c r="E447" i="87" s="1"/>
  <c r="E448" i="87" a="1"/>
  <c r="E448" i="87" s="1"/>
  <c r="E449" i="87" a="1"/>
  <c r="E449" i="87" s="1"/>
  <c r="E450" i="87" a="1"/>
  <c r="E450" i="87" s="1"/>
  <c r="E451" i="87" a="1"/>
  <c r="E451" i="87" s="1"/>
  <c r="E452" i="87" a="1"/>
  <c r="E452" i="87" s="1"/>
  <c r="E453" i="87" a="1"/>
  <c r="E453" i="87" s="1"/>
  <c r="E454" i="87" a="1"/>
  <c r="E454" i="87" s="1"/>
  <c r="E455" i="87" a="1"/>
  <c r="E455" i="87" s="1"/>
  <c r="E456" i="87" a="1"/>
  <c r="E456" i="87" s="1"/>
  <c r="E457" i="87" a="1"/>
  <c r="E457" i="87" s="1"/>
  <c r="E458" i="87" a="1"/>
  <c r="E458" i="87" s="1"/>
  <c r="E459" i="87" a="1"/>
  <c r="E459" i="87" s="1"/>
  <c r="E460" i="87" a="1"/>
  <c r="E460" i="87" s="1"/>
  <c r="E461" i="87" a="1"/>
  <c r="E461" i="87" s="1"/>
  <c r="E462" i="87" a="1"/>
  <c r="E462" i="87" s="1"/>
  <c r="E463" i="87" a="1"/>
  <c r="E463" i="87" s="1"/>
  <c r="E464" i="87" a="1"/>
  <c r="E464" i="87" s="1"/>
  <c r="E465" i="87" a="1"/>
  <c r="E465" i="87" s="1"/>
  <c r="E466" i="87" a="1"/>
  <c r="E466" i="87" s="1"/>
  <c r="E467" i="87" a="1"/>
  <c r="E467" i="87" s="1"/>
  <c r="E468" i="87" a="1"/>
  <c r="E468" i="87" s="1"/>
  <c r="E469" i="87" a="1"/>
  <c r="E469" i="87" s="1"/>
  <c r="E470" i="87" a="1"/>
  <c r="E470" i="87" s="1"/>
  <c r="E471" i="87" a="1"/>
  <c r="E471" i="87" s="1"/>
  <c r="E472" i="87" a="1"/>
  <c r="E472" i="87" s="1"/>
  <c r="E473" i="87" a="1"/>
  <c r="E473" i="87" s="1"/>
  <c r="E474" i="87" a="1"/>
  <c r="E474" i="87" s="1"/>
  <c r="E475" i="87" a="1"/>
  <c r="E475" i="87" s="1"/>
  <c r="E476" i="87" a="1"/>
  <c r="E476" i="87" s="1"/>
  <c r="E477" i="87" a="1"/>
  <c r="E477" i="87" s="1"/>
  <c r="E478" i="87" a="1"/>
  <c r="E478" i="87" s="1"/>
  <c r="E479" i="87" a="1"/>
  <c r="E479" i="87" s="1"/>
  <c r="E480" i="87" a="1"/>
  <c r="E480" i="87" s="1"/>
  <c r="E481" i="87" a="1"/>
  <c r="E481" i="87" s="1"/>
  <c r="E482" i="87" a="1"/>
  <c r="E482" i="87" s="1"/>
  <c r="E483" i="87" a="1"/>
  <c r="E483" i="87" s="1"/>
  <c r="E484" i="87" a="1"/>
  <c r="E484" i="87" s="1"/>
  <c r="E485" i="87" a="1"/>
  <c r="E485" i="87" s="1"/>
  <c r="E486" i="87" a="1"/>
  <c r="E486" i="87" s="1"/>
  <c r="E487" i="87" a="1"/>
  <c r="E487" i="87" s="1"/>
  <c r="E488" i="87" a="1"/>
  <c r="E488" i="87" s="1"/>
  <c r="E489" i="87" a="1"/>
  <c r="E489" i="87" s="1"/>
  <c r="E490" i="87" a="1"/>
  <c r="E490" i="87" s="1"/>
  <c r="E491" i="87" a="1"/>
  <c r="E491" i="87" s="1"/>
  <c r="E492" i="87" a="1"/>
  <c r="E492" i="87" s="1"/>
  <c r="E493" i="87" a="1"/>
  <c r="E493" i="87" s="1"/>
  <c r="E494" i="87" a="1"/>
  <c r="E494" i="87" s="1"/>
  <c r="E495" i="87" a="1"/>
  <c r="E495" i="87" s="1"/>
  <c r="E496" i="87" a="1"/>
  <c r="E496" i="87" s="1"/>
  <c r="E497" i="87" a="1"/>
  <c r="E497" i="87" s="1"/>
  <c r="E498" i="87" a="1"/>
  <c r="E498" i="87" s="1"/>
  <c r="E499" i="87" a="1"/>
  <c r="E499" i="87" s="1"/>
  <c r="E500" i="87" a="1"/>
  <c r="E500" i="87" s="1"/>
  <c r="E501" i="87" a="1"/>
  <c r="E501" i="87" s="1"/>
  <c r="E502" i="87" a="1"/>
  <c r="E502" i="87" s="1"/>
  <c r="E503" i="87" a="1"/>
  <c r="E503" i="87" s="1"/>
  <c r="E504" i="87" a="1"/>
  <c r="E504" i="87" s="1"/>
  <c r="E505" i="87" a="1"/>
  <c r="E505" i="87" s="1"/>
  <c r="E506" i="87" a="1"/>
  <c r="E506" i="87" s="1"/>
  <c r="E507" i="87" a="1"/>
  <c r="E507" i="87" s="1"/>
  <c r="E508" i="87" a="1"/>
  <c r="E508" i="87" s="1"/>
  <c r="E509" i="87" a="1"/>
  <c r="E509" i="87" s="1"/>
  <c r="E510" i="87" a="1"/>
  <c r="E510" i="87" s="1"/>
  <c r="E511" i="87" a="1"/>
  <c r="E511" i="87" s="1"/>
  <c r="E512" i="87" a="1"/>
  <c r="E512" i="87" s="1"/>
  <c r="E513" i="87" a="1"/>
  <c r="E513" i="87" s="1"/>
  <c r="E514" i="87" a="1"/>
  <c r="E514" i="87" s="1"/>
  <c r="E515" i="87" a="1"/>
  <c r="E515" i="87" s="1"/>
  <c r="E516" i="87" a="1"/>
  <c r="E516" i="87" s="1"/>
  <c r="E517" i="87" a="1"/>
  <c r="E517" i="87" s="1"/>
  <c r="E518" i="87" a="1"/>
  <c r="E518" i="87" s="1"/>
  <c r="E519" i="87" a="1"/>
  <c r="E519" i="87" s="1"/>
  <c r="E520" i="87" a="1"/>
  <c r="E520" i="87" s="1"/>
  <c r="E521" i="87" a="1"/>
  <c r="E521" i="87" s="1"/>
  <c r="E522" i="87" a="1"/>
  <c r="E522" i="87" s="1"/>
  <c r="E523" i="87" a="1"/>
  <c r="E523" i="87" s="1"/>
  <c r="E524" i="87" a="1"/>
  <c r="E524" i="87" s="1"/>
  <c r="E525" i="87" a="1"/>
  <c r="E525" i="87" s="1"/>
  <c r="E526" i="87" a="1"/>
  <c r="E526" i="87" s="1"/>
  <c r="E527" i="87" a="1"/>
  <c r="E527" i="87" s="1"/>
  <c r="E528" i="87" a="1"/>
  <c r="E528" i="87" s="1"/>
  <c r="E529" i="87" a="1"/>
  <c r="E529" i="87" s="1"/>
  <c r="E530" i="87" a="1"/>
  <c r="E530" i="87" s="1"/>
  <c r="E531" i="87" a="1"/>
  <c r="E531" i="87" s="1"/>
  <c r="E532" i="87" a="1"/>
  <c r="E532" i="87" s="1"/>
  <c r="E533" i="87" a="1"/>
  <c r="E533" i="87" s="1"/>
  <c r="E534" i="87" a="1"/>
  <c r="E534" i="87" s="1"/>
  <c r="E535" i="87" a="1"/>
  <c r="E535" i="87" s="1"/>
  <c r="E536" i="87" a="1"/>
  <c r="E536" i="87" s="1"/>
  <c r="E537" i="87" a="1"/>
  <c r="E537" i="87" s="1"/>
  <c r="E538" i="87" a="1"/>
  <c r="E538" i="87" s="1"/>
  <c r="E539" i="87" a="1"/>
  <c r="E539" i="87" s="1"/>
  <c r="E540" i="87" a="1"/>
  <c r="E540" i="87" s="1"/>
  <c r="E541" i="87" a="1"/>
  <c r="E541" i="87" s="1"/>
  <c r="E542" i="87" a="1"/>
  <c r="E542" i="87" s="1"/>
  <c r="E543" i="87" a="1"/>
  <c r="E543" i="87" s="1"/>
  <c r="E544" i="87" a="1"/>
  <c r="E544" i="87" s="1"/>
  <c r="E545" i="87" a="1"/>
  <c r="E545" i="87" s="1"/>
  <c r="E546" i="87" a="1"/>
  <c r="E546" i="87" s="1"/>
  <c r="E547" i="87" a="1"/>
  <c r="E547" i="87" s="1"/>
  <c r="E548" i="87" a="1"/>
  <c r="E548" i="87" s="1"/>
  <c r="E549" i="87" a="1"/>
  <c r="E549" i="87" s="1"/>
  <c r="E550" i="87" a="1"/>
  <c r="E550" i="87" s="1"/>
  <c r="E551" i="87" a="1"/>
  <c r="E551" i="87" s="1"/>
  <c r="E552" i="87" a="1"/>
  <c r="E552" i="87" s="1"/>
  <c r="E553" i="87" a="1"/>
  <c r="E553" i="87" s="1"/>
  <c r="E554" i="87" a="1"/>
  <c r="E554" i="87" s="1"/>
  <c r="E555" i="87" a="1"/>
  <c r="E555" i="87" s="1"/>
  <c r="E556" i="87" a="1"/>
  <c r="E556" i="87" s="1"/>
  <c r="E557" i="87" a="1"/>
  <c r="E557" i="87" s="1"/>
  <c r="E558" i="87" a="1"/>
  <c r="E558" i="87" s="1"/>
  <c r="E559" i="87" a="1"/>
  <c r="E559" i="87" s="1"/>
  <c r="E560" i="87" a="1"/>
  <c r="E560" i="87" s="1"/>
  <c r="E561" i="87" a="1"/>
  <c r="E561" i="87" s="1"/>
  <c r="B562" i="87"/>
  <c r="B563" i="87"/>
  <c r="B564" i="87"/>
  <c r="E565" i="87" a="1"/>
  <c r="E565" i="87" s="1"/>
  <c r="E566" i="87" a="1"/>
  <c r="E566" i="87" s="1"/>
  <c r="E567" i="87" a="1"/>
  <c r="E567" i="87" s="1"/>
  <c r="E568" i="87" a="1"/>
  <c r="E568" i="87" s="1"/>
  <c r="E569" i="87" a="1"/>
  <c r="E569" i="87" s="1"/>
  <c r="E570" i="87" a="1"/>
  <c r="E570" i="87" s="1"/>
  <c r="E571" i="87" a="1"/>
  <c r="E571" i="87" s="1"/>
  <c r="E572" i="87" a="1"/>
  <c r="E572" i="87" s="1"/>
  <c r="E573" i="87" a="1"/>
  <c r="E573" i="87" s="1"/>
  <c r="E574" i="87" a="1"/>
  <c r="E574" i="87" s="1"/>
  <c r="E575" i="87" a="1"/>
  <c r="E575" i="87" s="1"/>
  <c r="E576" i="87" a="1"/>
  <c r="E576" i="87" s="1"/>
  <c r="E577" i="87" a="1"/>
  <c r="E577" i="87" s="1"/>
  <c r="E578" i="87" a="1"/>
  <c r="E578" i="87" s="1"/>
  <c r="E579" i="87" a="1"/>
  <c r="E579" i="87" s="1"/>
  <c r="E580" i="87" a="1"/>
  <c r="E580" i="87" s="1"/>
  <c r="E581" i="87" a="1"/>
  <c r="E581" i="87" s="1"/>
  <c r="E582" i="87" a="1"/>
  <c r="E582" i="87" s="1"/>
  <c r="E583" i="87" a="1"/>
  <c r="E583" i="87" s="1"/>
  <c r="E584" i="87" a="1"/>
  <c r="E584" i="87" s="1"/>
  <c r="E585" i="87" a="1"/>
  <c r="E585" i="87" s="1"/>
  <c r="E586" i="87" a="1"/>
  <c r="E586" i="87" s="1"/>
  <c r="E587" i="87" a="1"/>
  <c r="E587" i="87" s="1"/>
  <c r="E588" i="87" a="1"/>
  <c r="E588" i="87" s="1"/>
  <c r="E589" i="87" a="1"/>
  <c r="E589" i="87" s="1"/>
  <c r="E590" i="87" a="1"/>
  <c r="E590" i="87" s="1"/>
  <c r="E591" i="87" a="1"/>
  <c r="E591" i="87" s="1"/>
  <c r="E592" i="87" a="1"/>
  <c r="E592" i="87" s="1"/>
  <c r="E593" i="87" a="1"/>
  <c r="E593" i="87" s="1"/>
  <c r="E594" i="87" a="1"/>
  <c r="E594" i="87" s="1"/>
  <c r="B595" i="87"/>
  <c r="B596" i="87"/>
  <c r="B597" i="87"/>
  <c r="E598" i="87" a="1"/>
  <c r="E598" i="87" s="1"/>
  <c r="E599" i="87" a="1"/>
  <c r="E599" i="87" s="1"/>
  <c r="E600" i="87" a="1"/>
  <c r="E600" i="87" s="1"/>
  <c r="E601" i="87" a="1"/>
  <c r="E601" i="87" s="1"/>
  <c r="E602" i="87" a="1"/>
  <c r="E602" i="87" s="1"/>
  <c r="E603" i="87" a="1"/>
  <c r="E603" i="87" s="1"/>
  <c r="E604" i="87" a="1"/>
  <c r="E604" i="87" s="1"/>
  <c r="E605" i="87" a="1"/>
  <c r="E605" i="87" s="1"/>
  <c r="E606" i="87" a="1"/>
  <c r="E606" i="87" s="1"/>
  <c r="E607" i="87" a="1"/>
  <c r="E607" i="87" s="1"/>
  <c r="E608" i="87" a="1"/>
  <c r="E608" i="87" s="1"/>
  <c r="E609" i="87" a="1"/>
  <c r="E609" i="87" s="1"/>
  <c r="E610" i="87" a="1"/>
  <c r="E610" i="87" s="1"/>
  <c r="E611" i="87" a="1"/>
  <c r="E611" i="87" s="1"/>
  <c r="E612" i="87" a="1"/>
  <c r="E612" i="87" s="1"/>
  <c r="E613" i="87" a="1"/>
  <c r="E613" i="87" s="1"/>
  <c r="E614" i="87" a="1"/>
  <c r="E614" i="87" s="1"/>
  <c r="E615" i="87" a="1"/>
  <c r="E615" i="87" s="1"/>
  <c r="E616" i="87" a="1"/>
  <c r="E616" i="87" s="1"/>
  <c r="E617" i="87" a="1"/>
  <c r="E617" i="87" s="1"/>
  <c r="E618" i="87" a="1"/>
  <c r="E618" i="87" s="1"/>
  <c r="E619" i="87" a="1"/>
  <c r="E619" i="87" s="1"/>
  <c r="E620" i="87" a="1"/>
  <c r="E620" i="87" s="1"/>
  <c r="E621" i="87" a="1"/>
  <c r="E621" i="87" s="1"/>
  <c r="E622" i="87" a="1"/>
  <c r="E622" i="87" s="1"/>
  <c r="E623" i="87" a="1"/>
  <c r="E623" i="87" s="1"/>
  <c r="E624" i="87" a="1"/>
  <c r="E624" i="87" s="1"/>
  <c r="E625" i="87" a="1"/>
  <c r="E625" i="87" s="1"/>
  <c r="E626" i="87" a="1"/>
  <c r="E626" i="87" s="1"/>
  <c r="E627" i="87" a="1"/>
  <c r="E627" i="87" s="1"/>
  <c r="E628" i="87" a="1"/>
  <c r="E628" i="87" s="1"/>
  <c r="E629" i="87" a="1"/>
  <c r="E629" i="87" s="1"/>
  <c r="E630" i="87" a="1"/>
  <c r="E630" i="87" s="1"/>
  <c r="E631" i="87" a="1"/>
  <c r="E631" i="87" s="1"/>
  <c r="E632" i="87" a="1"/>
  <c r="E632" i="87" s="1"/>
  <c r="E633" i="87" a="1"/>
  <c r="E633" i="87" s="1"/>
  <c r="E634" i="87" a="1"/>
  <c r="E634" i="87" s="1"/>
  <c r="E635" i="87" a="1"/>
  <c r="E635" i="87" s="1"/>
  <c r="E636" i="87" a="1"/>
  <c r="E636" i="87" s="1"/>
  <c r="E637" i="87" a="1"/>
  <c r="E637" i="87" s="1"/>
  <c r="E638" i="87" a="1"/>
  <c r="E638" i="87" s="1"/>
  <c r="E639" i="87" a="1"/>
  <c r="E639" i="87" s="1"/>
  <c r="E640" i="87" a="1"/>
  <c r="E640" i="87" s="1"/>
  <c r="E641" i="87" a="1"/>
  <c r="E641" i="87" s="1"/>
  <c r="E642" i="87" a="1"/>
  <c r="E642" i="87" s="1"/>
  <c r="E643" i="87" a="1"/>
  <c r="E643" i="87" s="1"/>
  <c r="E644" i="87" a="1"/>
  <c r="E644" i="87" s="1"/>
  <c r="E645" i="87" a="1"/>
  <c r="E645" i="87" s="1"/>
  <c r="E646" i="87" a="1"/>
  <c r="E646" i="87" s="1"/>
  <c r="E647" i="87" a="1"/>
  <c r="E647" i="87" s="1"/>
  <c r="E648" i="87" a="1"/>
  <c r="E648" i="87" s="1"/>
  <c r="B649" i="87"/>
  <c r="B650" i="87"/>
  <c r="E651" i="87" a="1"/>
  <c r="E651" i="87" s="1"/>
  <c r="E652" i="87" a="1"/>
  <c r="E652" i="87" s="1"/>
  <c r="E653" i="87" a="1"/>
  <c r="E653" i="87" s="1"/>
  <c r="E654" i="87" a="1"/>
  <c r="E654" i="87" s="1"/>
  <c r="E655" i="87" a="1"/>
  <c r="E655" i="87" s="1"/>
  <c r="B656" i="87"/>
  <c r="E657" i="87" a="1"/>
  <c r="E657" i="87" s="1"/>
  <c r="E658" i="87" a="1"/>
  <c r="E658" i="87" s="1"/>
  <c r="E659" i="87" a="1"/>
  <c r="E659" i="87" s="1"/>
  <c r="B660" i="87"/>
  <c r="B661" i="87"/>
  <c r="B662" i="87"/>
  <c r="B663" i="87"/>
  <c r="B664" i="87"/>
  <c r="B665" i="87"/>
  <c r="B666" i="87"/>
  <c r="B667" i="87"/>
  <c r="B668" i="87"/>
  <c r="B669" i="87"/>
  <c r="B670" i="87"/>
  <c r="B671" i="87"/>
  <c r="B672" i="87"/>
  <c r="B673" i="87"/>
  <c r="B674" i="87"/>
  <c r="B675" i="87"/>
  <c r="B676" i="87"/>
  <c r="B677" i="87"/>
  <c r="B678" i="87"/>
  <c r="B679" i="87"/>
  <c r="B680" i="87"/>
  <c r="B682" i="87"/>
  <c r="B683" i="87"/>
  <c r="B684" i="87"/>
  <c r="B685" i="87"/>
  <c r="B686" i="87"/>
  <c r="B687" i="87"/>
  <c r="E688" i="87" a="1"/>
  <c r="E688" i="87" s="1"/>
  <c r="B689" i="87"/>
  <c r="B690" i="87"/>
  <c r="B691" i="87"/>
  <c r="B692" i="87"/>
  <c r="B693" i="87"/>
  <c r="E694" i="87" a="1"/>
  <c r="E694" i="87" s="1"/>
  <c r="B695" i="87"/>
  <c r="E696" i="87" a="1"/>
  <c r="E696" i="87" s="1"/>
  <c r="B697" i="87"/>
  <c r="B698" i="87"/>
  <c r="B700" i="87"/>
  <c r="E702" i="87" a="1"/>
  <c r="E702" i="87" s="1"/>
  <c r="E703" i="87" a="1"/>
  <c r="E703" i="87" s="1"/>
  <c r="E704" i="87" a="1"/>
  <c r="E704" i="87" s="1"/>
  <c r="E705" i="87" a="1"/>
  <c r="E705" i="87" s="1"/>
  <c r="E706" i="87" a="1"/>
  <c r="E706" i="87" s="1"/>
  <c r="B707" i="87"/>
  <c r="B708" i="87"/>
  <c r="E709" i="87" a="1"/>
  <c r="E709" i="87" s="1"/>
  <c r="E710" i="87" a="1"/>
  <c r="E710" i="87" s="1"/>
  <c r="E711" i="87" a="1"/>
  <c r="E711" i="87" s="1"/>
  <c r="E712" i="87" a="1"/>
  <c r="E712" i="87" s="1"/>
  <c r="E713" i="87" a="1"/>
  <c r="E713" i="87" s="1"/>
  <c r="B714" i="87"/>
  <c r="E715" i="87" a="1"/>
  <c r="E715" i="87" s="1"/>
  <c r="E716" i="87" a="1"/>
  <c r="E716" i="87" s="1"/>
  <c r="E717" i="87" a="1"/>
  <c r="E717" i="87" s="1"/>
  <c r="B718" i="87"/>
  <c r="B719" i="87"/>
  <c r="B720" i="87"/>
  <c r="B721" i="87"/>
  <c r="B722" i="87"/>
  <c r="B723" i="87"/>
  <c r="B724" i="87"/>
  <c r="B725" i="87"/>
  <c r="B726" i="87"/>
  <c r="B727" i="87"/>
  <c r="B728" i="87"/>
  <c r="B729" i="87"/>
  <c r="B730" i="87"/>
  <c r="B731" i="87"/>
  <c r="B732" i="87"/>
  <c r="B733" i="87"/>
  <c r="B734" i="87"/>
  <c r="B735" i="87"/>
  <c r="B736" i="87"/>
  <c r="B737" i="87"/>
  <c r="B738" i="87"/>
  <c r="B739" i="87"/>
  <c r="B740" i="87"/>
  <c r="B741" i="87"/>
  <c r="B742" i="87"/>
  <c r="B743" i="87"/>
  <c r="B744" i="87"/>
  <c r="B745" i="87"/>
  <c r="E746" i="87" a="1"/>
  <c r="E746" i="87" s="1"/>
  <c r="B747" i="87"/>
  <c r="B748" i="87"/>
  <c r="B749" i="87"/>
  <c r="B750" i="87"/>
  <c r="B751" i="87"/>
  <c r="E752" i="87" a="1"/>
  <c r="E752" i="87" s="1"/>
  <c r="B753" i="87"/>
  <c r="E754" i="87" a="1"/>
  <c r="E754" i="87" s="1"/>
  <c r="B755" i="87"/>
  <c r="B756" i="87"/>
  <c r="B757" i="87"/>
  <c r="B758" i="87"/>
  <c r="E760" i="87" a="1"/>
  <c r="E760" i="87" s="1"/>
  <c r="E761" i="87" a="1"/>
  <c r="E761" i="87" s="1"/>
  <c r="E762" i="87" a="1"/>
  <c r="E762" i="87" s="1"/>
  <c r="E763" i="87" a="1"/>
  <c r="E763" i="87" s="1"/>
  <c r="E764" i="87" a="1"/>
  <c r="E764" i="87" s="1"/>
  <c r="B765" i="87"/>
  <c r="B766" i="87"/>
  <c r="E767" i="87" a="1"/>
  <c r="E767" i="87" s="1"/>
  <c r="E768" i="87" a="1"/>
  <c r="E768" i="87" s="1"/>
  <c r="E769" i="87" a="1"/>
  <c r="E769" i="87" s="1"/>
  <c r="E770" i="87" a="1"/>
  <c r="E770" i="87" s="1"/>
  <c r="E771" i="87" a="1"/>
  <c r="E771" i="87" s="1"/>
  <c r="B772" i="87"/>
  <c r="E773" i="87" a="1"/>
  <c r="E773" i="87" s="1"/>
  <c r="E774" i="87" a="1"/>
  <c r="E774" i="87" s="1"/>
  <c r="E775" i="87" a="1"/>
  <c r="E775" i="87" s="1"/>
  <c r="B776" i="87"/>
  <c r="B777" i="87"/>
  <c r="B778" i="87"/>
  <c r="B779" i="87"/>
  <c r="B780" i="87"/>
  <c r="B781" i="87"/>
  <c r="B782" i="87"/>
  <c r="B783" i="87"/>
  <c r="B784" i="87"/>
  <c r="B785" i="87"/>
  <c r="B786" i="87"/>
  <c r="B787" i="87"/>
  <c r="B788" i="87"/>
  <c r="B789" i="87"/>
  <c r="B790" i="87"/>
  <c r="B791" i="87"/>
  <c r="B792" i="87"/>
  <c r="B793" i="87"/>
  <c r="B794" i="87"/>
  <c r="B795" i="87"/>
  <c r="B796" i="87"/>
  <c r="B797" i="87"/>
  <c r="B798" i="87"/>
  <c r="B799" i="87"/>
  <c r="B800" i="87"/>
  <c r="B801" i="87"/>
  <c r="B802" i="87"/>
  <c r="B803" i="87"/>
  <c r="E804" i="87" a="1"/>
  <c r="E804" i="87" s="1"/>
  <c r="B805" i="87"/>
  <c r="B806" i="87"/>
  <c r="B807" i="87"/>
  <c r="B808" i="87"/>
  <c r="B809" i="87"/>
  <c r="E810" i="87" a="1"/>
  <c r="E810" i="87" s="1"/>
  <c r="B811" i="87"/>
  <c r="E812" i="87" a="1"/>
  <c r="E812" i="87" s="1"/>
  <c r="B813" i="87"/>
  <c r="B814" i="87"/>
  <c r="B816" i="87"/>
  <c r="E818" i="87" a="1"/>
  <c r="E818" i="87" s="1"/>
  <c r="E819" i="87" a="1"/>
  <c r="E819" i="87" s="1"/>
  <c r="E820" i="87" a="1"/>
  <c r="E820" i="87" s="1"/>
  <c r="E821" i="87" a="1"/>
  <c r="E821" i="87" s="1"/>
  <c r="E822" i="87" a="1"/>
  <c r="E822" i="87" s="1"/>
  <c r="B823" i="87"/>
  <c r="B824" i="87"/>
  <c r="E825" i="87" a="1"/>
  <c r="E825" i="87" s="1"/>
  <c r="E826" i="87" a="1"/>
  <c r="E826" i="87" s="1"/>
  <c r="E827" i="87" a="1"/>
  <c r="E827" i="87" s="1"/>
  <c r="E828" i="87" a="1"/>
  <c r="E828" i="87" s="1"/>
  <c r="E829" i="87" a="1"/>
  <c r="E829" i="87" s="1"/>
  <c r="B830" i="87"/>
  <c r="E831" i="87" a="1"/>
  <c r="E831" i="87" s="1"/>
  <c r="E832" i="87" a="1"/>
  <c r="E832" i="87" s="1"/>
  <c r="E833" i="87" a="1"/>
  <c r="E833" i="87" s="1"/>
  <c r="B834" i="87"/>
  <c r="B835" i="87"/>
  <c r="B836" i="87"/>
  <c r="B837" i="87"/>
  <c r="B838" i="87"/>
  <c r="B839" i="87"/>
  <c r="B840" i="87"/>
  <c r="B841" i="87"/>
  <c r="B842" i="87"/>
  <c r="B843" i="87"/>
  <c r="B844" i="87"/>
  <c r="B845" i="87"/>
  <c r="B846" i="87"/>
  <c r="B847" i="87"/>
  <c r="B848" i="87"/>
  <c r="B849" i="87"/>
  <c r="B850" i="87"/>
  <c r="B851" i="87"/>
  <c r="B852" i="87"/>
  <c r="B853" i="87"/>
  <c r="B854" i="87"/>
  <c r="B855" i="87"/>
  <c r="B856" i="87"/>
  <c r="B857" i="87"/>
  <c r="B858" i="87"/>
  <c r="B859" i="87"/>
  <c r="B860" i="87"/>
  <c r="B861" i="87"/>
  <c r="E862" i="87" a="1"/>
  <c r="E862" i="87" s="1"/>
  <c r="B863" i="87"/>
  <c r="B864" i="87"/>
  <c r="B865" i="87"/>
  <c r="B866" i="87"/>
  <c r="B867" i="87"/>
  <c r="E868" i="87" a="1"/>
  <c r="E868" i="87" s="1"/>
  <c r="B869" i="87"/>
  <c r="E870" i="87" a="1"/>
  <c r="E870" i="87" s="1"/>
  <c r="B871" i="87"/>
  <c r="B872" i="87"/>
  <c r="B873" i="87"/>
  <c r="B874" i="87"/>
  <c r="E876" i="87" a="1"/>
  <c r="E876" i="87" s="1"/>
  <c r="E877" i="87" a="1"/>
  <c r="E877" i="87" s="1"/>
  <c r="E878" i="87" a="1"/>
  <c r="E878" i="87" s="1"/>
  <c r="E879" i="87" a="1"/>
  <c r="E879" i="87" s="1"/>
  <c r="E880" i="87" a="1"/>
  <c r="E880" i="87" s="1"/>
  <c r="B881" i="87"/>
  <c r="B882" i="87"/>
  <c r="E883" i="87" a="1"/>
  <c r="E883" i="87" s="1"/>
  <c r="E884" i="87" a="1"/>
  <c r="E884" i="87" s="1"/>
  <c r="E885" i="87" a="1"/>
  <c r="E885" i="87" s="1"/>
  <c r="E886" i="87" a="1"/>
  <c r="E886" i="87" s="1"/>
  <c r="E887" i="87" a="1"/>
  <c r="E887" i="87" s="1"/>
  <c r="B888" i="87"/>
  <c r="E889" i="87" a="1"/>
  <c r="E889" i="87" s="1"/>
  <c r="E890" i="87" a="1"/>
  <c r="E890" i="87" s="1"/>
  <c r="E891" i="87" a="1"/>
  <c r="E891" i="87" s="1"/>
  <c r="B892" i="87"/>
  <c r="B893" i="87"/>
  <c r="B894" i="87"/>
  <c r="B895" i="87"/>
  <c r="B896" i="87"/>
  <c r="B897" i="87"/>
  <c r="B898" i="87"/>
  <c r="B899" i="87"/>
  <c r="B900" i="87"/>
  <c r="B901" i="87"/>
  <c r="B902" i="87"/>
  <c r="B903" i="87"/>
  <c r="B904" i="87"/>
  <c r="B905" i="87"/>
  <c r="B906" i="87"/>
  <c r="B907" i="87"/>
  <c r="B908" i="87"/>
  <c r="B909" i="87"/>
  <c r="B910" i="87"/>
  <c r="B911" i="87"/>
  <c r="B912" i="87"/>
  <c r="B913" i="87"/>
  <c r="B914" i="87"/>
  <c r="B915" i="87"/>
  <c r="B916" i="87"/>
  <c r="B917" i="87"/>
  <c r="B918" i="87"/>
  <c r="B919" i="87"/>
  <c r="E920" i="87" a="1"/>
  <c r="E920" i="87" s="1"/>
  <c r="B921" i="87"/>
  <c r="B922" i="87"/>
  <c r="B923" i="87"/>
  <c r="B924" i="87"/>
  <c r="B925" i="87"/>
  <c r="E926" i="87" a="1"/>
  <c r="E926" i="87" s="1"/>
  <c r="B927" i="87"/>
  <c r="E928" i="87" a="1"/>
  <c r="E928" i="87" s="1"/>
  <c r="B929" i="87"/>
  <c r="B930" i="87"/>
  <c r="B931" i="87"/>
  <c r="B932" i="87"/>
  <c r="E934" i="87" a="1"/>
  <c r="E934" i="87" s="1"/>
  <c r="E935" i="87" a="1"/>
  <c r="E935" i="87" s="1"/>
  <c r="E936" i="87" a="1"/>
  <c r="E936" i="87" s="1"/>
  <c r="E937" i="87" a="1"/>
  <c r="E937" i="87" s="1"/>
  <c r="E938" i="87" a="1"/>
  <c r="E938" i="87" s="1"/>
  <c r="B939" i="87"/>
  <c r="B940" i="87"/>
  <c r="E941" i="87" a="1"/>
  <c r="E941" i="87" s="1"/>
  <c r="E942" i="87" a="1"/>
  <c r="E942" i="87" s="1"/>
  <c r="E943" i="87" a="1"/>
  <c r="E943" i="87" s="1"/>
  <c r="E944" i="87" a="1"/>
  <c r="E944" i="87" s="1"/>
  <c r="E945" i="87" a="1"/>
  <c r="E945" i="87" s="1"/>
  <c r="B946" i="87"/>
  <c r="E947" i="87" a="1"/>
  <c r="E947" i="87" s="1"/>
  <c r="E948" i="87" a="1"/>
  <c r="E948" i="87" s="1"/>
  <c r="E949" i="87" a="1"/>
  <c r="E949" i="87" s="1"/>
  <c r="B950" i="87"/>
  <c r="B951" i="87"/>
  <c r="B952" i="87"/>
  <c r="B953" i="87"/>
  <c r="B954" i="87"/>
  <c r="B955" i="87"/>
  <c r="B956" i="87"/>
  <c r="B957" i="87"/>
  <c r="B958" i="87"/>
  <c r="B959" i="87"/>
  <c r="B960" i="87"/>
  <c r="B961" i="87"/>
  <c r="B962" i="87"/>
  <c r="B963" i="87"/>
  <c r="B964" i="87"/>
  <c r="B965" i="87"/>
  <c r="B966" i="87"/>
  <c r="B967" i="87"/>
  <c r="B968" i="87"/>
  <c r="B969" i="87"/>
  <c r="B970" i="87"/>
  <c r="B971" i="87"/>
  <c r="B972" i="87"/>
  <c r="B973" i="87"/>
  <c r="B974" i="87"/>
  <c r="B975" i="87"/>
  <c r="B976" i="87"/>
  <c r="B977" i="87"/>
  <c r="E978" i="87" a="1"/>
  <c r="E978" i="87" s="1"/>
  <c r="B979" i="87"/>
  <c r="B980" i="87"/>
  <c r="B981" i="87"/>
  <c r="B982" i="87"/>
  <c r="B983" i="87"/>
  <c r="E984" i="87" a="1"/>
  <c r="E984" i="87" s="1"/>
  <c r="B985" i="87"/>
  <c r="E986" i="87" a="1"/>
  <c r="E986" i="87" s="1"/>
  <c r="B987" i="87"/>
  <c r="B988" i="87"/>
  <c r="B989" i="87"/>
  <c r="B990" i="87"/>
  <c r="B991" i="87"/>
  <c r="B992" i="87"/>
  <c r="B993" i="87"/>
  <c r="E994" i="87" a="1"/>
  <c r="E994" i="87" s="1"/>
  <c r="B995" i="87"/>
  <c r="E996" i="87" a="1"/>
  <c r="E996" i="87" s="1"/>
  <c r="B997" i="87"/>
  <c r="B998" i="87"/>
  <c r="E999" i="87" a="1"/>
  <c r="E999" i="87" s="1"/>
  <c r="E1000" i="87" a="1"/>
  <c r="E1000" i="87" s="1"/>
  <c r="E1001" i="87" a="1"/>
  <c r="E1001" i="87" s="1"/>
  <c r="E1002" i="87" a="1"/>
  <c r="E1002" i="87" s="1"/>
  <c r="E1003" i="87" a="1"/>
  <c r="E1003" i="87" s="1"/>
  <c r="E1004" i="87" a="1"/>
  <c r="E1004" i="87" s="1"/>
  <c r="E1005" i="87" a="1"/>
  <c r="E1005" i="87" s="1"/>
  <c r="E1006" i="87" a="1"/>
  <c r="E1006" i="87" s="1"/>
  <c r="E1007" i="87" a="1"/>
  <c r="E1007" i="87" s="1"/>
  <c r="E1008" i="87" a="1"/>
  <c r="E1008" i="87" s="1"/>
  <c r="E1009" i="87" a="1"/>
  <c r="E1009" i="87" s="1"/>
  <c r="E1010" i="87" a="1"/>
  <c r="E1010" i="87" s="1"/>
  <c r="E1011" i="87" a="1"/>
  <c r="E1011" i="87" s="1"/>
  <c r="E1012" i="87" a="1"/>
  <c r="E1012" i="87" s="1"/>
  <c r="E1013" i="87" a="1"/>
  <c r="E1013" i="87" s="1"/>
  <c r="E1014" i="87" a="1"/>
  <c r="E1014" i="87" s="1"/>
  <c r="E1015" i="87" a="1"/>
  <c r="E1015" i="87" s="1"/>
  <c r="E1016" i="87" a="1"/>
  <c r="E1016" i="87" s="1"/>
  <c r="E1017" i="87" a="1"/>
  <c r="E1017" i="87" s="1"/>
  <c r="E1018" i="87" a="1"/>
  <c r="E1018" i="87" s="1"/>
  <c r="E1019" i="87" a="1"/>
  <c r="E1019" i="87" s="1"/>
  <c r="E1020" i="87" a="1"/>
  <c r="E1020" i="87" s="1"/>
  <c r="E1021" i="87" a="1"/>
  <c r="E1021" i="87" s="1"/>
  <c r="E1022" i="87" a="1"/>
  <c r="E1022" i="87" s="1"/>
  <c r="E1023" i="87" a="1"/>
  <c r="E1023" i="87" s="1"/>
  <c r="E1024" i="87" a="1"/>
  <c r="E1024" i="87" s="1"/>
  <c r="E1025" i="87" a="1"/>
  <c r="E1025" i="87" s="1"/>
  <c r="E1026" i="87" a="1"/>
  <c r="E1026" i="87" s="1"/>
  <c r="E1027" i="87" a="1"/>
  <c r="E1027" i="87" s="1"/>
  <c r="E1028" i="87" a="1"/>
  <c r="E1028" i="87" s="1"/>
  <c r="E1029" i="87" a="1"/>
  <c r="E1029" i="87" s="1"/>
  <c r="E1030" i="87" a="1"/>
  <c r="E1030" i="87" s="1"/>
  <c r="E1031" i="87" a="1"/>
  <c r="E1031" i="87" s="1"/>
  <c r="E1032" i="87" a="1"/>
  <c r="E1032" i="87" s="1"/>
  <c r="E1033" i="87" a="1"/>
  <c r="E1033" i="87" s="1"/>
  <c r="E1034" i="87" a="1"/>
  <c r="E1034" i="87" s="1"/>
  <c r="E1035" i="87" a="1"/>
  <c r="E1035" i="87" s="1"/>
  <c r="E1036" i="87" a="1"/>
  <c r="E1036" i="87" s="1"/>
  <c r="B1037" i="87"/>
  <c r="B1038" i="87"/>
  <c r="E1039" i="87" a="1"/>
  <c r="E1039" i="87" s="1"/>
  <c r="E1040" i="87" a="1"/>
  <c r="E1040" i="87" s="1"/>
  <c r="E1041" i="87" a="1"/>
  <c r="E1041" i="87" s="1"/>
  <c r="E1042" i="87" a="1"/>
  <c r="E1042" i="87" s="1"/>
  <c r="E1043" i="87" a="1"/>
  <c r="E1043" i="87" s="1"/>
  <c r="B1044" i="87"/>
  <c r="E1045" i="87" a="1"/>
  <c r="E1045" i="87" s="1"/>
  <c r="E1046" i="87" a="1"/>
  <c r="E1046" i="87" s="1"/>
  <c r="E1047" i="87" a="1"/>
  <c r="E1047" i="87" s="1"/>
  <c r="B1048" i="87"/>
  <c r="B1049" i="87"/>
  <c r="B1050" i="87"/>
  <c r="B1051" i="87"/>
  <c r="B1052" i="87"/>
  <c r="B1053" i="87"/>
  <c r="B1054" i="87"/>
  <c r="B1055" i="87"/>
  <c r="B1056" i="87"/>
  <c r="B1057" i="87"/>
  <c r="B1058" i="87"/>
  <c r="B1060" i="87"/>
  <c r="B1061" i="87"/>
  <c r="B1062" i="87"/>
  <c r="B1064" i="87"/>
  <c r="B1065" i="87"/>
  <c r="B1066" i="87"/>
  <c r="B1067" i="87"/>
  <c r="B1068" i="87"/>
  <c r="B1070" i="87"/>
  <c r="B1071" i="87"/>
  <c r="B1072" i="87"/>
  <c r="B1073" i="87"/>
  <c r="B1074" i="87"/>
  <c r="B1075" i="87"/>
  <c r="E1076" i="87" a="1"/>
  <c r="E1076" i="87" s="1"/>
  <c r="B1077" i="87"/>
  <c r="B1078" i="87"/>
  <c r="B1079" i="87"/>
  <c r="B1080" i="87"/>
  <c r="B1081" i="87"/>
  <c r="E1082" i="87" a="1"/>
  <c r="E1082" i="87" s="1"/>
  <c r="B1083" i="87"/>
  <c r="E1084" i="87" a="1"/>
  <c r="E1084" i="87" s="1"/>
  <c r="B1085" i="87"/>
  <c r="B1086" i="87"/>
  <c r="B1088" i="87"/>
  <c r="B1090" i="87"/>
  <c r="B1091" i="87"/>
  <c r="E1092" i="87" a="1"/>
  <c r="E1092" i="87" s="1"/>
  <c r="B1093" i="87"/>
  <c r="E1094" i="87" a="1"/>
  <c r="E1094" i="87" s="1"/>
  <c r="E1098" i="87" a="1"/>
  <c r="E1098" i="87" s="1"/>
  <c r="E1099" i="87" a="1"/>
  <c r="E1099" i="87" s="1"/>
  <c r="E1100" i="87" a="1"/>
  <c r="E1100" i="87" s="1"/>
  <c r="E1101" i="87" a="1"/>
  <c r="E1101" i="87" s="1"/>
  <c r="E1102" i="87" a="1"/>
  <c r="E1102" i="87" s="1"/>
  <c r="E1103" i="87" a="1"/>
  <c r="E1103" i="87" s="1"/>
  <c r="E1104" i="87" a="1"/>
  <c r="E1104" i="87" s="1"/>
  <c r="E1105" i="87" a="1"/>
  <c r="E1105" i="87" s="1"/>
  <c r="E1106" i="87" a="1"/>
  <c r="E1106" i="87" s="1"/>
  <c r="E1107" i="87" a="1"/>
  <c r="E1107" i="87" s="1"/>
  <c r="E1108" i="87" a="1"/>
  <c r="E1108" i="87" s="1"/>
  <c r="E1109" i="87" a="1"/>
  <c r="E1109" i="87" s="1"/>
  <c r="E1110" i="87" a="1"/>
  <c r="E1110" i="87" s="1"/>
  <c r="E1111" i="87" a="1"/>
  <c r="E1111" i="87" s="1"/>
  <c r="E1112" i="87" a="1"/>
  <c r="E1112" i="87" s="1"/>
  <c r="E1113" i="87" a="1"/>
  <c r="E1113" i="87" s="1"/>
  <c r="E1114" i="87" a="1"/>
  <c r="E1114" i="87" s="1"/>
  <c r="E1115" i="87" a="1"/>
  <c r="E1115" i="87" s="1"/>
  <c r="E1116" i="87" a="1"/>
  <c r="E1116" i="87" s="1"/>
  <c r="E1117" i="87" a="1"/>
  <c r="E1117" i="87" s="1"/>
  <c r="E1118" i="87" a="1"/>
  <c r="E1118" i="87" s="1"/>
  <c r="E1119" i="87" a="1"/>
  <c r="E1119" i="87" s="1"/>
  <c r="E1120" i="87" a="1"/>
  <c r="E1120" i="87" s="1"/>
  <c r="E1121" i="87" a="1"/>
  <c r="E1121" i="87" s="1"/>
  <c r="E1122" i="87" a="1"/>
  <c r="E1122" i="87" s="1"/>
  <c r="E1123" i="87" a="1"/>
  <c r="E1123" i="87" s="1"/>
  <c r="E1124" i="87" a="1"/>
  <c r="E1124" i="87" s="1"/>
  <c r="E1125" i="87" a="1"/>
  <c r="E1125" i="87" s="1"/>
  <c r="E1126" i="87" a="1"/>
  <c r="E1126" i="87" s="1"/>
  <c r="E1127" i="87" a="1"/>
  <c r="E1127" i="87" s="1"/>
  <c r="E1128" i="87" a="1"/>
  <c r="E1128" i="87" s="1"/>
  <c r="E1129" i="87" a="1"/>
  <c r="E1129" i="87" s="1"/>
  <c r="E1130" i="87" a="1"/>
  <c r="E1130" i="87" s="1"/>
  <c r="E1131" i="87" a="1"/>
  <c r="E1131" i="87" s="1"/>
  <c r="E1132" i="87" a="1"/>
  <c r="E1132" i="87" s="1"/>
  <c r="E1133" i="87" a="1"/>
  <c r="E1133" i="87" s="1"/>
  <c r="E1134" i="87" a="1"/>
  <c r="E1134" i="87" s="1"/>
  <c r="E1135" i="87" a="1"/>
  <c r="E1135" i="87" s="1"/>
  <c r="E1136" i="87" a="1"/>
  <c r="E1136" i="87" s="1"/>
  <c r="E1137" i="87" a="1"/>
  <c r="E1137" i="87" s="1"/>
  <c r="E1138" i="87" a="1"/>
  <c r="E1138" i="87" s="1"/>
  <c r="E1139" i="87" a="1"/>
  <c r="E1139" i="87" s="1"/>
  <c r="E1140" i="87" a="1"/>
  <c r="E1140" i="87" s="1"/>
  <c r="E1141" i="87" a="1"/>
  <c r="E1141" i="87" s="1"/>
  <c r="E1142" i="87" a="1"/>
  <c r="E1142" i="87" s="1"/>
  <c r="E1143" i="87" a="1"/>
  <c r="E1143" i="87" s="1"/>
  <c r="E1144" i="87" a="1"/>
  <c r="E1144" i="87" s="1"/>
  <c r="E1145" i="87" a="1"/>
  <c r="E1145" i="87" s="1"/>
  <c r="E1146" i="87" a="1"/>
  <c r="E1146" i="87" s="1"/>
  <c r="E1147" i="87" a="1"/>
  <c r="E1147" i="87" s="1"/>
  <c r="E1148" i="87" a="1"/>
  <c r="E1148" i="87" s="1"/>
  <c r="E1149" i="87" a="1"/>
  <c r="E1149" i="87" s="1"/>
  <c r="E1150" i="87" a="1"/>
  <c r="E1150" i="87" s="1"/>
  <c r="E1151" i="87" a="1"/>
  <c r="E1151" i="87" s="1"/>
  <c r="E1152" i="87" a="1"/>
  <c r="E1152" i="87" s="1"/>
  <c r="E1153" i="87" a="1"/>
  <c r="E1153" i="87" s="1"/>
  <c r="E1154" i="87" a="1"/>
  <c r="E1154" i="87" s="1"/>
  <c r="E1155" i="87" a="1"/>
  <c r="E1155" i="87" s="1"/>
  <c r="E1156" i="87" a="1"/>
  <c r="E1156" i="87" s="1"/>
  <c r="E1157" i="87" a="1"/>
  <c r="E1157" i="87" s="1"/>
  <c r="E1158" i="87" a="1"/>
  <c r="E1158" i="87" s="1"/>
  <c r="E1159" i="87" a="1"/>
  <c r="E1159" i="87" s="1"/>
  <c r="E1160" i="87" a="1"/>
  <c r="E1160" i="87" s="1"/>
  <c r="E1161" i="87" a="1"/>
  <c r="E1161" i="87" s="1"/>
  <c r="E1162" i="87" a="1"/>
  <c r="E1162" i="87" s="1"/>
  <c r="B1163" i="87"/>
  <c r="B1164" i="87"/>
  <c r="B1165" i="87"/>
  <c r="E1166" i="87" a="1"/>
  <c r="E1166" i="87" s="1"/>
  <c r="B1167" i="87"/>
  <c r="B1168" i="87"/>
  <c r="B1169" i="87"/>
  <c r="B1170" i="87"/>
  <c r="B1171" i="87"/>
  <c r="B1172" i="87"/>
  <c r="B1173" i="87"/>
  <c r="E1174" i="87" a="1"/>
  <c r="E1174" i="87" s="1"/>
  <c r="B1175" i="87"/>
  <c r="B1176" i="87"/>
  <c r="B1177" i="87"/>
  <c r="B1178" i="87"/>
  <c r="B1179" i="87"/>
  <c r="B1180" i="87"/>
  <c r="B1181" i="87"/>
  <c r="E1182" i="87" a="1"/>
  <c r="E1182" i="87" s="1"/>
  <c r="B1183" i="87"/>
  <c r="B1184" i="87"/>
  <c r="B1185" i="87"/>
  <c r="B1187" i="87"/>
  <c r="B1188" i="87"/>
  <c r="B1189" i="87"/>
  <c r="E1190" i="87" a="1"/>
  <c r="E1190" i="87" s="1"/>
  <c r="B1191" i="87"/>
  <c r="B1192" i="87"/>
  <c r="B1193" i="87"/>
  <c r="B1194" i="87"/>
  <c r="B1195" i="87"/>
  <c r="B1196" i="87"/>
  <c r="B1197" i="87"/>
  <c r="B1198" i="87"/>
  <c r="E1199" i="87" a="1"/>
  <c r="E1199" i="87" s="1"/>
  <c r="B1200" i="87"/>
  <c r="B1201" i="87"/>
  <c r="B1202" i="87"/>
  <c r="B1203" i="87"/>
  <c r="B1204" i="87"/>
  <c r="B1205" i="87"/>
  <c r="B1206" i="87"/>
  <c r="E1207" i="87" a="1"/>
  <c r="E1207" i="87" s="1"/>
  <c r="B1208" i="87"/>
  <c r="B1209" i="87"/>
  <c r="B1210" i="87"/>
  <c r="B1211" i="87"/>
  <c r="B1212" i="87"/>
  <c r="B1213" i="87"/>
  <c r="B1214" i="87"/>
  <c r="E1215" i="87" a="1"/>
  <c r="E1215" i="87" s="1"/>
  <c r="B1216" i="87"/>
  <c r="B1218" i="87"/>
  <c r="B1219" i="87"/>
  <c r="B1220" i="87"/>
  <c r="B1221" i="87"/>
  <c r="E1222" i="87" a="1"/>
  <c r="E1222" i="87" s="1"/>
  <c r="B1224" i="87"/>
  <c r="B1226" i="87"/>
  <c r="B1227" i="87"/>
  <c r="B1228" i="87"/>
  <c r="B1229" i="87"/>
  <c r="E1230" i="87" a="1"/>
  <c r="E1230" i="87" s="1"/>
  <c r="B1231" i="87"/>
  <c r="E1234" i="87" a="1"/>
  <c r="E1234" i="87" s="1"/>
  <c r="E1235" i="87" a="1"/>
  <c r="E1235" i="87" s="1"/>
  <c r="E1236" i="87" a="1"/>
  <c r="E1236" i="87" s="1"/>
  <c r="E1237" i="87" a="1"/>
  <c r="E1237" i="87" s="1"/>
  <c r="E1238" i="87" a="1"/>
  <c r="E1238" i="87" s="1"/>
  <c r="E1239" i="87" a="1"/>
  <c r="E1239" i="87" s="1"/>
  <c r="E1240" i="87" a="1"/>
  <c r="E1240" i="87" s="1"/>
  <c r="E1241" i="87" a="1"/>
  <c r="E1241" i="87" s="1"/>
  <c r="E1242" i="87" a="1"/>
  <c r="E1242" i="87" s="1"/>
  <c r="E1243" i="87" a="1"/>
  <c r="E1243" i="87" s="1"/>
  <c r="E1244" i="87" a="1"/>
  <c r="E1244" i="87" s="1"/>
  <c r="E1245" i="87" a="1"/>
  <c r="E1245" i="87" s="1"/>
  <c r="E1246" i="87" a="1"/>
  <c r="E1246" i="87" s="1"/>
  <c r="E1247" i="87" a="1"/>
  <c r="E1247" i="87" s="1"/>
  <c r="E1248" i="87" a="1"/>
  <c r="E1248" i="87" s="1"/>
  <c r="E1249" i="87" a="1"/>
  <c r="E1249" i="87" s="1"/>
  <c r="E1250" i="87" a="1"/>
  <c r="E1250" i="87" s="1"/>
  <c r="B1251" i="87"/>
  <c r="B1252" i="87"/>
  <c r="B1253" i="87"/>
  <c r="B1254" i="87"/>
  <c r="B1255" i="87"/>
  <c r="B1256" i="87"/>
  <c r="B1257" i="87"/>
  <c r="B1258" i="87"/>
  <c r="B1259" i="87"/>
  <c r="B1260" i="87"/>
  <c r="B1261" i="87"/>
  <c r="B1262" i="87"/>
  <c r="E1263" i="87" a="1"/>
  <c r="E1263" i="87" s="1"/>
  <c r="E1264" i="87" a="1"/>
  <c r="E1264" i="87" s="1"/>
  <c r="E1265" i="87" a="1"/>
  <c r="E1265" i="87" s="1"/>
  <c r="E1266" i="87" a="1"/>
  <c r="E1266" i="87" s="1"/>
  <c r="E1267" i="87" a="1"/>
  <c r="E1267" i="87" s="1"/>
  <c r="B1268" i="87"/>
  <c r="B1269" i="87"/>
  <c r="B1270" i="87"/>
  <c r="B1271" i="87"/>
  <c r="B1273" i="87"/>
  <c r="B1274" i="87"/>
  <c r="E1278" i="87" a="1"/>
  <c r="E1278" i="87" s="1"/>
  <c r="B1279" i="87"/>
  <c r="E1280" i="87" a="1"/>
  <c r="E1280" i="87" s="1"/>
  <c r="E1281" i="87" a="1"/>
  <c r="E1281" i="87" s="1"/>
  <c r="B1282" i="87"/>
  <c r="B1283" i="87"/>
  <c r="B1284" i="87"/>
  <c r="B1285" i="87"/>
  <c r="E1286" i="87" a="1"/>
  <c r="E1286" i="87" s="1"/>
  <c r="E1287" i="87" a="1"/>
  <c r="E1287" i="87" s="1"/>
  <c r="B1288" i="87"/>
  <c r="B1289" i="87"/>
  <c r="B1290" i="87"/>
  <c r="B1291" i="87"/>
  <c r="E1292" i="87" a="1"/>
  <c r="E1292" i="87" s="1"/>
  <c r="E1293" i="87" a="1"/>
  <c r="E1293" i="87" s="1"/>
  <c r="B1294" i="87"/>
  <c r="B1295" i="87"/>
  <c r="B1296" i="87"/>
  <c r="B1297" i="87"/>
  <c r="B1298" i="87"/>
  <c r="E1299" i="87" a="1"/>
  <c r="E1299" i="87" s="1"/>
  <c r="E1300" i="87" a="1"/>
  <c r="E1300" i="87" s="1"/>
  <c r="B1301" i="87"/>
  <c r="B1302" i="87"/>
  <c r="B1303" i="87"/>
  <c r="B1304" i="87"/>
  <c r="E1305" i="87" a="1"/>
  <c r="E1305" i="87" s="1"/>
  <c r="E1306" i="87" a="1"/>
  <c r="E1306" i="87" s="1"/>
  <c r="B1307" i="87"/>
  <c r="B1308" i="87"/>
  <c r="B1309" i="87"/>
  <c r="B1310" i="87"/>
  <c r="E1311" i="87" a="1"/>
  <c r="E1311" i="87" s="1"/>
  <c r="E1312" i="87" a="1"/>
  <c r="E1312" i="87" s="1"/>
  <c r="B1313" i="87"/>
  <c r="B1314" i="87"/>
  <c r="B1315" i="87"/>
  <c r="B1316" i="87"/>
  <c r="B1317" i="87"/>
  <c r="E1318" i="87" a="1"/>
  <c r="E1318" i="87" s="1"/>
  <c r="B1319" i="87"/>
  <c r="B1320" i="87"/>
  <c r="B1321" i="87"/>
  <c r="E1322" i="87" a="1"/>
  <c r="E1322" i="87" s="1"/>
  <c r="E1323" i="87" a="1"/>
  <c r="E1323" i="87" s="1"/>
  <c r="B1324" i="87"/>
  <c r="B1325" i="87"/>
  <c r="B1326" i="87"/>
  <c r="B1327" i="87"/>
  <c r="B1328" i="87"/>
  <c r="B1329" i="87"/>
  <c r="E1330" i="87" a="1"/>
  <c r="E1330" i="87" s="1"/>
  <c r="E1334" i="87" a="1"/>
  <c r="E1334" i="87" s="1"/>
  <c r="E1335" i="87" a="1"/>
  <c r="E1335" i="87" s="1"/>
  <c r="E1336" i="87" a="1"/>
  <c r="E1336" i="87" s="1"/>
  <c r="E1337" i="87" a="1"/>
  <c r="E1337" i="87" s="1"/>
  <c r="E1338" i="87" a="1"/>
  <c r="E1338" i="87" s="1"/>
  <c r="E1339" i="87" a="1"/>
  <c r="E1339" i="87" s="1"/>
  <c r="B1340" i="87"/>
  <c r="E1341" i="87" a="1"/>
  <c r="E1341" i="87" s="1"/>
  <c r="E1342" i="87" a="1"/>
  <c r="E1342" i="87" s="1"/>
  <c r="E1343" i="87" a="1"/>
  <c r="E1343" i="87" s="1"/>
  <c r="E1344" i="87" a="1"/>
  <c r="E1344" i="87" s="1"/>
  <c r="E1345" i="87" a="1"/>
  <c r="E1345" i="87" s="1"/>
  <c r="B1346" i="87"/>
  <c r="E1347" i="87" a="1"/>
  <c r="E1347" i="87" s="1"/>
  <c r="E1348" i="87" a="1"/>
  <c r="E1348" i="87" s="1"/>
  <c r="E1349" i="87" a="1"/>
  <c r="E1349" i="87" s="1"/>
  <c r="B1350" i="87"/>
  <c r="B1351" i="87"/>
  <c r="B1352" i="87"/>
  <c r="B1353" i="87"/>
  <c r="B1354" i="87"/>
  <c r="B1355" i="87"/>
  <c r="B1356" i="87"/>
  <c r="B1357" i="87"/>
  <c r="B1358" i="87"/>
  <c r="B1359" i="87"/>
  <c r="B1360" i="87"/>
  <c r="B1361" i="87"/>
  <c r="B1362" i="87"/>
  <c r="B1363" i="87"/>
  <c r="B1364" i="87"/>
  <c r="B1365" i="87"/>
  <c r="B1366" i="87"/>
  <c r="B1367" i="87"/>
  <c r="B1368" i="87"/>
  <c r="B1369" i="87"/>
  <c r="B1370" i="87"/>
  <c r="B1371" i="87"/>
  <c r="B1372" i="87"/>
  <c r="B1373" i="87"/>
  <c r="B1374" i="87"/>
  <c r="B1375" i="87"/>
  <c r="B1376" i="87"/>
  <c r="B1377" i="87"/>
  <c r="B1378" i="87"/>
  <c r="E1379" i="87" a="1"/>
  <c r="E1379" i="87" s="1"/>
  <c r="B1380" i="87"/>
  <c r="B1381" i="87"/>
  <c r="B1382" i="87"/>
  <c r="B1383" i="87"/>
  <c r="B1384" i="87"/>
  <c r="E1385" i="87" a="1"/>
  <c r="E1385" i="87" s="1"/>
  <c r="B1386" i="87"/>
  <c r="E1387" i="87" a="1"/>
  <c r="E1387" i="87" s="1"/>
  <c r="B1388" i="87"/>
  <c r="B1389" i="87"/>
  <c r="B1390" i="87"/>
  <c r="B1391" i="87"/>
  <c r="B1393" i="87"/>
  <c r="B1394" i="87"/>
  <c r="B1395" i="87"/>
  <c r="B1396" i="87"/>
  <c r="E1397" i="87" a="1"/>
  <c r="E1397" i="87" s="1"/>
  <c r="B1398" i="87"/>
  <c r="E1399" i="87" a="1"/>
  <c r="E1399" i="87" s="1"/>
  <c r="E1400" i="87" a="1"/>
  <c r="E1400" i="87" s="1"/>
  <c r="E1401" i="87" a="1"/>
  <c r="E1401" i="87" s="1"/>
  <c r="E1402" i="87" a="1"/>
  <c r="E1402" i="87" s="1"/>
  <c r="E1403" i="87" a="1"/>
  <c r="E1403" i="87" s="1"/>
  <c r="B1404" i="87"/>
  <c r="E1405" i="87" a="1"/>
  <c r="E1405" i="87" s="1"/>
  <c r="E1406" i="87" a="1"/>
  <c r="E1406" i="87" s="1"/>
  <c r="E1407" i="87" a="1"/>
  <c r="E1407" i="87" s="1"/>
  <c r="E1408" i="87" a="1"/>
  <c r="E1408" i="87" s="1"/>
  <c r="E1409" i="87" a="1"/>
  <c r="E1409" i="87" s="1"/>
  <c r="B1410" i="87"/>
  <c r="E1411" i="87" a="1"/>
  <c r="E1411" i="87" s="1"/>
  <c r="E1412" i="87" a="1"/>
  <c r="E1412" i="87" s="1"/>
  <c r="E1413" i="87" a="1"/>
  <c r="E1413" i="87" s="1"/>
  <c r="B1414" i="87"/>
  <c r="B1415" i="87"/>
  <c r="B1416" i="87"/>
  <c r="B1417" i="87"/>
  <c r="B1419" i="87"/>
  <c r="B1420" i="87"/>
  <c r="B1421" i="87"/>
  <c r="B1422" i="87"/>
  <c r="B1423" i="87"/>
  <c r="B1424" i="87"/>
  <c r="B1426" i="87"/>
  <c r="B1427" i="87"/>
  <c r="B1428" i="87"/>
  <c r="B1429" i="87"/>
  <c r="B1430" i="87"/>
  <c r="B1431" i="87"/>
  <c r="B1433" i="87"/>
  <c r="B1434" i="87"/>
  <c r="B1435" i="87"/>
  <c r="B1436" i="87"/>
  <c r="B1437" i="87"/>
  <c r="B1438" i="87"/>
  <c r="B1439" i="87"/>
  <c r="B1440" i="87"/>
  <c r="B1441" i="87"/>
  <c r="B1442" i="87"/>
  <c r="E1443" i="87" a="1"/>
  <c r="E1443" i="87" s="1"/>
  <c r="B1445" i="87"/>
  <c r="B1446" i="87"/>
  <c r="B1447" i="87"/>
  <c r="B1448" i="87"/>
  <c r="E1449" i="87" a="1"/>
  <c r="E1449" i="87" s="1"/>
  <c r="B1450" i="87"/>
  <c r="E1451" i="87" a="1"/>
  <c r="E1451" i="87" s="1"/>
  <c r="B1452" i="87"/>
  <c r="B1453" i="87"/>
  <c r="B1455" i="87"/>
  <c r="B1456" i="87"/>
  <c r="B1457" i="87"/>
  <c r="B1458" i="87"/>
  <c r="E1460" i="87" a="1"/>
  <c r="E1460" i="87" s="1"/>
  <c r="B1463" i="87"/>
  <c r="E1464" i="87" a="1"/>
  <c r="E1464" i="87" s="1"/>
  <c r="E1465" i="87" a="1"/>
  <c r="E1465" i="87" s="1"/>
  <c r="B1466" i="87"/>
  <c r="B1467" i="87"/>
  <c r="B1468" i="87"/>
  <c r="B1469" i="87"/>
  <c r="E1470" i="87" a="1"/>
  <c r="E1470" i="87" s="1"/>
  <c r="E1471" i="87" a="1"/>
  <c r="E1471" i="87" s="1"/>
  <c r="B1472" i="87"/>
  <c r="B1473" i="87"/>
  <c r="B1474" i="87"/>
  <c r="B1475" i="87"/>
  <c r="E1476" i="87" a="1"/>
  <c r="E1476" i="87" s="1"/>
  <c r="E1477" i="87" a="1"/>
  <c r="E1477" i="87" s="1"/>
  <c r="B1478" i="87"/>
  <c r="B1479" i="87"/>
  <c r="B1481" i="87"/>
  <c r="E1482" i="87" a="1"/>
  <c r="E1482" i="87" s="1"/>
  <c r="E1483" i="87" a="1"/>
  <c r="E1483" i="87" s="1"/>
  <c r="B1484" i="87"/>
  <c r="B1485" i="87"/>
  <c r="B1486" i="87"/>
  <c r="B1487" i="87"/>
  <c r="E1488" i="87" a="1"/>
  <c r="E1488" i="87" s="1"/>
  <c r="E1489" i="87" a="1"/>
  <c r="E1489" i="87" s="1"/>
  <c r="B1490" i="87"/>
  <c r="B1491" i="87"/>
  <c r="B1492" i="87"/>
  <c r="B1493" i="87"/>
  <c r="E1494" i="87" a="1"/>
  <c r="E1494" i="87" s="1"/>
  <c r="E1495" i="87" a="1"/>
  <c r="E1495" i="87" s="1"/>
  <c r="B1496" i="87"/>
  <c r="B1497" i="87"/>
  <c r="B1498" i="87"/>
  <c r="B1499" i="87"/>
  <c r="E1500" i="87" a="1"/>
  <c r="E1500" i="87" s="1"/>
  <c r="E1501" i="87" a="1"/>
  <c r="E1501" i="87" s="1"/>
  <c r="B1502" i="87"/>
  <c r="B1503" i="87"/>
  <c r="E1506" i="87" a="1"/>
  <c r="E1506" i="87" s="1"/>
  <c r="E1507" i="87" a="1"/>
  <c r="E1507" i="87" s="1"/>
  <c r="E1508" i="87" a="1"/>
  <c r="E1508" i="87" s="1"/>
  <c r="E1509" i="87" a="1"/>
  <c r="E1509" i="87" s="1"/>
  <c r="E1510" i="87" a="1"/>
  <c r="E1510" i="87" s="1"/>
  <c r="E1511" i="87" a="1"/>
  <c r="E1511" i="87" s="1"/>
  <c r="E1512" i="87" a="1"/>
  <c r="E1512" i="87" s="1"/>
  <c r="E1513" i="87" a="1"/>
  <c r="E1513" i="87" s="1"/>
  <c r="E1514" i="87" a="1"/>
  <c r="E1514" i="87" s="1"/>
  <c r="E1515" i="87" a="1"/>
  <c r="E1515" i="87" s="1"/>
  <c r="E1516" i="87" a="1"/>
  <c r="E1516" i="87" s="1"/>
  <c r="E1517" i="87" a="1"/>
  <c r="E1517" i="87" s="1"/>
  <c r="E1518" i="87" a="1"/>
  <c r="E1518" i="87" s="1"/>
  <c r="E1519" i="87" a="1"/>
  <c r="E1519" i="87" s="1"/>
  <c r="E1520" i="87" a="1"/>
  <c r="E1520" i="87" s="1"/>
  <c r="E1521" i="87" a="1"/>
  <c r="E1521" i="87" s="1"/>
  <c r="E1522" i="87" a="1"/>
  <c r="E1522" i="87" s="1"/>
  <c r="E1523" i="87" a="1"/>
  <c r="E1523" i="87" s="1"/>
  <c r="E1524" i="87" a="1"/>
  <c r="E1524" i="87" s="1"/>
  <c r="E1525" i="87" a="1"/>
  <c r="E1525" i="87" s="1"/>
  <c r="E1526" i="87" a="1"/>
  <c r="E1526" i="87" s="1"/>
  <c r="E1527" i="87" a="1"/>
  <c r="E1527" i="87" s="1"/>
  <c r="E1528" i="87" a="1"/>
  <c r="E1528" i="87" s="1"/>
  <c r="E1529" i="87" a="1"/>
  <c r="E1529" i="87" s="1"/>
  <c r="E1530" i="87" a="1"/>
  <c r="E1530" i="87" s="1"/>
  <c r="E1531" i="87" a="1"/>
  <c r="E1531" i="87" s="1"/>
  <c r="E1532" i="87" a="1"/>
  <c r="E1532" i="87" s="1"/>
  <c r="E1533" i="87" a="1"/>
  <c r="E1533" i="87" s="1"/>
  <c r="E1534" i="87" a="1"/>
  <c r="E1534" i="87" s="1"/>
  <c r="E1535" i="87" a="1"/>
  <c r="E1535" i="87" s="1"/>
  <c r="E1536" i="87" a="1"/>
  <c r="E1536" i="87" s="1"/>
  <c r="E1537" i="87" a="1"/>
  <c r="E1537" i="87" s="1"/>
  <c r="E1538" i="87" a="1"/>
  <c r="E1538" i="87" s="1"/>
  <c r="E1539" i="87" a="1"/>
  <c r="E1539" i="87" s="1"/>
  <c r="E1540" i="87" a="1"/>
  <c r="E1540" i="87" s="1"/>
  <c r="E1541" i="87" a="1"/>
  <c r="E1541" i="87" s="1"/>
  <c r="E1542" i="87" a="1"/>
  <c r="E1542" i="87" s="1"/>
  <c r="E1543" i="87" a="1"/>
  <c r="E1543" i="87" s="1"/>
  <c r="E1544" i="87" a="1"/>
  <c r="E1544" i="87" s="1"/>
  <c r="E1545" i="87" a="1"/>
  <c r="E1545" i="87" s="1"/>
  <c r="E1546" i="87" a="1"/>
  <c r="E1546" i="87" s="1"/>
  <c r="E1547" i="87" a="1"/>
  <c r="E1547" i="87" s="1"/>
  <c r="E1548" i="87" a="1"/>
  <c r="E1548" i="87" s="1"/>
  <c r="E1549" i="87" a="1"/>
  <c r="E1549" i="87" s="1"/>
  <c r="E1550" i="87" a="1"/>
  <c r="E1550" i="87" s="1"/>
  <c r="E1551" i="87" a="1"/>
  <c r="E1551" i="87" s="1"/>
  <c r="E1552" i="87" a="1"/>
  <c r="E1552" i="87" s="1"/>
  <c r="E1553" i="87" a="1"/>
  <c r="E1553" i="87" s="1"/>
  <c r="E1554" i="87" a="1"/>
  <c r="E1554" i="87" s="1"/>
  <c r="E1555" i="87" a="1"/>
  <c r="E1555" i="87" s="1"/>
  <c r="E1556" i="87" a="1"/>
  <c r="E1556" i="87" s="1"/>
  <c r="E1557" i="87" a="1"/>
  <c r="E1557" i="87" s="1"/>
  <c r="E1558" i="87" a="1"/>
  <c r="E1558" i="87" s="1"/>
  <c r="E1559" i="87" a="1"/>
  <c r="E1559" i="87" s="1"/>
  <c r="E1560" i="87" a="1"/>
  <c r="E1560" i="87" s="1"/>
  <c r="B1561" i="87"/>
  <c r="E1562" i="87" a="1"/>
  <c r="E1562" i="87" s="1"/>
  <c r="E1563" i="87" a="1"/>
  <c r="E1563" i="87" s="1"/>
  <c r="E1564" i="87" a="1"/>
  <c r="E1564" i="87" s="1"/>
  <c r="E1565" i="87" a="1"/>
  <c r="E1565" i="87" s="1"/>
  <c r="E1566" i="87" a="1"/>
  <c r="E1566" i="87" s="1"/>
  <c r="E1567" i="87" a="1"/>
  <c r="E1567" i="87" s="1"/>
  <c r="E1568" i="87" a="1"/>
  <c r="E1568" i="87" s="1"/>
  <c r="E1569" i="87" a="1"/>
  <c r="E1569" i="87" s="1"/>
  <c r="E1570" i="87" a="1"/>
  <c r="E1570" i="87" s="1"/>
  <c r="E1571" i="87" a="1"/>
  <c r="E1571" i="87" s="1"/>
  <c r="E1572" i="87" a="1"/>
  <c r="E1572" i="87" s="1"/>
  <c r="E1573" i="87" a="1"/>
  <c r="E1573" i="87" s="1"/>
  <c r="B1575" i="87"/>
  <c r="E1576" i="87" a="1"/>
  <c r="E1576" i="87" s="1"/>
  <c r="E1577" i="87" a="1"/>
  <c r="E1577" i="87" s="1"/>
  <c r="E1578" i="87" a="1"/>
  <c r="E1578" i="87" s="1"/>
  <c r="E1579" i="87" a="1"/>
  <c r="E1579" i="87" s="1"/>
  <c r="E1580" i="87" a="1"/>
  <c r="E1580" i="87" s="1"/>
  <c r="E1581" i="87" a="1"/>
  <c r="E1581" i="87" s="1"/>
  <c r="E1582" i="87" a="1"/>
  <c r="E1582" i="87" s="1"/>
  <c r="E1583" i="87" a="1"/>
  <c r="E1583" i="87" s="1"/>
  <c r="E1584" i="87" a="1"/>
  <c r="E1584" i="87" s="1"/>
  <c r="E1585" i="87" a="1"/>
  <c r="E1585" i="87" s="1"/>
  <c r="E1586" i="87" a="1"/>
  <c r="E1586" i="87" s="1"/>
  <c r="E1587" i="87" a="1"/>
  <c r="E1587" i="87" s="1"/>
  <c r="B1589" i="87"/>
  <c r="E1590" i="87" a="1"/>
  <c r="E1590" i="87" s="1"/>
  <c r="E1591" i="87" a="1"/>
  <c r="E1591" i="87" s="1"/>
  <c r="E1592" i="87" a="1"/>
  <c r="E1592" i="87" s="1"/>
  <c r="E1593" i="87" a="1"/>
  <c r="E1593" i="87" s="1"/>
  <c r="E1594" i="87" a="1"/>
  <c r="E1594" i="87" s="1"/>
  <c r="E1595" i="87" a="1"/>
  <c r="E1595" i="87" s="1"/>
  <c r="E1596" i="87" a="1"/>
  <c r="E1596" i="87" s="1"/>
  <c r="E1597" i="87" a="1"/>
  <c r="E1597" i="87" s="1"/>
  <c r="E1598" i="87" a="1"/>
  <c r="E1598" i="87" s="1"/>
  <c r="E1599" i="87" a="1"/>
  <c r="E1599" i="87" s="1"/>
  <c r="E1600" i="87" a="1"/>
  <c r="E1600" i="87" s="1"/>
  <c r="E1601" i="87" a="1"/>
  <c r="E1601" i="87" s="1"/>
  <c r="B1603" i="87"/>
  <c r="E1604" i="87" a="1"/>
  <c r="E1604" i="87" s="1"/>
  <c r="E1605" i="87" a="1"/>
  <c r="E1605" i="87" s="1"/>
  <c r="E1606" i="87" a="1"/>
  <c r="E1606" i="87" s="1"/>
  <c r="E1607" i="87" a="1"/>
  <c r="E1607" i="87" s="1"/>
  <c r="E1608" i="87" a="1"/>
  <c r="E1608" i="87" s="1"/>
  <c r="E1609" i="87" a="1"/>
  <c r="E1609" i="87" s="1"/>
  <c r="E1610" i="87" a="1"/>
  <c r="E1610" i="87" s="1"/>
  <c r="E1611" i="87" a="1"/>
  <c r="E1611" i="87" s="1"/>
  <c r="E1612" i="87" a="1"/>
  <c r="E1612" i="87" s="1"/>
  <c r="E1613" i="87" a="1"/>
  <c r="E1613" i="87" s="1"/>
  <c r="E1614" i="87" a="1"/>
  <c r="E1614" i="87" s="1"/>
  <c r="E1615" i="87" a="1"/>
  <c r="E1615" i="87" s="1"/>
  <c r="B1617" i="87"/>
  <c r="E1618" i="87" a="1"/>
  <c r="E1618" i="87" s="1"/>
  <c r="E1619" i="87" a="1"/>
  <c r="E1619" i="87" s="1"/>
  <c r="E1620" i="87" a="1"/>
  <c r="E1620" i="87" s="1"/>
  <c r="E1621" i="87" a="1"/>
  <c r="E1621" i="87" s="1"/>
  <c r="E1622" i="87" a="1"/>
  <c r="E1622" i="87" s="1"/>
  <c r="E1623" i="87" a="1"/>
  <c r="E1623" i="87" s="1"/>
  <c r="E1624" i="87" a="1"/>
  <c r="E1624" i="87" s="1"/>
  <c r="E1625" i="87" a="1"/>
  <c r="E1625" i="87" s="1"/>
  <c r="E1626" i="87" a="1"/>
  <c r="E1626" i="87" s="1"/>
  <c r="E1627" i="87" a="1"/>
  <c r="E1627" i="87" s="1"/>
  <c r="E1628" i="87" a="1"/>
  <c r="E1628" i="87" s="1"/>
  <c r="E1629" i="87" a="1"/>
  <c r="E1629" i="87" s="1"/>
  <c r="B1631" i="87"/>
  <c r="E1632" i="87" a="1"/>
  <c r="E1632" i="87" s="1"/>
  <c r="E1633" i="87" a="1"/>
  <c r="E1633" i="87" s="1"/>
  <c r="E1634" i="87" a="1"/>
  <c r="E1634" i="87" s="1"/>
  <c r="E1635" i="87" a="1"/>
  <c r="E1635" i="87" s="1"/>
  <c r="E1636" i="87" a="1"/>
  <c r="E1636" i="87" s="1"/>
  <c r="E1637" i="87" a="1"/>
  <c r="E1637" i="87" s="1"/>
  <c r="E1638" i="87" a="1"/>
  <c r="E1638" i="87" s="1"/>
  <c r="E1639" i="87" a="1"/>
  <c r="E1639" i="87" s="1"/>
  <c r="E1640" i="87" a="1"/>
  <c r="E1640" i="87" s="1"/>
  <c r="E1641" i="87" a="1"/>
  <c r="E1641" i="87" s="1"/>
  <c r="E1642" i="87" a="1"/>
  <c r="E1642" i="87" s="1"/>
  <c r="E1643" i="87" a="1"/>
  <c r="E1643" i="87" s="1"/>
  <c r="E1645" i="87" a="1"/>
  <c r="E1645" i="87" s="1"/>
  <c r="E1646" i="87" a="1"/>
  <c r="E1646" i="87" s="1"/>
  <c r="E1647" i="87" a="1"/>
  <c r="E1647" i="87" s="1"/>
  <c r="E1648" i="87" a="1"/>
  <c r="E1648" i="87" s="1"/>
  <c r="E1649" i="87" a="1"/>
  <c r="E1649" i="87" s="1"/>
  <c r="E1650" i="87" a="1"/>
  <c r="E1650" i="87" s="1"/>
  <c r="E1651" i="87" a="1"/>
  <c r="E1651" i="87" s="1"/>
  <c r="E1652" i="87" a="1"/>
  <c r="E1652" i="87" s="1"/>
  <c r="E1653" i="87" a="1"/>
  <c r="E1653" i="87" s="1"/>
  <c r="E1654" i="87" a="1"/>
  <c r="E1654" i="87" s="1"/>
  <c r="E1655" i="87" a="1"/>
  <c r="E1655" i="87" s="1"/>
  <c r="E1656" i="87" a="1"/>
  <c r="E1656" i="87" s="1"/>
  <c r="E1657" i="87" a="1"/>
  <c r="E1657" i="87" s="1"/>
  <c r="E1658" i="87" a="1"/>
  <c r="E1658" i="87" s="1"/>
  <c r="E1659" i="87" a="1"/>
  <c r="E1659" i="87" s="1"/>
  <c r="E1660" i="87" a="1"/>
  <c r="E1660" i="87" s="1"/>
  <c r="E1661" i="87" a="1"/>
  <c r="E1661" i="87" s="1"/>
  <c r="E1662" i="87" a="1"/>
  <c r="E1662" i="87" s="1"/>
  <c r="E1663" i="87" a="1"/>
  <c r="E1663" i="87" s="1"/>
  <c r="E1664" i="87" a="1"/>
  <c r="E1664" i="87" s="1"/>
  <c r="E1665" i="87" a="1"/>
  <c r="E1665" i="87" s="1"/>
  <c r="E1666" i="87" a="1"/>
  <c r="E1666" i="87" s="1"/>
  <c r="E1667" i="87" a="1"/>
  <c r="E1667" i="87" s="1"/>
  <c r="E1668" i="87" a="1"/>
  <c r="E1668" i="87" s="1"/>
  <c r="E1669" i="87" a="1"/>
  <c r="E1669" i="87" s="1"/>
  <c r="E1670" i="87" a="1"/>
  <c r="E1670" i="87" s="1"/>
  <c r="E1671" i="87" a="1"/>
  <c r="E1671" i="87" s="1"/>
  <c r="E1672" i="87" a="1"/>
  <c r="E1672" i="87" s="1"/>
  <c r="E1673" i="87" a="1"/>
  <c r="E1673" i="87" s="1"/>
  <c r="E1674" i="87" a="1"/>
  <c r="E1674" i="87" s="1"/>
  <c r="E1675" i="87" a="1"/>
  <c r="E1675" i="87" s="1"/>
  <c r="E1676" i="87" a="1"/>
  <c r="E1676" i="87" s="1"/>
  <c r="E1677" i="87" a="1"/>
  <c r="E1677" i="87" s="1"/>
  <c r="E1678" i="87" a="1"/>
  <c r="E1678" i="87" s="1"/>
  <c r="E1679" i="87" a="1"/>
  <c r="E1679" i="87" s="1"/>
  <c r="E1680" i="87" a="1"/>
  <c r="E1680" i="87" s="1"/>
  <c r="E1681" i="87" a="1"/>
  <c r="E1681" i="87" s="1"/>
  <c r="E1682" i="87" a="1"/>
  <c r="E1682" i="87" s="1"/>
  <c r="E1683" i="87" a="1"/>
  <c r="E1683" i="87" s="1"/>
  <c r="E1684" i="87" a="1"/>
  <c r="E1684" i="87" s="1"/>
  <c r="E1685" i="87" a="1"/>
  <c r="E1685" i="87" s="1"/>
  <c r="E1686" i="87" a="1"/>
  <c r="E1686" i="87" s="1"/>
  <c r="E1687" i="87" a="1"/>
  <c r="E1687" i="87" s="1"/>
  <c r="E1688" i="87" a="1"/>
  <c r="E1688" i="87" s="1"/>
  <c r="E1689" i="87" a="1"/>
  <c r="E1689" i="87" s="1"/>
  <c r="E1690" i="87" a="1"/>
  <c r="E1690" i="87" s="1"/>
  <c r="E1691" i="87" a="1"/>
  <c r="E1691" i="87" s="1"/>
  <c r="E1692" i="87" a="1"/>
  <c r="E1692" i="87" s="1"/>
  <c r="E1693" i="87" a="1"/>
  <c r="E1693" i="87" s="1"/>
  <c r="E1694" i="87" a="1"/>
  <c r="E1694" i="87" s="1"/>
  <c r="E1695" i="87" a="1"/>
  <c r="E1695" i="87" s="1"/>
  <c r="E1696" i="87" a="1"/>
  <c r="E1696" i="87" s="1"/>
  <c r="E1697" i="87" a="1"/>
  <c r="E1697" i="87" s="1"/>
  <c r="E1698" i="87" a="1"/>
  <c r="E1698" i="87" s="1"/>
  <c r="E1699" i="87" a="1"/>
  <c r="E1699" i="87" s="1"/>
  <c r="E1700" i="87" a="1"/>
  <c r="E1700" i="87" s="1"/>
  <c r="E1701" i="87" a="1"/>
  <c r="E1701" i="87" s="1"/>
  <c r="E1702" i="87" a="1"/>
  <c r="E1702" i="87" s="1"/>
  <c r="E1703" i="87" a="1"/>
  <c r="E1703" i="87" s="1"/>
  <c r="E1704" i="87" a="1"/>
  <c r="E1704" i="87" s="1"/>
  <c r="E1705" i="87" a="1"/>
  <c r="E1705" i="87" s="1"/>
  <c r="E1706" i="87" a="1"/>
  <c r="E1706" i="87" s="1"/>
  <c r="E1707" i="87" a="1"/>
  <c r="E1707" i="87" s="1"/>
  <c r="E1708" i="87" a="1"/>
  <c r="E1708" i="87" s="1"/>
  <c r="E1709" i="87" a="1"/>
  <c r="E1709" i="87" s="1"/>
  <c r="E1710" i="87" a="1"/>
  <c r="E1710" i="87" s="1"/>
  <c r="E1711" i="87" a="1"/>
  <c r="E1711" i="87" s="1"/>
  <c r="E1712" i="87" a="1"/>
  <c r="E1712" i="87" s="1"/>
  <c r="E1713" i="87" a="1"/>
  <c r="E1713" i="87" s="1"/>
  <c r="E1714" i="87" a="1"/>
  <c r="E1714" i="87" s="1"/>
  <c r="E1715" i="87" a="1"/>
  <c r="E1715" i="87" s="1"/>
  <c r="E1716" i="87" a="1"/>
  <c r="E1716" i="87" s="1"/>
  <c r="E1717" i="87" a="1"/>
  <c r="E1717" i="87" s="1"/>
  <c r="E1718" i="87" a="1"/>
  <c r="E1718" i="87" s="1"/>
  <c r="E1719" i="87" a="1"/>
  <c r="E1719" i="87" s="1"/>
  <c r="E1720" i="87" a="1"/>
  <c r="E1720" i="87" s="1"/>
  <c r="E1721" i="87" a="1"/>
  <c r="E1721" i="87" s="1"/>
  <c r="E1722" i="87" a="1"/>
  <c r="E1722" i="87" s="1"/>
  <c r="E1723" i="87" a="1"/>
  <c r="E1723" i="87" s="1"/>
  <c r="E1724" i="87" a="1"/>
  <c r="E1724" i="87" s="1"/>
  <c r="E1725" i="87" a="1"/>
  <c r="E1725" i="87" s="1"/>
  <c r="E1726" i="87" a="1"/>
  <c r="E1726" i="87" s="1"/>
  <c r="E1727" i="87" a="1"/>
  <c r="E1727" i="87" s="1"/>
  <c r="E1728" i="87" a="1"/>
  <c r="E1728" i="87" s="1"/>
  <c r="E1729" i="87" a="1"/>
  <c r="E1729" i="87" s="1"/>
  <c r="E1730" i="87" a="1"/>
  <c r="E1730" i="87" s="1"/>
  <c r="E1731" i="87" a="1"/>
  <c r="E1731" i="87" s="1"/>
  <c r="E1732" i="87" a="1"/>
  <c r="E1732" i="87" s="1"/>
  <c r="E1733" i="87" a="1"/>
  <c r="E1733" i="87" s="1"/>
  <c r="E1734" i="87" a="1"/>
  <c r="E1734" i="87" s="1"/>
  <c r="E1735" i="87" a="1"/>
  <c r="E1735" i="87" s="1"/>
  <c r="E1736" i="87" a="1"/>
  <c r="E1736" i="87" s="1"/>
  <c r="E1737" i="87" a="1"/>
  <c r="E1737" i="87" s="1"/>
  <c r="E1738" i="87" a="1"/>
  <c r="E1738" i="87" s="1"/>
  <c r="E1739" i="87" a="1"/>
  <c r="E1739" i="87" s="1"/>
  <c r="E1740" i="87" a="1"/>
  <c r="E1740" i="87" s="1"/>
  <c r="E1741" i="87" a="1"/>
  <c r="E1741" i="87" s="1"/>
  <c r="E1742" i="87" a="1"/>
  <c r="E1742" i="87" s="1"/>
  <c r="E1743" i="87" a="1"/>
  <c r="E1743" i="87" s="1"/>
  <c r="E1744" i="87" a="1"/>
  <c r="E1744" i="87" s="1"/>
  <c r="E1745" i="87" a="1"/>
  <c r="E1745" i="87" s="1"/>
  <c r="E1746" i="87" a="1"/>
  <c r="E1746" i="87" s="1"/>
  <c r="E1747" i="87" a="1"/>
  <c r="E1747" i="87" s="1"/>
  <c r="E1748" i="87" a="1"/>
  <c r="E1748" i="87" s="1"/>
  <c r="E1749" i="87" a="1"/>
  <c r="E1749" i="87" s="1"/>
  <c r="E1750" i="87" a="1"/>
  <c r="E1750" i="87" s="1"/>
  <c r="E1751" i="87" a="1"/>
  <c r="E1751" i="87" s="1"/>
  <c r="E1752" i="87" a="1"/>
  <c r="E1752" i="87" s="1"/>
  <c r="E1753" i="87" a="1"/>
  <c r="E1753" i="87" s="1"/>
  <c r="E1754" i="87" a="1"/>
  <c r="E1754" i="87" s="1"/>
  <c r="E1755" i="87" a="1"/>
  <c r="E1755" i="87" s="1"/>
  <c r="E1756" i="87" a="1"/>
  <c r="E1756" i="87" s="1"/>
  <c r="E1757" i="87" a="1"/>
  <c r="E1757" i="87" s="1"/>
  <c r="E1758" i="87" a="1"/>
  <c r="E1758" i="87" s="1"/>
  <c r="E1759" i="87" a="1"/>
  <c r="E1759" i="87" s="1"/>
  <c r="E1760" i="87" a="1"/>
  <c r="E1760" i="87" s="1"/>
  <c r="E1761" i="87" a="1"/>
  <c r="E1761" i="87" s="1"/>
  <c r="E1762" i="87" a="1"/>
  <c r="E1762" i="87" s="1"/>
  <c r="E1763" i="87" a="1"/>
  <c r="E1763" i="87" s="1"/>
  <c r="E1764" i="87" a="1"/>
  <c r="E1764" i="87" s="1"/>
  <c r="E1765" i="87" a="1"/>
  <c r="E1765" i="87" s="1"/>
  <c r="E1766" i="87" a="1"/>
  <c r="E1766" i="87" s="1"/>
  <c r="E1767" i="87" a="1"/>
  <c r="E1767" i="87" s="1"/>
  <c r="E1768" i="87" a="1"/>
  <c r="E1768" i="87" s="1"/>
  <c r="E1769" i="87" a="1"/>
  <c r="E1769" i="87" s="1"/>
  <c r="E1770" i="87" a="1"/>
  <c r="E1770" i="87" s="1"/>
  <c r="E1771" i="87" a="1"/>
  <c r="E1771" i="87" s="1"/>
  <c r="E1772" i="87" a="1"/>
  <c r="E1772" i="87" s="1"/>
  <c r="E1773" i="87" a="1"/>
  <c r="E1773" i="87" s="1"/>
  <c r="E1774" i="87" a="1"/>
  <c r="E1774" i="87" s="1"/>
  <c r="E1775" i="87" a="1"/>
  <c r="E1775" i="87" s="1"/>
  <c r="E1776" i="87" a="1"/>
  <c r="E1776" i="87" s="1"/>
  <c r="E1777" i="87" a="1"/>
  <c r="E1777" i="87" s="1"/>
  <c r="E1778" i="87" a="1"/>
  <c r="E1778" i="87" s="1"/>
  <c r="E1779" i="87" a="1"/>
  <c r="E1779" i="87" s="1"/>
  <c r="E1780" i="87" a="1"/>
  <c r="E1780" i="87" s="1"/>
  <c r="E1781" i="87" a="1"/>
  <c r="E1781" i="87" s="1"/>
  <c r="E1782" i="87" a="1"/>
  <c r="E1782" i="87" s="1"/>
  <c r="E1783" i="87" a="1"/>
  <c r="E1783" i="87" s="1"/>
  <c r="E1784" i="87" a="1"/>
  <c r="E1784" i="87" s="1"/>
  <c r="E1785" i="87" a="1"/>
  <c r="E1785" i="87" s="1"/>
  <c r="E1786" i="87" a="1"/>
  <c r="E1786" i="87" s="1"/>
  <c r="E1787" i="87" a="1"/>
  <c r="E1787" i="87" s="1"/>
  <c r="E1788" i="87" a="1"/>
  <c r="E1788" i="87" s="1"/>
  <c r="E1789" i="87" a="1"/>
  <c r="E1789" i="87" s="1"/>
  <c r="E1790" i="87" a="1"/>
  <c r="E1790" i="87" s="1"/>
  <c r="E1791" i="87" a="1"/>
  <c r="E1791" i="87" s="1"/>
  <c r="E1792" i="87" a="1"/>
  <c r="E1792" i="87" s="1"/>
  <c r="E1793" i="87" a="1"/>
  <c r="E1793" i="87" s="1"/>
  <c r="E1794" i="87" a="1"/>
  <c r="E1794" i="87" s="1"/>
  <c r="E1795" i="87" a="1"/>
  <c r="E1795" i="87" s="1"/>
  <c r="E1796" i="87" a="1"/>
  <c r="E1796" i="87" s="1"/>
  <c r="E1797" i="87" a="1"/>
  <c r="E1797" i="87" s="1"/>
  <c r="E1798" i="87" a="1"/>
  <c r="E1798" i="87" s="1"/>
  <c r="E1799" i="87" a="1"/>
  <c r="E1799" i="87" s="1"/>
  <c r="E1800" i="87" a="1"/>
  <c r="E1800" i="87" s="1"/>
  <c r="E1801" i="87" a="1"/>
  <c r="E1801" i="87" s="1"/>
  <c r="E1802" i="87" a="1"/>
  <c r="E1802" i="87" s="1"/>
  <c r="E1803" i="87" a="1"/>
  <c r="E1803" i="87" s="1"/>
  <c r="E1804" i="87" a="1"/>
  <c r="E1804" i="87" s="1"/>
  <c r="E1805" i="87" a="1"/>
  <c r="E1805" i="87" s="1"/>
  <c r="E1806" i="87" a="1"/>
  <c r="E1806" i="87" s="1"/>
  <c r="E1807" i="87" a="1"/>
  <c r="E1807" i="87" s="1"/>
  <c r="E1808" i="87" a="1"/>
  <c r="E1808" i="87" s="1"/>
  <c r="E1809" i="87" a="1"/>
  <c r="E1809" i="87" s="1"/>
  <c r="E1810" i="87" a="1"/>
  <c r="E1810" i="87" s="1"/>
  <c r="E1811" i="87" a="1"/>
  <c r="E1811" i="87" s="1"/>
  <c r="E1812" i="87" a="1"/>
  <c r="E1812" i="87" s="1"/>
  <c r="E1813" i="87" a="1"/>
  <c r="E1813" i="87" s="1"/>
  <c r="E1814" i="87" a="1"/>
  <c r="E1814" i="87" s="1"/>
  <c r="E1815" i="87" a="1"/>
  <c r="E1815" i="87" s="1"/>
  <c r="E1816" i="87" a="1"/>
  <c r="E1816" i="87" s="1"/>
  <c r="E1817" i="87" a="1"/>
  <c r="E1817" i="87" s="1"/>
  <c r="E1818" i="87" a="1"/>
  <c r="E1818" i="87" s="1"/>
  <c r="E1819" i="87" a="1"/>
  <c r="E1819" i="87" s="1"/>
  <c r="E1820" i="87" a="1"/>
  <c r="E1820" i="87" s="1"/>
  <c r="E1821" i="87" a="1"/>
  <c r="E1821" i="87" s="1"/>
  <c r="E1822" i="87" a="1"/>
  <c r="E1822" i="87" s="1"/>
  <c r="E1823" i="87" a="1"/>
  <c r="E1823" i="87" s="1"/>
  <c r="E1824" i="87" a="1"/>
  <c r="E1824" i="87" s="1"/>
  <c r="E1825" i="87" a="1"/>
  <c r="E1825" i="87" s="1"/>
  <c r="E1826" i="87" a="1"/>
  <c r="E1826" i="87" s="1"/>
  <c r="E1827" i="87" a="1"/>
  <c r="E1827" i="87" s="1"/>
  <c r="E1828" i="87" a="1"/>
  <c r="E1828" i="87" s="1"/>
  <c r="E1829" i="87" a="1"/>
  <c r="E1829" i="87" s="1"/>
  <c r="E1830" i="87" a="1"/>
  <c r="E1830" i="87" s="1"/>
  <c r="E1831" i="87" a="1"/>
  <c r="E1831" i="87" s="1"/>
  <c r="E1832" i="87" a="1"/>
  <c r="E1832" i="87" s="1"/>
  <c r="E1833" i="87" a="1"/>
  <c r="E1833" i="87" s="1"/>
  <c r="E1834" i="87" a="1"/>
  <c r="E1834" i="87" s="1"/>
  <c r="E1835" i="87" a="1"/>
  <c r="E1835" i="87" s="1"/>
  <c r="E1836" i="87" a="1"/>
  <c r="E1836" i="87" s="1"/>
  <c r="E1837" i="87" a="1"/>
  <c r="E1837" i="87" s="1"/>
  <c r="E1838" i="87" a="1"/>
  <c r="E1838" i="87" s="1"/>
  <c r="E1839" i="87" a="1"/>
  <c r="E1839" i="87" s="1"/>
  <c r="E1840" i="87" a="1"/>
  <c r="E1840" i="87" s="1"/>
  <c r="E1841" i="87" a="1"/>
  <c r="E1841" i="87" s="1"/>
  <c r="E1842" i="87" a="1"/>
  <c r="E1842" i="87" s="1"/>
  <c r="E1843" i="87" a="1"/>
  <c r="E1843" i="87" s="1"/>
  <c r="E1844" i="87" a="1"/>
  <c r="E1844" i="87" s="1"/>
  <c r="E1845" i="87" a="1"/>
  <c r="E1845" i="87" s="1"/>
  <c r="E1846" i="87" a="1"/>
  <c r="E1846" i="87" s="1"/>
  <c r="E1847" i="87" a="1"/>
  <c r="E1847" i="87" s="1"/>
  <c r="E1848" i="87" a="1"/>
  <c r="E1848" i="87" s="1"/>
  <c r="E1849" i="87" a="1"/>
  <c r="E1849" i="87" s="1"/>
  <c r="E1850" i="87" a="1"/>
  <c r="E1850" i="87" s="1"/>
  <c r="E1851" i="87" a="1"/>
  <c r="E1851" i="87" s="1"/>
  <c r="E1852" i="87" a="1"/>
  <c r="E1852" i="87" s="1"/>
  <c r="E1853" i="87" a="1"/>
  <c r="E1853" i="87" s="1"/>
  <c r="E1854" i="87" a="1"/>
  <c r="E1854" i="87" s="1"/>
  <c r="E1855" i="87" a="1"/>
  <c r="E1855" i="87" s="1"/>
  <c r="E1856" i="87" a="1"/>
  <c r="E1856" i="87" s="1"/>
  <c r="E1857" i="87" a="1"/>
  <c r="E1857" i="87" s="1"/>
  <c r="E1858" i="87" a="1"/>
  <c r="E1858" i="87" s="1"/>
  <c r="E1859" i="87" a="1"/>
  <c r="E1859" i="87" s="1"/>
  <c r="E1860" i="87" a="1"/>
  <c r="E1860" i="87" s="1"/>
  <c r="E1861" i="87" a="1"/>
  <c r="E1861" i="87" s="1"/>
  <c r="E1862" i="87" a="1"/>
  <c r="E1862" i="87" s="1"/>
  <c r="E1863" i="87" a="1"/>
  <c r="E1863" i="87" s="1"/>
  <c r="E1864" i="87" a="1"/>
  <c r="E1864" i="87" s="1"/>
  <c r="E1865" i="87" a="1"/>
  <c r="E1865" i="87" s="1"/>
  <c r="E1866" i="87" a="1"/>
  <c r="E1866" i="87" s="1"/>
  <c r="E1867" i="87" a="1"/>
  <c r="E1867" i="87" s="1"/>
  <c r="E1868" i="87" a="1"/>
  <c r="E1868" i="87" s="1"/>
  <c r="E1869" i="87" a="1"/>
  <c r="E1869" i="87" s="1"/>
  <c r="E1870" i="87" a="1"/>
  <c r="E1870" i="87" s="1"/>
  <c r="E1871" i="87" a="1"/>
  <c r="E1871" i="87" s="1"/>
  <c r="E1872" i="87" a="1"/>
  <c r="E1872" i="87" s="1"/>
  <c r="E1873" i="87" a="1"/>
  <c r="E1873" i="87" s="1"/>
  <c r="E1874" i="87" a="1"/>
  <c r="E1874" i="87" s="1"/>
  <c r="E1875" i="87" a="1"/>
  <c r="E1875" i="87" s="1"/>
  <c r="E1876" i="87" a="1"/>
  <c r="E1876" i="87" s="1"/>
  <c r="E1877" i="87" a="1"/>
  <c r="E1877" i="87" s="1"/>
  <c r="E1878" i="87" a="1"/>
  <c r="E1878" i="87" s="1"/>
  <c r="E1879" i="87" a="1"/>
  <c r="E1879" i="87" s="1"/>
  <c r="E1880" i="87" a="1"/>
  <c r="E1880" i="87" s="1"/>
  <c r="E1881" i="87" a="1"/>
  <c r="E1881" i="87" s="1"/>
  <c r="E1882" i="87" a="1"/>
  <c r="E1882" i="87" s="1"/>
  <c r="E1883" i="87" a="1"/>
  <c r="E1883" i="87" s="1"/>
  <c r="E1884" i="87" a="1"/>
  <c r="E1884" i="87" s="1"/>
  <c r="E1885" i="87" a="1"/>
  <c r="E1885" i="87" s="1"/>
  <c r="E1886" i="87" a="1"/>
  <c r="E1886" i="87" s="1"/>
  <c r="E1887" i="87" a="1"/>
  <c r="E1887" i="87" s="1"/>
  <c r="E1888" i="87" a="1"/>
  <c r="E1888" i="87" s="1"/>
  <c r="E1889" i="87" a="1"/>
  <c r="E1889" i="87" s="1"/>
  <c r="E1890" i="87" a="1"/>
  <c r="E1890" i="87" s="1"/>
  <c r="E1891" i="87" a="1"/>
  <c r="E1891" i="87" s="1"/>
  <c r="E1892" i="87" a="1"/>
  <c r="E1892" i="87" s="1"/>
  <c r="E1893" i="87" a="1"/>
  <c r="E1893" i="87" s="1"/>
  <c r="E1894" i="87" a="1"/>
  <c r="E1894" i="87" s="1"/>
  <c r="E1895" i="87" a="1"/>
  <c r="E1895" i="87" s="1"/>
  <c r="E1896" i="87" a="1"/>
  <c r="E1896" i="87" s="1"/>
  <c r="E1897" i="87" a="1"/>
  <c r="E1897" i="87" s="1"/>
  <c r="E1898" i="87" a="1"/>
  <c r="E1898" i="87" s="1"/>
  <c r="E1899" i="87" a="1"/>
  <c r="E1899" i="87" s="1"/>
  <c r="E1900" i="87" a="1"/>
  <c r="E1900" i="87" s="1"/>
  <c r="E1901" i="87" a="1"/>
  <c r="E1901" i="87" s="1"/>
  <c r="E1902" i="87" a="1"/>
  <c r="E1902" i="87" s="1"/>
  <c r="E1903" i="87" a="1"/>
  <c r="E1903" i="87" s="1"/>
  <c r="E1904" i="87" a="1"/>
  <c r="E1904" i="87" s="1"/>
  <c r="E1905" i="87" a="1"/>
  <c r="E1905" i="87" s="1"/>
  <c r="E1906" i="87" a="1"/>
  <c r="E1906" i="87" s="1"/>
  <c r="E1907" i="87" a="1"/>
  <c r="E1907" i="87" s="1"/>
  <c r="E1908" i="87" a="1"/>
  <c r="E1908" i="87" s="1"/>
  <c r="E1909" i="87" a="1"/>
  <c r="E1909" i="87" s="1"/>
  <c r="E1910" i="87" a="1"/>
  <c r="E1910" i="87" s="1"/>
  <c r="E1911" i="87" a="1"/>
  <c r="E1911" i="87" s="1"/>
  <c r="E1912" i="87" a="1"/>
  <c r="E1912" i="87" s="1"/>
  <c r="E1913" i="87" a="1"/>
  <c r="E1913" i="87" s="1"/>
  <c r="E1914" i="87" a="1"/>
  <c r="E1914" i="87" s="1"/>
  <c r="E1915" i="87" a="1"/>
  <c r="E1915" i="87" s="1"/>
  <c r="E1916" i="87" a="1"/>
  <c r="E1916" i="87" s="1"/>
  <c r="E1917" i="87" a="1"/>
  <c r="E1917" i="87" s="1"/>
  <c r="E1918" i="87" a="1"/>
  <c r="E1918" i="87" s="1"/>
  <c r="E1919" i="87" a="1"/>
  <c r="E1919" i="87" s="1"/>
  <c r="E1920" i="87" a="1"/>
  <c r="E1920" i="87" s="1"/>
  <c r="E1921" i="87" a="1"/>
  <c r="E1921" i="87" s="1"/>
  <c r="E1922" i="87" a="1"/>
  <c r="E1922" i="87" s="1"/>
  <c r="E1923" i="87" a="1"/>
  <c r="E1923" i="87" s="1"/>
  <c r="E1924" i="87" a="1"/>
  <c r="E1924" i="87" s="1"/>
  <c r="E1925" i="87" a="1"/>
  <c r="E1925" i="87" s="1"/>
  <c r="E1926" i="87" a="1"/>
  <c r="E1926" i="87" s="1"/>
  <c r="E1927" i="87" a="1"/>
  <c r="E1927" i="87" s="1"/>
  <c r="E1928" i="87" a="1"/>
  <c r="E1928" i="87" s="1"/>
  <c r="E1929" i="87" a="1"/>
  <c r="E1929" i="87" s="1"/>
  <c r="E1930" i="87" a="1"/>
  <c r="E1930" i="87" s="1"/>
  <c r="E1931" i="87" a="1"/>
  <c r="E1931" i="87" s="1"/>
  <c r="E1932" i="87" a="1"/>
  <c r="E1932" i="87" s="1"/>
  <c r="E1933" i="87" a="1"/>
  <c r="E1933" i="87" s="1"/>
  <c r="E1934" i="87" a="1"/>
  <c r="E1934" i="87" s="1"/>
  <c r="E1935" i="87" a="1"/>
  <c r="E1935" i="87" s="1"/>
  <c r="E1936" i="87" a="1"/>
  <c r="E1936" i="87" s="1"/>
  <c r="E1937" i="87" a="1"/>
  <c r="E1937" i="87" s="1"/>
  <c r="E1938" i="87" a="1"/>
  <c r="E1938" i="87" s="1"/>
  <c r="E1939" i="87" a="1"/>
  <c r="E1939" i="87" s="1"/>
  <c r="E1940" i="87" a="1"/>
  <c r="E1940" i="87" s="1"/>
  <c r="E1941" i="87" a="1"/>
  <c r="E1941" i="87" s="1"/>
  <c r="E1942" i="87" a="1"/>
  <c r="E1942" i="87" s="1"/>
  <c r="E1943" i="87" a="1"/>
  <c r="E1943" i="87" s="1"/>
  <c r="E1944" i="87" a="1"/>
  <c r="E1944" i="87" s="1"/>
  <c r="E1945" i="87" a="1"/>
  <c r="E1945" i="87" s="1"/>
  <c r="E1946" i="87" a="1"/>
  <c r="E1946" i="87" s="1"/>
  <c r="E1947" i="87" a="1"/>
  <c r="E1947" i="87" s="1"/>
  <c r="E1948" i="87" a="1"/>
  <c r="E1948" i="87" s="1"/>
  <c r="E1949" i="87" a="1"/>
  <c r="E1949" i="87" s="1"/>
  <c r="E1950" i="87" a="1"/>
  <c r="E1950" i="87" s="1"/>
  <c r="E1951" i="87" a="1"/>
  <c r="E1951" i="87" s="1"/>
  <c r="E1952" i="87" a="1"/>
  <c r="E1952" i="87" s="1"/>
  <c r="E1953" i="87" a="1"/>
  <c r="E1953" i="87" s="1"/>
  <c r="E1954" i="87" a="1"/>
  <c r="E1954" i="87" s="1"/>
  <c r="E1955" i="87" a="1"/>
  <c r="E1955" i="87" s="1"/>
  <c r="E1956" i="87" a="1"/>
  <c r="E1956" i="87" s="1"/>
  <c r="E1957" i="87" a="1"/>
  <c r="E1957" i="87" s="1"/>
  <c r="E1958" i="87" a="1"/>
  <c r="E1958" i="87" s="1"/>
  <c r="E1959" i="87" a="1"/>
  <c r="E1959" i="87" s="1"/>
  <c r="E1960" i="87" a="1"/>
  <c r="E1960" i="87" s="1"/>
  <c r="E1961" i="87" a="1"/>
  <c r="E1961" i="87" s="1"/>
  <c r="E1962" i="87" a="1"/>
  <c r="E1962" i="87" s="1"/>
  <c r="E1963" i="87" a="1"/>
  <c r="E1963" i="87" s="1"/>
  <c r="E1964" i="87" a="1"/>
  <c r="E1964" i="87" s="1"/>
  <c r="E1965" i="87" a="1"/>
  <c r="E1965" i="87" s="1"/>
  <c r="E1966" i="87" a="1"/>
  <c r="E1966" i="87" s="1"/>
  <c r="E1967" i="87" a="1"/>
  <c r="E1967" i="87" s="1"/>
  <c r="E1968" i="87" a="1"/>
  <c r="E1968" i="87" s="1"/>
  <c r="E1969" i="87" a="1"/>
  <c r="E1969" i="87" s="1"/>
  <c r="E1970" i="87" a="1"/>
  <c r="E1970" i="87" s="1"/>
  <c r="E1971" i="87" a="1"/>
  <c r="E1971" i="87" s="1"/>
  <c r="E1972" i="87" a="1"/>
  <c r="E1972" i="87" s="1"/>
  <c r="E1973" i="87" a="1"/>
  <c r="E1973" i="87" s="1"/>
  <c r="E1974" i="87" a="1"/>
  <c r="E1974" i="87" s="1"/>
  <c r="E1975" i="87" a="1"/>
  <c r="E1975" i="87" s="1"/>
  <c r="E1976" i="87" a="1"/>
  <c r="E1976" i="87" s="1"/>
  <c r="E1977" i="87" a="1"/>
  <c r="E1977" i="87" s="1"/>
  <c r="E1978" i="87" a="1"/>
  <c r="E1978" i="87" s="1"/>
  <c r="E1979" i="87" a="1"/>
  <c r="E1979" i="87" s="1"/>
  <c r="E1980" i="87" a="1"/>
  <c r="E1980" i="87" s="1"/>
  <c r="E1981" i="87" a="1"/>
  <c r="E1981" i="87" s="1"/>
  <c r="E1982" i="87" a="1"/>
  <c r="E1982" i="87" s="1"/>
  <c r="E1983" i="87" a="1"/>
  <c r="E1983" i="87" s="1"/>
  <c r="E1984" i="87" a="1"/>
  <c r="E1984" i="87" s="1"/>
  <c r="E1985" i="87" a="1"/>
  <c r="E1985" i="87" s="1"/>
  <c r="E1986" i="87" a="1"/>
  <c r="E1986" i="87" s="1"/>
  <c r="E1987" i="87" a="1"/>
  <c r="E1987" i="87" s="1"/>
  <c r="E1988" i="87" a="1"/>
  <c r="E1988" i="87" s="1"/>
  <c r="E1989" i="87" a="1"/>
  <c r="E1989" i="87" s="1"/>
  <c r="E1990" i="87" a="1"/>
  <c r="E1990" i="87" s="1"/>
  <c r="E1991" i="87" a="1"/>
  <c r="E1991" i="87" s="1"/>
  <c r="E1992" i="87" a="1"/>
  <c r="E1992" i="87" s="1"/>
  <c r="E1993" i="87" a="1"/>
  <c r="E1993" i="87" s="1"/>
  <c r="E1994" i="87" a="1"/>
  <c r="E1994" i="87" s="1"/>
  <c r="E1995" i="87" a="1"/>
  <c r="E1995" i="87" s="1"/>
  <c r="E1996" i="87" a="1"/>
  <c r="E1996" i="87" s="1"/>
  <c r="E1997" i="87" a="1"/>
  <c r="E1997" i="87" s="1"/>
  <c r="E1998" i="87" a="1"/>
  <c r="E1998" i="87" s="1"/>
  <c r="E1999" i="87" a="1"/>
  <c r="E1999" i="87" s="1"/>
  <c r="E2000" i="87" a="1"/>
  <c r="E2000" i="87" s="1"/>
  <c r="E2001" i="87" a="1"/>
  <c r="E2001" i="87" s="1"/>
  <c r="E2002" i="87" a="1"/>
  <c r="E2002" i="87" s="1"/>
  <c r="E2003" i="87" a="1"/>
  <c r="E2003" i="87" s="1"/>
  <c r="E2004" i="87" a="1"/>
  <c r="E2004" i="87" s="1"/>
  <c r="E2005" i="87" a="1"/>
  <c r="E2005" i="87" s="1"/>
  <c r="E2006" i="87" a="1"/>
  <c r="E2006" i="87" s="1"/>
  <c r="E2007" i="87" a="1"/>
  <c r="E2007" i="87" s="1"/>
  <c r="E2008" i="87" a="1"/>
  <c r="E2008" i="87" s="1"/>
  <c r="E2009" i="87" a="1"/>
  <c r="E2009" i="87" s="1"/>
  <c r="E2010" i="87" a="1"/>
  <c r="E2010" i="87" s="1"/>
  <c r="E2011" i="87" a="1"/>
  <c r="E2011" i="87" s="1"/>
  <c r="E2012" i="87" a="1"/>
  <c r="E2012" i="87" s="1"/>
  <c r="E2013" i="87" a="1"/>
  <c r="E2013" i="87" s="1"/>
  <c r="E2014" i="87" a="1"/>
  <c r="E2014" i="87" s="1"/>
  <c r="E2015" i="87" a="1"/>
  <c r="E2015" i="87" s="1"/>
  <c r="E2016" i="87" a="1"/>
  <c r="E2016" i="87" s="1"/>
  <c r="E2017" i="87" a="1"/>
  <c r="E2017" i="87" s="1"/>
  <c r="E2018" i="87" a="1"/>
  <c r="E2018" i="87" s="1"/>
  <c r="E2019" i="87" a="1"/>
  <c r="E2019" i="87" s="1"/>
  <c r="E2020" i="87" a="1"/>
  <c r="E2020" i="87" s="1"/>
  <c r="E2021" i="87" a="1"/>
  <c r="E2021" i="87" s="1"/>
  <c r="E2022" i="87" a="1"/>
  <c r="E2022" i="87" s="1"/>
  <c r="E2023" i="87" a="1"/>
  <c r="E2023" i="87" s="1"/>
  <c r="E2024" i="87" a="1"/>
  <c r="E2024" i="87" s="1"/>
  <c r="B2025" i="87"/>
  <c r="E2026" i="87" a="1"/>
  <c r="E2026" i="87" s="1"/>
  <c r="E2027" i="87" a="1"/>
  <c r="E2027" i="87" s="1"/>
  <c r="E2028" i="87" a="1"/>
  <c r="E2028" i="87" s="1"/>
  <c r="E2029" i="87" a="1"/>
  <c r="E2029" i="87" s="1"/>
  <c r="E2030" i="87" a="1"/>
  <c r="E2030" i="87" s="1"/>
  <c r="B2031" i="87"/>
  <c r="B2032" i="87"/>
  <c r="B2034" i="87"/>
  <c r="B2035" i="87"/>
  <c r="B2036" i="87"/>
  <c r="B2037" i="87"/>
  <c r="B2038" i="87"/>
  <c r="E2039" i="87" a="1"/>
  <c r="E2039" i="87" s="1"/>
  <c r="E2040" i="87" a="1"/>
  <c r="E2040" i="87" s="1"/>
  <c r="E2041" i="87" a="1"/>
  <c r="E2041" i="87" s="1"/>
  <c r="E2042" i="87" a="1"/>
  <c r="E2042" i="87" s="1"/>
  <c r="E2043" i="87" a="1"/>
  <c r="E2043" i="87" s="1"/>
  <c r="E2044" i="87" a="1"/>
  <c r="E2044" i="87" s="1"/>
  <c r="E2045" i="87" a="1"/>
  <c r="E2045" i="87" s="1"/>
  <c r="B2046" i="87"/>
  <c r="E2047" i="87" a="1"/>
  <c r="E2047" i="87" s="1"/>
  <c r="E2048" i="87" a="1"/>
  <c r="E2048" i="87" s="1"/>
  <c r="B2049" i="87"/>
  <c r="B2050" i="87"/>
  <c r="E2051" i="87" a="1"/>
  <c r="E2051" i="87" s="1"/>
  <c r="E2052" i="87" a="1"/>
  <c r="E2052" i="87" s="1"/>
  <c r="E2053" i="87" a="1"/>
  <c r="E2053" i="87" s="1"/>
  <c r="E2054" i="87" a="1"/>
  <c r="E2054" i="87" s="1"/>
  <c r="E2055" i="87" a="1"/>
  <c r="E2055" i="87" s="1"/>
  <c r="E2056" i="87" a="1"/>
  <c r="E2056" i="87" s="1"/>
  <c r="E2057" i="87" a="1"/>
  <c r="E2057" i="87" s="1"/>
  <c r="E2058" i="87" a="1"/>
  <c r="E2058" i="87" s="1"/>
  <c r="E2059" i="87" a="1"/>
  <c r="E2059" i="87" s="1"/>
  <c r="E2060" i="87" a="1"/>
  <c r="E2060" i="87" s="1"/>
  <c r="E2061" i="87" a="1"/>
  <c r="E2061" i="87" s="1"/>
  <c r="E2062" i="87" a="1"/>
  <c r="E2062" i="87" s="1"/>
  <c r="E2063" i="87" a="1"/>
  <c r="E2063" i="87" s="1"/>
  <c r="E2064" i="87" a="1"/>
  <c r="E2064" i="87" s="1"/>
  <c r="E2065" i="87" a="1"/>
  <c r="E2065" i="87" s="1"/>
  <c r="E2066" i="87" a="1"/>
  <c r="E2066" i="87" s="1"/>
  <c r="E2067" i="87" a="1"/>
  <c r="E2067" i="87" s="1"/>
  <c r="E2068" i="87" a="1"/>
  <c r="E2068" i="87" s="1"/>
  <c r="E2069" i="87" a="1"/>
  <c r="E2069" i="87" s="1"/>
  <c r="E2070" i="87" a="1"/>
  <c r="E2070" i="87" s="1"/>
  <c r="E2071" i="87" a="1"/>
  <c r="E2071" i="87" s="1"/>
  <c r="E2072" i="87" a="1"/>
  <c r="E2072" i="87" s="1"/>
  <c r="E2073" i="87" a="1"/>
  <c r="E2073" i="87" s="1"/>
  <c r="E2074" i="87" a="1"/>
  <c r="E2074" i="87" s="1"/>
  <c r="E2075" i="87" a="1"/>
  <c r="E2075" i="87" s="1"/>
  <c r="E2076" i="87" a="1"/>
  <c r="E2076" i="87" s="1"/>
  <c r="E2077" i="87" a="1"/>
  <c r="E2077" i="87" s="1"/>
  <c r="E2078" i="87" a="1"/>
  <c r="E2078" i="87" s="1"/>
  <c r="E2079" i="87" a="1"/>
  <c r="E2079" i="87" s="1"/>
  <c r="E2080" i="87" a="1"/>
  <c r="E2080" i="87" s="1"/>
  <c r="E2081" i="87" a="1"/>
  <c r="E2081" i="87" s="1"/>
  <c r="E2082" i="87" a="1"/>
  <c r="E2082" i="87" s="1"/>
  <c r="E2083" i="87" a="1"/>
  <c r="E2083" i="87" s="1"/>
  <c r="E2084" i="87" a="1"/>
  <c r="E2084" i="87" s="1"/>
  <c r="E2085" i="87" a="1"/>
  <c r="E2085" i="87" s="1"/>
  <c r="E2086" i="87" a="1"/>
  <c r="E2086" i="87" s="1"/>
  <c r="E2087" i="87" a="1"/>
  <c r="E2087" i="87" s="1"/>
  <c r="E2088" i="87" a="1"/>
  <c r="E2088" i="87" s="1"/>
  <c r="E2089" i="87" a="1"/>
  <c r="E2089" i="87" s="1"/>
  <c r="E2090" i="87" a="1"/>
  <c r="E2090" i="87" s="1"/>
  <c r="E2091" i="87" a="1"/>
  <c r="E2091" i="87" s="1"/>
  <c r="E2092" i="87" a="1"/>
  <c r="E2092" i="87" s="1"/>
  <c r="E2093" i="87" a="1"/>
  <c r="E2093" i="87" s="1"/>
  <c r="E2094" i="87" a="1"/>
  <c r="E2094" i="87" s="1"/>
  <c r="E2095" i="87" a="1"/>
  <c r="E2095" i="87" s="1"/>
  <c r="E2096" i="87" a="1"/>
  <c r="E2096" i="87" s="1"/>
  <c r="E2097" i="87" a="1"/>
  <c r="E2097" i="87" s="1"/>
  <c r="E2098" i="87" a="1"/>
  <c r="E2098" i="87" s="1"/>
  <c r="E2099" i="87" a="1"/>
  <c r="E2099" i="87" s="1"/>
  <c r="E2100" i="87" a="1"/>
  <c r="E2100" i="87" s="1"/>
  <c r="E2101" i="87" a="1"/>
  <c r="E2101" i="87" s="1"/>
  <c r="E2102" i="87" a="1"/>
  <c r="E2102" i="87" s="1"/>
  <c r="E2103" i="87" a="1"/>
  <c r="E2103" i="87" s="1"/>
  <c r="E2104" i="87" a="1"/>
  <c r="E2104" i="87" s="1"/>
  <c r="E2105" i="87" a="1"/>
  <c r="E2105" i="87" s="1"/>
  <c r="E2106" i="87" a="1"/>
  <c r="E2106" i="87" s="1"/>
  <c r="E2107" i="87" a="1"/>
  <c r="E2107" i="87" s="1"/>
  <c r="E2108" i="87" a="1"/>
  <c r="E2108" i="87" s="1"/>
  <c r="E2109" i="87" a="1"/>
  <c r="E2109" i="87" s="1"/>
  <c r="E2110" i="87" a="1"/>
  <c r="E2110" i="87" s="1"/>
  <c r="E2111" i="87" a="1"/>
  <c r="E2111" i="87" s="1"/>
  <c r="E2112" i="87" a="1"/>
  <c r="E2112" i="87" s="1"/>
  <c r="E2113" i="87" a="1"/>
  <c r="E2113" i="87" s="1"/>
  <c r="E2114" i="87" a="1"/>
  <c r="E2114" i="87" s="1"/>
  <c r="E2115" i="87" a="1"/>
  <c r="E2115" i="87" s="1"/>
  <c r="E2116" i="87" a="1"/>
  <c r="E2116" i="87" s="1"/>
  <c r="E2117" i="87" a="1"/>
  <c r="E2117" i="87" s="1"/>
  <c r="E2118" i="87" a="1"/>
  <c r="E2118" i="87" s="1"/>
  <c r="E2119" i="87" a="1"/>
  <c r="E2119" i="87" s="1"/>
  <c r="E2120" i="87" a="1"/>
  <c r="E2120" i="87" s="1"/>
  <c r="E2121" i="87" a="1"/>
  <c r="E2121" i="87" s="1"/>
  <c r="E2122" i="87" a="1"/>
  <c r="E2122" i="87" s="1"/>
  <c r="E2123" i="87" a="1"/>
  <c r="E2123" i="87" s="1"/>
  <c r="E2124" i="87" a="1"/>
  <c r="E2124" i="87" s="1"/>
  <c r="E2125" i="87" a="1"/>
  <c r="E2125" i="87" s="1"/>
  <c r="E2126" i="87" a="1"/>
  <c r="E2126" i="87" s="1"/>
  <c r="E2127" i="87" a="1"/>
  <c r="E2127" i="87" s="1"/>
  <c r="E2128" i="87" a="1"/>
  <c r="E2128" i="87" s="1"/>
  <c r="E2129" i="87" a="1"/>
  <c r="E2129" i="87" s="1"/>
  <c r="E2130" i="87" a="1"/>
  <c r="E2130" i="87" s="1"/>
  <c r="E2131" i="87" a="1"/>
  <c r="E2131" i="87" s="1"/>
  <c r="E2132" i="87" a="1"/>
  <c r="E2132" i="87" s="1"/>
  <c r="E2133" i="87" a="1"/>
  <c r="E2133" i="87" s="1"/>
  <c r="E2134" i="87" a="1"/>
  <c r="E2134" i="87" s="1"/>
  <c r="E2135" i="87" a="1"/>
  <c r="E2135" i="87" s="1"/>
  <c r="E2136" i="87" a="1"/>
  <c r="E2136" i="87" s="1"/>
  <c r="E2137" i="87" a="1"/>
  <c r="E2137" i="87" s="1"/>
  <c r="E2138" i="87" a="1"/>
  <c r="E2138" i="87" s="1"/>
  <c r="E2139" i="87" a="1"/>
  <c r="E2139" i="87" s="1"/>
  <c r="E2140" i="87" a="1"/>
  <c r="E2140" i="87" s="1"/>
  <c r="E2141" i="87" a="1"/>
  <c r="E2141" i="87" s="1"/>
  <c r="E2142" i="87" a="1"/>
  <c r="E2142" i="87" s="1"/>
  <c r="E2143" i="87" a="1"/>
  <c r="E2143" i="87" s="1"/>
  <c r="E2144" i="87" a="1"/>
  <c r="E2144" i="87" s="1"/>
  <c r="E2145" i="87" a="1"/>
  <c r="E2145" i="87" s="1"/>
  <c r="E2146" i="87" a="1"/>
  <c r="E2146" i="87" s="1"/>
  <c r="E2147" i="87" a="1"/>
  <c r="E2147" i="87" s="1"/>
  <c r="E2148" i="87" a="1"/>
  <c r="E2148" i="87" s="1"/>
  <c r="E2149" i="87" a="1"/>
  <c r="E2149" i="87" s="1"/>
  <c r="E2150" i="87" a="1"/>
  <c r="E2150" i="87" s="1"/>
  <c r="E2151" i="87" a="1"/>
  <c r="E2151" i="87" s="1"/>
  <c r="E2152" i="87" a="1"/>
  <c r="E2152" i="87" s="1"/>
  <c r="E2153" i="87" a="1"/>
  <c r="E2153" i="87" s="1"/>
  <c r="E2154" i="87" a="1"/>
  <c r="E2154" i="87" s="1"/>
  <c r="E2155" i="87" a="1"/>
  <c r="E2155" i="87" s="1"/>
  <c r="E2156" i="87" a="1"/>
  <c r="E2156" i="87" s="1"/>
  <c r="E2157" i="87" a="1"/>
  <c r="E2157" i="87" s="1"/>
  <c r="E2158" i="87" a="1"/>
  <c r="E2158" i="87" s="1"/>
  <c r="E2159" i="87" a="1"/>
  <c r="E2159" i="87" s="1"/>
  <c r="E2160" i="87" a="1"/>
  <c r="E2160" i="87" s="1"/>
  <c r="E2161" i="87" a="1"/>
  <c r="E2161" i="87" s="1"/>
  <c r="E2162" i="87" a="1"/>
  <c r="E2162" i="87" s="1"/>
  <c r="E2163" i="87" a="1"/>
  <c r="E2163" i="87" s="1"/>
  <c r="E2164" i="87" a="1"/>
  <c r="E2164" i="87" s="1"/>
  <c r="E2165" i="87" a="1"/>
  <c r="E2165" i="87" s="1"/>
  <c r="E2166" i="87" a="1"/>
  <c r="E2166" i="87" s="1"/>
  <c r="E2167" i="87" a="1"/>
  <c r="E2167" i="87" s="1"/>
  <c r="E2168" i="87" a="1"/>
  <c r="E2168" i="87" s="1"/>
  <c r="E2169" i="87" a="1"/>
  <c r="E2169" i="87" s="1"/>
  <c r="E2170" i="87" a="1"/>
  <c r="E2170" i="87" s="1"/>
  <c r="E2171" i="87" a="1"/>
  <c r="E2171" i="87" s="1"/>
  <c r="E2172" i="87" a="1"/>
  <c r="E2172" i="87" s="1"/>
  <c r="E2173" i="87" a="1"/>
  <c r="E2173" i="87" s="1"/>
  <c r="E2174" i="87" a="1"/>
  <c r="E2174" i="87" s="1"/>
  <c r="E2175" i="87" a="1"/>
  <c r="E2175" i="87" s="1"/>
  <c r="E2176" i="87" a="1"/>
  <c r="E2176" i="87" s="1"/>
  <c r="E2177" i="87" a="1"/>
  <c r="E2177" i="87" s="1"/>
  <c r="E2178" i="87" a="1"/>
  <c r="E2178" i="87" s="1"/>
  <c r="E2179" i="87" a="1"/>
  <c r="E2179" i="87" s="1"/>
  <c r="E2180" i="87" a="1"/>
  <c r="E2180" i="87" s="1"/>
  <c r="E2181" i="87" a="1"/>
  <c r="E2181" i="87" s="1"/>
  <c r="E2182" i="87" a="1"/>
  <c r="E2182" i="87" s="1"/>
  <c r="E2183" i="87" a="1"/>
  <c r="E2183" i="87" s="1"/>
  <c r="E2184" i="87" a="1"/>
  <c r="E2184" i="87" s="1"/>
  <c r="E2185" i="87" a="1"/>
  <c r="E2185" i="87" s="1"/>
  <c r="E2186" i="87" a="1"/>
  <c r="E2186" i="87" s="1"/>
  <c r="E2187" i="87" a="1"/>
  <c r="E2187" i="87" s="1"/>
  <c r="E2188" i="87" a="1"/>
  <c r="E2188" i="87" s="1"/>
  <c r="E2189" i="87" a="1"/>
  <c r="E2189" i="87" s="1"/>
  <c r="E2190" i="87" a="1"/>
  <c r="E2190" i="87" s="1"/>
  <c r="E2191" i="87" a="1"/>
  <c r="E2191" i="87" s="1"/>
  <c r="E2192" i="87" a="1"/>
  <c r="E2192" i="87" s="1"/>
  <c r="E2193" i="87" a="1"/>
  <c r="E2193" i="87" s="1"/>
  <c r="E2194" i="87" a="1"/>
  <c r="E2194" i="87" s="1"/>
  <c r="E2195" i="87" a="1"/>
  <c r="E2195" i="87" s="1"/>
  <c r="E2196" i="87" a="1"/>
  <c r="E2196" i="87" s="1"/>
  <c r="E2197" i="87" a="1"/>
  <c r="E2197" i="87" s="1"/>
  <c r="E2198" i="87" a="1"/>
  <c r="E2198" i="87" s="1"/>
  <c r="E2199" i="87" a="1"/>
  <c r="E2199" i="87" s="1"/>
  <c r="E2200" i="87" a="1"/>
  <c r="E2200" i="87" s="1"/>
  <c r="E2201" i="87" a="1"/>
  <c r="E2201" i="87" s="1"/>
  <c r="E2202" i="87" a="1"/>
  <c r="E2202" i="87" s="1"/>
  <c r="E2203" i="87" a="1"/>
  <c r="E2203" i="87" s="1"/>
  <c r="E2204" i="87" a="1"/>
  <c r="E2204" i="87" s="1"/>
  <c r="E2205" i="87" a="1"/>
  <c r="E2205" i="87" s="1"/>
  <c r="E2206" i="87" a="1"/>
  <c r="E2206" i="87" s="1"/>
  <c r="E2207" i="87" a="1"/>
  <c r="E2207" i="87" s="1"/>
  <c r="E2208" i="87" a="1"/>
  <c r="E2208" i="87" s="1"/>
  <c r="E2209" i="87" a="1"/>
  <c r="E2209" i="87" s="1"/>
  <c r="E2210" i="87" a="1"/>
  <c r="E2210" i="87" s="1"/>
  <c r="E2211" i="87" a="1"/>
  <c r="E2211" i="87" s="1"/>
  <c r="E2212" i="87" a="1"/>
  <c r="E2212" i="87" s="1"/>
  <c r="E2213" i="87" a="1"/>
  <c r="E2213" i="87" s="1"/>
  <c r="E2214" i="87" a="1"/>
  <c r="E2214" i="87" s="1"/>
  <c r="E2215" i="87" a="1"/>
  <c r="E2215" i="87" s="1"/>
  <c r="E2216" i="87" a="1"/>
  <c r="E2216" i="87" s="1"/>
  <c r="E2217" i="87" a="1"/>
  <c r="E2217" i="87" s="1"/>
  <c r="E2218" i="87" a="1"/>
  <c r="E2218" i="87" s="1"/>
  <c r="E2219" i="87" a="1"/>
  <c r="E2219" i="87" s="1"/>
  <c r="E2220" i="87" a="1"/>
  <c r="E2220" i="87" s="1"/>
  <c r="E2221" i="87" a="1"/>
  <c r="E2221" i="87" s="1"/>
  <c r="E2222" i="87" a="1"/>
  <c r="E2222" i="87" s="1"/>
  <c r="E2223" i="87" a="1"/>
  <c r="E2223" i="87" s="1"/>
  <c r="E2224" i="87" a="1"/>
  <c r="E2224" i="87" s="1"/>
  <c r="E2225" i="87" a="1"/>
  <c r="E2225" i="87" s="1"/>
  <c r="E2226" i="87" a="1"/>
  <c r="E2226" i="87" s="1"/>
  <c r="E2227" i="87" a="1"/>
  <c r="E2227" i="87" s="1"/>
  <c r="E2228" i="87" a="1"/>
  <c r="E2228" i="87" s="1"/>
  <c r="E2229" i="87" a="1"/>
  <c r="E2229" i="87" s="1"/>
  <c r="E2230" i="87" a="1"/>
  <c r="E2230" i="87" s="1"/>
  <c r="E2231" i="87" a="1"/>
  <c r="E2231" i="87" s="1"/>
  <c r="E2232" i="87" a="1"/>
  <c r="E2232" i="87" s="1"/>
  <c r="E2233" i="87" a="1"/>
  <c r="E2233" i="87" s="1"/>
  <c r="E2234" i="87" a="1"/>
  <c r="E2234" i="87" s="1"/>
  <c r="E2235" i="87" a="1"/>
  <c r="E2235" i="87" s="1"/>
  <c r="E2236" i="87" a="1"/>
  <c r="E2236" i="87" s="1"/>
  <c r="E2237" i="87" a="1"/>
  <c r="E2237" i="87" s="1"/>
  <c r="E2238" i="87" a="1"/>
  <c r="E2238" i="87" s="1"/>
  <c r="E2239" i="87" a="1"/>
  <c r="E2239" i="87" s="1"/>
  <c r="E2240" i="87" a="1"/>
  <c r="E2240" i="87" s="1"/>
  <c r="E2241" i="87" a="1"/>
  <c r="E2241" i="87" s="1"/>
  <c r="E2242" i="87" a="1"/>
  <c r="E2242" i="87" s="1"/>
  <c r="E2243" i="87" a="1"/>
  <c r="E2243" i="87" s="1"/>
  <c r="E2244" i="87" a="1"/>
  <c r="E2244" i="87" s="1"/>
  <c r="E2245" i="87" a="1"/>
  <c r="E2245" i="87" s="1"/>
  <c r="E2246" i="87" a="1"/>
  <c r="E2246" i="87" s="1"/>
  <c r="E2247" i="87" a="1"/>
  <c r="E2247" i="87" s="1"/>
  <c r="E2248" i="87" a="1"/>
  <c r="E2248" i="87" s="1"/>
  <c r="E2249" i="87" a="1"/>
  <c r="E2249" i="87" s="1"/>
  <c r="E2250" i="87" a="1"/>
  <c r="E2250" i="87" s="1"/>
  <c r="E2251" i="87" a="1"/>
  <c r="E2251" i="87" s="1"/>
  <c r="E2252" i="87" a="1"/>
  <c r="E2252" i="87" s="1"/>
  <c r="E2253" i="87" a="1"/>
  <c r="E2253" i="87" s="1"/>
  <c r="E2254" i="87" a="1"/>
  <c r="E2254" i="87" s="1"/>
  <c r="E2255" i="87" a="1"/>
  <c r="E2255" i="87" s="1"/>
  <c r="E2256" i="87" a="1"/>
  <c r="E2256" i="87" s="1"/>
  <c r="E2257" i="87" a="1"/>
  <c r="E2257" i="87" s="1"/>
  <c r="E2258" i="87" a="1"/>
  <c r="E2258" i="87" s="1"/>
  <c r="E2259" i="87" a="1"/>
  <c r="E2259" i="87" s="1"/>
  <c r="E2260" i="87" a="1"/>
  <c r="E2260" i="87" s="1"/>
  <c r="E2261" i="87" a="1"/>
  <c r="E2261" i="87" s="1"/>
  <c r="E2262" i="87" a="1"/>
  <c r="E2262" i="87" s="1"/>
  <c r="E2263" i="87" a="1"/>
  <c r="E2263" i="87" s="1"/>
  <c r="E2264" i="87" a="1"/>
  <c r="E2264" i="87" s="1"/>
  <c r="E2265" i="87" a="1"/>
  <c r="E2265" i="87" s="1"/>
  <c r="E2266" i="87" a="1"/>
  <c r="E2266" i="87" s="1"/>
  <c r="E2267" i="87" a="1"/>
  <c r="E2267" i="87" s="1"/>
  <c r="E2268" i="87" a="1"/>
  <c r="E2268" i="87" s="1"/>
  <c r="E2269" i="87" a="1"/>
  <c r="E2269" i="87" s="1"/>
  <c r="E2270" i="87" a="1"/>
  <c r="E2270" i="87" s="1"/>
  <c r="E2271" i="87" a="1"/>
  <c r="E2271" i="87" s="1"/>
  <c r="E2272" i="87" a="1"/>
  <c r="E2272" i="87" s="1"/>
  <c r="E2273" i="87" a="1"/>
  <c r="E2273" i="87" s="1"/>
  <c r="E2274" i="87" a="1"/>
  <c r="E2274" i="87" s="1"/>
  <c r="E2275" i="87" a="1"/>
  <c r="E2275" i="87" s="1"/>
  <c r="E2276" i="87" a="1"/>
  <c r="E2276" i="87" s="1"/>
  <c r="E2277" i="87" a="1"/>
  <c r="E2277" i="87" s="1"/>
  <c r="E2278" i="87" a="1"/>
  <c r="E2278" i="87" s="1"/>
  <c r="E2279" i="87" a="1"/>
  <c r="E2279" i="87" s="1"/>
  <c r="E2280" i="87" a="1"/>
  <c r="E2280" i="87" s="1"/>
  <c r="E2281" i="87" a="1"/>
  <c r="E2281" i="87" s="1"/>
  <c r="E2282" i="87" a="1"/>
  <c r="E2282" i="87" s="1"/>
  <c r="E2283" i="87" a="1"/>
  <c r="E2283" i="87" s="1"/>
  <c r="E2284" i="87" a="1"/>
  <c r="E2284" i="87" s="1"/>
  <c r="E2285" i="87" a="1"/>
  <c r="E2285" i="87" s="1"/>
  <c r="E2286" i="87" a="1"/>
  <c r="E2286" i="87" s="1"/>
  <c r="E2287" i="87" a="1"/>
  <c r="E2287" i="87" s="1"/>
  <c r="E2288" i="87" a="1"/>
  <c r="E2288" i="87" s="1"/>
  <c r="E2289" i="87" a="1"/>
  <c r="E2289" i="87" s="1"/>
  <c r="E2290" i="87" a="1"/>
  <c r="E2290" i="87" s="1"/>
  <c r="E2291" i="87" a="1"/>
  <c r="E2291" i="87" s="1"/>
  <c r="E2292" i="87" a="1"/>
  <c r="E2292" i="87" s="1"/>
  <c r="E2293" i="87" a="1"/>
  <c r="E2293" i="87" s="1"/>
  <c r="E2294" i="87" a="1"/>
  <c r="E2294" i="87" s="1"/>
  <c r="E2295" i="87" a="1"/>
  <c r="E2295" i="87" s="1"/>
  <c r="E2296" i="87" a="1"/>
  <c r="E2296" i="87" s="1"/>
  <c r="E2297" i="87" a="1"/>
  <c r="E2297" i="87" s="1"/>
  <c r="E2298" i="87" a="1"/>
  <c r="E2298" i="87" s="1"/>
  <c r="E2299" i="87" a="1"/>
  <c r="E2299" i="87" s="1"/>
  <c r="E2300" i="87" a="1"/>
  <c r="E2300" i="87" s="1"/>
  <c r="E2301" i="87" a="1"/>
  <c r="E2301" i="87" s="1"/>
  <c r="E2302" i="87" a="1"/>
  <c r="E2302" i="87" s="1"/>
  <c r="E2303" i="87" a="1"/>
  <c r="E2303" i="87" s="1"/>
  <c r="E2304" i="87" a="1"/>
  <c r="E2304" i="87" s="1"/>
  <c r="E2305" i="87" a="1"/>
  <c r="E2305" i="87" s="1"/>
  <c r="E2306" i="87" a="1"/>
  <c r="E2306" i="87" s="1"/>
  <c r="E2307" i="87" a="1"/>
  <c r="E2307" i="87" s="1"/>
  <c r="E2308" i="87" a="1"/>
  <c r="E2308" i="87" s="1"/>
  <c r="E2309" i="87" a="1"/>
  <c r="E2309" i="87" s="1"/>
  <c r="E2310" i="87" a="1"/>
  <c r="E2310" i="87" s="1"/>
  <c r="E2311" i="87" a="1"/>
  <c r="E2311" i="87" s="1"/>
  <c r="E2312" i="87" a="1"/>
  <c r="E2312" i="87" s="1"/>
  <c r="E2313" i="87" a="1"/>
  <c r="E2313" i="87" s="1"/>
  <c r="E2314" i="87" a="1"/>
  <c r="E2314" i="87" s="1"/>
  <c r="E2315" i="87" a="1"/>
  <c r="E2315" i="87" s="1"/>
  <c r="E2316" i="87" a="1"/>
  <c r="E2316" i="87" s="1"/>
  <c r="E2317" i="87" a="1"/>
  <c r="E2317" i="87" s="1"/>
  <c r="E2318" i="87" a="1"/>
  <c r="E2318" i="87" s="1"/>
  <c r="E2319" i="87" a="1"/>
  <c r="E2319" i="87" s="1"/>
  <c r="E2320" i="87" a="1"/>
  <c r="E2320" i="87" s="1"/>
  <c r="E2321" i="87" a="1"/>
  <c r="E2321" i="87" s="1"/>
  <c r="E2322" i="87" a="1"/>
  <c r="E2322" i="87" s="1"/>
  <c r="E2323" i="87" a="1"/>
  <c r="E2323" i="87" s="1"/>
  <c r="E2324" i="87" a="1"/>
  <c r="E2324" i="87" s="1"/>
  <c r="E2325" i="87" a="1"/>
  <c r="E2325" i="87" s="1"/>
  <c r="E2326" i="87" a="1"/>
  <c r="E2326" i="87" s="1"/>
  <c r="E2327" i="87" a="1"/>
  <c r="E2327" i="87" s="1"/>
  <c r="E2328" i="87" a="1"/>
  <c r="E2328" i="87" s="1"/>
  <c r="E2329" i="87" a="1"/>
  <c r="E2329" i="87" s="1"/>
  <c r="E2330" i="87" a="1"/>
  <c r="E2330" i="87" s="1"/>
  <c r="E2331" i="87" a="1"/>
  <c r="E2331" i="87" s="1"/>
  <c r="E2332" i="87" a="1"/>
  <c r="E2332" i="87" s="1"/>
  <c r="E2333" i="87" a="1"/>
  <c r="E2333" i="87" s="1"/>
  <c r="E2334" i="87" a="1"/>
  <c r="E2334" i="87" s="1"/>
  <c r="E2335" i="87" a="1"/>
  <c r="E2335" i="87" s="1"/>
  <c r="E2336" i="87" a="1"/>
  <c r="E2336" i="87" s="1"/>
  <c r="E2337" i="87" a="1"/>
  <c r="E2337" i="87" s="1"/>
  <c r="E2338" i="87" a="1"/>
  <c r="E2338" i="87" s="1"/>
  <c r="E2339" i="87" a="1"/>
  <c r="E2339" i="87" s="1"/>
  <c r="E2340" i="87" a="1"/>
  <c r="E2340" i="87" s="1"/>
  <c r="E2341" i="87" a="1"/>
  <c r="E2341" i="87" s="1"/>
  <c r="E2342" i="87" a="1"/>
  <c r="E2342" i="87" s="1"/>
  <c r="E2343" i="87" a="1"/>
  <c r="E2343" i="87" s="1"/>
  <c r="E2344" i="87" a="1"/>
  <c r="E2344" i="87" s="1"/>
  <c r="E2345" i="87" a="1"/>
  <c r="E2345" i="87" s="1"/>
  <c r="E2346" i="87" a="1"/>
  <c r="E2346" i="87" s="1"/>
  <c r="E2347" i="87" a="1"/>
  <c r="E2347" i="87" s="1"/>
  <c r="E2348" i="87" a="1"/>
  <c r="E2348" i="87" s="1"/>
  <c r="E2349" i="87" a="1"/>
  <c r="E2349" i="87" s="1"/>
  <c r="E2350" i="87" a="1"/>
  <c r="E2350" i="87" s="1"/>
  <c r="E2351" i="87" a="1"/>
  <c r="E2351" i="87" s="1"/>
  <c r="E2352" i="87" a="1"/>
  <c r="E2352" i="87" s="1"/>
  <c r="E2353" i="87" a="1"/>
  <c r="E2353" i="87" s="1"/>
  <c r="E2354" i="87" a="1"/>
  <c r="E2354" i="87" s="1"/>
  <c r="E2355" i="87" a="1"/>
  <c r="E2355" i="87" s="1"/>
  <c r="E2356" i="87" a="1"/>
  <c r="E2356" i="87" s="1"/>
  <c r="E2357" i="87" a="1"/>
  <c r="E2357" i="87" s="1"/>
  <c r="E2358" i="87" a="1"/>
  <c r="E2358" i="87" s="1"/>
  <c r="E2359" i="87" a="1"/>
  <c r="E2359" i="87" s="1"/>
  <c r="E2360" i="87" a="1"/>
  <c r="E2360" i="87" s="1"/>
  <c r="E2361" i="87" a="1"/>
  <c r="E2361" i="87" s="1"/>
  <c r="E2362" i="87" a="1"/>
  <c r="E2362" i="87" s="1"/>
  <c r="E2363" i="87" a="1"/>
  <c r="E2363" i="87" s="1"/>
  <c r="E2364" i="87" a="1"/>
  <c r="E2364" i="87" s="1"/>
  <c r="E2365" i="87" a="1"/>
  <c r="E2365" i="87" s="1"/>
  <c r="E2366" i="87" a="1"/>
  <c r="E2366" i="87" s="1"/>
  <c r="E2367" i="87" a="1"/>
  <c r="E2367" i="87" s="1"/>
  <c r="E2368" i="87" a="1"/>
  <c r="E2368" i="87" s="1"/>
  <c r="E2369" i="87" a="1"/>
  <c r="E2369" i="87" s="1"/>
  <c r="E2370" i="87" a="1"/>
  <c r="E2370" i="87" s="1"/>
  <c r="E2371" i="87" a="1"/>
  <c r="E2371" i="87" s="1"/>
  <c r="E2372" i="87" a="1"/>
  <c r="E2372" i="87" s="1"/>
  <c r="E2373" i="87" a="1"/>
  <c r="E2373" i="87" s="1"/>
  <c r="E2374" i="87" a="1"/>
  <c r="E2374" i="87" s="1"/>
  <c r="E2375" i="87" a="1"/>
  <c r="E2375" i="87" s="1"/>
  <c r="E2376" i="87" a="1"/>
  <c r="E2376" i="87" s="1"/>
  <c r="E2377" i="87" a="1"/>
  <c r="E2377" i="87" s="1"/>
  <c r="E2378" i="87" a="1"/>
  <c r="E2378" i="87" s="1"/>
  <c r="E2379" i="87" a="1"/>
  <c r="E2379" i="87" s="1"/>
  <c r="E2380" i="87" a="1"/>
  <c r="E2380" i="87" s="1"/>
  <c r="E2381" i="87" a="1"/>
  <c r="E2381" i="87" s="1"/>
  <c r="E2382" i="87" a="1"/>
  <c r="E2382" i="87" s="1"/>
  <c r="E2383" i="87" a="1"/>
  <c r="E2383" i="87" s="1"/>
  <c r="E2384" i="87" a="1"/>
  <c r="E2384" i="87" s="1"/>
  <c r="E2385" i="87" a="1"/>
  <c r="E2385" i="87" s="1"/>
  <c r="E2386" i="87" a="1"/>
  <c r="E2386" i="87" s="1"/>
  <c r="E2387" i="87" a="1"/>
  <c r="E2387" i="87" s="1"/>
  <c r="E2388" i="87" a="1"/>
  <c r="E2388" i="87" s="1"/>
  <c r="E2389" i="87" a="1"/>
  <c r="E2389" i="87" s="1"/>
  <c r="E2390" i="87" a="1"/>
  <c r="E2390" i="87" s="1"/>
  <c r="E2391" i="87" a="1"/>
  <c r="E2391" i="87" s="1"/>
  <c r="E2392" i="87" a="1"/>
  <c r="E2392" i="87" s="1"/>
  <c r="E2393" i="87" a="1"/>
  <c r="E2393" i="87" s="1"/>
  <c r="E2394" i="87" a="1"/>
  <c r="E2394" i="87" s="1"/>
  <c r="E2395" i="87" a="1"/>
  <c r="E2395" i="87" s="1"/>
  <c r="E2396" i="87" a="1"/>
  <c r="E2396" i="87" s="1"/>
  <c r="E2397" i="87" a="1"/>
  <c r="E2397" i="87" s="1"/>
  <c r="E2398" i="87" a="1"/>
  <c r="E2398" i="87" s="1"/>
  <c r="E2399" i="87" a="1"/>
  <c r="E2399" i="87" s="1"/>
  <c r="E2400" i="87" a="1"/>
  <c r="E2400" i="87" s="1"/>
  <c r="E2401" i="87" a="1"/>
  <c r="E2401" i="87" s="1"/>
  <c r="E2402" i="87" a="1"/>
  <c r="E2402" i="87" s="1"/>
  <c r="E2403" i="87" a="1"/>
  <c r="E2403" i="87" s="1"/>
  <c r="E2404" i="87" a="1"/>
  <c r="E2404" i="87" s="1"/>
  <c r="E2405" i="87" a="1"/>
  <c r="E2405" i="87" s="1"/>
  <c r="E2406" i="87" a="1"/>
  <c r="E2406" i="87" s="1"/>
  <c r="E2407" i="87" a="1"/>
  <c r="E2407" i="87" s="1"/>
  <c r="E2408" i="87" a="1"/>
  <c r="E2408" i="87" s="1"/>
  <c r="E2409" i="87" a="1"/>
  <c r="E2409" i="87" s="1"/>
  <c r="E2410" i="87" a="1"/>
  <c r="E2410" i="87" s="1"/>
  <c r="E2411" i="87" a="1"/>
  <c r="E2411" i="87" s="1"/>
  <c r="E2412" i="87" a="1"/>
  <c r="E2412" i="87" s="1"/>
  <c r="E2413" i="87" a="1"/>
  <c r="E2413" i="87" s="1"/>
  <c r="E2414" i="87" a="1"/>
  <c r="E2414" i="87" s="1"/>
  <c r="E2415" i="87" a="1"/>
  <c r="E2415" i="87" s="1"/>
  <c r="E2416" i="87" a="1"/>
  <c r="E2416" i="87" s="1"/>
  <c r="E2417" i="87" a="1"/>
  <c r="E2417" i="87" s="1"/>
  <c r="E2418" i="87" a="1"/>
  <c r="E2418" i="87" s="1"/>
  <c r="E2419" i="87" a="1"/>
  <c r="E2419" i="87" s="1"/>
  <c r="E2420" i="87" a="1"/>
  <c r="E2420" i="87" s="1"/>
  <c r="E2421" i="87" a="1"/>
  <c r="E2421" i="87" s="1"/>
  <c r="E2422" i="87" a="1"/>
  <c r="E2422" i="87" s="1"/>
  <c r="E2423" i="87" a="1"/>
  <c r="E2423" i="87" s="1"/>
  <c r="E2424" i="87" a="1"/>
  <c r="E2424" i="87" s="1"/>
  <c r="E2425" i="87" a="1"/>
  <c r="E2425" i="87" s="1"/>
  <c r="E2426" i="87" a="1"/>
  <c r="E2426" i="87" s="1"/>
  <c r="E2427" i="87" a="1"/>
  <c r="E2427" i="87" s="1"/>
  <c r="E2428" i="87" a="1"/>
  <c r="E2428" i="87" s="1"/>
  <c r="E2429" i="87" a="1"/>
  <c r="E2429" i="87" s="1"/>
  <c r="E2430" i="87" a="1"/>
  <c r="E2430" i="87" s="1"/>
  <c r="E2431" i="87" a="1"/>
  <c r="E2431" i="87" s="1"/>
  <c r="E2432" i="87" a="1"/>
  <c r="E2432" i="87" s="1"/>
  <c r="E2433" i="87" a="1"/>
  <c r="E2433" i="87" s="1"/>
  <c r="E2434" i="87" a="1"/>
  <c r="E2434" i="87" s="1"/>
  <c r="E2435" i="87" a="1"/>
  <c r="E2435" i="87" s="1"/>
  <c r="E2436" i="87" a="1"/>
  <c r="E2436" i="87" s="1"/>
  <c r="E2437" i="87" a="1"/>
  <c r="E2437" i="87" s="1"/>
  <c r="E2438" i="87" a="1"/>
  <c r="E2438" i="87" s="1"/>
  <c r="E2439" i="87" a="1"/>
  <c r="E2439" i="87" s="1"/>
  <c r="E2440" i="87" a="1"/>
  <c r="E2440" i="87" s="1"/>
  <c r="E2441" i="87" a="1"/>
  <c r="E2441" i="87" s="1"/>
  <c r="E2442" i="87" a="1"/>
  <c r="E2442" i="87" s="1"/>
  <c r="E2443" i="87" a="1"/>
  <c r="E2443" i="87" s="1"/>
  <c r="E2444" i="87" a="1"/>
  <c r="E2444" i="87" s="1"/>
  <c r="E2445" i="87" a="1"/>
  <c r="E2445" i="87" s="1"/>
  <c r="E2446" i="87" a="1"/>
  <c r="E2446" i="87" s="1"/>
  <c r="E2447" i="87" a="1"/>
  <c r="E2447" i="87" s="1"/>
  <c r="E2448" i="87" a="1"/>
  <c r="E2448" i="87" s="1"/>
  <c r="E2449" i="87" a="1"/>
  <c r="E2449" i="87" s="1"/>
  <c r="E2450" i="87" a="1"/>
  <c r="E2450" i="87" s="1"/>
  <c r="E2451" i="87" a="1"/>
  <c r="E2451" i="87" s="1"/>
  <c r="E2452" i="87" a="1"/>
  <c r="E2452" i="87" s="1"/>
  <c r="E2453" i="87" a="1"/>
  <c r="E2453" i="87" s="1"/>
  <c r="E2454" i="87" a="1"/>
  <c r="E2454" i="87" s="1"/>
  <c r="E2455" i="87" a="1"/>
  <c r="E2455" i="87" s="1"/>
  <c r="E2456" i="87" a="1"/>
  <c r="E2456" i="87" s="1"/>
  <c r="E2457" i="87" a="1"/>
  <c r="E2457" i="87" s="1"/>
  <c r="E2458" i="87" a="1"/>
  <c r="E2458" i="87" s="1"/>
  <c r="E2459" i="87" a="1"/>
  <c r="E2459" i="87" s="1"/>
  <c r="E2460" i="87" a="1"/>
  <c r="E2460" i="87" s="1"/>
  <c r="E2461" i="87" a="1"/>
  <c r="E2461" i="87" s="1"/>
  <c r="E2462" i="87" a="1"/>
  <c r="E2462" i="87" s="1"/>
  <c r="E2463" i="87" a="1"/>
  <c r="E2463" i="87" s="1"/>
  <c r="E2464" i="87" a="1"/>
  <c r="E2464" i="87" s="1"/>
  <c r="E2465" i="87" a="1"/>
  <c r="E2465" i="87" s="1"/>
  <c r="E2466" i="87" a="1"/>
  <c r="E2466" i="87" s="1"/>
  <c r="E2467" i="87" a="1"/>
  <c r="E2467" i="87" s="1"/>
  <c r="E2468" i="87" a="1"/>
  <c r="E2468" i="87" s="1"/>
  <c r="E2469" i="87" a="1"/>
  <c r="E2469" i="87" s="1"/>
  <c r="E2470" i="87" a="1"/>
  <c r="E2470" i="87" s="1"/>
  <c r="E2471" i="87" a="1"/>
  <c r="E2471" i="87" s="1"/>
  <c r="E2472" i="87" a="1"/>
  <c r="E2472" i="87" s="1"/>
  <c r="E2473" i="87" a="1"/>
  <c r="E2473" i="87" s="1"/>
  <c r="E2474" i="87" a="1"/>
  <c r="E2474" i="87" s="1"/>
  <c r="E2475" i="87" a="1"/>
  <c r="E2475" i="87" s="1"/>
  <c r="E2476" i="87" a="1"/>
  <c r="E2476" i="87" s="1"/>
  <c r="E2477" i="87" a="1"/>
  <c r="E2477" i="87" s="1"/>
  <c r="E2478" i="87" a="1"/>
  <c r="E2478" i="87" s="1"/>
  <c r="E2479" i="87" a="1"/>
  <c r="E2479" i="87" s="1"/>
  <c r="E2480" i="87" a="1"/>
  <c r="E2480" i="87" s="1"/>
  <c r="E2481" i="87" a="1"/>
  <c r="E2481" i="87" s="1"/>
  <c r="E2482" i="87" a="1"/>
  <c r="E2482" i="87" s="1"/>
  <c r="E2483" i="87" a="1"/>
  <c r="E2483" i="87" s="1"/>
  <c r="E2484" i="87" a="1"/>
  <c r="E2484" i="87" s="1"/>
  <c r="E2485" i="87" a="1"/>
  <c r="E2485" i="87" s="1"/>
  <c r="E2486" i="87" a="1"/>
  <c r="E2486" i="87" s="1"/>
  <c r="E2487" i="87" a="1"/>
  <c r="E2487" i="87" s="1"/>
  <c r="E2488" i="87" a="1"/>
  <c r="E2488" i="87" s="1"/>
  <c r="E2489" i="87" a="1"/>
  <c r="E2489" i="87" s="1"/>
  <c r="E2490" i="87" a="1"/>
  <c r="E2490" i="87" s="1"/>
  <c r="E2491" i="87" a="1"/>
  <c r="E2491" i="87" s="1"/>
  <c r="E2492" i="87" a="1"/>
  <c r="E2492" i="87" s="1"/>
  <c r="E2493" i="87" a="1"/>
  <c r="E2493" i="87" s="1"/>
  <c r="E2494" i="87" a="1"/>
  <c r="E2494" i="87" s="1"/>
  <c r="E2496" i="87" a="1"/>
  <c r="E2496" i="87" s="1"/>
  <c r="B2497" i="87"/>
  <c r="B2498" i="87"/>
  <c r="B2500" i="87"/>
  <c r="B2502" i="87"/>
  <c r="E2507" i="87" a="1"/>
  <c r="E2507" i="87" s="1"/>
  <c r="E2509" i="87" a="1"/>
  <c r="E2509" i="87" s="1"/>
  <c r="B2514" i="87"/>
  <c r="B2515" i="87"/>
  <c r="B2516" i="87"/>
  <c r="E2519" i="87" a="1"/>
  <c r="E2519" i="87" s="1"/>
  <c r="E2520" i="87" a="1"/>
  <c r="E2520" i="87" s="1"/>
  <c r="E2521" i="87" a="1"/>
  <c r="E2521" i="87" s="1"/>
  <c r="E2522" i="87" a="1"/>
  <c r="E2522" i="87" s="1"/>
  <c r="E2523" i="87" a="1"/>
  <c r="E2523" i="87" s="1"/>
  <c r="E2524" i="87" a="1"/>
  <c r="E2524" i="87" s="1"/>
  <c r="E2525" i="87" a="1"/>
  <c r="E2525" i="87" s="1"/>
  <c r="E2526" i="87" a="1"/>
  <c r="E2526" i="87" s="1"/>
  <c r="E2527" i="87" a="1"/>
  <c r="E2527" i="87" s="1"/>
  <c r="E2528" i="87" a="1"/>
  <c r="E2528" i="87" s="1"/>
  <c r="E2529" i="87" a="1"/>
  <c r="E2529" i="87" s="1"/>
  <c r="E2530" i="87" a="1"/>
  <c r="E2530" i="87" s="1"/>
  <c r="E2531" i="87" a="1"/>
  <c r="E2531" i="87" s="1"/>
  <c r="E2532" i="87" a="1"/>
  <c r="E2532" i="87" s="1"/>
  <c r="E2533" i="87" a="1"/>
  <c r="E2533" i="87" s="1"/>
  <c r="E2534" i="87" a="1"/>
  <c r="E2534" i="87" s="1"/>
  <c r="E2536" i="87" a="1"/>
  <c r="E2536" i="87" s="1"/>
  <c r="B2537" i="87"/>
  <c r="B2541" i="87"/>
  <c r="B2542" i="87"/>
  <c r="E2546" i="87" a="1"/>
  <c r="E2546" i="87" s="1"/>
  <c r="B2548" i="87"/>
  <c r="B2553" i="87"/>
  <c r="E2554" i="87" a="1"/>
  <c r="E2554" i="87" s="1"/>
  <c r="E2558" i="87" a="1"/>
  <c r="E2558" i="87" s="1"/>
  <c r="E2559" i="87" a="1"/>
  <c r="E2559" i="87" s="1"/>
  <c r="E2560" i="87" a="1"/>
  <c r="E2560" i="87" s="1"/>
  <c r="E2561" i="87" a="1"/>
  <c r="E2561" i="87" s="1"/>
  <c r="E2562" i="87" a="1"/>
  <c r="E2562" i="87" s="1"/>
  <c r="E2563" i="87" a="1"/>
  <c r="E2563" i="87" s="1"/>
  <c r="E2564" i="87" a="1"/>
  <c r="E2564" i="87" s="1"/>
  <c r="E2565" i="87" a="1"/>
  <c r="E2565" i="87" s="1"/>
  <c r="E2566" i="87" a="1"/>
  <c r="E2566" i="87" s="1"/>
  <c r="E2567" i="87" a="1"/>
  <c r="E2567" i="87" s="1"/>
  <c r="E2568" i="87" a="1"/>
  <c r="E2568" i="87" s="1"/>
  <c r="E2569" i="87" a="1"/>
  <c r="E2569" i="87" s="1"/>
  <c r="E2570" i="87" a="1"/>
  <c r="E2570" i="87" s="1"/>
  <c r="E2571" i="87" a="1"/>
  <c r="E2571" i="87" s="1"/>
  <c r="E2572" i="87" a="1"/>
  <c r="E2572" i="87" s="1"/>
  <c r="E2573" i="87" a="1"/>
  <c r="E2573" i="87" s="1"/>
  <c r="B2575" i="87"/>
  <c r="B2577" i="87"/>
  <c r="E2581" i="87" a="1"/>
  <c r="E2581" i="87" s="1"/>
  <c r="E2582" i="87" a="1"/>
  <c r="E2582" i="87" s="1"/>
  <c r="E2583" i="87" a="1"/>
  <c r="E2583" i="87" s="1"/>
  <c r="E2584" i="87" a="1"/>
  <c r="E2584" i="87" s="1"/>
  <c r="E2585" i="87" a="1"/>
  <c r="E2585" i="87" s="1"/>
  <c r="E2586" i="87" a="1"/>
  <c r="E2586" i="87" s="1"/>
  <c r="E2587" i="87" a="1"/>
  <c r="E2587" i="87" s="1"/>
  <c r="E2588" i="87" a="1"/>
  <c r="E2588" i="87" s="1"/>
  <c r="E2589" i="87" a="1"/>
  <c r="E2589" i="87" s="1"/>
  <c r="E2590" i="87" a="1"/>
  <c r="E2590" i="87" s="1"/>
  <c r="E2591" i="87" a="1"/>
  <c r="E2591" i="87" s="1"/>
  <c r="E2592" i="87" a="1"/>
  <c r="E2592" i="87" s="1"/>
  <c r="E2593" i="87" a="1"/>
  <c r="E2593" i="87" s="1"/>
  <c r="E2594" i="87" a="1"/>
  <c r="E2594" i="87" s="1"/>
  <c r="E2595" i="87" a="1"/>
  <c r="E2595" i="87" s="1"/>
  <c r="E2596" i="87" a="1"/>
  <c r="E2596" i="87" s="1"/>
  <c r="E2597" i="87" a="1"/>
  <c r="E2597" i="87" s="1"/>
  <c r="E2598" i="87" a="1"/>
  <c r="E2598" i="87" s="1"/>
  <c r="B2600" i="87"/>
  <c r="B2604" i="87"/>
  <c r="E2607" i="87" a="1"/>
  <c r="E2607" i="87" s="1"/>
  <c r="E2608" i="87" a="1"/>
  <c r="E2608" i="87" s="1"/>
  <c r="E2609" i="87" a="1"/>
  <c r="E2609" i="87" s="1"/>
  <c r="E2610" i="87" a="1"/>
  <c r="E2610" i="87" s="1"/>
  <c r="E2611" i="87" a="1"/>
  <c r="E2611" i="87" s="1"/>
  <c r="E2612" i="87" a="1"/>
  <c r="E2612" i="87" s="1"/>
  <c r="E2613" i="87" a="1"/>
  <c r="E2613" i="87" s="1"/>
  <c r="E2614" i="87" a="1"/>
  <c r="E2614" i="87" s="1"/>
  <c r="E2615" i="87" a="1"/>
  <c r="E2615" i="87" s="1"/>
  <c r="E2616" i="87" a="1"/>
  <c r="E2616" i="87" s="1"/>
  <c r="E2617" i="87" a="1"/>
  <c r="E2617" i="87" s="1"/>
  <c r="E2618" i="87" a="1"/>
  <c r="E2618" i="87" s="1"/>
  <c r="E2619" i="87" a="1"/>
  <c r="E2619" i="87" s="1"/>
  <c r="E2620" i="87" a="1"/>
  <c r="E2620" i="87" s="1"/>
  <c r="E2621" i="87" a="1"/>
  <c r="E2621" i="87" s="1"/>
  <c r="E2622" i="87" a="1"/>
  <c r="E2622" i="87" s="1"/>
  <c r="E2623" i="87" a="1"/>
  <c r="E2623" i="87" s="1"/>
  <c r="E2624" i="87" a="1"/>
  <c r="E2624" i="87" s="1"/>
  <c r="E2625" i="87" a="1"/>
  <c r="E2625" i="87" s="1"/>
  <c r="E2626" i="87" a="1"/>
  <c r="E2626" i="87" s="1"/>
  <c r="E2627" i="87" a="1"/>
  <c r="E2627" i="87" s="1"/>
  <c r="E2628" i="87" a="1"/>
  <c r="E2628" i="87" s="1"/>
  <c r="E2629" i="87" a="1"/>
  <c r="E2629" i="87" s="1"/>
  <c r="E2630" i="87" a="1"/>
  <c r="E2630" i="87" s="1"/>
  <c r="E2631" i="87" a="1"/>
  <c r="E2631" i="87" s="1"/>
  <c r="E2632" i="87" a="1"/>
  <c r="E2632" i="87" s="1"/>
  <c r="E2633" i="87" a="1"/>
  <c r="E2633" i="87" s="1"/>
  <c r="E2634" i="87" a="1"/>
  <c r="E2634" i="87" s="1"/>
  <c r="E2635" i="87" a="1"/>
  <c r="E2635" i="87" s="1"/>
  <c r="E2636" i="87" a="1"/>
  <c r="E2636" i="87" s="1"/>
  <c r="E2637" i="87" a="1"/>
  <c r="E2637" i="87" s="1"/>
  <c r="E2638" i="87" a="1"/>
  <c r="E2638" i="87" s="1"/>
  <c r="E2639" i="87" a="1"/>
  <c r="E2639" i="87" s="1"/>
  <c r="E2640" i="87" a="1"/>
  <c r="E2640" i="87" s="1"/>
  <c r="E2641" i="87" a="1"/>
  <c r="E2641" i="87" s="1"/>
  <c r="E2642" i="87" a="1"/>
  <c r="E2642" i="87" s="1"/>
  <c r="E2643" i="87" a="1"/>
  <c r="E2643" i="87" s="1"/>
  <c r="E2644" i="87" a="1"/>
  <c r="E2644" i="87" s="1"/>
  <c r="E2645" i="87" a="1"/>
  <c r="E2645" i="87" s="1"/>
  <c r="E2646" i="87" a="1"/>
  <c r="E2646" i="87" s="1"/>
  <c r="E2647" i="87" a="1"/>
  <c r="E2647" i="87" s="1"/>
  <c r="E2648" i="87" a="1"/>
  <c r="E2648" i="87" s="1"/>
  <c r="E2649" i="87" a="1"/>
  <c r="E2649" i="87" s="1"/>
  <c r="E2650" i="87" a="1"/>
  <c r="E2650" i="87" s="1"/>
  <c r="E2651" i="87" a="1"/>
  <c r="E2651" i="87" s="1"/>
  <c r="E2652" i="87" a="1"/>
  <c r="E2652" i="87" s="1"/>
  <c r="E2653" i="87" a="1"/>
  <c r="E2653" i="87" s="1"/>
  <c r="E2654" i="87" a="1"/>
  <c r="E2654" i="87" s="1"/>
  <c r="E2655" i="87" a="1"/>
  <c r="E2655" i="87" s="1"/>
  <c r="E2656" i="87" a="1"/>
  <c r="E2656" i="87" s="1"/>
  <c r="E2657" i="87" a="1"/>
  <c r="E2657" i="87" s="1"/>
  <c r="E2658" i="87" a="1"/>
  <c r="E2658" i="87" s="1"/>
  <c r="E2659" i="87" a="1"/>
  <c r="E2659" i="87" s="1"/>
  <c r="E2660" i="87" a="1"/>
  <c r="E2660" i="87" s="1"/>
  <c r="E2661" i="87" a="1"/>
  <c r="E2661" i="87" s="1"/>
  <c r="B2662" i="87"/>
  <c r="B2663" i="87"/>
  <c r="B2664" i="87"/>
  <c r="B2665" i="87"/>
  <c r="B2666" i="87"/>
  <c r="B2667" i="87"/>
  <c r="B2668" i="87"/>
  <c r="B2669" i="87"/>
  <c r="B2670" i="87"/>
  <c r="E2671" i="87" a="1"/>
  <c r="E2671" i="87" s="1"/>
  <c r="E2672" i="87" a="1"/>
  <c r="E2672" i="87" s="1"/>
  <c r="E2673" i="87" a="1"/>
  <c r="E2673" i="87" s="1"/>
  <c r="E2674" i="87" a="1"/>
  <c r="E2674" i="87" s="1"/>
  <c r="E2675" i="87" a="1"/>
  <c r="E2675" i="87" s="1"/>
  <c r="E2676" i="87" a="1"/>
  <c r="E2676" i="87" s="1"/>
  <c r="E2677" i="87" a="1"/>
  <c r="E2677" i="87" s="1"/>
  <c r="E2678" i="87" a="1"/>
  <c r="E2678" i="87" s="1"/>
  <c r="E2679" i="87" a="1"/>
  <c r="E2679" i="87" s="1"/>
  <c r="E2680" i="87" a="1"/>
  <c r="E2680" i="87" s="1"/>
  <c r="E2681" i="87" a="1"/>
  <c r="E2681" i="87" s="1"/>
  <c r="E2682" i="87" a="1"/>
  <c r="E2682" i="87" s="1"/>
  <c r="E2683" i="87" a="1"/>
  <c r="E2683" i="87" s="1"/>
  <c r="E2684" i="87" a="1"/>
  <c r="E2684" i="87" s="1"/>
  <c r="E2685" i="87" a="1"/>
  <c r="E2685" i="87" s="1"/>
  <c r="E2686" i="87" a="1"/>
  <c r="E2686" i="87" s="1"/>
  <c r="E2687" i="87" a="1"/>
  <c r="E2687" i="87" s="1"/>
  <c r="E2688" i="87" a="1"/>
  <c r="E2688" i="87" s="1"/>
  <c r="E2689" i="87" a="1"/>
  <c r="E2689" i="87" s="1"/>
  <c r="E2690" i="87" a="1"/>
  <c r="E2690" i="87" s="1"/>
  <c r="E2691" i="87" a="1"/>
  <c r="E2691" i="87" s="1"/>
  <c r="E2692" i="87" a="1"/>
  <c r="E2692" i="87" s="1"/>
  <c r="E2693" i="87" a="1"/>
  <c r="E2693" i="87" s="1"/>
  <c r="E2694" i="87" a="1"/>
  <c r="E2694" i="87" s="1"/>
  <c r="E2695" i="87" a="1"/>
  <c r="E2695" i="87" s="1"/>
  <c r="E2696" i="87" a="1"/>
  <c r="E2696" i="87" s="1"/>
  <c r="E2697" i="87" a="1"/>
  <c r="E2697" i="87" s="1"/>
  <c r="E2698" i="87" a="1"/>
  <c r="E2698" i="87" s="1"/>
  <c r="E2699" i="87" a="1"/>
  <c r="E2699" i="87" s="1"/>
  <c r="E2700" i="87" a="1"/>
  <c r="E2700" i="87" s="1"/>
  <c r="B2701" i="87"/>
  <c r="B2702" i="87"/>
  <c r="E2703" i="87" a="1"/>
  <c r="E2703" i="87" s="1"/>
  <c r="B2704" i="87"/>
  <c r="E2705" i="87" a="1"/>
  <c r="E2705" i="87" s="1"/>
  <c r="B2706" i="87"/>
  <c r="B2707" i="87"/>
  <c r="E2708" i="87" a="1"/>
  <c r="E2708" i="87" s="1"/>
  <c r="E2709" i="87" a="1"/>
  <c r="E2709" i="87" s="1"/>
  <c r="B2710" i="87"/>
  <c r="E2711" i="87" a="1"/>
  <c r="E2711" i="87" s="1"/>
  <c r="E2712" i="87" a="1"/>
  <c r="E2712" i="87" s="1"/>
  <c r="B2713" i="87"/>
  <c r="E2714" i="87" a="1"/>
  <c r="E2714" i="87" s="1"/>
  <c r="E2715" i="87" a="1"/>
  <c r="E2715" i="87" s="1"/>
  <c r="B2716" i="87"/>
  <c r="E2717" i="87" a="1"/>
  <c r="E2717" i="87" s="1"/>
  <c r="E2718" i="87" a="1"/>
  <c r="E2718" i="87" s="1"/>
  <c r="E2719" i="87" a="1"/>
  <c r="E2719" i="87" s="1"/>
  <c r="E2720" i="87" a="1"/>
  <c r="E2720" i="87" s="1"/>
  <c r="E2721" i="87" a="1"/>
  <c r="E2721" i="87" s="1"/>
  <c r="E2722" i="87" a="1"/>
  <c r="E2722" i="87" s="1"/>
  <c r="E2723" i="87" a="1"/>
  <c r="E2723" i="87" s="1"/>
  <c r="E2724" i="87" a="1"/>
  <c r="E2724" i="87" s="1"/>
  <c r="E2725" i="87" a="1"/>
  <c r="E2725" i="87" s="1"/>
  <c r="E2726" i="87" a="1"/>
  <c r="E2726" i="87" s="1"/>
  <c r="E2727" i="87" a="1"/>
  <c r="E2727" i="87" s="1"/>
  <c r="E2728" i="87" a="1"/>
  <c r="E2728" i="87" s="1"/>
  <c r="E2729" i="87" a="1"/>
  <c r="E2729" i="87" s="1"/>
  <c r="E2730" i="87" a="1"/>
  <c r="E2730" i="87" s="1"/>
  <c r="E2731" i="87" a="1"/>
  <c r="E2731" i="87" s="1"/>
  <c r="E2732" i="87" a="1"/>
  <c r="E2732" i="87" s="1"/>
  <c r="B2733" i="87"/>
  <c r="B2734" i="87"/>
  <c r="B2735" i="87"/>
  <c r="B2736" i="87"/>
  <c r="E2737" i="87" a="1"/>
  <c r="E2737" i="87" s="1"/>
  <c r="B2738" i="87"/>
  <c r="B2739" i="87"/>
  <c r="B2740" i="87"/>
  <c r="B2741" i="87"/>
  <c r="B2742" i="87"/>
  <c r="B2743" i="87"/>
  <c r="B2744" i="87"/>
  <c r="B2745" i="87"/>
  <c r="B2746" i="87"/>
  <c r="E2747" i="87" a="1"/>
  <c r="E2747" i="87" s="1"/>
  <c r="E2748" i="87" a="1"/>
  <c r="E2748" i="87" s="1"/>
  <c r="B2749" i="87"/>
  <c r="B2750" i="87"/>
  <c r="B2751" i="87"/>
  <c r="B2752" i="87"/>
  <c r="E2753" i="87" a="1"/>
  <c r="E2753" i="87" s="1"/>
  <c r="B2754" i="87"/>
  <c r="B2755" i="87"/>
  <c r="B2756" i="87"/>
  <c r="B2757" i="87"/>
  <c r="E2758" i="87" a="1"/>
  <c r="E2758" i="87" s="1"/>
  <c r="E2759" i="87" a="1"/>
  <c r="E2759" i="87" s="1"/>
  <c r="E2760" i="87" a="1"/>
  <c r="E2760" i="87" s="1"/>
  <c r="B2761" i="87"/>
  <c r="B2762" i="87"/>
  <c r="B2763" i="87"/>
  <c r="B2764" i="87"/>
  <c r="B2765" i="87"/>
  <c r="B2766" i="87"/>
  <c r="B2767" i="87"/>
  <c r="B2768" i="87"/>
  <c r="B2769" i="87"/>
  <c r="B2770" i="87"/>
  <c r="B2771" i="87"/>
  <c r="B2772" i="87"/>
  <c r="B2773" i="87"/>
  <c r="B2774" i="87"/>
  <c r="B2775" i="87"/>
  <c r="B2776" i="87"/>
  <c r="E2777" i="87" a="1"/>
  <c r="E2777" i="87" s="1"/>
  <c r="E2778" i="87" a="1"/>
  <c r="E2778" i="87" s="1"/>
  <c r="E2779" i="87" a="1"/>
  <c r="E2779" i="87" s="1"/>
  <c r="B2780" i="87"/>
  <c r="B2781" i="87"/>
  <c r="E2782" i="87" a="1"/>
  <c r="E2782" i="87" s="1"/>
  <c r="B2783" i="87"/>
  <c r="B2784" i="87"/>
  <c r="B2785" i="87"/>
  <c r="B2786" i="87"/>
  <c r="B2787" i="87"/>
  <c r="B2788" i="87"/>
  <c r="B2789" i="87"/>
  <c r="B2790" i="87"/>
  <c r="E2791" i="87" a="1"/>
  <c r="E2791" i="87" s="1"/>
  <c r="B2792" i="87"/>
  <c r="E2793" i="87" a="1"/>
  <c r="E2793" i="87" s="1"/>
  <c r="E2794" i="87" a="1"/>
  <c r="E2794" i="87" s="1"/>
  <c r="E2795" i="87" a="1"/>
  <c r="E2795" i="87" s="1"/>
  <c r="E2796" i="87" a="1"/>
  <c r="E2796" i="87" s="1"/>
  <c r="E2797" i="87" a="1"/>
  <c r="E2797" i="87" s="1"/>
  <c r="E2798" i="87" a="1"/>
  <c r="E2798" i="87" s="1"/>
  <c r="E2799" i="87" a="1"/>
  <c r="E2799" i="87" s="1"/>
  <c r="E2800" i="87" a="1"/>
  <c r="E2800" i="87" s="1"/>
  <c r="E2801" i="87" a="1"/>
  <c r="E2801" i="87" s="1"/>
  <c r="E2802" i="87" a="1"/>
  <c r="E2802" i="87" s="1"/>
  <c r="E2803" i="87" a="1"/>
  <c r="E2803" i="87" s="1"/>
  <c r="E2804" i="87" a="1"/>
  <c r="E2804" i="87" s="1"/>
  <c r="E2805" i="87" a="1"/>
  <c r="E2805" i="87" s="1"/>
  <c r="E2806" i="87" a="1"/>
  <c r="E2806" i="87" s="1"/>
  <c r="E2807" i="87" a="1"/>
  <c r="E2807" i="87" s="1"/>
  <c r="E2808" i="87" a="1"/>
  <c r="E2808" i="87" s="1"/>
  <c r="E2809" i="87" a="1"/>
  <c r="E2809" i="87" s="1"/>
  <c r="E2810" i="87" a="1"/>
  <c r="E2810" i="87" s="1"/>
  <c r="E2811" i="87" a="1"/>
  <c r="E2811" i="87" s="1"/>
  <c r="E2812" i="87" a="1"/>
  <c r="E2812" i="87" s="1"/>
  <c r="E2813" i="87" a="1"/>
  <c r="E2813" i="87" s="1"/>
  <c r="E2814" i="87" a="1"/>
  <c r="E2814" i="87" s="1"/>
  <c r="E2815" i="87" a="1"/>
  <c r="E2815" i="87" s="1"/>
  <c r="E2816" i="87" a="1"/>
  <c r="E2816" i="87" s="1"/>
  <c r="E2817" i="87" a="1"/>
  <c r="E2817" i="87" s="1"/>
  <c r="E2818" i="87" a="1"/>
  <c r="E2818" i="87" s="1"/>
  <c r="E2819" i="87" a="1"/>
  <c r="E2819" i="87" s="1"/>
  <c r="E2820" i="87" a="1"/>
  <c r="E2820" i="87" s="1"/>
  <c r="E2821" i="87" a="1"/>
  <c r="E2821" i="87" s="1"/>
  <c r="E2822" i="87" a="1"/>
  <c r="E2822" i="87" s="1"/>
  <c r="E2823" i="87" a="1"/>
  <c r="E2823" i="87" s="1"/>
  <c r="E2824" i="87" a="1"/>
  <c r="E2824" i="87" s="1"/>
  <c r="E2825" i="87" a="1"/>
  <c r="E2825" i="87" s="1"/>
  <c r="E2826" i="87" a="1"/>
  <c r="E2826" i="87" s="1"/>
  <c r="E2827" i="87" a="1"/>
  <c r="E2827" i="87" s="1"/>
  <c r="E2828" i="87" a="1"/>
  <c r="E2828" i="87" s="1"/>
  <c r="E2829" i="87" a="1"/>
  <c r="E2829" i="87" s="1"/>
  <c r="E2830" i="87" a="1"/>
  <c r="E2830" i="87" s="1"/>
  <c r="E2831" i="87" a="1"/>
  <c r="E2831" i="87" s="1"/>
  <c r="E2832" i="87" a="1"/>
  <c r="E2832" i="87" s="1"/>
  <c r="E2833" i="87" a="1"/>
  <c r="E2833" i="87" s="1"/>
  <c r="E2834" i="87" a="1"/>
  <c r="E2834" i="87" s="1"/>
  <c r="E2835" i="87" a="1"/>
  <c r="E2835" i="87" s="1"/>
  <c r="E2836" i="87" a="1"/>
  <c r="E2836" i="87" s="1"/>
  <c r="E2837" i="87" a="1"/>
  <c r="E2837" i="87" s="1"/>
  <c r="E2838" i="87" a="1"/>
  <c r="E2838" i="87" s="1"/>
  <c r="E2839" i="87" a="1"/>
  <c r="E2839" i="87" s="1"/>
  <c r="E2840" i="87" a="1"/>
  <c r="E2840" i="87" s="1"/>
  <c r="E2841" i="87" a="1"/>
  <c r="E2841" i="87" s="1"/>
  <c r="E2842" i="87" a="1"/>
  <c r="E2842" i="87" s="1"/>
  <c r="E2843" i="87" a="1"/>
  <c r="E2843" i="87" s="1"/>
  <c r="E2844" i="87" a="1"/>
  <c r="E2844" i="87" s="1"/>
  <c r="E2845" i="87" a="1"/>
  <c r="E2845" i="87" s="1"/>
  <c r="E2846" i="87" a="1"/>
  <c r="E2846" i="87" s="1"/>
  <c r="E2847" i="87" a="1"/>
  <c r="E2847" i="87" s="1"/>
  <c r="E2848" i="87" a="1"/>
  <c r="E2848" i="87" s="1"/>
  <c r="E2849" i="87" a="1"/>
  <c r="E2849" i="87" s="1"/>
  <c r="E2850" i="87" a="1"/>
  <c r="E2850" i="87" s="1"/>
  <c r="E2851" i="87" a="1"/>
  <c r="E2851" i="87" s="1"/>
  <c r="E2852" i="87" a="1"/>
  <c r="E2852" i="87" s="1"/>
  <c r="E2853" i="87" a="1"/>
  <c r="E2853" i="87" s="1"/>
  <c r="E2854" i="87" a="1"/>
  <c r="E2854" i="87" s="1"/>
  <c r="E2855" i="87" a="1"/>
  <c r="E2855" i="87" s="1"/>
  <c r="E2856" i="87" a="1"/>
  <c r="E2856" i="87" s="1"/>
  <c r="E2857" i="87" a="1"/>
  <c r="E2857" i="87" s="1"/>
  <c r="E2858" i="87" a="1"/>
  <c r="E2858" i="87" s="1"/>
  <c r="E2859" i="87" a="1"/>
  <c r="E2859" i="87" s="1"/>
  <c r="E2860" i="87" a="1"/>
  <c r="E2860" i="87" s="1"/>
  <c r="E2861" i="87" a="1"/>
  <c r="E2861" i="87" s="1"/>
  <c r="E2862" i="87" a="1"/>
  <c r="E2862" i="87" s="1"/>
  <c r="E2863" i="87" a="1"/>
  <c r="E2863" i="87" s="1"/>
  <c r="E2864" i="87" a="1"/>
  <c r="E2864" i="87" s="1"/>
  <c r="E2865" i="87" a="1"/>
  <c r="E2865" i="87" s="1"/>
  <c r="E2866" i="87" a="1"/>
  <c r="E2866" i="87" s="1"/>
  <c r="E2867" i="87" a="1"/>
  <c r="E2867" i="87" s="1"/>
  <c r="E2868" i="87" a="1"/>
  <c r="E2868" i="87" s="1"/>
  <c r="E2869" i="87" a="1"/>
  <c r="E2869" i="87" s="1"/>
  <c r="E2870" i="87" a="1"/>
  <c r="E2870" i="87" s="1"/>
  <c r="E2871" i="87" a="1"/>
  <c r="E2871" i="87" s="1"/>
  <c r="E2872" i="87" a="1"/>
  <c r="E2872" i="87" s="1"/>
  <c r="E2873" i="87" a="1"/>
  <c r="E2873" i="87" s="1"/>
  <c r="E2874" i="87" a="1"/>
  <c r="E2874" i="87" s="1"/>
  <c r="E2875" i="87" a="1"/>
  <c r="E2875" i="87" s="1"/>
  <c r="E2876" i="87" a="1"/>
  <c r="E2876" i="87" s="1"/>
  <c r="E2877" i="87" a="1"/>
  <c r="E2877" i="87" s="1"/>
  <c r="E2878" i="87" a="1"/>
  <c r="E2878" i="87" s="1"/>
  <c r="E2879" i="87" a="1"/>
  <c r="E2879" i="87" s="1"/>
  <c r="E2880" i="87" a="1"/>
  <c r="E2880" i="87" s="1"/>
  <c r="E2881" i="87" a="1"/>
  <c r="E2881" i="87" s="1"/>
  <c r="E2882" i="87" a="1"/>
  <c r="E2882" i="87" s="1"/>
  <c r="E2883" i="87" a="1"/>
  <c r="E2883" i="87" s="1"/>
  <c r="E2884" i="87" a="1"/>
  <c r="E2884" i="87" s="1"/>
  <c r="E2885" i="87" a="1"/>
  <c r="E2885" i="87" s="1"/>
  <c r="E2886" i="87" a="1"/>
  <c r="E2886" i="87" s="1"/>
  <c r="E2887" i="87" a="1"/>
  <c r="E2887" i="87" s="1"/>
  <c r="E2888" i="87" a="1"/>
  <c r="E2888" i="87" s="1"/>
  <c r="E2889" i="87" a="1"/>
  <c r="E2889" i="87" s="1"/>
  <c r="E2890" i="87" a="1"/>
  <c r="E2890" i="87" s="1"/>
  <c r="B2891" i="87"/>
  <c r="E2892" i="87" a="1"/>
  <c r="E2892" i="87" s="1"/>
  <c r="B2893" i="87"/>
  <c r="B2894" i="87"/>
  <c r="B2895" i="87"/>
  <c r="B2896" i="87"/>
  <c r="B2897" i="87"/>
  <c r="B2898" i="87"/>
  <c r="B2899" i="87"/>
  <c r="B2900" i="87"/>
  <c r="B2901" i="87"/>
  <c r="B2902" i="87"/>
  <c r="B2903" i="87"/>
  <c r="B2904" i="87"/>
  <c r="E2905" i="87" a="1"/>
  <c r="E2905" i="87" s="1"/>
  <c r="E2906" i="87" a="1"/>
  <c r="E2906" i="87" s="1"/>
  <c r="E2907" i="87" a="1"/>
  <c r="E2907" i="87" s="1"/>
  <c r="E2908" i="87" a="1"/>
  <c r="E2908" i="87" s="1"/>
  <c r="E2909" i="87" a="1"/>
  <c r="E2909" i="87" s="1"/>
  <c r="E2910" i="87" a="1"/>
  <c r="E2910" i="87" s="1"/>
  <c r="E2911" i="87" a="1"/>
  <c r="E2911" i="87" s="1"/>
  <c r="E2912" i="87" a="1"/>
  <c r="E2912" i="87" s="1"/>
  <c r="E2913" i="87" a="1"/>
  <c r="E2913" i="87" s="1"/>
  <c r="E2914" i="87" a="1"/>
  <c r="E2914" i="87" s="1"/>
  <c r="E2915" i="87" a="1"/>
  <c r="E2915" i="87" s="1"/>
  <c r="E2916" i="87" a="1"/>
  <c r="E2916" i="87" s="1"/>
  <c r="B2917" i="87"/>
  <c r="B2918" i="87"/>
  <c r="B2919" i="87"/>
  <c r="B2920" i="87"/>
  <c r="B2921" i="87"/>
  <c r="B2922" i="87"/>
  <c r="B2923" i="87"/>
  <c r="B2924" i="87"/>
  <c r="B2925" i="87"/>
  <c r="E2926" i="87" a="1"/>
  <c r="E2926" i="87" s="1"/>
  <c r="E2927" i="87" a="1"/>
  <c r="E2927" i="87" s="1"/>
  <c r="E2928" i="87" a="1"/>
  <c r="E2928" i="87" s="1"/>
  <c r="E2929" i="87" a="1"/>
  <c r="E2929" i="87" s="1"/>
  <c r="B2930" i="87"/>
  <c r="B2931" i="87"/>
  <c r="B2932" i="87"/>
  <c r="B2933" i="87"/>
  <c r="B2934" i="87"/>
  <c r="B2935" i="87"/>
  <c r="B2936" i="87"/>
  <c r="B2937" i="87"/>
  <c r="B2938" i="87"/>
  <c r="B2939" i="87"/>
  <c r="B2940" i="87"/>
  <c r="B2941" i="87"/>
  <c r="B2942" i="87"/>
  <c r="B2943" i="87"/>
  <c r="B2944" i="87"/>
  <c r="E2945" i="87" a="1"/>
  <c r="E2945" i="87" s="1"/>
  <c r="E2946" i="87" a="1"/>
  <c r="E2946" i="87" s="1"/>
  <c r="E2947" i="87" a="1"/>
  <c r="E2947" i="87" s="1"/>
  <c r="E2948" i="87" a="1"/>
  <c r="E2948" i="87" s="1"/>
  <c r="E2949" i="87" a="1"/>
  <c r="E2949" i="87" s="1"/>
  <c r="E2950" i="87" a="1"/>
  <c r="E2950" i="87" s="1"/>
  <c r="B2951" i="87"/>
  <c r="B2952" i="87"/>
  <c r="B2953" i="87"/>
  <c r="B2954" i="87"/>
  <c r="B2955" i="87"/>
  <c r="B2956" i="87"/>
  <c r="E2957" i="87" a="1"/>
  <c r="E2957" i="87" s="1"/>
  <c r="E2958" i="87" a="1"/>
  <c r="E2958" i="87" s="1"/>
  <c r="E2959" i="87" a="1"/>
  <c r="E2959" i="87" s="1"/>
  <c r="E2960" i="87" a="1"/>
  <c r="E2960" i="87" s="1"/>
  <c r="E2961" i="87" a="1"/>
  <c r="E2961" i="87" s="1"/>
  <c r="E2962" i="87" a="1"/>
  <c r="E2962" i="87" s="1"/>
  <c r="E2963" i="87" a="1"/>
  <c r="E2963" i="87" s="1"/>
  <c r="E2964" i="87" a="1"/>
  <c r="E2964" i="87" s="1"/>
  <c r="E2965" i="87" a="1"/>
  <c r="E2965" i="87" s="1"/>
  <c r="E2966" i="87" a="1"/>
  <c r="E2966" i="87" s="1"/>
  <c r="E2967" i="87" a="1"/>
  <c r="E2967" i="87" s="1"/>
  <c r="E2968" i="87" a="1"/>
  <c r="E2968" i="87" s="1"/>
  <c r="E2969" i="87" a="1"/>
  <c r="E2969" i="87" s="1"/>
  <c r="E2970" i="87" a="1"/>
  <c r="E2970" i="87" s="1"/>
  <c r="E2971" i="87" a="1"/>
  <c r="E2971" i="87" s="1"/>
  <c r="E2972" i="87" a="1"/>
  <c r="E2972" i="87" s="1"/>
  <c r="E2973" i="87" a="1"/>
  <c r="E2973" i="87" s="1"/>
  <c r="E2974" i="87" a="1"/>
  <c r="E2974" i="87" s="1"/>
  <c r="E2975" i="87" a="1"/>
  <c r="E2975" i="87" s="1"/>
  <c r="E2976" i="87" a="1"/>
  <c r="E2976" i="87" s="1"/>
  <c r="E2977" i="87" a="1"/>
  <c r="E2977" i="87" s="1"/>
  <c r="E2978" i="87" a="1"/>
  <c r="E2978" i="87" s="1"/>
  <c r="E2979" i="87" a="1"/>
  <c r="E2979" i="87" s="1"/>
  <c r="E2980" i="87" a="1"/>
  <c r="E2980" i="87" s="1"/>
  <c r="E2981" i="87" a="1"/>
  <c r="E2981" i="87" s="1"/>
  <c r="E2982" i="87" a="1"/>
  <c r="E2982" i="87" s="1"/>
  <c r="E2983" i="87" a="1"/>
  <c r="E2983" i="87" s="1"/>
  <c r="E2984" i="87" a="1"/>
  <c r="E2984" i="87" s="1"/>
  <c r="E2985" i="87" a="1"/>
  <c r="E2985" i="87" s="1"/>
  <c r="E2986" i="87" a="1"/>
  <c r="E2986" i="87" s="1"/>
  <c r="E2987" i="87" a="1"/>
  <c r="E2987" i="87" s="1"/>
  <c r="E2988" i="87" a="1"/>
  <c r="E2988" i="87" s="1"/>
  <c r="E2989" i="87" a="1"/>
  <c r="E2989" i="87" s="1"/>
  <c r="E2990" i="87" a="1"/>
  <c r="E2990" i="87" s="1"/>
  <c r="E2991" i="87" a="1"/>
  <c r="E2991" i="87" s="1"/>
  <c r="E2992" i="87" a="1"/>
  <c r="E2992" i="87" s="1"/>
  <c r="E2993" i="87" a="1"/>
  <c r="E2993" i="87" s="1"/>
  <c r="E2994" i="87" a="1"/>
  <c r="E2994" i="87" s="1"/>
  <c r="E2995" i="87" a="1"/>
  <c r="E2995" i="87" s="1"/>
  <c r="E2996" i="87" a="1"/>
  <c r="E2996" i="87" s="1"/>
  <c r="E2997" i="87" a="1"/>
  <c r="E2997" i="87" s="1"/>
  <c r="E2998" i="87" a="1"/>
  <c r="E2998" i="87" s="1"/>
  <c r="B2999" i="87"/>
  <c r="B3000" i="87"/>
  <c r="B3001" i="87"/>
  <c r="B3002" i="87"/>
  <c r="B3003" i="87"/>
  <c r="B3004" i="87"/>
  <c r="E3005" i="87" a="1"/>
  <c r="E3005" i="87" s="1"/>
  <c r="B3006" i="87"/>
  <c r="E3007" i="87" a="1"/>
  <c r="E3007" i="87" s="1"/>
  <c r="B3008" i="87"/>
  <c r="B3009" i="87"/>
  <c r="E3010" i="87" a="1"/>
  <c r="E3010" i="87" s="1"/>
  <c r="E3011" i="87" a="1"/>
  <c r="E3011" i="87" s="1"/>
  <c r="E3012" i="87" a="1"/>
  <c r="E3012" i="87" s="1"/>
  <c r="E3013" i="87" a="1"/>
  <c r="E3013" i="87" s="1"/>
  <c r="E3014" i="87" a="1"/>
  <c r="E3014" i="87" s="1"/>
  <c r="E3015" i="87" a="1"/>
  <c r="E3015" i="87" s="1"/>
  <c r="E3016" i="87" a="1"/>
  <c r="E3016" i="87" s="1"/>
  <c r="E3017" i="87" a="1"/>
  <c r="E3017" i="87" s="1"/>
  <c r="E3018" i="87" a="1"/>
  <c r="E3018" i="87" s="1"/>
  <c r="E3019" i="87" a="1"/>
  <c r="E3019" i="87" s="1"/>
  <c r="E3020" i="87" a="1"/>
  <c r="E3020" i="87" s="1"/>
  <c r="E3021" i="87" a="1"/>
  <c r="E3021" i="87" s="1"/>
  <c r="B3022" i="87"/>
  <c r="B3023" i="87"/>
  <c r="B3024" i="87"/>
  <c r="E3025" i="87" a="1"/>
  <c r="E3025" i="87" s="1"/>
  <c r="B3026" i="87"/>
  <c r="B3027" i="87"/>
  <c r="B3028" i="87"/>
  <c r="B3029" i="87"/>
  <c r="E3030" i="87" a="1"/>
  <c r="E3030" i="87" s="1"/>
  <c r="E3031" i="87" a="1"/>
  <c r="E3031" i="87" s="1"/>
  <c r="E3032" i="87" a="1"/>
  <c r="E3032" i="87" s="1"/>
  <c r="E3033" i="87" a="1"/>
  <c r="E3033" i="87" s="1"/>
  <c r="E3034" i="87" a="1"/>
  <c r="E3034" i="87" s="1"/>
  <c r="E3035" i="87" a="1"/>
  <c r="E3035" i="87" s="1"/>
  <c r="E3036" i="87" a="1"/>
  <c r="E3036" i="87" s="1"/>
  <c r="E3037" i="87" a="1"/>
  <c r="E3037" i="87" s="1"/>
  <c r="E3038" i="87" a="1"/>
  <c r="E3038" i="87" s="1"/>
  <c r="E3039" i="87" a="1"/>
  <c r="E3039" i="87" s="1"/>
  <c r="E3040" i="87" a="1"/>
  <c r="E3040" i="87" s="1"/>
  <c r="E3041" i="87" a="1"/>
  <c r="E3041" i="87" s="1"/>
  <c r="E3042" i="87" a="1"/>
  <c r="E3042" i="87" s="1"/>
  <c r="E3043" i="87" a="1"/>
  <c r="E3043" i="87" s="1"/>
  <c r="E3044" i="87" a="1"/>
  <c r="E3044" i="87" s="1"/>
  <c r="E3045" i="87" a="1"/>
  <c r="E3045" i="87" s="1"/>
  <c r="E3046" i="87" a="1"/>
  <c r="E3046" i="87" s="1"/>
  <c r="E3047" i="87" a="1"/>
  <c r="E3047" i="87" s="1"/>
  <c r="E3048" i="87" a="1"/>
  <c r="E3048" i="87" s="1"/>
  <c r="E3049" i="87" a="1"/>
  <c r="E3049" i="87" s="1"/>
  <c r="E3050" i="87" a="1"/>
  <c r="E3050" i="87" s="1"/>
  <c r="E3051" i="87" a="1"/>
  <c r="E3051" i="87" s="1"/>
  <c r="E3052" i="87" a="1"/>
  <c r="E3052" i="87" s="1"/>
  <c r="E3053" i="87" a="1"/>
  <c r="E3053" i="87" s="1"/>
  <c r="E3054" i="87" a="1"/>
  <c r="E3054" i="87" s="1"/>
  <c r="E3055" i="87" a="1"/>
  <c r="E3055" i="87" s="1"/>
  <c r="E3056" i="87" a="1"/>
  <c r="E3056" i="87" s="1"/>
  <c r="E3057" i="87" a="1"/>
  <c r="E3057" i="87" s="1"/>
  <c r="E3058" i="87" a="1"/>
  <c r="E3058" i="87" s="1"/>
  <c r="E3059" i="87" a="1"/>
  <c r="E3059" i="87" s="1"/>
  <c r="E3060" i="87" a="1"/>
  <c r="E3060" i="87" s="1"/>
  <c r="E3061" i="87" a="1"/>
  <c r="E3061" i="87" s="1"/>
  <c r="E3062" i="87" a="1"/>
  <c r="E3062" i="87" s="1"/>
  <c r="E3063" i="87" a="1"/>
  <c r="E3063" i="87" s="1"/>
  <c r="E3064" i="87" a="1"/>
  <c r="E3064" i="87" s="1"/>
  <c r="E3065" i="87" a="1"/>
  <c r="E3065" i="87" s="1"/>
  <c r="E3066" i="87" a="1"/>
  <c r="E3066" i="87" s="1"/>
  <c r="E3067" i="87" a="1"/>
  <c r="E3067" i="87" s="1"/>
  <c r="E3068" i="87" a="1"/>
  <c r="E3068" i="87" s="1"/>
  <c r="E3069" i="87" a="1"/>
  <c r="E3069" i="87" s="1"/>
  <c r="E3070" i="87" a="1"/>
  <c r="E3070" i="87" s="1"/>
  <c r="E3071" i="87" a="1"/>
  <c r="E3071" i="87" s="1"/>
  <c r="E3072" i="87" a="1"/>
  <c r="E3072" i="87" s="1"/>
  <c r="E3073" i="87" a="1"/>
  <c r="E3073" i="87" s="1"/>
  <c r="E3074" i="87" a="1"/>
  <c r="E3074" i="87" s="1"/>
  <c r="E3075" i="87" a="1"/>
  <c r="E3075" i="87" s="1"/>
  <c r="E3076" i="87" a="1"/>
  <c r="E3076" i="87" s="1"/>
  <c r="E3077" i="87" a="1"/>
  <c r="E3077" i="87" s="1"/>
  <c r="E3078" i="87" a="1"/>
  <c r="E3078" i="87" s="1"/>
  <c r="E3079" i="87" a="1"/>
  <c r="E3079" i="87" s="1"/>
  <c r="E3080" i="87" a="1"/>
  <c r="E3080" i="87" s="1"/>
  <c r="E3081" i="87" a="1"/>
  <c r="E3081" i="87" s="1"/>
  <c r="E3082" i="87" a="1"/>
  <c r="E3082" i="87" s="1"/>
  <c r="E3083" i="87" a="1"/>
  <c r="E3083" i="87" s="1"/>
  <c r="E3084" i="87" a="1"/>
  <c r="E3084" i="87" s="1"/>
  <c r="E3085" i="87" a="1"/>
  <c r="E3085" i="87" s="1"/>
  <c r="E3086" i="87" a="1"/>
  <c r="E3086" i="87" s="1"/>
  <c r="E3087" i="87" a="1"/>
  <c r="E3087" i="87" s="1"/>
  <c r="E3088" i="87" a="1"/>
  <c r="E3088" i="87" s="1"/>
  <c r="E3089" i="87" a="1"/>
  <c r="E3089" i="87" s="1"/>
  <c r="E3090" i="87" a="1"/>
  <c r="E3090" i="87" s="1"/>
  <c r="E3091" i="87" a="1"/>
  <c r="E3091" i="87" s="1"/>
  <c r="E3092" i="87" a="1"/>
  <c r="E3092" i="87" s="1"/>
  <c r="E3093" i="87" a="1"/>
  <c r="E3093" i="87" s="1"/>
  <c r="E3094" i="87" a="1"/>
  <c r="E3094" i="87" s="1"/>
  <c r="E3095" i="87" a="1"/>
  <c r="E3095" i="87" s="1"/>
  <c r="E3096" i="87" a="1"/>
  <c r="E3096" i="87" s="1"/>
  <c r="E3097" i="87" a="1"/>
  <c r="E3097" i="87" s="1"/>
  <c r="E3098" i="87" a="1"/>
  <c r="E3098" i="87" s="1"/>
  <c r="E3099" i="87" a="1"/>
  <c r="E3099" i="87" s="1"/>
  <c r="E3100" i="87" a="1"/>
  <c r="E3100" i="87" s="1"/>
  <c r="E3101" i="87" a="1"/>
  <c r="E3101" i="87" s="1"/>
  <c r="E3102" i="87" a="1"/>
  <c r="E3102" i="87" s="1"/>
  <c r="E3103" i="87" a="1"/>
  <c r="E3103" i="87" s="1"/>
  <c r="E3104" i="87" a="1"/>
  <c r="E3104" i="87" s="1"/>
  <c r="B3105" i="87"/>
  <c r="E3106" i="87" a="1"/>
  <c r="E3106" i="87" s="1"/>
  <c r="E3107" i="87" a="1"/>
  <c r="E3107" i="87" s="1"/>
  <c r="E3108" i="87" a="1"/>
  <c r="E3108" i="87" s="1"/>
  <c r="E3109" i="87" a="1"/>
  <c r="E3109" i="87" s="1"/>
  <c r="E3110" i="87" a="1"/>
  <c r="E3110" i="87" s="1"/>
  <c r="E3111" i="87" a="1"/>
  <c r="E3111" i="87" s="1"/>
  <c r="E3112" i="87" a="1"/>
  <c r="E3112" i="87" s="1"/>
  <c r="E3113" i="87" a="1"/>
  <c r="E3113" i="87" s="1"/>
  <c r="B3114" i="87"/>
  <c r="E3115" i="87" a="1"/>
  <c r="E3115" i="87" s="1"/>
  <c r="E3116" i="87" a="1"/>
  <c r="E3116" i="87" s="1"/>
  <c r="E3117" i="87" a="1"/>
  <c r="E3117" i="87" s="1"/>
  <c r="E3118" i="87" a="1"/>
  <c r="E3118" i="87" s="1"/>
  <c r="E3119" i="87" a="1"/>
  <c r="E3119" i="87" s="1"/>
  <c r="E3120" i="87" a="1"/>
  <c r="E3120" i="87" s="1"/>
  <c r="E3121" i="87" a="1"/>
  <c r="E3121" i="87" s="1"/>
  <c r="E3122" i="87" a="1"/>
  <c r="E3122" i="87" s="1"/>
  <c r="E3123" i="87" a="1"/>
  <c r="E3123" i="87" s="1"/>
  <c r="E3124" i="87" a="1"/>
  <c r="E3124" i="87" s="1"/>
  <c r="E3125" i="87" a="1"/>
  <c r="E3125" i="87" s="1"/>
  <c r="E3126" i="87" a="1"/>
  <c r="E3126" i="87" s="1"/>
  <c r="E3127" i="87" a="1"/>
  <c r="E3127" i="87" s="1"/>
  <c r="E3128" i="87" a="1"/>
  <c r="E3128" i="87" s="1"/>
  <c r="E3129" i="87" a="1"/>
  <c r="E3129" i="87" s="1"/>
  <c r="E3130" i="87" a="1"/>
  <c r="E3130" i="87" s="1"/>
  <c r="E3131" i="87" a="1"/>
  <c r="E3131" i="87" s="1"/>
  <c r="E3132" i="87" a="1"/>
  <c r="E3132" i="87" s="1"/>
  <c r="E3133" i="87" a="1"/>
  <c r="E3133" i="87" s="1"/>
  <c r="E3134" i="87" a="1"/>
  <c r="E3134" i="87" s="1"/>
  <c r="E3135" i="87" a="1"/>
  <c r="E3135" i="87" s="1"/>
  <c r="E3136" i="87" a="1"/>
  <c r="E3136" i="87" s="1"/>
  <c r="E3137" i="87" a="1"/>
  <c r="E3137" i="87" s="1"/>
  <c r="E3138" i="87" a="1"/>
  <c r="E3138" i="87" s="1"/>
  <c r="E3139" i="87" a="1"/>
  <c r="E3139" i="87" s="1"/>
  <c r="E3140" i="87" a="1"/>
  <c r="E3140" i="87" s="1"/>
  <c r="E3141" i="87" a="1"/>
  <c r="E3141" i="87" s="1"/>
  <c r="E3142" i="87" a="1"/>
  <c r="E3142" i="87" s="1"/>
  <c r="E3143" i="87" a="1"/>
  <c r="E3143" i="87" s="1"/>
  <c r="E3144" i="87" a="1"/>
  <c r="E3144" i="87" s="1"/>
  <c r="E3145" i="87" a="1"/>
  <c r="E3145" i="87" s="1"/>
  <c r="E3146" i="87" a="1"/>
  <c r="E3146" i="87" s="1"/>
  <c r="E3147" i="87" a="1"/>
  <c r="E3147" i="87" s="1"/>
  <c r="E3148" i="87" a="1"/>
  <c r="E3148" i="87" s="1"/>
  <c r="E3149" i="87" a="1"/>
  <c r="E3149" i="87" s="1"/>
  <c r="E3150" i="87" a="1"/>
  <c r="E3150" i="87" s="1"/>
  <c r="E3151" i="87" a="1"/>
  <c r="E3151" i="87" s="1"/>
  <c r="E3152" i="87" a="1"/>
  <c r="E3152" i="87" s="1"/>
  <c r="E3153" i="87" a="1"/>
  <c r="E3153" i="87" s="1"/>
  <c r="E3154" i="87" a="1"/>
  <c r="E3154" i="87" s="1"/>
  <c r="E3155" i="87" a="1"/>
  <c r="E3155" i="87" s="1"/>
  <c r="E3156" i="87" a="1"/>
  <c r="E3156" i="87" s="1"/>
  <c r="E3157" i="87" a="1"/>
  <c r="E3157" i="87" s="1"/>
  <c r="E3158" i="87" a="1"/>
  <c r="E3158" i="87" s="1"/>
  <c r="E3159" i="87" a="1"/>
  <c r="E3159" i="87" s="1"/>
  <c r="E3160" i="87" a="1"/>
  <c r="E3160" i="87" s="1"/>
  <c r="E3161" i="87" a="1"/>
  <c r="E3161" i="87" s="1"/>
  <c r="E3162" i="87" a="1"/>
  <c r="E3162" i="87" s="1"/>
  <c r="E3163" i="87" a="1"/>
  <c r="E3163" i="87" s="1"/>
  <c r="E3164" i="87" a="1"/>
  <c r="E3164" i="87" s="1"/>
  <c r="E3165" i="87" a="1"/>
  <c r="E3165" i="87" s="1"/>
  <c r="E3166" i="87" a="1"/>
  <c r="E3166" i="87" s="1"/>
  <c r="E3167" i="87" a="1"/>
  <c r="E3167" i="87" s="1"/>
  <c r="E3168" i="87" a="1"/>
  <c r="E3168" i="87" s="1"/>
  <c r="B3172" i="87"/>
  <c r="B3173" i="87"/>
  <c r="B3174" i="87"/>
  <c r="B3175" i="87"/>
  <c r="E3177" i="87" a="1"/>
  <c r="E3177" i="87" s="1"/>
  <c r="B3178" i="87"/>
  <c r="B3179" i="87"/>
  <c r="B3180" i="87"/>
  <c r="B3181" i="87"/>
  <c r="B3182" i="87"/>
  <c r="E3183" i="87" a="1"/>
  <c r="E3183" i="87" s="1"/>
  <c r="E3184" i="87" a="1"/>
  <c r="E3184" i="87" s="1"/>
  <c r="E3185" i="87" a="1"/>
  <c r="E3185" i="87" s="1"/>
  <c r="E3186" i="87" a="1"/>
  <c r="E3186" i="87" s="1"/>
  <c r="E3187" i="87" a="1"/>
  <c r="E3187" i="87" s="1"/>
  <c r="E3188" i="87" a="1"/>
  <c r="E3188" i="87" s="1"/>
  <c r="E3189" i="87" a="1"/>
  <c r="E3189" i="87" s="1"/>
  <c r="E3190" i="87" a="1"/>
  <c r="E3190" i="87" s="1"/>
  <c r="E3191" i="87" a="1"/>
  <c r="E3191" i="87" s="1"/>
  <c r="E3192" i="87" a="1"/>
  <c r="E3192" i="87" s="1"/>
  <c r="E3193" i="87" a="1"/>
  <c r="E3193" i="87" s="1"/>
  <c r="E3194" i="87" a="1"/>
  <c r="E3194" i="87" s="1"/>
  <c r="B3195" i="87"/>
  <c r="B3196" i="87"/>
  <c r="B3197" i="87"/>
  <c r="B3198" i="87"/>
  <c r="B3199" i="87"/>
  <c r="E3200" i="87" a="1"/>
  <c r="E3200" i="87" s="1"/>
  <c r="B3201" i="87"/>
  <c r="B3202" i="87"/>
  <c r="B3203" i="87"/>
  <c r="B3204" i="87"/>
  <c r="E3206" i="87" a="1"/>
  <c r="E3206" i="87" s="1"/>
  <c r="E3207" i="87" a="1"/>
  <c r="E3207" i="87" s="1"/>
  <c r="E3208" i="87" a="1"/>
  <c r="E3208" i="87" s="1"/>
  <c r="E3209" i="87" a="1"/>
  <c r="E3209" i="87" s="1"/>
  <c r="E3210" i="87" a="1"/>
  <c r="E3210" i="87" s="1"/>
  <c r="E3211" i="87" a="1"/>
  <c r="E3211" i="87" s="1"/>
  <c r="E3212" i="87" a="1"/>
  <c r="E3212" i="87" s="1"/>
  <c r="E3213" i="87" a="1"/>
  <c r="E3213" i="87" s="1"/>
  <c r="E3214" i="87" a="1"/>
  <c r="E3214" i="87" s="1"/>
  <c r="E3215" i="87" a="1"/>
  <c r="E3215" i="87" s="1"/>
  <c r="E3216" i="87" a="1"/>
  <c r="E3216" i="87" s="1"/>
  <c r="B3217" i="87"/>
  <c r="B3218" i="87"/>
  <c r="B3219" i="87"/>
  <c r="B3220" i="87"/>
  <c r="E3222" i="87" a="1"/>
  <c r="E3222" i="87" s="1"/>
  <c r="E3223" i="87" a="1"/>
  <c r="E3223" i="87" s="1"/>
  <c r="E3224" i="87" a="1"/>
  <c r="E3224" i="87" s="1"/>
  <c r="E3225" i="87" a="1"/>
  <c r="E3225" i="87" s="1"/>
  <c r="E3226" i="87" a="1"/>
  <c r="E3226" i="87" s="1"/>
  <c r="E3227" i="87" a="1"/>
  <c r="E3227" i="87" s="1"/>
  <c r="E3228" i="87" a="1"/>
  <c r="E3228" i="87" s="1"/>
  <c r="E3229" i="87" a="1"/>
  <c r="E3229" i="87" s="1"/>
  <c r="E3230" i="87" a="1"/>
  <c r="E3230" i="87" s="1"/>
  <c r="E3231" i="87" a="1"/>
  <c r="E3231" i="87" s="1"/>
  <c r="E3232" i="87" a="1"/>
  <c r="E3232" i="87" s="1"/>
  <c r="E3233" i="87" a="1"/>
  <c r="E3233" i="87" s="1"/>
  <c r="E3234" i="87" a="1"/>
  <c r="E3234" i="87" s="1"/>
  <c r="E3235" i="87" a="1"/>
  <c r="E3235" i="87" s="1"/>
  <c r="E3236" i="87" a="1"/>
  <c r="E3236" i="87" s="1"/>
  <c r="E3237" i="87" a="1"/>
  <c r="E3237" i="87" s="1"/>
  <c r="E3238" i="87" a="1"/>
  <c r="E3238" i="87" s="1"/>
  <c r="B3239" i="87"/>
  <c r="B3240" i="87"/>
  <c r="B3241" i="87"/>
  <c r="B3242" i="87"/>
  <c r="E3244" i="87" a="1"/>
  <c r="E3244" i="87" s="1"/>
  <c r="E3245" i="87" a="1"/>
  <c r="E3245" i="87" s="1"/>
  <c r="E3246" i="87" a="1"/>
  <c r="E3246" i="87" s="1"/>
  <c r="E3247" i="87" a="1"/>
  <c r="E3247" i="87" s="1"/>
  <c r="E3248" i="87" a="1"/>
  <c r="E3248" i="87" s="1"/>
  <c r="E3249" i="87" a="1"/>
  <c r="E3249" i="87" s="1"/>
  <c r="E3250" i="87" a="1"/>
  <c r="E3250" i="87" s="1"/>
  <c r="E3251" i="87" a="1"/>
  <c r="E3251" i="87" s="1"/>
  <c r="E3252" i="87" a="1"/>
  <c r="E3252" i="87" s="1"/>
  <c r="E3253" i="87" a="1"/>
  <c r="E3253" i="87" s="1"/>
  <c r="E3254" i="87" a="1"/>
  <c r="E3254" i="87" s="1"/>
  <c r="E3255" i="87" a="1"/>
  <c r="E3255" i="87" s="1"/>
  <c r="E3256" i="87" a="1"/>
  <c r="E3256" i="87" s="1"/>
  <c r="E3257" i="87" a="1"/>
  <c r="E3257" i="87" s="1"/>
  <c r="E3258" i="87" a="1"/>
  <c r="E3258" i="87" s="1"/>
  <c r="E3259" i="87" a="1"/>
  <c r="E3259" i="87" s="1"/>
  <c r="B3260" i="87"/>
  <c r="B3261" i="87"/>
  <c r="B3262" i="87"/>
  <c r="E3264" i="87" a="1"/>
  <c r="E3264" i="87" s="1"/>
  <c r="B3265" i="87"/>
  <c r="E3266" i="87" a="1"/>
  <c r="E3266" i="87" s="1"/>
  <c r="E3268" i="87" a="1"/>
  <c r="E3268" i="87" s="1"/>
  <c r="E3269" i="87" a="1"/>
  <c r="E3269" i="87" s="1"/>
  <c r="E3270" i="87" a="1"/>
  <c r="E3270" i="87" s="1"/>
  <c r="E3271" i="87" a="1"/>
  <c r="E3271" i="87" s="1"/>
  <c r="E3272" i="87" a="1"/>
  <c r="E3272" i="87" s="1"/>
  <c r="E3273" i="87" a="1"/>
  <c r="E3273" i="87" s="1"/>
  <c r="E3274" i="87" a="1"/>
  <c r="E3274" i="87" s="1"/>
  <c r="E3275" i="87" a="1"/>
  <c r="E3275" i="87" s="1"/>
  <c r="E3276" i="87" a="1"/>
  <c r="E3276" i="87" s="1"/>
  <c r="E3277" i="87" a="1"/>
  <c r="E3277" i="87" s="1"/>
  <c r="E3278" i="87" a="1"/>
  <c r="E3278" i="87" s="1"/>
  <c r="E3279" i="87" a="1"/>
  <c r="E3279" i="87" s="1"/>
  <c r="E3280" i="87" a="1"/>
  <c r="E3280" i="87" s="1"/>
  <c r="E3281" i="87" a="1"/>
  <c r="E3281" i="87" s="1"/>
  <c r="E3282" i="87" a="1"/>
  <c r="E3282" i="87" s="1"/>
  <c r="E3283" i="87" a="1"/>
  <c r="E3283" i="87" s="1"/>
  <c r="E3284" i="87" a="1"/>
  <c r="E3284" i="87" s="1"/>
  <c r="E3285" i="87" a="1"/>
  <c r="E3285" i="87" s="1"/>
  <c r="E3286" i="87" a="1"/>
  <c r="E3286" i="87" s="1"/>
  <c r="E3287" i="87" a="1"/>
  <c r="E3287" i="87" s="1"/>
  <c r="E3288" i="87" a="1"/>
  <c r="E3288" i="87" s="1"/>
  <c r="E3289" i="87" a="1"/>
  <c r="E3289" i="87" s="1"/>
  <c r="E3290" i="87" a="1"/>
  <c r="E3290" i="87" s="1"/>
  <c r="E3291" i="87" a="1"/>
  <c r="E3291" i="87" s="1"/>
  <c r="E3292" i="87" a="1"/>
  <c r="E3292" i="87" s="1"/>
  <c r="E3293" i="87" a="1"/>
  <c r="E3293" i="87" s="1"/>
  <c r="E3294" i="87" a="1"/>
  <c r="E3294" i="87" s="1"/>
  <c r="E3295" i="87" a="1"/>
  <c r="E3295" i="87" s="1"/>
  <c r="E3296" i="87" a="1"/>
  <c r="E3296" i="87" s="1"/>
  <c r="E3297" i="87" a="1"/>
  <c r="E3297" i="87" s="1"/>
  <c r="E3298" i="87" a="1"/>
  <c r="E3298" i="87" s="1"/>
  <c r="E3299" i="87" a="1"/>
  <c r="E3299" i="87" s="1"/>
  <c r="E3300" i="87" a="1"/>
  <c r="E3300" i="87" s="1"/>
  <c r="E3301" i="87" a="1"/>
  <c r="E3301" i="87" s="1"/>
  <c r="E3302" i="87" a="1"/>
  <c r="E3302" i="87" s="1"/>
  <c r="E3303" i="87" a="1"/>
  <c r="E3303" i="87" s="1"/>
  <c r="E3304" i="87" a="1"/>
  <c r="E3304" i="87" s="1"/>
  <c r="E3305" i="87" a="1"/>
  <c r="E3305" i="87" s="1"/>
  <c r="E3306" i="87" a="1"/>
  <c r="E3306" i="87" s="1"/>
  <c r="E3307" i="87" a="1"/>
  <c r="E3307" i="87" s="1"/>
  <c r="E3308" i="87" a="1"/>
  <c r="E3308" i="87" s="1"/>
  <c r="E3309" i="87" a="1"/>
  <c r="E3309" i="87" s="1"/>
  <c r="B3310" i="87"/>
  <c r="B3311" i="87"/>
  <c r="B3312" i="87"/>
  <c r="B3313" i="87"/>
  <c r="B3314" i="87"/>
  <c r="B3315" i="87"/>
  <c r="B3316" i="87"/>
  <c r="B3317" i="87"/>
  <c r="B3318" i="87"/>
  <c r="B3319" i="87"/>
  <c r="B3320" i="87"/>
  <c r="B3321" i="87"/>
  <c r="E3322" i="87" a="1"/>
  <c r="E3322" i="87" s="1"/>
  <c r="E3323" i="87" a="1"/>
  <c r="E3323" i="87" s="1"/>
  <c r="B3324" i="87"/>
  <c r="B3325" i="87"/>
  <c r="E3326" i="87" a="1"/>
  <c r="E3326" i="87" s="1"/>
  <c r="E3327" i="87" a="1"/>
  <c r="E3327" i="87" s="1"/>
  <c r="E3328" i="87" a="1"/>
  <c r="E3328" i="87" s="1"/>
  <c r="E3329" i="87" a="1"/>
  <c r="E3329" i="87" s="1"/>
  <c r="E3330" i="87" a="1"/>
  <c r="E3330" i="87" s="1"/>
  <c r="B3331" i="87"/>
  <c r="B3332" i="87"/>
  <c r="B3333" i="87"/>
  <c r="B3334" i="87"/>
  <c r="B3335" i="87"/>
  <c r="B3336" i="87"/>
  <c r="E3337" i="87" a="1"/>
  <c r="E3337" i="87" s="1"/>
  <c r="E3338" i="87" a="1"/>
  <c r="E3338" i="87" s="1"/>
  <c r="E3339" i="87" a="1"/>
  <c r="E3339" i="87" s="1"/>
  <c r="E3340" i="87" a="1"/>
  <c r="E3340" i="87" s="1"/>
  <c r="E3341" i="87" a="1"/>
  <c r="E3341" i="87" s="1"/>
  <c r="E3342" i="87" a="1"/>
  <c r="E3342" i="87" s="1"/>
  <c r="E3343" i="87" a="1"/>
  <c r="E3343" i="87" s="1"/>
  <c r="E3344" i="87" a="1"/>
  <c r="E3344" i="87" s="1"/>
  <c r="E3345" i="87" a="1"/>
  <c r="E3345" i="87" s="1"/>
  <c r="E3346" i="87" a="1"/>
  <c r="E3346" i="87" s="1"/>
  <c r="E3347" i="87" a="1"/>
  <c r="E3347" i="87" s="1"/>
  <c r="E3348" i="87" a="1"/>
  <c r="E3348" i="87" s="1"/>
  <c r="B3349" i="87"/>
  <c r="B3350" i="87"/>
  <c r="E3351" i="87" a="1"/>
  <c r="E3351" i="87" s="1"/>
  <c r="B3352" i="87"/>
  <c r="B3353" i="87"/>
  <c r="E3354" i="87" a="1"/>
  <c r="E3354" i="87" s="1"/>
  <c r="B3355" i="87"/>
  <c r="E3356" i="87" a="1"/>
  <c r="E3356" i="87" s="1"/>
  <c r="E3357" i="87" a="1"/>
  <c r="E3357" i="87" s="1"/>
  <c r="B3358" i="87"/>
  <c r="E3359" i="87" a="1"/>
  <c r="E3359" i="87" s="1"/>
  <c r="E3360" i="87" a="1"/>
  <c r="E3360" i="87" s="1"/>
  <c r="B3361" i="87"/>
  <c r="E3362" i="87" a="1"/>
  <c r="E3362" i="87" s="1"/>
  <c r="B3363" i="87"/>
  <c r="E3364" i="87" a="1"/>
  <c r="E3364" i="87" s="1"/>
  <c r="E3365" i="87" a="1"/>
  <c r="E3365" i="87" s="1"/>
  <c r="B3366" i="87"/>
  <c r="E3367" i="87" a="1"/>
  <c r="E3367" i="87" s="1"/>
  <c r="E3368" i="87" a="1"/>
  <c r="E3368" i="87" s="1"/>
  <c r="B3369" i="87"/>
  <c r="E3370" i="87" a="1"/>
  <c r="E3370" i="87" s="1"/>
  <c r="B3371" i="87"/>
  <c r="E3372" i="87" a="1"/>
  <c r="E3372" i="87" s="1"/>
  <c r="E3373" i="87" a="1"/>
  <c r="E3373" i="87" s="1"/>
  <c r="E3374" i="87" a="1"/>
  <c r="E3374" i="87" s="1"/>
  <c r="E3375" i="87" a="1"/>
  <c r="E3375" i="87" s="1"/>
  <c r="E3376" i="87" a="1"/>
  <c r="E3376" i="87" s="1"/>
  <c r="E3377" i="87" a="1"/>
  <c r="E3377" i="87" s="1"/>
  <c r="E3378" i="87" a="1"/>
  <c r="E3378" i="87" s="1"/>
  <c r="E3379" i="87" a="1"/>
  <c r="E3379" i="87" s="1"/>
  <c r="E3380" i="87" a="1"/>
  <c r="E3380" i="87" s="1"/>
  <c r="E3381" i="87" a="1"/>
  <c r="E3381" i="87" s="1"/>
  <c r="E3382" i="87" a="1"/>
  <c r="E3382" i="87" s="1"/>
  <c r="E3383" i="87" a="1"/>
  <c r="E3383" i="87" s="1"/>
  <c r="E3384" i="87" a="1"/>
  <c r="E3384" i="87" s="1"/>
  <c r="E3385" i="87" a="1"/>
  <c r="E3385" i="87" s="1"/>
  <c r="E3386" i="87" a="1"/>
  <c r="E3386" i="87" s="1"/>
  <c r="E3387" i="87" a="1"/>
  <c r="E3387" i="87" s="1"/>
  <c r="E3388" i="87" a="1"/>
  <c r="E3388" i="87" s="1"/>
  <c r="E3389" i="87" a="1"/>
  <c r="E3389" i="87" s="1"/>
  <c r="E3390" i="87" a="1"/>
  <c r="E3390" i="87" s="1"/>
  <c r="E3391" i="87" a="1"/>
  <c r="E3391" i="87" s="1"/>
  <c r="E3392" i="87" a="1"/>
  <c r="E3392" i="87" s="1"/>
  <c r="E3393" i="87" a="1"/>
  <c r="E3393" i="87" s="1"/>
  <c r="E3394" i="87" a="1"/>
  <c r="E3394" i="87" s="1"/>
  <c r="E3395" i="87" a="1"/>
  <c r="E3395" i="87" s="1"/>
  <c r="E3396" i="87" a="1"/>
  <c r="E3396" i="87" s="1"/>
  <c r="E3397" i="87" a="1"/>
  <c r="E3397" i="87" s="1"/>
  <c r="E3398" i="87" a="1"/>
  <c r="E3398" i="87" s="1"/>
  <c r="E3399" i="87" a="1"/>
  <c r="E3399" i="87" s="1"/>
  <c r="E3400" i="87" a="1"/>
  <c r="E3400" i="87" s="1"/>
  <c r="E3401" i="87" a="1"/>
  <c r="E3401" i="87" s="1"/>
  <c r="E3402" i="87" a="1"/>
  <c r="E3402" i="87" s="1"/>
  <c r="E3403" i="87" a="1"/>
  <c r="E3403" i="87" s="1"/>
  <c r="E3404" i="87" a="1"/>
  <c r="E3404" i="87" s="1"/>
  <c r="E3405" i="87" a="1"/>
  <c r="E3405" i="87" s="1"/>
  <c r="E3406" i="87" a="1"/>
  <c r="E3406" i="87" s="1"/>
  <c r="E3407" i="87" a="1"/>
  <c r="E3407" i="87" s="1"/>
  <c r="E3408" i="87" a="1"/>
  <c r="E3408" i="87" s="1"/>
  <c r="E3409" i="87" a="1"/>
  <c r="E3409" i="87" s="1"/>
  <c r="E3410" i="87" a="1"/>
  <c r="E3410" i="87" s="1"/>
  <c r="E3411" i="87" a="1"/>
  <c r="E3411" i="87" s="1"/>
  <c r="E3412" i="87" a="1"/>
  <c r="E3412" i="87" s="1"/>
  <c r="E3413" i="87" a="1"/>
  <c r="E3413" i="87" s="1"/>
  <c r="E3414" i="87" a="1"/>
  <c r="E3414" i="87" s="1"/>
  <c r="E3415" i="87" a="1"/>
  <c r="E3415" i="87" s="1"/>
  <c r="E3416" i="87" a="1"/>
  <c r="E3416" i="87" s="1"/>
  <c r="E3417" i="87" a="1"/>
  <c r="E3417" i="87" s="1"/>
  <c r="E3418" i="87" a="1"/>
  <c r="E3418" i="87" s="1"/>
  <c r="E3419" i="87" a="1"/>
  <c r="E3419" i="87" s="1"/>
  <c r="E3420" i="87" a="1"/>
  <c r="E3420" i="87" s="1"/>
  <c r="E3421" i="87" a="1"/>
  <c r="E3421" i="87" s="1"/>
  <c r="E3422" i="87" a="1"/>
  <c r="E3422" i="87" s="1"/>
  <c r="E3423" i="87" a="1"/>
  <c r="E3423" i="87" s="1"/>
  <c r="E3424" i="87" a="1"/>
  <c r="E3424" i="87" s="1"/>
  <c r="E3425" i="87" a="1"/>
  <c r="E3425" i="87" s="1"/>
  <c r="B3426" i="87"/>
  <c r="B3427" i="87"/>
  <c r="B3428" i="87"/>
  <c r="B3429" i="87"/>
  <c r="B3430" i="87"/>
  <c r="B3431" i="87"/>
  <c r="B3432" i="87"/>
  <c r="E3433" i="87" a="1"/>
  <c r="E3433" i="87" s="1"/>
  <c r="B3434" i="87"/>
  <c r="E3435" i="87" a="1"/>
  <c r="E3435" i="87" s="1"/>
  <c r="B3436" i="87"/>
  <c r="B3437" i="87"/>
  <c r="E3438" i="87" a="1"/>
  <c r="E3438" i="87" s="1"/>
  <c r="E3439" i="87" a="1"/>
  <c r="E3439" i="87" s="1"/>
  <c r="E3440" i="87" a="1"/>
  <c r="E3440" i="87" s="1"/>
  <c r="E3441" i="87" a="1"/>
  <c r="E3441" i="87" s="1"/>
  <c r="E3442" i="87" a="1"/>
  <c r="E3442" i="87" s="1"/>
  <c r="E3443" i="87" a="1"/>
  <c r="E3443" i="87" s="1"/>
  <c r="E3444" i="87" a="1"/>
  <c r="E3444" i="87" s="1"/>
  <c r="E3445" i="87" a="1"/>
  <c r="E3445" i="87" s="1"/>
  <c r="E3446" i="87" a="1"/>
  <c r="E3446" i="87" s="1"/>
  <c r="E3447" i="87" a="1"/>
  <c r="E3447" i="87" s="1"/>
  <c r="E3448" i="87" a="1"/>
  <c r="E3448" i="87" s="1"/>
  <c r="E3449" i="87" a="1"/>
  <c r="E3449" i="87" s="1"/>
  <c r="E3450" i="87" a="1"/>
  <c r="E3450" i="87" s="1"/>
  <c r="E3451" i="87" a="1"/>
  <c r="E3451" i="87" s="1"/>
  <c r="E3452" i="87" a="1"/>
  <c r="E3452" i="87" s="1"/>
  <c r="E3453" i="87" a="1"/>
  <c r="E3453" i="87" s="1"/>
  <c r="E3454" i="87" a="1"/>
  <c r="E3454" i="87" s="1"/>
  <c r="E3455" i="87" a="1"/>
  <c r="E3455" i="87" s="1"/>
  <c r="E3456" i="87" a="1"/>
  <c r="E3456" i="87" s="1"/>
  <c r="E3457" i="87" a="1"/>
  <c r="E3457" i="87" s="1"/>
  <c r="E3458" i="87" a="1"/>
  <c r="E3458" i="87" s="1"/>
  <c r="E3459" i="87" a="1"/>
  <c r="E3459" i="87" s="1"/>
  <c r="E3460" i="87" a="1"/>
  <c r="E3460" i="87" s="1"/>
  <c r="E3461" i="87" a="1"/>
  <c r="E3461" i="87" s="1"/>
  <c r="E3462" i="87" a="1"/>
  <c r="E3462" i="87" s="1"/>
  <c r="E3463" i="87" a="1"/>
  <c r="E3463" i="87" s="1"/>
  <c r="E3464" i="87" a="1"/>
  <c r="E3464" i="87" s="1"/>
  <c r="E3465" i="87" a="1"/>
  <c r="E3465" i="87" s="1"/>
  <c r="E3466" i="87" a="1"/>
  <c r="E3466" i="87" s="1"/>
  <c r="E3467" i="87" a="1"/>
  <c r="E3467" i="87" s="1"/>
  <c r="E3468" i="87" a="1"/>
  <c r="E3468" i="87" s="1"/>
  <c r="E3469" i="87" a="1"/>
  <c r="E3469" i="87" s="1"/>
  <c r="E3470" i="87" a="1"/>
  <c r="E3470" i="87" s="1"/>
  <c r="E3471" i="87" a="1"/>
  <c r="E3471" i="87" s="1"/>
  <c r="E3472" i="87" a="1"/>
  <c r="E3472" i="87" s="1"/>
  <c r="E3473" i="87" a="1"/>
  <c r="E3473" i="87" s="1"/>
  <c r="B3474" i="87"/>
  <c r="B3475" i="87"/>
  <c r="B3476" i="87"/>
  <c r="B3477" i="87"/>
  <c r="B3478" i="87"/>
  <c r="E3479" i="87" a="1"/>
  <c r="E3479" i="87" s="1"/>
  <c r="E3480" i="87" a="1"/>
  <c r="E3480" i="87" s="1"/>
  <c r="E3481" i="87" a="1"/>
  <c r="E3481" i="87" s="1"/>
  <c r="E3482" i="87" a="1"/>
  <c r="E3482" i="87" s="1"/>
  <c r="E3483" i="87" a="1"/>
  <c r="E3483" i="87" s="1"/>
  <c r="E3484" i="87" a="1"/>
  <c r="E3484" i="87" s="1"/>
  <c r="E3485" i="87" a="1"/>
  <c r="E3485" i="87" s="1"/>
  <c r="E3486" i="87" a="1"/>
  <c r="E3486" i="87" s="1"/>
  <c r="E3487" i="87" a="1"/>
  <c r="E3487" i="87" s="1"/>
  <c r="E3488" i="87" a="1"/>
  <c r="E3488" i="87" s="1"/>
  <c r="E3489" i="87" a="1"/>
  <c r="E3489" i="87" s="1"/>
  <c r="B3490" i="87"/>
  <c r="E3491" i="87" a="1"/>
  <c r="E3491" i="87" s="1"/>
  <c r="E3492" i="87" a="1"/>
  <c r="E3492" i="87" s="1"/>
  <c r="E3493" i="87" a="1"/>
  <c r="E3493" i="87" s="1"/>
  <c r="E3494" i="87" a="1"/>
  <c r="E3494" i="87" s="1"/>
  <c r="E3495" i="87" a="1"/>
  <c r="E3495" i="87" s="1"/>
  <c r="E3496" i="87" a="1"/>
  <c r="E3496" i="87" s="1"/>
  <c r="E3497" i="87" a="1"/>
  <c r="E3497" i="87" s="1"/>
  <c r="E3498" i="87" a="1"/>
  <c r="E3498" i="87" s="1"/>
  <c r="E3499" i="87" a="1"/>
  <c r="E3499" i="87" s="1"/>
  <c r="E3500" i="87" a="1"/>
  <c r="E3500" i="87" s="1"/>
  <c r="E3501" i="87" a="1"/>
  <c r="E3501" i="87" s="1"/>
  <c r="E3502" i="87" a="1"/>
  <c r="E3502" i="87" s="1"/>
  <c r="E3503" i="87" a="1"/>
  <c r="E3503" i="87" s="1"/>
  <c r="E3504" i="87" a="1"/>
  <c r="E3504" i="87" s="1"/>
  <c r="E3505" i="87" a="1"/>
  <c r="E3505" i="87" s="1"/>
  <c r="E3506" i="87" a="1"/>
  <c r="E3506" i="87" s="1"/>
  <c r="E3507" i="87" a="1"/>
  <c r="E3507" i="87" s="1"/>
  <c r="E3508" i="87" a="1"/>
  <c r="E3508" i="87" s="1"/>
  <c r="E3509" i="87" a="1"/>
  <c r="E3509" i="87" s="1"/>
  <c r="E3510" i="87" a="1"/>
  <c r="E3510" i="87" s="1"/>
  <c r="E3511" i="87" a="1"/>
  <c r="E3511" i="87" s="1"/>
  <c r="E3512" i="87" a="1"/>
  <c r="E3512" i="87" s="1"/>
  <c r="B3514" i="87"/>
  <c r="B3516" i="87"/>
  <c r="B3518" i="87"/>
  <c r="B3521" i="87"/>
  <c r="B3522" i="87"/>
  <c r="B3523" i="87"/>
  <c r="B3524" i="87"/>
  <c r="B3525" i="87"/>
  <c r="B3526" i="87"/>
  <c r="B3527" i="87"/>
  <c r="B3528" i="87"/>
  <c r="E3529" i="87" a="1"/>
  <c r="E3529" i="87" s="1"/>
  <c r="B3530" i="87"/>
  <c r="B3531" i="87"/>
  <c r="E3532" i="87" a="1"/>
  <c r="E3532" i="87" s="1"/>
  <c r="B3533" i="87"/>
  <c r="E3534" i="87" a="1"/>
  <c r="E3534" i="87" s="1"/>
  <c r="E3536" i="87" a="1"/>
  <c r="E3536" i="87" s="1"/>
  <c r="E3537" i="87" a="1"/>
  <c r="E3537" i="87" s="1"/>
  <c r="E3538" i="87" a="1"/>
  <c r="E3538" i="87" s="1"/>
  <c r="E3539" i="87" a="1"/>
  <c r="E3539" i="87" s="1"/>
  <c r="E3540" i="87" a="1"/>
  <c r="E3540" i="87" s="1"/>
  <c r="E3541" i="87" a="1"/>
  <c r="E3541" i="87" s="1"/>
  <c r="E3542" i="87" a="1"/>
  <c r="E3542" i="87" s="1"/>
  <c r="E3543" i="87" a="1"/>
  <c r="E3543" i="87" s="1"/>
  <c r="E3544" i="87" a="1"/>
  <c r="E3544" i="87" s="1"/>
  <c r="E3545" i="87" a="1"/>
  <c r="E3545" i="87" s="1"/>
  <c r="E3546" i="87" a="1"/>
  <c r="E3546" i="87" s="1"/>
  <c r="E3547" i="87" a="1"/>
  <c r="E3547" i="87" s="1"/>
  <c r="E3548" i="87" a="1"/>
  <c r="E3548" i="87" s="1"/>
  <c r="E3549" i="87" a="1"/>
  <c r="E3549" i="87" s="1"/>
  <c r="E3550" i="87" a="1"/>
  <c r="E3550" i="87" s="1"/>
  <c r="E3551" i="87" a="1"/>
  <c r="E3551" i="87" s="1"/>
  <c r="E3552" i="87" a="1"/>
  <c r="E3552" i="87" s="1"/>
  <c r="E3553" i="87" a="1"/>
  <c r="E3553" i="87" s="1"/>
  <c r="E3554" i="87" a="1"/>
  <c r="E3554" i="87" s="1"/>
  <c r="E3555" i="87" a="1"/>
  <c r="E3555" i="87" s="1"/>
  <c r="E3556" i="87" a="1"/>
  <c r="E3556" i="87" s="1"/>
  <c r="E3557" i="87" a="1"/>
  <c r="E3557" i="87" s="1"/>
  <c r="E3558" i="87" a="1"/>
  <c r="E3558" i="87" s="1"/>
  <c r="E3559" i="87" a="1"/>
  <c r="E3559" i="87" s="1"/>
  <c r="E3560" i="87" a="1"/>
  <c r="E3560" i="87" s="1"/>
  <c r="B3561" i="87"/>
  <c r="B3562" i="87"/>
  <c r="B3563" i="87"/>
  <c r="B3564" i="87"/>
  <c r="B3565" i="87"/>
  <c r="B3566" i="87"/>
  <c r="E3567" i="87" a="1"/>
  <c r="E3567" i="87" s="1"/>
  <c r="B3568" i="87"/>
  <c r="B3569" i="87"/>
  <c r="B3570" i="87"/>
  <c r="B3571" i="87"/>
  <c r="B3572" i="87"/>
  <c r="B3573" i="87"/>
  <c r="E3574" i="87" a="1"/>
  <c r="E3574" i="87" s="1"/>
  <c r="B3575" i="87"/>
  <c r="B3576" i="87"/>
  <c r="B3577" i="87"/>
  <c r="B3578" i="87"/>
  <c r="B3579" i="87"/>
  <c r="B3580" i="87"/>
  <c r="E3581" i="87" a="1"/>
  <c r="E3581" i="87" s="1"/>
  <c r="B3582" i="87"/>
  <c r="B3583" i="87"/>
  <c r="B3584" i="87"/>
  <c r="B3585" i="87"/>
  <c r="B3586" i="87"/>
  <c r="B3587" i="87"/>
  <c r="E3588" i="87" a="1"/>
  <c r="E3588" i="87" s="1"/>
  <c r="B3589" i="87"/>
  <c r="B3590" i="87"/>
  <c r="B3591" i="87"/>
  <c r="B3592" i="87"/>
  <c r="B3593" i="87"/>
  <c r="B3594" i="87"/>
  <c r="E3595" i="87" a="1"/>
  <c r="E3595" i="87" s="1"/>
  <c r="B3596" i="87"/>
  <c r="B3597" i="87"/>
  <c r="B3598" i="87"/>
  <c r="B3599" i="87"/>
  <c r="B3600" i="87"/>
  <c r="B3601" i="87"/>
  <c r="B3602" i="87"/>
  <c r="E3603" i="87" a="1"/>
  <c r="E3603" i="87" s="1"/>
  <c r="B3604" i="87"/>
  <c r="E3605" i="87" a="1"/>
  <c r="E3605" i="87" s="1"/>
  <c r="B3606" i="87"/>
  <c r="B3607" i="87"/>
  <c r="E3608" i="87" a="1"/>
  <c r="E3608" i="87" s="1"/>
  <c r="E3609" i="87" a="1"/>
  <c r="E3609" i="87" s="1"/>
  <c r="E3610" i="87" a="1"/>
  <c r="E3610" i="87" s="1"/>
  <c r="E3611" i="87" a="1"/>
  <c r="E3611" i="87" s="1"/>
  <c r="B3612" i="87"/>
  <c r="B3613" i="87"/>
  <c r="B3614" i="87"/>
  <c r="B3615" i="87"/>
  <c r="B3616" i="87"/>
  <c r="B3617" i="87"/>
  <c r="B3619" i="87"/>
  <c r="B3620" i="87"/>
  <c r="E3621" i="87" a="1"/>
  <c r="E3621" i="87" s="1"/>
  <c r="E3623" i="87" a="1"/>
  <c r="E3623" i="87" s="1"/>
  <c r="E3624" i="87" a="1"/>
  <c r="E3624" i="87" s="1"/>
  <c r="E3626" i="87" a="1"/>
  <c r="E3626" i="87" s="1"/>
  <c r="E3627" i="87" a="1"/>
  <c r="E3627" i="87" s="1"/>
  <c r="E3628" i="87" a="1"/>
  <c r="E3628" i="87" s="1"/>
  <c r="E3629" i="87" a="1"/>
  <c r="E3629" i="87" s="1"/>
  <c r="E3630" i="87" a="1"/>
  <c r="E3630" i="87" s="1"/>
  <c r="E3631" i="87" a="1"/>
  <c r="E3631" i="87" s="1"/>
  <c r="E3632" i="87" a="1"/>
  <c r="E3632" i="87" s="1"/>
  <c r="E3633" i="87" a="1"/>
  <c r="E3633" i="87" s="1"/>
  <c r="E3634" i="87" a="1"/>
  <c r="E3634" i="87" s="1"/>
  <c r="E3635" i="87" a="1"/>
  <c r="E3635" i="87" s="1"/>
  <c r="E3636" i="87" a="1"/>
  <c r="E3636" i="87" s="1"/>
  <c r="E3637" i="87" a="1"/>
  <c r="E3637" i="87" s="1"/>
  <c r="E3638" i="87" a="1"/>
  <c r="E3638" i="87" s="1"/>
  <c r="E3639" i="87" a="1"/>
  <c r="E3639" i="87" s="1"/>
  <c r="E3640" i="87" a="1"/>
  <c r="E3640" i="87" s="1"/>
  <c r="E3641" i="87" a="1"/>
  <c r="E3641" i="87" s="1"/>
  <c r="B3642" i="87"/>
  <c r="B3643" i="87"/>
  <c r="E3644" i="87" a="1"/>
  <c r="E3644" i="87" s="1"/>
  <c r="E3645" i="87" a="1"/>
  <c r="E3645" i="87" s="1"/>
  <c r="B3646" i="87"/>
  <c r="B3647" i="87"/>
  <c r="E3648" i="87" a="1"/>
  <c r="E3648" i="87" s="1"/>
  <c r="E3649" i="87" a="1"/>
  <c r="E3649" i="87" s="1"/>
  <c r="E3650" i="87" a="1"/>
  <c r="E3650" i="87" s="1"/>
  <c r="E3651" i="87" a="1"/>
  <c r="E3651" i="87" s="1"/>
  <c r="E3652" i="87" a="1"/>
  <c r="E3652" i="87" s="1"/>
  <c r="E3653" i="87" a="1"/>
  <c r="E3653" i="87" s="1"/>
  <c r="E3654" i="87" a="1"/>
  <c r="E3654" i="87" s="1"/>
  <c r="E3655" i="87" a="1"/>
  <c r="E3655" i="87" s="1"/>
  <c r="E3656" i="87" a="1"/>
  <c r="E3656" i="87" s="1"/>
  <c r="E3657" i="87" a="1"/>
  <c r="E3657" i="87" s="1"/>
  <c r="E3658" i="87" a="1"/>
  <c r="E3658" i="87" s="1"/>
  <c r="E3659" i="87" a="1"/>
  <c r="E3659" i="87" s="1"/>
  <c r="E3660" i="87" a="1"/>
  <c r="E3660" i="87" s="1"/>
  <c r="B3661" i="87"/>
  <c r="E3663" i="87" a="1"/>
  <c r="E3663" i="87" s="1"/>
  <c r="E3664" i="87" a="1"/>
  <c r="E3664" i="87" s="1"/>
  <c r="B3665" i="87"/>
  <c r="B3666" i="87"/>
  <c r="B3667" i="87"/>
  <c r="B3668" i="87"/>
  <c r="E3669" i="87" a="1"/>
  <c r="E3669" i="87" s="1"/>
  <c r="E3670" i="87" a="1"/>
  <c r="E3670" i="87" s="1"/>
  <c r="E3671" i="87" a="1"/>
  <c r="E3671" i="87" s="1"/>
  <c r="E3672" i="87" a="1"/>
  <c r="E3672" i="87" s="1"/>
  <c r="E3673" i="87" a="1"/>
  <c r="E3673" i="87" s="1"/>
  <c r="E3674" i="87" a="1"/>
  <c r="E3674" i="87" s="1"/>
  <c r="E3675" i="87" a="1"/>
  <c r="E3675" i="87" s="1"/>
  <c r="E3676" i="87" a="1"/>
  <c r="E3676" i="87" s="1"/>
  <c r="E3677" i="87" a="1"/>
  <c r="E3677" i="87" s="1"/>
  <c r="E3678" i="87" a="1"/>
  <c r="E3678" i="87" s="1"/>
  <c r="E3679" i="87" a="1"/>
  <c r="E3679" i="87" s="1"/>
  <c r="E3680" i="87" a="1"/>
  <c r="E3680" i="87" s="1"/>
  <c r="E3681" i="87" a="1"/>
  <c r="E3681" i="87" s="1"/>
  <c r="E3682" i="87" a="1"/>
  <c r="E3682" i="87" s="1"/>
  <c r="E3683" i="87" a="1"/>
  <c r="E3683" i="87" s="1"/>
  <c r="E3684" i="87" a="1"/>
  <c r="E3684" i="87" s="1"/>
  <c r="E3685" i="87" a="1"/>
  <c r="E3685" i="87" s="1"/>
  <c r="E3686" i="87" a="1"/>
  <c r="E3686" i="87" s="1"/>
  <c r="E3687" i="87" a="1"/>
  <c r="E3687" i="87" s="1"/>
  <c r="E3688" i="87" a="1"/>
  <c r="E3688" i="87" s="1"/>
  <c r="E3689" i="87" a="1"/>
  <c r="E3689" i="87" s="1"/>
  <c r="E3690" i="87" a="1"/>
  <c r="E3690" i="87" s="1"/>
  <c r="E3691" i="87" a="1"/>
  <c r="E3691" i="87" s="1"/>
  <c r="E3692" i="87" a="1"/>
  <c r="E3692" i="87" s="1"/>
  <c r="E3693" i="87" a="1"/>
  <c r="E3693" i="87" s="1"/>
  <c r="E3694" i="87" a="1"/>
  <c r="E3694" i="87" s="1"/>
  <c r="E3695" i="87" a="1"/>
  <c r="E3695" i="87" s="1"/>
  <c r="E3696" i="87" a="1"/>
  <c r="E3696" i="87" s="1"/>
  <c r="E3697" i="87" a="1"/>
  <c r="E3697" i="87" s="1"/>
  <c r="E3698" i="87" a="1"/>
  <c r="E3698" i="87" s="1"/>
  <c r="E3699" i="87" a="1"/>
  <c r="E3699" i="87" s="1"/>
  <c r="E3700" i="87" a="1"/>
  <c r="E3700" i="87" s="1"/>
  <c r="E3701" i="87" a="1"/>
  <c r="E3701" i="87" s="1"/>
  <c r="E3702" i="87" a="1"/>
  <c r="E3702" i="87" s="1"/>
  <c r="E3703" i="87" a="1"/>
  <c r="E3703" i="87" s="1"/>
  <c r="E3704" i="87" a="1"/>
  <c r="E3704" i="87" s="1"/>
  <c r="E3705" i="87" a="1"/>
  <c r="E3705" i="87" s="1"/>
  <c r="E3706" i="87" a="1"/>
  <c r="E3706" i="87" s="1"/>
  <c r="E3707" i="87" a="1"/>
  <c r="E3707" i="87" s="1"/>
  <c r="E3708" i="87" a="1"/>
  <c r="E3708" i="87" s="1"/>
  <c r="E3709" i="87" a="1"/>
  <c r="E3709" i="87" s="1"/>
  <c r="E3710" i="87" a="1"/>
  <c r="E3710" i="87" s="1"/>
  <c r="E3711" i="87" a="1"/>
  <c r="E3711" i="87" s="1"/>
  <c r="E3712" i="87" a="1"/>
  <c r="E3712" i="87" s="1"/>
  <c r="E3713" i="87" a="1"/>
  <c r="E3713" i="87" s="1"/>
  <c r="E3714" i="87" a="1"/>
  <c r="E3714" i="87" s="1"/>
  <c r="E3715" i="87" a="1"/>
  <c r="E3715" i="87" s="1"/>
  <c r="E3716" i="87" a="1"/>
  <c r="E3716" i="87" s="1"/>
  <c r="E3717" i="87" a="1"/>
  <c r="E3717" i="87" s="1"/>
  <c r="E3718" i="87" a="1"/>
  <c r="E3718" i="87" s="1"/>
  <c r="E3719" i="87" a="1"/>
  <c r="E3719" i="87" s="1"/>
  <c r="E3720" i="87" a="1"/>
  <c r="E3720" i="87" s="1"/>
  <c r="E3721" i="87" a="1"/>
  <c r="E3721" i="87" s="1"/>
  <c r="E3722" i="87" a="1"/>
  <c r="E3722" i="87" s="1"/>
  <c r="E3723" i="87" a="1"/>
  <c r="E3723" i="87" s="1"/>
  <c r="E3724" i="87" a="1"/>
  <c r="E3724" i="87" s="1"/>
  <c r="E3725" i="87" a="1"/>
  <c r="E3725" i="87" s="1"/>
  <c r="E3726" i="87" a="1"/>
  <c r="E3726" i="87" s="1"/>
  <c r="E3727" i="87" a="1"/>
  <c r="E3727" i="87" s="1"/>
  <c r="E3728" i="87" a="1"/>
  <c r="E3728" i="87" s="1"/>
  <c r="E3729" i="87" a="1"/>
  <c r="E3729" i="87" s="1"/>
  <c r="E3730" i="87" a="1"/>
  <c r="E3730" i="87" s="1"/>
  <c r="E3731" i="87" a="1"/>
  <c r="E3731" i="87" s="1"/>
  <c r="E3732" i="87" a="1"/>
  <c r="E3732" i="87" s="1"/>
  <c r="E3733" i="87" a="1"/>
  <c r="E3733" i="87" s="1"/>
  <c r="E3734" i="87" a="1"/>
  <c r="E3734" i="87" s="1"/>
  <c r="E3735" i="87" a="1"/>
  <c r="E3735" i="87" s="1"/>
  <c r="E3736" i="87" a="1"/>
  <c r="E3736" i="87" s="1"/>
  <c r="E3737" i="87" a="1"/>
  <c r="E3737" i="87" s="1"/>
  <c r="E3738" i="87" a="1"/>
  <c r="E3738" i="87" s="1"/>
  <c r="E3739" i="87" a="1"/>
  <c r="E3739" i="87" s="1"/>
  <c r="E3740" i="87" a="1"/>
  <c r="E3740" i="87" s="1"/>
  <c r="E3741" i="87" a="1"/>
  <c r="E3741" i="87" s="1"/>
  <c r="E3742" i="87" a="1"/>
  <c r="E3742" i="87" s="1"/>
  <c r="E3743" i="87" a="1"/>
  <c r="E3743" i="87" s="1"/>
  <c r="E3744" i="87" a="1"/>
  <c r="E3744" i="87" s="1"/>
  <c r="E3745" i="87" a="1"/>
  <c r="E3745" i="87" s="1"/>
  <c r="E3746" i="87" a="1"/>
  <c r="E3746" i="87" s="1"/>
  <c r="E3747" i="87" a="1"/>
  <c r="E3747" i="87" s="1"/>
  <c r="E3748" i="87" a="1"/>
  <c r="E3748" i="87" s="1"/>
  <c r="E3749" i="87" a="1"/>
  <c r="E3749" i="87" s="1"/>
  <c r="E3750" i="87" a="1"/>
  <c r="E3750" i="87" s="1"/>
  <c r="E3751" i="87" a="1"/>
  <c r="E3751" i="87" s="1"/>
  <c r="E3752" i="87" a="1"/>
  <c r="E3752" i="87" s="1"/>
  <c r="E3753" i="87" a="1"/>
  <c r="E3753" i="87" s="1"/>
  <c r="E3754" i="87" a="1"/>
  <c r="E3754" i="87" s="1"/>
  <c r="E3755" i="87" a="1"/>
  <c r="E3755" i="87" s="1"/>
  <c r="E3756" i="87" a="1"/>
  <c r="E3756" i="87" s="1"/>
  <c r="E3757" i="87" a="1"/>
  <c r="E3757" i="87" s="1"/>
  <c r="E3758" i="87" a="1"/>
  <c r="E3758" i="87" s="1"/>
  <c r="E3759" i="87" a="1"/>
  <c r="E3759" i="87" s="1"/>
  <c r="E3760" i="87" a="1"/>
  <c r="E3760" i="87" s="1"/>
  <c r="E3761" i="87" a="1"/>
  <c r="E3761" i="87" s="1"/>
  <c r="E3762" i="87" a="1"/>
  <c r="E3762" i="87" s="1"/>
  <c r="E3763" i="87" a="1"/>
  <c r="E3763" i="87" s="1"/>
  <c r="E3764" i="87" a="1"/>
  <c r="E3764" i="87" s="1"/>
  <c r="E3765" i="87" a="1"/>
  <c r="E3765" i="87" s="1"/>
  <c r="E3766" i="87" a="1"/>
  <c r="E3766" i="87" s="1"/>
  <c r="E3767" i="87" a="1"/>
  <c r="E3767" i="87" s="1"/>
  <c r="E3768" i="87" a="1"/>
  <c r="E3768" i="87" s="1"/>
  <c r="E3769" i="87" a="1"/>
  <c r="E3769" i="87" s="1"/>
  <c r="E3770" i="87" a="1"/>
  <c r="E3770" i="87" s="1"/>
  <c r="E3771" i="87" a="1"/>
  <c r="E3771" i="87" s="1"/>
  <c r="E3772" i="87" a="1"/>
  <c r="E3772" i="87" s="1"/>
  <c r="E3773" i="87" a="1"/>
  <c r="E3773" i="87" s="1"/>
  <c r="E3774" i="87" a="1"/>
  <c r="E3774" i="87" s="1"/>
  <c r="E3775" i="87" a="1"/>
  <c r="E3775" i="87" s="1"/>
  <c r="E3776" i="87" a="1"/>
  <c r="E3776" i="87" s="1"/>
  <c r="E3777" i="87" a="1"/>
  <c r="E3777" i="87" s="1"/>
  <c r="E3778" i="87" a="1"/>
  <c r="E3778" i="87" s="1"/>
  <c r="E3779" i="87" a="1"/>
  <c r="E3779" i="87" s="1"/>
  <c r="E3780" i="87" a="1"/>
  <c r="E3780" i="87" s="1"/>
  <c r="E3781" i="87" a="1"/>
  <c r="E3781" i="87" s="1"/>
  <c r="E3782" i="87" a="1"/>
  <c r="E3782" i="87" s="1"/>
  <c r="E3783" i="87" a="1"/>
  <c r="E3783" i="87" s="1"/>
  <c r="E3784" i="87" a="1"/>
  <c r="E3784" i="87" s="1"/>
  <c r="E3785" i="87" a="1"/>
  <c r="E3785" i="87" s="1"/>
  <c r="E3786" i="87" a="1"/>
  <c r="E3786" i="87" s="1"/>
  <c r="E3787" i="87" a="1"/>
  <c r="E3787" i="87" s="1"/>
  <c r="E3788" i="87" a="1"/>
  <c r="E3788" i="87" s="1"/>
  <c r="E3789" i="87" a="1"/>
  <c r="E3789" i="87" s="1"/>
  <c r="E3790" i="87" a="1"/>
  <c r="E3790" i="87" s="1"/>
  <c r="E3791" i="87" a="1"/>
  <c r="E3791" i="87" s="1"/>
  <c r="E3792" i="87" a="1"/>
  <c r="E3792" i="87" s="1"/>
  <c r="E3793" i="87" a="1"/>
  <c r="E3793" i="87" s="1"/>
  <c r="E3794" i="87" a="1"/>
  <c r="E3794" i="87" s="1"/>
  <c r="E3795" i="87" a="1"/>
  <c r="E3795" i="87" s="1"/>
  <c r="E3796" i="87" a="1"/>
  <c r="E3796" i="87" s="1"/>
  <c r="E3797" i="87" a="1"/>
  <c r="E3797" i="87" s="1"/>
  <c r="E3798" i="87" a="1"/>
  <c r="E3798" i="87" s="1"/>
  <c r="E3799" i="87" a="1"/>
  <c r="E3799" i="87" s="1"/>
  <c r="E3800" i="87" a="1"/>
  <c r="E3800" i="87" s="1"/>
  <c r="E3801" i="87" a="1"/>
  <c r="E3801" i="87" s="1"/>
  <c r="E3802" i="87" a="1"/>
  <c r="E3802" i="87" s="1"/>
  <c r="E3803" i="87" a="1"/>
  <c r="E3803" i="87" s="1"/>
  <c r="E3804" i="87" a="1"/>
  <c r="E3804" i="87" s="1"/>
  <c r="E3805" i="87" a="1"/>
  <c r="E3805" i="87" s="1"/>
  <c r="E3806" i="87" a="1"/>
  <c r="E3806" i="87" s="1"/>
  <c r="E3807" i="87" a="1"/>
  <c r="E3807" i="87" s="1"/>
  <c r="E3808" i="87" a="1"/>
  <c r="E3808" i="87" s="1"/>
  <c r="E3809" i="87" a="1"/>
  <c r="E3809" i="87" s="1"/>
  <c r="E3810" i="87" a="1"/>
  <c r="E3810" i="87" s="1"/>
  <c r="E3811" i="87" a="1"/>
  <c r="E3811" i="87" s="1"/>
  <c r="E3812" i="87" a="1"/>
  <c r="E3812" i="87" s="1"/>
  <c r="E3813" i="87" a="1"/>
  <c r="E3813" i="87" s="1"/>
  <c r="E3814" i="87" a="1"/>
  <c r="E3814" i="87" s="1"/>
  <c r="E3815" i="87" a="1"/>
  <c r="E3815" i="87" s="1"/>
  <c r="E3816" i="87" a="1"/>
  <c r="E3816" i="87" s="1"/>
  <c r="E3817" i="87" a="1"/>
  <c r="E3817" i="87" s="1"/>
  <c r="E3818" i="87" a="1"/>
  <c r="E3818" i="87" s="1"/>
  <c r="E3819" i="87" a="1"/>
  <c r="E3819" i="87" s="1"/>
  <c r="E3820" i="87" a="1"/>
  <c r="E3820" i="87" s="1"/>
  <c r="E3821" i="87" a="1"/>
  <c r="E3821" i="87" s="1"/>
  <c r="E3822" i="87" a="1"/>
  <c r="E3822" i="87" s="1"/>
  <c r="E3823" i="87" a="1"/>
  <c r="E3823" i="87" s="1"/>
  <c r="E3824" i="87" a="1"/>
  <c r="E3824" i="87" s="1"/>
  <c r="E3825" i="87" a="1"/>
  <c r="E3825" i="87" s="1"/>
  <c r="E3826" i="87" a="1"/>
  <c r="E3826" i="87" s="1"/>
  <c r="E3827" i="87" a="1"/>
  <c r="E3827" i="87" s="1"/>
  <c r="E3828" i="87" a="1"/>
  <c r="E3828" i="87" s="1"/>
  <c r="E3829" i="87" a="1"/>
  <c r="E3829" i="87" s="1"/>
  <c r="E3830" i="87" a="1"/>
  <c r="E3830" i="87" s="1"/>
  <c r="E3831" i="87" a="1"/>
  <c r="E3831" i="87" s="1"/>
  <c r="E3832" i="87" a="1"/>
  <c r="E3832" i="87" s="1"/>
  <c r="E3833" i="87" a="1"/>
  <c r="E3833" i="87" s="1"/>
  <c r="E3834" i="87" a="1"/>
  <c r="E3834" i="87" s="1"/>
  <c r="E3835" i="87" a="1"/>
  <c r="E3835" i="87" s="1"/>
  <c r="E3836" i="87" a="1"/>
  <c r="E3836" i="87" s="1"/>
  <c r="E3837" i="87" a="1"/>
  <c r="E3837" i="87" s="1"/>
  <c r="E3838" i="87" a="1"/>
  <c r="E3838" i="87" s="1"/>
  <c r="E3839" i="87" a="1"/>
  <c r="E3839" i="87" s="1"/>
  <c r="E3840" i="87" a="1"/>
  <c r="E3840" i="87" s="1"/>
  <c r="E3841" i="87" a="1"/>
  <c r="E3841" i="87" s="1"/>
  <c r="E3842" i="87" a="1"/>
  <c r="E3842" i="87" s="1"/>
  <c r="E3843" i="87" a="1"/>
  <c r="E3843" i="87" s="1"/>
  <c r="E3844" i="87" a="1"/>
  <c r="E3844" i="87" s="1"/>
  <c r="E3845" i="87" a="1"/>
  <c r="E3845" i="87" s="1"/>
  <c r="E3846" i="87" a="1"/>
  <c r="E3846" i="87" s="1"/>
  <c r="E3847" i="87" a="1"/>
  <c r="E3847" i="87" s="1"/>
  <c r="E3848" i="87" a="1"/>
  <c r="E3848" i="87" s="1"/>
  <c r="E3849" i="87" a="1"/>
  <c r="E3849" i="87" s="1"/>
  <c r="E3850" i="87" a="1"/>
  <c r="E3850" i="87" s="1"/>
  <c r="E3851" i="87" a="1"/>
  <c r="E3851" i="87" s="1"/>
  <c r="E3852" i="87" a="1"/>
  <c r="E3852" i="87" s="1"/>
  <c r="E3853" i="87" a="1"/>
  <c r="E3853" i="87" s="1"/>
  <c r="E3854" i="87" a="1"/>
  <c r="E3854" i="87" s="1"/>
  <c r="E3855" i="87" a="1"/>
  <c r="E3855" i="87" s="1"/>
  <c r="E3856" i="87" a="1"/>
  <c r="E3856" i="87" s="1"/>
  <c r="E3857" i="87" a="1"/>
  <c r="E3857" i="87" s="1"/>
  <c r="E3858" i="87" a="1"/>
  <c r="E3858" i="87" s="1"/>
  <c r="E3859" i="87" a="1"/>
  <c r="E3859" i="87" s="1"/>
  <c r="E3860" i="87" a="1"/>
  <c r="E3860" i="87" s="1"/>
  <c r="E3861" i="87" a="1"/>
  <c r="E3861" i="87" s="1"/>
  <c r="E3862" i="87" a="1"/>
  <c r="E3862" i="87" s="1"/>
  <c r="E3863" i="87" a="1"/>
  <c r="E3863" i="87" s="1"/>
  <c r="E3864" i="87" a="1"/>
  <c r="E3864" i="87" s="1"/>
  <c r="E3865" i="87" a="1"/>
  <c r="E3865" i="87" s="1"/>
  <c r="E3866" i="87" a="1"/>
  <c r="E3866" i="87" s="1"/>
  <c r="E3867" i="87" a="1"/>
  <c r="E3867" i="87" s="1"/>
  <c r="E3868" i="87" a="1"/>
  <c r="E3868" i="87" s="1"/>
  <c r="E3869" i="87" a="1"/>
  <c r="E3869" i="87" s="1"/>
  <c r="E3870" i="87" a="1"/>
  <c r="E3870" i="87" s="1"/>
  <c r="E3871" i="87" a="1"/>
  <c r="E3871" i="87" s="1"/>
  <c r="E3872" i="87" a="1"/>
  <c r="E3872" i="87" s="1"/>
  <c r="E3873" i="87" a="1"/>
  <c r="E3873" i="87" s="1"/>
  <c r="E3874" i="87" a="1"/>
  <c r="E3874" i="87" s="1"/>
  <c r="E3875" i="87" a="1"/>
  <c r="E3875" i="87" s="1"/>
  <c r="E3876" i="87" a="1"/>
  <c r="E3876" i="87" s="1"/>
  <c r="E3877" i="87" a="1"/>
  <c r="E3877" i="87" s="1"/>
  <c r="E3878" i="87" a="1"/>
  <c r="E3878" i="87" s="1"/>
  <c r="E3879" i="87" a="1"/>
  <c r="E3879" i="87" s="1"/>
  <c r="E3880" i="87" a="1"/>
  <c r="E3880" i="87" s="1"/>
  <c r="E3881" i="87" a="1"/>
  <c r="E3881" i="87" s="1"/>
  <c r="E3882" i="87" a="1"/>
  <c r="E3882" i="87" s="1"/>
  <c r="E3883" i="87" a="1"/>
  <c r="E3883" i="87" s="1"/>
  <c r="E3884" i="87" a="1"/>
  <c r="E3884" i="87" s="1"/>
  <c r="E3885" i="87" a="1"/>
  <c r="E3885" i="87" s="1"/>
  <c r="E3886" i="87" a="1"/>
  <c r="E3886" i="87" s="1"/>
  <c r="E3887" i="87" a="1"/>
  <c r="E3887" i="87" s="1"/>
  <c r="E3888" i="87" a="1"/>
  <c r="E3888" i="87" s="1"/>
  <c r="E3889" i="87" a="1"/>
  <c r="E3889" i="87" s="1"/>
  <c r="E3890" i="87" a="1"/>
  <c r="E3890" i="87" s="1"/>
  <c r="E3891" i="87" a="1"/>
  <c r="E3891" i="87" s="1"/>
  <c r="E3892" i="87" a="1"/>
  <c r="E3892" i="87" s="1"/>
  <c r="E3893" i="87" a="1"/>
  <c r="E3893" i="87" s="1"/>
  <c r="E3894" i="87" a="1"/>
  <c r="E3894" i="87" s="1"/>
  <c r="E3895" i="87" a="1"/>
  <c r="E3895" i="87" s="1"/>
  <c r="E3896" i="87" a="1"/>
  <c r="E3896" i="87" s="1"/>
  <c r="E3897" i="87" a="1"/>
  <c r="E3897" i="87" s="1"/>
  <c r="E3898" i="87" a="1"/>
  <c r="E3898" i="87" s="1"/>
  <c r="E3899" i="87" a="1"/>
  <c r="E3899" i="87" s="1"/>
  <c r="E3900" i="87" a="1"/>
  <c r="E3900" i="87" s="1"/>
  <c r="E3901" i="87" a="1"/>
  <c r="E3901" i="87" s="1"/>
  <c r="E3902" i="87" a="1"/>
  <c r="E3902" i="87" s="1"/>
  <c r="E3903" i="87" a="1"/>
  <c r="E3903" i="87" s="1"/>
  <c r="E3904" i="87" a="1"/>
  <c r="E3904" i="87" s="1"/>
  <c r="E3905" i="87" a="1"/>
  <c r="E3905" i="87" s="1"/>
  <c r="E3906" i="87" a="1"/>
  <c r="E3906" i="87" s="1"/>
  <c r="E3907" i="87" a="1"/>
  <c r="E3907" i="87" s="1"/>
  <c r="E3908" i="87" a="1"/>
  <c r="E3908" i="87" s="1"/>
  <c r="E3909" i="87" a="1"/>
  <c r="E3909" i="87" s="1"/>
  <c r="E3910" i="87" a="1"/>
  <c r="E3910" i="87" s="1"/>
  <c r="E3911" i="87" a="1"/>
  <c r="E3911" i="87" s="1"/>
  <c r="E3912" i="87" a="1"/>
  <c r="E3912" i="87" s="1"/>
  <c r="E3913" i="87" a="1"/>
  <c r="E3913" i="87" s="1"/>
  <c r="E3914" i="87" a="1"/>
  <c r="E3914" i="87" s="1"/>
  <c r="E3915" i="87" a="1"/>
  <c r="E3915" i="87" s="1"/>
  <c r="E3916" i="87" a="1"/>
  <c r="E3916" i="87" s="1"/>
  <c r="E3917" i="87" a="1"/>
  <c r="E3917" i="87" s="1"/>
  <c r="E3918" i="87" a="1"/>
  <c r="E3918" i="87" s="1"/>
  <c r="E3919" i="87" a="1"/>
  <c r="E3919" i="87" s="1"/>
  <c r="E3920" i="87" a="1"/>
  <c r="E3920" i="87" s="1"/>
  <c r="E3921" i="87" a="1"/>
  <c r="E3921" i="87" s="1"/>
  <c r="E3922" i="87" a="1"/>
  <c r="E3922" i="87" s="1"/>
  <c r="E3923" i="87" a="1"/>
  <c r="E3923" i="87" s="1"/>
  <c r="E3924" i="87" a="1"/>
  <c r="E3924" i="87" s="1"/>
  <c r="E3925" i="87" a="1"/>
  <c r="E3925" i="87" s="1"/>
  <c r="E3926" i="87" a="1"/>
  <c r="E3926" i="87" s="1"/>
  <c r="E3927" i="87" a="1"/>
  <c r="E3927" i="87" s="1"/>
  <c r="E3928" i="87" a="1"/>
  <c r="E3928" i="87" s="1"/>
  <c r="E3929" i="87" a="1"/>
  <c r="E3929" i="87" s="1"/>
  <c r="E3930" i="87" a="1"/>
  <c r="E3930" i="87" s="1"/>
  <c r="E3931" i="87" a="1"/>
  <c r="E3931" i="87" s="1"/>
  <c r="E3932" i="87" a="1"/>
  <c r="E3932" i="87" s="1"/>
  <c r="E3933" i="87" a="1"/>
  <c r="E3933" i="87" s="1"/>
  <c r="E3934" i="87" a="1"/>
  <c r="E3934" i="87" s="1"/>
  <c r="E3935" i="87" a="1"/>
  <c r="E3935" i="87" s="1"/>
  <c r="E3936" i="87" a="1"/>
  <c r="E3936" i="87" s="1"/>
  <c r="E3937" i="87" a="1"/>
  <c r="E3937" i="87" s="1"/>
  <c r="E3938" i="87" a="1"/>
  <c r="E3938" i="87" s="1"/>
  <c r="E3939" i="87" a="1"/>
  <c r="E3939" i="87" s="1"/>
  <c r="E3940" i="87" a="1"/>
  <c r="E3940" i="87" s="1"/>
  <c r="E3941" i="87" a="1"/>
  <c r="E3941" i="87" s="1"/>
  <c r="E3942" i="87" a="1"/>
  <c r="E3942" i="87" s="1"/>
  <c r="E3943" i="87" a="1"/>
  <c r="E3943" i="87" s="1"/>
  <c r="E3944" i="87" a="1"/>
  <c r="E3944" i="87" s="1"/>
  <c r="E3945" i="87" a="1"/>
  <c r="E3945" i="87" s="1"/>
  <c r="E3946" i="87" a="1"/>
  <c r="E3946" i="87" s="1"/>
  <c r="E3947" i="87" a="1"/>
  <c r="E3947" i="87" s="1"/>
  <c r="E3948" i="87" a="1"/>
  <c r="E3948" i="87" s="1"/>
  <c r="E3949" i="87" a="1"/>
  <c r="E3949" i="87" s="1"/>
  <c r="E3950" i="87" a="1"/>
  <c r="E3950" i="87" s="1"/>
  <c r="E3951" i="87" a="1"/>
  <c r="E3951" i="87" s="1"/>
  <c r="E3952" i="87" a="1"/>
  <c r="E3952" i="87" s="1"/>
  <c r="E3953" i="87" a="1"/>
  <c r="E3953" i="87" s="1"/>
  <c r="E3954" i="87" a="1"/>
  <c r="E3954" i="87" s="1"/>
  <c r="E3955" i="87" a="1"/>
  <c r="E3955" i="87" s="1"/>
  <c r="E3956" i="87" a="1"/>
  <c r="E3956" i="87" s="1"/>
  <c r="E3957" i="87" a="1"/>
  <c r="E3957" i="87" s="1"/>
  <c r="E3958" i="87" a="1"/>
  <c r="E3958" i="87" s="1"/>
  <c r="E3959" i="87" a="1"/>
  <c r="E3959" i="87" s="1"/>
  <c r="E3960" i="87" a="1"/>
  <c r="E3960" i="87" s="1"/>
  <c r="E3961" i="87" a="1"/>
  <c r="E3961" i="87" s="1"/>
  <c r="E3962" i="87" a="1"/>
  <c r="E3962" i="87" s="1"/>
  <c r="E3963" i="87" a="1"/>
  <c r="E3963" i="87" s="1"/>
  <c r="E3964" i="87" a="1"/>
  <c r="E3964" i="87" s="1"/>
  <c r="E3965" i="87" a="1"/>
  <c r="E3965" i="87" s="1"/>
  <c r="E3966" i="87" a="1"/>
  <c r="E3966" i="87" s="1"/>
  <c r="E3967" i="87" a="1"/>
  <c r="E3967" i="87" s="1"/>
  <c r="E3968" i="87" a="1"/>
  <c r="E3968" i="87" s="1"/>
  <c r="E3969" i="87" a="1"/>
  <c r="E3969" i="87" s="1"/>
  <c r="E3970" i="87" a="1"/>
  <c r="E3970" i="87" s="1"/>
  <c r="E3971" i="87" a="1"/>
  <c r="E3971" i="87" s="1"/>
  <c r="E3972" i="87" a="1"/>
  <c r="E3972" i="87" s="1"/>
  <c r="E3973" i="87" a="1"/>
  <c r="E3973" i="87" s="1"/>
  <c r="E3974" i="87" a="1"/>
  <c r="E3974" i="87" s="1"/>
  <c r="E3975" i="87" a="1"/>
  <c r="E3975" i="87" s="1"/>
  <c r="E3976" i="87" a="1"/>
  <c r="E3976" i="87" s="1"/>
  <c r="E3977" i="87" a="1"/>
  <c r="E3977" i="87" s="1"/>
  <c r="E3978" i="87" a="1"/>
  <c r="E3978" i="87" s="1"/>
  <c r="E3979" i="87" a="1"/>
  <c r="E3979" i="87" s="1"/>
  <c r="E3980" i="87" a="1"/>
  <c r="E3980" i="87" s="1"/>
  <c r="E3981" i="87" a="1"/>
  <c r="E3981" i="87" s="1"/>
  <c r="E3982" i="87" a="1"/>
  <c r="E3982" i="87" s="1"/>
  <c r="E3983" i="87" a="1"/>
  <c r="E3983" i="87" s="1"/>
  <c r="E3984" i="87" a="1"/>
  <c r="E3984" i="87" s="1"/>
  <c r="E3985" i="87" a="1"/>
  <c r="E3985" i="87" s="1"/>
  <c r="E3986" i="87" a="1"/>
  <c r="E3986" i="87" s="1"/>
  <c r="E3987" i="87" a="1"/>
  <c r="E3987" i="87" s="1"/>
  <c r="E3988" i="87" a="1"/>
  <c r="E3988" i="87" s="1"/>
  <c r="E3989" i="87" a="1"/>
  <c r="E3989" i="87" s="1"/>
  <c r="E3990" i="87" a="1"/>
  <c r="E3990" i="87" s="1"/>
  <c r="E3991" i="87" a="1"/>
  <c r="E3991" i="87" s="1"/>
  <c r="E3992" i="87" a="1"/>
  <c r="E3992" i="87" s="1"/>
  <c r="E3993" i="87" a="1"/>
  <c r="E3993" i="87" s="1"/>
  <c r="E3994" i="87" a="1"/>
  <c r="E3994" i="87" s="1"/>
  <c r="E3995" i="87" a="1"/>
  <c r="E3995" i="87" s="1"/>
  <c r="E3996" i="87" a="1"/>
  <c r="E3996" i="87" s="1"/>
  <c r="E3997" i="87" a="1"/>
  <c r="E3997" i="87" s="1"/>
  <c r="E3998" i="87" a="1"/>
  <c r="E3998" i="87" s="1"/>
  <c r="E3999" i="87" a="1"/>
  <c r="E3999" i="87" s="1"/>
  <c r="E4000" i="87" a="1"/>
  <c r="E4000" i="87" s="1"/>
  <c r="E4001" i="87" a="1"/>
  <c r="E4001" i="87" s="1"/>
  <c r="E4002" i="87" a="1"/>
  <c r="E4002" i="87" s="1"/>
  <c r="E4003" i="87" a="1"/>
  <c r="E4003" i="87" s="1"/>
  <c r="E4004" i="87" a="1"/>
  <c r="E4004" i="87" s="1"/>
  <c r="E4005" i="87" a="1"/>
  <c r="E4005" i="87" s="1"/>
  <c r="E4006" i="87" a="1"/>
  <c r="E4006" i="87" s="1"/>
  <c r="E4007" i="87" a="1"/>
  <c r="E4007" i="87" s="1"/>
  <c r="E4008" i="87" a="1"/>
  <c r="E4008" i="87" s="1"/>
  <c r="E4009" i="87" a="1"/>
  <c r="E4009" i="87" s="1"/>
  <c r="E4010" i="87" a="1"/>
  <c r="E4010" i="87" s="1"/>
  <c r="E4011" i="87" a="1"/>
  <c r="E4011" i="87" s="1"/>
  <c r="E4012" i="87" a="1"/>
  <c r="E4012" i="87" s="1"/>
  <c r="E4013" i="87" a="1"/>
  <c r="E4013" i="87" s="1"/>
  <c r="E4014" i="87" a="1"/>
  <c r="E4014" i="87" s="1"/>
  <c r="E4015" i="87" a="1"/>
  <c r="E4015" i="87" s="1"/>
  <c r="E4016" i="87" a="1"/>
  <c r="E4016" i="87" s="1"/>
  <c r="E4017" i="87" a="1"/>
  <c r="E4017" i="87" s="1"/>
  <c r="B4018" i="87"/>
  <c r="B4019" i="87"/>
  <c r="B4020" i="87"/>
  <c r="B4021" i="87"/>
  <c r="B4022" i="87"/>
  <c r="B4023" i="87"/>
  <c r="B4024" i="87"/>
  <c r="B4025" i="87"/>
  <c r="B4026" i="87"/>
  <c r="B4027" i="87"/>
  <c r="B4028" i="87"/>
  <c r="B4029" i="87"/>
  <c r="B4030" i="87"/>
  <c r="B4031" i="87"/>
  <c r="E4032" i="87" a="1"/>
  <c r="E4032" i="87" s="1"/>
  <c r="E4033" i="87" a="1"/>
  <c r="E4033" i="87" s="1"/>
  <c r="E4034" i="87" a="1"/>
  <c r="E4034" i="87" s="1"/>
  <c r="E4035" i="87" a="1"/>
  <c r="E4035" i="87" s="1"/>
  <c r="E4036" i="87" a="1"/>
  <c r="E4036" i="87" s="1"/>
  <c r="E4037" i="87" a="1"/>
  <c r="E4037" i="87" s="1"/>
  <c r="E4038" i="87" a="1"/>
  <c r="E4038" i="87" s="1"/>
  <c r="E4039" i="87" a="1"/>
  <c r="E4039" i="87" s="1"/>
  <c r="E4040" i="87" a="1"/>
  <c r="E4040" i="87" s="1"/>
  <c r="E4041" i="87" a="1"/>
  <c r="E4041" i="87" s="1"/>
  <c r="E4042" i="87" a="1"/>
  <c r="E4042" i="87" s="1"/>
  <c r="B4043" i="87"/>
  <c r="B4044" i="87"/>
  <c r="E4045" i="87" a="1"/>
  <c r="E4045" i="87" s="1"/>
  <c r="E4046" i="87" a="1"/>
  <c r="E4046" i="87" s="1"/>
  <c r="E4047" i="87" a="1"/>
  <c r="E4047" i="87" s="1"/>
  <c r="E4048" i="87" a="1"/>
  <c r="E4048" i="87" s="1"/>
  <c r="E4049" i="87" a="1"/>
  <c r="E4049" i="87" s="1"/>
  <c r="E4050" i="87" a="1"/>
  <c r="E4050" i="87" s="1"/>
  <c r="E4051" i="87" a="1"/>
  <c r="E4051" i="87" s="1"/>
  <c r="E4052" i="87" a="1"/>
  <c r="E4052" i="87" s="1"/>
  <c r="E4053" i="87" a="1"/>
  <c r="E4053" i="87" s="1"/>
  <c r="E4054" i="87" a="1"/>
  <c r="E4054" i="87" s="1"/>
  <c r="E4055" i="87" a="1"/>
  <c r="E4055" i="87" s="1"/>
  <c r="E4056" i="87" a="1"/>
  <c r="E4056" i="87" s="1"/>
  <c r="B4057" i="87"/>
  <c r="B4058" i="87"/>
  <c r="B4059" i="87"/>
  <c r="B4060" i="87"/>
  <c r="B4061" i="87"/>
  <c r="B4062" i="87"/>
  <c r="E4063" i="87" a="1"/>
  <c r="E4063" i="87" s="1"/>
  <c r="E4064" i="87" a="1"/>
  <c r="E4064" i="87" s="1"/>
  <c r="B4065" i="87"/>
  <c r="E4073" i="87" a="1"/>
  <c r="E4073" i="87" s="1"/>
  <c r="B4075" i="87"/>
  <c r="B4076" i="87"/>
  <c r="B4077" i="87"/>
  <c r="B4078" i="87"/>
  <c r="B4079" i="87"/>
  <c r="E4086" i="87" a="1"/>
  <c r="E4086" i="87" s="1"/>
  <c r="E4087" i="87" a="1"/>
  <c r="E4087" i="87" s="1"/>
  <c r="E4089" i="87" a="1"/>
  <c r="E4089" i="87" s="1"/>
  <c r="E4090" i="87" a="1"/>
  <c r="E4090" i="87" s="1"/>
  <c r="E4091" i="87" a="1"/>
  <c r="E4091" i="87" s="1"/>
  <c r="E4092" i="87" a="1"/>
  <c r="E4092" i="87" s="1"/>
  <c r="E4093" i="87" a="1"/>
  <c r="E4093" i="87" s="1"/>
  <c r="E4094" i="87" a="1"/>
  <c r="E4094" i="87" s="1"/>
  <c r="E4095" i="87" a="1"/>
  <c r="E4095" i="87" s="1"/>
  <c r="E4096" i="87" a="1"/>
  <c r="E4096" i="87" s="1"/>
  <c r="E4097" i="87" a="1"/>
  <c r="E4097" i="87" s="1"/>
  <c r="E4098" i="87" a="1"/>
  <c r="E4098" i="87" s="1"/>
  <c r="E4099" i="87" a="1"/>
  <c r="E4099" i="87" s="1"/>
  <c r="B4100" i="87"/>
  <c r="B4101" i="87"/>
  <c r="E4102" i="87" a="1"/>
  <c r="E4102" i="87" s="1"/>
  <c r="E4103" i="87" a="1"/>
  <c r="E4103" i="87" s="1"/>
  <c r="E4104" i="87" a="1"/>
  <c r="E4104" i="87" s="1"/>
  <c r="E4105" i="87" a="1"/>
  <c r="E4105" i="87" s="1"/>
  <c r="E4106" i="87" a="1"/>
  <c r="E4106" i="87" s="1"/>
  <c r="E4107" i="87" a="1"/>
  <c r="E4107" i="87" s="1"/>
  <c r="E4108" i="87" a="1"/>
  <c r="E4108" i="87" s="1"/>
  <c r="B4109" i="87"/>
  <c r="B4110" i="87"/>
  <c r="E4111" i="87" a="1"/>
  <c r="E4111" i="87" s="1"/>
  <c r="E4112" i="87" a="1"/>
  <c r="E4112" i="87" s="1"/>
  <c r="E4113" i="87" a="1"/>
  <c r="E4113" i="87" s="1"/>
  <c r="E4114" i="87" a="1"/>
  <c r="E4114" i="87" s="1"/>
  <c r="E4115" i="87" a="1"/>
  <c r="E4115" i="87" s="1"/>
  <c r="E4116" i="87" a="1"/>
  <c r="E4116" i="87" s="1"/>
  <c r="E4117" i="87" a="1"/>
  <c r="E4117" i="87" s="1"/>
  <c r="E4118" i="87" a="1"/>
  <c r="E4118" i="87" s="1"/>
  <c r="B4119" i="87"/>
  <c r="B4120" i="87"/>
  <c r="E4121" i="87" a="1"/>
  <c r="E4121" i="87" s="1"/>
  <c r="E4122" i="87" a="1"/>
  <c r="E4122" i="87" s="1"/>
  <c r="B4123" i="87"/>
  <c r="B4124" i="87"/>
  <c r="B4125" i="87"/>
  <c r="E4126" i="87" a="1"/>
  <c r="E4126" i="87" s="1"/>
  <c r="E4127" i="87" a="1"/>
  <c r="E4127" i="87" s="1"/>
  <c r="E4128" i="87" a="1"/>
  <c r="E4128" i="87" s="1"/>
  <c r="E4129" i="87" a="1"/>
  <c r="E4129" i="87" s="1"/>
  <c r="E4130" i="87" a="1"/>
  <c r="E4130" i="87" s="1"/>
  <c r="E4131" i="87" a="1"/>
  <c r="E4131" i="87" s="1"/>
  <c r="E4132" i="87" a="1"/>
  <c r="E4132" i="87" s="1"/>
  <c r="B4133" i="87"/>
  <c r="B4134" i="87"/>
  <c r="B4135" i="87"/>
  <c r="B4136" i="87"/>
  <c r="E4137" i="87" a="1"/>
  <c r="E4137" i="87" s="1"/>
  <c r="E4138" i="87" a="1"/>
  <c r="E4138" i="87" s="1"/>
  <c r="E4139" i="87" a="1"/>
  <c r="E4139" i="87" s="1"/>
  <c r="E4140" i="87" a="1"/>
  <c r="E4140" i="87" s="1"/>
  <c r="E4141" i="87" a="1"/>
  <c r="E4141" i="87" s="1"/>
  <c r="E4142" i="87" a="1"/>
  <c r="E4142" i="87" s="1"/>
  <c r="B4143" i="87"/>
  <c r="B4144" i="87"/>
  <c r="B4145" i="87"/>
  <c r="B4146" i="87"/>
  <c r="B4147" i="87"/>
  <c r="E4148" i="87" a="1"/>
  <c r="E4148" i="87" s="1"/>
  <c r="E4149" i="87" a="1"/>
  <c r="E4149" i="87" s="1"/>
  <c r="E4150" i="87" a="1"/>
  <c r="E4150" i="87" s="1"/>
  <c r="E4151" i="87" a="1"/>
  <c r="E4151" i="87" s="1"/>
  <c r="E4152" i="87" a="1"/>
  <c r="E4152" i="87" s="1"/>
  <c r="E4153" i="87" a="1"/>
  <c r="E4153" i="87" s="1"/>
  <c r="B4154" i="87"/>
  <c r="B4155" i="87"/>
  <c r="E4156" i="87" a="1"/>
  <c r="E4156" i="87" s="1"/>
  <c r="E4157" i="87" a="1"/>
  <c r="E4157" i="87" s="1"/>
  <c r="E4158" i="87" a="1"/>
  <c r="E4158" i="87" s="1"/>
  <c r="B4159" i="87"/>
  <c r="B4160" i="87"/>
  <c r="B4161" i="87"/>
  <c r="E4162" i="87" a="1"/>
  <c r="E4162" i="87" s="1"/>
  <c r="E4163" i="87" a="1"/>
  <c r="E4163" i="87" s="1"/>
  <c r="E4164" i="87" a="1"/>
  <c r="E4164" i="87" s="1"/>
  <c r="E4165" i="87" a="1"/>
  <c r="E4165" i="87" s="1"/>
  <c r="E4166" i="87" a="1"/>
  <c r="E4166" i="87" s="1"/>
  <c r="E4167" i="87" a="1"/>
  <c r="E4167" i="87" s="1"/>
  <c r="E4168" i="87" a="1"/>
  <c r="E4168" i="87" s="1"/>
  <c r="E4169" i="87" a="1"/>
  <c r="E4169" i="87" s="1"/>
  <c r="E4170" i="87" a="1"/>
  <c r="E4170" i="87" s="1"/>
  <c r="B4171" i="87"/>
  <c r="B4172" i="87"/>
  <c r="E4173" i="87" a="1"/>
  <c r="E4173" i="87" s="1"/>
  <c r="B4174" i="87"/>
  <c r="E4175" i="87" a="1"/>
  <c r="E4175" i="87" s="1"/>
  <c r="E4176" i="87" a="1"/>
  <c r="E4176" i="87" s="1"/>
  <c r="E4177" i="87" a="1"/>
  <c r="E4177" i="87" s="1"/>
  <c r="E4178" i="87" a="1"/>
  <c r="E4178" i="87" s="1"/>
  <c r="E4179" i="87" a="1"/>
  <c r="E4179" i="87" s="1"/>
  <c r="E4180" i="87" a="1"/>
  <c r="E4180" i="87" s="1"/>
  <c r="E4181" i="87" a="1"/>
  <c r="E4181" i="87" s="1"/>
  <c r="E4182" i="87" a="1"/>
  <c r="E4182" i="87" s="1"/>
  <c r="E4183" i="87" a="1"/>
  <c r="E4183" i="87" s="1"/>
  <c r="E4184" i="87" a="1"/>
  <c r="E4184" i="87" s="1"/>
  <c r="E4185" i="87" a="1"/>
  <c r="E4185" i="87" s="1"/>
  <c r="E4186" i="87" a="1"/>
  <c r="E4186" i="87" s="1"/>
  <c r="E4187" i="87" a="1"/>
  <c r="E4187" i="87" s="1"/>
  <c r="E4188" i="87" a="1"/>
  <c r="E4188" i="87" s="1"/>
  <c r="E4189" i="87" a="1"/>
  <c r="E4189" i="87" s="1"/>
  <c r="E4190" i="87" a="1"/>
  <c r="E4190" i="87" s="1"/>
  <c r="E4191" i="87" a="1"/>
  <c r="E4191" i="87" s="1"/>
  <c r="E4192" i="87" a="1"/>
  <c r="E4192" i="87" s="1"/>
  <c r="E4193" i="87" a="1"/>
  <c r="E4193" i="87" s="1"/>
  <c r="E4194" i="87" a="1"/>
  <c r="E4194" i="87" s="1"/>
  <c r="E4195" i="87" a="1"/>
  <c r="E4195" i="87" s="1"/>
  <c r="E4196" i="87" a="1"/>
  <c r="E4196" i="87" s="1"/>
  <c r="E4197" i="87" a="1"/>
  <c r="E4197" i="87" s="1"/>
  <c r="E4198" i="87" a="1"/>
  <c r="E4198" i="87" s="1"/>
  <c r="E4199" i="87" a="1"/>
  <c r="E4199" i="87" s="1"/>
  <c r="E4200" i="87" a="1"/>
  <c r="E4200" i="87" s="1"/>
  <c r="E4201" i="87" a="1"/>
  <c r="E4201" i="87" s="1"/>
  <c r="E4202" i="87" a="1"/>
  <c r="E4202" i="87" s="1"/>
  <c r="E4203" i="87" a="1"/>
  <c r="E4203" i="87" s="1"/>
  <c r="E4204" i="87" a="1"/>
  <c r="E4204" i="87" s="1"/>
  <c r="E4205" i="87" a="1"/>
  <c r="E4205" i="87" s="1"/>
  <c r="E4206" i="87" a="1"/>
  <c r="E4206" i="87" s="1"/>
  <c r="E4207" i="87" a="1"/>
  <c r="E4207" i="87" s="1"/>
  <c r="E4208" i="87" a="1"/>
  <c r="E4208" i="87" s="1"/>
  <c r="E4209" i="87" a="1"/>
  <c r="E4209" i="87" s="1"/>
  <c r="E4210" i="87" a="1"/>
  <c r="E4210" i="87" s="1"/>
  <c r="E4211" i="87" a="1"/>
  <c r="E4211" i="87" s="1"/>
  <c r="E4212" i="87" a="1"/>
  <c r="E4212" i="87" s="1"/>
  <c r="E4213" i="87" a="1"/>
  <c r="E4213" i="87" s="1"/>
  <c r="E4214" i="87" a="1"/>
  <c r="E4214" i="87" s="1"/>
  <c r="E4215" i="87" a="1"/>
  <c r="E4215" i="87" s="1"/>
  <c r="E4216" i="87" a="1"/>
  <c r="E4216" i="87" s="1"/>
  <c r="E4217" i="87" a="1"/>
  <c r="E4217" i="87" s="1"/>
  <c r="E4218" i="87" a="1"/>
  <c r="E4218" i="87" s="1"/>
  <c r="E4219" i="87" a="1"/>
  <c r="E4219" i="87" s="1"/>
  <c r="E4220" i="87" a="1"/>
  <c r="E4220" i="87" s="1"/>
  <c r="E4221" i="87" a="1"/>
  <c r="E4221" i="87" s="1"/>
  <c r="E4222" i="87" a="1"/>
  <c r="E4222" i="87" s="1"/>
  <c r="E4223" i="87" a="1"/>
  <c r="E4223" i="87" s="1"/>
  <c r="E4224" i="87" a="1"/>
  <c r="E4224" i="87" s="1"/>
  <c r="E4225" i="87" a="1"/>
  <c r="E4225" i="87" s="1"/>
  <c r="E4226" i="87" a="1"/>
  <c r="E4226" i="87" s="1"/>
  <c r="E4227" i="87" a="1"/>
  <c r="E4227" i="87" s="1"/>
  <c r="E4228" i="87" a="1"/>
  <c r="E4228" i="87" s="1"/>
  <c r="E4229" i="87" a="1"/>
  <c r="E4229" i="87" s="1"/>
  <c r="E4230" i="87" a="1"/>
  <c r="E4230" i="87" s="1"/>
  <c r="E4231" i="87" a="1"/>
  <c r="E4231" i="87" s="1"/>
  <c r="E4232" i="87" a="1"/>
  <c r="E4232" i="87" s="1"/>
  <c r="E4233" i="87" a="1"/>
  <c r="E4233" i="87" s="1"/>
  <c r="E4234" i="87" a="1"/>
  <c r="E4234" i="87" s="1"/>
  <c r="E4235" i="87" a="1"/>
  <c r="E4235" i="87" s="1"/>
  <c r="E4236" i="87" a="1"/>
  <c r="E4236" i="87" s="1"/>
  <c r="E4237" i="87" a="1"/>
  <c r="E4237" i="87" s="1"/>
  <c r="E4238" i="87" a="1"/>
  <c r="E4238" i="87" s="1"/>
  <c r="E4239" i="87" a="1"/>
  <c r="E4239" i="87" s="1"/>
  <c r="E4240" i="87" a="1"/>
  <c r="E4240" i="87" s="1"/>
  <c r="E4241" i="87" a="1"/>
  <c r="E4241" i="87" s="1"/>
  <c r="E4242" i="87" a="1"/>
  <c r="E4242" i="87" s="1"/>
  <c r="E4243" i="87" a="1"/>
  <c r="E4243" i="87" s="1"/>
  <c r="E4244" i="87" a="1"/>
  <c r="E4244" i="87" s="1"/>
  <c r="E4245" i="87" a="1"/>
  <c r="E4245" i="87" s="1"/>
  <c r="E4246" i="87" a="1"/>
  <c r="E4246" i="87" s="1"/>
  <c r="E4247" i="87" a="1"/>
  <c r="E4247" i="87" s="1"/>
  <c r="E4248" i="87" a="1"/>
  <c r="E4248" i="87" s="1"/>
  <c r="E4249" i="87" a="1"/>
  <c r="E4249" i="87" s="1"/>
  <c r="E4250" i="87" a="1"/>
  <c r="E4250" i="87" s="1"/>
  <c r="E4251" i="87" a="1"/>
  <c r="E4251" i="87" s="1"/>
  <c r="E4252" i="87" a="1"/>
  <c r="E4252" i="87" s="1"/>
  <c r="B4253" i="87"/>
  <c r="B4254" i="87"/>
  <c r="B4255" i="87"/>
  <c r="B4256" i="87"/>
  <c r="B4257" i="87"/>
  <c r="B4258" i="87"/>
  <c r="B4259" i="87"/>
  <c r="B4260" i="87"/>
  <c r="B4261" i="87"/>
  <c r="B4262" i="87"/>
  <c r="E4263" i="87" a="1"/>
  <c r="E4263" i="87" s="1"/>
  <c r="E4264" i="87" a="1"/>
  <c r="E4264" i="87" s="1"/>
  <c r="B4265" i="87"/>
  <c r="B4266" i="87"/>
  <c r="E4267" i="87" a="1"/>
  <c r="E4267" i="87" s="1"/>
  <c r="E4268" i="87" a="1"/>
  <c r="E4268" i="87" s="1"/>
  <c r="E4269" i="87" a="1"/>
  <c r="E4269" i="87" s="1"/>
  <c r="E4270" i="87" a="1"/>
  <c r="E4270" i="87" s="1"/>
  <c r="B4271" i="87"/>
  <c r="B4272" i="87"/>
  <c r="B4273" i="87"/>
  <c r="B4274" i="87"/>
  <c r="B4275" i="87"/>
  <c r="B4276" i="87"/>
  <c r="B4277" i="87"/>
  <c r="B4278" i="87"/>
  <c r="B4279" i="87"/>
  <c r="B4280" i="87"/>
  <c r="B4281" i="87"/>
  <c r="B4282" i="87"/>
  <c r="B4283" i="87"/>
  <c r="B4284" i="87"/>
  <c r="B4285" i="87"/>
  <c r="B4286" i="87"/>
  <c r="B4287" i="87"/>
  <c r="B4288" i="87"/>
  <c r="B4289" i="87"/>
  <c r="B4290" i="87"/>
  <c r="E4291" i="87" a="1"/>
  <c r="E4291" i="87" s="1"/>
  <c r="E4292" i="87" a="1"/>
  <c r="E4292" i="87" s="1"/>
  <c r="E4293" i="87" a="1"/>
  <c r="E4293" i="87" s="1"/>
  <c r="E4294" i="87" a="1"/>
  <c r="E4294" i="87" s="1"/>
  <c r="B4295" i="87"/>
  <c r="B4296" i="87"/>
  <c r="B4297" i="87"/>
  <c r="B4298" i="87"/>
  <c r="B4299" i="87"/>
  <c r="B4300" i="87"/>
  <c r="B4301" i="87"/>
  <c r="B4302" i="87"/>
  <c r="B4303" i="87"/>
  <c r="B4304" i="87"/>
  <c r="B4305" i="87"/>
  <c r="B4306" i="87"/>
  <c r="B4307" i="87"/>
  <c r="B4308" i="87"/>
  <c r="B4309" i="87"/>
  <c r="B4310" i="87"/>
  <c r="E4311" i="87" a="1"/>
  <c r="E4311" i="87" s="1"/>
  <c r="B4312" i="87"/>
  <c r="B4313" i="87"/>
  <c r="B4314" i="87"/>
  <c r="E4315" i="87" a="1"/>
  <c r="E4315" i="87" s="1"/>
  <c r="B4316" i="87"/>
  <c r="B4317" i="87"/>
  <c r="E4318" i="87" a="1"/>
  <c r="E4318" i="87" s="1"/>
  <c r="B4319" i="87"/>
  <c r="B4320" i="87"/>
  <c r="B4321" i="87"/>
  <c r="B4322" i="87"/>
  <c r="B4323" i="87"/>
  <c r="B4324" i="87"/>
  <c r="B4325" i="87"/>
  <c r="B4326" i="87"/>
  <c r="E4327" i="87" a="1"/>
  <c r="E4327" i="87" s="1"/>
  <c r="E4328" i="87" a="1"/>
  <c r="E4328" i="87" s="1"/>
  <c r="E4329" i="87" a="1"/>
  <c r="E4329" i="87" s="1"/>
  <c r="E4330" i="87" a="1"/>
  <c r="E4330" i="87" s="1"/>
  <c r="E4331" i="87" a="1"/>
  <c r="E4331" i="87" s="1"/>
  <c r="E4332" i="87" a="1"/>
  <c r="E4332" i="87" s="1"/>
  <c r="E4333" i="87" a="1"/>
  <c r="E4333" i="87" s="1"/>
  <c r="E4334" i="87" a="1"/>
  <c r="E4334" i="87" s="1"/>
  <c r="B4335" i="87"/>
  <c r="B4336" i="87"/>
  <c r="B4337" i="87"/>
  <c r="B4338" i="87"/>
  <c r="B4339" i="87"/>
  <c r="B4340" i="87"/>
  <c r="B4341" i="87"/>
  <c r="B4342" i="87"/>
  <c r="E4343" i="87" a="1"/>
  <c r="E4343" i="87" s="1"/>
  <c r="E4344" i="87" a="1"/>
  <c r="E4344" i="87" s="1"/>
  <c r="E4345" i="87" a="1"/>
  <c r="E4345" i="87" s="1"/>
  <c r="E4346" i="87" a="1"/>
  <c r="E4346" i="87" s="1"/>
  <c r="E4347" i="87" a="1"/>
  <c r="E4347" i="87" s="1"/>
  <c r="E4348" i="87" a="1"/>
  <c r="E4348" i="87" s="1"/>
  <c r="E4349" i="87" a="1"/>
  <c r="E4349" i="87" s="1"/>
  <c r="E4350" i="87" a="1"/>
  <c r="E4350" i="87" s="1"/>
  <c r="B4351" i="87"/>
  <c r="B4352" i="87"/>
  <c r="B4353" i="87"/>
  <c r="B4354" i="87"/>
  <c r="B4355" i="87"/>
  <c r="B4356" i="87"/>
  <c r="B4357" i="87"/>
  <c r="B4358" i="87"/>
  <c r="B4359" i="87"/>
  <c r="B4360" i="87"/>
  <c r="B4361" i="87"/>
  <c r="B4362" i="87"/>
  <c r="B4363" i="87"/>
  <c r="B4364" i="87"/>
  <c r="B4365" i="87"/>
  <c r="E4366" i="87" a="1"/>
  <c r="E4366" i="87" s="1"/>
  <c r="E4367" i="87" a="1"/>
  <c r="E4367" i="87" s="1"/>
  <c r="E4368" i="87" a="1"/>
  <c r="E4368" i="87" s="1"/>
  <c r="E4369" i="87" a="1"/>
  <c r="E4369" i="87" s="1"/>
  <c r="E4370" i="87" a="1"/>
  <c r="E4370" i="87" s="1"/>
  <c r="E4371" i="87" a="1"/>
  <c r="E4371" i="87" s="1"/>
  <c r="E4372" i="87" a="1"/>
  <c r="E4372" i="87" s="1"/>
  <c r="E4373" i="87" a="1"/>
  <c r="E4373" i="87" s="1"/>
  <c r="E4374" i="87" a="1"/>
  <c r="E4374" i="87" s="1"/>
  <c r="E4375" i="87" a="1"/>
  <c r="E4375" i="87" s="1"/>
  <c r="E4376" i="87" a="1"/>
  <c r="E4376" i="87" s="1"/>
  <c r="E4377" i="87" a="1"/>
  <c r="E4377" i="87" s="1"/>
  <c r="B4379" i="87"/>
  <c r="E4380" i="87" a="1"/>
  <c r="E4380" i="87" s="1"/>
  <c r="E4381" i="87" a="1"/>
  <c r="E4381" i="87" s="1"/>
  <c r="E4382" i="87" a="1"/>
  <c r="E4382" i="87" s="1"/>
  <c r="E4383" i="87" a="1"/>
  <c r="E4383" i="87" s="1"/>
  <c r="E4384" i="87" a="1"/>
  <c r="E4384" i="87" s="1"/>
  <c r="B4385" i="87"/>
  <c r="B4386" i="87"/>
  <c r="B4388" i="87"/>
  <c r="E4389" i="87" a="1"/>
  <c r="E4389" i="87" s="1"/>
  <c r="B4390" i="87"/>
  <c r="B4391" i="87"/>
  <c r="B4392" i="87"/>
  <c r="E4393" i="87" a="1"/>
  <c r="E4393" i="87" s="1"/>
  <c r="E4394" i="87" a="1"/>
  <c r="E4394" i="87" s="1"/>
  <c r="E4395" i="87" a="1"/>
  <c r="E4395" i="87" s="1"/>
  <c r="E4396" i="87" a="1"/>
  <c r="E4396" i="87" s="1"/>
  <c r="E4397" i="87" a="1"/>
  <c r="E4397" i="87" s="1"/>
  <c r="E4398" i="87" a="1"/>
  <c r="E4398" i="87" s="1"/>
  <c r="E4399" i="87" a="1"/>
  <c r="E4399" i="87" s="1"/>
  <c r="E4400" i="87" a="1"/>
  <c r="E4400" i="87" s="1"/>
  <c r="E4401" i="87" a="1"/>
  <c r="E4401" i="87" s="1"/>
  <c r="E4402" i="87" a="1"/>
  <c r="E4402" i="87" s="1"/>
  <c r="E4403" i="87" a="1"/>
  <c r="E4403" i="87" s="1"/>
  <c r="E4404" i="87" a="1"/>
  <c r="E4404" i="87" s="1"/>
  <c r="E4405" i="87" a="1"/>
  <c r="E4405" i="87" s="1"/>
  <c r="E4406" i="87" a="1"/>
  <c r="E4406" i="87" s="1"/>
  <c r="E4407" i="87" a="1"/>
  <c r="E4407" i="87" s="1"/>
  <c r="E4408" i="87" a="1"/>
  <c r="E4408" i="87" s="1"/>
  <c r="E4409" i="87" a="1"/>
  <c r="E4409" i="87" s="1"/>
  <c r="E4410" i="87" a="1"/>
  <c r="E4410" i="87" s="1"/>
  <c r="E4411" i="87" a="1"/>
  <c r="E4411" i="87" s="1"/>
  <c r="E4412" i="87" a="1"/>
  <c r="E4412" i="87" s="1"/>
  <c r="E4413" i="87" a="1"/>
  <c r="E4413" i="87" s="1"/>
  <c r="E4414" i="87" a="1"/>
  <c r="E4414" i="87" s="1"/>
  <c r="E4415" i="87" a="1"/>
  <c r="E4415" i="87" s="1"/>
  <c r="E4416" i="87" a="1"/>
  <c r="E4416" i="87" s="1"/>
  <c r="E4417" i="87" a="1"/>
  <c r="E4417" i="87" s="1"/>
  <c r="E4418" i="87" a="1"/>
  <c r="E4418" i="87" s="1"/>
  <c r="E4419" i="87" a="1"/>
  <c r="E4419" i="87" s="1"/>
  <c r="E4420" i="87" a="1"/>
  <c r="E4420" i="87" s="1"/>
  <c r="E4421" i="87" a="1"/>
  <c r="E4421" i="87" s="1"/>
  <c r="E4422" i="87" a="1"/>
  <c r="E4422" i="87" s="1"/>
  <c r="E4423" i="87" a="1"/>
  <c r="E4423" i="87" s="1"/>
  <c r="E4424" i="87" a="1"/>
  <c r="E4424" i="87" s="1"/>
  <c r="E4425" i="87" a="1"/>
  <c r="E4425" i="87" s="1"/>
  <c r="E4426" i="87" a="1"/>
  <c r="E4426" i="87" s="1"/>
  <c r="E4427" i="87" a="1"/>
  <c r="E4427" i="87" s="1"/>
  <c r="E4428" i="87" a="1"/>
  <c r="E4428" i="87" s="1"/>
  <c r="E4429" i="87" a="1"/>
  <c r="E4429" i="87" s="1"/>
  <c r="E4430" i="87" a="1"/>
  <c r="E4430" i="87" s="1"/>
  <c r="E4431" i="87" a="1"/>
  <c r="E4431" i="87" s="1"/>
  <c r="E4432" i="87" a="1"/>
  <c r="E4432" i="87" s="1"/>
  <c r="E4433" i="87" a="1"/>
  <c r="E4433" i="87" s="1"/>
  <c r="E4434" i="87" a="1"/>
  <c r="E4434" i="87" s="1"/>
  <c r="E4435" i="87" a="1"/>
  <c r="E4435" i="87" s="1"/>
  <c r="E4436" i="87" a="1"/>
  <c r="E4436" i="87" s="1"/>
  <c r="E4437" i="87" a="1"/>
  <c r="E4437" i="87" s="1"/>
  <c r="E4438" i="87" a="1"/>
  <c r="E4438" i="87" s="1"/>
  <c r="E4439" i="87" a="1"/>
  <c r="E4439" i="87" s="1"/>
  <c r="E4440" i="87" a="1"/>
  <c r="E4440" i="87" s="1"/>
  <c r="E4441" i="87" a="1"/>
  <c r="E4441" i="87" s="1"/>
  <c r="E4442" i="87" a="1"/>
  <c r="E4442" i="87" s="1"/>
  <c r="E4443" i="87" a="1"/>
  <c r="E4443" i="87" s="1"/>
  <c r="E4444" i="87" a="1"/>
  <c r="E4444" i="87" s="1"/>
  <c r="E4445" i="87" a="1"/>
  <c r="E4445" i="87" s="1"/>
  <c r="E4446" i="87" a="1"/>
  <c r="E4446" i="87" s="1"/>
  <c r="E4447" i="87" a="1"/>
  <c r="E4447" i="87" s="1"/>
  <c r="E4448" i="87" a="1"/>
  <c r="E4448" i="87" s="1"/>
  <c r="E4449" i="87" a="1"/>
  <c r="E4449" i="87" s="1"/>
  <c r="E4450" i="87" a="1"/>
  <c r="E4450" i="87" s="1"/>
  <c r="E4451" i="87" a="1"/>
  <c r="E4451" i="87" s="1"/>
  <c r="E4452" i="87" a="1"/>
  <c r="E4452" i="87" s="1"/>
  <c r="E4453" i="87" a="1"/>
  <c r="E4453" i="87" s="1"/>
  <c r="E4454" i="87" a="1"/>
  <c r="E4454" i="87" s="1"/>
  <c r="E4455" i="87" a="1"/>
  <c r="E4455" i="87" s="1"/>
  <c r="E4456" i="87" a="1"/>
  <c r="E4456" i="87" s="1"/>
  <c r="E4457" i="87" a="1"/>
  <c r="E4457" i="87" s="1"/>
  <c r="E4458" i="87" a="1"/>
  <c r="E4458" i="87" s="1"/>
  <c r="E4459" i="87" a="1"/>
  <c r="E4459" i="87" s="1"/>
  <c r="E4460" i="87" a="1"/>
  <c r="E4460" i="87" s="1"/>
  <c r="E4461" i="87" a="1"/>
  <c r="E4461" i="87" s="1"/>
  <c r="E4462" i="87" a="1"/>
  <c r="E4462" i="87" s="1"/>
  <c r="E4463" i="87" a="1"/>
  <c r="E4463" i="87" s="1"/>
  <c r="E4464" i="87" a="1"/>
  <c r="E4464" i="87" s="1"/>
  <c r="E4465" i="87" a="1"/>
  <c r="E4465" i="87" s="1"/>
  <c r="E4466" i="87" a="1"/>
  <c r="E4466" i="87" s="1"/>
  <c r="E4467" i="87" a="1"/>
  <c r="E4467" i="87" s="1"/>
  <c r="E4468" i="87" a="1"/>
  <c r="E4468" i="87" s="1"/>
  <c r="E4469" i="87" a="1"/>
  <c r="E4469" i="87" s="1"/>
  <c r="E4470" i="87" a="1"/>
  <c r="E4470" i="87" s="1"/>
  <c r="E4471" i="87" a="1"/>
  <c r="E4471" i="87" s="1"/>
  <c r="E4472" i="87" a="1"/>
  <c r="E4472" i="87" s="1"/>
  <c r="E4473" i="87" a="1"/>
  <c r="E4473" i="87" s="1"/>
  <c r="E4474" i="87" a="1"/>
  <c r="E4474" i="87" s="1"/>
  <c r="E4475" i="87" a="1"/>
  <c r="E4475" i="87" s="1"/>
  <c r="E4476" i="87" a="1"/>
  <c r="E4476" i="87" s="1"/>
  <c r="E4477" i="87" a="1"/>
  <c r="E4477" i="87" s="1"/>
  <c r="E4478" i="87" a="1"/>
  <c r="E4478" i="87" s="1"/>
  <c r="E4479" i="87" a="1"/>
  <c r="E4479" i="87" s="1"/>
  <c r="E4480" i="87" a="1"/>
  <c r="E4480" i="87" s="1"/>
  <c r="E4481" i="87" a="1"/>
  <c r="E4481" i="87" s="1"/>
  <c r="E4482" i="87" a="1"/>
  <c r="E4482" i="87" s="1"/>
  <c r="E4483" i="87" a="1"/>
  <c r="E4483" i="87" s="1"/>
  <c r="E4484" i="87" a="1"/>
  <c r="E4484" i="87" s="1"/>
  <c r="E4485" i="87" a="1"/>
  <c r="E4485" i="87" s="1"/>
  <c r="E4486" i="87" a="1"/>
  <c r="E4486" i="87" s="1"/>
  <c r="E4487" i="87" a="1"/>
  <c r="E4487" i="87" s="1"/>
  <c r="E4488" i="87" a="1"/>
  <c r="E4488" i="87" s="1"/>
  <c r="E4489" i="87" a="1"/>
  <c r="E4489" i="87" s="1"/>
  <c r="E4490" i="87" a="1"/>
  <c r="E4490" i="87" s="1"/>
  <c r="E4491" i="87" a="1"/>
  <c r="E4491" i="87" s="1"/>
  <c r="E4492" i="87" a="1"/>
  <c r="E4492" i="87" s="1"/>
  <c r="E4493" i="87" a="1"/>
  <c r="E4493" i="87" s="1"/>
  <c r="E4494" i="87" a="1"/>
  <c r="E4494" i="87" s="1"/>
  <c r="E4495" i="87" a="1"/>
  <c r="E4495" i="87" s="1"/>
  <c r="E4496" i="87" a="1"/>
  <c r="E4496" i="87" s="1"/>
  <c r="E4497" i="87" a="1"/>
  <c r="E4497" i="87" s="1"/>
  <c r="E4498" i="87" a="1"/>
  <c r="E4498" i="87" s="1"/>
  <c r="E4499" i="87" a="1"/>
  <c r="E4499" i="87" s="1"/>
  <c r="E4500" i="87" a="1"/>
  <c r="E4500" i="87" s="1"/>
  <c r="E4501" i="87" a="1"/>
  <c r="E4501" i="87" s="1"/>
  <c r="E4502" i="87" a="1"/>
  <c r="E4502" i="87" s="1"/>
  <c r="E4503" i="87" a="1"/>
  <c r="E4503" i="87" s="1"/>
  <c r="E4504" i="87" a="1"/>
  <c r="E4504" i="87" s="1"/>
  <c r="E4505" i="87" a="1"/>
  <c r="E4505" i="87" s="1"/>
  <c r="E4506" i="87" a="1"/>
  <c r="E4506" i="87" s="1"/>
  <c r="E4507" i="87" a="1"/>
  <c r="E4507" i="87" s="1"/>
  <c r="E4508" i="87" a="1"/>
  <c r="E4508" i="87" s="1"/>
  <c r="E4509" i="87" a="1"/>
  <c r="E4509" i="87" s="1"/>
  <c r="E4510" i="87" a="1"/>
  <c r="E4510" i="87" s="1"/>
  <c r="E4511" i="87" a="1"/>
  <c r="E4511" i="87" s="1"/>
  <c r="E4512" i="87" a="1"/>
  <c r="E4512" i="87" s="1"/>
  <c r="E4513" i="87" a="1"/>
  <c r="E4513" i="87" s="1"/>
  <c r="E4514" i="87" a="1"/>
  <c r="E4514" i="87" s="1"/>
  <c r="E4515" i="87" a="1"/>
  <c r="E4515" i="87" s="1"/>
  <c r="E4516" i="87" a="1"/>
  <c r="E4516" i="87" s="1"/>
  <c r="E4517" i="87" a="1"/>
  <c r="E4517" i="87" s="1"/>
  <c r="E4518" i="87" a="1"/>
  <c r="E4518" i="87" s="1"/>
  <c r="E4519" i="87" a="1"/>
  <c r="E4519" i="87" s="1"/>
  <c r="E4520" i="87" a="1"/>
  <c r="E4520" i="87" s="1"/>
  <c r="E4521" i="87" a="1"/>
  <c r="E4521" i="87" s="1"/>
  <c r="E4522" i="87" a="1"/>
  <c r="E4522" i="87" s="1"/>
  <c r="E4523" i="87" a="1"/>
  <c r="E4523" i="87" s="1"/>
  <c r="E4524" i="87" a="1"/>
  <c r="E4524" i="87" s="1"/>
  <c r="E4525" i="87" a="1"/>
  <c r="E4525" i="87" s="1"/>
  <c r="E4526" i="87" a="1"/>
  <c r="E4526" i="87" s="1"/>
  <c r="E4527" i="87" a="1"/>
  <c r="E4527" i="87" s="1"/>
  <c r="E4528" i="87" a="1"/>
  <c r="E4528" i="87" s="1"/>
  <c r="E4529" i="87" a="1"/>
  <c r="E4529" i="87" s="1"/>
  <c r="E4530" i="87" a="1"/>
  <c r="E4530" i="87" s="1"/>
  <c r="E4531" i="87" a="1"/>
  <c r="E4531" i="87" s="1"/>
  <c r="E4532" i="87" a="1"/>
  <c r="E4532" i="87" s="1"/>
  <c r="E4533" i="87" a="1"/>
  <c r="E4533" i="87" s="1"/>
  <c r="E4534" i="87" a="1"/>
  <c r="E4534" i="87" s="1"/>
  <c r="E4535" i="87" a="1"/>
  <c r="E4535" i="87" s="1"/>
  <c r="E4536" i="87" a="1"/>
  <c r="E4536" i="87" s="1"/>
  <c r="E4537" i="87" a="1"/>
  <c r="E4537" i="87" s="1"/>
  <c r="E4538" i="87" a="1"/>
  <c r="E4538" i="87" s="1"/>
  <c r="E4539" i="87" a="1"/>
  <c r="E4539" i="87" s="1"/>
  <c r="E4540" i="87" a="1"/>
  <c r="E4540" i="87" s="1"/>
  <c r="E4541" i="87" a="1"/>
  <c r="E4541" i="87" s="1"/>
  <c r="E4542" i="87" a="1"/>
  <c r="E4542" i="87" s="1"/>
  <c r="E4543" i="87" a="1"/>
  <c r="E4543" i="87" s="1"/>
  <c r="E4544" i="87" a="1"/>
  <c r="E4544" i="87" s="1"/>
  <c r="E4545" i="87" a="1"/>
  <c r="E4545" i="87" s="1"/>
  <c r="E4546" i="87" a="1"/>
  <c r="E4546" i="87" s="1"/>
  <c r="E4547" i="87" a="1"/>
  <c r="E4547" i="87" s="1"/>
  <c r="E4548" i="87" a="1"/>
  <c r="E4548" i="87" s="1"/>
  <c r="E4549" i="87" a="1"/>
  <c r="E4549" i="87" s="1"/>
  <c r="E4550" i="87" a="1"/>
  <c r="E4550" i="87" s="1"/>
  <c r="E4551" i="87" a="1"/>
  <c r="E4551" i="87" s="1"/>
  <c r="E4552" i="87" a="1"/>
  <c r="E4552" i="87" s="1"/>
  <c r="E4553" i="87" a="1"/>
  <c r="E4553" i="87" s="1"/>
  <c r="E4554" i="87" a="1"/>
  <c r="E4554" i="87" s="1"/>
  <c r="E4555" i="87" a="1"/>
  <c r="E4555" i="87" s="1"/>
  <c r="E4556" i="87" a="1"/>
  <c r="E4556" i="87" s="1"/>
  <c r="E4557" i="87" a="1"/>
  <c r="E4557" i="87" s="1"/>
  <c r="E4558" i="87" a="1"/>
  <c r="E4558" i="87" s="1"/>
  <c r="E4559" i="87" a="1"/>
  <c r="E4559" i="87" s="1"/>
  <c r="E4560" i="87" a="1"/>
  <c r="E4560" i="87" s="1"/>
  <c r="E4561" i="87" a="1"/>
  <c r="E4561" i="87" s="1"/>
  <c r="E4562" i="87" a="1"/>
  <c r="E4562" i="87" s="1"/>
  <c r="E4563" i="87" a="1"/>
  <c r="E4563" i="87" s="1"/>
  <c r="E4564" i="87" a="1"/>
  <c r="E4564" i="87" s="1"/>
  <c r="E4565" i="87" a="1"/>
  <c r="E4565" i="87" s="1"/>
  <c r="E4566" i="87" a="1"/>
  <c r="E4566" i="87" s="1"/>
  <c r="E4567" i="87" a="1"/>
  <c r="E4567" i="87" s="1"/>
  <c r="E4568" i="87" a="1"/>
  <c r="E4568" i="87" s="1"/>
  <c r="E4569" i="87" a="1"/>
  <c r="E4569" i="87" s="1"/>
  <c r="E4570" i="87" a="1"/>
  <c r="E4570" i="87" s="1"/>
  <c r="E4571" i="87" a="1"/>
  <c r="E4571" i="87" s="1"/>
  <c r="E4572" i="87" a="1"/>
  <c r="E4572" i="87" s="1"/>
  <c r="E4573" i="87" a="1"/>
  <c r="E4573" i="87" s="1"/>
  <c r="E4574" i="87" a="1"/>
  <c r="E4574" i="87" s="1"/>
  <c r="E4575" i="87" a="1"/>
  <c r="E4575" i="87" s="1"/>
  <c r="E4576" i="87" a="1"/>
  <c r="E4576" i="87" s="1"/>
  <c r="E4577" i="87" a="1"/>
  <c r="E4577" i="87" s="1"/>
  <c r="E4578" i="87" a="1"/>
  <c r="E4578" i="87" s="1"/>
  <c r="E4579" i="87" a="1"/>
  <c r="E4579" i="87" s="1"/>
  <c r="E4580" i="87" a="1"/>
  <c r="E4580" i="87" s="1"/>
  <c r="E4581" i="87" a="1"/>
  <c r="E4581" i="87" s="1"/>
  <c r="E4582" i="87" a="1"/>
  <c r="E4582" i="87" s="1"/>
  <c r="E4583" i="87" a="1"/>
  <c r="E4583" i="87" s="1"/>
  <c r="E4584" i="87" a="1"/>
  <c r="E4584" i="87" s="1"/>
  <c r="E4585" i="87" a="1"/>
  <c r="E4585" i="87" s="1"/>
  <c r="E4586" i="87" a="1"/>
  <c r="E4586" i="87" s="1"/>
  <c r="E4587" i="87" a="1"/>
  <c r="E4587" i="87" s="1"/>
  <c r="E4588" i="87" a="1"/>
  <c r="E4588" i="87" s="1"/>
  <c r="E4589" i="87" a="1"/>
  <c r="E4589" i="87" s="1"/>
  <c r="E4590" i="87" a="1"/>
  <c r="E4590" i="87" s="1"/>
  <c r="E4591" i="87" a="1"/>
  <c r="E4591" i="87" s="1"/>
  <c r="E4592" i="87" a="1"/>
  <c r="E4592" i="87" s="1"/>
  <c r="E4593" i="87" a="1"/>
  <c r="E4593" i="87" s="1"/>
  <c r="E4594" i="87" a="1"/>
  <c r="E4594" i="87" s="1"/>
  <c r="E4595" i="87" a="1"/>
  <c r="E4595" i="87" s="1"/>
  <c r="E4596" i="87" a="1"/>
  <c r="E4596" i="87" s="1"/>
  <c r="E4597" i="87" a="1"/>
  <c r="E4597" i="87" s="1"/>
  <c r="E4598" i="87" a="1"/>
  <c r="E4598" i="87" s="1"/>
  <c r="E4599" i="87" a="1"/>
  <c r="E4599" i="87" s="1"/>
  <c r="E4600" i="87" a="1"/>
  <c r="E4600" i="87" s="1"/>
  <c r="E4601" i="87" a="1"/>
  <c r="E4601" i="87" s="1"/>
  <c r="E4602" i="87" a="1"/>
  <c r="E4602" i="87" s="1"/>
  <c r="E4603" i="87" a="1"/>
  <c r="E4603" i="87" s="1"/>
  <c r="E4604" i="87" a="1"/>
  <c r="E4604" i="87" s="1"/>
  <c r="E4605" i="87" a="1"/>
  <c r="E4605" i="87" s="1"/>
  <c r="E4606" i="87" a="1"/>
  <c r="E4606" i="87" s="1"/>
  <c r="E4607" i="87" a="1"/>
  <c r="E4607" i="87" s="1"/>
  <c r="E4608" i="87" a="1"/>
  <c r="E4608" i="87" s="1"/>
  <c r="E4609" i="87" a="1"/>
  <c r="E4609" i="87" s="1"/>
  <c r="E4610" i="87" a="1"/>
  <c r="E4610" i="87" s="1"/>
  <c r="E4611" i="87" a="1"/>
  <c r="E4611" i="87" s="1"/>
  <c r="E4612" i="87" a="1"/>
  <c r="E4612" i="87" s="1"/>
  <c r="E4613" i="87" a="1"/>
  <c r="E4613" i="87" s="1"/>
  <c r="E4614" i="87" a="1"/>
  <c r="E4614" i="87" s="1"/>
  <c r="E4615" i="87" a="1"/>
  <c r="E4615" i="87" s="1"/>
  <c r="E4616" i="87" a="1"/>
  <c r="E4616" i="87" s="1"/>
  <c r="E4617" i="87" a="1"/>
  <c r="E4617" i="87" s="1"/>
  <c r="E4618" i="87" a="1"/>
  <c r="E4618" i="87" s="1"/>
  <c r="E4619" i="87" a="1"/>
  <c r="E4619" i="87" s="1"/>
  <c r="E4620" i="87" a="1"/>
  <c r="E4620" i="87" s="1"/>
  <c r="E4621" i="87" a="1"/>
  <c r="E4621" i="87" s="1"/>
  <c r="E4622" i="87" a="1"/>
  <c r="E4622" i="87" s="1"/>
  <c r="E4623" i="87" a="1"/>
  <c r="E4623" i="87" s="1"/>
  <c r="E4624" i="87" a="1"/>
  <c r="E4624" i="87" s="1"/>
  <c r="E4625" i="87" a="1"/>
  <c r="E4625" i="87" s="1"/>
  <c r="E4626" i="87" a="1"/>
  <c r="E4626" i="87" s="1"/>
  <c r="E4627" i="87" a="1"/>
  <c r="E4627" i="87" s="1"/>
  <c r="E4628" i="87" a="1"/>
  <c r="E4628" i="87" s="1"/>
  <c r="E4629" i="87" a="1"/>
  <c r="E4629" i="87" s="1"/>
  <c r="E4630" i="87" a="1"/>
  <c r="E4630" i="87" s="1"/>
  <c r="E4631" i="87" a="1"/>
  <c r="E4631" i="87" s="1"/>
  <c r="E4632" i="87" a="1"/>
  <c r="E4632" i="87" s="1"/>
  <c r="E4633" i="87" a="1"/>
  <c r="E4633" i="87" s="1"/>
  <c r="E4634" i="87" a="1"/>
  <c r="E4634" i="87" s="1"/>
  <c r="E4635" i="87" a="1"/>
  <c r="E4635" i="87" s="1"/>
  <c r="E4636" i="87" a="1"/>
  <c r="E4636" i="87" s="1"/>
  <c r="E4637" i="87" a="1"/>
  <c r="E4637" i="87" s="1"/>
  <c r="E4638" i="87" a="1"/>
  <c r="E4638" i="87" s="1"/>
  <c r="E4639" i="87" a="1"/>
  <c r="E4639" i="87" s="1"/>
  <c r="E4640" i="87" a="1"/>
  <c r="E4640" i="87" s="1"/>
  <c r="E4641" i="87" a="1"/>
  <c r="E4641" i="87" s="1"/>
  <c r="E4642" i="87" a="1"/>
  <c r="E4642" i="87" s="1"/>
  <c r="E4643" i="87" a="1"/>
  <c r="E4643" i="87" s="1"/>
  <c r="E4644" i="87" a="1"/>
  <c r="E4644" i="87" s="1"/>
  <c r="E4645" i="87" a="1"/>
  <c r="E4645" i="87" s="1"/>
  <c r="E4646" i="87" a="1"/>
  <c r="E4646" i="87" s="1"/>
  <c r="E4647" i="87" a="1"/>
  <c r="E4647" i="87" s="1"/>
  <c r="E4648" i="87" a="1"/>
  <c r="E4648" i="87" s="1"/>
  <c r="E4649" i="87" a="1"/>
  <c r="E4649" i="87" s="1"/>
  <c r="E4650" i="87" a="1"/>
  <c r="E4650" i="87" s="1"/>
  <c r="E4651" i="87" a="1"/>
  <c r="E4651" i="87" s="1"/>
  <c r="E4652" i="87" a="1"/>
  <c r="E4652" i="87" s="1"/>
  <c r="E4653" i="87" a="1"/>
  <c r="E4653" i="87" s="1"/>
  <c r="E4654" i="87" a="1"/>
  <c r="E4654" i="87" s="1"/>
  <c r="E4655" i="87" a="1"/>
  <c r="E4655" i="87" s="1"/>
  <c r="E4656" i="87" a="1"/>
  <c r="E4656" i="87" s="1"/>
  <c r="E4657" i="87" a="1"/>
  <c r="E4657" i="87" s="1"/>
  <c r="E4658" i="87" a="1"/>
  <c r="E4658" i="87" s="1"/>
  <c r="E4659" i="87" a="1"/>
  <c r="E4659" i="87" s="1"/>
  <c r="E4660" i="87" a="1"/>
  <c r="E4660" i="87" s="1"/>
  <c r="E4661" i="87" a="1"/>
  <c r="E4661" i="87" s="1"/>
  <c r="E4662" i="87" a="1"/>
  <c r="E4662" i="87" s="1"/>
  <c r="E4663" i="87" a="1"/>
  <c r="E4663" i="87" s="1"/>
  <c r="E4664" i="87" a="1"/>
  <c r="E4664" i="87" s="1"/>
  <c r="E4665" i="87" a="1"/>
  <c r="E4665" i="87" s="1"/>
  <c r="E4666" i="87" a="1"/>
  <c r="E4666" i="87" s="1"/>
  <c r="E4667" i="87" a="1"/>
  <c r="E4667" i="87" s="1"/>
  <c r="E4668" i="87" a="1"/>
  <c r="E4668" i="87" s="1"/>
  <c r="E4669" i="87" a="1"/>
  <c r="E4669" i="87" s="1"/>
  <c r="E4670" i="87" a="1"/>
  <c r="E4670" i="87" s="1"/>
  <c r="E4671" i="87" a="1"/>
  <c r="E4671" i="87" s="1"/>
  <c r="E4672" i="87" a="1"/>
  <c r="E4672" i="87" s="1"/>
  <c r="E4673" i="87" a="1"/>
  <c r="E4673" i="87" s="1"/>
  <c r="E4674" i="87" a="1"/>
  <c r="E4674" i="87" s="1"/>
  <c r="E4675" i="87" a="1"/>
  <c r="E4675" i="87" s="1"/>
  <c r="E4676" i="87" a="1"/>
  <c r="E4676" i="87" s="1"/>
  <c r="E4677" i="87" a="1"/>
  <c r="E4677" i="87" s="1"/>
  <c r="E4678" i="87" a="1"/>
  <c r="E4678" i="87" s="1"/>
  <c r="E4679" i="87" a="1"/>
  <c r="E4679" i="87" s="1"/>
  <c r="E4680" i="87" a="1"/>
  <c r="E4680" i="87" s="1"/>
  <c r="E4681" i="87" a="1"/>
  <c r="E4681" i="87" s="1"/>
  <c r="E4682" i="87" a="1"/>
  <c r="E4682" i="87" s="1"/>
  <c r="E4683" i="87" a="1"/>
  <c r="E4683" i="87" s="1"/>
  <c r="E4684" i="87" a="1"/>
  <c r="E4684" i="87" s="1"/>
  <c r="E4685" i="87" a="1"/>
  <c r="E4685" i="87" s="1"/>
  <c r="E4686" i="87" a="1"/>
  <c r="E4686" i="87" s="1"/>
  <c r="E4687" i="87" a="1"/>
  <c r="E4687" i="87" s="1"/>
  <c r="E4688" i="87" a="1"/>
  <c r="E4688" i="87" s="1"/>
  <c r="E4689" i="87" a="1"/>
  <c r="E4689" i="87" s="1"/>
  <c r="E4690" i="87" a="1"/>
  <c r="E4690" i="87" s="1"/>
  <c r="E4691" i="87" a="1"/>
  <c r="E4691" i="87" s="1"/>
  <c r="E4692" i="87" a="1"/>
  <c r="E4692" i="87" s="1"/>
  <c r="E4693" i="87" a="1"/>
  <c r="E4693" i="87" s="1"/>
  <c r="E4694" i="87" a="1"/>
  <c r="E4694" i="87" s="1"/>
  <c r="E4695" i="87" a="1"/>
  <c r="E4695" i="87" s="1"/>
  <c r="E4696" i="87" a="1"/>
  <c r="E4696" i="87" s="1"/>
  <c r="E4697" i="87" a="1"/>
  <c r="E4697" i="87" s="1"/>
  <c r="E4698" i="87" a="1"/>
  <c r="E4698" i="87" s="1"/>
  <c r="E4699" i="87" a="1"/>
  <c r="E4699" i="87" s="1"/>
  <c r="E4700" i="87" a="1"/>
  <c r="E4700" i="87" s="1"/>
  <c r="E4701" i="87" a="1"/>
  <c r="E4701" i="87" s="1"/>
  <c r="E4702" i="87" a="1"/>
  <c r="E4702" i="87" s="1"/>
  <c r="E4703" i="87" a="1"/>
  <c r="E4703" i="87" s="1"/>
  <c r="E4704" i="87" a="1"/>
  <c r="E4704" i="87" s="1"/>
  <c r="B4705" i="87"/>
  <c r="E4706" i="87" a="1"/>
  <c r="E4706" i="87" s="1"/>
  <c r="E4707" i="87" a="1"/>
  <c r="E4707" i="87" s="1"/>
  <c r="E4708" i="87" a="1"/>
  <c r="E4708" i="87" s="1"/>
  <c r="E4709" i="87" a="1"/>
  <c r="E4709" i="87" s="1"/>
  <c r="E4710" i="87" a="1"/>
  <c r="E4710" i="87" s="1"/>
  <c r="E4711" i="87" a="1"/>
  <c r="E4711" i="87" s="1"/>
  <c r="E4712" i="87" a="1"/>
  <c r="E4712" i="87" s="1"/>
  <c r="E4713" i="87" a="1"/>
  <c r="E4713" i="87" s="1"/>
  <c r="E4714" i="87" a="1"/>
  <c r="E4714" i="87" s="1"/>
  <c r="B4715" i="87"/>
  <c r="E4716" i="87" a="1"/>
  <c r="E4716" i="87" s="1"/>
  <c r="E4717" i="87" a="1"/>
  <c r="E4717" i="87" s="1"/>
  <c r="E4718" i="87" a="1"/>
  <c r="E4718" i="87" s="1"/>
  <c r="E4719" i="87" a="1"/>
  <c r="E4719" i="87" s="1"/>
  <c r="E4720" i="87" a="1"/>
  <c r="E4720" i="87" s="1"/>
  <c r="E4721" i="87" a="1"/>
  <c r="E4721" i="87" s="1"/>
  <c r="E4722" i="87" a="1"/>
  <c r="E4722" i="87" s="1"/>
  <c r="E4723" i="87" a="1"/>
  <c r="E4723" i="87" s="1"/>
  <c r="E4724" i="87" a="1"/>
  <c r="E4724" i="87" s="1"/>
  <c r="E4725" i="87" a="1"/>
  <c r="E4725" i="87" s="1"/>
  <c r="E4726" i="87" a="1"/>
  <c r="E4726" i="87" s="1"/>
  <c r="E4727" i="87" a="1"/>
  <c r="E4727" i="87" s="1"/>
  <c r="E4728" i="87" a="1"/>
  <c r="E4728" i="87" s="1"/>
  <c r="E4729" i="87" a="1"/>
  <c r="E4729" i="87" s="1"/>
  <c r="E4730" i="87" a="1"/>
  <c r="E4730" i="87" s="1"/>
  <c r="E4731" i="87" a="1"/>
  <c r="E4731" i="87" s="1"/>
  <c r="E4732" i="87" a="1"/>
  <c r="E4732" i="87" s="1"/>
  <c r="E4733" i="87" a="1"/>
  <c r="E4733" i="87" s="1"/>
  <c r="E4734" i="87" a="1"/>
  <c r="E4734" i="87" s="1"/>
  <c r="E4735" i="87" a="1"/>
  <c r="E4735" i="87" s="1"/>
  <c r="B4736" i="87"/>
  <c r="B4737" i="87"/>
  <c r="B4738" i="87"/>
  <c r="B4739" i="87"/>
  <c r="B4740" i="87"/>
  <c r="B4741" i="87"/>
  <c r="E4742" i="87" a="1"/>
  <c r="E4742" i="87" s="1"/>
  <c r="B4743" i="87"/>
  <c r="E4744" i="87" a="1"/>
  <c r="E4744" i="87" s="1"/>
  <c r="B4745" i="87"/>
  <c r="B4746" i="87"/>
  <c r="E4747" i="87" a="1"/>
  <c r="E4747" i="87" s="1"/>
  <c r="B4748" i="87"/>
  <c r="B4749" i="87"/>
  <c r="B4750" i="87"/>
  <c r="E4751" i="87" a="1"/>
  <c r="E4751" i="87" s="1"/>
  <c r="B4752" i="87"/>
  <c r="E4753" i="87" a="1"/>
  <c r="E4753" i="87" s="1"/>
  <c r="B4754" i="87"/>
  <c r="B4755" i="87"/>
  <c r="E4756" i="87" a="1"/>
  <c r="E4756" i="87" s="1"/>
  <c r="B4757" i="87"/>
  <c r="B4758" i="87"/>
  <c r="E4759" i="87" a="1"/>
  <c r="E4759" i="87" s="1"/>
  <c r="B4760" i="87"/>
  <c r="E4761" i="87" a="1"/>
  <c r="E4761" i="87" s="1"/>
  <c r="E4762" i="87" a="1"/>
  <c r="E4762" i="87" s="1"/>
  <c r="E4763" i="87" a="1"/>
  <c r="E4763" i="87" s="1"/>
  <c r="E4764" i="87" a="1"/>
  <c r="E4764" i="87" s="1"/>
  <c r="E4765" i="87" a="1"/>
  <c r="E4765" i="87" s="1"/>
  <c r="E4766" i="87" a="1"/>
  <c r="E4766" i="87" s="1"/>
  <c r="E4767" i="87" a="1"/>
  <c r="E4767" i="87" s="1"/>
  <c r="E4768" i="87" a="1"/>
  <c r="E4768" i="87" s="1"/>
  <c r="E4769" i="87" a="1"/>
  <c r="E4769" i="87" s="1"/>
  <c r="E4770" i="87" a="1"/>
  <c r="E4770" i="87" s="1"/>
  <c r="E4771" i="87" a="1"/>
  <c r="E4771" i="87" s="1"/>
  <c r="E4772" i="87" a="1"/>
  <c r="E4772" i="87" s="1"/>
  <c r="E4773" i="87" a="1"/>
  <c r="E4773" i="87" s="1"/>
  <c r="E4774" i="87" a="1"/>
  <c r="E4774" i="87" s="1"/>
  <c r="E4775" i="87" a="1"/>
  <c r="E4775" i="87" s="1"/>
  <c r="E4776" i="87" a="1"/>
  <c r="E4776" i="87" s="1"/>
  <c r="E4777" i="87" a="1"/>
  <c r="E4777" i="87" s="1"/>
  <c r="E4778" i="87" a="1"/>
  <c r="E4778" i="87" s="1"/>
  <c r="E4779" i="87" a="1"/>
  <c r="E4779" i="87" s="1"/>
  <c r="E4780" i="87" a="1"/>
  <c r="E4780" i="87" s="1"/>
  <c r="E4781" i="87" a="1"/>
  <c r="E4781" i="87" s="1"/>
  <c r="E4782" i="87" a="1"/>
  <c r="E4782" i="87" s="1"/>
  <c r="E4783" i="87" a="1"/>
  <c r="E4783" i="87" s="1"/>
  <c r="E4784" i="87" a="1"/>
  <c r="E4784" i="87" s="1"/>
  <c r="E4785" i="87" a="1"/>
  <c r="E4785" i="87" s="1"/>
  <c r="E4786" i="87" a="1"/>
  <c r="E4786" i="87" s="1"/>
  <c r="E4787" i="87" a="1"/>
  <c r="E4787" i="87" s="1"/>
  <c r="E4788" i="87" a="1"/>
  <c r="E4788" i="87" s="1"/>
  <c r="E4789" i="87" a="1"/>
  <c r="E4789" i="87" s="1"/>
  <c r="E4790" i="87" a="1"/>
  <c r="E4790" i="87" s="1"/>
  <c r="E4791" i="87" a="1"/>
  <c r="E4791" i="87" s="1"/>
  <c r="E4792" i="87" a="1"/>
  <c r="E4792" i="87" s="1"/>
  <c r="E4793" i="87" a="1"/>
  <c r="E4793" i="87" s="1"/>
  <c r="E4794" i="87" a="1"/>
  <c r="E4794" i="87" s="1"/>
  <c r="E4795" i="87" a="1"/>
  <c r="E4795" i="87" s="1"/>
  <c r="B4796" i="87"/>
  <c r="B4797" i="87"/>
  <c r="E4798" i="87" a="1"/>
  <c r="E4798" i="87" s="1"/>
  <c r="B4799" i="87"/>
  <c r="E4800" i="87" a="1"/>
  <c r="E4800" i="87" s="1"/>
  <c r="E4801" i="87" a="1"/>
  <c r="E4801" i="87" s="1"/>
  <c r="E4802" i="87" a="1"/>
  <c r="E4802" i="87" s="1"/>
  <c r="E4803" i="87" a="1"/>
  <c r="E4803" i="87" s="1"/>
  <c r="E4804" i="87" a="1"/>
  <c r="E4804" i="87" s="1"/>
  <c r="E4805" i="87" a="1"/>
  <c r="E4805" i="87" s="1"/>
  <c r="E4806" i="87" a="1"/>
  <c r="E4806" i="87" s="1"/>
  <c r="E4807" i="87" a="1"/>
  <c r="E4807" i="87" s="1"/>
  <c r="B4808" i="87"/>
  <c r="B4809" i="87"/>
  <c r="E4810" i="87" a="1"/>
  <c r="E4810" i="87" s="1"/>
  <c r="E4811" i="87" a="1"/>
  <c r="E4811" i="87" s="1"/>
  <c r="B4812" i="87"/>
  <c r="E4813" i="87" a="1"/>
  <c r="E4813" i="87" s="1"/>
  <c r="E4814" i="87" a="1"/>
  <c r="E4814" i="87" s="1"/>
  <c r="E4815" i="87" a="1"/>
  <c r="E4815" i="87" s="1"/>
  <c r="E4816" i="87" a="1"/>
  <c r="E4816" i="87" s="1"/>
  <c r="E4817" i="87" a="1"/>
  <c r="E4817" i="87" s="1"/>
  <c r="E4818" i="87" a="1"/>
  <c r="E4818" i="87" s="1"/>
  <c r="E4819" i="87" a="1"/>
  <c r="E4819" i="87" s="1"/>
  <c r="E4820" i="87" a="1"/>
  <c r="E4820" i="87" s="1"/>
  <c r="E4821" i="87" a="1"/>
  <c r="E4821" i="87" s="1"/>
  <c r="E4822" i="87" a="1"/>
  <c r="E4822" i="87" s="1"/>
  <c r="E4823" i="87" a="1"/>
  <c r="E4823" i="87" s="1"/>
  <c r="E4824" i="87" a="1"/>
  <c r="E4824" i="87" s="1"/>
  <c r="E4825" i="87" a="1"/>
  <c r="E4825" i="87" s="1"/>
  <c r="B4826" i="87"/>
  <c r="B4827" i="87"/>
  <c r="B4828" i="87"/>
  <c r="B4829" i="87"/>
  <c r="B4830" i="87"/>
  <c r="B4831" i="87"/>
  <c r="E4832" i="87" a="1"/>
  <c r="E4832" i="87" s="1"/>
  <c r="B4833" i="87"/>
  <c r="E4834" i="87" a="1"/>
  <c r="E4834" i="87" s="1"/>
  <c r="E4835" i="87" a="1"/>
  <c r="E4835" i="87" s="1"/>
  <c r="E4836" i="87" a="1"/>
  <c r="E4836" i="87" s="1"/>
  <c r="E4837" i="87" a="1"/>
  <c r="E4837" i="87" s="1"/>
  <c r="E4838" i="87" a="1"/>
  <c r="E4838" i="87" s="1"/>
  <c r="E4839" i="87" a="1"/>
  <c r="E4839" i="87" s="1"/>
  <c r="E4840" i="87" a="1"/>
  <c r="E4840" i="87" s="1"/>
  <c r="E4841" i="87" a="1"/>
  <c r="E4841" i="87" s="1"/>
  <c r="E4842" i="87" a="1"/>
  <c r="E4842" i="87" s="1"/>
  <c r="E4843" i="87" a="1"/>
  <c r="E4843" i="87" s="1"/>
  <c r="E4844" i="87" a="1"/>
  <c r="E4844" i="87" s="1"/>
  <c r="E4845" i="87" a="1"/>
  <c r="E4845" i="87" s="1"/>
  <c r="E4846" i="87" a="1"/>
  <c r="E4846" i="87" s="1"/>
  <c r="E4847" i="87" a="1"/>
  <c r="E4847" i="87" s="1"/>
  <c r="E4848" i="87" a="1"/>
  <c r="E4848" i="87" s="1"/>
  <c r="E4849" i="87" a="1"/>
  <c r="E4849" i="87" s="1"/>
  <c r="E4850" i="87" a="1"/>
  <c r="E4850" i="87" s="1"/>
  <c r="E4851" i="87" a="1"/>
  <c r="E4851" i="87" s="1"/>
  <c r="E4852" i="87" a="1"/>
  <c r="E4852" i="87" s="1"/>
  <c r="E4853" i="87" a="1"/>
  <c r="E4853" i="87" s="1"/>
  <c r="E4854" i="87" a="1"/>
  <c r="E4854" i="87" s="1"/>
  <c r="E4855" i="87" a="1"/>
  <c r="E4855" i="87" s="1"/>
  <c r="E4856" i="87" a="1"/>
  <c r="E4856" i="87" s="1"/>
  <c r="E4857" i="87" a="1"/>
  <c r="E4857" i="87" s="1"/>
  <c r="E4858" i="87" a="1"/>
  <c r="E4858" i="87" s="1"/>
  <c r="B4859" i="87"/>
  <c r="B4860" i="87"/>
  <c r="B4861" i="87"/>
  <c r="B4862" i="87"/>
  <c r="B4863" i="87"/>
  <c r="B4864" i="87"/>
  <c r="E4865" i="87" a="1"/>
  <c r="E4865" i="87" s="1"/>
  <c r="B4866" i="87"/>
  <c r="E4867" i="87" a="1"/>
  <c r="E4867" i="87" s="1"/>
  <c r="E4868" i="87" a="1"/>
  <c r="E4868" i="87" s="1"/>
  <c r="E4869" i="87" a="1"/>
  <c r="E4869" i="87" s="1"/>
  <c r="E4870" i="87" a="1"/>
  <c r="E4870" i="87" s="1"/>
  <c r="E4871" i="87" a="1"/>
  <c r="E4871" i="87" s="1"/>
  <c r="E4872" i="87" a="1"/>
  <c r="E4872" i="87" s="1"/>
  <c r="E4873" i="87" a="1"/>
  <c r="E4873" i="87" s="1"/>
  <c r="E4874" i="87" a="1"/>
  <c r="E4874" i="87" s="1"/>
  <c r="E4875" i="87" a="1"/>
  <c r="E4875" i="87" s="1"/>
  <c r="E4876" i="87" a="1"/>
  <c r="E4876" i="87" s="1"/>
  <c r="E4877" i="87" a="1"/>
  <c r="E4877" i="87" s="1"/>
  <c r="E4878" i="87" a="1"/>
  <c r="E4878" i="87" s="1"/>
  <c r="E4879" i="87" a="1"/>
  <c r="E4879" i="87" s="1"/>
  <c r="E4880" i="87" a="1"/>
  <c r="E4880" i="87" s="1"/>
  <c r="E4881" i="87" a="1"/>
  <c r="E4881" i="87" s="1"/>
  <c r="E4882" i="87" a="1"/>
  <c r="E4882" i="87" s="1"/>
  <c r="E4883" i="87" a="1"/>
  <c r="E4883" i="87" s="1"/>
  <c r="E4884" i="87" a="1"/>
  <c r="E4884" i="87" s="1"/>
  <c r="E4885" i="87" a="1"/>
  <c r="E4885" i="87" s="1"/>
  <c r="E4886" i="87" a="1"/>
  <c r="E4886" i="87" s="1"/>
  <c r="E4887" i="87" a="1"/>
  <c r="E4887" i="87" s="1"/>
  <c r="B4888" i="87"/>
  <c r="B4889" i="87"/>
  <c r="B4890" i="87"/>
  <c r="B4891" i="87"/>
  <c r="B4892" i="87"/>
  <c r="B4893" i="87"/>
  <c r="B4894" i="87"/>
  <c r="B4895" i="87"/>
  <c r="E4896" i="87" a="1"/>
  <c r="E4896" i="87" s="1"/>
  <c r="E4897" i="87" a="1"/>
  <c r="E4897" i="87" s="1"/>
  <c r="E4898" i="87" a="1"/>
  <c r="E4898" i="87" s="1"/>
  <c r="E4899" i="87" a="1"/>
  <c r="E4899" i="87" s="1"/>
  <c r="E4900" i="87" a="1"/>
  <c r="E4900" i="87" s="1"/>
  <c r="E4901" i="87" a="1"/>
  <c r="E4901" i="87" s="1"/>
  <c r="E4902" i="87" a="1"/>
  <c r="E4902" i="87" s="1"/>
  <c r="E4903" i="87" a="1"/>
  <c r="E4903" i="87" s="1"/>
  <c r="E4904" i="87" a="1"/>
  <c r="E4904" i="87" s="1"/>
  <c r="E4905" i="87" a="1"/>
  <c r="E4905" i="87" s="1"/>
  <c r="E4906" i="87" a="1"/>
  <c r="E4906" i="87" s="1"/>
  <c r="E4907" i="87" a="1"/>
  <c r="E4907" i="87" s="1"/>
  <c r="E4908" i="87" a="1"/>
  <c r="E4908" i="87" s="1"/>
  <c r="E4909" i="87" a="1"/>
  <c r="E4909" i="87" s="1"/>
  <c r="E4910" i="87" a="1"/>
  <c r="E4910" i="87" s="1"/>
  <c r="E4911" i="87" a="1"/>
  <c r="E4911" i="87" s="1"/>
  <c r="E4912" i="87" a="1"/>
  <c r="E4912" i="87" s="1"/>
  <c r="E4913" i="87" a="1"/>
  <c r="E4913" i="87" s="1"/>
  <c r="E4914" i="87" a="1"/>
  <c r="E4914" i="87" s="1"/>
  <c r="E4915" i="87" a="1"/>
  <c r="E4915" i="87" s="1"/>
  <c r="E4916" i="87" a="1"/>
  <c r="E4916" i="87" s="1"/>
  <c r="E4917" i="87" a="1"/>
  <c r="E4917" i="87" s="1"/>
  <c r="E4918" i="87" a="1"/>
  <c r="E4918" i="87" s="1"/>
  <c r="E4919" i="87" a="1"/>
  <c r="E4919" i="87" s="1"/>
  <c r="E4920" i="87" a="1"/>
  <c r="E4920" i="87" s="1"/>
  <c r="E4921" i="87" a="1"/>
  <c r="E4921" i="87" s="1"/>
  <c r="E4922" i="87" a="1"/>
  <c r="E4922" i="87" s="1"/>
  <c r="E4923" i="87" a="1"/>
  <c r="E4923" i="87" s="1"/>
  <c r="E4924" i="87" a="1"/>
  <c r="E4924" i="87" s="1"/>
  <c r="E4925" i="87" a="1"/>
  <c r="E4925" i="87" s="1"/>
  <c r="E4926" i="87" a="1"/>
  <c r="E4926" i="87" s="1"/>
  <c r="E4927" i="87" a="1"/>
  <c r="E4927" i="87" s="1"/>
  <c r="E4928" i="87" a="1"/>
  <c r="E4928" i="87" s="1"/>
  <c r="E4929" i="87" a="1"/>
  <c r="E4929" i="87" s="1"/>
  <c r="E4930" i="87" a="1"/>
  <c r="E4930" i="87" s="1"/>
  <c r="E4931" i="87" a="1"/>
  <c r="E4931" i="87" s="1"/>
  <c r="E4932" i="87" a="1"/>
  <c r="E4932" i="87" s="1"/>
  <c r="E4933" i="87" a="1"/>
  <c r="E4933" i="87" s="1"/>
  <c r="E4934" i="87" a="1"/>
  <c r="E4934" i="87" s="1"/>
  <c r="E4935" i="87" a="1"/>
  <c r="E4935" i="87" s="1"/>
  <c r="E4936" i="87" a="1"/>
  <c r="E4936" i="87" s="1"/>
  <c r="E4937" i="87" a="1"/>
  <c r="E4937" i="87" s="1"/>
  <c r="E4938" i="87" a="1"/>
  <c r="E4938" i="87" s="1"/>
  <c r="E4939" i="87" a="1"/>
  <c r="E4939" i="87" s="1"/>
  <c r="E4940" i="87" a="1"/>
  <c r="E4940" i="87" s="1"/>
  <c r="E4941" i="87" a="1"/>
  <c r="E4941" i="87" s="1"/>
  <c r="E4942" i="87" a="1"/>
  <c r="E4942" i="87" s="1"/>
  <c r="E4943" i="87" a="1"/>
  <c r="E4943" i="87" s="1"/>
  <c r="B4944" i="87"/>
  <c r="E4945" i="87" a="1"/>
  <c r="E4945" i="87" s="1"/>
  <c r="E4946" i="87" a="1"/>
  <c r="E4946" i="87" s="1"/>
  <c r="E4947" i="87" a="1"/>
  <c r="E4947" i="87" s="1"/>
  <c r="E4948" i="87" a="1"/>
  <c r="E4948" i="87" s="1"/>
  <c r="E4949" i="87" a="1"/>
  <c r="E4949" i="87" s="1"/>
  <c r="E4950" i="87" a="1"/>
  <c r="E4950" i="87" s="1"/>
  <c r="E4951" i="87" a="1"/>
  <c r="E4951" i="87" s="1"/>
  <c r="E4952" i="87" a="1"/>
  <c r="E4952" i="87" s="1"/>
  <c r="E4953" i="87" a="1"/>
  <c r="E4953" i="87" s="1"/>
  <c r="E4954" i="87" a="1"/>
  <c r="E4954" i="87" s="1"/>
  <c r="B4955" i="87"/>
  <c r="B4956" i="87"/>
  <c r="B4957" i="87"/>
  <c r="B4958" i="87"/>
  <c r="E4959" i="87" a="1"/>
  <c r="E4959" i="87" s="1"/>
  <c r="E4960" i="87" a="1"/>
  <c r="E4960" i="87" s="1"/>
  <c r="E4961" i="87" a="1"/>
  <c r="E4961" i="87" s="1"/>
  <c r="E4962" i="87" a="1"/>
  <c r="E4962" i="87" s="1"/>
  <c r="E4963" i="87" a="1"/>
  <c r="E4963" i="87" s="1"/>
  <c r="E4964" i="87" a="1"/>
  <c r="E4964" i="87" s="1"/>
  <c r="E4965" i="87" a="1"/>
  <c r="E4965" i="87" s="1"/>
  <c r="B4966" i="87"/>
  <c r="B4967" i="87"/>
  <c r="B4968" i="87"/>
  <c r="E4969" i="87" a="1"/>
  <c r="E4969" i="87" s="1"/>
  <c r="B4970" i="87"/>
  <c r="B4971" i="87"/>
  <c r="E4972" i="87" a="1"/>
  <c r="E4972" i="87" s="1"/>
  <c r="E4973" i="87" a="1"/>
  <c r="E4973" i="87" s="1"/>
  <c r="E4974" i="87" a="1"/>
  <c r="E4974" i="87" s="1"/>
  <c r="E4975" i="87" a="1"/>
  <c r="E4975" i="87" s="1"/>
  <c r="E4976" i="87" a="1"/>
  <c r="E4976" i="87" s="1"/>
  <c r="E4977" i="87" a="1"/>
  <c r="E4977" i="87" s="1"/>
  <c r="E4978" i="87" a="1"/>
  <c r="E4978" i="87" s="1"/>
  <c r="E4979" i="87" a="1"/>
  <c r="E4979" i="87" s="1"/>
  <c r="E4980" i="87" a="1"/>
  <c r="E4980" i="87" s="1"/>
  <c r="E4981" i="87" a="1"/>
  <c r="E4981" i="87" s="1"/>
  <c r="E4982" i="87" a="1"/>
  <c r="E4982" i="87" s="1"/>
  <c r="E4983" i="87" a="1"/>
  <c r="E4983" i="87" s="1"/>
  <c r="E4984" i="87" a="1"/>
  <c r="E4984" i="87" s="1"/>
  <c r="E4985" i="87" a="1"/>
  <c r="E4985" i="87" s="1"/>
  <c r="E4986" i="87" a="1"/>
  <c r="E4986" i="87" s="1"/>
  <c r="E4987" i="87" a="1"/>
  <c r="E4987" i="87" s="1"/>
  <c r="E4988" i="87" a="1"/>
  <c r="E4988" i="87" s="1"/>
  <c r="E4989" i="87" a="1"/>
  <c r="E4989" i="87" s="1"/>
  <c r="E4990" i="87" a="1"/>
  <c r="E4990" i="87" s="1"/>
  <c r="E4991" i="87" a="1"/>
  <c r="E4991" i="87" s="1"/>
  <c r="E4992" i="87" a="1"/>
  <c r="E4992" i="87" s="1"/>
  <c r="E4993" i="87" a="1"/>
  <c r="E4993" i="87" s="1"/>
  <c r="E4994" i="87" a="1"/>
  <c r="E4994" i="87" s="1"/>
  <c r="E4995" i="87" a="1"/>
  <c r="E4995" i="87" s="1"/>
  <c r="E4996" i="87" a="1"/>
  <c r="E4996" i="87" s="1"/>
  <c r="E4997" i="87" a="1"/>
  <c r="E4997" i="87" s="1"/>
  <c r="E4998" i="87" a="1"/>
  <c r="E4998" i="87" s="1"/>
  <c r="E4999" i="87" a="1"/>
  <c r="E4999" i="87" s="1"/>
  <c r="B5000" i="87"/>
  <c r="B5001" i="87"/>
  <c r="B5002" i="87"/>
  <c r="B5003" i="87"/>
  <c r="B5004" i="87"/>
  <c r="B5005" i="87"/>
  <c r="E5006" i="87" a="1"/>
  <c r="E5006" i="87" s="1"/>
  <c r="B5007" i="87"/>
  <c r="B5008" i="87"/>
  <c r="B5009" i="87"/>
  <c r="B5010" i="87"/>
  <c r="B5011" i="87"/>
  <c r="B5012" i="87"/>
  <c r="B5013" i="87"/>
  <c r="B5014" i="87"/>
  <c r="B5015" i="87"/>
  <c r="B5016" i="87"/>
  <c r="B5017" i="87"/>
  <c r="B5018" i="87"/>
  <c r="B5019" i="87"/>
  <c r="B5020" i="87"/>
  <c r="B5021" i="87"/>
  <c r="B5022" i="87"/>
  <c r="B5023" i="87"/>
  <c r="B5024" i="87"/>
  <c r="B5025" i="87"/>
  <c r="B5026" i="87"/>
  <c r="B5027" i="87"/>
  <c r="B5028" i="87"/>
  <c r="B5029" i="87"/>
  <c r="B5030" i="87"/>
  <c r="B5031" i="87"/>
  <c r="B5032" i="87"/>
  <c r="B5033" i="87"/>
  <c r="B5034" i="87"/>
  <c r="B5035" i="87"/>
  <c r="B5036" i="87"/>
  <c r="B5037" i="87"/>
  <c r="B5038" i="87"/>
  <c r="B5039" i="87"/>
  <c r="B5040" i="87"/>
  <c r="B5041" i="87"/>
  <c r="B5042" i="87"/>
  <c r="B5043" i="87"/>
  <c r="B5044" i="87"/>
  <c r="B5045" i="87"/>
  <c r="B5046" i="87"/>
  <c r="B5047" i="87"/>
  <c r="B5048" i="87"/>
  <c r="B5049" i="87"/>
  <c r="B5050" i="87"/>
  <c r="B5051" i="87"/>
  <c r="B5052" i="87"/>
  <c r="B5053" i="87"/>
  <c r="B5054" i="87"/>
  <c r="B5055" i="87"/>
  <c r="B5056" i="87"/>
  <c r="B5057" i="87"/>
  <c r="B5058" i="87"/>
  <c r="B5059" i="87"/>
  <c r="B5060" i="87"/>
  <c r="B5061" i="87"/>
  <c r="B5062" i="87"/>
  <c r="B5063" i="87"/>
  <c r="B5064" i="87"/>
  <c r="B5066" i="87"/>
  <c r="B5067" i="87"/>
  <c r="B5068" i="87"/>
  <c r="B5069" i="87"/>
  <c r="B5070" i="87"/>
  <c r="B5071" i="87"/>
  <c r="E5072" i="87" a="1"/>
  <c r="E5072" i="87" s="1"/>
  <c r="E5073" i="87" a="1"/>
  <c r="E5073" i="87" s="1"/>
  <c r="E5074" i="87" a="1"/>
  <c r="E5074" i="87" s="1"/>
  <c r="E5075" i="87" a="1"/>
  <c r="E5075" i="87" s="1"/>
  <c r="B5076" i="87"/>
  <c r="B5077" i="87"/>
  <c r="E5080" i="87" a="1"/>
  <c r="E5080" i="87" s="1"/>
  <c r="B5081" i="87"/>
  <c r="E5082" i="87" a="1"/>
  <c r="E5082" i="87" s="1"/>
  <c r="B5083" i="87"/>
  <c r="E5084" i="87" a="1"/>
  <c r="E5084" i="87" s="1"/>
  <c r="E5085" i="87" a="1"/>
  <c r="E5085" i="87" s="1"/>
  <c r="E5087" i="87" a="1"/>
  <c r="E5087" i="87" s="1"/>
  <c r="E5088" i="87" a="1"/>
  <c r="E5088" i="87" s="1"/>
  <c r="E5089" i="87" a="1"/>
  <c r="E5089" i="87" s="1"/>
  <c r="E5090" i="87" a="1"/>
  <c r="E5090" i="87" s="1"/>
  <c r="B5091" i="87"/>
  <c r="B5092" i="87"/>
  <c r="E5093" i="87" a="1"/>
  <c r="E5093" i="87" s="1"/>
  <c r="E5094" i="87" a="1"/>
  <c r="E5094" i="87" s="1"/>
  <c r="E5095" i="87" a="1"/>
  <c r="E5095" i="87" s="1"/>
  <c r="B5096" i="87"/>
  <c r="B5097" i="87"/>
  <c r="E5098" i="87" a="1"/>
  <c r="E5098" i="87" s="1"/>
  <c r="E5099" i="87" a="1"/>
  <c r="E5099" i="87" s="1"/>
  <c r="E5100" i="87" a="1"/>
  <c r="E5100" i="87" s="1"/>
  <c r="E5101" i="87" a="1"/>
  <c r="E5101" i="87" s="1"/>
  <c r="E5102" i="87" a="1"/>
  <c r="E5102" i="87" s="1"/>
  <c r="E5103" i="87" a="1"/>
  <c r="E5103" i="87" s="1"/>
  <c r="E5104" i="87" a="1"/>
  <c r="E5104" i="87" s="1"/>
  <c r="B5105" i="87"/>
  <c r="E5106" i="87" a="1"/>
  <c r="E5106" i="87" s="1"/>
  <c r="E5110" i="87" a="1"/>
  <c r="E5110" i="87" s="1"/>
  <c r="B5111" i="87"/>
  <c r="B5112" i="87"/>
  <c r="E5113" i="87" a="1"/>
  <c r="E5113" i="87" s="1"/>
  <c r="E5114" i="87" a="1"/>
  <c r="E5114" i="87" s="1"/>
  <c r="B5115" i="87"/>
  <c r="E5116" i="87" a="1"/>
  <c r="E5116" i="87" s="1"/>
  <c r="E5117" i="87" a="1"/>
  <c r="E5117" i="87" s="1"/>
  <c r="E5118" i="87" a="1"/>
  <c r="E5118" i="87" s="1"/>
  <c r="B5119" i="87"/>
  <c r="E5120" i="87" a="1"/>
  <c r="E5120" i="87" s="1"/>
  <c r="B5121" i="87"/>
  <c r="B5122" i="87"/>
  <c r="E5123" i="87" a="1"/>
  <c r="E5123" i="87" s="1"/>
  <c r="E5124" i="87" a="1"/>
  <c r="E5124" i="87" s="1"/>
  <c r="B5125" i="87"/>
  <c r="E5126" i="87" a="1"/>
  <c r="E5126" i="87" s="1"/>
  <c r="E5127" i="87" a="1"/>
  <c r="E5127" i="87" s="1"/>
  <c r="E5128" i="87" a="1"/>
  <c r="E5128" i="87" s="1"/>
  <c r="E5129" i="87" a="1"/>
  <c r="E5129" i="87" s="1"/>
  <c r="E5130" i="87" a="1"/>
  <c r="E5130" i="87" s="1"/>
  <c r="B5131" i="87"/>
  <c r="E5132" i="87" a="1"/>
  <c r="E5132" i="87" s="1"/>
  <c r="E5133" i="87" a="1"/>
  <c r="E5133" i="87" s="1"/>
  <c r="E5134" i="87" a="1"/>
  <c r="E5134" i="87" s="1"/>
  <c r="E5135" i="87" a="1"/>
  <c r="E5135" i="87" s="1"/>
  <c r="E5136" i="87" a="1"/>
  <c r="E5136" i="87" s="1"/>
  <c r="E5137" i="87" a="1"/>
  <c r="E5137" i="87" s="1"/>
  <c r="B5138" i="87"/>
  <c r="E5139" i="87" a="1"/>
  <c r="E5139" i="87" s="1"/>
  <c r="B5140" i="87"/>
  <c r="E5141" i="87" a="1"/>
  <c r="E5141" i="87" s="1"/>
  <c r="E5142" i="87" a="1"/>
  <c r="E5142" i="87" s="1"/>
  <c r="E5143" i="87" a="1"/>
  <c r="E5143" i="87" s="1"/>
  <c r="E5144" i="87" a="1"/>
  <c r="E5144" i="87" s="1"/>
  <c r="E5145" i="87" a="1"/>
  <c r="E5145" i="87" s="1"/>
  <c r="E5146" i="87" a="1"/>
  <c r="E5146" i="87" s="1"/>
  <c r="E5147" i="87" a="1"/>
  <c r="E5147" i="87" s="1"/>
  <c r="E5148" i="87" a="1"/>
  <c r="E5148" i="87" s="1"/>
  <c r="E5149" i="87" a="1"/>
  <c r="E5149" i="87" s="1"/>
  <c r="E5150" i="87" a="1"/>
  <c r="E5150" i="87" s="1"/>
  <c r="E5151" i="87" a="1"/>
  <c r="E5151" i="87" s="1"/>
  <c r="E5152" i="87" a="1"/>
  <c r="E5152" i="87" s="1"/>
  <c r="E5153" i="87" a="1"/>
  <c r="E5153" i="87" s="1"/>
  <c r="E5154" i="87" a="1"/>
  <c r="E5154" i="87" s="1"/>
  <c r="E5155" i="87" a="1"/>
  <c r="E5155" i="87" s="1"/>
  <c r="E5156" i="87" a="1"/>
  <c r="E5156" i="87" s="1"/>
  <c r="E5157" i="87" a="1"/>
  <c r="E5157" i="87" s="1"/>
  <c r="B5158" i="87"/>
  <c r="E5159" i="87" a="1"/>
  <c r="E5159" i="87" s="1"/>
  <c r="E5160" i="87" a="1"/>
  <c r="E5160" i="87" s="1"/>
  <c r="E5161" i="87" a="1"/>
  <c r="E5161" i="87" s="1"/>
  <c r="E5162" i="87" a="1"/>
  <c r="E5162" i="87" s="1"/>
  <c r="E5163" i="87" a="1"/>
  <c r="E5163" i="87" s="1"/>
  <c r="E5164" i="87" a="1"/>
  <c r="E5164" i="87" s="1"/>
  <c r="E5165" i="87" a="1"/>
  <c r="E5165" i="87" s="1"/>
  <c r="E5166" i="87" a="1"/>
  <c r="E5166" i="87" s="1"/>
  <c r="B5167" i="87"/>
  <c r="B5168" i="87"/>
  <c r="B5169" i="87"/>
  <c r="E5170" i="87" a="1"/>
  <c r="E5170" i="87" s="1"/>
  <c r="E5171" i="87" a="1"/>
  <c r="E5171" i="87" s="1"/>
  <c r="E5172" i="87" a="1"/>
  <c r="E5172" i="87" s="1"/>
  <c r="E5173" i="87" a="1"/>
  <c r="E5173" i="87" s="1"/>
  <c r="B5174" i="87"/>
  <c r="B5175" i="87"/>
  <c r="B5176" i="87"/>
  <c r="B5177" i="87"/>
  <c r="E5178" i="87" a="1"/>
  <c r="E5178" i="87" s="1"/>
  <c r="E5179" i="87" a="1"/>
  <c r="E5179" i="87" s="1"/>
  <c r="E5180" i="87" a="1"/>
  <c r="E5180" i="87" s="1"/>
  <c r="E5181" i="87" a="1"/>
  <c r="E5181" i="87" s="1"/>
  <c r="E5182" i="87" a="1"/>
  <c r="E5182" i="87" s="1"/>
  <c r="B5183" i="87"/>
  <c r="B5184" i="87"/>
  <c r="B5185" i="87"/>
  <c r="B5186" i="87"/>
  <c r="B5187" i="87"/>
  <c r="E5188" i="87" a="1"/>
  <c r="E5188" i="87" s="1"/>
  <c r="E5189" i="87" a="1"/>
  <c r="E5189" i="87" s="1"/>
  <c r="B5190" i="87"/>
  <c r="B5191" i="87"/>
  <c r="B5192" i="87"/>
  <c r="E5193" i="87" a="1"/>
  <c r="E5193" i="87" s="1"/>
  <c r="E5194" i="87" a="1"/>
  <c r="E5194" i="87" s="1"/>
  <c r="E5195" i="87" a="1"/>
  <c r="E5195" i="87" s="1"/>
  <c r="E5196" i="87" a="1"/>
  <c r="E5196" i="87" s="1"/>
  <c r="E5197" i="87" a="1"/>
  <c r="E5197" i="87" s="1"/>
  <c r="E5198" i="87" a="1"/>
  <c r="E5198" i="87" s="1"/>
  <c r="B5199" i="87"/>
  <c r="B5200" i="87"/>
  <c r="E5201" i="87" a="1"/>
  <c r="E5201" i="87" s="1"/>
  <c r="E5202" i="87" a="1"/>
  <c r="E5202" i="87" s="1"/>
  <c r="E5203" i="87" a="1"/>
  <c r="E5203" i="87" s="1"/>
  <c r="B5204" i="87"/>
  <c r="E5205" i="87" a="1"/>
  <c r="E5205" i="87" s="1"/>
  <c r="E5206" i="87" a="1"/>
  <c r="E5206" i="87" s="1"/>
  <c r="E5207" i="87" a="1"/>
  <c r="E5207" i="87" s="1"/>
  <c r="E5208" i="87" a="1"/>
  <c r="E5208" i="87" s="1"/>
  <c r="E5209" i="87" a="1"/>
  <c r="E5209" i="87" s="1"/>
  <c r="E5210" i="87" a="1"/>
  <c r="E5210" i="87" s="1"/>
  <c r="E5211" i="87" a="1"/>
  <c r="E5211" i="87" s="1"/>
  <c r="E5212" i="87" a="1"/>
  <c r="E5212" i="87" s="1"/>
  <c r="E5213" i="87" a="1"/>
  <c r="E5213" i="87" s="1"/>
  <c r="E5214" i="87" a="1"/>
  <c r="E5214" i="87" s="1"/>
  <c r="E5215" i="87" a="1"/>
  <c r="E5215" i="87" s="1"/>
  <c r="E5216" i="87" a="1"/>
  <c r="E5216" i="87" s="1"/>
  <c r="E5217" i="87" a="1"/>
  <c r="E5217" i="87" s="1"/>
  <c r="B5218" i="87"/>
  <c r="B5219" i="87"/>
  <c r="E5220" i="87" a="1"/>
  <c r="E5220" i="87" s="1"/>
  <c r="E5221" i="87" a="1"/>
  <c r="E5221" i="87" s="1"/>
  <c r="B5222" i="87"/>
  <c r="B5223" i="87"/>
  <c r="B5224" i="87"/>
  <c r="E5225" i="87" a="1"/>
  <c r="E5225" i="87" s="1"/>
  <c r="E5226" i="87" a="1"/>
  <c r="E5226" i="87" s="1"/>
  <c r="E5227" i="87" a="1"/>
  <c r="E5227" i="87" s="1"/>
  <c r="E5228" i="87" a="1"/>
  <c r="E5228" i="87" s="1"/>
  <c r="E5229" i="87" a="1"/>
  <c r="E5229" i="87" s="1"/>
  <c r="B5230" i="87"/>
  <c r="E5231" i="87" a="1"/>
  <c r="E5231" i="87" s="1"/>
  <c r="E5232" i="87" a="1"/>
  <c r="E5232" i="87" s="1"/>
  <c r="E5233" i="87" a="1"/>
  <c r="E5233" i="87" s="1"/>
  <c r="E5234" i="87" a="1"/>
  <c r="E5234" i="87" s="1"/>
  <c r="E5235" i="87" a="1"/>
  <c r="E5235" i="87" s="1"/>
  <c r="E5236" i="87" a="1"/>
  <c r="E5236" i="87" s="1"/>
  <c r="E5237" i="87" a="1"/>
  <c r="E5237" i="87" s="1"/>
  <c r="E5238" i="87" a="1"/>
  <c r="E5238" i="87" s="1"/>
  <c r="E5239" i="87" a="1"/>
  <c r="E5239" i="87" s="1"/>
  <c r="E5240" i="87" a="1"/>
  <c r="E5240" i="87" s="1"/>
  <c r="E5241" i="87" a="1"/>
  <c r="E5241" i="87" s="1"/>
  <c r="E5242" i="87" a="1"/>
  <c r="E5242" i="87" s="1"/>
  <c r="E5243" i="87" a="1"/>
  <c r="E5243" i="87" s="1"/>
  <c r="E5244" i="87" a="1"/>
  <c r="E5244" i="87" s="1"/>
  <c r="B5245" i="87"/>
  <c r="E5246" i="87" a="1"/>
  <c r="E5246" i="87" s="1"/>
  <c r="E5247" i="87" a="1"/>
  <c r="E5247" i="87" s="1"/>
  <c r="B5248" i="87"/>
  <c r="E5249" i="87" a="1"/>
  <c r="E5249" i="87" s="1"/>
  <c r="E5250" i="87" a="1"/>
  <c r="E5250" i="87" s="1"/>
  <c r="E5251" i="87" a="1"/>
  <c r="E5251" i="87" s="1"/>
  <c r="E5252" i="87" a="1"/>
  <c r="E5252" i="87" s="1"/>
  <c r="E5253" i="87" a="1"/>
  <c r="E5253" i="87" s="1"/>
  <c r="B5254" i="87"/>
  <c r="E5255" i="87" a="1"/>
  <c r="E5255" i="87" s="1"/>
  <c r="B5256" i="87"/>
  <c r="E5257" i="87" a="1"/>
  <c r="E5257" i="87" s="1"/>
  <c r="E5258" i="87" a="1"/>
  <c r="E5258" i="87" s="1"/>
  <c r="B5259" i="87"/>
  <c r="E5260" i="87" a="1"/>
  <c r="E5260" i="87" s="1"/>
  <c r="B5261" i="87"/>
  <c r="E5262" i="87" a="1"/>
  <c r="E5262" i="87" s="1"/>
  <c r="E5263" i="87" a="1"/>
  <c r="E5263" i="87" s="1"/>
  <c r="B5264" i="87"/>
  <c r="E5265" i="87" a="1"/>
  <c r="E5265" i="87" s="1"/>
  <c r="E5266" i="87" a="1"/>
  <c r="E5266" i="87" s="1"/>
  <c r="E5267" i="87" a="1"/>
  <c r="E5267" i="87" s="1"/>
  <c r="E5268" i="87" a="1"/>
  <c r="E5268" i="87" s="1"/>
  <c r="E5269" i="87" a="1"/>
  <c r="E5269" i="87" s="1"/>
  <c r="B5270" i="87"/>
  <c r="B5272" i="87"/>
  <c r="E5273" i="87" a="1"/>
  <c r="E5273" i="87" s="1"/>
  <c r="B5274" i="87"/>
  <c r="B5275" i="87"/>
  <c r="B5276" i="87"/>
  <c r="B5277" i="87"/>
  <c r="B5278" i="87"/>
  <c r="B5279" i="87"/>
  <c r="B5280" i="87"/>
  <c r="B5281" i="87"/>
  <c r="B5282" i="87"/>
  <c r="B5283" i="87"/>
  <c r="B5284" i="87"/>
  <c r="B5285" i="87"/>
  <c r="B5286" i="87"/>
  <c r="B5287" i="87"/>
  <c r="B5288" i="87"/>
  <c r="B5289" i="87"/>
  <c r="B5290" i="87"/>
  <c r="B5291" i="87"/>
  <c r="B5292" i="87"/>
  <c r="B5293" i="87"/>
  <c r="B5294" i="87"/>
  <c r="B5295" i="87"/>
  <c r="B5296" i="87"/>
  <c r="B5297" i="87"/>
  <c r="B5298" i="87"/>
  <c r="B5299" i="87"/>
  <c r="B5300" i="87"/>
  <c r="B5301" i="87"/>
  <c r="B5302" i="87"/>
  <c r="B5303" i="87"/>
  <c r="B5304" i="87"/>
  <c r="B5305" i="87"/>
  <c r="B5306" i="87"/>
  <c r="E5307" i="87" a="1"/>
  <c r="E5307" i="87" s="1"/>
  <c r="E5308" i="87" a="1"/>
  <c r="E5308" i="87" s="1"/>
  <c r="E5309" i="87" a="1"/>
  <c r="E5309" i="87" s="1"/>
  <c r="E5310" i="87" a="1"/>
  <c r="E5310" i="87" s="1"/>
  <c r="B5311" i="87"/>
  <c r="B5313" i="87"/>
  <c r="B5314" i="87"/>
  <c r="E5315" i="87" a="1"/>
  <c r="E5315" i="87" s="1"/>
  <c r="E5316" i="87" a="1"/>
  <c r="E5316" i="87" s="1"/>
  <c r="E5317" i="87" a="1"/>
  <c r="E5317" i="87" s="1"/>
  <c r="B5318" i="87"/>
  <c r="B5319" i="87"/>
  <c r="E5320" i="87" a="1"/>
  <c r="E5320" i="87" s="1"/>
  <c r="E5321" i="87" a="1"/>
  <c r="E5321" i="87" s="1"/>
  <c r="E5322" i="87" a="1"/>
  <c r="E5322" i="87" s="1"/>
  <c r="E5323" i="87" a="1"/>
  <c r="E5323" i="87" s="1"/>
  <c r="E5324" i="87" a="1"/>
  <c r="E5324" i="87" s="1"/>
  <c r="E5325" i="87" a="1"/>
  <c r="E5325" i="87" s="1"/>
  <c r="E5326" i="87" a="1"/>
  <c r="E5326" i="87" s="1"/>
  <c r="B5327" i="87"/>
  <c r="B5328" i="87"/>
  <c r="E5329" i="87" a="1"/>
  <c r="E5329" i="87" s="1"/>
  <c r="E5330" i="87" a="1"/>
  <c r="E5330" i="87" s="1"/>
  <c r="B5331" i="87"/>
  <c r="E5332" i="87" a="1"/>
  <c r="E5332" i="87" s="1"/>
  <c r="E5333" i="87" a="1"/>
  <c r="E5333" i="87" s="1"/>
  <c r="E5334" i="87" a="1"/>
  <c r="E5334" i="87" s="1"/>
  <c r="B5335" i="87"/>
  <c r="E5336" i="87" a="1"/>
  <c r="E5336" i="87" s="1"/>
  <c r="B5337" i="87"/>
  <c r="B5338" i="87"/>
  <c r="B5339" i="87"/>
  <c r="E5340" i="87" a="1"/>
  <c r="E5340" i="87" s="1"/>
  <c r="E5341" i="87" a="1"/>
  <c r="E5341" i="87" s="1"/>
  <c r="E5342" i="87" a="1"/>
  <c r="E5342" i="87" s="1"/>
  <c r="E5343" i="87" a="1"/>
  <c r="E5343" i="87" s="1"/>
  <c r="E5344" i="87" a="1"/>
  <c r="E5344" i="87" s="1"/>
  <c r="B5345" i="87"/>
  <c r="E5346" i="87" a="1"/>
  <c r="E5346" i="87" s="1"/>
  <c r="E5347" i="87" a="1"/>
  <c r="E5347" i="87" s="1"/>
  <c r="E5348" i="87" a="1"/>
  <c r="E5348" i="87" s="1"/>
  <c r="E5349" i="87" a="1"/>
  <c r="E5349" i="87" s="1"/>
  <c r="E5350" i="87" a="1"/>
  <c r="E5350" i="87" s="1"/>
  <c r="E5351" i="87" a="1"/>
  <c r="E5351" i="87" s="1"/>
  <c r="E5352" i="87" a="1"/>
  <c r="E5352" i="87" s="1"/>
  <c r="E5353" i="87" a="1"/>
  <c r="E5353" i="87" s="1"/>
  <c r="E5354" i="87" a="1"/>
  <c r="E5354" i="87" s="1"/>
  <c r="E5355" i="87" a="1"/>
  <c r="E5355" i="87" s="1"/>
  <c r="B5356" i="87"/>
  <c r="E5357" i="87" a="1"/>
  <c r="E5357" i="87" s="1"/>
  <c r="E5358" i="87" a="1"/>
  <c r="E5358" i="87" s="1"/>
  <c r="E5359" i="87" a="1"/>
  <c r="E5359" i="87" s="1"/>
  <c r="E5360" i="87" a="1"/>
  <c r="E5360" i="87" s="1"/>
  <c r="E5361" i="87" a="1"/>
  <c r="E5361" i="87" s="1"/>
  <c r="E5362" i="87" a="1"/>
  <c r="E5362" i="87" s="1"/>
  <c r="E5363" i="87" a="1"/>
  <c r="E5363" i="87" s="1"/>
  <c r="E5364" i="87" a="1"/>
  <c r="E5364" i="87" s="1"/>
  <c r="B5366" i="87"/>
  <c r="B5367" i="87"/>
  <c r="B5368" i="87"/>
  <c r="B5369" i="87"/>
  <c r="B5370" i="87"/>
  <c r="E5371" i="87" a="1"/>
  <c r="E5371" i="87" s="1"/>
  <c r="E5372" i="87" a="1"/>
  <c r="E5372" i="87" s="1"/>
  <c r="E5373" i="87" a="1"/>
  <c r="E5373" i="87" s="1"/>
  <c r="E5374" i="87" a="1"/>
  <c r="E5374" i="87" s="1"/>
  <c r="B5375" i="87"/>
  <c r="B5376" i="87"/>
  <c r="E5377" i="87" a="1"/>
  <c r="E5377" i="87" s="1"/>
  <c r="E5378" i="87" a="1"/>
  <c r="E5378" i="87" s="1"/>
  <c r="E5379" i="87" a="1"/>
  <c r="E5379" i="87" s="1"/>
  <c r="E5380" i="87" a="1"/>
  <c r="E5380" i="87" s="1"/>
  <c r="E5381" i="87" a="1"/>
  <c r="E5381" i="87" s="1"/>
  <c r="E5382" i="87" a="1"/>
  <c r="E5382" i="87" s="1"/>
  <c r="B5383" i="87"/>
  <c r="B5384" i="87"/>
  <c r="E5385" i="87" a="1"/>
  <c r="E5385" i="87" s="1"/>
  <c r="E5386" i="87" a="1"/>
  <c r="E5386" i="87" s="1"/>
  <c r="E5387" i="87" a="1"/>
  <c r="E5387" i="87" s="1"/>
  <c r="B5388" i="87"/>
  <c r="E5389" i="87" a="1"/>
  <c r="E5389" i="87" s="1"/>
  <c r="E5390" i="87" a="1"/>
  <c r="E5390" i="87" s="1"/>
  <c r="E5391" i="87" a="1"/>
  <c r="E5391" i="87" s="1"/>
  <c r="E5392" i="87" a="1"/>
  <c r="E5392" i="87" s="1"/>
  <c r="E5393" i="87" a="1"/>
  <c r="E5393" i="87" s="1"/>
  <c r="E5394" i="87" a="1"/>
  <c r="E5394" i="87" s="1"/>
  <c r="E5395" i="87" a="1"/>
  <c r="E5395" i="87" s="1"/>
  <c r="E5396" i="87" a="1"/>
  <c r="E5396" i="87" s="1"/>
  <c r="E5397" i="87" a="1"/>
  <c r="E5397" i="87" s="1"/>
  <c r="E5398" i="87" a="1"/>
  <c r="E5398" i="87" s="1"/>
  <c r="E5399" i="87" a="1"/>
  <c r="E5399" i="87" s="1"/>
  <c r="E5400" i="87" a="1"/>
  <c r="E5400" i="87" s="1"/>
  <c r="E5401" i="87" a="1"/>
  <c r="E5401" i="87" s="1"/>
  <c r="B5402" i="87"/>
  <c r="B5403" i="87"/>
  <c r="E5404" i="87" a="1"/>
  <c r="E5404" i="87" s="1"/>
  <c r="E5405" i="87" a="1"/>
  <c r="E5405" i="87" s="1"/>
  <c r="B5406" i="87"/>
  <c r="B5407" i="87"/>
  <c r="B5408" i="87"/>
  <c r="E5409" i="87" a="1"/>
  <c r="E5409" i="87" s="1"/>
  <c r="E5410" i="87" a="1"/>
  <c r="E5410" i="87" s="1"/>
  <c r="E5411" i="87" a="1"/>
  <c r="E5411" i="87" s="1"/>
  <c r="E5412" i="87" a="1"/>
  <c r="E5412" i="87" s="1"/>
  <c r="E5413" i="87" a="1"/>
  <c r="E5413" i="87" s="1"/>
  <c r="B5414" i="87"/>
  <c r="E5415" i="87" a="1"/>
  <c r="E5415" i="87" s="1"/>
  <c r="E5416" i="87" a="1"/>
  <c r="E5416" i="87" s="1"/>
  <c r="E5417" i="87" a="1"/>
  <c r="E5417" i="87" s="1"/>
  <c r="E5418" i="87" a="1"/>
  <c r="E5418" i="87" s="1"/>
  <c r="E5419" i="87" a="1"/>
  <c r="E5419" i="87" s="1"/>
  <c r="E5420" i="87" a="1"/>
  <c r="E5420" i="87" s="1"/>
  <c r="E5421" i="87" a="1"/>
  <c r="E5421" i="87" s="1"/>
  <c r="E5422" i="87" a="1"/>
  <c r="E5422" i="87" s="1"/>
  <c r="E5423" i="87" a="1"/>
  <c r="E5423" i="87" s="1"/>
  <c r="E5424" i="87" a="1"/>
  <c r="E5424" i="87" s="1"/>
  <c r="E5425" i="87" a="1"/>
  <c r="E5425" i="87" s="1"/>
  <c r="E5426" i="87" a="1"/>
  <c r="E5426" i="87" s="1"/>
  <c r="E5427" i="87" a="1"/>
  <c r="E5427" i="87" s="1"/>
  <c r="E5428" i="87" a="1"/>
  <c r="E5428" i="87" s="1"/>
  <c r="B5429" i="87"/>
  <c r="E5430" i="87" a="1"/>
  <c r="E5430" i="87" s="1"/>
  <c r="E5431" i="87" a="1"/>
  <c r="E5431" i="87" s="1"/>
  <c r="B5432" i="87"/>
  <c r="E5433" i="87" a="1"/>
  <c r="E5433" i="87" s="1"/>
  <c r="E5434" i="87" a="1"/>
  <c r="E5434" i="87" s="1"/>
  <c r="E5435" i="87" a="1"/>
  <c r="E5435" i="87" s="1"/>
  <c r="E5436" i="87" a="1"/>
  <c r="E5436" i="87" s="1"/>
  <c r="E5437" i="87" a="1"/>
  <c r="E5437" i="87" s="1"/>
  <c r="B5438" i="87"/>
  <c r="E5439" i="87" a="1"/>
  <c r="E5439" i="87" s="1"/>
  <c r="B5440" i="87"/>
  <c r="E5441" i="87" a="1"/>
  <c r="E5441" i="87" s="1"/>
  <c r="B5442" i="87"/>
  <c r="E5443" i="87" a="1"/>
  <c r="E5443" i="87" s="1"/>
  <c r="E5444" i="87" a="1"/>
  <c r="E5444" i="87" s="1"/>
  <c r="E5446" i="87" a="1"/>
  <c r="E5446" i="87" s="1"/>
  <c r="E5447" i="87" a="1"/>
  <c r="E5447" i="87" s="1"/>
  <c r="E5448" i="87" a="1"/>
  <c r="E5448" i="87" s="1"/>
  <c r="E5449" i="87" a="1"/>
  <c r="E5449" i="87" s="1"/>
  <c r="E5450" i="87" a="1"/>
  <c r="E5450" i="87" s="1"/>
  <c r="B5453" i="87"/>
  <c r="E5454" i="87" a="1"/>
  <c r="E5454" i="87" s="1"/>
  <c r="B5455" i="87"/>
  <c r="B5456" i="87"/>
  <c r="B5457" i="87"/>
  <c r="B5458" i="87"/>
  <c r="B5459" i="87"/>
  <c r="B5460" i="87"/>
  <c r="B5461" i="87"/>
  <c r="B5462" i="87"/>
  <c r="B5463" i="87"/>
  <c r="B5464" i="87"/>
  <c r="B5465" i="87"/>
  <c r="B5466" i="87"/>
  <c r="B5467" i="87"/>
  <c r="B5468" i="87"/>
  <c r="B5469" i="87"/>
  <c r="B5470" i="87"/>
  <c r="B5471" i="87"/>
  <c r="B5472" i="87"/>
  <c r="B5473" i="87"/>
  <c r="E5474" i="87" a="1"/>
  <c r="E5474" i="87" s="1"/>
  <c r="E5475" i="87" a="1"/>
  <c r="E5475" i="87" s="1"/>
  <c r="E5476" i="87" a="1"/>
  <c r="E5476" i="87" s="1"/>
  <c r="E5477" i="87" a="1"/>
  <c r="E5477" i="87" s="1"/>
  <c r="B5478" i="87"/>
  <c r="E5479" i="87" a="1"/>
  <c r="E5479" i="87" s="1"/>
  <c r="E5480" i="87" a="1"/>
  <c r="E5480" i="87" s="1"/>
  <c r="B5481" i="87"/>
  <c r="E5482" i="87" a="1"/>
  <c r="E5482" i="87" s="1"/>
  <c r="E5483" i="87" a="1"/>
  <c r="E5483" i="87" s="1"/>
  <c r="E5484" i="87" a="1"/>
  <c r="E5484" i="87" s="1"/>
  <c r="E5485" i="87" a="1"/>
  <c r="E5485" i="87" s="1"/>
  <c r="E5486" i="87" a="1"/>
  <c r="E5486" i="87" s="1"/>
  <c r="E5487" i="87" a="1"/>
  <c r="E5487" i="87" s="1"/>
  <c r="B5488" i="87"/>
  <c r="E5489" i="87" a="1"/>
  <c r="E5489" i="87" s="1"/>
  <c r="E5490" i="87" a="1"/>
  <c r="E5490" i="87" s="1"/>
  <c r="E5491" i="87" a="1"/>
  <c r="E5491" i="87" s="1"/>
  <c r="E5492" i="87" a="1"/>
  <c r="E5492" i="87" s="1"/>
  <c r="E5493" i="87" a="1"/>
  <c r="E5493" i="87" s="1"/>
  <c r="E5494" i="87" a="1"/>
  <c r="E5494" i="87" s="1"/>
  <c r="E5495" i="87" a="1"/>
  <c r="E5495" i="87" s="1"/>
  <c r="B5497" i="87"/>
  <c r="E5498" i="87" a="1"/>
  <c r="E5498" i="87" s="1"/>
  <c r="B5499" i="87"/>
  <c r="B5500" i="87"/>
  <c r="B5501" i="87"/>
  <c r="B5502" i="87"/>
  <c r="B5503" i="87"/>
  <c r="B5504" i="87"/>
  <c r="B5505" i="87"/>
  <c r="B5506" i="87"/>
  <c r="B5507" i="87"/>
  <c r="B5508" i="87"/>
  <c r="B5509" i="87"/>
  <c r="B5510" i="87"/>
  <c r="B5511" i="87"/>
  <c r="B5512" i="87"/>
  <c r="B5513" i="87"/>
  <c r="B5514" i="87"/>
  <c r="B5515" i="87"/>
  <c r="B5516" i="87"/>
  <c r="B5517" i="87"/>
  <c r="B5518" i="87"/>
  <c r="B5519" i="87"/>
  <c r="B5520" i="87"/>
  <c r="B5521" i="87"/>
  <c r="B5522" i="87"/>
  <c r="B5523" i="87"/>
  <c r="B5524" i="87"/>
  <c r="B5525" i="87"/>
  <c r="B5526" i="87"/>
  <c r="B5527" i="87"/>
  <c r="B5528" i="87"/>
  <c r="B5529" i="87"/>
  <c r="B5530" i="87"/>
  <c r="B5531" i="87"/>
  <c r="B5532" i="87"/>
  <c r="B5533" i="87"/>
  <c r="B5534" i="87"/>
  <c r="B5535" i="87"/>
  <c r="B5536" i="87"/>
  <c r="B5537" i="87"/>
  <c r="B5538" i="87"/>
  <c r="E5539" i="87" a="1"/>
  <c r="E5539" i="87" s="1"/>
  <c r="E5540" i="87" a="1"/>
  <c r="E5540" i="87" s="1"/>
  <c r="E5541" i="87" a="1"/>
  <c r="E5541" i="87" s="1"/>
  <c r="E5542" i="87" a="1"/>
  <c r="E5542" i="87" s="1"/>
  <c r="B5543" i="87"/>
  <c r="B5544" i="87"/>
  <c r="E5547" i="87" a="1"/>
  <c r="E5547" i="87" s="1"/>
  <c r="B5548" i="87"/>
  <c r="E5549" i="87" a="1"/>
  <c r="E5549" i="87" s="1"/>
  <c r="B5550" i="87"/>
  <c r="E5551" i="87" a="1"/>
  <c r="E5551" i="87" s="1"/>
  <c r="E5552" i="87" a="1"/>
  <c r="E5552" i="87" s="1"/>
  <c r="E5554" i="87" a="1"/>
  <c r="E5554" i="87" s="1"/>
  <c r="E5555" i="87" a="1"/>
  <c r="E5555" i="87" s="1"/>
  <c r="E5556" i="87" a="1"/>
  <c r="E5556" i="87" s="1"/>
  <c r="E5557" i="87" a="1"/>
  <c r="E5557" i="87" s="1"/>
  <c r="B5558" i="87"/>
  <c r="B5559" i="87"/>
  <c r="E5560" i="87" a="1"/>
  <c r="E5560" i="87" s="1"/>
  <c r="B5561" i="87"/>
  <c r="B5562" i="87"/>
  <c r="B5563" i="87"/>
  <c r="E5564" i="87" a="1"/>
  <c r="E5564" i="87" s="1"/>
  <c r="E5565" i="87" a="1"/>
  <c r="E5565" i="87" s="1"/>
  <c r="E5566" i="87" a="1"/>
  <c r="E5566" i="87" s="1"/>
  <c r="E5567" i="87" a="1"/>
  <c r="E5567" i="87" s="1"/>
  <c r="E5568" i="87" a="1"/>
  <c r="E5568" i="87" s="1"/>
  <c r="B5569" i="87"/>
  <c r="E5570" i="87" a="1"/>
  <c r="E5570" i="87" s="1"/>
  <c r="B5571" i="87"/>
  <c r="E5572" i="87" a="1"/>
  <c r="E5572" i="87" s="1"/>
  <c r="E5573" i="87" a="1"/>
  <c r="E5573" i="87" s="1"/>
  <c r="E5574" i="87" a="1"/>
  <c r="E5574" i="87" s="1"/>
  <c r="E5575" i="87" a="1"/>
  <c r="E5575" i="87" s="1"/>
  <c r="E5576" i="87" a="1"/>
  <c r="E5576" i="87" s="1"/>
  <c r="E5577" i="87" a="1"/>
  <c r="E5577" i="87" s="1"/>
  <c r="E5578" i="87" a="1"/>
  <c r="E5578" i="87" s="1"/>
  <c r="E5579" i="87" a="1"/>
  <c r="E5579" i="87" s="1"/>
  <c r="E5580" i="87" a="1"/>
  <c r="E5580" i="87" s="1"/>
  <c r="E5581" i="87" a="1"/>
  <c r="E5581" i="87" s="1"/>
  <c r="E5582" i="87" a="1"/>
  <c r="E5582" i="87" s="1"/>
  <c r="E5583" i="87" a="1"/>
  <c r="E5583" i="87" s="1"/>
  <c r="E5584" i="87" a="1"/>
  <c r="E5584" i="87" s="1"/>
  <c r="E5585" i="87" a="1"/>
  <c r="E5585" i="87" s="1"/>
  <c r="E5586" i="87" a="1"/>
  <c r="E5586" i="87" s="1"/>
  <c r="E5587" i="87" a="1"/>
  <c r="E5587" i="87" s="1"/>
  <c r="B5588" i="87"/>
  <c r="E5589" i="87" a="1"/>
  <c r="E5589" i="87" s="1"/>
  <c r="E5590" i="87" a="1"/>
  <c r="E5590" i="87" s="1"/>
  <c r="E5591" i="87" a="1"/>
  <c r="E5591" i="87" s="1"/>
  <c r="E5592" i="87" a="1"/>
  <c r="E5592" i="87" s="1"/>
  <c r="E5593" i="87" a="1"/>
  <c r="E5593" i="87" s="1"/>
  <c r="E5594" i="87" a="1"/>
  <c r="E5594" i="87" s="1"/>
  <c r="E5595" i="87" a="1"/>
  <c r="E5595" i="87" s="1"/>
  <c r="E5596" i="87" a="1"/>
  <c r="E5596" i="87" s="1"/>
  <c r="B5597" i="87"/>
  <c r="B5598" i="87"/>
  <c r="B5599" i="87"/>
  <c r="E5600" i="87" a="1"/>
  <c r="E5600" i="87" s="1"/>
  <c r="E5601" i="87" a="1"/>
  <c r="E5601" i="87" s="1"/>
  <c r="B5602" i="87"/>
  <c r="B5603" i="87"/>
  <c r="E5604" i="87" a="1"/>
  <c r="E5604" i="87" s="1"/>
  <c r="E5605" i="87" a="1"/>
  <c r="E5605" i="87" s="1"/>
  <c r="E5606" i="87" a="1"/>
  <c r="E5606" i="87" s="1"/>
  <c r="E5607" i="87" a="1"/>
  <c r="E5607" i="87" s="1"/>
  <c r="B5608" i="87"/>
  <c r="B5609" i="87"/>
  <c r="E5610" i="87" a="1"/>
  <c r="E5610" i="87" s="1"/>
  <c r="E5611" i="87" a="1"/>
  <c r="E5611" i="87" s="1"/>
  <c r="E5612" i="87" a="1"/>
  <c r="E5612" i="87" s="1"/>
  <c r="E5613" i="87" a="1"/>
  <c r="E5613" i="87" s="1"/>
  <c r="E5614" i="87" a="1"/>
  <c r="E5614" i="87" s="1"/>
  <c r="E5615" i="87" a="1"/>
  <c r="E5615" i="87" s="1"/>
  <c r="B5616" i="87"/>
  <c r="B5617" i="87"/>
  <c r="E5618" i="87" a="1"/>
  <c r="E5618" i="87" s="1"/>
  <c r="E5619" i="87" a="1"/>
  <c r="E5619" i="87" s="1"/>
  <c r="E5620" i="87" a="1"/>
  <c r="E5620" i="87" s="1"/>
  <c r="B5621" i="87"/>
  <c r="E5622" i="87" a="1"/>
  <c r="E5622" i="87" s="1"/>
  <c r="E5623" i="87" a="1"/>
  <c r="E5623" i="87" s="1"/>
  <c r="E5624" i="87" a="1"/>
  <c r="E5624" i="87" s="1"/>
  <c r="E5625" i="87" a="1"/>
  <c r="E5625" i="87" s="1"/>
  <c r="E5626" i="87" a="1"/>
  <c r="E5626" i="87" s="1"/>
  <c r="E5627" i="87" a="1"/>
  <c r="E5627" i="87" s="1"/>
  <c r="E5628" i="87" a="1"/>
  <c r="E5628" i="87" s="1"/>
  <c r="E5629" i="87" a="1"/>
  <c r="E5629" i="87" s="1"/>
  <c r="E5630" i="87" a="1"/>
  <c r="E5630" i="87" s="1"/>
  <c r="E5631" i="87" a="1"/>
  <c r="E5631" i="87" s="1"/>
  <c r="E5632" i="87" a="1"/>
  <c r="E5632" i="87" s="1"/>
  <c r="E5633" i="87" a="1"/>
  <c r="E5633" i="87" s="1"/>
  <c r="E5634" i="87" a="1"/>
  <c r="E5634" i="87" s="1"/>
  <c r="B5635" i="87"/>
  <c r="B5636" i="87"/>
  <c r="E5637" i="87" a="1"/>
  <c r="E5637" i="87" s="1"/>
  <c r="E5638" i="87" a="1"/>
  <c r="E5638" i="87" s="1"/>
  <c r="B5639" i="87"/>
  <c r="B5640" i="87"/>
  <c r="B5641" i="87"/>
  <c r="E5642" i="87" a="1"/>
  <c r="E5642" i="87" s="1"/>
  <c r="E5643" i="87" a="1"/>
  <c r="E5643" i="87" s="1"/>
  <c r="E5644" i="87" a="1"/>
  <c r="E5644" i="87" s="1"/>
  <c r="E5645" i="87" a="1"/>
  <c r="E5645" i="87" s="1"/>
  <c r="E5646" i="87" a="1"/>
  <c r="E5646" i="87" s="1"/>
  <c r="B5647" i="87"/>
  <c r="E5648" i="87" a="1"/>
  <c r="E5648" i="87" s="1"/>
  <c r="B5649" i="87"/>
  <c r="E5650" i="87" a="1"/>
  <c r="E5650" i="87" s="1"/>
  <c r="E5651" i="87" a="1"/>
  <c r="E5651" i="87" s="1"/>
  <c r="B5652" i="87"/>
  <c r="E5653" i="87" a="1"/>
  <c r="E5653" i="87" s="1"/>
  <c r="B5654" i="87"/>
  <c r="E5655" i="87" a="1"/>
  <c r="E5655" i="87" s="1"/>
  <c r="E5656" i="87" a="1"/>
  <c r="E5656" i="87" s="1"/>
  <c r="B5657" i="87"/>
  <c r="E5658" i="87" a="1"/>
  <c r="E5658" i="87" s="1"/>
  <c r="E5659" i="87" a="1"/>
  <c r="E5659" i="87" s="1"/>
  <c r="E5660" i="87" a="1"/>
  <c r="E5660" i="87" s="1"/>
  <c r="E5661" i="87" a="1"/>
  <c r="E5661" i="87" s="1"/>
  <c r="E5662" i="87" a="1"/>
  <c r="E5662" i="87" s="1"/>
  <c r="B5665" i="87"/>
  <c r="B5666" i="87"/>
  <c r="B5667" i="87"/>
  <c r="B5668" i="87"/>
  <c r="B5669" i="87"/>
  <c r="B5670" i="87"/>
  <c r="B5671" i="87"/>
  <c r="B5672" i="87"/>
  <c r="B5673" i="87"/>
  <c r="B5674" i="87"/>
  <c r="B5675" i="87"/>
  <c r="B5676" i="87"/>
  <c r="B5677" i="87"/>
  <c r="B5678" i="87"/>
  <c r="B5679" i="87"/>
  <c r="B5680" i="87"/>
  <c r="B5681" i="87"/>
  <c r="B5682" i="87"/>
  <c r="B5683" i="87"/>
  <c r="B5684" i="87"/>
  <c r="B5685" i="87"/>
  <c r="B5686" i="87"/>
  <c r="B5687" i="87"/>
  <c r="E5688" i="87" a="1"/>
  <c r="E5688" i="87" s="1"/>
  <c r="E5689" i="87" a="1"/>
  <c r="E5689" i="87" s="1"/>
  <c r="E5690" i="87" a="1"/>
  <c r="E5690" i="87" s="1"/>
  <c r="E5691" i="87" a="1"/>
  <c r="E5691" i="87" s="1"/>
  <c r="B5692" i="87"/>
  <c r="B5693" i="87"/>
  <c r="E5694" i="87" a="1"/>
  <c r="E5694" i="87" s="1"/>
  <c r="E5695" i="87" a="1"/>
  <c r="E5695" i="87" s="1"/>
  <c r="B5696" i="87"/>
  <c r="E5697" i="87" a="1"/>
  <c r="E5697" i="87" s="1"/>
  <c r="B5701" i="87"/>
  <c r="E5702" i="87" a="1"/>
  <c r="E5702" i="87" s="1"/>
  <c r="E5703" i="87" a="1"/>
  <c r="E5703" i="87" s="1"/>
  <c r="E5704" i="87" a="1"/>
  <c r="E5704" i="87" s="1"/>
  <c r="E5705" i="87" a="1"/>
  <c r="E5705" i="87" s="1"/>
  <c r="E5706" i="87" a="1"/>
  <c r="E5706" i="87" s="1"/>
  <c r="B5707" i="87"/>
  <c r="E5708" i="87" a="1"/>
  <c r="E5708" i="87" s="1"/>
  <c r="B5709" i="87"/>
  <c r="E5710" i="87" a="1"/>
  <c r="E5710" i="87" s="1"/>
  <c r="E5711" i="87" a="1"/>
  <c r="E5711" i="87" s="1"/>
  <c r="E5712" i="87" a="1"/>
  <c r="E5712" i="87" s="1"/>
  <c r="E5713" i="87" a="1"/>
  <c r="E5713" i="87" s="1"/>
  <c r="B5714" i="87"/>
  <c r="E5715" i="87" a="1"/>
  <c r="E5715" i="87" s="1"/>
  <c r="E5716" i="87" a="1"/>
  <c r="E5716" i="87" s="1"/>
  <c r="E5717" i="87" a="1"/>
  <c r="E5717" i="87" s="1"/>
  <c r="E5718" i="87" a="1"/>
  <c r="E5718" i="87" s="1"/>
  <c r="E5719" i="87" a="1"/>
  <c r="E5719" i="87" s="1"/>
  <c r="E5720" i="87" a="1"/>
  <c r="E5720" i="87" s="1"/>
  <c r="E5721" i="87" a="1"/>
  <c r="E5721" i="87" s="1"/>
  <c r="B5722" i="87"/>
  <c r="B5723" i="87"/>
  <c r="B5724" i="87"/>
  <c r="E5725" i="87" a="1"/>
  <c r="E5725" i="87" s="1"/>
  <c r="E5726" i="87" a="1"/>
  <c r="E5726" i="87" s="1"/>
  <c r="E5727" i="87" a="1"/>
  <c r="E5727" i="87" s="1"/>
  <c r="B5728" i="87"/>
  <c r="B5729" i="87"/>
  <c r="E5730" i="87" a="1"/>
  <c r="E5730" i="87" s="1"/>
  <c r="E5731" i="87" a="1"/>
  <c r="E5731" i="87" s="1"/>
  <c r="E5732" i="87" a="1"/>
  <c r="E5732" i="87" s="1"/>
  <c r="E5733" i="87" a="1"/>
  <c r="E5733" i="87" s="1"/>
  <c r="B5734" i="87"/>
  <c r="B5735" i="87"/>
  <c r="E5736" i="87" a="1"/>
  <c r="E5736" i="87" s="1"/>
  <c r="E5737" i="87" a="1"/>
  <c r="E5737" i="87" s="1"/>
  <c r="E5738" i="87" a="1"/>
  <c r="E5738" i="87" s="1"/>
  <c r="E5739" i="87" a="1"/>
  <c r="E5739" i="87" s="1"/>
  <c r="E5740" i="87" a="1"/>
  <c r="E5740" i="87" s="1"/>
  <c r="E5741" i="87" a="1"/>
  <c r="E5741" i="87" s="1"/>
  <c r="B5742" i="87"/>
  <c r="B5743" i="87"/>
  <c r="E5744" i="87" a="1"/>
  <c r="E5744" i="87" s="1"/>
  <c r="E5745" i="87" a="1"/>
  <c r="E5745" i="87" s="1"/>
  <c r="E5746" i="87" a="1"/>
  <c r="E5746" i="87" s="1"/>
  <c r="B5747" i="87"/>
  <c r="E5748" i="87" a="1"/>
  <c r="E5748" i="87" s="1"/>
  <c r="E5749" i="87" a="1"/>
  <c r="E5749" i="87" s="1"/>
  <c r="E5750" i="87" a="1"/>
  <c r="E5750" i="87" s="1"/>
  <c r="E5751" i="87" a="1"/>
  <c r="E5751" i="87" s="1"/>
  <c r="E5752" i="87" a="1"/>
  <c r="E5752" i="87" s="1"/>
  <c r="E5753" i="87" a="1"/>
  <c r="E5753" i="87" s="1"/>
  <c r="E5754" i="87" a="1"/>
  <c r="E5754" i="87" s="1"/>
  <c r="E5755" i="87" a="1"/>
  <c r="E5755" i="87" s="1"/>
  <c r="E5756" i="87" a="1"/>
  <c r="E5756" i="87" s="1"/>
  <c r="E5757" i="87" a="1"/>
  <c r="E5757" i="87" s="1"/>
  <c r="E5758" i="87" a="1"/>
  <c r="E5758" i="87" s="1"/>
  <c r="E5759" i="87" a="1"/>
  <c r="E5759" i="87" s="1"/>
  <c r="E5760" i="87" a="1"/>
  <c r="E5760" i="87" s="1"/>
  <c r="B5761" i="87"/>
  <c r="B5762" i="87"/>
  <c r="E5763" i="87" a="1"/>
  <c r="E5763" i="87" s="1"/>
  <c r="E5764" i="87" a="1"/>
  <c r="E5764" i="87" s="1"/>
  <c r="B5765" i="87"/>
  <c r="B5766" i="87"/>
  <c r="B5767" i="87"/>
  <c r="E5768" i="87" a="1"/>
  <c r="E5768" i="87" s="1"/>
  <c r="E5769" i="87" a="1"/>
  <c r="E5769" i="87" s="1"/>
  <c r="E5770" i="87" a="1"/>
  <c r="E5770" i="87" s="1"/>
  <c r="E5771" i="87" a="1"/>
  <c r="E5771" i="87" s="1"/>
  <c r="E5772" i="87" a="1"/>
  <c r="E5772" i="87" s="1"/>
  <c r="B5773" i="87"/>
  <c r="E5774" i="87" a="1"/>
  <c r="E5774" i="87" s="1"/>
  <c r="E5775" i="87" a="1"/>
  <c r="E5775" i="87" s="1"/>
  <c r="E5776" i="87" a="1"/>
  <c r="E5776" i="87" s="1"/>
  <c r="E5777" i="87" a="1"/>
  <c r="E5777" i="87" s="1"/>
  <c r="E5778" i="87" a="1"/>
  <c r="E5778" i="87" s="1"/>
  <c r="E5779" i="87" a="1"/>
  <c r="E5779" i="87" s="1"/>
  <c r="E5780" i="87" a="1"/>
  <c r="E5780" i="87" s="1"/>
  <c r="E5781" i="87" a="1"/>
  <c r="E5781" i="87" s="1"/>
  <c r="E5782" i="87" a="1"/>
  <c r="E5782" i="87" s="1"/>
  <c r="E5783" i="87" a="1"/>
  <c r="E5783" i="87" s="1"/>
  <c r="E5784" i="87" a="1"/>
  <c r="E5784" i="87" s="1"/>
  <c r="E5785" i="87" a="1"/>
  <c r="E5785" i="87" s="1"/>
  <c r="E5786" i="87" a="1"/>
  <c r="E5786" i="87" s="1"/>
  <c r="E5787" i="87" a="1"/>
  <c r="E5787" i="87" s="1"/>
  <c r="B5788" i="87"/>
  <c r="E5789" i="87" a="1"/>
  <c r="E5789" i="87" s="1"/>
  <c r="E5790" i="87" a="1"/>
  <c r="E5790" i="87" s="1"/>
  <c r="B5791" i="87"/>
  <c r="E5792" i="87" a="1"/>
  <c r="E5792" i="87" s="1"/>
  <c r="E5793" i="87" a="1"/>
  <c r="E5793" i="87" s="1"/>
  <c r="E5794" i="87" a="1"/>
  <c r="E5794" i="87" s="1"/>
  <c r="E5795" i="87" a="1"/>
  <c r="E5795" i="87" s="1"/>
  <c r="E5796" i="87" a="1"/>
  <c r="E5796" i="87" s="1"/>
  <c r="B5797" i="87"/>
  <c r="E5798" i="87" a="1"/>
  <c r="E5798" i="87" s="1"/>
  <c r="B5799" i="87"/>
  <c r="E5800" i="87" a="1"/>
  <c r="E5800" i="87" s="1"/>
  <c r="E5801" i="87" a="1"/>
  <c r="E5801" i="87" s="1"/>
  <c r="B5802" i="87"/>
  <c r="E5803" i="87" a="1"/>
  <c r="E5803" i="87" s="1"/>
  <c r="B5804" i="87"/>
  <c r="E5805" i="87" a="1"/>
  <c r="E5805" i="87" s="1"/>
  <c r="E5806" i="87" a="1"/>
  <c r="E5806" i="87" s="1"/>
  <c r="E5808" i="87" a="1"/>
  <c r="E5808" i="87" s="1"/>
  <c r="E5809" i="87" a="1"/>
  <c r="E5809" i="87" s="1"/>
  <c r="E5810" i="87" a="1"/>
  <c r="E5810" i="87" s="1"/>
  <c r="E5811" i="87" a="1"/>
  <c r="E5811" i="87" s="1"/>
  <c r="E5812" i="87" a="1"/>
  <c r="E5812" i="87" s="1"/>
  <c r="B5815" i="87"/>
  <c r="B5816" i="87"/>
  <c r="B5817" i="87"/>
  <c r="B5818" i="87"/>
  <c r="B5819" i="87"/>
  <c r="B5820" i="87"/>
  <c r="B5821" i="87"/>
  <c r="B5822" i="87"/>
  <c r="B5823" i="87"/>
  <c r="B5824" i="87"/>
  <c r="B5825" i="87"/>
  <c r="B5826" i="87"/>
  <c r="B5827" i="87"/>
  <c r="B5828" i="87"/>
  <c r="B5829" i="87"/>
  <c r="B5830" i="87"/>
  <c r="B5831" i="87"/>
  <c r="B5832" i="87"/>
  <c r="E5833" i="87" a="1"/>
  <c r="E5833" i="87" s="1"/>
  <c r="E5834" i="87" a="1"/>
  <c r="E5834" i="87" s="1"/>
  <c r="E5835" i="87" a="1"/>
  <c r="E5835" i="87" s="1"/>
  <c r="E5836" i="87" a="1"/>
  <c r="E5836" i="87" s="1"/>
  <c r="B5837" i="87"/>
  <c r="E5838" i="87" a="1"/>
  <c r="E5838" i="87" s="1"/>
  <c r="E5839" i="87" a="1"/>
  <c r="E5839" i="87" s="1"/>
  <c r="E5840" i="87" a="1"/>
  <c r="E5840" i="87" s="1"/>
  <c r="E5841" i="87" a="1"/>
  <c r="E5841" i="87" s="1"/>
  <c r="E5842" i="87" a="1"/>
  <c r="E5842" i="87" s="1"/>
  <c r="B5843" i="87"/>
  <c r="E5844" i="87" a="1"/>
  <c r="E5844" i="87" s="1"/>
  <c r="E5845" i="87" a="1"/>
  <c r="E5845" i="87" s="1"/>
  <c r="E5846" i="87" a="1"/>
  <c r="E5846" i="87" s="1"/>
  <c r="E5847" i="87" a="1"/>
  <c r="E5847" i="87" s="1"/>
  <c r="E5848" i="87" a="1"/>
  <c r="E5848" i="87" s="1"/>
  <c r="E5849" i="87" a="1"/>
  <c r="E5849" i="87" s="1"/>
  <c r="B5850" i="87"/>
  <c r="B5851" i="87"/>
  <c r="B5852" i="87"/>
  <c r="E5853" i="87" a="1"/>
  <c r="E5853" i="87" s="1"/>
  <c r="E5854" i="87" a="1"/>
  <c r="E5854" i="87" s="1"/>
  <c r="E5855" i="87" a="1"/>
  <c r="E5855" i="87" s="1"/>
  <c r="E5856" i="87" a="1"/>
  <c r="E5856" i="87" s="1"/>
  <c r="E5857" i="87" a="1"/>
  <c r="E5857" i="87" s="1"/>
  <c r="B5860" i="87"/>
  <c r="B5861" i="87"/>
  <c r="B5862" i="87"/>
  <c r="B5863" i="87"/>
  <c r="B5864" i="87"/>
  <c r="B5865" i="87"/>
  <c r="B5866" i="87"/>
  <c r="B5867" i="87"/>
  <c r="B5868" i="87"/>
  <c r="B5869" i="87"/>
  <c r="B5870" i="87"/>
  <c r="B5871" i="87"/>
  <c r="E5872" i="87" a="1"/>
  <c r="E5872" i="87" s="1"/>
  <c r="B5873" i="87"/>
  <c r="B5874" i="87"/>
  <c r="E5875" i="87" a="1"/>
  <c r="E5875" i="87" s="1"/>
  <c r="E5876" i="87" a="1"/>
  <c r="E5876" i="87" s="1"/>
  <c r="E5877" i="87" a="1"/>
  <c r="E5877" i="87" s="1"/>
  <c r="E5878" i="87" a="1"/>
  <c r="E5878" i="87" s="1"/>
  <c r="E5879" i="87" a="1"/>
  <c r="E5879" i="87" s="1"/>
  <c r="E5880" i="87" a="1"/>
  <c r="E5880" i="87" s="1"/>
  <c r="E5881" i="87" a="1"/>
  <c r="E5881" i="87" s="1"/>
  <c r="E5882" i="87" a="1"/>
  <c r="E5882" i="87" s="1"/>
  <c r="E5883" i="87" a="1"/>
  <c r="E5883" i="87" s="1"/>
  <c r="E5884" i="87" a="1"/>
  <c r="E5884" i="87" s="1"/>
  <c r="E5885" i="87" a="1"/>
  <c r="E5885" i="87" s="1"/>
  <c r="E5886" i="87" a="1"/>
  <c r="E5886" i="87" s="1"/>
  <c r="E5887" i="87" a="1"/>
  <c r="E5887" i="87" s="1"/>
  <c r="E5888" i="87" a="1"/>
  <c r="E5888" i="87" s="1"/>
  <c r="E5889" i="87" a="1"/>
  <c r="E5889" i="87" s="1"/>
  <c r="E5891" i="87" a="1"/>
  <c r="E5891" i="87" s="1"/>
  <c r="E5892" i="87" a="1"/>
  <c r="E5892" i="87" s="1"/>
  <c r="E5893" i="87" a="1"/>
  <c r="E5893" i="87" s="1"/>
  <c r="E5894" i="87" a="1"/>
  <c r="E5894" i="87" s="1"/>
  <c r="E5895" i="87" a="1"/>
  <c r="E5895" i="87" s="1"/>
  <c r="E5896" i="87" a="1"/>
  <c r="E5896" i="87" s="1"/>
  <c r="E5897" i="87" a="1"/>
  <c r="E5897" i="87" s="1"/>
  <c r="E5898" i="87" a="1"/>
  <c r="E5898" i="87" s="1"/>
  <c r="E5899" i="87" a="1"/>
  <c r="E5899" i="87" s="1"/>
  <c r="E5900" i="87" a="1"/>
  <c r="E5900" i="87" s="1"/>
  <c r="E5901" i="87" a="1"/>
  <c r="E5901" i="87" s="1"/>
  <c r="E5902" i="87" a="1"/>
  <c r="E5902" i="87" s="1"/>
  <c r="E5903" i="87" a="1"/>
  <c r="E5903" i="87" s="1"/>
  <c r="E5904" i="87" a="1"/>
  <c r="E5904" i="87" s="1"/>
  <c r="E5905" i="87" a="1"/>
  <c r="E5905" i="87" s="1"/>
  <c r="E5906" i="87" a="1"/>
  <c r="E5906" i="87" s="1"/>
  <c r="E5907" i="87" a="1"/>
  <c r="E5907" i="87" s="1"/>
  <c r="E5908" i="87" a="1"/>
  <c r="E5908" i="87" s="1"/>
  <c r="E5909" i="87" a="1"/>
  <c r="E5909" i="87" s="1"/>
  <c r="E5910" i="87" a="1"/>
  <c r="E5910" i="87" s="1"/>
  <c r="E5911" i="87" a="1"/>
  <c r="E5911" i="87" s="1"/>
  <c r="E5912" i="87" a="1"/>
  <c r="E5912" i="87" s="1"/>
  <c r="E5913" i="87" a="1"/>
  <c r="E5913" i="87" s="1"/>
  <c r="E5914" i="87" a="1"/>
  <c r="E5914" i="87" s="1"/>
  <c r="E5915" i="87" a="1"/>
  <c r="E5915" i="87" s="1"/>
  <c r="E5916" i="87" a="1"/>
  <c r="E5916" i="87" s="1"/>
  <c r="E5917" i="87" a="1"/>
  <c r="E5917" i="87" s="1"/>
  <c r="E5918" i="87" a="1"/>
  <c r="E5918" i="87" s="1"/>
  <c r="E5919" i="87" a="1"/>
  <c r="E5919" i="87" s="1"/>
  <c r="E5920" i="87" a="1"/>
  <c r="E5920" i="87" s="1"/>
  <c r="E5921" i="87" a="1"/>
  <c r="E5921" i="87" s="1"/>
  <c r="E5922" i="87" a="1"/>
  <c r="E5922" i="87" s="1"/>
  <c r="E5923" i="87" a="1"/>
  <c r="E5923" i="87" s="1"/>
  <c r="E5924" i="87" a="1"/>
  <c r="E5924" i="87" s="1"/>
  <c r="E5925" i="87" a="1"/>
  <c r="E5925" i="87" s="1"/>
  <c r="E5926" i="87" a="1"/>
  <c r="E5926" i="87" s="1"/>
  <c r="E5927" i="87" a="1"/>
  <c r="E5927" i="87" s="1"/>
  <c r="E5928" i="87" a="1"/>
  <c r="E5928" i="87" s="1"/>
  <c r="B5929" i="87"/>
  <c r="B5930" i="87"/>
  <c r="B5931" i="87"/>
  <c r="B5932" i="87"/>
  <c r="B5933" i="87"/>
  <c r="B5934" i="87"/>
  <c r="B5935" i="87"/>
  <c r="B5936" i="87"/>
  <c r="B5937" i="87"/>
  <c r="B5938" i="87"/>
  <c r="B5939" i="87"/>
  <c r="B5940" i="87"/>
  <c r="B5941" i="87"/>
  <c r="B5942" i="87"/>
  <c r="B5943" i="87"/>
  <c r="B5944" i="87"/>
  <c r="B5945" i="87"/>
  <c r="E5946" i="87" a="1"/>
  <c r="E5946" i="87" s="1"/>
  <c r="E5947" i="87" a="1"/>
  <c r="E5947" i="87" s="1"/>
  <c r="E5948" i="87" a="1"/>
  <c r="E5948" i="87" s="1"/>
  <c r="E5949" i="87" a="1"/>
  <c r="E5949" i="87" s="1"/>
  <c r="B5950" i="87"/>
  <c r="E5951" i="87" a="1"/>
  <c r="E5951" i="87" s="1"/>
  <c r="E5952" i="87" a="1"/>
  <c r="E5952" i="87" s="1"/>
  <c r="E5953" i="87" a="1"/>
  <c r="E5953" i="87" s="1"/>
  <c r="E5954" i="87" a="1"/>
  <c r="E5954" i="87" s="1"/>
  <c r="E5955" i="87" a="1"/>
  <c r="E5955" i="87" s="1"/>
  <c r="E5956" i="87" a="1"/>
  <c r="E5956" i="87" s="1"/>
  <c r="E5957" i="87" a="1"/>
  <c r="E5957" i="87" s="1"/>
  <c r="B5958" i="87"/>
  <c r="E5959" i="87" a="1"/>
  <c r="E5959" i="87" s="1"/>
  <c r="B5960" i="87"/>
  <c r="E5961" i="87" a="1"/>
  <c r="E5961" i="87" s="1"/>
  <c r="E5962" i="87" a="1"/>
  <c r="E5962" i="87" s="1"/>
  <c r="E5963" i="87" a="1"/>
  <c r="E5963" i="87" s="1"/>
  <c r="E5964" i="87" a="1"/>
  <c r="E5964" i="87" s="1"/>
  <c r="E5965" i="87" a="1"/>
  <c r="E5965" i="87" s="1"/>
  <c r="B5968" i="87"/>
  <c r="B5969" i="87"/>
  <c r="B5970" i="87"/>
  <c r="E5971" i="87" a="1"/>
  <c r="E5971" i="87" s="1"/>
  <c r="E5973" i="87" a="1"/>
  <c r="E5973" i="87" s="1"/>
  <c r="E5974" i="87" a="1"/>
  <c r="E5974" i="87" s="1"/>
  <c r="B5975" i="87"/>
  <c r="B5976" i="87"/>
  <c r="E5977" i="87" a="1"/>
  <c r="E5977" i="87" s="1"/>
  <c r="E5978" i="87" a="1"/>
  <c r="E5978" i="87" s="1"/>
  <c r="E5979" i="87" a="1"/>
  <c r="E5979" i="87" s="1"/>
  <c r="E5980" i="87" a="1"/>
  <c r="E5980" i="87" s="1"/>
  <c r="E5981" i="87" a="1"/>
  <c r="E5981" i="87" s="1"/>
  <c r="B5983" i="87"/>
  <c r="B5984" i="87"/>
  <c r="B5985" i="87"/>
  <c r="B5988" i="87"/>
  <c r="B5990" i="87"/>
  <c r="E5992" i="87" a="1"/>
  <c r="E5992" i="87" s="1"/>
  <c r="B5994" i="87"/>
  <c r="B5997" i="87"/>
  <c r="B5998" i="87"/>
  <c r="B5999" i="87"/>
  <c r="B6000" i="87"/>
  <c r="B6001" i="87"/>
  <c r="B6002" i="87"/>
  <c r="B6003" i="87"/>
  <c r="B6004" i="87"/>
  <c r="B6005" i="87"/>
  <c r="B6006" i="87"/>
  <c r="B6007" i="87"/>
  <c r="B6008" i="87"/>
  <c r="B6009" i="87"/>
  <c r="B6010" i="87"/>
  <c r="B6011" i="87"/>
  <c r="B6012" i="87"/>
  <c r="B6013" i="87"/>
  <c r="B6014" i="87"/>
  <c r="B6015" i="87"/>
  <c r="B6016" i="87"/>
  <c r="B6017" i="87"/>
  <c r="B6018" i="87"/>
  <c r="B6019" i="87"/>
  <c r="B6020" i="87"/>
  <c r="B6021" i="87"/>
  <c r="B6022" i="87"/>
  <c r="B6023" i="87"/>
  <c r="B6024" i="87"/>
  <c r="B6025" i="87"/>
  <c r="B6026" i="87"/>
  <c r="B6027" i="87"/>
  <c r="E6028" i="87" a="1"/>
  <c r="E6028" i="87" s="1"/>
  <c r="B6029" i="87"/>
  <c r="B6030" i="87"/>
  <c r="B6031" i="87"/>
  <c r="B6032" i="87"/>
  <c r="B6033" i="87"/>
  <c r="B6034" i="87"/>
  <c r="B6035" i="87"/>
  <c r="B6036" i="87"/>
  <c r="B6037" i="87"/>
  <c r="B6038" i="87"/>
  <c r="B6039" i="87"/>
  <c r="B6040" i="87"/>
  <c r="B6042" i="87"/>
  <c r="B6044" i="87"/>
  <c r="B6045" i="87"/>
  <c r="B6046" i="87"/>
  <c r="B6047" i="87"/>
  <c r="B6048" i="87"/>
  <c r="B6049" i="87"/>
  <c r="B6050" i="87"/>
  <c r="B6051" i="87"/>
  <c r="B6052" i="87"/>
  <c r="B6053" i="87"/>
  <c r="B6054" i="87"/>
  <c r="B6058" i="87"/>
  <c r="B6059" i="87"/>
  <c r="B6060" i="87"/>
  <c r="B6063" i="87"/>
  <c r="B6064" i="87"/>
  <c r="B6065" i="87"/>
  <c r="B6066" i="87"/>
  <c r="B6067" i="87"/>
  <c r="B6068" i="87"/>
  <c r="B6069" i="87"/>
  <c r="B6070" i="87"/>
  <c r="B6071" i="87"/>
  <c r="B6072" i="87"/>
  <c r="B6073" i="87"/>
  <c r="B6074" i="87"/>
  <c r="B6075" i="87"/>
  <c r="B6076" i="87"/>
  <c r="B6077" i="87"/>
  <c r="B6078" i="87"/>
  <c r="B6079" i="87"/>
  <c r="B6080" i="87"/>
  <c r="B6081" i="87"/>
  <c r="B6082" i="87"/>
  <c r="B6083" i="87"/>
  <c r="B6084" i="87"/>
  <c r="B6085" i="87"/>
  <c r="B6086" i="87"/>
  <c r="B6087" i="87"/>
  <c r="B6088" i="87"/>
  <c r="B6089" i="87"/>
  <c r="B6090" i="87"/>
  <c r="B6091" i="87"/>
  <c r="B6092" i="87"/>
  <c r="B6093" i="87"/>
  <c r="B6094" i="87"/>
  <c r="B6095" i="87"/>
  <c r="B6096" i="87"/>
  <c r="B6097" i="87"/>
  <c r="B6098" i="87"/>
  <c r="B6099" i="87"/>
  <c r="B6100" i="87"/>
  <c r="B6101" i="87"/>
  <c r="B6102" i="87"/>
  <c r="B6103" i="87"/>
  <c r="B6104" i="87"/>
  <c r="B6105" i="87"/>
  <c r="B6106" i="87"/>
  <c r="B6107" i="87"/>
  <c r="B6108" i="87"/>
  <c r="B6109" i="87"/>
  <c r="B6110" i="87"/>
  <c r="B6111" i="87"/>
  <c r="B6112" i="87"/>
  <c r="B6113" i="87"/>
  <c r="B6114" i="87"/>
  <c r="B6115" i="87"/>
  <c r="B6116" i="87"/>
  <c r="B6117" i="87"/>
  <c r="B6118" i="87"/>
  <c r="B6119" i="87"/>
  <c r="B6120" i="87"/>
  <c r="B6121" i="87"/>
  <c r="B6122" i="87"/>
  <c r="B6123" i="87"/>
  <c r="B6124" i="87"/>
  <c r="B6126" i="87"/>
  <c r="E6127" i="87" a="1"/>
  <c r="E6127" i="87" s="1"/>
  <c r="B6128" i="87"/>
  <c r="B6129" i="87"/>
  <c r="B6130" i="87"/>
  <c r="B6131" i="87"/>
  <c r="B6132" i="87"/>
  <c r="B6133" i="87"/>
  <c r="B6134" i="87"/>
  <c r="B6135" i="87"/>
  <c r="B6136" i="87"/>
  <c r="B6137" i="87"/>
  <c r="B6138" i="87"/>
  <c r="B6139" i="87"/>
  <c r="B6140" i="87"/>
  <c r="B6141" i="87"/>
  <c r="B6142" i="87"/>
  <c r="B6143" i="87"/>
  <c r="B6144" i="87"/>
  <c r="B6145" i="87"/>
  <c r="B6146" i="87"/>
  <c r="B6147" i="87"/>
  <c r="B6148" i="87"/>
  <c r="B6149" i="87"/>
  <c r="B6150" i="87"/>
  <c r="B6151" i="87"/>
  <c r="B6152" i="87"/>
  <c r="B6153" i="87"/>
  <c r="B6154" i="87"/>
  <c r="E6155" i="87" a="1"/>
  <c r="E6155" i="87" s="1"/>
  <c r="E6156" i="87" a="1"/>
  <c r="E6156" i="87" s="1"/>
  <c r="E6157" i="87" a="1"/>
  <c r="E6157" i="87" s="1"/>
  <c r="E6158" i="87" a="1"/>
  <c r="E6158" i="87" s="1"/>
  <c r="E6159" i="87" a="1"/>
  <c r="E6159" i="87" s="1"/>
  <c r="E6160" i="87" a="1"/>
  <c r="E6160" i="87" s="1"/>
  <c r="B6161" i="87"/>
  <c r="B6162" i="87"/>
  <c r="B6163" i="87"/>
  <c r="B6164" i="87"/>
  <c r="B6165" i="87"/>
  <c r="B6166" i="87"/>
  <c r="B6167" i="87"/>
  <c r="B6168" i="87"/>
  <c r="B6169" i="87"/>
  <c r="B6171" i="87"/>
  <c r="B6172" i="87"/>
  <c r="B6173" i="87"/>
  <c r="B6174" i="87"/>
  <c r="B6175" i="87"/>
  <c r="B6176" i="87"/>
  <c r="B6177" i="87"/>
  <c r="B6178" i="87"/>
  <c r="B6179" i="87"/>
  <c r="B6180" i="87"/>
  <c r="B6181" i="87"/>
  <c r="B6182" i="87"/>
  <c r="E6183" i="87" a="1"/>
  <c r="E6183" i="87" s="1"/>
  <c r="E6184" i="87" a="1"/>
  <c r="E6184" i="87" s="1"/>
  <c r="E6185" i="87" a="1"/>
  <c r="E6185" i="87" s="1"/>
  <c r="B6186" i="87"/>
  <c r="B6188" i="87"/>
  <c r="B6189" i="87"/>
  <c r="B6190" i="87"/>
  <c r="B6191" i="87"/>
  <c r="B6192" i="87"/>
  <c r="B6193" i="87"/>
  <c r="B6194" i="87"/>
  <c r="B6195" i="87"/>
  <c r="B6196" i="87"/>
  <c r="B6197" i="87"/>
  <c r="B6198" i="87"/>
  <c r="B6199" i="87"/>
  <c r="B6200" i="87"/>
  <c r="B6201" i="87"/>
  <c r="B6202" i="87"/>
  <c r="B6203" i="87"/>
  <c r="B6204" i="87"/>
  <c r="B6205" i="87"/>
  <c r="B6206" i="87"/>
  <c r="B6207" i="87"/>
  <c r="B6208" i="87"/>
  <c r="B6209" i="87"/>
  <c r="B6210" i="87"/>
  <c r="B6211" i="87"/>
  <c r="B6212" i="87"/>
  <c r="B6213" i="87"/>
  <c r="B6214" i="87"/>
  <c r="B6215" i="87"/>
  <c r="B6216" i="87"/>
  <c r="B6217" i="87"/>
  <c r="B6218" i="87"/>
  <c r="B6219" i="87"/>
  <c r="B6220" i="87"/>
  <c r="B6221" i="87"/>
  <c r="B6222" i="87"/>
  <c r="B6223" i="87"/>
  <c r="B6224" i="87"/>
  <c r="B6225" i="87"/>
  <c r="B6226" i="87"/>
  <c r="B6227" i="87"/>
  <c r="B6228" i="87"/>
  <c r="B6229" i="87"/>
  <c r="B6230" i="87"/>
  <c r="B6231" i="87"/>
  <c r="B6232" i="87"/>
  <c r="B6233" i="87"/>
  <c r="B6234" i="87"/>
  <c r="B6235" i="87"/>
  <c r="B6236" i="87"/>
  <c r="B6237" i="87"/>
  <c r="B6238" i="87"/>
  <c r="B6239" i="87"/>
  <c r="B6240" i="87"/>
  <c r="B6241" i="87"/>
  <c r="B6242" i="87"/>
  <c r="B6243" i="87"/>
  <c r="B6244" i="87"/>
  <c r="B6245" i="87"/>
  <c r="B6246" i="87"/>
  <c r="B6247" i="87"/>
  <c r="B6248" i="87"/>
  <c r="B6249" i="87"/>
  <c r="B6250" i="87"/>
  <c r="B6251" i="87"/>
  <c r="B6252" i="87"/>
  <c r="B6253" i="87"/>
  <c r="B6254" i="87"/>
  <c r="B6255" i="87"/>
  <c r="B6256" i="87"/>
  <c r="B6257" i="87"/>
  <c r="B6258" i="87"/>
  <c r="B6259" i="87"/>
  <c r="B6260" i="87"/>
  <c r="B6261" i="87"/>
  <c r="B6262" i="87"/>
  <c r="B6263" i="87"/>
  <c r="B6264" i="87"/>
  <c r="B6265" i="87"/>
  <c r="B6266" i="87"/>
  <c r="B6267" i="87"/>
  <c r="B6268" i="87"/>
  <c r="B6269" i="87"/>
  <c r="B6270" i="87"/>
  <c r="B6271" i="87"/>
  <c r="B6272" i="87"/>
  <c r="B6273" i="87"/>
  <c r="B6274" i="87"/>
  <c r="B6275" i="87"/>
  <c r="B6276" i="87"/>
  <c r="B6277" i="87"/>
  <c r="B6278" i="87"/>
  <c r="B6279" i="87"/>
  <c r="B6280" i="87"/>
  <c r="B6281" i="87"/>
  <c r="B6282" i="87"/>
  <c r="B6283" i="87"/>
  <c r="B6284" i="87"/>
  <c r="B6285" i="87"/>
  <c r="B6286" i="87"/>
  <c r="B6287" i="87"/>
  <c r="B6288" i="87"/>
  <c r="B6289" i="87"/>
  <c r="B6290" i="87"/>
  <c r="B6291" i="87"/>
  <c r="B6292" i="87"/>
  <c r="B6293" i="87"/>
  <c r="B6294" i="87"/>
  <c r="B6295" i="87"/>
  <c r="B6296" i="87"/>
  <c r="B6297" i="87"/>
  <c r="B6298" i="87"/>
  <c r="B6299" i="87"/>
  <c r="B6300" i="87"/>
  <c r="B6301" i="87"/>
  <c r="B6302" i="87"/>
  <c r="B6303" i="87"/>
  <c r="B6304" i="87"/>
  <c r="B6305" i="87"/>
  <c r="B6306" i="87"/>
  <c r="B6307" i="87"/>
  <c r="B6308" i="87"/>
  <c r="B6309" i="87"/>
  <c r="B6310" i="87"/>
  <c r="B6311" i="87"/>
  <c r="B6312" i="87"/>
  <c r="B6313" i="87"/>
  <c r="B6314" i="87"/>
  <c r="B6315" i="87"/>
  <c r="B6316" i="87"/>
  <c r="B6317" i="87"/>
  <c r="B6318" i="87"/>
  <c r="B6319" i="87"/>
  <c r="B6320" i="87"/>
  <c r="B6321" i="87"/>
  <c r="B6322" i="87"/>
  <c r="B6323" i="87"/>
  <c r="B6324" i="87"/>
  <c r="B6325" i="87"/>
  <c r="B6326" i="87"/>
  <c r="B6327" i="87"/>
  <c r="B6328" i="87"/>
  <c r="B6329" i="87"/>
  <c r="B6330" i="87"/>
  <c r="B6331" i="87"/>
  <c r="B6332" i="87"/>
  <c r="B6333" i="87"/>
  <c r="B6334" i="87"/>
  <c r="B6335" i="87"/>
  <c r="B6336" i="87"/>
  <c r="B6337" i="87"/>
  <c r="B6338" i="87"/>
  <c r="B6339" i="87"/>
  <c r="B6340" i="87"/>
  <c r="B6341" i="87"/>
  <c r="B6342" i="87"/>
  <c r="B6343" i="87"/>
  <c r="B6344" i="87"/>
  <c r="B6345" i="87"/>
  <c r="B6346" i="87"/>
  <c r="B6347" i="87"/>
  <c r="B6348" i="87"/>
  <c r="B6349" i="87"/>
  <c r="B6350" i="87"/>
  <c r="B6351" i="87"/>
  <c r="B6352" i="87"/>
  <c r="B6353" i="87"/>
  <c r="B6354" i="87"/>
  <c r="B6355" i="87"/>
  <c r="B6356" i="87"/>
  <c r="B6357" i="87"/>
  <c r="B6358" i="87"/>
  <c r="B6359" i="87"/>
  <c r="B6360" i="87"/>
  <c r="B6361" i="87"/>
  <c r="B6362" i="87"/>
  <c r="B6363" i="87"/>
  <c r="B6364" i="87"/>
  <c r="B6365" i="87"/>
  <c r="B6366" i="87"/>
  <c r="B6367" i="87"/>
  <c r="B6368" i="87"/>
  <c r="B6369" i="87"/>
  <c r="B6371" i="87"/>
  <c r="B6372" i="87"/>
  <c r="B6373" i="87"/>
  <c r="B6374" i="87"/>
  <c r="B6375" i="87"/>
  <c r="B6376" i="87"/>
  <c r="B6377" i="87"/>
  <c r="B6378" i="87"/>
  <c r="B6379" i="87"/>
  <c r="B6380" i="87"/>
  <c r="B6381" i="87"/>
  <c r="B6382" i="87"/>
  <c r="B6383" i="87"/>
  <c r="B6384" i="87"/>
  <c r="B6385" i="87"/>
  <c r="B6386" i="87"/>
  <c r="B6387" i="87"/>
  <c r="B6388" i="87"/>
  <c r="B6389" i="87"/>
  <c r="B6390" i="87"/>
  <c r="B6391" i="87"/>
  <c r="E6392" i="87" a="1"/>
  <c r="E6392" i="87" s="1"/>
  <c r="E6393" i="87" a="1"/>
  <c r="E6393" i="87" s="1"/>
  <c r="E6394" i="87" a="1"/>
  <c r="E6394" i="87" s="1"/>
  <c r="E6395" i="87" a="1"/>
  <c r="E6395" i="87" s="1"/>
  <c r="B6396" i="87"/>
  <c r="B6397" i="87"/>
  <c r="B6398" i="87"/>
  <c r="B6399" i="87"/>
  <c r="B6400" i="87"/>
  <c r="B6401" i="87"/>
  <c r="B6402" i="87"/>
  <c r="B6403" i="87"/>
  <c r="B6404" i="87"/>
  <c r="B6405" i="87"/>
  <c r="B6406" i="87"/>
  <c r="B6407" i="87"/>
  <c r="B6408" i="87"/>
  <c r="B6409" i="87"/>
  <c r="B6410" i="87"/>
  <c r="B6411" i="87"/>
  <c r="B6412" i="87"/>
  <c r="B6413" i="87"/>
  <c r="B6414" i="87"/>
  <c r="B6415" i="87"/>
  <c r="E6416" i="87" a="1"/>
  <c r="E6416" i="87" s="1"/>
  <c r="E6417" i="87" a="1"/>
  <c r="E6417" i="87" s="1"/>
  <c r="B6418" i="87"/>
  <c r="B6419" i="87"/>
  <c r="E6420" i="87" a="1"/>
  <c r="E6420" i="87" s="1"/>
  <c r="E6421" i="87" a="1"/>
  <c r="E6421" i="87" s="1"/>
  <c r="E6422" i="87" a="1"/>
  <c r="E6422" i="87" s="1"/>
  <c r="E6423" i="87" a="1"/>
  <c r="E6423" i="87" s="1"/>
  <c r="E6424" i="87" a="1"/>
  <c r="E6424" i="87" s="1"/>
  <c r="E6425" i="87" a="1"/>
  <c r="E6425" i="87" s="1"/>
  <c r="B6426" i="87"/>
  <c r="B6427" i="87"/>
  <c r="E6428" i="87" a="1"/>
  <c r="E6428" i="87" s="1"/>
  <c r="E6429" i="87" a="1"/>
  <c r="E6429" i="87" s="1"/>
  <c r="E6430" i="87" a="1"/>
  <c r="E6430" i="87" s="1"/>
  <c r="E6431" i="87" a="1"/>
  <c r="E6431" i="87" s="1"/>
  <c r="E6432" i="87" a="1"/>
  <c r="E6432" i="87" s="1"/>
  <c r="E6433" i="87" a="1"/>
  <c r="E6433" i="87" s="1"/>
  <c r="E6434" i="87" a="1"/>
  <c r="E6434" i="87" s="1"/>
  <c r="E6435" i="87" a="1"/>
  <c r="E6435" i="87" s="1"/>
  <c r="B6436" i="87"/>
  <c r="B6437" i="87"/>
  <c r="B6438" i="87"/>
  <c r="B6439" i="87"/>
  <c r="E6440" i="87" a="1"/>
  <c r="E6440" i="87" s="1"/>
  <c r="E6441" i="87" a="1"/>
  <c r="E6441" i="87" s="1"/>
  <c r="E6442" i="87" a="1"/>
  <c r="E6442" i="87" s="1"/>
  <c r="E6443" i="87" a="1"/>
  <c r="E6443" i="87" s="1"/>
  <c r="E6444" i="87" a="1"/>
  <c r="E6444" i="87" s="1"/>
  <c r="E6445" i="87" a="1"/>
  <c r="E6445" i="87" s="1"/>
  <c r="E6446" i="87" a="1"/>
  <c r="E6446" i="87" s="1"/>
  <c r="E6447" i="87" a="1"/>
  <c r="E6447" i="87" s="1"/>
  <c r="E6448" i="87" a="1"/>
  <c r="E6448" i="87" s="1"/>
  <c r="E6449" i="87" a="1"/>
  <c r="E6449" i="87" s="1"/>
  <c r="E6450" i="87" a="1"/>
  <c r="E6450" i="87" s="1"/>
  <c r="E6451" i="87" a="1"/>
  <c r="E6451" i="87" s="1"/>
  <c r="E6452" i="87" a="1"/>
  <c r="E6452" i="87" s="1"/>
  <c r="E6453" i="87" a="1"/>
  <c r="E6453" i="87" s="1"/>
  <c r="E6454" i="87" a="1"/>
  <c r="E6454" i="87" s="1"/>
  <c r="E6455" i="87" a="1"/>
  <c r="E6455" i="87" s="1"/>
  <c r="E6456" i="87" a="1"/>
  <c r="E6456" i="87" s="1"/>
  <c r="E6457" i="87" a="1"/>
  <c r="E6457" i="87" s="1"/>
  <c r="E6458" i="87" a="1"/>
  <c r="E6458" i="87" s="1"/>
  <c r="E6459" i="87" a="1"/>
  <c r="E6459" i="87" s="1"/>
  <c r="E6460" i="87" a="1"/>
  <c r="E6460" i="87" s="1"/>
  <c r="E6461" i="87" a="1"/>
  <c r="E6461" i="87" s="1"/>
  <c r="B6462" i="87"/>
  <c r="E6463" i="87" a="1"/>
  <c r="E6463" i="87" s="1"/>
  <c r="B6464" i="87"/>
  <c r="E6465" i="87" a="1"/>
  <c r="E6465" i="87" s="1"/>
  <c r="B6466" i="87"/>
  <c r="E6467" i="87" a="1"/>
  <c r="E6467" i="87" s="1"/>
  <c r="E6468" i="87" a="1"/>
  <c r="E6468" i="87" s="1"/>
  <c r="E6469" i="87" a="1"/>
  <c r="E6469" i="87" s="1"/>
  <c r="E6470" i="87" a="1"/>
  <c r="E6470" i="87" s="1"/>
  <c r="B6471" i="87"/>
  <c r="B6472" i="87"/>
  <c r="B6473" i="87"/>
  <c r="B6474" i="87"/>
  <c r="B6475" i="87"/>
  <c r="B6476" i="87"/>
  <c r="E6477" i="87" a="1"/>
  <c r="E6477" i="87" s="1"/>
  <c r="E6478" i="87" a="1"/>
  <c r="E6478" i="87" s="1"/>
  <c r="B6479" i="87"/>
  <c r="B6480" i="87"/>
  <c r="B6481" i="87"/>
  <c r="E6482" i="87" a="1"/>
  <c r="E6482" i="87" s="1"/>
  <c r="B6483" i="87"/>
  <c r="B6484" i="87"/>
  <c r="B6485" i="87"/>
  <c r="B6486" i="87"/>
  <c r="B6487" i="87"/>
  <c r="B6488" i="87"/>
  <c r="B6489" i="87"/>
  <c r="E6490" i="87" a="1"/>
  <c r="E6490" i="87" s="1"/>
  <c r="B6491" i="87"/>
  <c r="E6492" i="87" a="1"/>
  <c r="E6492" i="87" s="1"/>
  <c r="E6493" i="87" a="1"/>
  <c r="E6493" i="87" s="1"/>
  <c r="E6494" i="87" a="1"/>
  <c r="E6494" i="87" s="1"/>
  <c r="E6495" i="87" a="1"/>
  <c r="E6495" i="87" s="1"/>
  <c r="E6496" i="87" a="1"/>
  <c r="E6496" i="87" s="1"/>
  <c r="E6497" i="87" a="1"/>
  <c r="E6497" i="87" s="1"/>
  <c r="E6498" i="87" a="1"/>
  <c r="E6498" i="87" s="1"/>
  <c r="E6499" i="87" a="1"/>
  <c r="E6499" i="87" s="1"/>
  <c r="E6500" i="87" a="1"/>
  <c r="E6500" i="87" s="1"/>
  <c r="E6501" i="87" a="1"/>
  <c r="E6501" i="87" s="1"/>
  <c r="E6502" i="87" a="1"/>
  <c r="E6502" i="87" s="1"/>
  <c r="E6503" i="87" a="1"/>
  <c r="E6503" i="87" s="1"/>
  <c r="E6504" i="87" a="1"/>
  <c r="E6504" i="87" s="1"/>
  <c r="E6505" i="87" a="1"/>
  <c r="E6505" i="87" s="1"/>
  <c r="E6506" i="87" a="1"/>
  <c r="E6506" i="87" s="1"/>
  <c r="E6507" i="87" a="1"/>
  <c r="E6507" i="87" s="1"/>
  <c r="E6508" i="87" a="1"/>
  <c r="E6508" i="87" s="1"/>
  <c r="E6509" i="87" a="1"/>
  <c r="E6509" i="87" s="1"/>
  <c r="E6510" i="87" a="1"/>
  <c r="E6510" i="87" s="1"/>
  <c r="E6511" i="87" a="1"/>
  <c r="E6511" i="87" s="1"/>
  <c r="E6512" i="87" a="1"/>
  <c r="E6512" i="87" s="1"/>
  <c r="E6513" i="87" a="1"/>
  <c r="E6513" i="87" s="1"/>
  <c r="E6514" i="87" a="1"/>
  <c r="E6514" i="87" s="1"/>
  <c r="E6515" i="87" a="1"/>
  <c r="E6515" i="87" s="1"/>
  <c r="E6516" i="87" a="1"/>
  <c r="E6516" i="87" s="1"/>
  <c r="E6517" i="87" a="1"/>
  <c r="E6517" i="87" s="1"/>
  <c r="E6518" i="87" a="1"/>
  <c r="E6518" i="87" s="1"/>
  <c r="B6519" i="87"/>
  <c r="B6520" i="87"/>
  <c r="B6521" i="87"/>
  <c r="B6522" i="87"/>
  <c r="B6523" i="87"/>
  <c r="B6524" i="87"/>
  <c r="B6525" i="87"/>
  <c r="E6526" i="87" a="1"/>
  <c r="E6526" i="87" s="1"/>
  <c r="B6527" i="87"/>
  <c r="E6528" i="87" a="1"/>
  <c r="E6528" i="87" s="1"/>
  <c r="E6529" i="87" a="1"/>
  <c r="E6529" i="87" s="1"/>
  <c r="E6530" i="87" a="1"/>
  <c r="E6530" i="87" s="1"/>
  <c r="E6531" i="87" a="1"/>
  <c r="E6531" i="87" s="1"/>
  <c r="E6532" i="87" a="1"/>
  <c r="E6532" i="87" s="1"/>
  <c r="E6533" i="87" a="1"/>
  <c r="E6533" i="87" s="1"/>
  <c r="E6534" i="87" a="1"/>
  <c r="E6534" i="87" s="1"/>
  <c r="E6535" i="87" a="1"/>
  <c r="E6535" i="87" s="1"/>
  <c r="E6536" i="87" a="1"/>
  <c r="E6536" i="87" s="1"/>
  <c r="E6537" i="87" a="1"/>
  <c r="E6537" i="87" s="1"/>
  <c r="E6538" i="87" a="1"/>
  <c r="E6538" i="87" s="1"/>
  <c r="E6539" i="87" a="1"/>
  <c r="E6539" i="87" s="1"/>
  <c r="E6540" i="87" a="1"/>
  <c r="E6540" i="87" s="1"/>
  <c r="E6541" i="87" a="1"/>
  <c r="E6541" i="87" s="1"/>
  <c r="E6542" i="87" a="1"/>
  <c r="E6542" i="87" s="1"/>
  <c r="E6543" i="87" a="1"/>
  <c r="E6543" i="87" s="1"/>
  <c r="E6544" i="87" a="1"/>
  <c r="E6544" i="87" s="1"/>
  <c r="E6545" i="87" a="1"/>
  <c r="E6545" i="87" s="1"/>
  <c r="E6546" i="87" a="1"/>
  <c r="E6546" i="87" s="1"/>
  <c r="E6547" i="87" a="1"/>
  <c r="E6547" i="87" s="1"/>
  <c r="E6548" i="87" a="1"/>
  <c r="E6548" i="87" s="1"/>
  <c r="E6549" i="87" a="1"/>
  <c r="E6549" i="87" s="1"/>
  <c r="E6550" i="87" a="1"/>
  <c r="E6550" i="87" s="1"/>
  <c r="E6551" i="87" a="1"/>
  <c r="E6551" i="87" s="1"/>
  <c r="E6552" i="87" a="1"/>
  <c r="E6552" i="87" s="1"/>
  <c r="E6553" i="87" a="1"/>
  <c r="E6553" i="87" s="1"/>
  <c r="E6554" i="87" a="1"/>
  <c r="E6554" i="87" s="1"/>
  <c r="E6555" i="87" a="1"/>
  <c r="E6555" i="87" s="1"/>
  <c r="E6556" i="87" a="1"/>
  <c r="E6556" i="87" s="1"/>
  <c r="E6557" i="87" a="1"/>
  <c r="E6557" i="87" s="1"/>
  <c r="E6558" i="87" a="1"/>
  <c r="E6558" i="87" s="1"/>
  <c r="E6559" i="87" a="1"/>
  <c r="E6559" i="87" s="1"/>
  <c r="E6560" i="87" a="1"/>
  <c r="E6560" i="87" s="1"/>
  <c r="E6561" i="87" a="1"/>
  <c r="E6561" i="87" s="1"/>
  <c r="E6562" i="87" a="1"/>
  <c r="E6562" i="87" s="1"/>
  <c r="E6563" i="87" a="1"/>
  <c r="E6563" i="87" s="1"/>
  <c r="B6564" i="87"/>
  <c r="B6565" i="87"/>
  <c r="B6566" i="87"/>
  <c r="B6567" i="87"/>
  <c r="B6568" i="87"/>
  <c r="B6569" i="87"/>
  <c r="B6570" i="87"/>
  <c r="E6571" i="87" a="1"/>
  <c r="E6571" i="87" s="1"/>
  <c r="B6572" i="87"/>
  <c r="B6573" i="87"/>
  <c r="B6574" i="87"/>
  <c r="B6575" i="87"/>
  <c r="B6576" i="87"/>
  <c r="B6577" i="87"/>
  <c r="B6578" i="87"/>
  <c r="B6581" i="87"/>
  <c r="E6582" i="87" a="1"/>
  <c r="E6582" i="87" s="1"/>
  <c r="B6583" i="87"/>
  <c r="E6584" i="87" a="1"/>
  <c r="E6584" i="87" s="1"/>
  <c r="B6585" i="87"/>
  <c r="E6586" i="87" a="1"/>
  <c r="E6586" i="87" s="1"/>
  <c r="B6587" i="87"/>
  <c r="E6588" i="87" a="1"/>
  <c r="E6588" i="87" s="1"/>
  <c r="B6589" i="87"/>
  <c r="E6590" i="87" a="1"/>
  <c r="E6590" i="87" s="1"/>
  <c r="B6591" i="87"/>
  <c r="E6592" i="87" a="1"/>
  <c r="E6592" i="87" s="1"/>
  <c r="B6593" i="87"/>
  <c r="B6594" i="87"/>
  <c r="B6595" i="87"/>
  <c r="E6596" i="87" a="1"/>
  <c r="E6596" i="87" s="1"/>
  <c r="B6597" i="87"/>
  <c r="B6598" i="87"/>
  <c r="E6599" i="87" a="1"/>
  <c r="E6599" i="87" s="1"/>
  <c r="E6600" i="87" a="1"/>
  <c r="E6600" i="87" s="1"/>
  <c r="E6601" i="87" a="1"/>
  <c r="E6601" i="87" s="1"/>
  <c r="E6602" i="87" a="1"/>
  <c r="E6602" i="87" s="1"/>
  <c r="E6603" i="87" a="1"/>
  <c r="E6603" i="87" s="1"/>
  <c r="B6604" i="87"/>
  <c r="B6605" i="87"/>
  <c r="B6606" i="87"/>
  <c r="B6607" i="87"/>
  <c r="B6608" i="87"/>
  <c r="B6609" i="87"/>
  <c r="B6610" i="87"/>
  <c r="B6611" i="87"/>
  <c r="E6617" i="87" a="1"/>
  <c r="E6617" i="87" s="1"/>
  <c r="E6618" i="87" a="1"/>
  <c r="E6618" i="87" s="1"/>
  <c r="B6619" i="87"/>
  <c r="E6620" i="87" a="1"/>
  <c r="E6620" i="87" s="1"/>
  <c r="E6621" i="87" a="1"/>
  <c r="E6621" i="87" s="1"/>
  <c r="B6622" i="87"/>
  <c r="E6623" i="87" a="1"/>
  <c r="E6623" i="87" s="1"/>
  <c r="E6624" i="87" a="1"/>
  <c r="E6624" i="87" s="1"/>
  <c r="E6625" i="87" a="1"/>
  <c r="E6625" i="87" s="1"/>
  <c r="B6626" i="87"/>
  <c r="B6627" i="87"/>
  <c r="B6628" i="87"/>
  <c r="B6629" i="87"/>
  <c r="B6630" i="87"/>
  <c r="B6631" i="87"/>
  <c r="B6632" i="87"/>
  <c r="B6633" i="87"/>
  <c r="B6634" i="87"/>
  <c r="B6635" i="87"/>
  <c r="B6637" i="87"/>
  <c r="B6638" i="87"/>
  <c r="B6639" i="87"/>
  <c r="B6640" i="87"/>
  <c r="B6641" i="87"/>
  <c r="B6642" i="87"/>
  <c r="B6643" i="87"/>
  <c r="B6644" i="87"/>
  <c r="B6645" i="87"/>
  <c r="B6646" i="87"/>
  <c r="E6647" i="87" a="1"/>
  <c r="E6647" i="87" s="1"/>
  <c r="E6648" i="87" a="1"/>
  <c r="E6648" i="87" s="1"/>
  <c r="E6649" i="87" a="1"/>
  <c r="E6649" i="87" s="1"/>
  <c r="E6650" i="87" a="1"/>
  <c r="E6650" i="87" s="1"/>
  <c r="E6651" i="87" a="1"/>
  <c r="E6651" i="87" s="1"/>
  <c r="E6652" i="87" a="1"/>
  <c r="E6652" i="87" s="1"/>
  <c r="E6653" i="87" a="1"/>
  <c r="E6653" i="87" s="1"/>
  <c r="E6654" i="87" a="1"/>
  <c r="E6654" i="87" s="1"/>
  <c r="E6655" i="87" a="1"/>
  <c r="E6655" i="87" s="1"/>
  <c r="E6656" i="87" a="1"/>
  <c r="E6656" i="87" s="1"/>
  <c r="E6657" i="87" a="1"/>
  <c r="E6657" i="87" s="1"/>
  <c r="E6658" i="87" a="1"/>
  <c r="E6658" i="87" s="1"/>
  <c r="E6659" i="87" a="1"/>
  <c r="E6659" i="87" s="1"/>
  <c r="E6660" i="87" a="1"/>
  <c r="E6660" i="87" s="1"/>
  <c r="E6661" i="87" a="1"/>
  <c r="E6661" i="87" s="1"/>
  <c r="E6662" i="87" a="1"/>
  <c r="E6662" i="87" s="1"/>
  <c r="E6663" i="87" a="1"/>
  <c r="E6663" i="87" s="1"/>
  <c r="E6664" i="87" a="1"/>
  <c r="E6664" i="87" s="1"/>
  <c r="B6665" i="87"/>
  <c r="B6666" i="87"/>
  <c r="B6667" i="87"/>
  <c r="B6668" i="87"/>
  <c r="B6683" i="87"/>
  <c r="B6684" i="87"/>
  <c r="B6685" i="87"/>
  <c r="B6686" i="87"/>
  <c r="B6698" i="87"/>
  <c r="E6704" i="87" a="1"/>
  <c r="E6704" i="87" s="1"/>
  <c r="B6714" i="87"/>
  <c r="B6715" i="87"/>
  <c r="B6716" i="87"/>
  <c r="B6717" i="87"/>
  <c r="B6729" i="87"/>
  <c r="E6731" i="87" a="1"/>
  <c r="E6731" i="87" s="1"/>
  <c r="E6740" i="87" a="1"/>
  <c r="E6740" i="87" s="1"/>
  <c r="E6741" i="87" a="1"/>
  <c r="E6741" i="87" s="1"/>
  <c r="B6744" i="87"/>
  <c r="B6745" i="87"/>
  <c r="B6746" i="87"/>
  <c r="B6747" i="87"/>
  <c r="B6759" i="87"/>
  <c r="E6771" i="87" a="1"/>
  <c r="E6771" i="87" s="1"/>
  <c r="B6774" i="87"/>
  <c r="B6775" i="87"/>
  <c r="B6776" i="87"/>
  <c r="B6777" i="87"/>
  <c r="B6789" i="87"/>
  <c r="E6801" i="87" a="1"/>
  <c r="E6801" i="87" s="1"/>
  <c r="B6804" i="87"/>
  <c r="B6805" i="87"/>
  <c r="B6806" i="87"/>
  <c r="B6807" i="87"/>
  <c r="B6819" i="87"/>
  <c r="E6821" i="87" a="1"/>
  <c r="E6821" i="87" s="1"/>
  <c r="E6830" i="87" a="1"/>
  <c r="E6830" i="87" s="1"/>
  <c r="E6831" i="87" a="1"/>
  <c r="E6831" i="87" s="1"/>
  <c r="B6834" i="87"/>
  <c r="B6835" i="87"/>
  <c r="B6836" i="87"/>
  <c r="B6837" i="87"/>
  <c r="B6849" i="87"/>
  <c r="E6851" i="87" a="1"/>
  <c r="E6851" i="87" s="1"/>
  <c r="E6860" i="87" a="1"/>
  <c r="E6860" i="87" s="1"/>
  <c r="E6861" i="87" a="1"/>
  <c r="E6861" i="87" s="1"/>
  <c r="B6864" i="87"/>
  <c r="B6865" i="87"/>
  <c r="B6866" i="87"/>
  <c r="B6867" i="87"/>
  <c r="B6879" i="87"/>
  <c r="E6881" i="87" a="1"/>
  <c r="E6881" i="87" s="1"/>
  <c r="E6890" i="87" a="1"/>
  <c r="E6890" i="87" s="1"/>
  <c r="E6891" i="87" a="1"/>
  <c r="E6891" i="87" s="1"/>
  <c r="B6894" i="87"/>
  <c r="B6895" i="87"/>
  <c r="B6896" i="87"/>
  <c r="B6897" i="87"/>
  <c r="B6909" i="87"/>
  <c r="B6910" i="87"/>
  <c r="B6911" i="87"/>
  <c r="B6912" i="87"/>
  <c r="E6913" i="87" a="1"/>
  <c r="E6913" i="87" s="1"/>
  <c r="E6914" i="87" a="1"/>
  <c r="E6914" i="87" s="1"/>
  <c r="B6915" i="87"/>
  <c r="B6916" i="87"/>
  <c r="B6917" i="87"/>
  <c r="B6918" i="87"/>
  <c r="B6919" i="87"/>
  <c r="B6920" i="87"/>
  <c r="B6921" i="87"/>
  <c r="B6922" i="87"/>
  <c r="B6923" i="87"/>
  <c r="B6924" i="87"/>
  <c r="B6925" i="87"/>
  <c r="B6926" i="87"/>
  <c r="B6927" i="87"/>
  <c r="B6928" i="87"/>
  <c r="B6929" i="87"/>
  <c r="B6930" i="87"/>
  <c r="B6931" i="87"/>
  <c r="B6932" i="87"/>
  <c r="B6933" i="87"/>
  <c r="B6934" i="87"/>
  <c r="B6935" i="87"/>
  <c r="B6936" i="87"/>
  <c r="B6937" i="87"/>
  <c r="B6938" i="87"/>
  <c r="B6939" i="87"/>
  <c r="B6940" i="87"/>
  <c r="B6941" i="87"/>
  <c r="B6942" i="87"/>
  <c r="B6943" i="87"/>
  <c r="B6944" i="87"/>
  <c r="B6945" i="87"/>
  <c r="B6946" i="87"/>
  <c r="B6947" i="87"/>
  <c r="B6948" i="87"/>
  <c r="B6949" i="87"/>
  <c r="B6950" i="87"/>
  <c r="B6951" i="87"/>
  <c r="B6952" i="87"/>
  <c r="B6953" i="87"/>
  <c r="B6954" i="87"/>
  <c r="B6955" i="87"/>
  <c r="B6956" i="87"/>
  <c r="B6957" i="87"/>
  <c r="B6958" i="87"/>
  <c r="B6959" i="87"/>
  <c r="B6960" i="87"/>
  <c r="B6961" i="87"/>
  <c r="E6962" i="87" a="1"/>
  <c r="E6962" i="87" s="1"/>
  <c r="E6963" i="87" a="1"/>
  <c r="E6963" i="87" s="1"/>
  <c r="E6964" i="87" a="1"/>
  <c r="E6964" i="87" s="1"/>
  <c r="E6965" i="87" a="1"/>
  <c r="E6965" i="87" s="1"/>
  <c r="E6966" i="87" a="1"/>
  <c r="E6966" i="87" s="1"/>
  <c r="E6967" i="87" a="1"/>
  <c r="E6967" i="87" s="1"/>
  <c r="E6968" i="87" a="1"/>
  <c r="E6968" i="87" s="1"/>
  <c r="B6969" i="87"/>
  <c r="B6970" i="87"/>
  <c r="B6971" i="87"/>
  <c r="B6972" i="87"/>
  <c r="B6973" i="87"/>
  <c r="B6974" i="87"/>
  <c r="B6975" i="87"/>
  <c r="B6976" i="87"/>
  <c r="B6977" i="87"/>
  <c r="B6978" i="87"/>
  <c r="B6979" i="87"/>
  <c r="B6980" i="87"/>
  <c r="B6981" i="87"/>
  <c r="B6982" i="87"/>
  <c r="B6983" i="87"/>
  <c r="B6984" i="87"/>
  <c r="B6985" i="87"/>
  <c r="E6986" i="87" a="1"/>
  <c r="E6986" i="87" s="1"/>
  <c r="B6987" i="87"/>
  <c r="B6988" i="87"/>
  <c r="E6989" i="87" a="1"/>
  <c r="E6989" i="87" s="1"/>
  <c r="E6990" i="87" a="1"/>
  <c r="E6990" i="87" s="1"/>
  <c r="E6991" i="87" a="1"/>
  <c r="E6991" i="87" s="1"/>
  <c r="B6992" i="87"/>
  <c r="B6993" i="87"/>
  <c r="B6994" i="87"/>
  <c r="B6995" i="87"/>
  <c r="B6996" i="87"/>
  <c r="B6997" i="87"/>
  <c r="B6998" i="87"/>
  <c r="E6999" i="87" a="1"/>
  <c r="E6999" i="87" s="1"/>
  <c r="E7000" i="87" a="1"/>
  <c r="E7000" i="87" s="1"/>
  <c r="B7001" i="87"/>
  <c r="B7002" i="87"/>
  <c r="B7003" i="87"/>
  <c r="B7004" i="87"/>
  <c r="B7005" i="87"/>
  <c r="B7006" i="87"/>
  <c r="B7007" i="87"/>
  <c r="B7008" i="87"/>
  <c r="B7009" i="87"/>
  <c r="B7010" i="87"/>
  <c r="B7011" i="87"/>
  <c r="B7012" i="87"/>
  <c r="B7013" i="87"/>
  <c r="B7014" i="87"/>
  <c r="B7016" i="87"/>
  <c r="B7017" i="87"/>
  <c r="B7018" i="87"/>
  <c r="B7019" i="87"/>
  <c r="B7029" i="87"/>
  <c r="B7030" i="87"/>
  <c r="B7031" i="87"/>
  <c r="B7032" i="87"/>
  <c r="B7033" i="87"/>
  <c r="B7034" i="87"/>
  <c r="B7035" i="87"/>
  <c r="B7036" i="87"/>
  <c r="B7038" i="87"/>
  <c r="B7039" i="87"/>
  <c r="B7040" i="87"/>
  <c r="B7041" i="87"/>
  <c r="B7045" i="87"/>
  <c r="B7047" i="87"/>
  <c r="B7051" i="87"/>
  <c r="B7053" i="87"/>
  <c r="B7055" i="87"/>
  <c r="B7060" i="87"/>
  <c r="B7063" i="87"/>
  <c r="B7067" i="87"/>
  <c r="B7069" i="87"/>
  <c r="B7073" i="87"/>
  <c r="B7081" i="87"/>
  <c r="B7084" i="87"/>
  <c r="B7085" i="87"/>
  <c r="B7086" i="87"/>
  <c r="B7088" i="87"/>
  <c r="B7090" i="87"/>
  <c r="B7093" i="87"/>
  <c r="B7097" i="87"/>
  <c r="B7099" i="87"/>
  <c r="B7103" i="87"/>
  <c r="B7106" i="87"/>
  <c r="B7108" i="87"/>
  <c r="B7112" i="87"/>
  <c r="B7115" i="87"/>
  <c r="B7118" i="87"/>
  <c r="B7120" i="87"/>
  <c r="B7123" i="87"/>
  <c r="B7124" i="87"/>
  <c r="B7125" i="87"/>
  <c r="B7127" i="87"/>
  <c r="B7129" i="87"/>
  <c r="B7130" i="87"/>
  <c r="B7133" i="87"/>
  <c r="B7137" i="87"/>
  <c r="B7138" i="87"/>
  <c r="B7142" i="87"/>
  <c r="B7146" i="87"/>
  <c r="B7149" i="87"/>
  <c r="B7151" i="87"/>
  <c r="B7154" i="87"/>
  <c r="B7157" i="87"/>
  <c r="B7158" i="87"/>
  <c r="B7160" i="87"/>
  <c r="B7164" i="87"/>
  <c r="B7167" i="87"/>
  <c r="B7169" i="87"/>
  <c r="B7170" i="87"/>
  <c r="B7174" i="87"/>
  <c r="B7175" i="87"/>
  <c r="B7178" i="87"/>
  <c r="B7181" i="87"/>
  <c r="B7183" i="87"/>
  <c r="B7187" i="87"/>
  <c r="B7190" i="87"/>
  <c r="B7193" i="87"/>
  <c r="B7194" i="87"/>
  <c r="B7195" i="87"/>
  <c r="B7197" i="87"/>
  <c r="B7199" i="87"/>
  <c r="B7202" i="87"/>
  <c r="B7206" i="87"/>
  <c r="B7209" i="87"/>
  <c r="B7212" i="87"/>
  <c r="B7213" i="87"/>
  <c r="B7214" i="87"/>
  <c r="B7216" i="87"/>
  <c r="B7219" i="87"/>
  <c r="B7221" i="87"/>
  <c r="B7223" i="87"/>
  <c r="B7227" i="87"/>
  <c r="B7230" i="87"/>
  <c r="B7232" i="87"/>
  <c r="B7236" i="87"/>
  <c r="B7239" i="87"/>
  <c r="B7241" i="87"/>
  <c r="B7245" i="87"/>
  <c r="B7248" i="87"/>
  <c r="B7250" i="87"/>
  <c r="B7254" i="87"/>
  <c r="B7257" i="87"/>
  <c r="B7259" i="87"/>
  <c r="B7263" i="87"/>
  <c r="B7266" i="87"/>
  <c r="B7268" i="87"/>
  <c r="B7272" i="87"/>
  <c r="B7275" i="87"/>
  <c r="B7277" i="87"/>
  <c r="B7280" i="87"/>
  <c r="B7281" i="87"/>
  <c r="B7282" i="87"/>
  <c r="B7284" i="87"/>
  <c r="B7286" i="87"/>
  <c r="B7290" i="87"/>
  <c r="B7293" i="87"/>
  <c r="B7295" i="87"/>
  <c r="B7299" i="87"/>
  <c r="B7302" i="87"/>
  <c r="B7303" i="87"/>
  <c r="B7305" i="87"/>
  <c r="B7306" i="87"/>
  <c r="B7307" i="87"/>
  <c r="B7308" i="87"/>
  <c r="B7309" i="87"/>
  <c r="B7310" i="87"/>
  <c r="B7311" i="87"/>
  <c r="B7312" i="87"/>
  <c r="B7313" i="87"/>
  <c r="B7318" i="87"/>
  <c r="B7319" i="87"/>
  <c r="B7320" i="87"/>
  <c r="B7325" i="87"/>
  <c r="B7326" i="87"/>
  <c r="B7327" i="87"/>
  <c r="B7328" i="87"/>
  <c r="B7329" i="87"/>
  <c r="B7330" i="87"/>
  <c r="B7331" i="87"/>
  <c r="B7332" i="87"/>
  <c r="B7333" i="87"/>
  <c r="B7334" i="87"/>
  <c r="B7335" i="87"/>
  <c r="B7336" i="87"/>
  <c r="B7337" i="87"/>
  <c r="B7338" i="87"/>
  <c r="B7339" i="87"/>
  <c r="B7340" i="87"/>
  <c r="B7341" i="87"/>
  <c r="B7342" i="87"/>
  <c r="B7343" i="87"/>
  <c r="B7344" i="87"/>
  <c r="B7345" i="87"/>
  <c r="B7346" i="87"/>
  <c r="B7347" i="87"/>
  <c r="B7348" i="87"/>
  <c r="B7349" i="87"/>
  <c r="B7350" i="87"/>
  <c r="B7351" i="87"/>
  <c r="B7352" i="87"/>
  <c r="B7353" i="87"/>
  <c r="B7354" i="87"/>
  <c r="B7355" i="87"/>
  <c r="B7356" i="87"/>
  <c r="B7357" i="87"/>
  <c r="B7358" i="87"/>
  <c r="B7359" i="87"/>
  <c r="B7360" i="87"/>
  <c r="B7361" i="87"/>
  <c r="B7362" i="87"/>
  <c r="B7363" i="87"/>
  <c r="B7364" i="87"/>
  <c r="B7365" i="87"/>
  <c r="B7366" i="87"/>
  <c r="B7367" i="87"/>
  <c r="B7368" i="87"/>
  <c r="B7369" i="87"/>
  <c r="B7370" i="87"/>
  <c r="B7371" i="87"/>
  <c r="B7372" i="87"/>
  <c r="B7373" i="87"/>
  <c r="B7374" i="87"/>
  <c r="B7375" i="87"/>
  <c r="B7376" i="87"/>
  <c r="B7377" i="87"/>
  <c r="B7378" i="87"/>
  <c r="B7379" i="87"/>
  <c r="B7380" i="87"/>
  <c r="B7381" i="87"/>
  <c r="B7382" i="87"/>
  <c r="B7383" i="87"/>
  <c r="B7384" i="87"/>
  <c r="B7385" i="87"/>
  <c r="B7386" i="87"/>
  <c r="B7387" i="87"/>
  <c r="B7388" i="87"/>
  <c r="B7389" i="87"/>
  <c r="B7390" i="87"/>
  <c r="B7391" i="87"/>
  <c r="B7392" i="87"/>
  <c r="B7393" i="87"/>
  <c r="B7394" i="87"/>
  <c r="B7395" i="87"/>
  <c r="B7396" i="87"/>
  <c r="B7397" i="87"/>
  <c r="B7398" i="87"/>
  <c r="B7399" i="87"/>
  <c r="B7400" i="87"/>
  <c r="B7401" i="87"/>
  <c r="B7402" i="87"/>
  <c r="B7403" i="87"/>
  <c r="B7404" i="87"/>
  <c r="B7405" i="87"/>
  <c r="B7406" i="87"/>
  <c r="B7407" i="87"/>
  <c r="B7408" i="87"/>
  <c r="B7409" i="87"/>
  <c r="B7410" i="87"/>
  <c r="B7411" i="87"/>
  <c r="B7412" i="87"/>
  <c r="B7413" i="87"/>
  <c r="B7414" i="87"/>
  <c r="B7415" i="87"/>
  <c r="B7416" i="87"/>
  <c r="B7417" i="87"/>
  <c r="B7418" i="87"/>
  <c r="B7419" i="87"/>
  <c r="B7420" i="87"/>
  <c r="B7421" i="87"/>
  <c r="B7422" i="87"/>
  <c r="B7423" i="87"/>
  <c r="B7424" i="87"/>
  <c r="B7425" i="87"/>
  <c r="B7426" i="87"/>
  <c r="B7427" i="87"/>
  <c r="B7428" i="87"/>
  <c r="B7429" i="87"/>
  <c r="B7430" i="87"/>
  <c r="B7431" i="87"/>
  <c r="B7432" i="87"/>
  <c r="B7433" i="87"/>
  <c r="B7434" i="87"/>
  <c r="B7435" i="87"/>
  <c r="B7436" i="87"/>
  <c r="B7437" i="87"/>
  <c r="B7438" i="87"/>
  <c r="B7439" i="87"/>
  <c r="B7440" i="87"/>
  <c r="B7441" i="87"/>
  <c r="B7442" i="87"/>
  <c r="B7443" i="87"/>
  <c r="B7444" i="87"/>
  <c r="B7445" i="87"/>
  <c r="B7446" i="87"/>
  <c r="B7447" i="87"/>
  <c r="B7448" i="87"/>
  <c r="B7449" i="87"/>
  <c r="B7450" i="87"/>
  <c r="B7451" i="87"/>
  <c r="B7452" i="87"/>
  <c r="B7453" i="87"/>
  <c r="B7454" i="87"/>
  <c r="B7455" i="87"/>
  <c r="B7456" i="87"/>
  <c r="B7457" i="87"/>
  <c r="B7458" i="87"/>
  <c r="B7459" i="87"/>
  <c r="B7460" i="87"/>
  <c r="B7461" i="87"/>
  <c r="B7462" i="87"/>
  <c r="B7463" i="87"/>
  <c r="B7464" i="87"/>
  <c r="B7465" i="87"/>
  <c r="B7466" i="87"/>
  <c r="B7467" i="87"/>
  <c r="B7469" i="87"/>
  <c r="B7470" i="87"/>
  <c r="B7471" i="87"/>
  <c r="B7472" i="87"/>
  <c r="B7473" i="87"/>
  <c r="B7474" i="87"/>
  <c r="B7475" i="87"/>
  <c r="B7476" i="87"/>
  <c r="B7477" i="87"/>
  <c r="B7478" i="87"/>
  <c r="B7479" i="87"/>
  <c r="B7480" i="87"/>
  <c r="B7481" i="87"/>
  <c r="B7482" i="87"/>
  <c r="B7483" i="87"/>
  <c r="B7484" i="87"/>
  <c r="B7485" i="87"/>
  <c r="B7486" i="87"/>
  <c r="B7487" i="87"/>
  <c r="B7488" i="87"/>
  <c r="B7489" i="87"/>
  <c r="B7490" i="87"/>
  <c r="B7491" i="87"/>
  <c r="B7492" i="87"/>
  <c r="B7493" i="87"/>
  <c r="B7494" i="87"/>
  <c r="B7495" i="87"/>
  <c r="B7496" i="87"/>
  <c r="B7497" i="87"/>
  <c r="B7498" i="87"/>
  <c r="B7499" i="87"/>
  <c r="B7500" i="87"/>
  <c r="B7501" i="87"/>
  <c r="B7502" i="87"/>
  <c r="B7503" i="87"/>
  <c r="B7504" i="87"/>
  <c r="B7505" i="87"/>
  <c r="B7506" i="87"/>
  <c r="B7507" i="87"/>
  <c r="B7508" i="87"/>
  <c r="B7509" i="87"/>
  <c r="B7510" i="87"/>
  <c r="B7511" i="87"/>
  <c r="B7512" i="87"/>
  <c r="B7513" i="87"/>
  <c r="B7514" i="87"/>
  <c r="B7515" i="87"/>
  <c r="B7516" i="87"/>
  <c r="B7517" i="87"/>
  <c r="B7518" i="87"/>
  <c r="B7519" i="87"/>
  <c r="B7520" i="87"/>
  <c r="B7521" i="87"/>
  <c r="B7522" i="87"/>
  <c r="B7523" i="87"/>
  <c r="B7524" i="87"/>
  <c r="B7526" i="87"/>
  <c r="B7527" i="87"/>
  <c r="B7528" i="87"/>
  <c r="B7529" i="87"/>
  <c r="B7530" i="87"/>
  <c r="B7531" i="87"/>
  <c r="B7532" i="87"/>
  <c r="B7533" i="87"/>
  <c r="B7534" i="87"/>
  <c r="B7535" i="87"/>
  <c r="B7536" i="87"/>
  <c r="B7537" i="87"/>
  <c r="B7538" i="87"/>
  <c r="B7539" i="87"/>
  <c r="B7540" i="87"/>
  <c r="B7541" i="87"/>
  <c r="B7542" i="87"/>
  <c r="B7543" i="87"/>
  <c r="B7544" i="87"/>
  <c r="B7545" i="87"/>
  <c r="B7546" i="87"/>
  <c r="B7547" i="87"/>
  <c r="B7548" i="87"/>
  <c r="B7549" i="87"/>
  <c r="B7550" i="87"/>
  <c r="B7551" i="87"/>
  <c r="B7552" i="87"/>
  <c r="B7553" i="87"/>
  <c r="B7554" i="87"/>
  <c r="B7555" i="87"/>
  <c r="B7556" i="87"/>
  <c r="B7557" i="87"/>
  <c r="B7558" i="87"/>
  <c r="B7559" i="87"/>
  <c r="B7560" i="87"/>
  <c r="B7561" i="87"/>
  <c r="B7562" i="87"/>
  <c r="B7563" i="87"/>
  <c r="B7564" i="87"/>
  <c r="B7565" i="87"/>
  <c r="B7566" i="87"/>
  <c r="B7567" i="87"/>
  <c r="B7568" i="87"/>
  <c r="B7569" i="87"/>
  <c r="B7570" i="87"/>
  <c r="B7571" i="87"/>
  <c r="B7573" i="87"/>
  <c r="B7574" i="87"/>
  <c r="B7575" i="87"/>
  <c r="B7576" i="87"/>
  <c r="B7577" i="87"/>
  <c r="B7578" i="87"/>
  <c r="B7579" i="87"/>
  <c r="B7580" i="87"/>
  <c r="B7581" i="87"/>
  <c r="B7582" i="87"/>
  <c r="B7583" i="87"/>
  <c r="B7584" i="87"/>
  <c r="B7585" i="87"/>
  <c r="B7586" i="87"/>
  <c r="B7587" i="87"/>
  <c r="B7588" i="87"/>
  <c r="B7589" i="87"/>
  <c r="B7590" i="87"/>
  <c r="B7591" i="87"/>
  <c r="B7592" i="87"/>
  <c r="B7593" i="87"/>
  <c r="B7594" i="87"/>
  <c r="B7595" i="87"/>
  <c r="B7596" i="87"/>
  <c r="B7597" i="87"/>
  <c r="B7598" i="87"/>
  <c r="B7599" i="87"/>
  <c r="B7600" i="87"/>
  <c r="B7601" i="87"/>
  <c r="B7602" i="87"/>
  <c r="B7603" i="87"/>
  <c r="B7604" i="87"/>
  <c r="B7605" i="87"/>
  <c r="B7606" i="87"/>
  <c r="B7607" i="87"/>
  <c r="B7608" i="87"/>
  <c r="B7609" i="87"/>
  <c r="B7610" i="87"/>
  <c r="B7611" i="87"/>
  <c r="B7612" i="87"/>
  <c r="B7613" i="87"/>
  <c r="B7614" i="87"/>
  <c r="B7615" i="87"/>
  <c r="B7616" i="87"/>
  <c r="B7617" i="87"/>
  <c r="B7618" i="87"/>
  <c r="B7619" i="87"/>
  <c r="B7620" i="87"/>
  <c r="B7621" i="87"/>
  <c r="B7622" i="87"/>
  <c r="B7623" i="87"/>
  <c r="B7624" i="87"/>
  <c r="B7625" i="87"/>
  <c r="B7626" i="87"/>
  <c r="B7627" i="87"/>
  <c r="B7628" i="87"/>
  <c r="B7629" i="87"/>
  <c r="B7630" i="87"/>
  <c r="B7631" i="87"/>
  <c r="B7632" i="87"/>
  <c r="B7634" i="87"/>
  <c r="B7635" i="87"/>
  <c r="B7636" i="87"/>
  <c r="B7637" i="87"/>
  <c r="B7638" i="87"/>
  <c r="E7639" i="87" a="1"/>
  <c r="E7639" i="87" s="1"/>
  <c r="B7640" i="87"/>
  <c r="B7641" i="87"/>
  <c r="B7642" i="87"/>
  <c r="B7643" i="87"/>
  <c r="B7644" i="87"/>
  <c r="B7645" i="87"/>
  <c r="B7646" i="87"/>
  <c r="B7647" i="87"/>
  <c r="B7648" i="87"/>
  <c r="B7649" i="87"/>
  <c r="B7650" i="87"/>
  <c r="B7651" i="87"/>
  <c r="B7652" i="87"/>
  <c r="B7653" i="87"/>
  <c r="B7654" i="87"/>
  <c r="B7655" i="87"/>
  <c r="B7656" i="87"/>
  <c r="B7657" i="87"/>
  <c r="B7658" i="87"/>
  <c r="B7659" i="87"/>
  <c r="B7660" i="87"/>
  <c r="B7661" i="87"/>
  <c r="B7662" i="87"/>
  <c r="B7663" i="87"/>
  <c r="B7664" i="87"/>
  <c r="B7665" i="87"/>
  <c r="B7666" i="87"/>
  <c r="B7667" i="87"/>
  <c r="B7668" i="87"/>
  <c r="B7669" i="87"/>
  <c r="B7670" i="87"/>
  <c r="B7671" i="87"/>
  <c r="B7672" i="87"/>
  <c r="B7673" i="87"/>
  <c r="B7674" i="87"/>
  <c r="B7675" i="87"/>
  <c r="B7676" i="87"/>
  <c r="B7677" i="87"/>
  <c r="B7678" i="87"/>
  <c r="B7679" i="87"/>
  <c r="B7680" i="87"/>
  <c r="B7681" i="87"/>
  <c r="B7682" i="87"/>
  <c r="B7683" i="87"/>
  <c r="B7684" i="87"/>
  <c r="B7685" i="87"/>
  <c r="B7686" i="87"/>
  <c r="B7687" i="87"/>
  <c r="B7688" i="87"/>
  <c r="B7689" i="87"/>
  <c r="B7690" i="87"/>
  <c r="B7691" i="87"/>
  <c r="B7692" i="87"/>
  <c r="B7693" i="87"/>
  <c r="B7694" i="87"/>
  <c r="B7695" i="87"/>
  <c r="B7696" i="87"/>
  <c r="B7697" i="87"/>
  <c r="B7698" i="87"/>
  <c r="B7699" i="87"/>
  <c r="B7700" i="87"/>
  <c r="B7701" i="87"/>
  <c r="B7702" i="87"/>
  <c r="B7703" i="87"/>
  <c r="B7704" i="87"/>
  <c r="B7705" i="87"/>
  <c r="B7706" i="87"/>
  <c r="B7707" i="87"/>
  <c r="B7708" i="87"/>
  <c r="B7709" i="87"/>
  <c r="B7710" i="87"/>
  <c r="B7711" i="87"/>
  <c r="B7712" i="87"/>
  <c r="B7713" i="87"/>
  <c r="B7714" i="87"/>
  <c r="B7715" i="87"/>
  <c r="B7716" i="87"/>
  <c r="B7717" i="87"/>
  <c r="B7718" i="87"/>
  <c r="B7719" i="87"/>
  <c r="B7720" i="87"/>
  <c r="B7721" i="87"/>
  <c r="B7722" i="87"/>
  <c r="B7723" i="87"/>
  <c r="B7724" i="87"/>
  <c r="B7725" i="87"/>
  <c r="B7726" i="87"/>
  <c r="B7727" i="87"/>
  <c r="B7728" i="87"/>
  <c r="B7729" i="87"/>
  <c r="B7730" i="87"/>
  <c r="B7731" i="87"/>
  <c r="B7732" i="87"/>
  <c r="B7733" i="87"/>
  <c r="B7734" i="87"/>
  <c r="B7735" i="87"/>
  <c r="B7736" i="87"/>
  <c r="B7737" i="87"/>
  <c r="B7738" i="87"/>
  <c r="B7739" i="87"/>
  <c r="B7740" i="87"/>
  <c r="B7741" i="87"/>
  <c r="B7742" i="87"/>
  <c r="B7743" i="87"/>
  <c r="B7744" i="87"/>
  <c r="B7745" i="87"/>
  <c r="B7746" i="87"/>
  <c r="B7747" i="87"/>
  <c r="B7748" i="87"/>
  <c r="B7749" i="87"/>
  <c r="B7750" i="87"/>
  <c r="B7751" i="87"/>
  <c r="B7752" i="87"/>
  <c r="B7753" i="87"/>
  <c r="B7754" i="87"/>
  <c r="B7755" i="87"/>
  <c r="B7756" i="87"/>
  <c r="B7757" i="87"/>
  <c r="B7758" i="87"/>
  <c r="B7759" i="87"/>
  <c r="B7760" i="87"/>
  <c r="B7761" i="87"/>
  <c r="B7762" i="87"/>
  <c r="B7763" i="87"/>
  <c r="B7764" i="87"/>
  <c r="B7765" i="87"/>
  <c r="B7766" i="87"/>
  <c r="B7767" i="87"/>
  <c r="B7768" i="87"/>
  <c r="B7769" i="87"/>
  <c r="B7770" i="87"/>
  <c r="B7771" i="87"/>
  <c r="B7772" i="87"/>
  <c r="B7773" i="87"/>
  <c r="B7774" i="87"/>
  <c r="B7775" i="87"/>
  <c r="B7776" i="87"/>
  <c r="B7777" i="87"/>
  <c r="B7778" i="87"/>
  <c r="B7779" i="87"/>
  <c r="B7780" i="87"/>
  <c r="B7781" i="87"/>
  <c r="B7782" i="87"/>
  <c r="B7783" i="87"/>
  <c r="B7784" i="87"/>
  <c r="B7785" i="87"/>
  <c r="B7786" i="87"/>
  <c r="B7787" i="87"/>
  <c r="B7788" i="87"/>
  <c r="B7789" i="87"/>
  <c r="B7790" i="87"/>
  <c r="B7791" i="87"/>
  <c r="B7792" i="87"/>
  <c r="B7793" i="87"/>
  <c r="B7794" i="87"/>
  <c r="B7795" i="87"/>
  <c r="B7796" i="87"/>
  <c r="B7797" i="87"/>
  <c r="B7798" i="87"/>
  <c r="B7799" i="87"/>
  <c r="B7800" i="87"/>
  <c r="B7801" i="87"/>
  <c r="B7802" i="87"/>
  <c r="B7803" i="87"/>
  <c r="B7804" i="87"/>
  <c r="B7805" i="87"/>
  <c r="B7806" i="87"/>
  <c r="B7807" i="87"/>
  <c r="B7808" i="87"/>
  <c r="B7809" i="87"/>
  <c r="B7810" i="87"/>
  <c r="B7812" i="87"/>
  <c r="B7814" i="87"/>
  <c r="B7815" i="87"/>
  <c r="B7816" i="87"/>
  <c r="B7817" i="87"/>
  <c r="B7818" i="87"/>
  <c r="E7819" i="87" a="1"/>
  <c r="E7819" i="87" s="1"/>
  <c r="B7820" i="87"/>
  <c r="B7821" i="87"/>
  <c r="B7822" i="87"/>
  <c r="B7823" i="87"/>
  <c r="B7824" i="87"/>
  <c r="B7825" i="87"/>
  <c r="B7826" i="87"/>
  <c r="B7828" i="87"/>
  <c r="B7829" i="87"/>
  <c r="B7830" i="87"/>
  <c r="B7831" i="87"/>
  <c r="B7832" i="87"/>
  <c r="B7833" i="87"/>
  <c r="B7834" i="87"/>
  <c r="B7836" i="87"/>
  <c r="B7837" i="87"/>
  <c r="B7838" i="87"/>
  <c r="B7839" i="87"/>
  <c r="B7840" i="87"/>
  <c r="B7841" i="87"/>
  <c r="B7842" i="87"/>
  <c r="B7845" i="87"/>
  <c r="B7846" i="87"/>
  <c r="B7847" i="87"/>
  <c r="B7848" i="87"/>
  <c r="B7849" i="87"/>
  <c r="B7850" i="87"/>
  <c r="B7851" i="87"/>
  <c r="B7852" i="87"/>
  <c r="B7853" i="87"/>
  <c r="B7854" i="87"/>
  <c r="B7855" i="87"/>
  <c r="B7856" i="87"/>
  <c r="B7857" i="87"/>
  <c r="B7858" i="87"/>
  <c r="B7859" i="87"/>
  <c r="B7860" i="87"/>
  <c r="B7861" i="87"/>
  <c r="B7862" i="87"/>
  <c r="B7863" i="87"/>
  <c r="B7864" i="87"/>
  <c r="B7865" i="87"/>
  <c r="B7866" i="87"/>
  <c r="B7867" i="87"/>
  <c r="B7868" i="87"/>
  <c r="B7869" i="87"/>
  <c r="B7870" i="87"/>
  <c r="B7871" i="87"/>
  <c r="B7872" i="87"/>
  <c r="B7873" i="87"/>
  <c r="B7874" i="87"/>
  <c r="B7875" i="87"/>
  <c r="B7876" i="87"/>
  <c r="B7877" i="87"/>
  <c r="B7878" i="87"/>
  <c r="B7879" i="87"/>
  <c r="B7880" i="87"/>
  <c r="B7881" i="87"/>
  <c r="B7882" i="87"/>
  <c r="B7883" i="87"/>
  <c r="B7884" i="87"/>
  <c r="B7885" i="87"/>
  <c r="E7886" i="87" a="1"/>
  <c r="E7886" i="87" s="1"/>
  <c r="E7887" i="87" a="1"/>
  <c r="E7887" i="87" s="1"/>
  <c r="E7888" i="87" a="1"/>
  <c r="E7888" i="87" s="1"/>
  <c r="E7889" i="87" a="1"/>
  <c r="E7889" i="87" s="1"/>
  <c r="E7890" i="87" a="1"/>
  <c r="E7890" i="87" s="1"/>
  <c r="E7891" i="87" a="1"/>
  <c r="E7891" i="87" s="1"/>
  <c r="E7892" i="87" a="1"/>
  <c r="E7892" i="87" s="1"/>
  <c r="E7893" i="87" a="1"/>
  <c r="E7893" i="87" s="1"/>
  <c r="E7894" i="87" a="1"/>
  <c r="E7894" i="87" s="1"/>
  <c r="E7895" i="87" a="1"/>
  <c r="E7895" i="87" s="1"/>
  <c r="E7896" i="87" a="1"/>
  <c r="E7896" i="87" s="1"/>
  <c r="E7897" i="87" a="1"/>
  <c r="E7897" i="87" s="1"/>
  <c r="E7898" i="87" a="1"/>
  <c r="E7898" i="87" s="1"/>
  <c r="E7899" i="87" a="1"/>
  <c r="E7899" i="87" s="1"/>
  <c r="E7900" i="87" a="1"/>
  <c r="E7900" i="87" s="1"/>
  <c r="E7901" i="87" a="1"/>
  <c r="E7901" i="87" s="1"/>
  <c r="E7902" i="87" a="1"/>
  <c r="E7902" i="87" s="1"/>
  <c r="E7903" i="87" a="1"/>
  <c r="E7903" i="87" s="1"/>
  <c r="E7904" i="87" a="1"/>
  <c r="E7904" i="87" s="1"/>
  <c r="E7905" i="87" a="1"/>
  <c r="E7905" i="87" s="1"/>
  <c r="E7906" i="87" a="1"/>
  <c r="E7906" i="87" s="1"/>
  <c r="E7907" i="87" a="1"/>
  <c r="E7907" i="87" s="1"/>
  <c r="E7908" i="87" a="1"/>
  <c r="E7908" i="87" s="1"/>
  <c r="E7909" i="87" a="1"/>
  <c r="E7909" i="87" s="1"/>
  <c r="E7910" i="87" a="1"/>
  <c r="E7910" i="87" s="1"/>
  <c r="E7911" i="87" a="1"/>
  <c r="E7911" i="87" s="1"/>
  <c r="E7912" i="87" a="1"/>
  <c r="E7912" i="87" s="1"/>
  <c r="E7913" i="87" a="1"/>
  <c r="E7913" i="87" s="1"/>
  <c r="E7914" i="87" a="1"/>
  <c r="E7914" i="87" s="1"/>
  <c r="E7915" i="87" a="1"/>
  <c r="E7915" i="87" s="1"/>
  <c r="E7916" i="87" a="1"/>
  <c r="E7916" i="87" s="1"/>
  <c r="E7917" i="87" a="1"/>
  <c r="E7917" i="87" s="1"/>
  <c r="E7918" i="87" a="1"/>
  <c r="E7918" i="87" s="1"/>
  <c r="E7919" i="87" a="1"/>
  <c r="E7919" i="87" s="1"/>
  <c r="E7920" i="87" a="1"/>
  <c r="E7920" i="87" s="1"/>
  <c r="E7921" i="87" a="1"/>
  <c r="E7921" i="87" s="1"/>
  <c r="E7922" i="87" a="1"/>
  <c r="E7922" i="87" s="1"/>
  <c r="E7923" i="87" a="1"/>
  <c r="E7923" i="87" s="1"/>
  <c r="E7924" i="87" a="1"/>
  <c r="E7924" i="87" s="1"/>
  <c r="E7925" i="87" a="1"/>
  <c r="E7925" i="87" s="1"/>
  <c r="E7926" i="87" a="1"/>
  <c r="E7926" i="87" s="1"/>
  <c r="E7927" i="87" a="1"/>
  <c r="E7927" i="87" s="1"/>
  <c r="E7928" i="87" a="1"/>
  <c r="E7928" i="87" s="1"/>
  <c r="E7929" i="87" a="1"/>
  <c r="E7929" i="87" s="1"/>
  <c r="E7930" i="87" a="1"/>
  <c r="E7930" i="87" s="1"/>
  <c r="E7931" i="87" a="1"/>
  <c r="E7931" i="87" s="1"/>
  <c r="E7932" i="87" a="1"/>
  <c r="E7932" i="87" s="1"/>
  <c r="E7933" i="87" a="1"/>
  <c r="E7933" i="87" s="1"/>
  <c r="E7934" i="87" a="1"/>
  <c r="E7934" i="87" s="1"/>
  <c r="E7935" i="87" a="1"/>
  <c r="E7935" i="87" s="1"/>
  <c r="E7936" i="87" a="1"/>
  <c r="E7936" i="87" s="1"/>
  <c r="E7937" i="87" a="1"/>
  <c r="E7937" i="87" s="1"/>
  <c r="E7938" i="87" a="1"/>
  <c r="E7938" i="87" s="1"/>
  <c r="E7939" i="87" a="1"/>
  <c r="E7939" i="87" s="1"/>
  <c r="E7940" i="87" a="1"/>
  <c r="E7940" i="87" s="1"/>
  <c r="E7941" i="87" a="1"/>
  <c r="E7941" i="87" s="1"/>
  <c r="E7942" i="87" a="1"/>
  <c r="E7942" i="87" s="1"/>
  <c r="E7943" i="87" a="1"/>
  <c r="E7943" i="87" s="1"/>
  <c r="E7944" i="87" a="1"/>
  <c r="E7944" i="87" s="1"/>
  <c r="E7945" i="87" a="1"/>
  <c r="E7945" i="87" s="1"/>
  <c r="E7946" i="87" a="1"/>
  <c r="E7946" i="87" s="1"/>
  <c r="E7947" i="87" a="1"/>
  <c r="E7947" i="87" s="1"/>
  <c r="E7948" i="87" a="1"/>
  <c r="E7948" i="87" s="1"/>
  <c r="E7949" i="87" a="1"/>
  <c r="E7949" i="87" s="1"/>
  <c r="E7950" i="87" a="1"/>
  <c r="E7950" i="87" s="1"/>
  <c r="E7951" i="87" a="1"/>
  <c r="E7951" i="87" s="1"/>
  <c r="E7952" i="87" a="1"/>
  <c r="E7952" i="87" s="1"/>
  <c r="E7953" i="87" a="1"/>
  <c r="E7953" i="87" s="1"/>
  <c r="E7954" i="87" a="1"/>
  <c r="E7954" i="87" s="1"/>
  <c r="E7955" i="87" a="1"/>
  <c r="E7955" i="87" s="1"/>
  <c r="E7956" i="87" a="1"/>
  <c r="E7956" i="87" s="1"/>
  <c r="E7957" i="87" a="1"/>
  <c r="E7957" i="87" s="1"/>
  <c r="E7958" i="87" a="1"/>
  <c r="E7958" i="87" s="1"/>
  <c r="E7959" i="87" a="1"/>
  <c r="E7959" i="87" s="1"/>
  <c r="E7960" i="87" a="1"/>
  <c r="E7960" i="87" s="1"/>
  <c r="E7961" i="87" a="1"/>
  <c r="E7961" i="87" s="1"/>
  <c r="E7962" i="87" a="1"/>
  <c r="E7962" i="87" s="1"/>
  <c r="E7963" i="87" a="1"/>
  <c r="E7963" i="87" s="1"/>
  <c r="E7964" i="87" a="1"/>
  <c r="E7964" i="87" s="1"/>
  <c r="E7965" i="87" a="1"/>
  <c r="E7965" i="87" s="1"/>
  <c r="E7966" i="87" a="1"/>
  <c r="E7966" i="87" s="1"/>
  <c r="E7967" i="87" a="1"/>
  <c r="E7967" i="87" s="1"/>
  <c r="E7968" i="87" a="1"/>
  <c r="E7968" i="87" s="1"/>
  <c r="E7969" i="87" a="1"/>
  <c r="E7969" i="87" s="1"/>
  <c r="E7970" i="87" a="1"/>
  <c r="E7970" i="87" s="1"/>
  <c r="E7971" i="87" a="1"/>
  <c r="E7971" i="87" s="1"/>
  <c r="E7972" i="87" a="1"/>
  <c r="E7972" i="87" s="1"/>
  <c r="E7973" i="87" a="1"/>
  <c r="E7973" i="87" s="1"/>
  <c r="E7974" i="87" a="1"/>
  <c r="E7974" i="87" s="1"/>
  <c r="E7975" i="87" a="1"/>
  <c r="E7975" i="87" s="1"/>
  <c r="E7976" i="87" a="1"/>
  <c r="E7976" i="87" s="1"/>
  <c r="E7977" i="87" a="1"/>
  <c r="E7977" i="87" s="1"/>
  <c r="E7978" i="87" a="1"/>
  <c r="E7978" i="87" s="1"/>
  <c r="E7979" i="87" a="1"/>
  <c r="E7979" i="87" s="1"/>
  <c r="E7980" i="87" a="1"/>
  <c r="E7980" i="87" s="1"/>
  <c r="E7981" i="87" a="1"/>
  <c r="E7981" i="87" s="1"/>
  <c r="E7982" i="87" a="1"/>
  <c r="E7982" i="87" s="1"/>
  <c r="E7983" i="87" a="1"/>
  <c r="E7983" i="87" s="1"/>
  <c r="E7984" i="87" a="1"/>
  <c r="E7984" i="87" s="1"/>
  <c r="E7985" i="87" a="1"/>
  <c r="E7985" i="87" s="1"/>
  <c r="E7986" i="87" a="1"/>
  <c r="E7986" i="87" s="1"/>
  <c r="E7987" i="87" a="1"/>
  <c r="E7987" i="87" s="1"/>
  <c r="E7988" i="87" a="1"/>
  <c r="E7988" i="87" s="1"/>
  <c r="E7989" i="87" a="1"/>
  <c r="E7989" i="87" s="1"/>
  <c r="E7990" i="87" a="1"/>
  <c r="E7990" i="87" s="1"/>
  <c r="E7991" i="87" a="1"/>
  <c r="E7991" i="87" s="1"/>
  <c r="E7992" i="87" a="1"/>
  <c r="E7992" i="87" s="1"/>
  <c r="E7993" i="87" a="1"/>
  <c r="E7993" i="87" s="1"/>
  <c r="E7994" i="87" a="1"/>
  <c r="E7994" i="87" s="1"/>
  <c r="E7995" i="87" a="1"/>
  <c r="E7995" i="87" s="1"/>
  <c r="E7996" i="87" a="1"/>
  <c r="E7996" i="87" s="1"/>
  <c r="E7997" i="87" a="1"/>
  <c r="E7997" i="87" s="1"/>
  <c r="E7998" i="87" a="1"/>
  <c r="E7998" i="87" s="1"/>
  <c r="E7999" i="87" a="1"/>
  <c r="E7999" i="87" s="1"/>
  <c r="E8000" i="87" a="1"/>
  <c r="E8000" i="87" s="1"/>
  <c r="C25" i="97" l="1"/>
  <c r="C27" i="97" s="1"/>
  <c r="B7217" i="87"/>
  <c r="C88" i="73"/>
  <c r="E76" i="30"/>
  <c r="E117" i="30"/>
  <c r="C116" i="30"/>
  <c r="B699" i="87"/>
  <c r="B681" i="87"/>
  <c r="A3" i="89"/>
  <c r="C73" i="70"/>
  <c r="O1" i="113"/>
  <c r="B119" i="113" s="1"/>
  <c r="N118" i="113" s="1"/>
  <c r="E161" i="113" s="1"/>
  <c r="B5" i="95"/>
  <c r="J12" i="99"/>
  <c r="B2" i="87"/>
  <c r="N137" i="113"/>
  <c r="E166" i="113" s="1"/>
  <c r="N138" i="113"/>
  <c r="E167" i="113" s="1"/>
  <c r="V13" i="89"/>
  <c r="T22" i="89"/>
  <c r="V21" i="89"/>
  <c r="Z21" i="89" s="1"/>
  <c r="S22" i="89"/>
  <c r="V22" i="89" s="1"/>
  <c r="Z22" i="89" s="1"/>
  <c r="G24" i="89"/>
  <c r="C26" i="89"/>
  <c r="G106" i="73"/>
  <c r="B10" i="87"/>
  <c r="M22" i="89"/>
  <c r="Q22" i="89" s="1"/>
  <c r="Y22" i="89" s="1"/>
  <c r="Q21" i="89"/>
  <c r="Y21" i="89" s="1"/>
  <c r="G15" i="89"/>
  <c r="W15" i="89" s="1"/>
  <c r="G7" i="89"/>
  <c r="D19" i="89"/>
  <c r="D105" i="73"/>
  <c r="C2" i="103"/>
  <c r="C52" i="76" s="1"/>
  <c r="F52" i="76" s="1"/>
  <c r="C12" i="89"/>
  <c r="C96" i="73"/>
  <c r="J13" i="73"/>
  <c r="I25" i="99"/>
  <c r="L22" i="99"/>
  <c r="L25" i="99" s="1"/>
  <c r="L26" i="99" s="1"/>
  <c r="E146" i="113"/>
  <c r="K106" i="73"/>
  <c r="B12" i="87"/>
  <c r="K397" i="30"/>
  <c r="F104" i="73"/>
  <c r="E18" i="89"/>
  <c r="E5" i="73"/>
  <c r="E80" i="73"/>
  <c r="E113" i="73"/>
  <c r="K102" i="73"/>
  <c r="H14" i="73"/>
  <c r="K309" i="30"/>
  <c r="K133" i="30"/>
  <c r="C95" i="73"/>
  <c r="C11" i="89"/>
  <c r="F5" i="73"/>
  <c r="G17" i="89"/>
  <c r="W17" i="89" s="1"/>
  <c r="H155" i="30"/>
  <c r="D103" i="73"/>
  <c r="D17" i="89"/>
  <c r="D5" i="73"/>
  <c r="F132" i="73"/>
  <c r="C106" i="73"/>
  <c r="B6" i="87"/>
  <c r="D104" i="73"/>
  <c r="D18" i="89"/>
  <c r="C3" i="103"/>
  <c r="C53" i="76" s="1"/>
  <c r="K413" i="30"/>
  <c r="K76" i="30"/>
  <c r="D116" i="30"/>
  <c r="H387" i="30"/>
  <c r="K254" i="30"/>
  <c r="D292" i="30"/>
  <c r="D117" i="30"/>
  <c r="K239" i="14"/>
  <c r="G387" i="30"/>
  <c r="K233" i="30"/>
  <c r="K112" i="30"/>
  <c r="K35" i="30"/>
  <c r="C117" i="30"/>
  <c r="G5" i="73"/>
  <c r="C113" i="14"/>
  <c r="C112" i="14"/>
  <c r="F387" i="30"/>
  <c r="K267" i="30"/>
  <c r="E104" i="73"/>
  <c r="J116" i="30"/>
  <c r="G238" i="14"/>
  <c r="H113" i="73"/>
  <c r="H80" i="73"/>
  <c r="K443" i="30"/>
  <c r="K405" i="30"/>
  <c r="E387" i="30"/>
  <c r="K212" i="30"/>
  <c r="F116" i="30"/>
  <c r="K59" i="30"/>
  <c r="K49" i="30"/>
  <c r="H239" i="14"/>
  <c r="H240" i="14" s="1"/>
  <c r="D106" i="73"/>
  <c r="H5" i="73"/>
  <c r="C80" i="73"/>
  <c r="C116" i="73"/>
  <c r="E309" i="30"/>
  <c r="K290" i="30"/>
  <c r="E155" i="30"/>
  <c r="K44" i="30"/>
  <c r="G116" i="30"/>
  <c r="F239" i="14"/>
  <c r="F240" i="14" s="1"/>
  <c r="J165" i="14"/>
  <c r="K112" i="14"/>
  <c r="B9" i="87"/>
  <c r="E17" i="89"/>
  <c r="D10" i="89"/>
  <c r="G10" i="89" s="1"/>
  <c r="W10" i="89" s="1"/>
  <c r="E428" i="30"/>
  <c r="K131" i="30"/>
  <c r="J117" i="30"/>
  <c r="D238" i="14"/>
  <c r="E239" i="14"/>
  <c r="H415" i="30"/>
  <c r="K214" i="30"/>
  <c r="F14" i="73"/>
  <c r="F95" i="73"/>
  <c r="I80" i="73"/>
  <c r="K385" i="30"/>
  <c r="L130" i="73"/>
  <c r="B2" i="70"/>
  <c r="P3" i="87" s="1"/>
  <c r="B3" i="70"/>
  <c r="E20" i="89"/>
  <c r="G20" i="89" s="1"/>
  <c r="W20" i="89" s="1"/>
  <c r="K453" i="30"/>
  <c r="K94" i="30"/>
  <c r="K104" i="30" s="1"/>
  <c r="J112" i="14"/>
  <c r="K426" i="30"/>
  <c r="K242" i="30"/>
  <c r="K172" i="30"/>
  <c r="I117" i="30"/>
  <c r="D165" i="14"/>
  <c r="I5" i="73"/>
  <c r="I240" i="14"/>
  <c r="G113" i="73"/>
  <c r="G80" i="73"/>
  <c r="E5248" i="87" a="1"/>
  <c r="E5994" i="87" a="1"/>
  <c r="E147" i="87" a="1"/>
  <c r="E1380" i="87" a="1"/>
  <c r="E998" i="87" a="1"/>
  <c r="E6081" i="87" a="1"/>
  <c r="E6637" i="87" a="1"/>
  <c r="E6217" i="87" a="1"/>
  <c r="E987" i="87" a="1"/>
  <c r="E2740" i="87" a="1"/>
  <c r="E903" i="87" a="1"/>
  <c r="E1219" i="87" a="1"/>
  <c r="E3369" i="87" a="1"/>
  <c r="E4023" i="87" a="1"/>
  <c r="E5219" i="87" a="1"/>
  <c r="E4891" i="87" a="1"/>
  <c r="E6594" i="87" a="1"/>
  <c r="E981" i="87" a="1"/>
  <c r="E5527" i="87" a="1"/>
  <c r="E6148" i="87" a="1"/>
  <c r="E6437" i="87" a="1"/>
  <c r="E4301" i="87" a="1"/>
  <c r="E4830" i="87" a="1"/>
  <c r="E5998" i="87" a="1"/>
  <c r="E666" i="87" a="1"/>
  <c r="E661" i="87" a="1"/>
  <c r="E4339" i="87" a="1"/>
  <c r="E5464" i="87" a="1"/>
  <c r="E6300" i="87" a="1"/>
  <c r="E7127" i="87" a="1"/>
  <c r="E750" i="87" a="1"/>
  <c r="E1431" i="87" a="1"/>
  <c r="E2918" i="87" a="1"/>
  <c r="E4272" i="87" a="1"/>
  <c r="E4316" i="87" a="1"/>
  <c r="E5528" i="87" a="1"/>
  <c r="E126" i="87" a="1"/>
  <c r="E1285" i="87" a="1"/>
  <c r="E4317" i="87" a="1"/>
  <c r="E6347" i="87" a="1"/>
  <c r="E6227" i="87" a="1"/>
  <c r="E6819" i="87" a="1"/>
  <c r="E149" i="87" a="1"/>
  <c r="E973" i="87" a="1"/>
  <c r="E1382" i="87" a="1"/>
  <c r="E2767" i="87" a="1"/>
  <c r="E3615" i="87" a="1"/>
  <c r="E6665" i="87" a="1"/>
  <c r="E6961" i="87" a="1"/>
  <c r="E1363" i="87" a="1"/>
  <c r="E4289" i="87" a="1"/>
  <c r="E4745" i="87" a="1"/>
  <c r="E5305" i="87" a="1"/>
  <c r="E6036" i="87" a="1"/>
  <c r="E909" i="87" a="1"/>
  <c r="E1328" i="87" a="1"/>
  <c r="E1445" i="87" a="1"/>
  <c r="E5507" i="87" a="1"/>
  <c r="E6487" i="87" a="1"/>
  <c r="E6915" i="87" a="1"/>
  <c r="E1269" i="87" a="1"/>
  <c r="E3239" i="87" a="1"/>
  <c r="E1201" i="87" a="1"/>
  <c r="E1374" i="87" a="1"/>
  <c r="E2733" i="87" a="1"/>
  <c r="E4256" i="87" a="1"/>
  <c r="E5112" i="87" a="1"/>
  <c r="E5460" i="87" a="1"/>
  <c r="E20" i="87" a="1"/>
  <c r="E1361" i="87" a="1"/>
  <c r="E5941" i="87" a="1"/>
  <c r="E6567" i="87" a="1"/>
  <c r="E6324" i="87" a="1"/>
  <c r="E5069" i="87" a="1"/>
  <c r="E5511" i="87" a="1"/>
  <c r="E5874" i="87" a="1"/>
  <c r="E786" i="87" a="1"/>
  <c r="E962" i="87" a="1"/>
  <c r="E4356" i="87" a="1"/>
  <c r="E5990" i="87" a="1"/>
  <c r="E6479" i="87" a="1"/>
  <c r="E7454" i="87" a="1"/>
  <c r="E800" i="87" a="1"/>
  <c r="E36" i="87" a="1"/>
  <c r="E963" i="87" a="1"/>
  <c r="E751" i="87" a="1"/>
  <c r="E2763" i="87" a="1"/>
  <c r="E3600" i="87" a="1"/>
  <c r="E4360" i="87" a="1"/>
  <c r="E7129" i="87" a="1"/>
  <c r="E7594" i="87" a="1"/>
  <c r="E4286" i="87" a="1"/>
  <c r="E5531" i="87" a="1"/>
  <c r="E6169" i="87" a="1"/>
  <c r="E5657" i="87" a="1"/>
  <c r="E159" i="87" a="1"/>
  <c r="E959" i="87" a="1"/>
  <c r="E1389" i="87" a="1"/>
  <c r="E2771" i="87" a="1"/>
  <c r="E6175" i="87" a="1"/>
  <c r="E6685" i="87" a="1"/>
  <c r="E766" i="87" a="1"/>
  <c r="E1378" i="87" a="1"/>
  <c r="E3667" i="87" a="1"/>
  <c r="E1195" i="87" a="1"/>
  <c r="E779" i="87" a="1"/>
  <c r="E4358" i="87" a="1"/>
  <c r="E6128" i="87" a="1"/>
  <c r="E7455" i="87" a="1"/>
  <c r="E663" i="87" a="1"/>
  <c r="E4323" i="87" a="1"/>
  <c r="E7460" i="87" a="1"/>
  <c r="E7830" i="87" a="1"/>
  <c r="E7564" i="87" a="1"/>
  <c r="E3180" i="87" a="1"/>
  <c r="E724" i="87" a="1"/>
  <c r="E1274" i="87" a="1"/>
  <c r="E7212" i="87" a="1"/>
  <c r="E7754" i="87" a="1"/>
  <c r="E5543" i="87" a="1"/>
  <c r="E7473" i="87" a="1"/>
  <c r="E7489" i="87" a="1"/>
  <c r="E677" i="87" a="1"/>
  <c r="E7040" i="87" a="1"/>
  <c r="E7775" i="87" a="1"/>
  <c r="E837" i="87" a="1"/>
  <c r="E79" i="87" a="1"/>
  <c r="E5868" i="87" a="1"/>
  <c r="E731" i="87" a="1"/>
  <c r="E993" i="87" a="1"/>
  <c r="E1068" i="87" a="1"/>
  <c r="E2704" i="87" a="1"/>
  <c r="E5851" i="87" a="1"/>
  <c r="E6323" i="87" a="1"/>
  <c r="E836" i="87" a="1"/>
  <c r="E1492" i="87" a="1"/>
  <c r="E4326" i="87" a="1"/>
  <c r="E1384" i="87" a="1"/>
  <c r="E1458" i="87" a="1"/>
  <c r="E2770" i="87" a="1"/>
  <c r="E4340" i="87" a="1"/>
  <c r="E5035" i="87" a="1"/>
  <c r="E6116" i="87" a="1"/>
  <c r="E961" i="87" a="1"/>
  <c r="E2735" i="87" a="1"/>
  <c r="E5687" i="87" a="1"/>
  <c r="E6525" i="87" a="1"/>
  <c r="E6909" i="87" a="1"/>
  <c r="E5052" i="87" a="1"/>
  <c r="E5370" i="87" a="1"/>
  <c r="E85" i="87" a="1"/>
  <c r="E849" i="87" a="1"/>
  <c r="E1228" i="87" a="1"/>
  <c r="E5119" i="87" a="1"/>
  <c r="E5825" i="87" a="1"/>
  <c r="E6391" i="87" a="1"/>
  <c r="E44" i="87" a="1"/>
  <c r="E1290" i="87" a="1"/>
  <c r="E3004" i="87" a="1"/>
  <c r="E3525" i="87" a="1"/>
  <c r="E5025" i="87" a="1"/>
  <c r="E5292" i="87" a="1"/>
  <c r="E6144" i="87" a="1"/>
  <c r="E921" i="87" a="1"/>
  <c r="E3219" i="87" a="1"/>
  <c r="E5298" i="87" a="1"/>
  <c r="E6523" i="87" a="1"/>
  <c r="E6921" i="87" a="1"/>
  <c r="E7397" i="87" a="1"/>
  <c r="E931" i="87" a="1"/>
  <c r="E679" i="87" a="1"/>
  <c r="E2515" i="87" a="1"/>
  <c r="E2939" i="87" a="1"/>
  <c r="E4282" i="87" a="1"/>
  <c r="E7158" i="87" a="1"/>
  <c r="E6932" i="87" a="1"/>
  <c r="E3426" i="87" a="1"/>
  <c r="E4755" i="87" a="1"/>
  <c r="E5929" i="87" a="1"/>
  <c r="E5945" i="87" a="1"/>
  <c r="E720" i="87" a="1"/>
  <c r="E1327" i="87" a="1"/>
  <c r="E1456" i="87" a="1"/>
  <c r="E3182" i="87" a="1"/>
  <c r="E6631" i="87" a="1"/>
  <c r="E6476" i="87" a="1"/>
  <c r="E983" i="87" a="1"/>
  <c r="E3000" i="87" a="1"/>
  <c r="E5290" i="87" a="1"/>
  <c r="E1414" i="87" a="1"/>
  <c r="E2896" i="87" a="1"/>
  <c r="E3575" i="87" a="1"/>
  <c r="E5299" i="87" a="1"/>
  <c r="E5473" i="87" a="1"/>
  <c r="E6093" i="87" a="1"/>
  <c r="E1396" i="87" a="1"/>
  <c r="E2792" i="87" a="1"/>
  <c r="E5518" i="87" a="1"/>
  <c r="E6215" i="87" a="1"/>
  <c r="E7084" i="87" a="1"/>
  <c r="E4760" i="87" a="1"/>
  <c r="E6084" i="87" a="1"/>
  <c r="E597" i="87" a="1"/>
  <c r="E970" i="87" a="1"/>
  <c r="E1226" i="87" a="1"/>
  <c r="E4831" i="87" a="1"/>
  <c r="E6038" i="87" a="1"/>
  <c r="E6247" i="87" a="1"/>
  <c r="E797" i="87" a="1"/>
  <c r="E1310" i="87" a="1"/>
  <c r="E824" i="87" a="1"/>
  <c r="E1175" i="87" a="1"/>
  <c r="E2037" i="87" a="1"/>
  <c r="E2919" i="87" a="1"/>
  <c r="E4279" i="87" a="1"/>
  <c r="E5092" i="87" a="1"/>
  <c r="E7055" i="87" a="1"/>
  <c r="E846" i="87" a="1"/>
  <c r="E4739" i="87" a="1"/>
  <c r="E6037" i="87" a="1"/>
  <c r="E6607" i="87" a="1"/>
  <c r="E6153" i="87" a="1"/>
  <c r="E965" i="87" a="1"/>
  <c r="E995" i="87" a="1"/>
  <c r="E2548" i="87" a="1"/>
  <c r="E2999" i="87" a="1"/>
  <c r="E5536" i="87" a="1"/>
  <c r="E7167" i="87" a="1"/>
  <c r="E869" i="87" a="1"/>
  <c r="E3429" i="87" a="1"/>
  <c r="E5059" i="87" a="1"/>
  <c r="E3617" i="87" a="1"/>
  <c r="E6198" i="87" a="1"/>
  <c r="E7393" i="87" a="1"/>
  <c r="E6604" i="87" a="1"/>
  <c r="E7579" i="87" a="1"/>
  <c r="E2898" i="87" a="1"/>
  <c r="E6046" i="87" a="1"/>
  <c r="E7778" i="87" a="1"/>
  <c r="E7521" i="87" a="1"/>
  <c r="E5823" i="87" a="1"/>
  <c r="E7800" i="87" a="1"/>
  <c r="E4161" i="87" a="1"/>
  <c r="E6307" i="87" a="1"/>
  <c r="E7411" i="87" a="1"/>
  <c r="E7777" i="87" a="1"/>
  <c r="E6311" i="87" a="1"/>
  <c r="E7550" i="87" a="1"/>
  <c r="E7878" i="87" a="1"/>
  <c r="E7245" i="87" a="1"/>
  <c r="E7518" i="87" a="1"/>
  <c r="E7120" i="87" a="1"/>
  <c r="E4754" i="87" a="1"/>
  <c r="E57" i="87" a="1"/>
  <c r="E894" i="87" a="1"/>
  <c r="E1209" i="87" a="1"/>
  <c r="E1377" i="87" a="1"/>
  <c r="E3478" i="87" a="1"/>
  <c r="E6317" i="87" a="1"/>
  <c r="E6894" i="87" a="1"/>
  <c r="E922" i="87" a="1"/>
  <c r="E4058" i="87" a="1"/>
  <c r="E4750" i="87" a="1"/>
  <c r="E1314" i="87" a="1"/>
  <c r="E2901" i="87" a="1"/>
  <c r="E4320" i="87" a="1"/>
  <c r="E5279" i="87" a="1"/>
  <c r="E5558" i="87" a="1"/>
  <c r="E150" i="87" a="1"/>
  <c r="E1176" i="87" a="1"/>
  <c r="E4283" i="87" a="1"/>
  <c r="E6643" i="87" a="1"/>
  <c r="E5944" i="87" a="1"/>
  <c r="E6774" i="87" a="1"/>
  <c r="E5283" i="87" a="1"/>
  <c r="E6053" i="87" a="1"/>
  <c r="E153" i="87" a="1"/>
  <c r="E1208" i="87" a="1"/>
  <c r="E1257" i="87" a="1"/>
  <c r="E6180" i="87" a="1"/>
  <c r="E6337" i="87" a="1"/>
  <c r="E6462" i="87" a="1"/>
  <c r="E1083" i="87" a="1"/>
  <c r="E2750" i="87" a="1"/>
  <c r="E3591" i="87" a="1"/>
  <c r="E5083" i="87" a="1"/>
  <c r="E5515" i="87" a="1"/>
  <c r="E5368" i="87" a="1"/>
  <c r="E789" i="87" a="1"/>
  <c r="E3220" i="87" a="1"/>
  <c r="E4859" i="87" a="1"/>
  <c r="E6000" i="87" a="1"/>
  <c r="E6759" i="87" a="1"/>
  <c r="E7461" i="87" a="1"/>
  <c r="E795" i="87" a="1"/>
  <c r="E676" i="87" a="1"/>
  <c r="E1478" i="87" a="1"/>
  <c r="E3335" i="87" a="1"/>
  <c r="E4352" i="87" a="1"/>
  <c r="E4705" i="87" a="1"/>
  <c r="E7063" i="87" a="1"/>
  <c r="E757" i="87" a="1"/>
  <c r="E4944" i="87" a="1"/>
  <c r="E6135" i="87" a="1"/>
  <c r="E5677" i="87" a="1"/>
  <c r="E718" i="87" a="1"/>
  <c r="E782" i="87" a="1"/>
  <c r="E1060" i="87" a="1"/>
  <c r="E3173" i="87" a="1"/>
  <c r="E3528" i="87" a="1"/>
  <c r="E6313" i="87" a="1"/>
  <c r="E7195" i="87" a="1"/>
  <c r="E1485" i="87" a="1"/>
  <c r="E4125" i="87" a="1"/>
  <c r="E5272" i="87" a="1"/>
  <c r="E2668" i="87" a="1"/>
  <c r="E3333" i="87" a="1"/>
  <c r="E4302" i="87" a="1"/>
  <c r="E5071" i="87" a="1"/>
  <c r="E5984" i="87" a="1"/>
  <c r="E841" i="87" a="1"/>
  <c r="E2516" i="87" a="1"/>
  <c r="E4892" i="87" a="1"/>
  <c r="E6235" i="87" a="1"/>
  <c r="E7197" i="87" a="1"/>
  <c r="E7019" i="87" a="1"/>
  <c r="E5481" i="87" a="1"/>
  <c r="E3" i="87" a="1"/>
  <c r="E914" i="87" a="1"/>
  <c r="E1304" i="87" a="1"/>
  <c r="E2537" i="87" a="1"/>
  <c r="E5766" i="87" a="1"/>
  <c r="E6256" i="87" a="1"/>
  <c r="E7" i="87" a="1"/>
  <c r="E1326" i="87" a="1"/>
  <c r="E3642" i="87" a="1"/>
  <c r="E1163" i="87" a="1"/>
  <c r="E1474" i="87" a="1"/>
  <c r="E2738" i="87" a="1"/>
  <c r="E4342" i="87" a="1"/>
  <c r="E4362" i="87" a="1"/>
  <c r="E5327" i="87" a="1"/>
  <c r="E722" i="87" a="1"/>
  <c r="E1481" i="87" a="1"/>
  <c r="E6132" i="87" a="1"/>
  <c r="E6229" i="87" a="1"/>
  <c r="E687" i="87" a="1"/>
  <c r="E801" i="87" a="1"/>
  <c r="E736" i="87" a="1"/>
  <c r="E1434" i="87" a="1"/>
  <c r="E3350" i="87" a="1"/>
  <c r="E4355" i="87" a="1"/>
  <c r="E6268" i="87" a="1"/>
  <c r="E6922" i="87" a="1"/>
  <c r="E2781" i="87" a="1"/>
  <c r="E4958" i="87" a="1"/>
  <c r="E5461" i="87" a="1"/>
  <c r="E930" i="87" a="1"/>
  <c r="E5306" i="87" a="1"/>
  <c r="E1313" i="87" a="1"/>
  <c r="E6666" i="87" a="1"/>
  <c r="E7230" i="87" a="1"/>
  <c r="E5999" i="87" a="1"/>
  <c r="E6298" i="87" a="1"/>
  <c r="E6072" i="87" a="1"/>
  <c r="E6414" i="87" a="1"/>
  <c r="E6729" i="87" a="1"/>
  <c r="E5122" i="87" a="1"/>
  <c r="E1073" i="87" a="1"/>
  <c r="E7335" i="87" a="1"/>
  <c r="E7631" i="87" a="1"/>
  <c r="E1388" i="87" a="1"/>
  <c r="E6486" i="87" a="1"/>
  <c r="E7692" i="87" a="1"/>
  <c r="E7814" i="87" a="1"/>
  <c r="E6320" i="87" a="1"/>
  <c r="E7712" i="87" a="1"/>
  <c r="E1498" i="87" a="1"/>
  <c r="E1436" i="87" a="1"/>
  <c r="E966" i="87" a="1"/>
  <c r="E108" i="87" a="1"/>
  <c r="E932" i="87" a="1"/>
  <c r="E1499" i="87" a="1"/>
  <c r="E2769" i="87" a="1"/>
  <c r="E4110" i="87" a="1"/>
  <c r="E5709" i="87" a="1"/>
  <c r="E7086" i="87" a="1"/>
  <c r="E3178" i="87" a="1"/>
  <c r="E5070" i="87" a="1"/>
  <c r="E6174" i="87" a="1"/>
  <c r="E2736" i="87" a="1"/>
  <c r="E3592" i="87" a="1"/>
  <c r="E5167" i="87" a="1"/>
  <c r="E5599" i="87" a="1"/>
  <c r="E5729" i="87" a="1"/>
  <c r="E1167" i="87" a="1"/>
  <c r="E2894" i="87" a="1"/>
  <c r="E5261" i="87" a="1"/>
  <c r="E6354" i="87" a="1"/>
  <c r="E6998" i="87" a="1"/>
  <c r="E7566" i="87" a="1"/>
  <c r="E6124" i="87" a="1"/>
  <c r="E745" i="87" a="1"/>
  <c r="E855" i="87" a="1"/>
  <c r="E1302" i="87" a="1"/>
  <c r="E2937" i="87" a="1"/>
  <c r="E6264" i="87" a="1"/>
  <c r="E6488" i="87" a="1"/>
  <c r="E784" i="87" a="1"/>
  <c r="E1575" i="87" a="1"/>
  <c r="E4321" i="87" a="1"/>
  <c r="E4120" i="87" a="1"/>
  <c r="E4866" i="87" a="1"/>
  <c r="E6088" i="87" a="1"/>
  <c r="E2" i="87" a="1"/>
  <c r="E596" i="87" a="1"/>
  <c r="E4284" i="87" a="1"/>
  <c r="E5931" i="87" a="1"/>
  <c r="E6249" i="87" a="1"/>
  <c r="E7199" i="87" a="1"/>
  <c r="E673" i="87" a="1"/>
  <c r="E778" i="87" a="1"/>
  <c r="E1259" i="87" a="1"/>
  <c r="E2710" i="87" a="1"/>
  <c r="E3584" i="87" a="1"/>
  <c r="E4741" i="87" a="1"/>
  <c r="E5747" i="87" a="1"/>
  <c r="E7624" i="87" a="1"/>
  <c r="E785" i="87" a="1"/>
  <c r="E6016" i="87" a="1"/>
  <c r="E5734" i="87" a="1"/>
  <c r="E43" i="87" a="1"/>
  <c r="E882" i="87" a="1"/>
  <c r="E1279" i="87" a="1"/>
  <c r="E2034" i="87" a="1"/>
  <c r="E3475" i="87" a="1"/>
  <c r="E4079" i="87" a="1"/>
  <c r="E6849" i="87" a="1"/>
  <c r="E7351" i="87" a="1"/>
  <c r="E4043" i="87" a="1"/>
  <c r="E5403" i="87" a="1"/>
  <c r="E5654" i="87" a="1"/>
  <c r="E3428" i="87" a="1"/>
  <c r="E4379" i="87" a="1"/>
  <c r="E4889" i="87" a="1"/>
  <c r="E4325" i="87" a="1"/>
  <c r="E27" i="87" a="1"/>
  <c r="E1295" i="87" a="1"/>
  <c r="E3476" i="87" a="1"/>
  <c r="E5499" i="87" a="1"/>
  <c r="E6309" i="87" a="1"/>
  <c r="E6020" i="87" a="1"/>
  <c r="E708" i="87" a="1"/>
  <c r="E6101" i="87" a="1"/>
  <c r="E758" i="87" a="1"/>
  <c r="E1062" i="87" a="1"/>
  <c r="E1447" i="87" a="1"/>
  <c r="E2756" i="87" a="1"/>
  <c r="E6412" i="87" a="1"/>
  <c r="E6335" i="87" a="1"/>
  <c r="E1427" i="87" a="1"/>
  <c r="E3265" i="87" a="1"/>
  <c r="E5224" i="87" a="1"/>
  <c r="E1253" i="87" a="1"/>
  <c r="E3437" i="87" a="1"/>
  <c r="E4024" i="87" a="1"/>
  <c r="E4737" i="87" a="1"/>
  <c r="E5724" i="87" a="1"/>
  <c r="E5680" i="87" a="1"/>
  <c r="E1202" i="87" a="1"/>
  <c r="E3668" i="87" a="1"/>
  <c r="E5665" i="87" a="1"/>
  <c r="E6272" i="87" a="1"/>
  <c r="E563" i="87" a="1"/>
  <c r="E796" i="87" a="1"/>
  <c r="E1262" i="87" a="1"/>
  <c r="E3331" i="87" a="1"/>
  <c r="E3597" i="87" a="1"/>
  <c r="E4752" i="87" a="1"/>
  <c r="E7174" i="87" a="1"/>
  <c r="E7433" i="87" a="1"/>
  <c r="E4385" i="87" a="1"/>
  <c r="E6025" i="87" a="1"/>
  <c r="E6006" i="87" a="1"/>
  <c r="E6179" i="87" a="1"/>
  <c r="E7266" i="87" a="1"/>
  <c r="E4890" i="87" a="1"/>
  <c r="E7364" i="87" a="1"/>
  <c r="E7871" i="87" a="1"/>
  <c r="E6343" i="87" a="1"/>
  <c r="E6606" i="87" a="1"/>
  <c r="E6995" i="87" a="1"/>
  <c r="E7699" i="87" a="1"/>
  <c r="E7554" i="87" a="1"/>
  <c r="E6939" i="87" a="1"/>
  <c r="E4968" i="87" a="1"/>
  <c r="E1165" i="87" a="1"/>
  <c r="E7629" i="87" a="1"/>
  <c r="E4341" i="87" a="1"/>
  <c r="E7612" i="87" a="1"/>
  <c r="E7736" i="87" a="1"/>
  <c r="E5274" i="87" a="1"/>
  <c r="E7720" i="87" a="1"/>
  <c r="E7693" i="87" a="1"/>
  <c r="E6297" i="87" a="1"/>
  <c r="E5295" i="87" a="1"/>
  <c r="E6262" i="87" a="1"/>
  <c r="E714" i="87" a="1"/>
  <c r="E908" i="87" a="1"/>
  <c r="E1358" i="87" a="1"/>
  <c r="E2917" i="87" a="1"/>
  <c r="E3521" i="87" a="1"/>
  <c r="E4966" i="87" a="1"/>
  <c r="E6686" i="87" a="1"/>
  <c r="E10" i="87" a="1"/>
  <c r="E4261" i="87" a="1"/>
  <c r="E5762" i="87" a="1"/>
  <c r="E6233" i="87" a="1"/>
  <c r="E3477" i="87" a="1"/>
  <c r="E4300" i="87" a="1"/>
  <c r="E4171" i="87" a="1"/>
  <c r="E6149" i="87" a="1"/>
  <c r="E595" i="87" a="1"/>
  <c r="E2670" i="87" a="1"/>
  <c r="E5077" i="87" a="1"/>
  <c r="E6129" i="87" a="1"/>
  <c r="E6924" i="87" a="1"/>
  <c r="E7272" i="87" a="1"/>
  <c r="E992" i="87" a="1"/>
  <c r="E12" i="87" a="1"/>
  <c r="E842" i="87" a="1"/>
  <c r="E1189" i="87" a="1"/>
  <c r="E1307" i="87" a="1"/>
  <c r="E3565" i="87" a="1"/>
  <c r="E6369" i="87" a="1"/>
  <c r="E6973" i="87" a="1"/>
  <c r="E985" i="87" a="1"/>
  <c r="E2932" i="87" a="1"/>
  <c r="E5537" i="87" a="1"/>
  <c r="E5140" i="87" a="1"/>
  <c r="E5506" i="87" a="1"/>
  <c r="E107" i="87" a="1"/>
  <c r="E918" i="87" a="1"/>
  <c r="E1308" i="87" a="1"/>
  <c r="E5548" i="87" a="1"/>
  <c r="E5843" i="87" a="1"/>
  <c r="E6565" i="87" a="1"/>
  <c r="E48" i="87" a="1"/>
  <c r="E1078" i="87" a="1"/>
  <c r="E1351" i="87" a="1"/>
  <c r="E2498" i="87" a="1"/>
  <c r="E3646" i="87" a="1"/>
  <c r="E5021" i="87" a="1"/>
  <c r="E5169" i="87" a="1"/>
  <c r="E5864" i="87" a="1"/>
  <c r="E946" i="87" a="1"/>
  <c r="E3174" i="87" a="1"/>
  <c r="E6042" i="87" a="1"/>
  <c r="E6292" i="87" a="1"/>
  <c r="E727" i="87" a="1"/>
  <c r="E874" i="87" a="1"/>
  <c r="E1187" i="87" a="1"/>
  <c r="E2765" i="87" a="1"/>
  <c r="E4101" i="87" a="1"/>
  <c r="E4392" i="87" a="1"/>
  <c r="E6864" i="87" a="1"/>
  <c r="E823" i="87" a="1"/>
  <c r="E5067" i="87" a="1"/>
  <c r="E5723" i="87" a="1"/>
  <c r="E6275" i="87" a="1"/>
  <c r="E3612" i="87" a="1"/>
  <c r="E4864" i="87" a="1"/>
  <c r="E5338" i="87" a="1"/>
  <c r="E5668" i="87" a="1"/>
  <c r="E917" i="87" a="1"/>
  <c r="E3262" i="87" a="1"/>
  <c r="E4809" i="87" a="1"/>
  <c r="E5862" i="87" a="1"/>
  <c r="E7216" i="87" a="1"/>
  <c r="E7302" i="87" a="1"/>
  <c r="E1070" i="87" a="1"/>
  <c r="E692" i="87" a="1"/>
  <c r="E1057" i="87" a="1"/>
  <c r="E1373" i="87" a="1"/>
  <c r="E2776" i="87" a="1"/>
  <c r="E3568" i="87" a="1"/>
  <c r="E6211" i="87" a="1"/>
  <c r="E6576" i="87" a="1"/>
  <c r="E2025" i="87" a="1"/>
  <c r="E5015" i="87" a="1"/>
  <c r="E6140" i="87" a="1"/>
  <c r="E2046" i="87" a="1"/>
  <c r="E3614" i="87" a="1"/>
  <c r="E5042" i="87" a="1"/>
  <c r="E5138" i="87" a="1"/>
  <c r="E5827" i="87" a="1"/>
  <c r="E955" i="87" a="1"/>
  <c r="E2789" i="87" a="1"/>
  <c r="E5064" i="87" a="1"/>
  <c r="E6266" i="87" a="1"/>
  <c r="E5935" i="87" a="1"/>
  <c r="E954" i="87" a="1"/>
  <c r="E1357" i="87" a="1"/>
  <c r="E2514" i="87" a="1"/>
  <c r="E3531" i="87" a="1"/>
  <c r="E5024" i="87" a="1"/>
  <c r="E5174" i="87" a="1"/>
  <c r="E7343" i="87" a="1"/>
  <c r="E1065" i="87" a="1"/>
  <c r="E5369" i="87" a="1"/>
  <c r="E6051" i="87" a="1"/>
  <c r="E6194" i="87" a="1"/>
  <c r="E3175" i="87" a="1"/>
  <c r="E6018" i="87" a="1"/>
  <c r="E6367" i="87" a="1"/>
  <c r="E7478" i="87" a="1"/>
  <c r="E1561" i="87" a="1"/>
  <c r="E6411" i="87" a="1"/>
  <c r="E7676" i="87" a="1"/>
  <c r="E7417" i="87" a="1"/>
  <c r="E5512" i="87" a="1"/>
  <c r="E7727" i="87" a="1"/>
  <c r="E7431" i="87" a="1"/>
  <c r="E5276" i="87" a="1"/>
  <c r="E2788" i="87" a="1"/>
  <c r="E7508" i="87" a="1"/>
  <c r="E6172" i="87" a="1"/>
  <c r="E7333" i="87" a="1"/>
  <c r="E4061" i="87" a="1"/>
  <c r="E7217" i="87" a="1"/>
  <c r="E6080" i="87" a="1"/>
  <c r="E4829" i="87" a="1"/>
  <c r="E7549" i="87" a="1"/>
  <c r="E3009" i="87" a="1"/>
  <c r="E799" i="87" a="1"/>
  <c r="E1052" i="87" a="1"/>
  <c r="E2604" i="87" a="1"/>
  <c r="E4065" i="87" a="1"/>
  <c r="E5060" i="87" a="1"/>
  <c r="E5465" i="87" a="1"/>
  <c r="E7418" i="87" a="1"/>
  <c r="E1424" i="87" a="1"/>
  <c r="E5679" i="87" a="1"/>
  <c r="E6103" i="87" a="1"/>
  <c r="E6338" i="87" a="1"/>
  <c r="E4254" i="87" a="1"/>
  <c r="E5009" i="87" a="1"/>
  <c r="E5335" i="87" a="1"/>
  <c r="E93" i="87" a="1"/>
  <c r="E743" i="87" a="1"/>
  <c r="E4253" i="87" a="1"/>
  <c r="E5502" i="87" a="1"/>
  <c r="E6047" i="87" a="1"/>
  <c r="E6940" i="87" a="1"/>
  <c r="E742" i="87" a="1"/>
  <c r="E1469" i="87" a="1"/>
  <c r="E860" i="87" a="1"/>
  <c r="E1218" i="87" a="1"/>
  <c r="E1441" i="87" a="1"/>
  <c r="E3314" i="87" a="1"/>
  <c r="E4060" i="87" a="1"/>
  <c r="E6376" i="87" a="1"/>
  <c r="E6927" i="87" a="1"/>
  <c r="E2952" i="87" a="1"/>
  <c r="E5158" i="87" a="1"/>
  <c r="E6058" i="87" a="1"/>
  <c r="E5508" i="87" a="1"/>
  <c r="E6109" i="87" a="1"/>
  <c r="E707" i="87" a="1"/>
  <c r="E1066" i="87" a="1"/>
  <c r="E1457" i="87" a="1"/>
  <c r="E5870" i="87" a="1"/>
  <c r="E6474" i="87" a="1"/>
  <c r="E6955" i="87" a="1"/>
  <c r="E1430" i="87" a="1"/>
  <c r="E2921" i="87" a="1"/>
  <c r="E1603" i="87" a="1"/>
  <c r="E3002" i="87" a="1"/>
  <c r="E4310" i="87" a="1"/>
  <c r="E5176" i="87" a="1"/>
  <c r="E5799" i="87" a="1"/>
  <c r="E780" i="87" a="1"/>
  <c r="E1467" i="87" a="1"/>
  <c r="E4258" i="87" a="1"/>
  <c r="E5817" i="87" a="1"/>
  <c r="E6371" i="87" a="1"/>
  <c r="E900" i="87" a="1"/>
  <c r="E1355" i="87" a="1"/>
  <c r="E2741" i="87" a="1"/>
  <c r="E3204" i="87" a="1"/>
  <c r="E4799" i="87" a="1"/>
  <c r="E5459" i="87" a="1"/>
  <c r="E7415" i="87" a="1"/>
  <c r="E1273" i="87" a="1"/>
  <c r="E5684" i="87" a="1"/>
  <c r="E6331" i="87" a="1"/>
  <c r="E6339" i="87" a="1"/>
  <c r="E5033" i="87" a="1"/>
  <c r="E4740" i="87" a="1"/>
  <c r="E6003" i="87" a="1"/>
  <c r="E863" i="87" a="1"/>
  <c r="E1383" i="87" a="1"/>
  <c r="E5296" i="87" a="1"/>
  <c r="E6105" i="87" a="1"/>
  <c r="E6342" i="87" a="1"/>
  <c r="E7359" i="87" a="1"/>
  <c r="E939" i="87" a="1"/>
  <c r="E1" i="87" a="1"/>
  <c r="E911" i="87" a="1"/>
  <c r="E1270" i="87" a="1"/>
  <c r="E3260" i="87" a="1"/>
  <c r="E4026" i="87" a="1"/>
  <c r="E5223" i="87" a="1"/>
  <c r="E6947" i="87" a="1"/>
  <c r="E7494" i="87" a="1"/>
  <c r="E3580" i="87" a="1"/>
  <c r="E5534" i="87" a="1"/>
  <c r="E6123" i="87" a="1"/>
  <c r="E2922" i="87" a="1"/>
  <c r="E4307" i="87" a="1"/>
  <c r="E4861" i="87" a="1"/>
  <c r="E5743" i="87" a="1"/>
  <c r="E670" i="87" a="1"/>
  <c r="E1375" i="87" a="1"/>
  <c r="E4364" i="87" a="1"/>
  <c r="E5678" i="87" a="1"/>
  <c r="E6366" i="87" a="1"/>
  <c r="E7151" i="87" a="1"/>
  <c r="E1181" i="87" a="1"/>
  <c r="E1356" i="87" a="1"/>
  <c r="E3006" i="87" a="1"/>
  <c r="E4287" i="87" a="1"/>
  <c r="E5230" i="87" a="1"/>
  <c r="E5822" i="87" a="1"/>
  <c r="E798" i="87" a="1"/>
  <c r="E1631" i="87" a="1"/>
  <c r="E6009" i="87" a="1"/>
  <c r="E5988" i="87" a="1"/>
  <c r="E6294" i="87" a="1"/>
  <c r="E564" i="87" a="1"/>
  <c r="E989" i="87" a="1"/>
  <c r="E6776" i="87" a="1"/>
  <c r="E7870" i="87" a="1"/>
  <c r="E5522" i="87" a="1"/>
  <c r="E7348" i="87" a="1"/>
  <c r="E7377" i="87" a="1"/>
  <c r="E7820" i="87" a="1"/>
  <c r="E6186" i="87" a="1"/>
  <c r="E7446" i="87" a="1"/>
  <c r="E861" i="87" a="1"/>
  <c r="E6683" i="87" a="1"/>
  <c r="E5245" i="87" a="1"/>
  <c r="E671" i="87" a="1"/>
  <c r="E6242" i="87" a="1"/>
  <c r="E7428" i="87" a="1"/>
  <c r="E6934" i="87" a="1"/>
  <c r="E6052" i="87" a="1"/>
  <c r="E7014" i="87" a="1"/>
  <c r="E6403" i="87" a="1"/>
  <c r="E7760" i="87" a="1"/>
  <c r="E444" i="87" a="1"/>
  <c r="E1192" i="87" a="1"/>
  <c r="E1490" i="87" a="1"/>
  <c r="E2734" i="87" a="1"/>
  <c r="E4146" i="87" a="1"/>
  <c r="E4338" i="87" a="1"/>
  <c r="E6068" i="87" a="1"/>
  <c r="E721" i="87" a="1"/>
  <c r="E2669" i="87" a="1"/>
  <c r="E6086" i="87" a="1"/>
  <c r="E6322" i="87" a="1"/>
  <c r="E6310" i="87" a="1"/>
  <c r="E5016" i="87" a="1"/>
  <c r="E5509" i="87" a="1"/>
  <c r="E6168" i="87" a="1"/>
  <c r="E672" i="87" a="1"/>
  <c r="E1067" i="87" a="1"/>
  <c r="E5068" i="87" a="1"/>
  <c r="E6005" i="87" a="1"/>
  <c r="E6261" i="87" a="1"/>
  <c r="E7451" i="87" a="1"/>
  <c r="E1419" i="87" a="1"/>
  <c r="E689" i="87" a="1"/>
  <c r="E1220" i="87" a="1"/>
  <c r="E1423" i="87" a="1"/>
  <c r="E3310" i="87" a="1"/>
  <c r="E4259" i="87" a="1"/>
  <c r="E5121" i="87" a="1"/>
  <c r="E6315" i="87" a="1"/>
  <c r="E741" i="87" a="1"/>
  <c r="E5183" i="87" a="1"/>
  <c r="E5985" i="87" a="1"/>
  <c r="E6326" i="87" a="1"/>
  <c r="E6048" i="87" a="1"/>
  <c r="E719" i="87" a="1"/>
  <c r="E960" i="87" a="1"/>
  <c r="E1376" i="87" a="1"/>
  <c r="E2786" i="87" a="1"/>
  <c r="E6213" i="87" a="1"/>
  <c r="E6221" i="87" a="1"/>
  <c r="E902" i="87" a="1"/>
  <c r="E2031" i="87" a="1"/>
  <c r="E4308" i="87" a="1"/>
  <c r="E2904" i="87" a="1"/>
  <c r="E3602" i="87" a="1"/>
  <c r="E5061" i="87" a="1"/>
  <c r="E5550" i="87" a="1"/>
  <c r="E26" i="87" a="1"/>
  <c r="E1297" i="87" a="1"/>
  <c r="E3599" i="87" a="1"/>
  <c r="E5676" i="87" a="1"/>
  <c r="E6252" i="87" a="1"/>
  <c r="E7039" i="87" a="1"/>
  <c r="E835" i="87" a="1"/>
  <c r="E2577" i="87" a="1"/>
  <c r="E3523" i="87" a="1"/>
  <c r="E5057" i="87" a="1"/>
  <c r="E5458" i="87" a="1"/>
  <c r="E5636" i="87" a="1"/>
  <c r="E787" i="87" a="1"/>
  <c r="E3199" i="87" a="1"/>
  <c r="E6099" i="87" a="1"/>
  <c r="E6401" i="87" a="1"/>
  <c r="E7125" i="87" a="1"/>
  <c r="E4715" i="87" a="1"/>
  <c r="E5940" i="87" a="1"/>
  <c r="E88" i="87" a="1"/>
  <c r="E997" i="87" a="1"/>
  <c r="E1086" i="87" a="1"/>
  <c r="E5440" i="87" a="1"/>
  <c r="E5930" i="87" a="1"/>
  <c r="E6520" i="87" a="1"/>
  <c r="E839" i="87" a="1"/>
  <c r="E1079" i="87" a="1"/>
  <c r="E957" i="87" a="1"/>
  <c r="E1391" i="87" a="1"/>
  <c r="E1589" i="87" a="1"/>
  <c r="E3105" i="87" a="1"/>
  <c r="E4353" i="87" a="1"/>
  <c r="E5038" i="87" a="1"/>
  <c r="E6897" i="87" a="1"/>
  <c r="E898" i="87" a="1"/>
  <c r="E5023" i="87" a="1"/>
  <c r="E5707" i="87" a="1"/>
  <c r="E6368" i="87" a="1"/>
  <c r="E3585" i="87" a="1"/>
  <c r="E5058" i="87" a="1"/>
  <c r="E5384" i="87" a="1"/>
  <c r="E22" i="87" a="1"/>
  <c r="E853" i="87" a="1"/>
  <c r="E3172" i="87" a="1"/>
  <c r="E5318" i="87" a="1"/>
  <c r="E6095" i="87" a="1"/>
  <c r="E7030" i="87" a="1"/>
  <c r="E11" i="87" a="1"/>
  <c r="E1260" i="87" a="1"/>
  <c r="E2951" i="87" a="1"/>
  <c r="E3607" i="87" a="1"/>
  <c r="E5040" i="87" a="1"/>
  <c r="E5647" i="87" a="1"/>
  <c r="E104" i="87" a="1"/>
  <c r="E1354" i="87" a="1"/>
  <c r="E3643" i="87" a="1"/>
  <c r="E6254" i="87" a="1"/>
  <c r="E6257" i="87" a="1"/>
  <c r="E6974" i="87" a="1"/>
  <c r="E4290" i="87" a="1"/>
  <c r="E6404" i="87" a="1"/>
  <c r="E7389" i="87" a="1"/>
  <c r="E7562" i="87" a="1"/>
  <c r="E6634" i="87" a="1"/>
  <c r="E7402" i="87" a="1"/>
  <c r="E7675" i="87" a="1"/>
  <c r="E7250" i="87" a="1"/>
  <c r="E7281" i="87" a="1"/>
  <c r="E6238" i="87" a="1"/>
  <c r="E4746" i="87" a="1"/>
  <c r="E5942" i="87" a="1"/>
  <c r="E5563" i="87" a="1"/>
  <c r="E2956" i="87" a="1"/>
  <c r="E7001" i="87" a="1"/>
  <c r="E7802" i="87" a="1"/>
  <c r="E1191" i="87" a="1"/>
  <c r="E6984" i="87" a="1"/>
  <c r="E7475" i="87" a="1"/>
  <c r="E7529" i="87" a="1"/>
  <c r="E6274" i="87" a="1"/>
  <c r="E3620" i="87" a="1"/>
  <c r="E1502" i="87" a="1"/>
  <c r="E3434" i="87" a="1"/>
  <c r="E4280" i="87" a="1"/>
  <c r="E5105" i="87" a="1"/>
  <c r="E5456" i="87" a="1"/>
  <c r="E269" i="87" a="1"/>
  <c r="E1216" i="87" a="1"/>
  <c r="E3576" i="87" a="1"/>
  <c r="E6564" i="87" a="1"/>
  <c r="E6402" i="87" a="1"/>
  <c r="E6106" i="87" a="1"/>
  <c r="E5478" i="87" a="1"/>
  <c r="E5869" i="87" a="1"/>
  <c r="E783" i="87" a="1"/>
  <c r="E925" i="87" a="1"/>
  <c r="E1440" i="87" a="1"/>
  <c r="E5588" i="87" a="1"/>
  <c r="E6193" i="87" a="1"/>
  <c r="E6361" i="87" a="1"/>
  <c r="E847" i="87" a="1"/>
  <c r="E3202" i="87" a="1"/>
  <c r="E929" i="87" a="1"/>
  <c r="E1420" i="87" a="1"/>
  <c r="E2903" i="87" a="1"/>
  <c r="E3596" i="87" a="1"/>
  <c r="E5302" i="87" a="1"/>
  <c r="E5497" i="87" a="1"/>
  <c r="E7476" i="87" a="1"/>
  <c r="E1221" i="87" a="1"/>
  <c r="E5524" i="87" a="1"/>
  <c r="E5640" i="87" a="1"/>
  <c r="E6641" i="87" a="1"/>
  <c r="E75" i="87" a="1"/>
  <c r="E915" i="87" a="1"/>
  <c r="E1179" i="87" a="1"/>
  <c r="E3312" i="87" a="1"/>
  <c r="E4029" i="87" a="1"/>
  <c r="E6475" i="87" a="1"/>
  <c r="E6248" i="87" a="1"/>
  <c r="E1364" i="87" a="1"/>
  <c r="E3589" i="87" a="1"/>
  <c r="E5376" i="87" a="1"/>
  <c r="E4078" i="87" a="1"/>
  <c r="E5281" i="87" a="1"/>
  <c r="E5375" i="87" a="1"/>
  <c r="E6008" i="87" a="1"/>
  <c r="E690" i="87" a="1"/>
  <c r="E2768" i="87" a="1"/>
  <c r="E5055" i="87" a="1"/>
  <c r="E6082" i="87" a="1"/>
  <c r="E6987" i="87" a="1"/>
  <c r="E7375" i="87" a="1"/>
  <c r="E1479" i="87" a="1"/>
  <c r="E2713" i="87" a="1"/>
  <c r="E4174" i="87" a="1"/>
  <c r="E5004" i="87" a="1"/>
  <c r="E6064" i="87" a="1"/>
  <c r="E698" i="87" a="1"/>
  <c r="E865" i="87" a="1"/>
  <c r="E4365" i="87" a="1"/>
  <c r="E6296" i="87" a="1"/>
  <c r="E6524" i="87" a="1"/>
  <c r="E7175" i="87" a="1"/>
  <c r="E5001" i="87" a="1"/>
  <c r="E74" i="87" a="1"/>
  <c r="E845" i="87" a="1"/>
  <c r="E1212" i="87" a="1"/>
  <c r="E2038" i="87" a="1"/>
  <c r="E5773" i="87" a="1"/>
  <c r="E6348" i="87" a="1"/>
  <c r="E31" i="87" a="1"/>
  <c r="E1074" i="87" a="1"/>
  <c r="E3577" i="87" a="1"/>
  <c r="E1393" i="87" a="1"/>
  <c r="E1359" i="87" a="1"/>
  <c r="E2925" i="87" a="1"/>
  <c r="E4031" i="87" a="1"/>
  <c r="E5282" i="87" a="1"/>
  <c r="E5562" i="87" a="1"/>
  <c r="E691" i="87" a="1"/>
  <c r="E1303" i="87" a="1"/>
  <c r="E6121" i="87" a="1"/>
  <c r="E6646" i="87" a="1"/>
  <c r="E6426" i="87" a="1"/>
  <c r="E5275" i="87" a="1"/>
  <c r="E5345" i="87" a="1"/>
  <c r="E6065" i="87" a="1"/>
  <c r="E683" i="87" a="1"/>
  <c r="E1211" i="87" a="1"/>
  <c r="E5037" i="87" a="1"/>
  <c r="E5429" i="87" a="1"/>
  <c r="E6291" i="87" a="1"/>
  <c r="E7254" i="87" a="1"/>
  <c r="E940" i="87" a="1"/>
  <c r="E3321" i="87" a="1"/>
  <c r="E2780" i="87" a="1"/>
  <c r="E5284" i="87" a="1"/>
  <c r="E5621" i="87" a="1"/>
  <c r="E6017" i="87" a="1"/>
  <c r="E956" i="87" a="1"/>
  <c r="E2930" i="87" a="1"/>
  <c r="E5096" i="87" a="1"/>
  <c r="E6568" i="87" a="1"/>
  <c r="E6993" i="87" a="1"/>
  <c r="E7555" i="87" a="1"/>
  <c r="E1184" i="87" a="1"/>
  <c r="E6775" i="87" a="1"/>
  <c r="E7595" i="87" a="1"/>
  <c r="E1433" i="87" a="1"/>
  <c r="E6866" i="87" a="1"/>
  <c r="E7862" i="87" a="1"/>
  <c r="E7880" i="87" a="1"/>
  <c r="E6374" i="87" a="1"/>
  <c r="E7450" i="87" a="1"/>
  <c r="E1080" i="87" a="1"/>
  <c r="E1261" i="87" a="1"/>
  <c r="E980" i="87" a="1"/>
  <c r="E5091" i="87" a="1"/>
  <c r="E6097" i="87" a="1"/>
  <c r="E7307" i="87" a="1"/>
  <c r="E792" i="87" a="1"/>
  <c r="E4273" i="87" a="1"/>
  <c r="E7399" i="87" a="1"/>
  <c r="E7856" i="87" a="1"/>
  <c r="E7841" i="87" a="1"/>
  <c r="E5005" i="87" a="1"/>
  <c r="E976" i="87" a="1"/>
  <c r="E2785" i="87" a="1"/>
  <c r="E3562" i="87" a="1"/>
  <c r="E4863" i="87" a="1"/>
  <c r="E5466" i="87" a="1"/>
  <c r="E6089" i="87" a="1"/>
  <c r="E1324" i="87" a="1"/>
  <c r="E2755" i="87" a="1"/>
  <c r="E5020" i="87" a="1"/>
  <c r="E6210" i="87" a="1"/>
  <c r="E6716" i="87" a="1"/>
  <c r="E7465" i="87" a="1"/>
  <c r="E6076" i="87" a="1"/>
  <c r="E674" i="87" a="1"/>
  <c r="E924" i="87" a="1"/>
  <c r="E1213" i="87" a="1"/>
  <c r="E3349" i="87" a="1"/>
  <c r="E6024" i="87" a="1"/>
  <c r="E6236" i="87" a="1"/>
  <c r="E788" i="87" a="1"/>
  <c r="E1435" i="87" a="1"/>
  <c r="E4278" i="87" a="1"/>
  <c r="E1164" i="87" a="1"/>
  <c r="E1617" i="87" a="1"/>
  <c r="E3336" i="87" a="1"/>
  <c r="E4276" i="87" a="1"/>
  <c r="E5076" i="87" a="1"/>
  <c r="E6030" i="87" a="1"/>
  <c r="E871" i="87" a="1"/>
  <c r="E2920" i="87" a="1"/>
  <c r="E6023" i="87" a="1"/>
  <c r="E6240" i="87" a="1"/>
  <c r="E7146" i="87" a="1"/>
  <c r="E971" i="87" a="1"/>
  <c r="E1394" i="87" a="1"/>
  <c r="E1317" i="87" a="1"/>
  <c r="E2702" i="87" a="1"/>
  <c r="E4135" i="87" a="1"/>
  <c r="E6928" i="87" a="1"/>
  <c r="E7108" i="87" a="1"/>
  <c r="E2902" i="87" a="1"/>
  <c r="E5026" i="87" a="1"/>
  <c r="E5328" i="87" a="1"/>
  <c r="E3198" i="87" a="1"/>
  <c r="E5050" i="87" a="1"/>
  <c r="E5672" i="87" a="1"/>
  <c r="E756" i="87" a="1"/>
  <c r="E892" i="87" a="1"/>
  <c r="E4337" i="87" a="1"/>
  <c r="E4797" i="87" a="1"/>
  <c r="E6381" i="87" a="1"/>
  <c r="E6945" i="87" a="1"/>
  <c r="E897" i="87" a="1"/>
  <c r="E3353" i="87" a="1"/>
  <c r="E4277" i="87" a="1"/>
  <c r="E5191" i="87" a="1"/>
  <c r="E5366" i="87" a="1"/>
  <c r="E8" i="87" a="1"/>
  <c r="E1172" i="87" a="1"/>
  <c r="E4109" i="87" a="1"/>
  <c r="E5523" i="87" a="1"/>
  <c r="E6398" i="87" a="1"/>
  <c r="E7137" i="87" a="1"/>
  <c r="E265" i="87" a="1"/>
  <c r="E6040" i="87" a="1"/>
  <c r="E662" i="87" a="1"/>
  <c r="E1198" i="87" a="1"/>
  <c r="E1503" i="87" a="1"/>
  <c r="E2773" i="87" a="1"/>
  <c r="E6306" i="87" a="1"/>
  <c r="E6191" i="87" a="1"/>
  <c r="E1072" i="87" a="1"/>
  <c r="E3241" i="87" a="1"/>
  <c r="E5031" i="87" a="1"/>
  <c r="E1169" i="87" a="1"/>
  <c r="E2954" i="87" a="1"/>
  <c r="E3619" i="87" a="1"/>
  <c r="E5007" i="87" a="1"/>
  <c r="E5603" i="87" a="1"/>
  <c r="E5819" i="87" a="1"/>
  <c r="E1227" i="87" a="1"/>
  <c r="E3355" i="87" a="1"/>
  <c r="E5950" i="87" a="1"/>
  <c r="E6359" i="87" a="1"/>
  <c r="E6925" i="87" a="1"/>
  <c r="E5044" i="87" a="1"/>
  <c r="E5666" i="87" a="1"/>
  <c r="E264" i="87" a="1"/>
  <c r="E859" i="87" a="1"/>
  <c r="E1309" i="87" a="1"/>
  <c r="E6104" i="87" a="1"/>
  <c r="E6295" i="87" a="1"/>
  <c r="E6388" i="87" a="1"/>
  <c r="E793" i="87" a="1"/>
  <c r="E1075" i="87" a="1"/>
  <c r="E2752" i="87" a="1"/>
  <c r="E4028" i="87" a="1"/>
  <c r="E5053" i="87" a="1"/>
  <c r="E6108" i="87" a="1"/>
  <c r="E765" i="87" a="1"/>
  <c r="E1289" i="87" a="1"/>
  <c r="E4019" i="87" a="1"/>
  <c r="E5932" i="87" a="1"/>
  <c r="E6972" i="87" a="1"/>
  <c r="E6954" i="87" a="1"/>
  <c r="E901" i="87" a="1"/>
  <c r="E5256" i="87" a="1"/>
  <c r="E1294" i="87" a="1"/>
  <c r="E7593" i="87" a="1"/>
  <c r="E4123" i="87" a="1"/>
  <c r="E7469" i="87" a="1"/>
  <c r="E7753" i="87" a="1"/>
  <c r="E5852" i="87" a="1"/>
  <c r="E7714" i="87" a="1"/>
  <c r="E7702" i="87" a="1"/>
  <c r="E6400" i="87" a="1"/>
  <c r="E5519" i="87" a="1"/>
  <c r="E6519" i="87" a="1"/>
  <c r="E7356" i="87" a="1"/>
  <c r="E6189" i="87" a="1"/>
  <c r="E7358" i="87" a="1"/>
  <c r="E3564" i="87" a="1"/>
  <c r="E6059" i="87" a="1"/>
  <c r="E7809" i="87" a="1"/>
  <c r="E7536" i="87" a="1"/>
  <c r="E5829" i="87" a="1"/>
  <c r="E7848" i="87" a="1"/>
  <c r="E5043" i="87" a="1"/>
  <c r="E3028" i="87" a="1"/>
  <c r="E4299" i="87" a="1"/>
  <c r="E5222" i="87" a="1"/>
  <c r="E5873" i="87" a="1"/>
  <c r="E664" i="87" a="1"/>
  <c r="E1366" i="87" a="1"/>
  <c r="E4312" i="87" a="1"/>
  <c r="E6117" i="87" a="1"/>
  <c r="E7194" i="87" a="1"/>
  <c r="E6243" i="87" a="1"/>
  <c r="E723" i="87" a="1"/>
  <c r="E99" i="87" a="1"/>
  <c r="E979" i="87" a="1"/>
  <c r="E1301" i="87" a="1"/>
  <c r="E2035" i="87" a="1"/>
  <c r="E3573" i="87" a="1"/>
  <c r="E6225" i="87" a="1"/>
  <c r="E6609" i="87" a="1"/>
  <c r="E1319" i="87" a="1"/>
  <c r="E3583" i="87" a="1"/>
  <c r="E5529" i="87" a="1"/>
  <c r="E1463" i="87" a="1"/>
  <c r="E2706" i="87" a="1"/>
  <c r="E4391" i="87" a="1"/>
  <c r="E4351" i="87" a="1"/>
  <c r="E5280" i="87" a="1"/>
  <c r="E725" i="87" a="1"/>
  <c r="E1352" i="87" a="1"/>
  <c r="E3003" i="87" a="1"/>
  <c r="E6203" i="87" a="1"/>
  <c r="E6314" i="87" a="1"/>
  <c r="E9" i="87" a="1"/>
  <c r="E1415" i="87" a="1"/>
  <c r="E1371" i="87" a="1"/>
  <c r="E2955" i="87" a="1"/>
  <c r="E4057" i="87" a="1"/>
  <c r="E5285" i="87" a="1"/>
  <c r="E6896" i="87" a="1"/>
  <c r="E776" i="87" a="1"/>
  <c r="E4957" i="87" a="1"/>
  <c r="E5602" i="87" a="1"/>
  <c r="E6598" i="87" a="1"/>
  <c r="E5291" i="87" a="1"/>
  <c r="E5639" i="87" a="1"/>
  <c r="E132" i="87" a="1"/>
  <c r="E693" i="87" a="1"/>
  <c r="E268" i="87" a="1"/>
  <c r="E5571" i="87" a="1"/>
  <c r="E6091" i="87" a="1"/>
  <c r="E6205" i="87" a="1"/>
  <c r="E89" i="87" a="1"/>
  <c r="E864" i="87" a="1"/>
  <c r="E2891" i="87" a="1"/>
  <c r="E4812" i="87" a="1"/>
  <c r="E5526" i="87" a="1"/>
  <c r="E6085" i="87" a="1"/>
  <c r="E737" i="87" a="1"/>
  <c r="E2941" i="87" a="1"/>
  <c r="E5294" i="87" a="1"/>
  <c r="E5681" i="87" a="1"/>
  <c r="E6356" i="87" a="1"/>
  <c r="E7523" i="87" a="1"/>
  <c r="E1320" i="87" a="1"/>
  <c r="E732" i="87" a="1"/>
  <c r="E912" i="87" a="1"/>
  <c r="E1298" i="87" a="1"/>
  <c r="E2924" i="87" a="1"/>
  <c r="E3616" i="87" a="1"/>
  <c r="E6379" i="87" a="1"/>
  <c r="E7004" i="87" a="1"/>
  <c r="E1353" i="87" a="1"/>
  <c r="E4265" i="87" a="1"/>
  <c r="E6096" i="87" a="1"/>
  <c r="E2500" i="87" a="1"/>
  <c r="E3522" i="87" a="1"/>
  <c r="E4306" i="87" a="1"/>
  <c r="E4826" i="87" a="1"/>
  <c r="E6152" i="87" a="1"/>
  <c r="E154" i="87" a="1"/>
  <c r="E2541" i="87" a="1"/>
  <c r="E4893" i="87" a="1"/>
  <c r="E6484" i="87" a="1"/>
  <c r="E6933" i="87" a="1"/>
  <c r="E7142" i="87" a="1"/>
  <c r="E5609" i="87" a="1"/>
  <c r="E52" i="87" a="1"/>
  <c r="E686" i="87" a="1"/>
  <c r="E1196" i="87" a="1"/>
  <c r="E1426" i="87" a="1"/>
  <c r="E6083" i="87" a="1"/>
  <c r="E6387" i="87" a="1"/>
  <c r="E748" i="87" a="1"/>
  <c r="E991" i="87" a="1"/>
  <c r="E4044" i="87" a="1"/>
  <c r="E4145" i="87" a="1"/>
  <c r="E5297" i="87" a="1"/>
  <c r="E4862" i="87" a="1"/>
  <c r="E157" i="87" a="1"/>
  <c r="E781" i="87" a="1"/>
  <c r="E4062" i="87" a="1"/>
  <c r="E5667" i="87" a="1"/>
  <c r="E5414" i="87" a="1"/>
  <c r="E6944" i="87" a="1"/>
  <c r="E15" i="87" a="1"/>
  <c r="E1048" i="87" a="1"/>
  <c r="E5054" i="87" a="1"/>
  <c r="E3242" i="87" a="1"/>
  <c r="E7781" i="87" a="1"/>
  <c r="E6079" i="87" a="1"/>
  <c r="E6633" i="87" a="1"/>
  <c r="E3196" i="87" a="1"/>
  <c r="E7591" i="87" a="1"/>
  <c r="E5501" i="87" a="1"/>
  <c r="E5030" i="87" a="1"/>
  <c r="E7664" i="87" a="1"/>
  <c r="E2666" i="87" a="1"/>
  <c r="E5388" i="87" a="1"/>
  <c r="E1368" i="87" a="1"/>
  <c r="E7103" i="87" a="1"/>
  <c r="E7796" i="87" a="1"/>
  <c r="E6162" i="87" a="1"/>
  <c r="E6283" i="87" a="1"/>
  <c r="E5933" i="87" a="1"/>
  <c r="E6806" i="87" a="1"/>
  <c r="E7483" i="87" a="1"/>
  <c r="E5538" i="87" a="1"/>
  <c r="E1395" i="87" a="1"/>
  <c r="E4361" i="87" a="1"/>
  <c r="E4860" i="87" a="1"/>
  <c r="E5488" i="87" a="1"/>
  <c r="E6" i="87" a="1"/>
  <c r="E895" i="87" a="1"/>
  <c r="E2943" i="87" a="1"/>
  <c r="E5505" i="87" a="1"/>
  <c r="E5939" i="87" a="1"/>
  <c r="E7123" i="87" a="1"/>
  <c r="E699" i="87" a="1"/>
  <c r="E1291" i="87" a="1"/>
  <c r="E734" i="87" a="1"/>
  <c r="E964" i="87" a="1"/>
  <c r="E1428" i="87" a="1"/>
  <c r="E3179" i="87" a="1"/>
  <c r="E4295" i="87" a="1"/>
  <c r="E6325" i="87" a="1"/>
  <c r="E7190" i="87" a="1"/>
  <c r="E3218" i="87" a="1"/>
  <c r="E5311" i="87" a="1"/>
  <c r="E5824" i="87" a="1"/>
  <c r="E3427" i="87" a="1"/>
  <c r="E4021" i="87" a="1"/>
  <c r="E4888" i="87" a="1"/>
  <c r="E5693" i="87" a="1"/>
  <c r="E5674" i="87" a="1"/>
  <c r="E1077" i="87" a="1"/>
  <c r="E3363" i="87" a="1"/>
  <c r="E5313" i="87" a="1"/>
  <c r="E6267" i="87" a="1"/>
  <c r="E7219" i="87" a="1"/>
  <c r="E675" i="87" a="1"/>
  <c r="E1183" i="87" a="1"/>
  <c r="E3114" i="87" a="1"/>
  <c r="E4100" i="87" a="1"/>
  <c r="E4144" i="87" a="1"/>
  <c r="E5608" i="87" a="1"/>
  <c r="E7584" i="87" a="1"/>
  <c r="E730" i="87" a="1"/>
  <c r="E5503" i="87" a="1"/>
  <c r="E5958" i="87" a="1"/>
  <c r="E6282" i="87" a="1"/>
  <c r="E5641" i="87" a="1"/>
  <c r="E6004" i="87" a="1"/>
  <c r="E816" i="87" a="1"/>
  <c r="E1171" i="87" a="1"/>
  <c r="E1472" i="87" a="1"/>
  <c r="E6070" i="87" a="1"/>
  <c r="E6286" i="87" a="1"/>
  <c r="E7170" i="87" a="1"/>
  <c r="E1050" i="87" a="1"/>
  <c r="E2746" i="87" a="1"/>
  <c r="E4288" i="87" a="1"/>
  <c r="E5218" i="87" a="1"/>
  <c r="E6134" i="87" a="1"/>
  <c r="E660" i="87" a="1"/>
  <c r="E813" i="87" a="1"/>
  <c r="E4143" i="87" a="1"/>
  <c r="E6173" i="87" a="1"/>
  <c r="E6640" i="87" a="1"/>
  <c r="E7138" i="87" a="1"/>
  <c r="E665" i="87" a="1"/>
  <c r="E68" i="87" a="1"/>
  <c r="E700" i="87" a="1"/>
  <c r="E1064" i="87" a="1"/>
  <c r="E2707" i="87" a="1"/>
  <c r="E3527" i="87" a="1"/>
  <c r="E5063" i="87" a="1"/>
  <c r="E6389" i="87" a="1"/>
  <c r="E7223" i="87" a="1"/>
  <c r="E3666" i="87" a="1"/>
  <c r="E5682" i="87" a="1"/>
  <c r="E6075" i="87" a="1"/>
  <c r="E2787" i="87" a="1"/>
  <c r="E4260" i="87" a="1"/>
  <c r="E5081" i="87" a="1"/>
  <c r="E5521" i="87" a="1"/>
  <c r="E103" i="87" a="1"/>
  <c r="E1473" i="87" a="1"/>
  <c r="E4274" i="87" a="1"/>
  <c r="E6007" i="87" a="1"/>
  <c r="E6222" i="87" a="1"/>
  <c r="E6949" i="87" a="1"/>
  <c r="E749" i="87" a="1"/>
  <c r="E5865" i="87" a="1"/>
  <c r="E881" i="87" a="1"/>
  <c r="E1091" i="87" a="1"/>
  <c r="E1468" i="87" a="1"/>
  <c r="E3317" i="87" a="1"/>
  <c r="E6255" i="87" a="1"/>
  <c r="E6439" i="87" a="1"/>
  <c r="E1038" i="87" a="1"/>
  <c r="E3023" i="87" a="1"/>
  <c r="E4297" i="87" a="1"/>
  <c r="E4390" i="87" a="1"/>
  <c r="E5670" i="87" a="1"/>
  <c r="E6013" i="87" a="1"/>
  <c r="E840" i="87" a="1"/>
  <c r="E1178" i="87" a="1"/>
  <c r="E4309" i="87" a="1"/>
  <c r="E6078" i="87" a="1"/>
  <c r="E6209" i="87" a="1"/>
  <c r="E7600" i="87" a="1"/>
  <c r="E974" i="87" a="1"/>
  <c r="E562" i="87" a="1"/>
  <c r="E7031" i="87" a="1"/>
  <c r="E5293" i="87" a="1"/>
  <c r="E143" i="87" a="1"/>
  <c r="E6329" i="87" a="1"/>
  <c r="E7638" i="87" a="1"/>
  <c r="E7209" i="87" a="1"/>
  <c r="E5259" i="87" a="1"/>
  <c r="E6605" i="87" a="1"/>
  <c r="E7007" i="87" a="1"/>
  <c r="E7703" i="87" a="1"/>
  <c r="E6113" i="87" a="1"/>
  <c r="E7512" i="87" a="1"/>
  <c r="E5408" i="87" a="1"/>
  <c r="E7509" i="87" a="1"/>
  <c r="E7763" i="87" a="1"/>
  <c r="E6378" i="87" a="1"/>
  <c r="E7154" i="87" a="1"/>
  <c r="E6385" i="87" a="1"/>
  <c r="E7705" i="87" a="1"/>
  <c r="E7286" i="87" a="1"/>
  <c r="E7099" i="87" a="1"/>
  <c r="E5701" i="87" a="1"/>
  <c r="E7500" i="87" a="1"/>
  <c r="E6923" i="87" a="1"/>
  <c r="E6011" i="87" a="1"/>
  <c r="E2663" i="87" a="1"/>
  <c r="E1173" i="87" a="1"/>
  <c r="E1200" i="87" a="1"/>
  <c r="E7181" i="87" a="1"/>
  <c r="E6033" i="87" a="1"/>
  <c r="E5186" i="87" a="1"/>
  <c r="E4136" i="87" a="1"/>
  <c r="E5934" i="87" a="1"/>
  <c r="E5559" i="87" a="1"/>
  <c r="E2049" i="87" a="1"/>
  <c r="E6970" i="87" a="1"/>
  <c r="E7396" i="87" a="1"/>
  <c r="E6074" i="87" a="1"/>
  <c r="E6196" i="87" a="1"/>
  <c r="E6010" i="87" a="1"/>
  <c r="E7018" i="87" a="1"/>
  <c r="E7627" i="87" a="1"/>
  <c r="E1177" i="87" a="1"/>
  <c r="E1365" i="87" a="1"/>
  <c r="E6126" i="87" a="1"/>
  <c r="E5319" i="87" a="1"/>
  <c r="E7601" i="87" a="1"/>
  <c r="E919" i="87" a="1"/>
  <c r="E5049" i="87" a="1"/>
  <c r="E7464" i="87" a="1"/>
  <c r="E2032" i="87" a="1"/>
  <c r="E790" i="87" a="1"/>
  <c r="E5761" i="87" a="1"/>
  <c r="E1055" i="87" a="1"/>
  <c r="E2784" i="87" a="1"/>
  <c r="E6952" i="87" a="1"/>
  <c r="E7006" i="87" a="1"/>
  <c r="E5828" i="87" a="1"/>
  <c r="E7412" i="87" a="1"/>
  <c r="E7583" i="87" a="1"/>
  <c r="E5013" i="87" a="1"/>
  <c r="E7328" i="87" a="1"/>
  <c r="E656" i="87" a="1"/>
  <c r="E867" i="87" a="1"/>
  <c r="E1367" i="87" a="1"/>
  <c r="E6069" i="87" a="1"/>
  <c r="E7303" i="87" a="1"/>
  <c r="E806" i="87" a="1"/>
  <c r="E6472" i="87" a="1"/>
  <c r="E7232" i="87" a="1"/>
  <c r="E7383" i="87" a="1"/>
  <c r="E830" i="87" a="1"/>
  <c r="E4255" i="87" a="1"/>
  <c r="E6522" i="87" a="1"/>
  <c r="E3578" i="87" a="1"/>
  <c r="E7239" i="87" a="1"/>
  <c r="E7378" i="87" a="1"/>
  <c r="E5867" i="87" a="1"/>
  <c r="E6279" i="87" a="1"/>
  <c r="E6629" i="87" a="1"/>
  <c r="E7257" i="87" a="1"/>
  <c r="E7571" i="87" a="1"/>
  <c r="E6408" i="87" a="1"/>
  <c r="E2739" i="87" a="1"/>
  <c r="E680" i="87" a="1"/>
  <c r="E7671" i="87" a="1"/>
  <c r="E3195" i="87" a="1"/>
  <c r="E6958" i="87" a="1"/>
  <c r="E7745" i="87" a="1"/>
  <c r="E1496" i="87" a="1"/>
  <c r="E7427" i="87" a="1"/>
  <c r="E7133" i="87" a="1"/>
  <c r="E5467" i="87" a="1"/>
  <c r="E4313" i="87" a="1"/>
  <c r="E5520" i="87" a="1"/>
  <c r="E6747" i="87" a="1"/>
  <c r="E5826" i="87" a="1"/>
  <c r="E7485" i="87" a="1"/>
  <c r="E1049" i="87" a="1"/>
  <c r="E6120" i="87" a="1"/>
  <c r="E7874" i="87" a="1"/>
  <c r="E6622" i="87" a="1"/>
  <c r="E3613" i="87" a="1"/>
  <c r="E7268" i="87" a="1"/>
  <c r="E3001" i="87" a="1"/>
  <c r="E6073" i="87" a="1"/>
  <c r="E7160" i="87" a="1"/>
  <c r="E7771" i="87" a="1"/>
  <c r="E6178" i="87" a="1"/>
  <c r="E7275" i="87" a="1"/>
  <c r="E7867" i="87" a="1"/>
  <c r="E6717" i="87" a="1"/>
  <c r="E7398" i="87" a="1"/>
  <c r="E5943" i="87" a="1"/>
  <c r="E972" i="87" a="1"/>
  <c r="E7436" i="87" a="1"/>
  <c r="E975" i="87" a="1"/>
  <c r="E5356" i="87" a="1"/>
  <c r="E7652" i="87" a="1"/>
  <c r="E7885" i="87" a="1"/>
  <c r="E3582" i="87" a="1"/>
  <c r="E7290" i="87" a="1"/>
  <c r="E6344" i="87" a="1"/>
  <c r="E907" i="87" a="1"/>
  <c r="E4827" i="87" a="1"/>
  <c r="E7611" i="87" a="1"/>
  <c r="E6837" i="87" a="1"/>
  <c r="E4133" i="87" a="1"/>
  <c r="E6094" i="87" a="1"/>
  <c r="E927" i="87" a="1"/>
  <c r="E5462" i="87" a="1"/>
  <c r="E6316" i="87" a="1"/>
  <c r="E7668" i="87" a="1"/>
  <c r="E7573" i="87" a="1"/>
  <c r="E7724" i="87" a="1"/>
  <c r="E7779" i="87" a="1"/>
  <c r="E7790" i="87" a="1"/>
  <c r="E6218" i="87" a="1"/>
  <c r="E791" i="87" a="1"/>
  <c r="E5820" i="87" a="1"/>
  <c r="E7047" i="87" a="1"/>
  <c r="E1442" i="87" a="1"/>
  <c r="E753" i="87" a="1"/>
  <c r="E7660" i="87" a="1"/>
  <c r="E5199" i="87" a="1"/>
  <c r="E6305" i="87" a="1"/>
  <c r="E811" i="87" a="1"/>
  <c r="E5468" i="87" a="1"/>
  <c r="E988" i="87" a="1"/>
  <c r="E3586" i="87" a="1"/>
  <c r="E3526" i="87" a="1"/>
  <c r="E1487" i="87" a="1"/>
  <c r="E5455" i="87" a="1"/>
  <c r="E740" i="87" a="1"/>
  <c r="E6911" i="87" a="1"/>
  <c r="E6021" i="87" a="1"/>
  <c r="E5860" i="87" a="1"/>
  <c r="E6587" i="87" a="1"/>
  <c r="E807" i="87" a="1"/>
  <c r="E5314" i="87" a="1"/>
  <c r="E7649" i="87" a="1"/>
  <c r="E7881" i="87" a="1"/>
  <c r="E6668" i="87" a="1"/>
  <c r="E6918" i="87" a="1"/>
  <c r="E7505" i="87" a="1"/>
  <c r="E7651" i="87" a="1"/>
  <c r="E7733" i="87" a="1"/>
  <c r="E6131" i="87" a="1"/>
  <c r="E6481" i="87" a="1"/>
  <c r="E6483" i="87" a="1"/>
  <c r="E6277" i="87" a="1"/>
  <c r="E7599" i="87" a="1"/>
  <c r="E4172" i="87" a="1"/>
  <c r="E5970" i="87" a="1"/>
  <c r="E848" i="87" a="1"/>
  <c r="E7709" i="87" a="1"/>
  <c r="E6285" i="87" a="1"/>
  <c r="E7752" i="87" a="1"/>
  <c r="E4319" i="87" a="1"/>
  <c r="E6237" i="87" a="1"/>
  <c r="E7241" i="87" a="1"/>
  <c r="E7866" i="87" a="1"/>
  <c r="E6230" i="87" a="1"/>
  <c r="E7471" i="87" a="1"/>
  <c r="E7750" i="87" a="1"/>
  <c r="E7803" i="87" a="1"/>
  <c r="E7789" i="87" a="1"/>
  <c r="E7236" i="87" a="1"/>
  <c r="E5003" i="87" a="1"/>
  <c r="E6572" i="87" a="1"/>
  <c r="E6118" i="87" a="1"/>
  <c r="E7354" i="87" a="1"/>
  <c r="E4075" i="87" a="1"/>
  <c r="E6804" i="87" a="1"/>
  <c r="E7625" i="87" a="1"/>
  <c r="E7837" i="87" a="1"/>
  <c r="E5616" i="87" a="1"/>
  <c r="E772" i="87" a="1"/>
  <c r="E2893" i="87" a="1"/>
  <c r="E5765" i="87" a="1"/>
  <c r="E7506" i="87" a="1"/>
  <c r="E958" i="87" a="1"/>
  <c r="E5767" i="87" a="1"/>
  <c r="E7577" i="87" a="1"/>
  <c r="E7459" i="87" a="1"/>
  <c r="E1417" i="87" a="1"/>
  <c r="E7719" i="87" a="1"/>
  <c r="E7667" i="87" a="1"/>
  <c r="E834" i="87" a="1"/>
  <c r="E2744" i="87" a="1"/>
  <c r="E7868" i="87" a="1"/>
  <c r="E6137" i="87" a="1"/>
  <c r="E7041" i="87" a="1"/>
  <c r="E110" i="87" a="1"/>
  <c r="E6258" i="87" a="1"/>
  <c r="E1486" i="87" a="1"/>
  <c r="E1170" i="87" a="1"/>
  <c r="E7081" i="87" a="1"/>
  <c r="E805" i="87" a="1"/>
  <c r="E1369" i="87" a="1"/>
  <c r="E668" i="87" a="1"/>
  <c r="E6805" i="87" a="1"/>
  <c r="E7722" i="87" a="1"/>
  <c r="E5014" i="87" a="1"/>
  <c r="E6574" i="87" a="1"/>
  <c r="E3587" i="87" a="1"/>
  <c r="E5045" i="87" a="1"/>
  <c r="E6992" i="87" a="1"/>
  <c r="E3318" i="87" a="1"/>
  <c r="E146" i="87" a="1"/>
  <c r="E6642" i="87" a="1"/>
  <c r="E7437" i="87" a="1"/>
  <c r="E755" i="87" a="1"/>
  <c r="E6273" i="87" a="1"/>
  <c r="E7374" i="87" a="1"/>
  <c r="E7794" i="87" a="1"/>
  <c r="E6012" i="87" a="1"/>
  <c r="E7663" i="87" a="1"/>
  <c r="E7804" i="87" a="1"/>
  <c r="E5012" i="87" a="1"/>
  <c r="E6014" i="87" a="1"/>
  <c r="E7067" i="87" a="1"/>
  <c r="E6270" i="87" a="1"/>
  <c r="E7677" i="87" a="1"/>
  <c r="E3325" i="87" a="1"/>
  <c r="E6171" i="87" a="1"/>
  <c r="E7834" i="87" a="1"/>
  <c r="E7602" i="87" a="1"/>
  <c r="E7650" i="87" a="1"/>
  <c r="E2716" i="87" a="1"/>
  <c r="E7306" i="87" a="1"/>
  <c r="E62" i="87" a="1"/>
  <c r="E7795" i="87" a="1"/>
  <c r="E7657" i="87" a="1"/>
  <c r="E7553" i="87" a="1"/>
  <c r="E7438" i="87" a="1"/>
  <c r="E4020" i="87" a="1"/>
  <c r="E7034" i="87" a="1"/>
  <c r="E3029" i="87" a="1"/>
  <c r="E5190" i="87" a="1"/>
  <c r="E5041" i="87" a="1"/>
  <c r="E7445" i="87" a="1"/>
  <c r="E7416" i="87" a="1"/>
  <c r="E5192" i="87" a="1"/>
  <c r="E2953" i="87" a="1"/>
  <c r="E7589" i="87" a="1"/>
  <c r="E7206" i="87" a="1"/>
  <c r="E678" i="87" a="1"/>
  <c r="E5039" i="87" a="1"/>
  <c r="E4155" i="87" a="1"/>
  <c r="E3316" i="87" a="1"/>
  <c r="E6139" i="87" a="1"/>
  <c r="E5131" i="87" a="1"/>
  <c r="E7458" i="87" a="1"/>
  <c r="E5010" i="87" a="1"/>
  <c r="E5301" i="87" a="1"/>
  <c r="E7586" i="87" a="1"/>
  <c r="E6280" i="87" a="1"/>
  <c r="E6265" i="87" a="1"/>
  <c r="E7674" i="87" a="1"/>
  <c r="E3181" i="87" a="1"/>
  <c r="E6745" i="87" a="1"/>
  <c r="E7585" i="87" a="1"/>
  <c r="E7486" i="87" a="1"/>
  <c r="E6032" i="87" a="1"/>
  <c r="E873" i="87" a="1"/>
  <c r="E2931" i="87" a="1"/>
  <c r="E5714" i="87" a="1"/>
  <c r="E3008" i="87" a="1"/>
  <c r="E6912" i="87" a="1"/>
  <c r="E7791" i="87" a="1"/>
  <c r="E5975" i="87" a="1"/>
  <c r="E6253" i="87" a="1"/>
  <c r="E5830" i="87" a="1"/>
  <c r="E7355" i="87" a="1"/>
  <c r="E7344" i="87" a="1"/>
  <c r="E5866" i="87" a="1"/>
  <c r="E2662" i="87" a="1"/>
  <c r="E97" i="87" a="1"/>
  <c r="E7474" i="87" a="1"/>
  <c r="E1282" i="87" a="1"/>
  <c r="E6835" i="87" a="1"/>
  <c r="E7863" i="87" a="1"/>
  <c r="E111" i="87" a="1"/>
  <c r="E7621" i="87" a="1"/>
  <c r="E6054" i="87" a="1"/>
  <c r="E4266" i="87" a="1"/>
  <c r="E1193" i="87" a="1"/>
  <c r="E4030" i="87" a="1"/>
  <c r="E6630" i="87" a="1"/>
  <c r="E7770" i="87" a="1"/>
  <c r="E5815" i="87" a="1"/>
  <c r="E7567" i="87" a="1"/>
  <c r="E7623" i="87" a="1"/>
  <c r="E5960" i="87" a="1"/>
  <c r="E7556" i="87" a="1"/>
  <c r="E5032" i="87" a="1"/>
  <c r="E6981" i="87" a="1"/>
  <c r="E6413" i="87" a="1"/>
  <c r="E7493" i="87" a="1"/>
  <c r="E3572" i="87" a="1"/>
  <c r="E6415" i="87" a="1"/>
  <c r="E7280" i="87" a="1"/>
  <c r="E7858" i="87" a="1"/>
  <c r="E6245" i="87" a="1"/>
  <c r="E6200" i="87" a="1"/>
  <c r="E7749" i="87" a="1"/>
  <c r="E6382" i="87" a="1"/>
  <c r="E4336" i="87" a="1"/>
  <c r="E7731" i="87" a="1"/>
  <c r="E6610" i="87" a="1"/>
  <c r="E7424" i="87" a="1"/>
  <c r="E6154" i="87" a="1"/>
  <c r="E1438" i="87" a="1"/>
  <c r="E6632" i="87" a="1"/>
  <c r="E5791" i="87" a="1"/>
  <c r="E7346" i="87" a="1"/>
  <c r="E5300" i="87" a="1"/>
  <c r="E5683" i="87" a="1"/>
  <c r="E4025" i="87" a="1"/>
  <c r="E7429" i="87" a="1"/>
  <c r="E7580" i="87" a="1"/>
  <c r="E6362" i="87" a="1"/>
  <c r="E6916" i="87" a="1"/>
  <c r="E6527" i="87" a="1"/>
  <c r="E7330" i="87" a="1"/>
  <c r="E7434" i="87" a="1"/>
  <c r="E6190" i="87" a="1"/>
  <c r="E4124" i="87" a="1"/>
  <c r="E809" i="87" a="1"/>
  <c r="E7543" i="87" a="1"/>
  <c r="E3561" i="87" a="1"/>
  <c r="E7010" i="87" a="1"/>
  <c r="E7730" i="87" a="1"/>
  <c r="E4018" i="87" a="1"/>
  <c r="E7547" i="87" a="1"/>
  <c r="E7574" i="87" a="1"/>
  <c r="E5850" i="87" a="1"/>
  <c r="E1360" i="87" a="1"/>
  <c r="E3570" i="87" a="1"/>
  <c r="E1321" i="87" a="1"/>
  <c r="E7012" i="87" a="1"/>
  <c r="E7882" i="87" a="1"/>
  <c r="E5597" i="87" a="1"/>
  <c r="E6405" i="87" a="1"/>
  <c r="E5019" i="87" a="1"/>
  <c r="E6201" i="87" a="1"/>
  <c r="E7785" i="87" a="1"/>
  <c r="E6931" i="87" a="1"/>
  <c r="E1251" i="87" a="1"/>
  <c r="E3606" i="87" a="1"/>
  <c r="E6937" i="87" a="1"/>
  <c r="E6867" i="87" a="1"/>
  <c r="E7849" i="87" a="1"/>
  <c r="E6977" i="87" a="1"/>
  <c r="E7326" i="87" a="1"/>
  <c r="E7514" i="87" a="1"/>
  <c r="E5510" i="87" a="1"/>
  <c r="E7370" i="87" a="1"/>
  <c r="E7588" i="87" a="1"/>
  <c r="E7149" i="87" a="1"/>
  <c r="E7780" i="87" a="1"/>
  <c r="E7872" i="87" a="1"/>
  <c r="E5047" i="87" a="1"/>
  <c r="E7679" i="87" a="1"/>
  <c r="E6244" i="87" a="1"/>
  <c r="E6626" i="87" a="1"/>
  <c r="E6980" i="87" a="1"/>
  <c r="E1214" i="87" a="1"/>
  <c r="E3598" i="87" a="1"/>
  <c r="E1053" i="87" a="1"/>
  <c r="E5304" i="87" a="1"/>
  <c r="E4895" i="87" a="1"/>
  <c r="E6357" i="87" a="1"/>
  <c r="E6349" i="87" a="1"/>
  <c r="E6090" i="87" a="1"/>
  <c r="E1422" i="87" a="1"/>
  <c r="E6176" i="87" a="1"/>
  <c r="E2897" i="87" a="1"/>
  <c r="E2600" i="87" a="1"/>
  <c r="E1466" i="87" a="1"/>
  <c r="E7106" i="87" a="1"/>
  <c r="E7873" i="87" a="1"/>
  <c r="E5735" i="87" a="1"/>
  <c r="E7581" i="87" a="1"/>
  <c r="E7342" i="87" a="1"/>
  <c r="E1093" i="87" a="1"/>
  <c r="E7331" i="87" a="1"/>
  <c r="E7812" i="87" a="1"/>
  <c r="E735" i="87" a="1"/>
  <c r="E906" i="87" a="1"/>
  <c r="E5402" i="87" a="1"/>
  <c r="E7685" i="87" a="1"/>
  <c r="E23" i="87" a="1"/>
  <c r="E6231" i="87" a="1"/>
  <c r="E7124" i="87" a="1"/>
  <c r="E7552" i="87" a="1"/>
  <c r="E55" i="87" a="1"/>
  <c r="E7687" i="87" a="1"/>
  <c r="E7519" i="87" a="1"/>
  <c r="E6026" i="87" a="1"/>
  <c r="E1254" i="87" a="1"/>
  <c r="E7774" i="87" a="1"/>
  <c r="E5504" i="87" a="1"/>
  <c r="E7372" i="87" a="1"/>
  <c r="E7788" i="87" a="1"/>
  <c r="E6188" i="87" a="1"/>
  <c r="E856" i="87" a="1"/>
  <c r="E6259" i="87" a="1"/>
  <c r="E7002" i="87" a="1"/>
  <c r="E5432" i="87" a="1"/>
  <c r="E6384" i="87" a="1"/>
  <c r="E7360" i="87" a="1"/>
  <c r="E7737" i="87" a="1"/>
  <c r="E6480" i="87" a="1"/>
  <c r="E7338" i="87" a="1"/>
  <c r="E7836" i="87" a="1"/>
  <c r="E982" i="87" a="1"/>
  <c r="E7717" i="87" a="1"/>
  <c r="E1437" i="87" a="1"/>
  <c r="E5204" i="87" a="1"/>
  <c r="E7085" i="87" a="1"/>
  <c r="E7214" i="87" a="1"/>
  <c r="E5669" i="87" a="1"/>
  <c r="E7470" i="87" a="1"/>
  <c r="E7385" i="87" a="1"/>
  <c r="E6228" i="87" a="1"/>
  <c r="E7401" i="87" a="1"/>
  <c r="E2900" i="87" a="1"/>
  <c r="E1362" i="87" a="1"/>
  <c r="E3430" i="87" a="1"/>
  <c r="E5097" i="87" a="1"/>
  <c r="E1071" i="87" a="1"/>
  <c r="E7008" i="87" a="1"/>
  <c r="E7744" i="87" a="1"/>
  <c r="E7430" i="87" a="1"/>
  <c r="E6364" i="87" a="1"/>
  <c r="E7488" i="87" a="1"/>
  <c r="E7477" i="87" a="1"/>
  <c r="E1085" i="87" a="1"/>
  <c r="E1210" i="87" a="1"/>
  <c r="E4388" i="87" a="1"/>
  <c r="E5472" i="87" a="1"/>
  <c r="E7634" i="87" a="1"/>
  <c r="E1044" i="87" a="1"/>
  <c r="E7164" i="87" a="1"/>
  <c r="E7060" i="87" a="1"/>
  <c r="E7353" i="87" a="1"/>
  <c r="E3371" i="87" a="1"/>
  <c r="E7725" i="87" a="1"/>
  <c r="E7607" i="87" a="1"/>
  <c r="E1372" i="87" a="1"/>
  <c r="E2764" i="87" a="1"/>
  <c r="E6996" i="87" a="1"/>
  <c r="E5802" i="87" a="1"/>
  <c r="E7311" i="87" a="1"/>
  <c r="E794" i="87" a="1"/>
  <c r="E6597" i="87" a="1"/>
  <c r="E3647" i="87" a="1"/>
  <c r="E1448" i="87" a="1"/>
  <c r="E7501" i="87" a="1"/>
  <c r="E5673" i="87" a="1"/>
  <c r="E6978" i="87" a="1"/>
  <c r="E4736" i="87" a="1"/>
  <c r="E7422" i="87" a="1"/>
  <c r="E7762" i="87" a="1"/>
  <c r="E6436" i="87" a="1"/>
  <c r="E7013" i="87" a="1"/>
  <c r="E6744" i="87" a="1"/>
  <c r="E5008" i="87" a="1"/>
  <c r="E7608" i="87" a="1"/>
  <c r="E7817" i="87" a="1"/>
  <c r="E2783" i="87" a="1"/>
  <c r="E7656" i="87" a="1"/>
  <c r="E6910" i="87" a="1"/>
  <c r="E4748" i="87" a="1"/>
  <c r="E6627" i="87" a="1"/>
  <c r="E7409" i="87" a="1"/>
  <c r="E7341" i="87" a="1"/>
  <c r="E7334" i="87" a="1"/>
  <c r="E5983" i="87" a="1"/>
  <c r="E7815" i="87" a="1"/>
  <c r="E7665" i="87" a="1"/>
  <c r="E6948" i="87" a="1"/>
  <c r="E7495" i="87" a="1"/>
  <c r="E7742" i="87" a="1"/>
  <c r="E7610" i="87" a="1"/>
  <c r="E6333" i="87" a="1"/>
  <c r="E1255" i="87" a="1"/>
  <c r="E3571" i="87" a="1"/>
  <c r="E7487" i="87" a="1"/>
  <c r="E7847" i="87" a="1"/>
  <c r="E6363" i="87" a="1"/>
  <c r="E5028" i="87" a="1"/>
  <c r="E6929" i="87" a="1"/>
  <c r="E4828" i="87" a="1"/>
  <c r="E1439" i="87" a="1"/>
  <c r="E5818" i="87" a="1"/>
  <c r="E6161" i="87" a="1"/>
  <c r="E6365" i="87" a="1"/>
  <c r="E152" i="87" a="1"/>
  <c r="E6224" i="87" a="1"/>
  <c r="E739" i="87" a="1"/>
  <c r="E649" i="87" a="1"/>
  <c r="E7178" i="87" a="1"/>
  <c r="E6994" i="87" a="1"/>
  <c r="E6195" i="87" a="1"/>
  <c r="E7597" i="87" a="1"/>
  <c r="E7757" i="87" a="1"/>
  <c r="E6260" i="87" a="1"/>
  <c r="E7662" i="87" a="1"/>
  <c r="E7734" i="87" a="1"/>
  <c r="E7784" i="87" a="1"/>
  <c r="E6941" i="87" a="1"/>
  <c r="E7444" i="87" a="1"/>
  <c r="E4076" i="87" a="1"/>
  <c r="E6377" i="87" a="1"/>
  <c r="E6214" i="87" a="1"/>
  <c r="E7406" i="87" a="1"/>
  <c r="E3332" i="87" a="1"/>
  <c r="E6284" i="87" a="1"/>
  <c r="E7481" i="87" a="1"/>
  <c r="E7857" i="87" a="1"/>
  <c r="E5598" i="87" a="1"/>
  <c r="E3432" i="87" a="1"/>
  <c r="E7439" i="87" a="1"/>
  <c r="E5969" i="87" a="1"/>
  <c r="E4059" i="87" a="1"/>
  <c r="E7787" i="87" a="1"/>
  <c r="E6628" i="87" a="1"/>
  <c r="E7496" i="87" a="1"/>
  <c r="E5277" i="87" a="1"/>
  <c r="E733" i="87" a="1"/>
  <c r="E6192" i="87" a="1"/>
  <c r="E6050" i="87" a="1"/>
  <c r="E7463" i="87" a="1"/>
  <c r="E3315" i="87" a="1"/>
  <c r="E130" i="87" a="1"/>
  <c r="E7456" i="87" a="1"/>
  <c r="E2050" i="87" a="1"/>
  <c r="E6207" i="87" a="1"/>
  <c r="E7729" i="87" a="1"/>
  <c r="E990" i="87" a="1"/>
  <c r="E7658" i="87" a="1"/>
  <c r="E6386" i="87" a="1"/>
  <c r="E6112" i="87" a="1"/>
  <c r="E6997" i="87" a="1"/>
  <c r="E7502" i="87" a="1"/>
  <c r="E7876" i="87" a="1"/>
  <c r="E6318" i="87" a="1"/>
  <c r="E7435" i="87" a="1"/>
  <c r="E7735" i="87" a="1"/>
  <c r="E1197" i="87" a="1"/>
  <c r="E7654" i="87" a="1"/>
  <c r="E7826" i="87" a="1"/>
  <c r="E5968" i="87" a="1"/>
  <c r="E6946" i="87" a="1"/>
  <c r="E6177" i="87" a="1"/>
  <c r="E5184" i="87" a="1"/>
  <c r="E7293" i="87" a="1"/>
  <c r="E7716" i="87" a="1"/>
  <c r="E3490" i="87" a="1"/>
  <c r="E7441" i="87" a="1"/>
  <c r="E7846" i="87" a="1"/>
  <c r="E7669" i="87" a="1"/>
  <c r="E7822" i="87" a="1"/>
  <c r="E5544" i="87" a="1"/>
  <c r="E6953" i="87" a="1"/>
  <c r="E6308" i="87" a="1"/>
  <c r="E7632" i="87" a="1"/>
  <c r="E5018" i="87" a="1"/>
  <c r="E6976" i="87" a="1"/>
  <c r="E7452" i="87" a="1"/>
  <c r="E7854" i="87" a="1"/>
  <c r="E6593" i="87" a="1"/>
  <c r="E7537" i="87" a="1"/>
  <c r="E7833" i="87" a="1"/>
  <c r="E6466" i="87" a="1"/>
  <c r="E4324" i="87" a="1"/>
  <c r="E7840" i="87" a="1"/>
  <c r="E6471" i="87" a="1"/>
  <c r="E7362" i="87" a="1"/>
  <c r="E6577" i="87" a="1"/>
  <c r="E3514" i="87" a="1"/>
  <c r="E6380" i="87" a="1"/>
  <c r="E6638" i="87" a="1"/>
  <c r="E7392" i="87" a="1"/>
  <c r="E1398" i="87" a="1"/>
  <c r="E5383" i="87" a="1"/>
  <c r="E6163" i="87" a="1"/>
  <c r="E7373" i="87" a="1"/>
  <c r="E1329" i="87" a="1"/>
  <c r="E6938" i="87" a="1"/>
  <c r="E7484" i="87" a="1"/>
  <c r="E7659" i="87" a="1"/>
  <c r="E4154" i="87" a="1"/>
  <c r="E7884" i="87" a="1"/>
  <c r="E888" i="87" a="1"/>
  <c r="E7738" i="87" a="1"/>
  <c r="E6960" i="87" a="1"/>
  <c r="E5696" i="87" a="1"/>
  <c r="E6202" i="87" a="1"/>
  <c r="E7442" i="87" a="1"/>
  <c r="E7308" i="87" a="1"/>
  <c r="E5513" i="87" a="1"/>
  <c r="E858" i="87" a="1"/>
  <c r="E7492" i="87" a="1"/>
  <c r="E6352" i="87" a="1"/>
  <c r="E7783" i="87" a="1"/>
  <c r="E7499" i="87" a="1"/>
  <c r="E7336" i="87" a="1"/>
  <c r="E4335" i="87" a="1"/>
  <c r="E7636" i="87" a="1"/>
  <c r="E1058" i="87" a="1"/>
  <c r="E6353" i="87" a="1"/>
  <c r="E2757" i="87" a="1"/>
  <c r="E32" i="87" a="1"/>
  <c r="E7697" i="87" a="1"/>
  <c r="E3563" i="87" a="1"/>
  <c r="E7776" i="87" a="1"/>
  <c r="E6232" i="87" a="1"/>
  <c r="E1088" i="87" a="1"/>
  <c r="E5331" i="87" a="1"/>
  <c r="E2772" i="87" a="1"/>
  <c r="E866" i="87" a="1"/>
  <c r="E808" i="87" a="1"/>
  <c r="E850" i="87" a="1"/>
  <c r="E1288" i="87" a="1"/>
  <c r="E3197" i="87" a="1"/>
  <c r="E1268" i="87" a="1"/>
  <c r="E1180" i="87" a="1"/>
  <c r="E7587" i="87" a="1"/>
  <c r="E7419" i="87" a="1"/>
  <c r="E7400" i="87" a="1"/>
  <c r="E7320" i="87" a="1"/>
  <c r="E1203" i="87" a="1"/>
  <c r="E7038" i="87" a="1"/>
  <c r="E7852" i="87" a="1"/>
  <c r="E7701" i="87" a="1"/>
  <c r="E7183" i="87" a="1"/>
  <c r="E802" i="87" a="1"/>
  <c r="E3240" i="87" a="1"/>
  <c r="E967" i="87" a="1"/>
  <c r="E2542" i="87" a="1"/>
  <c r="E7003" i="87" a="1"/>
  <c r="E7713" i="87" a="1"/>
  <c r="E6164" i="87" a="1"/>
  <c r="E7673" i="87" a="1"/>
  <c r="E7453" i="87" a="1"/>
  <c r="E2742" i="87" a="1"/>
  <c r="E7541" i="87" a="1"/>
  <c r="E7747" i="87" a="1"/>
  <c r="E1206" i="87" a="1"/>
  <c r="E1037" i="87" a="1"/>
  <c r="E4303" i="87" a="1"/>
  <c r="E695" i="87" a="1"/>
  <c r="E6715" i="87" a="1"/>
  <c r="E7758" i="87" a="1"/>
  <c r="E7382" i="87" a="1"/>
  <c r="E5804" i="87" a="1"/>
  <c r="E7570" i="87" a="1"/>
  <c r="E7548" i="87" a="1"/>
  <c r="E7761" i="87" a="1"/>
  <c r="E6147" i="87" a="1"/>
  <c r="E2575" i="87" a="1"/>
  <c r="E7829" i="87" a="1"/>
  <c r="E5463" i="87" a="1"/>
  <c r="E7527" i="87" a="1"/>
  <c r="E7696" i="87" a="1"/>
  <c r="E6409" i="87" a="1"/>
  <c r="E916" i="87" a="1"/>
  <c r="E376" i="87" a="1"/>
  <c r="E3358" i="87" a="1"/>
  <c r="E777" i="87" a="1"/>
  <c r="E7575" i="87" a="1"/>
  <c r="E2933" i="87" a="1"/>
  <c r="E7009" i="87" a="1"/>
  <c r="E7808" i="87" a="1"/>
  <c r="E1185" i="87" a="1"/>
  <c r="E7560" i="87" a="1"/>
  <c r="E6410" i="87" a="1"/>
  <c r="E5056" i="87" a="1"/>
  <c r="E3201" i="87" a="1"/>
  <c r="E5303" i="87" a="1"/>
  <c r="E6303" i="87" a="1"/>
  <c r="E5997" i="87" a="1"/>
  <c r="E7510" i="87" a="1"/>
  <c r="E1229" i="87" a="1"/>
  <c r="E5635" i="87" a="1"/>
  <c r="E7853" i="87" a="1"/>
  <c r="E6644" i="87" a="1"/>
  <c r="E3027" i="87" a="1"/>
  <c r="E7516" i="87" a="1"/>
  <c r="E3334" i="87" a="1"/>
  <c r="E5407" i="87" a="1"/>
  <c r="E6836" i="87" a="1"/>
  <c r="E7526" i="87" a="1"/>
  <c r="E6087" i="87" a="1"/>
  <c r="E7622" i="87" a="1"/>
  <c r="E7743" i="87" a="1"/>
  <c r="E6212" i="87" a="1"/>
  <c r="E6959" i="87" a="1"/>
  <c r="E5831" i="87" a="1"/>
  <c r="E3324" i="87" a="1"/>
  <c r="E4304" i="87" a="1"/>
  <c r="E5561" i="87" a="1"/>
  <c r="E1061" i="87" a="1"/>
  <c r="E7115" i="87" a="1"/>
  <c r="E7801" i="87" a="1"/>
  <c r="E681" i="87" a="1"/>
  <c r="E6375" i="87" a="1"/>
  <c r="E7365" i="87" a="1"/>
  <c r="E7032" i="87" a="1"/>
  <c r="E4758" i="87" a="1"/>
  <c r="E5722" i="87" a="1"/>
  <c r="E7603" i="87" a="1"/>
  <c r="E6206" i="87" a="1"/>
  <c r="E7576" i="87" a="1"/>
  <c r="E5288" i="87" a="1"/>
  <c r="E7310" i="87" a="1"/>
  <c r="E7557" i="87" a="1"/>
  <c r="E7690" i="87" a="1"/>
  <c r="E7681" i="87" a="1"/>
  <c r="E7005" i="87" a="1"/>
  <c r="E6346" i="87" a="1"/>
  <c r="E6138" i="87" a="1"/>
  <c r="E4314" i="87" a="1"/>
  <c r="E7390" i="87" a="1"/>
  <c r="E7531" i="87" a="1"/>
  <c r="E923" i="87" a="1"/>
  <c r="E682" i="87" a="1"/>
  <c r="E7130" i="87" a="1"/>
  <c r="E6327" i="87" a="1"/>
  <c r="E1296" i="87" a="1"/>
  <c r="E6281" i="87" a="1"/>
  <c r="E7726" i="87" a="1"/>
  <c r="E5742" i="87" a="1"/>
  <c r="E7678" i="87" a="1"/>
  <c r="E7798" i="87" a="1"/>
  <c r="E7482" i="87" a="1"/>
  <c r="E7604" i="87" a="1"/>
  <c r="E6181" i="87" a="1"/>
  <c r="E6143" i="87" a="1"/>
  <c r="E7405" i="87" a="1"/>
  <c r="E4796" i="87" a="1"/>
  <c r="E6234" i="87" a="1"/>
  <c r="E6485" i="87" a="1"/>
  <c r="E6045" i="87" a="1"/>
  <c r="E3530" i="87" a="1"/>
  <c r="E2749" i="87" a="1"/>
  <c r="E2754" i="87" a="1"/>
  <c r="E2936" i="87" a="1"/>
  <c r="E852" i="87" a="1"/>
  <c r="E5022" i="87" a="1"/>
  <c r="E1484" i="87" a="1"/>
  <c r="E1491" i="87" a="1"/>
  <c r="E838" i="87" a="1"/>
  <c r="E7617" i="87" a="1"/>
  <c r="E1194" i="87" a="1"/>
  <c r="E7403" i="87" a="1"/>
  <c r="E5200" i="87" a="1"/>
  <c r="E7480" i="87" a="1"/>
  <c r="E7695" i="87" a="1"/>
  <c r="E6063" i="87" a="1"/>
  <c r="E7845" i="87" a="1"/>
  <c r="E7715" i="87" a="1"/>
  <c r="E5671" i="87" a="1"/>
  <c r="E4357" i="87" a="1"/>
  <c r="E6589" i="87" a="1"/>
  <c r="E7404" i="87" a="1"/>
  <c r="E7706" i="87" a="1"/>
  <c r="E6199" i="87" a="1"/>
  <c r="E7312" i="87" a="1"/>
  <c r="E7221" i="87" a="1"/>
  <c r="E7694" i="87" a="1"/>
  <c r="E7645" i="87" a="1"/>
  <c r="E7613" i="87" a="1"/>
  <c r="E5470" i="87" a="1"/>
  <c r="E6204" i="87" a="1"/>
  <c r="E6035" i="87" a="1"/>
  <c r="E4159" i="87" a="1"/>
  <c r="E7447" i="87" a="1"/>
  <c r="E7642" i="87" a="1"/>
  <c r="E1256" i="87" a="1"/>
  <c r="E7534" i="87" a="1"/>
  <c r="E7877" i="87" a="1"/>
  <c r="E7277" i="87" a="1"/>
  <c r="E7227" i="87" a="1"/>
  <c r="E6133" i="87" a="1"/>
  <c r="E2923" i="87" a="1"/>
  <c r="E7479" i="87" a="1"/>
  <c r="E6301" i="87" a="1"/>
  <c r="E7644" i="87" a="1"/>
  <c r="E6049" i="87" a="1"/>
  <c r="E896" i="87" a="1"/>
  <c r="E6698" i="87" a="1"/>
  <c r="E6107" i="87" a="1"/>
  <c r="E905" i="87" a="1"/>
  <c r="E2667" i="87" a="1"/>
  <c r="E7728" i="87" a="1"/>
  <c r="E5569" i="87" a="1"/>
  <c r="E7655" i="87" a="1"/>
  <c r="E7825" i="87" a="1"/>
  <c r="E6288" i="87" a="1"/>
  <c r="E1404" i="87" a="1"/>
  <c r="E953" i="87" a="1"/>
  <c r="E6930" i="87" a="1"/>
  <c r="E728" i="87" a="1"/>
  <c r="E1231" i="87" a="1"/>
  <c r="E857" i="87" a="1"/>
  <c r="E6289" i="87" a="1"/>
  <c r="E7805" i="87" a="1"/>
  <c r="E5168" i="87" a="1"/>
  <c r="E6002" i="87" a="1"/>
  <c r="E3022" i="87" a="1"/>
  <c r="E2553" i="87" a="1"/>
  <c r="E6419" i="87" a="1"/>
  <c r="E1446" i="87" a="1"/>
  <c r="E39" i="87" a="1"/>
  <c r="E7053" i="87" a="1"/>
  <c r="E7682" i="87" a="1"/>
  <c r="E685" i="87" a="1"/>
  <c r="E6360" i="87" a="1"/>
  <c r="E7620" i="87" a="1"/>
  <c r="E7756" i="87" a="1"/>
  <c r="E4743" i="87" a="1"/>
  <c r="E7648" i="87" a="1"/>
  <c r="E7528" i="87" a="1"/>
  <c r="E697" i="87" a="1"/>
  <c r="E7090" i="87" a="1"/>
  <c r="E6066" i="87" a="1"/>
  <c r="E5469" i="87" a="1"/>
  <c r="E7520" i="87" a="1"/>
  <c r="E7768" i="87" a="1"/>
  <c r="E2942" i="87" a="1"/>
  <c r="E7349" i="87" a="1"/>
  <c r="E7875" i="87" a="1"/>
  <c r="E7689" i="87" a="1"/>
  <c r="E7799" i="87" a="1"/>
  <c r="E3569" i="87" a="1"/>
  <c r="E5500" i="87" a="1"/>
  <c r="E6971" i="87" a="1"/>
  <c r="E7666" i="87" a="1"/>
  <c r="E6029" i="87" a="1"/>
  <c r="E7357" i="87" a="1"/>
  <c r="E7718" i="87" a="1"/>
  <c r="E7615" i="87" a="1"/>
  <c r="E3431" i="87" a="1"/>
  <c r="E7793" i="87" a="1"/>
  <c r="E4322" i="87" a="1"/>
  <c r="E2751" i="87" a="1"/>
  <c r="E6406" i="87" a="1"/>
  <c r="E5187" i="87" a="1"/>
  <c r="E7381" i="87" a="1"/>
  <c r="E4119" i="87" a="1"/>
  <c r="E5686" i="87" a="1"/>
  <c r="E5125" i="87" a="1"/>
  <c r="E3518" i="87" a="1"/>
  <c r="E6895" i="87" a="1"/>
  <c r="E7073" i="87" a="1"/>
  <c r="E6950" i="87" a="1"/>
  <c r="E6390" i="87" a="1"/>
  <c r="E7011" i="87" a="1"/>
  <c r="E6418" i="87" a="1"/>
  <c r="E6119" i="87" a="1"/>
  <c r="E7540" i="87" a="1"/>
  <c r="E2762" i="87" a="1"/>
  <c r="E14" i="87" a="1"/>
  <c r="E7864" i="87" a="1"/>
  <c r="E913" i="87" a="1"/>
  <c r="E5046" i="87" a="1"/>
  <c r="E4757" i="87" a="1"/>
  <c r="E5871" i="87" a="1"/>
  <c r="E5048" i="87" a="1"/>
  <c r="E1205" i="87" a="1"/>
  <c r="E5516" i="87" a="1"/>
  <c r="E3313" i="87" a="1"/>
  <c r="E6044" i="87" a="1"/>
  <c r="E6983" i="87" a="1"/>
  <c r="E5728" i="87" a="1"/>
  <c r="E3590" i="87" a="1"/>
  <c r="E7766" i="87" a="1"/>
  <c r="E6015" i="87" a="1"/>
  <c r="E7391" i="87" a="1"/>
  <c r="E4285" i="87" a="1"/>
  <c r="E7643" i="87" a="1"/>
  <c r="E6027" i="87" a="1"/>
  <c r="E5530" i="87" a="1"/>
  <c r="E7592" i="87" a="1"/>
  <c r="E1386" i="87" a="1"/>
  <c r="E7618" i="87" a="1"/>
  <c r="E7369" i="87" a="1"/>
  <c r="E1410" i="87" a="1"/>
  <c r="E7017" i="87" a="1"/>
  <c r="E7515" i="87" a="1"/>
  <c r="E7851" i="87" a="1"/>
  <c r="E6619" i="87" a="1"/>
  <c r="E5036" i="87" a="1"/>
  <c r="E2774" i="87" a="1"/>
  <c r="E3352" i="87" a="1"/>
  <c r="E2938" i="87" a="1"/>
  <c r="E5976" i="87" a="1"/>
  <c r="E5525" i="87" a="1"/>
  <c r="E7637" i="87" a="1"/>
  <c r="E1090" i="87" a="1"/>
  <c r="E5270" i="87" a="1"/>
  <c r="E7831" i="87" a="1"/>
  <c r="E3533" i="87" a="1"/>
  <c r="E1054" i="87" a="1"/>
  <c r="E1316" i="87" a="1"/>
  <c r="E1168" i="87" a="1"/>
  <c r="E4955" i="87" a="1"/>
  <c r="E1390" i="87" a="1"/>
  <c r="E6114" i="87" a="1"/>
  <c r="E7764" i="87" a="1"/>
  <c r="E7386" i="87" a="1"/>
  <c r="E6667" i="87" a="1"/>
  <c r="E7545" i="87" a="1"/>
  <c r="E7332" i="87" a="1"/>
  <c r="E5837" i="87" a="1"/>
  <c r="E4022" i="87" a="1"/>
  <c r="E7772" i="87" a="1"/>
  <c r="E6250" i="87" a="1"/>
  <c r="E6427" i="87" a="1"/>
  <c r="E6098" i="87" a="1"/>
  <c r="E1258" i="87" a="1"/>
  <c r="E6373" i="87" a="1"/>
  <c r="E6223" i="87" a="1"/>
  <c r="E7388" i="87" a="1"/>
  <c r="E5111" i="87" a="1"/>
  <c r="E6397" i="87" a="1"/>
  <c r="E4027" i="87" a="1"/>
  <c r="E7407" i="87" a="1"/>
  <c r="E7797" i="87" a="1"/>
  <c r="E6269" i="87" a="1"/>
  <c r="E6956" i="87" a="1"/>
  <c r="E6581" i="87" a="1"/>
  <c r="E7532" i="87" a="1"/>
  <c r="E7263" i="87" a="1"/>
  <c r="E6302" i="87" a="1"/>
  <c r="E3601" i="87" a="1"/>
  <c r="E951" i="87" a="1"/>
  <c r="E7395" i="87" a="1"/>
  <c r="E2743" i="87" a="1"/>
  <c r="E7187" i="87" a="1"/>
  <c r="E7472" i="87" a="1"/>
  <c r="E3319" i="87" a="1"/>
  <c r="E7295" i="87" a="1"/>
  <c r="E7347" i="87" a="1"/>
  <c r="E5937" i="87" a="1"/>
  <c r="E4160" i="87" a="1"/>
  <c r="E6182" i="87" a="1"/>
  <c r="E6982" i="87" a="1"/>
  <c r="E6591" i="87" a="1"/>
  <c r="E7641" i="87" a="1"/>
  <c r="E2502" i="87" a="1"/>
  <c r="E6031" i="87" a="1"/>
  <c r="E7828" i="87" a="1"/>
  <c r="E6489" i="87" a="1"/>
  <c r="E5066" i="87" a="1"/>
  <c r="E7345" i="87" a="1"/>
  <c r="E844" i="87" a="1"/>
  <c r="E7035" i="87" a="1"/>
  <c r="E7284" i="87" a="1"/>
  <c r="E950" i="87" a="1"/>
  <c r="E6330" i="87" a="1"/>
  <c r="E7504" i="87" a="1"/>
  <c r="E7741" i="87" a="1"/>
  <c r="E6115" i="87" a="1"/>
  <c r="E6312" i="87" a="1"/>
  <c r="E7423" i="87" a="1"/>
  <c r="E7698" i="87" a="1"/>
  <c r="E5406" i="87" a="1"/>
  <c r="E7045" i="87" a="1"/>
  <c r="E6142" i="87" a="1"/>
  <c r="E7746" i="87" a="1"/>
  <c r="E977" i="87" a="1"/>
  <c r="E899" i="87" a="1"/>
  <c r="E7248" i="87" a="1"/>
  <c r="E7605" i="87" a="1"/>
  <c r="E7640" i="87" a="1"/>
  <c r="E6639" i="87" a="1"/>
  <c r="E7684" i="87" a="1"/>
  <c r="E7457" i="87" a="1"/>
  <c r="E7691" i="87" a="1"/>
  <c r="E4257" i="87" a="1"/>
  <c r="E7860" i="87" a="1"/>
  <c r="E7653" i="87" a="1"/>
  <c r="E872" i="87" a="1"/>
  <c r="E5185" i="87" a="1"/>
  <c r="E6595" i="87" a="1"/>
  <c r="E843" i="87" a="1"/>
  <c r="E70" i="87" a="1"/>
  <c r="E1346" i="87" a="1"/>
  <c r="E6988" i="87" a="1"/>
  <c r="E5532" i="87" a="1"/>
  <c r="E5289" i="87" a="1"/>
  <c r="E4808" i="87" a="1"/>
  <c r="E1493" i="87" a="1"/>
  <c r="E6141" i="87" a="1"/>
  <c r="E4262" i="87" a="1"/>
  <c r="E6372" i="87" a="1"/>
  <c r="E7507" i="87" a="1"/>
  <c r="E7773" i="87" a="1"/>
  <c r="E5034" i="87" a="1"/>
  <c r="E669" i="87" a="1"/>
  <c r="E6299" i="87" a="1"/>
  <c r="E7432" i="87" a="1"/>
  <c r="E6917" i="87" a="1"/>
  <c r="E6150" i="87" a="1"/>
  <c r="E7327" i="87" a="1"/>
  <c r="E7193" i="87" a="1"/>
  <c r="E7755" i="87" a="1"/>
  <c r="E5535" i="87" a="1"/>
  <c r="E1340" i="87" a="1"/>
  <c r="E7558" i="87" a="1"/>
  <c r="E5029" i="87" a="1"/>
  <c r="E7319" i="87" a="1"/>
  <c r="E7855" i="87" a="1"/>
  <c r="E6341" i="87" a="1"/>
  <c r="E37" i="87" a="1"/>
  <c r="E7582" i="87" a="1"/>
  <c r="E6438" i="87" a="1"/>
  <c r="E6165" i="87" a="1"/>
  <c r="E7088" i="87" a="1"/>
  <c r="E58" i="87" a="1"/>
  <c r="E6334" i="87" a="1"/>
  <c r="E7635" i="87" a="1"/>
  <c r="E4147" i="87" a="1"/>
  <c r="E6336" i="87" a="1"/>
  <c r="E904" i="87" a="1"/>
  <c r="E7700" i="87" a="1"/>
  <c r="E6396" i="87" a="1"/>
  <c r="E5457" i="87" a="1"/>
  <c r="E6491" i="87" a="1"/>
  <c r="E6077" i="87" a="1"/>
  <c r="E4305" i="87" a="1"/>
  <c r="E7609" i="87" a="1"/>
  <c r="E7824" i="87" a="1"/>
  <c r="E1450" i="87" a="1"/>
  <c r="E7462" i="87" a="1"/>
  <c r="E7832" i="87" a="1"/>
  <c r="E1452" i="87" a="1"/>
  <c r="E1455" i="87" a="1"/>
  <c r="E5062" i="87" a="1"/>
  <c r="E1381" i="87" a="1"/>
  <c r="E7029" i="87" a="1"/>
  <c r="E7865" i="87" a="1"/>
  <c r="E7491" i="87" a="1"/>
  <c r="E6358" i="87" a="1"/>
  <c r="E7394" i="87" a="1"/>
  <c r="E7563" i="87" a="1"/>
  <c r="E7546" i="87" a="1"/>
  <c r="E1325" i="87" a="1"/>
  <c r="E2935" i="87" a="1"/>
  <c r="E6102" i="87" a="1"/>
  <c r="E7598" i="87" a="1"/>
  <c r="E744" i="87" a="1"/>
  <c r="E6407" i="87" a="1"/>
  <c r="E7379" i="87" a="1"/>
  <c r="E7619" i="87" a="1"/>
  <c r="E1497" i="87" a="1"/>
  <c r="E7704" i="87" a="1"/>
  <c r="E7387" i="87" a="1"/>
  <c r="E1056" i="87" a="1"/>
  <c r="E3217" i="87" a="1"/>
  <c r="E7708" i="87" a="1"/>
  <c r="E5652" i="87" a="1"/>
  <c r="E7466" i="87" a="1"/>
  <c r="E1204" i="87" a="1"/>
  <c r="E6399" i="87" a="1"/>
  <c r="E2745" i="87" a="1"/>
  <c r="E803" i="87" a="1"/>
  <c r="E6746" i="87" a="1"/>
  <c r="E1421" i="87" a="1"/>
  <c r="E2940" i="87" a="1"/>
  <c r="E1271" i="87" a="1"/>
  <c r="E7118" i="87" a="1"/>
  <c r="E7759" i="87" a="1"/>
  <c r="E5617" i="87" a="1"/>
  <c r="E5863" i="87" a="1"/>
  <c r="E4077" i="87" a="1"/>
  <c r="E5339" i="87" a="1"/>
  <c r="E6834" i="87" a="1"/>
  <c r="E3024" i="87" a="1"/>
  <c r="E5027" i="87" a="1"/>
  <c r="E952" i="87" a="1"/>
  <c r="E7350" i="87" a="1"/>
  <c r="E3593" i="87" a="1"/>
  <c r="E7318" i="87" a="1"/>
  <c r="E7859" i="87" a="1"/>
  <c r="E5287" i="87" a="1"/>
  <c r="E19" i="87" a="1"/>
  <c r="E1252" i="87" a="1"/>
  <c r="E2701" i="87" a="1"/>
  <c r="E3661" i="87" a="1"/>
  <c r="E738" i="87" a="1"/>
  <c r="E6575" i="87" a="1"/>
  <c r="E6936" i="87" a="1"/>
  <c r="E814" i="87" a="1"/>
  <c r="E6969" i="87" a="1"/>
  <c r="E7647" i="87" a="1"/>
  <c r="E7711" i="87" a="1"/>
  <c r="E6321" i="87" a="1"/>
  <c r="E7467" i="87" a="1"/>
  <c r="E6350" i="87" a="1"/>
  <c r="E7850" i="87" a="1"/>
  <c r="E3516" i="87" a="1"/>
  <c r="E6290" i="87" a="1"/>
  <c r="E7443" i="87" a="1"/>
  <c r="E7670" i="87" a="1"/>
  <c r="E5692" i="87" a="1"/>
  <c r="E2664" i="87" a="1"/>
  <c r="E6151" i="87" a="1"/>
  <c r="E1081" i="87" a="1"/>
  <c r="E7112" i="87" a="1"/>
  <c r="E7513" i="87" a="1"/>
  <c r="E6383" i="87" a="1"/>
  <c r="E7869" i="87" a="1"/>
  <c r="E5000" i="87" a="1"/>
  <c r="E158" i="87" a="1"/>
  <c r="E7097" i="87" a="1"/>
  <c r="E6608" i="87" a="1"/>
  <c r="E5471" i="87" a="1"/>
  <c r="E3311" i="87" a="1"/>
  <c r="E684" i="87" a="1"/>
  <c r="E6355" i="87" a="1"/>
  <c r="E6304" i="87" a="1"/>
  <c r="E7069" i="87" a="1"/>
  <c r="E7366" i="87" a="1"/>
  <c r="E6100" i="87" a="1"/>
  <c r="E3604" i="87" a="1"/>
  <c r="E7282" i="87" a="1"/>
  <c r="E7544" i="87" a="1"/>
  <c r="E969" i="87" a="1"/>
  <c r="E6351" i="87" a="1"/>
  <c r="E7626" i="87" a="1"/>
  <c r="E7051" i="87" a="1"/>
  <c r="E7498" i="87" a="1"/>
  <c r="E6146" i="87" a="1"/>
  <c r="E3665" i="87" a="1"/>
  <c r="E7818" i="87" a="1"/>
  <c r="E6208" i="87" a="1"/>
  <c r="E6645" i="87" a="1"/>
  <c r="E4738" i="87" a="1"/>
  <c r="E6975" i="87" a="1"/>
  <c r="E6019" i="87" a="1"/>
  <c r="E5936" i="87" a="1"/>
  <c r="E7299" i="87" a="1"/>
  <c r="E2899" i="87" a="1"/>
  <c r="E6145" i="87" a="1"/>
  <c r="E3366" i="87" a="1"/>
  <c r="E7169" i="87" a="1"/>
  <c r="E7569" i="87" a="1"/>
  <c r="E5797" i="87" a="1"/>
  <c r="E6573" i="87" a="1"/>
  <c r="E6684" i="87" a="1"/>
  <c r="E7340" i="87" a="1"/>
  <c r="E7661" i="87" a="1"/>
  <c r="E3026" i="87" a="1"/>
  <c r="E3474" i="87" a="1"/>
  <c r="E6239" i="87" a="1"/>
  <c r="E6071" i="87" a="1"/>
  <c r="E7329" i="87" a="1"/>
  <c r="E1188" i="87" a="1"/>
  <c r="E4359" i="87" a="1"/>
  <c r="E7842" i="87" a="1"/>
  <c r="E4354" i="87" a="1"/>
  <c r="E5832" i="87" a="1"/>
  <c r="E6278" i="87" a="1"/>
  <c r="E5514" i="87" a="1"/>
  <c r="E5002" i="87" a="1"/>
  <c r="E7440" i="87" a="1"/>
  <c r="E7767" i="87" a="1"/>
  <c r="E2665" i="87" a="1"/>
  <c r="E7376" i="87" a="1"/>
  <c r="E6985" i="87" a="1"/>
  <c r="E7688" i="87" a="1"/>
  <c r="E7821" i="87" a="1"/>
  <c r="E5442" i="87" a="1"/>
  <c r="E6777" i="87" a="1"/>
  <c r="E6251" i="87" a="1"/>
  <c r="E7596" i="87" a="1"/>
  <c r="E4275" i="87" a="1"/>
  <c r="E7367" i="87" a="1"/>
  <c r="E7361" i="87" a="1"/>
  <c r="E7883" i="87" a="1"/>
  <c r="E6635" i="87" a="1"/>
  <c r="E7093" i="87" a="1"/>
  <c r="E7806" i="87" a="1"/>
  <c r="E6226" i="87" a="1"/>
  <c r="E4281" i="87" a="1"/>
  <c r="E7672" i="87" a="1"/>
  <c r="E6220" i="87" a="1"/>
  <c r="E6566" i="87" a="1"/>
  <c r="E6583" i="87" a="1"/>
  <c r="E2944" i="87" a="1"/>
  <c r="E6585" i="87" a="1"/>
  <c r="E6271" i="87" a="1"/>
  <c r="E7590" i="87" a="1"/>
  <c r="E5017" i="87" a="1"/>
  <c r="E6473" i="87" a="1"/>
  <c r="E4296" i="87" a="1"/>
  <c r="E7606" i="87" a="1"/>
  <c r="E7782" i="87" a="1"/>
  <c r="E6034" i="87" a="1"/>
  <c r="E6569" i="87" a="1"/>
  <c r="E6951" i="87" a="1"/>
  <c r="E7259" i="87" a="1"/>
  <c r="E7539" i="87" a="1"/>
  <c r="E6340" i="87" a="1"/>
  <c r="E2761" i="87" a="1"/>
  <c r="E2934" i="87" a="1"/>
  <c r="E7765" i="87" a="1"/>
  <c r="E5453" i="87" a="1"/>
  <c r="E7524" i="87" a="1"/>
  <c r="E1284" i="87" a="1"/>
  <c r="E6611" i="87" a="1"/>
  <c r="E6943" i="87" a="1"/>
  <c r="E7568" i="87" a="1"/>
  <c r="E6920" i="87" a="1"/>
  <c r="E7213" i="87" a="1"/>
  <c r="E7630" i="87" a="1"/>
  <c r="E7723" i="87" a="1"/>
  <c r="E6219" i="87" a="1"/>
  <c r="E6714" i="87" a="1"/>
  <c r="E7739" i="87" a="1"/>
  <c r="E5938" i="87" a="1"/>
  <c r="E6464" i="87" a="1"/>
  <c r="E4298" i="87" a="1"/>
  <c r="E7305" i="87" a="1"/>
  <c r="E267" i="87" a="1"/>
  <c r="E6130" i="87" a="1"/>
  <c r="E5821" i="87" a="1"/>
  <c r="E1350" i="87" a="1"/>
  <c r="E7751" i="87" a="1"/>
  <c r="E5649" i="87" a="1"/>
  <c r="E3436" i="87" a="1"/>
  <c r="E7425" i="87" a="1"/>
  <c r="E7561" i="87" a="1"/>
  <c r="E3320" i="87" a="1"/>
  <c r="E7309" i="87" a="1"/>
  <c r="E7646" i="87" a="1"/>
  <c r="E5675" i="87" a="1"/>
  <c r="E5011" i="87" a="1"/>
  <c r="E7363" i="87" a="1"/>
  <c r="E6167" i="87" a="1"/>
  <c r="E67" i="87" a="1"/>
  <c r="E3594" i="87" a="1"/>
  <c r="E2895" i="87" a="1"/>
  <c r="E6926" i="87" a="1"/>
  <c r="E854" i="87" a="1"/>
  <c r="E6345" i="87" a="1"/>
  <c r="E5286" i="87" a="1"/>
  <c r="E4956" i="87" a="1"/>
  <c r="E5788" i="87" a="1"/>
  <c r="E7517" i="87" a="1"/>
  <c r="E747" i="87" a="1"/>
  <c r="E5278" i="87" a="1"/>
  <c r="E7614" i="87" a="1"/>
  <c r="E968" i="87" a="1"/>
  <c r="E445" i="87" a="1"/>
  <c r="E1224" i="87" a="1"/>
  <c r="E726" i="87" a="1"/>
  <c r="E5264" i="87" a="1"/>
  <c r="E910" i="87" a="1"/>
  <c r="E6919" i="87" a="1"/>
  <c r="E7810" i="87" a="1"/>
  <c r="E7157" i="87" a="1"/>
  <c r="E6001" i="87" a="1"/>
  <c r="E7530" i="87" a="1"/>
  <c r="E7339" i="87" a="1"/>
  <c r="E7740" i="87" a="1"/>
  <c r="E650" i="87" a="1"/>
  <c r="E1051" i="87" a="1"/>
  <c r="E6039" i="87" a="1"/>
  <c r="E7448" i="87" a="1"/>
  <c r="E729" i="87" a="1"/>
  <c r="E6216" i="87" a="1"/>
  <c r="E7371" i="87" a="1"/>
  <c r="E7538" i="87" a="1"/>
  <c r="E893" i="87" a="1"/>
  <c r="E7414" i="87" a="1"/>
  <c r="E148" i="87" a="1"/>
  <c r="E83" i="87" a="1"/>
  <c r="E156" i="87" a="1"/>
  <c r="E6319" i="87" a="1"/>
  <c r="E7421" i="87" a="1"/>
  <c r="E5254" i="87" a="1"/>
  <c r="E6570" i="87" a="1"/>
  <c r="E1283" i="87" a="1"/>
  <c r="E155" i="87" a="1"/>
  <c r="E2766" i="87" a="1"/>
  <c r="E5115" i="87" a="1"/>
  <c r="E6110" i="87" a="1"/>
  <c r="E6166" i="87" a="1"/>
  <c r="E7380" i="87" a="1"/>
  <c r="E1315" i="87" a="1"/>
  <c r="E5685" i="87" a="1"/>
  <c r="E7816" i="87" a="1"/>
  <c r="E6111" i="87" a="1"/>
  <c r="E2036" i="87" a="1"/>
  <c r="E6957" i="87" a="1"/>
  <c r="E1429" i="87" a="1"/>
  <c r="E4894" i="87" a="1"/>
  <c r="E6935" i="87" a="1"/>
  <c r="E7786" i="87" a="1"/>
  <c r="E5816" i="87" a="1"/>
  <c r="E7578" i="87" a="1"/>
  <c r="E7522" i="87" a="1"/>
  <c r="E6276" i="87" a="1"/>
  <c r="E7535" i="87" a="1"/>
  <c r="E4971" i="87" a="1"/>
  <c r="E3203" i="87" a="1"/>
  <c r="E3579" i="87" a="1"/>
  <c r="E5533" i="87" a="1"/>
  <c r="E1370" i="87" a="1"/>
  <c r="E6789" i="87" a="1"/>
  <c r="E7533" i="87" a="1"/>
  <c r="E63" i="87" a="1"/>
  <c r="E6578" i="87" a="1"/>
  <c r="E7628" i="87" a="1"/>
  <c r="E7542" i="87" a="1"/>
  <c r="E3361" i="87" a="1"/>
  <c r="E1453" i="87" a="1"/>
  <c r="E4970" i="87" a="1"/>
  <c r="E6067" i="87" a="1"/>
  <c r="E7325" i="87" a="1"/>
  <c r="E1416" i="87" a="1"/>
  <c r="E7033" i="87" a="1"/>
  <c r="E7352" i="87" a="1"/>
  <c r="E7384" i="87" a="1"/>
  <c r="E3524" i="87" a="1"/>
  <c r="E7710" i="87" a="1"/>
  <c r="E7337" i="87" a="1"/>
  <c r="E7016" i="87" a="1"/>
  <c r="E4386" i="87" a="1"/>
  <c r="E7732" i="87" a="1"/>
  <c r="E6287" i="87" a="1"/>
  <c r="E7511" i="87" a="1"/>
  <c r="E6246" i="87" a="1"/>
  <c r="E4134" i="87" a="1"/>
  <c r="E5051" i="87" a="1"/>
  <c r="E7449" i="87" a="1"/>
  <c r="E4271" i="87" a="1"/>
  <c r="E6332" i="87" a="1"/>
  <c r="E2775" i="87" a="1"/>
  <c r="E7823" i="87" a="1"/>
  <c r="E7413" i="87" a="1"/>
  <c r="E5367" i="87" a="1"/>
  <c r="E6092" i="87" a="1"/>
  <c r="E7490" i="87" a="1"/>
  <c r="E6879" i="87" a="1"/>
  <c r="E5175" i="87" a="1"/>
  <c r="E7503" i="87" a="1"/>
  <c r="E151" i="87" a="1"/>
  <c r="E851" i="87" a="1"/>
  <c r="E6865" i="87" a="1"/>
  <c r="E5177" i="87" a="1"/>
  <c r="E4363" i="87" a="1"/>
  <c r="E7839" i="87" a="1"/>
  <c r="E6197" i="87" a="1"/>
  <c r="E6136" i="87" a="1"/>
  <c r="E1475" i="87" a="1"/>
  <c r="E7551" i="87" a="1"/>
  <c r="E7565" i="87" a="1"/>
  <c r="E6060" i="87" a="1"/>
  <c r="E667" i="87" a="1"/>
  <c r="E7202" i="87" a="1"/>
  <c r="E2497" i="87" a="1"/>
  <c r="E7838" i="87" a="1"/>
  <c r="E6807" i="87" a="1"/>
  <c r="E6293" i="87" a="1"/>
  <c r="E6979" i="87" a="1"/>
  <c r="E6241" i="87" a="1"/>
  <c r="E5861" i="87" a="1"/>
  <c r="E7410" i="87" a="1"/>
  <c r="E7497" i="87" a="1"/>
  <c r="E7721" i="87" a="1"/>
  <c r="E135" i="87" a="1"/>
  <c r="E7368" i="87" a="1"/>
  <c r="E7559" i="87" a="1"/>
  <c r="E6942" i="87" a="1"/>
  <c r="E7748" i="87" a="1"/>
  <c r="E7036" i="87" a="1"/>
  <c r="E6122" i="87" a="1"/>
  <c r="E7426" i="87" a="1"/>
  <c r="E3566" i="87" a="1"/>
  <c r="E4749" i="87" a="1"/>
  <c r="E4833" i="87" a="1"/>
  <c r="E6521" i="87" a="1"/>
  <c r="E6328" i="87" a="1"/>
  <c r="E7686" i="87" a="1"/>
  <c r="E7616" i="87" a="1"/>
  <c r="E6022" i="87" a="1"/>
  <c r="E7792" i="87" a="1"/>
  <c r="E2790" i="87" a="1"/>
  <c r="E5337" i="87" a="1"/>
  <c r="E7807" i="87" a="1"/>
  <c r="E7680" i="87" a="1"/>
  <c r="E7420" i="87" a="1"/>
  <c r="E7861" i="87" a="1"/>
  <c r="E3261" i="87" a="1"/>
  <c r="E6263" i="87" a="1"/>
  <c r="E7313" i="87" a="1"/>
  <c r="E5438" i="87" a="1"/>
  <c r="E7769" i="87" a="1"/>
  <c r="E7683" i="87" a="1"/>
  <c r="E5517" i="87" a="1"/>
  <c r="E7879" i="87" a="1"/>
  <c r="E4967" i="87" a="1"/>
  <c r="E7408" i="87" a="1"/>
  <c r="E7707" i="87" a="1"/>
  <c r="E933" i="87" a="1"/>
  <c r="E5807" i="87" a="1"/>
  <c r="E1425" i="87" a="1"/>
  <c r="E7163" i="87" a="1"/>
  <c r="E1392" i="87" a="1"/>
  <c r="E5664" i="87" a="1"/>
  <c r="E1444" i="87" a="1"/>
  <c r="E5858" i="87" a="1"/>
  <c r="E5966" i="87" a="1"/>
  <c r="E7304" i="87" a="1"/>
  <c r="E2033" i="87" a="1"/>
  <c r="E7314" i="87" a="1"/>
  <c r="E7064" i="87" a="1"/>
  <c r="E3176" i="87" a="1"/>
  <c r="E7315" i="87" a="1"/>
  <c r="E2508" i="87" a="1"/>
  <c r="E7827" i="87" a="1"/>
  <c r="E7037" i="87" a="1"/>
  <c r="E1223" i="87" a="1"/>
  <c r="E2535" i="87" a="1"/>
  <c r="E7207" i="87" a="1"/>
  <c r="E7109" i="87" a="1"/>
  <c r="E7042" i="87" a="1"/>
  <c r="E1272" i="87" a="1"/>
  <c r="E1089" i="87" a="1"/>
  <c r="E701" i="87" a="1"/>
  <c r="E1480" i="87" a="1"/>
  <c r="E1418" i="87" a="1"/>
  <c r="E5663" i="87" a="1"/>
  <c r="E7076" i="87" a="1"/>
  <c r="E1059" i="87" a="1"/>
  <c r="E3622" i="87" a="1"/>
  <c r="E7049" i="87" a="1"/>
  <c r="E1459" i="87" a="1"/>
  <c r="E5365" i="87" a="1"/>
  <c r="E7204" i="87" a="1"/>
  <c r="E7468" i="87" a="1"/>
  <c r="E7145" i="87" a="1"/>
  <c r="E7525" i="87" a="1"/>
  <c r="E1504" i="87" a="1"/>
  <c r="E3263" i="87" a="1"/>
  <c r="E1332" i="87" a="1"/>
  <c r="E5065" i="87" a="1"/>
  <c r="E7322" i="87" a="1"/>
  <c r="E875" i="87" a="1"/>
  <c r="E7140" i="87" a="1"/>
  <c r="E2547" i="87" a="1"/>
  <c r="E2540" i="87" a="1"/>
  <c r="E7218" i="87" a="1"/>
  <c r="E7116" i="87" a="1"/>
  <c r="E1331" i="87" a="1"/>
  <c r="E7317" i="87" a="1"/>
  <c r="E7058" i="87" a="1"/>
  <c r="E4378" i="87" a="1"/>
  <c r="E6613" i="87" a="1"/>
  <c r="E7077" i="87" a="1"/>
  <c r="E759" i="87" a="1"/>
  <c r="E7102" i="87" a="1"/>
  <c r="E7316" i="87" a="1"/>
  <c r="E3618" i="87" a="1"/>
  <c r="E5890" i="87" a="1"/>
  <c r="E1063" i="87" a="1"/>
  <c r="E3221" i="87" a="1"/>
  <c r="E6370" i="87" a="1"/>
  <c r="E7811" i="87" a="1"/>
  <c r="E2574" i="87" a="1"/>
  <c r="E7095" i="87" a="1"/>
  <c r="E6612" i="87" a="1"/>
  <c r="E7078" i="87" a="1"/>
  <c r="E3205" i="87" a="1"/>
  <c r="E1186" i="87" a="1"/>
  <c r="E5972" i="87" a="1"/>
  <c r="E1069" i="87" a="1"/>
  <c r="E1217" i="87" a="1"/>
  <c r="E6170" i="87" a="1"/>
  <c r="E6125" i="87" a="1"/>
  <c r="E1432" i="87" a="1"/>
  <c r="E815" i="87" a="1"/>
  <c r="E5859" i="87" a="1"/>
  <c r="E5445" i="87" a="1"/>
  <c r="E7079" i="87" a="1"/>
  <c r="E7835" i="87" a="1"/>
  <c r="E7321" i="87" a="1"/>
  <c r="E1225" i="87" a="1"/>
  <c r="E7048" i="87" a="1"/>
  <c r="E3243" i="87" a="1"/>
  <c r="E6636" i="87" a="1"/>
  <c r="E7633" i="87" a="1"/>
  <c r="E3169" i="87" a="1"/>
  <c r="E7572" i="87" a="1"/>
  <c r="E2599" i="87" a="1"/>
  <c r="E1087" i="87" a="1"/>
  <c r="E7015" i="87" a="1"/>
  <c r="E2603" i="87" a="1"/>
  <c r="E7220" i="87" a="1"/>
  <c r="E7707" i="87" l="1"/>
  <c r="D7707" i="87" s="1"/>
  <c r="E7408" i="87"/>
  <c r="D7408" i="87" s="1"/>
  <c r="E4967" i="87"/>
  <c r="D4967" i="87" s="1"/>
  <c r="E7879" i="87"/>
  <c r="D7879" i="87" s="1"/>
  <c r="E5517" i="87"/>
  <c r="D5517" i="87" s="1"/>
  <c r="E7683" i="87"/>
  <c r="D7683" i="87" s="1"/>
  <c r="E7769" i="87"/>
  <c r="D7769" i="87" s="1"/>
  <c r="E5438" i="87"/>
  <c r="D5438" i="87" s="1"/>
  <c r="E7313" i="87"/>
  <c r="D7313" i="87" s="1"/>
  <c r="E6263" i="87"/>
  <c r="D6263" i="87" s="1"/>
  <c r="E3261" i="87"/>
  <c r="D3261" i="87" s="1"/>
  <c r="E7861" i="87"/>
  <c r="D7861" i="87" s="1"/>
  <c r="E7420" i="87"/>
  <c r="D7420" i="87" s="1"/>
  <c r="E7680" i="87"/>
  <c r="D7680" i="87" s="1"/>
  <c r="E7807" i="87"/>
  <c r="D7807" i="87" s="1"/>
  <c r="E5337" i="87"/>
  <c r="D5337" i="87" s="1"/>
  <c r="E2790" i="87"/>
  <c r="D2790" i="87" s="1"/>
  <c r="E7792" i="87"/>
  <c r="D7792" i="87" s="1"/>
  <c r="E6022" i="87"/>
  <c r="D6022" i="87" s="1"/>
  <c r="E7616" i="87"/>
  <c r="D7616" i="87" s="1"/>
  <c r="E7686" i="87"/>
  <c r="D7686" i="87" s="1"/>
  <c r="E6328" i="87"/>
  <c r="D6328" i="87" s="1"/>
  <c r="E6521" i="87"/>
  <c r="D6521" i="87" s="1"/>
  <c r="E4833" i="87"/>
  <c r="D4833" i="87" s="1"/>
  <c r="E4749" i="87"/>
  <c r="D4749" i="87" s="1"/>
  <c r="E3566" i="87"/>
  <c r="D3566" i="87" s="1"/>
  <c r="E7426" i="87"/>
  <c r="D7426" i="87" s="1"/>
  <c r="E6122" i="87"/>
  <c r="D6122" i="87" s="1"/>
  <c r="E7036" i="87"/>
  <c r="D7036" i="87" s="1"/>
  <c r="E7748" i="87"/>
  <c r="D7748" i="87" s="1"/>
  <c r="E6942" i="87"/>
  <c r="D6942" i="87" s="1"/>
  <c r="E7559" i="87"/>
  <c r="D7559" i="87" s="1"/>
  <c r="E7368" i="87"/>
  <c r="D7368" i="87" s="1"/>
  <c r="E135" i="87"/>
  <c r="D135" i="87" s="1"/>
  <c r="E7721" i="87"/>
  <c r="D7721" i="87" s="1"/>
  <c r="E7497" i="87"/>
  <c r="D7497" i="87" s="1"/>
  <c r="E7410" i="87"/>
  <c r="D7410" i="87" s="1"/>
  <c r="E5861" i="87"/>
  <c r="D5861" i="87" s="1"/>
  <c r="E6241" i="87"/>
  <c r="D6241" i="87" s="1"/>
  <c r="E6979" i="87"/>
  <c r="D6979" i="87" s="1"/>
  <c r="E6293" i="87"/>
  <c r="D6293" i="87" s="1"/>
  <c r="E6807" i="87"/>
  <c r="D6807" i="87" s="1"/>
  <c r="E7838" i="87"/>
  <c r="D7838" i="87" s="1"/>
  <c r="E2497" i="87"/>
  <c r="D2497" i="87" s="1"/>
  <c r="E7202" i="87"/>
  <c r="D7202" i="87" s="1"/>
  <c r="E667" i="87"/>
  <c r="D667" i="87" s="1"/>
  <c r="E6060" i="87"/>
  <c r="D6060" i="87" s="1"/>
  <c r="E7565" i="87"/>
  <c r="D7565" i="87" s="1"/>
  <c r="E7551" i="87"/>
  <c r="D7551" i="87" s="1"/>
  <c r="E1475" i="87"/>
  <c r="D1475" i="87" s="1"/>
  <c r="E6136" i="87"/>
  <c r="D6136" i="87" s="1"/>
  <c r="E6197" i="87"/>
  <c r="D6197" i="87" s="1"/>
  <c r="E7839" i="87"/>
  <c r="D7839" i="87" s="1"/>
  <c r="E4363" i="87"/>
  <c r="D4363" i="87" s="1"/>
  <c r="E5177" i="87"/>
  <c r="D5177" i="87" s="1"/>
  <c r="E6865" i="87"/>
  <c r="D6865" i="87" s="1"/>
  <c r="E851" i="87"/>
  <c r="D851" i="87" s="1"/>
  <c r="E151" i="87"/>
  <c r="D151" i="87" s="1"/>
  <c r="E7503" i="87"/>
  <c r="D7503" i="87" s="1"/>
  <c r="E5175" i="87"/>
  <c r="D5175" i="87" s="1"/>
  <c r="E6879" i="87"/>
  <c r="D6879" i="87" s="1"/>
  <c r="E7490" i="87"/>
  <c r="D7490" i="87" s="1"/>
  <c r="E6092" i="87"/>
  <c r="D6092" i="87" s="1"/>
  <c r="E5367" i="87"/>
  <c r="D5367" i="87" s="1"/>
  <c r="E7413" i="87"/>
  <c r="D7413" i="87" s="1"/>
  <c r="E7823" i="87"/>
  <c r="D7823" i="87" s="1"/>
  <c r="E2775" i="87"/>
  <c r="D2775" i="87" s="1"/>
  <c r="E6332" i="87"/>
  <c r="D6332" i="87" s="1"/>
  <c r="E4271" i="87"/>
  <c r="D4271" i="87" s="1"/>
  <c r="E7449" i="87"/>
  <c r="D7449" i="87" s="1"/>
  <c r="E5051" i="87"/>
  <c r="D5051" i="87" s="1"/>
  <c r="E4134" i="87"/>
  <c r="D4134" i="87" s="1"/>
  <c r="E6246" i="87"/>
  <c r="D6246" i="87" s="1"/>
  <c r="E7511" i="87"/>
  <c r="D7511" i="87" s="1"/>
  <c r="E6287" i="87"/>
  <c r="D6287" i="87" s="1"/>
  <c r="E7732" i="87"/>
  <c r="D7732" i="87" s="1"/>
  <c r="E4386" i="87"/>
  <c r="D4386" i="87" s="1"/>
  <c r="E7016" i="87"/>
  <c r="D7016" i="87" s="1"/>
  <c r="E7337" i="87"/>
  <c r="D7337" i="87" s="1"/>
  <c r="E7710" i="87"/>
  <c r="D7710" i="87" s="1"/>
  <c r="E3524" i="87"/>
  <c r="D3524" i="87" s="1"/>
  <c r="E7384" i="87"/>
  <c r="D7384" i="87" s="1"/>
  <c r="E7352" i="87"/>
  <c r="D7352" i="87" s="1"/>
  <c r="E7033" i="87"/>
  <c r="D7033" i="87" s="1"/>
  <c r="E1416" i="87"/>
  <c r="D1416" i="87" s="1"/>
  <c r="E7325" i="87"/>
  <c r="D7325" i="87" s="1"/>
  <c r="E6067" i="87"/>
  <c r="D6067" i="87" s="1"/>
  <c r="E4970" i="87"/>
  <c r="D4970" i="87" s="1"/>
  <c r="E1453" i="87"/>
  <c r="D1453" i="87" s="1"/>
  <c r="E3361" i="87"/>
  <c r="D3361" i="87" s="1"/>
  <c r="E7542" i="87"/>
  <c r="D7542" i="87" s="1"/>
  <c r="E7628" i="87"/>
  <c r="D7628" i="87" s="1"/>
  <c r="E6578" i="87"/>
  <c r="D6578" i="87" s="1"/>
  <c r="E63" i="87"/>
  <c r="D63" i="87" s="1"/>
  <c r="E7533" i="87"/>
  <c r="D7533" i="87" s="1"/>
  <c r="E6789" i="87"/>
  <c r="D6789" i="87" s="1"/>
  <c r="E1370" i="87"/>
  <c r="D1370" i="87" s="1"/>
  <c r="E5533" i="87"/>
  <c r="D5533" i="87" s="1"/>
  <c r="E3579" i="87"/>
  <c r="D3579" i="87" s="1"/>
  <c r="E3203" i="87"/>
  <c r="D3203" i="87" s="1"/>
  <c r="E4971" i="87"/>
  <c r="D4971" i="87" s="1"/>
  <c r="E7535" i="87"/>
  <c r="D7535" i="87" s="1"/>
  <c r="E6276" i="87"/>
  <c r="D6276" i="87" s="1"/>
  <c r="E7522" i="87"/>
  <c r="D7522" i="87" s="1"/>
  <c r="E7578" i="87"/>
  <c r="D7578" i="87" s="1"/>
  <c r="E5816" i="87"/>
  <c r="D5816" i="87" s="1"/>
  <c r="E7786" i="87"/>
  <c r="D7786" i="87" s="1"/>
  <c r="E6935" i="87"/>
  <c r="D6935" i="87" s="1"/>
  <c r="E4894" i="87"/>
  <c r="D4894" i="87" s="1"/>
  <c r="E1429" i="87"/>
  <c r="D1429" i="87" s="1"/>
  <c r="E6957" i="87"/>
  <c r="D6957" i="87" s="1"/>
  <c r="E2036" i="87"/>
  <c r="D2036" i="87" s="1"/>
  <c r="E6111" i="87"/>
  <c r="D6111" i="87" s="1"/>
  <c r="E7816" i="87"/>
  <c r="D7816" i="87" s="1"/>
  <c r="E5685" i="87"/>
  <c r="D5685" i="87" s="1"/>
  <c r="E1315" i="87"/>
  <c r="D1315" i="87" s="1"/>
  <c r="E7380" i="87"/>
  <c r="D7380" i="87" s="1"/>
  <c r="E6166" i="87"/>
  <c r="D6166" i="87" s="1"/>
  <c r="E6110" i="87"/>
  <c r="D6110" i="87" s="1"/>
  <c r="E5115" i="87"/>
  <c r="D5115" i="87" s="1"/>
  <c r="E2766" i="87"/>
  <c r="D2766" i="87" s="1"/>
  <c r="E155" i="87"/>
  <c r="D155" i="87" s="1"/>
  <c r="E1283" i="87"/>
  <c r="D1283" i="87" s="1"/>
  <c r="E6570" i="87"/>
  <c r="D6570" i="87" s="1"/>
  <c r="E5254" i="87"/>
  <c r="D5254" i="87" s="1"/>
  <c r="E7421" i="87"/>
  <c r="D7421" i="87" s="1"/>
  <c r="E6319" i="87"/>
  <c r="D6319" i="87" s="1"/>
  <c r="E156" i="87"/>
  <c r="D156" i="87" s="1"/>
  <c r="E83" i="87"/>
  <c r="D83" i="87" s="1"/>
  <c r="E148" i="87"/>
  <c r="D148" i="87" s="1"/>
  <c r="E7414" i="87"/>
  <c r="D7414" i="87" s="1"/>
  <c r="E893" i="87"/>
  <c r="D893" i="87" s="1"/>
  <c r="E7538" i="87"/>
  <c r="D7538" i="87" s="1"/>
  <c r="E7371" i="87"/>
  <c r="D7371" i="87" s="1"/>
  <c r="E6216" i="87"/>
  <c r="D6216" i="87" s="1"/>
  <c r="E729" i="87"/>
  <c r="D729" i="87" s="1"/>
  <c r="E7448" i="87"/>
  <c r="D7448" i="87" s="1"/>
  <c r="E6039" i="87"/>
  <c r="D6039" i="87" s="1"/>
  <c r="E1051" i="87"/>
  <c r="D1051" i="87" s="1"/>
  <c r="E650" i="87"/>
  <c r="D650" i="87" s="1"/>
  <c r="E7740" i="87"/>
  <c r="D7740" i="87" s="1"/>
  <c r="E7339" i="87"/>
  <c r="D7339" i="87" s="1"/>
  <c r="E7530" i="87"/>
  <c r="D7530" i="87" s="1"/>
  <c r="E6001" i="87"/>
  <c r="D6001" i="87" s="1"/>
  <c r="E7157" i="87"/>
  <c r="D7157" i="87" s="1"/>
  <c r="E7810" i="87"/>
  <c r="D7810" i="87" s="1"/>
  <c r="E6919" i="87"/>
  <c r="D6919" i="87" s="1"/>
  <c r="E910" i="87"/>
  <c r="D910" i="87" s="1"/>
  <c r="E5264" i="87"/>
  <c r="D5264" i="87" s="1"/>
  <c r="E726" i="87"/>
  <c r="D726" i="87" s="1"/>
  <c r="E1224" i="87"/>
  <c r="D1224" i="87" s="1"/>
  <c r="E445" i="87"/>
  <c r="D445" i="87" s="1"/>
  <c r="E968" i="87"/>
  <c r="D968" i="87" s="1"/>
  <c r="E7614" i="87"/>
  <c r="D7614" i="87" s="1"/>
  <c r="E5278" i="87"/>
  <c r="D5278" i="87" s="1"/>
  <c r="E747" i="87"/>
  <c r="D747" i="87" s="1"/>
  <c r="E7517" i="87"/>
  <c r="D7517" i="87" s="1"/>
  <c r="E5788" i="87"/>
  <c r="D5788" i="87" s="1"/>
  <c r="E4956" i="87"/>
  <c r="D4956" i="87" s="1"/>
  <c r="E5286" i="87"/>
  <c r="D5286" i="87" s="1"/>
  <c r="E6345" i="87"/>
  <c r="D6345" i="87" s="1"/>
  <c r="E854" i="87"/>
  <c r="D854" i="87" s="1"/>
  <c r="E6926" i="87"/>
  <c r="D6926" i="87" s="1"/>
  <c r="E2895" i="87"/>
  <c r="D2895" i="87" s="1"/>
  <c r="E3594" i="87"/>
  <c r="D3594" i="87" s="1"/>
  <c r="E67" i="87"/>
  <c r="D67" i="87" s="1"/>
  <c r="E6167" i="87"/>
  <c r="D6167" i="87" s="1"/>
  <c r="E7363" i="87"/>
  <c r="D7363" i="87" s="1"/>
  <c r="E5011" i="87"/>
  <c r="D5011" i="87" s="1"/>
  <c r="E5675" i="87"/>
  <c r="D5675" i="87" s="1"/>
  <c r="E7646" i="87"/>
  <c r="D7646" i="87" s="1"/>
  <c r="E7309" i="87"/>
  <c r="D7309" i="87" s="1"/>
  <c r="E3320" i="87"/>
  <c r="D3320" i="87" s="1"/>
  <c r="E7561" i="87"/>
  <c r="D7561" i="87" s="1"/>
  <c r="E7425" i="87"/>
  <c r="D7425" i="87" s="1"/>
  <c r="E3436" i="87"/>
  <c r="D3436" i="87" s="1"/>
  <c r="E5649" i="87"/>
  <c r="D5649" i="87" s="1"/>
  <c r="E7751" i="87"/>
  <c r="D7751" i="87" s="1"/>
  <c r="E1350" i="87"/>
  <c r="D1350" i="87" s="1"/>
  <c r="E5821" i="87"/>
  <c r="D5821" i="87" s="1"/>
  <c r="E6130" i="87"/>
  <c r="D6130" i="87" s="1"/>
  <c r="E267" i="87"/>
  <c r="D267" i="87" s="1"/>
  <c r="E7305" i="87"/>
  <c r="D7305" i="87" s="1"/>
  <c r="E4298" i="87"/>
  <c r="D4298" i="87" s="1"/>
  <c r="E6464" i="87"/>
  <c r="D6464" i="87" s="1"/>
  <c r="E5938" i="87"/>
  <c r="D5938" i="87" s="1"/>
  <c r="E7739" i="87"/>
  <c r="D7739" i="87" s="1"/>
  <c r="E6714" i="87"/>
  <c r="D6714" i="87" s="1"/>
  <c r="E6219" i="87"/>
  <c r="D6219" i="87" s="1"/>
  <c r="E7723" i="87"/>
  <c r="D7723" i="87" s="1"/>
  <c r="E7630" i="87"/>
  <c r="D7630" i="87" s="1"/>
  <c r="E7213" i="87"/>
  <c r="D7213" i="87" s="1"/>
  <c r="E6920" i="87"/>
  <c r="D6920" i="87" s="1"/>
  <c r="E7568" i="87"/>
  <c r="D7568" i="87" s="1"/>
  <c r="E6943" i="87"/>
  <c r="D6943" i="87" s="1"/>
  <c r="E6611" i="87"/>
  <c r="D6611" i="87" s="1"/>
  <c r="E1284" i="87"/>
  <c r="D1284" i="87" s="1"/>
  <c r="E7524" i="87"/>
  <c r="D7524" i="87" s="1"/>
  <c r="E5453" i="87"/>
  <c r="D5453" i="87" s="1"/>
  <c r="E7765" i="87"/>
  <c r="D7765" i="87" s="1"/>
  <c r="E2934" i="87"/>
  <c r="D2934" i="87" s="1"/>
  <c r="E2761" i="87"/>
  <c r="D2761" i="87" s="1"/>
  <c r="E6340" i="87"/>
  <c r="D6340" i="87" s="1"/>
  <c r="E7539" i="87"/>
  <c r="D7539" i="87" s="1"/>
  <c r="E7259" i="87"/>
  <c r="D7259" i="87" s="1"/>
  <c r="E6951" i="87"/>
  <c r="D6951" i="87" s="1"/>
  <c r="E6569" i="87"/>
  <c r="D6569" i="87" s="1"/>
  <c r="E6034" i="87"/>
  <c r="D6034" i="87" s="1"/>
  <c r="E7782" i="87"/>
  <c r="D7782" i="87" s="1"/>
  <c r="E7606" i="87"/>
  <c r="D7606" i="87" s="1"/>
  <c r="E4296" i="87"/>
  <c r="D4296" i="87" s="1"/>
  <c r="E6473" i="87"/>
  <c r="D6473" i="87" s="1"/>
  <c r="E5017" i="87"/>
  <c r="D5017" i="87" s="1"/>
  <c r="E7590" i="87"/>
  <c r="D7590" i="87" s="1"/>
  <c r="E6271" i="87"/>
  <c r="D6271" i="87" s="1"/>
  <c r="E6585" i="87"/>
  <c r="D6585" i="87" s="1"/>
  <c r="E2944" i="87"/>
  <c r="D2944" i="87" s="1"/>
  <c r="E6583" i="87"/>
  <c r="D6583" i="87" s="1"/>
  <c r="E6566" i="87"/>
  <c r="D6566" i="87" s="1"/>
  <c r="E6220" i="87"/>
  <c r="D6220" i="87" s="1"/>
  <c r="E7672" i="87"/>
  <c r="D7672" i="87" s="1"/>
  <c r="E4281" i="87"/>
  <c r="D4281" i="87" s="1"/>
  <c r="E6226" i="87"/>
  <c r="D6226" i="87" s="1"/>
  <c r="E7806" i="87"/>
  <c r="D7806" i="87" s="1"/>
  <c r="E7093" i="87"/>
  <c r="D7093" i="87" s="1"/>
  <c r="E6635" i="87"/>
  <c r="D6635" i="87" s="1"/>
  <c r="E7883" i="87"/>
  <c r="D7883" i="87" s="1"/>
  <c r="E7361" i="87"/>
  <c r="D7361" i="87" s="1"/>
  <c r="E7367" i="87"/>
  <c r="D7367" i="87" s="1"/>
  <c r="E4275" i="87"/>
  <c r="D4275" i="87" s="1"/>
  <c r="E7596" i="87"/>
  <c r="D7596" i="87" s="1"/>
  <c r="E6251" i="87"/>
  <c r="D6251" i="87" s="1"/>
  <c r="E6777" i="87"/>
  <c r="D6777" i="87" s="1"/>
  <c r="E5442" i="87"/>
  <c r="D5442" i="87" s="1"/>
  <c r="E7821" i="87"/>
  <c r="D7821" i="87" s="1"/>
  <c r="E7688" i="87"/>
  <c r="D7688" i="87" s="1"/>
  <c r="E6985" i="87"/>
  <c r="D6985" i="87" s="1"/>
  <c r="E7376" i="87"/>
  <c r="D7376" i="87" s="1"/>
  <c r="E2665" i="87"/>
  <c r="D2665" i="87" s="1"/>
  <c r="E7767" i="87"/>
  <c r="D7767" i="87" s="1"/>
  <c r="E7440" i="87"/>
  <c r="D7440" i="87" s="1"/>
  <c r="E5002" i="87"/>
  <c r="D5002" i="87" s="1"/>
  <c r="E5514" i="87"/>
  <c r="D5514" i="87" s="1"/>
  <c r="E6278" i="87"/>
  <c r="D6278" i="87" s="1"/>
  <c r="E5832" i="87"/>
  <c r="D5832" i="87" s="1"/>
  <c r="E4354" i="87"/>
  <c r="D4354" i="87" s="1"/>
  <c r="E7842" i="87"/>
  <c r="D7842" i="87" s="1"/>
  <c r="E4359" i="87"/>
  <c r="D4359" i="87" s="1"/>
  <c r="E1188" i="87"/>
  <c r="D1188" i="87" s="1"/>
  <c r="E7329" i="87"/>
  <c r="D7329" i="87" s="1"/>
  <c r="E6071" i="87"/>
  <c r="D6071" i="87" s="1"/>
  <c r="E6239" i="87"/>
  <c r="D6239" i="87" s="1"/>
  <c r="E3474" i="87"/>
  <c r="D3474" i="87" s="1"/>
  <c r="E3026" i="87"/>
  <c r="D3026" i="87" s="1"/>
  <c r="E7661" i="87"/>
  <c r="D7661" i="87" s="1"/>
  <c r="E7340" i="87"/>
  <c r="D7340" i="87" s="1"/>
  <c r="E6684" i="87"/>
  <c r="D6684" i="87" s="1"/>
  <c r="E6573" i="87"/>
  <c r="D6573" i="87" s="1"/>
  <c r="E5797" i="87"/>
  <c r="D5797" i="87" s="1"/>
  <c r="E7569" i="87"/>
  <c r="D7569" i="87" s="1"/>
  <c r="E7169" i="87"/>
  <c r="D7169" i="87" s="1"/>
  <c r="E3366" i="87"/>
  <c r="D3366" i="87" s="1"/>
  <c r="E6145" i="87"/>
  <c r="D6145" i="87" s="1"/>
  <c r="E2899" i="87"/>
  <c r="D2899" i="87" s="1"/>
  <c r="E7299" i="87"/>
  <c r="D7299" i="87" s="1"/>
  <c r="E5936" i="87"/>
  <c r="D5936" i="87" s="1"/>
  <c r="E6019" i="87"/>
  <c r="D6019" i="87" s="1"/>
  <c r="E6975" i="87"/>
  <c r="D6975" i="87" s="1"/>
  <c r="E4738" i="87"/>
  <c r="D4738" i="87" s="1"/>
  <c r="E6645" i="87"/>
  <c r="D6645" i="87" s="1"/>
  <c r="E6208" i="87"/>
  <c r="D6208" i="87" s="1"/>
  <c r="E7818" i="87"/>
  <c r="D7818" i="87" s="1"/>
  <c r="E3665" i="87"/>
  <c r="D3665" i="87" s="1"/>
  <c r="E6146" i="87"/>
  <c r="D6146" i="87" s="1"/>
  <c r="E7498" i="87"/>
  <c r="D7498" i="87" s="1"/>
  <c r="E7051" i="87"/>
  <c r="D7051" i="87" s="1"/>
  <c r="E7626" i="87"/>
  <c r="D7626" i="87" s="1"/>
  <c r="E6351" i="87"/>
  <c r="D6351" i="87" s="1"/>
  <c r="E969" i="87"/>
  <c r="D969" i="87" s="1"/>
  <c r="E7544" i="87"/>
  <c r="D7544" i="87" s="1"/>
  <c r="E7282" i="87"/>
  <c r="D7282" i="87" s="1"/>
  <c r="E3604" i="87"/>
  <c r="D3604" i="87" s="1"/>
  <c r="E6100" i="87"/>
  <c r="D6100" i="87" s="1"/>
  <c r="E7366" i="87"/>
  <c r="D7366" i="87" s="1"/>
  <c r="E7069" i="87"/>
  <c r="D7069" i="87" s="1"/>
  <c r="E6304" i="87"/>
  <c r="D6304" i="87" s="1"/>
  <c r="E6355" i="87"/>
  <c r="D6355" i="87" s="1"/>
  <c r="E684" i="87"/>
  <c r="D684" i="87" s="1"/>
  <c r="E3311" i="87"/>
  <c r="D3311" i="87" s="1"/>
  <c r="E5471" i="87"/>
  <c r="D5471" i="87" s="1"/>
  <c r="E6608" i="87"/>
  <c r="D6608" i="87" s="1"/>
  <c r="E7097" i="87"/>
  <c r="D7097" i="87" s="1"/>
  <c r="E158" i="87"/>
  <c r="D158" i="87" s="1"/>
  <c r="E5000" i="87"/>
  <c r="D5000" i="87" s="1"/>
  <c r="E7869" i="87"/>
  <c r="D7869" i="87" s="1"/>
  <c r="E6383" i="87"/>
  <c r="D6383" i="87" s="1"/>
  <c r="E7513" i="87"/>
  <c r="D7513" i="87" s="1"/>
  <c r="E7112" i="87"/>
  <c r="D7112" i="87" s="1"/>
  <c r="E1081" i="87"/>
  <c r="D1081" i="87" s="1"/>
  <c r="E6151" i="87"/>
  <c r="D6151" i="87" s="1"/>
  <c r="E2664" i="87"/>
  <c r="D2664" i="87" s="1"/>
  <c r="E5692" i="87"/>
  <c r="D5692" i="87" s="1"/>
  <c r="E7670" i="87"/>
  <c r="D7670" i="87" s="1"/>
  <c r="E7443" i="87"/>
  <c r="D7443" i="87" s="1"/>
  <c r="E6290" i="87"/>
  <c r="D6290" i="87" s="1"/>
  <c r="E3516" i="87"/>
  <c r="D3516" i="87" s="1"/>
  <c r="E7850" i="87"/>
  <c r="D7850" i="87" s="1"/>
  <c r="E6350" i="87"/>
  <c r="D6350" i="87" s="1"/>
  <c r="E7467" i="87"/>
  <c r="D7467" i="87" s="1"/>
  <c r="E6321" i="87"/>
  <c r="D6321" i="87" s="1"/>
  <c r="E7711" i="87"/>
  <c r="D7711" i="87" s="1"/>
  <c r="E7647" i="87"/>
  <c r="D7647" i="87" s="1"/>
  <c r="E6969" i="87"/>
  <c r="D6969" i="87" s="1"/>
  <c r="E814" i="87"/>
  <c r="D814" i="87" s="1"/>
  <c r="E6936" i="87"/>
  <c r="D6936" i="87" s="1"/>
  <c r="E6575" i="87"/>
  <c r="D6575" i="87" s="1"/>
  <c r="E738" i="87"/>
  <c r="D738" i="87" s="1"/>
  <c r="E3661" i="87"/>
  <c r="D3661" i="87" s="1"/>
  <c r="E2701" i="87"/>
  <c r="D2701" i="87" s="1"/>
  <c r="E1252" i="87"/>
  <c r="D1252" i="87" s="1"/>
  <c r="E19" i="87"/>
  <c r="D19" i="87" s="1"/>
  <c r="E5287" i="87"/>
  <c r="D5287" i="87" s="1"/>
  <c r="E7859" i="87"/>
  <c r="D7859" i="87" s="1"/>
  <c r="E7318" i="87"/>
  <c r="D7318" i="87" s="1"/>
  <c r="E3593" i="87"/>
  <c r="D3593" i="87" s="1"/>
  <c r="E7350" i="87"/>
  <c r="D7350" i="87" s="1"/>
  <c r="E952" i="87"/>
  <c r="D952" i="87" s="1"/>
  <c r="E5027" i="87"/>
  <c r="D5027" i="87" s="1"/>
  <c r="E3024" i="87"/>
  <c r="D3024" i="87" s="1"/>
  <c r="E6834" i="87"/>
  <c r="D6834" i="87" s="1"/>
  <c r="E5339" i="87"/>
  <c r="D5339" i="87" s="1"/>
  <c r="E4077" i="87"/>
  <c r="D4077" i="87" s="1"/>
  <c r="E5863" i="87"/>
  <c r="D5863" i="87" s="1"/>
  <c r="E5617" i="87"/>
  <c r="D5617" i="87" s="1"/>
  <c r="E7759" i="87"/>
  <c r="D7759" i="87" s="1"/>
  <c r="E7118" i="87"/>
  <c r="D7118" i="87" s="1"/>
  <c r="E1271" i="87"/>
  <c r="D1271" i="87" s="1"/>
  <c r="E2940" i="87"/>
  <c r="D2940" i="87" s="1"/>
  <c r="E1421" i="87"/>
  <c r="D1421" i="87" s="1"/>
  <c r="E6746" i="87"/>
  <c r="D6746" i="87" s="1"/>
  <c r="E803" i="87"/>
  <c r="D803" i="87" s="1"/>
  <c r="E2745" i="87"/>
  <c r="D2745" i="87" s="1"/>
  <c r="E6399" i="87"/>
  <c r="D6399" i="87" s="1"/>
  <c r="E1204" i="87"/>
  <c r="D1204" i="87" s="1"/>
  <c r="E7466" i="87"/>
  <c r="D7466" i="87" s="1"/>
  <c r="E5652" i="87"/>
  <c r="D5652" i="87" s="1"/>
  <c r="E7708" i="87"/>
  <c r="D7708" i="87" s="1"/>
  <c r="E3217" i="87"/>
  <c r="D3217" i="87" s="1"/>
  <c r="E1056" i="87"/>
  <c r="D1056" i="87" s="1"/>
  <c r="E7387" i="87"/>
  <c r="D7387" i="87" s="1"/>
  <c r="E7704" i="87"/>
  <c r="D7704" i="87" s="1"/>
  <c r="E1497" i="87"/>
  <c r="D1497" i="87" s="1"/>
  <c r="E7619" i="87"/>
  <c r="D7619" i="87" s="1"/>
  <c r="E7379" i="87"/>
  <c r="D7379" i="87" s="1"/>
  <c r="E6407" i="87"/>
  <c r="D6407" i="87" s="1"/>
  <c r="E744" i="87"/>
  <c r="D744" i="87" s="1"/>
  <c r="E7598" i="87"/>
  <c r="D7598" i="87" s="1"/>
  <c r="E6102" i="87"/>
  <c r="D6102" i="87" s="1"/>
  <c r="E2935" i="87"/>
  <c r="D2935" i="87" s="1"/>
  <c r="E1325" i="87"/>
  <c r="D1325" i="87" s="1"/>
  <c r="E7546" i="87"/>
  <c r="D7546" i="87" s="1"/>
  <c r="E7563" i="87"/>
  <c r="D7563" i="87" s="1"/>
  <c r="E7394" i="87"/>
  <c r="D7394" i="87" s="1"/>
  <c r="E6358" i="87"/>
  <c r="D6358" i="87" s="1"/>
  <c r="E7491" i="87"/>
  <c r="D7491" i="87" s="1"/>
  <c r="E7865" i="87"/>
  <c r="D7865" i="87" s="1"/>
  <c r="E7029" i="87"/>
  <c r="D7029" i="87" s="1"/>
  <c r="E1381" i="87"/>
  <c r="D1381" i="87" s="1"/>
  <c r="E5062" i="87"/>
  <c r="D5062" i="87" s="1"/>
  <c r="E1455" i="87"/>
  <c r="D1455" i="87" s="1"/>
  <c r="E1452" i="87"/>
  <c r="D1452" i="87" s="1"/>
  <c r="E7832" i="87"/>
  <c r="D7832" i="87" s="1"/>
  <c r="E7462" i="87"/>
  <c r="D7462" i="87" s="1"/>
  <c r="E1450" i="87"/>
  <c r="D1450" i="87" s="1"/>
  <c r="E7824" i="87"/>
  <c r="D7824" i="87" s="1"/>
  <c r="E7609" i="87"/>
  <c r="D7609" i="87" s="1"/>
  <c r="E4305" i="87"/>
  <c r="D4305" i="87" s="1"/>
  <c r="E6077" i="87"/>
  <c r="D6077" i="87" s="1"/>
  <c r="E6491" i="87"/>
  <c r="D6491" i="87" s="1"/>
  <c r="E5457" i="87"/>
  <c r="D5457" i="87" s="1"/>
  <c r="E6396" i="87"/>
  <c r="D6396" i="87" s="1"/>
  <c r="E7700" i="87"/>
  <c r="D7700" i="87" s="1"/>
  <c r="E904" i="87"/>
  <c r="D904" i="87" s="1"/>
  <c r="E6336" i="87"/>
  <c r="D6336" i="87" s="1"/>
  <c r="E4147" i="87"/>
  <c r="D4147" i="87" s="1"/>
  <c r="E7635" i="87"/>
  <c r="D7635" i="87" s="1"/>
  <c r="E6334" i="87"/>
  <c r="D6334" i="87" s="1"/>
  <c r="E58" i="87"/>
  <c r="D58" i="87" s="1"/>
  <c r="E7088" i="87"/>
  <c r="D7088" i="87" s="1"/>
  <c r="E6165" i="87"/>
  <c r="D6165" i="87" s="1"/>
  <c r="E6438" i="87"/>
  <c r="D6438" i="87" s="1"/>
  <c r="E7582" i="87"/>
  <c r="D7582" i="87" s="1"/>
  <c r="E37" i="87"/>
  <c r="D37" i="87" s="1"/>
  <c r="E6341" i="87"/>
  <c r="D6341" i="87" s="1"/>
  <c r="E7855" i="87"/>
  <c r="D7855" i="87" s="1"/>
  <c r="E7319" i="87"/>
  <c r="D7319" i="87" s="1"/>
  <c r="E5029" i="87"/>
  <c r="D5029" i="87" s="1"/>
  <c r="E7558" i="87"/>
  <c r="D7558" i="87" s="1"/>
  <c r="E1340" i="87"/>
  <c r="D1340" i="87" s="1"/>
  <c r="E5535" i="87"/>
  <c r="D5535" i="87" s="1"/>
  <c r="E7755" i="87"/>
  <c r="D7755" i="87" s="1"/>
  <c r="E7193" i="87"/>
  <c r="D7193" i="87" s="1"/>
  <c r="E7327" i="87"/>
  <c r="D7327" i="87" s="1"/>
  <c r="E6150" i="87"/>
  <c r="D6150" i="87" s="1"/>
  <c r="E6917" i="87"/>
  <c r="D6917" i="87" s="1"/>
  <c r="E7432" i="87"/>
  <c r="D7432" i="87" s="1"/>
  <c r="E6299" i="87"/>
  <c r="D6299" i="87" s="1"/>
  <c r="E669" i="87"/>
  <c r="D669" i="87" s="1"/>
  <c r="E5034" i="87"/>
  <c r="D5034" i="87" s="1"/>
  <c r="E7773" i="87"/>
  <c r="D7773" i="87" s="1"/>
  <c r="E7507" i="87"/>
  <c r="D7507" i="87" s="1"/>
  <c r="E6372" i="87"/>
  <c r="D6372" i="87" s="1"/>
  <c r="E4262" i="87"/>
  <c r="D4262" i="87" s="1"/>
  <c r="E6141" i="87"/>
  <c r="D6141" i="87" s="1"/>
  <c r="E1493" i="87"/>
  <c r="D1493" i="87" s="1"/>
  <c r="E4808" i="87"/>
  <c r="D4808" i="87" s="1"/>
  <c r="E5289" i="87"/>
  <c r="D5289" i="87" s="1"/>
  <c r="E5532" i="87"/>
  <c r="D5532" i="87" s="1"/>
  <c r="E6988" i="87"/>
  <c r="D6988" i="87" s="1"/>
  <c r="E1346" i="87"/>
  <c r="D1346" i="87" s="1"/>
  <c r="E70" i="87"/>
  <c r="D70" i="87" s="1"/>
  <c r="E843" i="87"/>
  <c r="D843" i="87" s="1"/>
  <c r="E6595" i="87"/>
  <c r="D6595" i="87" s="1"/>
  <c r="E5185" i="87"/>
  <c r="D5185" i="87" s="1"/>
  <c r="E872" i="87"/>
  <c r="D872" i="87" s="1"/>
  <c r="E7653" i="87"/>
  <c r="D7653" i="87" s="1"/>
  <c r="E7860" i="87"/>
  <c r="D7860" i="87" s="1"/>
  <c r="E4257" i="87"/>
  <c r="D4257" i="87" s="1"/>
  <c r="E7691" i="87"/>
  <c r="D7691" i="87" s="1"/>
  <c r="E7457" i="87"/>
  <c r="D7457" i="87" s="1"/>
  <c r="E7684" i="87"/>
  <c r="D7684" i="87" s="1"/>
  <c r="E6639" i="87"/>
  <c r="D6639" i="87" s="1"/>
  <c r="E7640" i="87"/>
  <c r="D7640" i="87" s="1"/>
  <c r="E7605" i="87"/>
  <c r="D7605" i="87" s="1"/>
  <c r="E7248" i="87"/>
  <c r="D7248" i="87" s="1"/>
  <c r="E899" i="87"/>
  <c r="D899" i="87" s="1"/>
  <c r="E977" i="87"/>
  <c r="D977" i="87" s="1"/>
  <c r="E7746" i="87"/>
  <c r="D7746" i="87" s="1"/>
  <c r="E6142" i="87"/>
  <c r="D6142" i="87" s="1"/>
  <c r="E7045" i="87"/>
  <c r="D7045" i="87" s="1"/>
  <c r="E5406" i="87"/>
  <c r="D5406" i="87" s="1"/>
  <c r="E7698" i="87"/>
  <c r="D7698" i="87" s="1"/>
  <c r="E7423" i="87"/>
  <c r="D7423" i="87" s="1"/>
  <c r="E6312" i="87"/>
  <c r="D6312" i="87" s="1"/>
  <c r="E6115" i="87"/>
  <c r="D6115" i="87" s="1"/>
  <c r="E7741" i="87"/>
  <c r="D7741" i="87" s="1"/>
  <c r="E7504" i="87"/>
  <c r="D7504" i="87" s="1"/>
  <c r="E6330" i="87"/>
  <c r="D6330" i="87" s="1"/>
  <c r="E950" i="87"/>
  <c r="D950" i="87" s="1"/>
  <c r="E7284" i="87"/>
  <c r="D7284" i="87" s="1"/>
  <c r="E7035" i="87"/>
  <c r="D7035" i="87" s="1"/>
  <c r="E844" i="87"/>
  <c r="D844" i="87" s="1"/>
  <c r="E7345" i="87"/>
  <c r="D7345" i="87" s="1"/>
  <c r="E5066" i="87"/>
  <c r="D5066" i="87" s="1"/>
  <c r="E6489" i="87"/>
  <c r="D6489" i="87" s="1"/>
  <c r="E7828" i="87"/>
  <c r="D7828" i="87" s="1"/>
  <c r="E6031" i="87"/>
  <c r="D6031" i="87" s="1"/>
  <c r="E2502" i="87"/>
  <c r="D2502" i="87" s="1"/>
  <c r="E7641" i="87"/>
  <c r="D7641" i="87" s="1"/>
  <c r="E6591" i="87"/>
  <c r="D6591" i="87" s="1"/>
  <c r="E6982" i="87"/>
  <c r="D6982" i="87" s="1"/>
  <c r="E6182" i="87"/>
  <c r="D6182" i="87" s="1"/>
  <c r="E4160" i="87"/>
  <c r="D4160" i="87" s="1"/>
  <c r="E5937" i="87"/>
  <c r="D5937" i="87" s="1"/>
  <c r="E7347" i="87"/>
  <c r="D7347" i="87" s="1"/>
  <c r="E7295" i="87"/>
  <c r="D7295" i="87" s="1"/>
  <c r="E3319" i="87"/>
  <c r="D3319" i="87" s="1"/>
  <c r="E7472" i="87"/>
  <c r="D7472" i="87" s="1"/>
  <c r="E7187" i="87"/>
  <c r="D7187" i="87" s="1"/>
  <c r="E2743" i="87"/>
  <c r="D2743" i="87" s="1"/>
  <c r="E7395" i="87"/>
  <c r="D7395" i="87" s="1"/>
  <c r="E951" i="87"/>
  <c r="D951" i="87" s="1"/>
  <c r="E3601" i="87"/>
  <c r="D3601" i="87" s="1"/>
  <c r="E6302" i="87"/>
  <c r="D6302" i="87" s="1"/>
  <c r="E7263" i="87"/>
  <c r="D7263" i="87" s="1"/>
  <c r="E7532" i="87"/>
  <c r="D7532" i="87" s="1"/>
  <c r="E6581" i="87"/>
  <c r="D6581" i="87" s="1"/>
  <c r="E6956" i="87"/>
  <c r="D6956" i="87" s="1"/>
  <c r="E6269" i="87"/>
  <c r="D6269" i="87" s="1"/>
  <c r="E7797" i="87"/>
  <c r="D7797" i="87" s="1"/>
  <c r="E7407" i="87"/>
  <c r="D7407" i="87" s="1"/>
  <c r="E4027" i="87"/>
  <c r="D4027" i="87" s="1"/>
  <c r="E6397" i="87"/>
  <c r="D6397" i="87" s="1"/>
  <c r="E5111" i="87"/>
  <c r="D5111" i="87" s="1"/>
  <c r="E7388" i="87"/>
  <c r="D7388" i="87" s="1"/>
  <c r="E6223" i="87"/>
  <c r="D6223" i="87" s="1"/>
  <c r="E6373" i="87"/>
  <c r="D6373" i="87" s="1"/>
  <c r="E1258" i="87"/>
  <c r="D1258" i="87" s="1"/>
  <c r="E6098" i="87"/>
  <c r="D6098" i="87" s="1"/>
  <c r="E6427" i="87"/>
  <c r="D6427" i="87" s="1"/>
  <c r="E6250" i="87"/>
  <c r="D6250" i="87" s="1"/>
  <c r="E7772" i="87"/>
  <c r="D7772" i="87" s="1"/>
  <c r="E4022" i="87"/>
  <c r="D4022" i="87" s="1"/>
  <c r="E5837" i="87"/>
  <c r="D5837" i="87" s="1"/>
  <c r="E7332" i="87"/>
  <c r="D7332" i="87" s="1"/>
  <c r="E7545" i="87"/>
  <c r="D7545" i="87" s="1"/>
  <c r="E6667" i="87"/>
  <c r="D6667" i="87" s="1"/>
  <c r="E7386" i="87"/>
  <c r="D7386" i="87" s="1"/>
  <c r="E7764" i="87"/>
  <c r="D7764" i="87" s="1"/>
  <c r="E6114" i="87"/>
  <c r="D6114" i="87" s="1"/>
  <c r="E1390" i="87"/>
  <c r="D1390" i="87" s="1"/>
  <c r="E4955" i="87"/>
  <c r="D4955" i="87" s="1"/>
  <c r="E1168" i="87"/>
  <c r="D1168" i="87" s="1"/>
  <c r="E1316" i="87"/>
  <c r="D1316" i="87" s="1"/>
  <c r="E1054" i="87"/>
  <c r="D1054" i="87" s="1"/>
  <c r="E3533" i="87"/>
  <c r="D3533" i="87" s="1"/>
  <c r="E7831" i="87"/>
  <c r="D7831" i="87" s="1"/>
  <c r="E5270" i="87"/>
  <c r="D5270" i="87" s="1"/>
  <c r="E1090" i="87"/>
  <c r="D1090" i="87" s="1"/>
  <c r="E7637" i="87"/>
  <c r="D7637" i="87" s="1"/>
  <c r="E5525" i="87"/>
  <c r="D5525" i="87" s="1"/>
  <c r="E5976" i="87"/>
  <c r="D5976" i="87" s="1"/>
  <c r="E2938" i="87"/>
  <c r="D2938" i="87" s="1"/>
  <c r="E3352" i="87"/>
  <c r="D3352" i="87" s="1"/>
  <c r="E2774" i="87"/>
  <c r="D2774" i="87" s="1"/>
  <c r="E5036" i="87"/>
  <c r="D5036" i="87" s="1"/>
  <c r="E6619" i="87"/>
  <c r="D6619" i="87" s="1"/>
  <c r="E7851" i="87"/>
  <c r="D7851" i="87" s="1"/>
  <c r="E7515" i="87"/>
  <c r="D7515" i="87" s="1"/>
  <c r="E7017" i="87"/>
  <c r="D7017" i="87" s="1"/>
  <c r="E1410" i="87"/>
  <c r="D1410" i="87" s="1"/>
  <c r="E7369" i="87"/>
  <c r="D7369" i="87" s="1"/>
  <c r="E7618" i="87"/>
  <c r="D7618" i="87" s="1"/>
  <c r="E1386" i="87"/>
  <c r="D1386" i="87" s="1"/>
  <c r="E7592" i="87"/>
  <c r="D7592" i="87" s="1"/>
  <c r="E5530" i="87"/>
  <c r="D5530" i="87" s="1"/>
  <c r="E6027" i="87"/>
  <c r="D6027" i="87" s="1"/>
  <c r="E7643" i="87"/>
  <c r="D7643" i="87" s="1"/>
  <c r="E4285" i="87"/>
  <c r="D4285" i="87" s="1"/>
  <c r="E7391" i="87"/>
  <c r="D7391" i="87" s="1"/>
  <c r="E6015" i="87"/>
  <c r="D6015" i="87" s="1"/>
  <c r="E7766" i="87"/>
  <c r="D7766" i="87" s="1"/>
  <c r="E3590" i="87"/>
  <c r="D3590" i="87" s="1"/>
  <c r="E5728" i="87"/>
  <c r="D5728" i="87" s="1"/>
  <c r="E6983" i="87"/>
  <c r="D6983" i="87" s="1"/>
  <c r="E6044" i="87"/>
  <c r="D6044" i="87" s="1"/>
  <c r="E3313" i="87"/>
  <c r="D3313" i="87" s="1"/>
  <c r="E5516" i="87"/>
  <c r="D5516" i="87" s="1"/>
  <c r="E1205" i="87"/>
  <c r="D1205" i="87" s="1"/>
  <c r="E5048" i="87"/>
  <c r="D5048" i="87" s="1"/>
  <c r="E5871" i="87"/>
  <c r="D5871" i="87" s="1"/>
  <c r="E4757" i="87"/>
  <c r="D4757" i="87" s="1"/>
  <c r="E5046" i="87"/>
  <c r="D5046" i="87" s="1"/>
  <c r="E913" i="87"/>
  <c r="D913" i="87" s="1"/>
  <c r="E7864" i="87"/>
  <c r="D7864" i="87" s="1"/>
  <c r="E14" i="87"/>
  <c r="D14" i="87" s="1"/>
  <c r="E2762" i="87"/>
  <c r="D2762" i="87" s="1"/>
  <c r="E7540" i="87"/>
  <c r="D7540" i="87" s="1"/>
  <c r="E6119" i="87"/>
  <c r="D6119" i="87" s="1"/>
  <c r="E6418" i="87"/>
  <c r="D6418" i="87" s="1"/>
  <c r="E7011" i="87"/>
  <c r="D7011" i="87" s="1"/>
  <c r="E6390" i="87"/>
  <c r="D6390" i="87" s="1"/>
  <c r="E6950" i="87"/>
  <c r="D6950" i="87" s="1"/>
  <c r="E7073" i="87"/>
  <c r="D7073" i="87" s="1"/>
  <c r="E6895" i="87"/>
  <c r="D6895" i="87" s="1"/>
  <c r="E3518" i="87"/>
  <c r="D3518" i="87" s="1"/>
  <c r="E5125" i="87"/>
  <c r="D5125" i="87" s="1"/>
  <c r="E5686" i="87"/>
  <c r="D5686" i="87" s="1"/>
  <c r="E4119" i="87"/>
  <c r="D4119" i="87" s="1"/>
  <c r="E7381" i="87"/>
  <c r="D7381" i="87" s="1"/>
  <c r="E5187" i="87"/>
  <c r="D5187" i="87" s="1"/>
  <c r="E6406" i="87"/>
  <c r="D6406" i="87" s="1"/>
  <c r="E2751" i="87"/>
  <c r="D2751" i="87" s="1"/>
  <c r="E4322" i="87"/>
  <c r="D4322" i="87" s="1"/>
  <c r="E7793" i="87"/>
  <c r="D7793" i="87" s="1"/>
  <c r="E3431" i="87"/>
  <c r="D3431" i="87" s="1"/>
  <c r="E7615" i="87"/>
  <c r="D7615" i="87" s="1"/>
  <c r="E7718" i="87"/>
  <c r="D7718" i="87" s="1"/>
  <c r="E7357" i="87"/>
  <c r="D7357" i="87" s="1"/>
  <c r="E6029" i="87"/>
  <c r="D6029" i="87" s="1"/>
  <c r="E7666" i="87"/>
  <c r="D7666" i="87" s="1"/>
  <c r="E6971" i="87"/>
  <c r="D6971" i="87" s="1"/>
  <c r="E5500" i="87"/>
  <c r="D5500" i="87" s="1"/>
  <c r="E3569" i="87"/>
  <c r="D3569" i="87" s="1"/>
  <c r="E7799" i="87"/>
  <c r="D7799" i="87" s="1"/>
  <c r="E7689" i="87"/>
  <c r="D7689" i="87" s="1"/>
  <c r="E7875" i="87"/>
  <c r="D7875" i="87" s="1"/>
  <c r="E7349" i="87"/>
  <c r="D7349" i="87" s="1"/>
  <c r="E2942" i="87"/>
  <c r="D2942" i="87" s="1"/>
  <c r="E7768" i="87"/>
  <c r="D7768" i="87" s="1"/>
  <c r="E7520" i="87"/>
  <c r="D7520" i="87" s="1"/>
  <c r="E5469" i="87"/>
  <c r="D5469" i="87" s="1"/>
  <c r="E6066" i="87"/>
  <c r="D6066" i="87" s="1"/>
  <c r="E7090" i="87"/>
  <c r="D7090" i="87" s="1"/>
  <c r="E697" i="87"/>
  <c r="D697" i="87" s="1"/>
  <c r="E7528" i="87"/>
  <c r="D7528" i="87" s="1"/>
  <c r="E7648" i="87"/>
  <c r="D7648" i="87" s="1"/>
  <c r="E4743" i="87"/>
  <c r="D4743" i="87" s="1"/>
  <c r="E7756" i="87"/>
  <c r="D7756" i="87" s="1"/>
  <c r="E7620" i="87"/>
  <c r="D7620" i="87" s="1"/>
  <c r="E6360" i="87"/>
  <c r="D6360" i="87" s="1"/>
  <c r="E685" i="87"/>
  <c r="D685" i="87" s="1"/>
  <c r="E7682" i="87"/>
  <c r="D7682" i="87" s="1"/>
  <c r="E7053" i="87"/>
  <c r="D7053" i="87" s="1"/>
  <c r="E39" i="87"/>
  <c r="D39" i="87" s="1"/>
  <c r="E1446" i="87"/>
  <c r="D1446" i="87" s="1"/>
  <c r="E6419" i="87"/>
  <c r="D6419" i="87" s="1"/>
  <c r="E2553" i="87"/>
  <c r="D2553" i="87" s="1"/>
  <c r="E3022" i="87"/>
  <c r="D3022" i="87" s="1"/>
  <c r="E6002" i="87"/>
  <c r="D6002" i="87" s="1"/>
  <c r="E5168" i="87"/>
  <c r="D5168" i="87" s="1"/>
  <c r="E7805" i="87"/>
  <c r="D7805" i="87" s="1"/>
  <c r="E6289" i="87"/>
  <c r="D6289" i="87" s="1"/>
  <c r="E857" i="87"/>
  <c r="D857" i="87" s="1"/>
  <c r="E1231" i="87"/>
  <c r="D1231" i="87" s="1"/>
  <c r="E728" i="87"/>
  <c r="D728" i="87" s="1"/>
  <c r="E6930" i="87"/>
  <c r="D6930" i="87" s="1"/>
  <c r="E953" i="87"/>
  <c r="D953" i="87" s="1"/>
  <c r="E1404" i="87"/>
  <c r="D1404" i="87" s="1"/>
  <c r="E6288" i="87"/>
  <c r="D6288" i="87" s="1"/>
  <c r="E7825" i="87"/>
  <c r="D7825" i="87" s="1"/>
  <c r="E7655" i="87"/>
  <c r="D7655" i="87" s="1"/>
  <c r="E5569" i="87"/>
  <c r="D5569" i="87" s="1"/>
  <c r="E7728" i="87"/>
  <c r="D7728" i="87" s="1"/>
  <c r="E2667" i="87"/>
  <c r="D2667" i="87" s="1"/>
  <c r="E905" i="87"/>
  <c r="D905" i="87" s="1"/>
  <c r="E6107" i="87"/>
  <c r="D6107" i="87" s="1"/>
  <c r="E6698" i="87"/>
  <c r="D6698" i="87" s="1"/>
  <c r="E896" i="87"/>
  <c r="D896" i="87" s="1"/>
  <c r="E6049" i="87"/>
  <c r="D6049" i="87" s="1"/>
  <c r="E7644" i="87"/>
  <c r="D7644" i="87" s="1"/>
  <c r="E6301" i="87"/>
  <c r="D6301" i="87" s="1"/>
  <c r="E7479" i="87"/>
  <c r="D7479" i="87" s="1"/>
  <c r="E2923" i="87"/>
  <c r="D2923" i="87" s="1"/>
  <c r="E6133" i="87"/>
  <c r="D6133" i="87" s="1"/>
  <c r="E7227" i="87"/>
  <c r="D7227" i="87" s="1"/>
  <c r="E7277" i="87"/>
  <c r="D7277" i="87" s="1"/>
  <c r="E7877" i="87"/>
  <c r="D7877" i="87" s="1"/>
  <c r="E7534" i="87"/>
  <c r="D7534" i="87" s="1"/>
  <c r="E1256" i="87"/>
  <c r="D1256" i="87" s="1"/>
  <c r="E7642" i="87"/>
  <c r="D7642" i="87" s="1"/>
  <c r="E7447" i="87"/>
  <c r="D7447" i="87" s="1"/>
  <c r="E4159" i="87"/>
  <c r="D4159" i="87" s="1"/>
  <c r="E6035" i="87"/>
  <c r="D6035" i="87" s="1"/>
  <c r="E6204" i="87"/>
  <c r="D6204" i="87" s="1"/>
  <c r="E5470" i="87"/>
  <c r="D5470" i="87" s="1"/>
  <c r="E7613" i="87"/>
  <c r="D7613" i="87" s="1"/>
  <c r="E7645" i="87"/>
  <c r="D7645" i="87" s="1"/>
  <c r="E7694" i="87"/>
  <c r="D7694" i="87" s="1"/>
  <c r="E7221" i="87"/>
  <c r="D7221" i="87" s="1"/>
  <c r="E7312" i="87"/>
  <c r="D7312" i="87" s="1"/>
  <c r="E6199" i="87"/>
  <c r="D6199" i="87" s="1"/>
  <c r="E7706" i="87"/>
  <c r="D7706" i="87" s="1"/>
  <c r="E7404" i="87"/>
  <c r="D7404" i="87" s="1"/>
  <c r="E6589" i="87"/>
  <c r="D6589" i="87" s="1"/>
  <c r="E4357" i="87"/>
  <c r="D4357" i="87" s="1"/>
  <c r="E5671" i="87"/>
  <c r="D5671" i="87" s="1"/>
  <c r="E7715" i="87"/>
  <c r="D7715" i="87" s="1"/>
  <c r="E7845" i="87"/>
  <c r="D7845" i="87" s="1"/>
  <c r="E6063" i="87"/>
  <c r="D6063" i="87" s="1"/>
  <c r="E7695" i="87"/>
  <c r="D7695" i="87" s="1"/>
  <c r="E7480" i="87"/>
  <c r="D7480" i="87" s="1"/>
  <c r="E5200" i="87"/>
  <c r="D5200" i="87" s="1"/>
  <c r="E7403" i="87"/>
  <c r="D7403" i="87" s="1"/>
  <c r="E1194" i="87"/>
  <c r="D1194" i="87" s="1"/>
  <c r="E7617" i="87"/>
  <c r="D7617" i="87" s="1"/>
  <c r="E838" i="87"/>
  <c r="D838" i="87" s="1"/>
  <c r="E1491" i="87"/>
  <c r="D1491" i="87" s="1"/>
  <c r="E1484" i="87"/>
  <c r="D1484" i="87" s="1"/>
  <c r="E5022" i="87"/>
  <c r="D5022" i="87" s="1"/>
  <c r="E852" i="87"/>
  <c r="D852" i="87" s="1"/>
  <c r="E2936" i="87"/>
  <c r="D2936" i="87" s="1"/>
  <c r="E2754" i="87"/>
  <c r="D2754" i="87" s="1"/>
  <c r="E2749" i="87"/>
  <c r="D2749" i="87" s="1"/>
  <c r="E3530" i="87"/>
  <c r="D3530" i="87" s="1"/>
  <c r="E6045" i="87"/>
  <c r="D6045" i="87" s="1"/>
  <c r="E6485" i="87"/>
  <c r="D6485" i="87" s="1"/>
  <c r="E6234" i="87"/>
  <c r="D6234" i="87" s="1"/>
  <c r="E4796" i="87"/>
  <c r="D4796" i="87" s="1"/>
  <c r="E7405" i="87"/>
  <c r="D7405" i="87" s="1"/>
  <c r="E6143" i="87"/>
  <c r="D6143" i="87" s="1"/>
  <c r="E6181" i="87"/>
  <c r="D6181" i="87" s="1"/>
  <c r="E7604" i="87"/>
  <c r="D7604" i="87" s="1"/>
  <c r="E7482" i="87"/>
  <c r="D7482" i="87" s="1"/>
  <c r="E7798" i="87"/>
  <c r="D7798" i="87" s="1"/>
  <c r="E7678" i="87"/>
  <c r="D7678" i="87" s="1"/>
  <c r="E5742" i="87"/>
  <c r="D5742" i="87" s="1"/>
  <c r="E7726" i="87"/>
  <c r="D7726" i="87" s="1"/>
  <c r="E6281" i="87"/>
  <c r="D6281" i="87" s="1"/>
  <c r="E1296" i="87"/>
  <c r="D1296" i="87" s="1"/>
  <c r="E6327" i="87"/>
  <c r="D6327" i="87" s="1"/>
  <c r="E7130" i="87"/>
  <c r="D7130" i="87" s="1"/>
  <c r="E682" i="87"/>
  <c r="D682" i="87" s="1"/>
  <c r="E923" i="87"/>
  <c r="D923" i="87" s="1"/>
  <c r="E7531" i="87"/>
  <c r="D7531" i="87" s="1"/>
  <c r="E7390" i="87"/>
  <c r="D7390" i="87" s="1"/>
  <c r="E4314" i="87"/>
  <c r="D4314" i="87" s="1"/>
  <c r="E6138" i="87"/>
  <c r="D6138" i="87" s="1"/>
  <c r="E6346" i="87"/>
  <c r="D6346" i="87" s="1"/>
  <c r="E7005" i="87"/>
  <c r="D7005" i="87" s="1"/>
  <c r="E7681" i="87"/>
  <c r="D7681" i="87" s="1"/>
  <c r="E7690" i="87"/>
  <c r="D7690" i="87" s="1"/>
  <c r="E7557" i="87"/>
  <c r="D7557" i="87" s="1"/>
  <c r="E7310" i="87"/>
  <c r="D7310" i="87" s="1"/>
  <c r="E5288" i="87"/>
  <c r="D5288" i="87" s="1"/>
  <c r="E7576" i="87"/>
  <c r="D7576" i="87" s="1"/>
  <c r="E6206" i="87"/>
  <c r="D6206" i="87" s="1"/>
  <c r="E7603" i="87"/>
  <c r="D7603" i="87" s="1"/>
  <c r="E5722" i="87"/>
  <c r="D5722" i="87" s="1"/>
  <c r="E4758" i="87"/>
  <c r="D4758" i="87" s="1"/>
  <c r="E7032" i="87"/>
  <c r="D7032" i="87" s="1"/>
  <c r="E7365" i="87"/>
  <c r="D7365" i="87" s="1"/>
  <c r="E6375" i="87"/>
  <c r="D6375" i="87" s="1"/>
  <c r="E681" i="87"/>
  <c r="D681" i="87" s="1"/>
  <c r="E7801" i="87"/>
  <c r="D7801" i="87" s="1"/>
  <c r="E7115" i="87"/>
  <c r="D7115" i="87" s="1"/>
  <c r="E1061" i="87"/>
  <c r="D1061" i="87" s="1"/>
  <c r="E5561" i="87"/>
  <c r="D5561" i="87" s="1"/>
  <c r="E4304" i="87"/>
  <c r="D4304" i="87" s="1"/>
  <c r="E3324" i="87"/>
  <c r="D3324" i="87" s="1"/>
  <c r="E5831" i="87"/>
  <c r="D5831" i="87" s="1"/>
  <c r="E6959" i="87"/>
  <c r="D6959" i="87" s="1"/>
  <c r="E6212" i="87"/>
  <c r="D6212" i="87" s="1"/>
  <c r="E7743" i="87"/>
  <c r="D7743" i="87" s="1"/>
  <c r="E7622" i="87"/>
  <c r="D7622" i="87" s="1"/>
  <c r="E6087" i="87"/>
  <c r="D6087" i="87" s="1"/>
  <c r="E7526" i="87"/>
  <c r="D7526" i="87" s="1"/>
  <c r="E6836" i="87"/>
  <c r="D6836" i="87" s="1"/>
  <c r="E5407" i="87"/>
  <c r="D5407" i="87" s="1"/>
  <c r="E3334" i="87"/>
  <c r="D3334" i="87" s="1"/>
  <c r="E7516" i="87"/>
  <c r="D7516" i="87" s="1"/>
  <c r="E3027" i="87"/>
  <c r="D3027" i="87" s="1"/>
  <c r="E6644" i="87"/>
  <c r="D6644" i="87" s="1"/>
  <c r="E7853" i="87"/>
  <c r="D7853" i="87" s="1"/>
  <c r="E5635" i="87"/>
  <c r="D5635" i="87" s="1"/>
  <c r="E1229" i="87"/>
  <c r="D1229" i="87" s="1"/>
  <c r="E7510" i="87"/>
  <c r="D7510" i="87" s="1"/>
  <c r="E5997" i="87"/>
  <c r="D5997" i="87" s="1"/>
  <c r="E6303" i="87"/>
  <c r="D6303" i="87" s="1"/>
  <c r="E5303" i="87"/>
  <c r="D5303" i="87" s="1"/>
  <c r="E3201" i="87"/>
  <c r="D3201" i="87" s="1"/>
  <c r="E5056" i="87"/>
  <c r="D5056" i="87" s="1"/>
  <c r="E6410" i="87"/>
  <c r="D6410" i="87" s="1"/>
  <c r="E7560" i="87"/>
  <c r="D7560" i="87" s="1"/>
  <c r="E1185" i="87"/>
  <c r="D1185" i="87" s="1"/>
  <c r="E7808" i="87"/>
  <c r="D7808" i="87" s="1"/>
  <c r="E7009" i="87"/>
  <c r="D7009" i="87" s="1"/>
  <c r="E2933" i="87"/>
  <c r="D2933" i="87" s="1"/>
  <c r="E7575" i="87"/>
  <c r="D7575" i="87" s="1"/>
  <c r="E777" i="87"/>
  <c r="D777" i="87" s="1"/>
  <c r="E3358" i="87"/>
  <c r="D3358" i="87" s="1"/>
  <c r="E376" i="87"/>
  <c r="D376" i="87" s="1"/>
  <c r="E916" i="87"/>
  <c r="D916" i="87" s="1"/>
  <c r="E6409" i="87"/>
  <c r="D6409" i="87" s="1"/>
  <c r="E7696" i="87"/>
  <c r="D7696" i="87" s="1"/>
  <c r="E7527" i="87"/>
  <c r="D7527" i="87" s="1"/>
  <c r="E5463" i="87"/>
  <c r="D5463" i="87" s="1"/>
  <c r="E7829" i="87"/>
  <c r="D7829" i="87" s="1"/>
  <c r="E2575" i="87"/>
  <c r="D2575" i="87" s="1"/>
  <c r="E6147" i="87"/>
  <c r="D6147" i="87" s="1"/>
  <c r="E7761" i="87"/>
  <c r="D7761" i="87" s="1"/>
  <c r="E7548" i="87"/>
  <c r="D7548" i="87" s="1"/>
  <c r="E7570" i="87"/>
  <c r="D7570" i="87" s="1"/>
  <c r="E5804" i="87"/>
  <c r="D5804" i="87" s="1"/>
  <c r="E7382" i="87"/>
  <c r="D7382" i="87" s="1"/>
  <c r="E7758" i="87"/>
  <c r="D7758" i="87" s="1"/>
  <c r="E6715" i="87"/>
  <c r="D6715" i="87" s="1"/>
  <c r="E695" i="87"/>
  <c r="D695" i="87" s="1"/>
  <c r="E4303" i="87"/>
  <c r="D4303" i="87" s="1"/>
  <c r="E1037" i="87"/>
  <c r="D1037" i="87" s="1"/>
  <c r="E1206" i="87"/>
  <c r="D1206" i="87" s="1"/>
  <c r="E7747" i="87"/>
  <c r="D7747" i="87" s="1"/>
  <c r="E7541" i="87"/>
  <c r="D7541" i="87" s="1"/>
  <c r="E2742" i="87"/>
  <c r="D2742" i="87" s="1"/>
  <c r="E7453" i="87"/>
  <c r="D7453" i="87" s="1"/>
  <c r="E7673" i="87"/>
  <c r="D7673" i="87" s="1"/>
  <c r="E6164" i="87"/>
  <c r="D6164" i="87" s="1"/>
  <c r="E7713" i="87"/>
  <c r="D7713" i="87" s="1"/>
  <c r="E7003" i="87"/>
  <c r="D7003" i="87" s="1"/>
  <c r="E2542" i="87"/>
  <c r="D2542" i="87" s="1"/>
  <c r="E967" i="87"/>
  <c r="D967" i="87" s="1"/>
  <c r="E3240" i="87"/>
  <c r="D3240" i="87" s="1"/>
  <c r="E802" i="87"/>
  <c r="D802" i="87" s="1"/>
  <c r="E7183" i="87"/>
  <c r="D7183" i="87" s="1"/>
  <c r="E7701" i="87"/>
  <c r="D7701" i="87" s="1"/>
  <c r="E7852" i="87"/>
  <c r="D7852" i="87" s="1"/>
  <c r="E7038" i="87"/>
  <c r="D7038" i="87" s="1"/>
  <c r="E1203" i="87"/>
  <c r="D1203" i="87" s="1"/>
  <c r="E7320" i="87"/>
  <c r="D7320" i="87" s="1"/>
  <c r="E7400" i="87"/>
  <c r="D7400" i="87" s="1"/>
  <c r="E7419" i="87"/>
  <c r="D7419" i="87" s="1"/>
  <c r="E7587" i="87"/>
  <c r="D7587" i="87" s="1"/>
  <c r="E1180" i="87"/>
  <c r="D1180" i="87" s="1"/>
  <c r="E1268" i="87"/>
  <c r="D1268" i="87" s="1"/>
  <c r="E3197" i="87"/>
  <c r="D3197" i="87" s="1"/>
  <c r="E1288" i="87"/>
  <c r="D1288" i="87" s="1"/>
  <c r="E850" i="87"/>
  <c r="D850" i="87" s="1"/>
  <c r="E808" i="87"/>
  <c r="D808" i="87" s="1"/>
  <c r="E866" i="87"/>
  <c r="D866" i="87" s="1"/>
  <c r="E2772" i="87"/>
  <c r="D2772" i="87" s="1"/>
  <c r="E5331" i="87"/>
  <c r="D5331" i="87" s="1"/>
  <c r="E1088" i="87"/>
  <c r="D1088" i="87" s="1"/>
  <c r="E6232" i="87"/>
  <c r="D6232" i="87" s="1"/>
  <c r="E7776" i="87"/>
  <c r="D7776" i="87" s="1"/>
  <c r="E3563" i="87"/>
  <c r="D3563" i="87" s="1"/>
  <c r="E7697" i="87"/>
  <c r="D7697" i="87" s="1"/>
  <c r="E32" i="87"/>
  <c r="D32" i="87" s="1"/>
  <c r="E2757" i="87"/>
  <c r="D2757" i="87" s="1"/>
  <c r="E6353" i="87"/>
  <c r="D6353" i="87" s="1"/>
  <c r="E1058" i="87"/>
  <c r="D1058" i="87" s="1"/>
  <c r="E7636" i="87"/>
  <c r="D7636" i="87" s="1"/>
  <c r="E4335" i="87"/>
  <c r="D4335" i="87" s="1"/>
  <c r="E7336" i="87"/>
  <c r="D7336" i="87" s="1"/>
  <c r="E7499" i="87"/>
  <c r="D7499" i="87" s="1"/>
  <c r="E7783" i="87"/>
  <c r="D7783" i="87" s="1"/>
  <c r="E6352" i="87"/>
  <c r="D6352" i="87" s="1"/>
  <c r="E7492" i="87"/>
  <c r="D7492" i="87" s="1"/>
  <c r="E858" i="87"/>
  <c r="D858" i="87" s="1"/>
  <c r="E5513" i="87"/>
  <c r="D5513" i="87" s="1"/>
  <c r="E7308" i="87"/>
  <c r="D7308" i="87" s="1"/>
  <c r="E7442" i="87"/>
  <c r="D7442" i="87" s="1"/>
  <c r="E6202" i="87"/>
  <c r="D6202" i="87" s="1"/>
  <c r="E5696" i="87"/>
  <c r="D5696" i="87" s="1"/>
  <c r="E6960" i="87"/>
  <c r="D6960" i="87" s="1"/>
  <c r="E7738" i="87"/>
  <c r="D7738" i="87" s="1"/>
  <c r="E888" i="87"/>
  <c r="D888" i="87" s="1"/>
  <c r="E7884" i="87"/>
  <c r="D7884" i="87" s="1"/>
  <c r="E4154" i="87"/>
  <c r="D4154" i="87" s="1"/>
  <c r="E7659" i="87"/>
  <c r="D7659" i="87" s="1"/>
  <c r="E7484" i="87"/>
  <c r="D7484" i="87" s="1"/>
  <c r="E6938" i="87"/>
  <c r="D6938" i="87" s="1"/>
  <c r="E1329" i="87"/>
  <c r="D1329" i="87" s="1"/>
  <c r="E7373" i="87"/>
  <c r="D7373" i="87" s="1"/>
  <c r="E6163" i="87"/>
  <c r="D6163" i="87" s="1"/>
  <c r="E5383" i="87"/>
  <c r="D5383" i="87" s="1"/>
  <c r="E1398" i="87"/>
  <c r="D1398" i="87" s="1"/>
  <c r="E7392" i="87"/>
  <c r="D7392" i="87" s="1"/>
  <c r="E6638" i="87"/>
  <c r="D6638" i="87" s="1"/>
  <c r="E6380" i="87"/>
  <c r="D6380" i="87" s="1"/>
  <c r="E3514" i="87"/>
  <c r="D3514" i="87" s="1"/>
  <c r="E6577" i="87"/>
  <c r="D6577" i="87" s="1"/>
  <c r="E7362" i="87"/>
  <c r="D7362" i="87" s="1"/>
  <c r="E6471" i="87"/>
  <c r="D6471" i="87" s="1"/>
  <c r="E7840" i="87"/>
  <c r="D7840" i="87" s="1"/>
  <c r="E4324" i="87"/>
  <c r="D4324" i="87" s="1"/>
  <c r="E6466" i="87"/>
  <c r="D6466" i="87" s="1"/>
  <c r="E7833" i="87"/>
  <c r="D7833" i="87" s="1"/>
  <c r="E7537" i="87"/>
  <c r="D7537" i="87" s="1"/>
  <c r="E6593" i="87"/>
  <c r="D6593" i="87" s="1"/>
  <c r="E7854" i="87"/>
  <c r="D7854" i="87" s="1"/>
  <c r="E7452" i="87"/>
  <c r="D7452" i="87" s="1"/>
  <c r="E6976" i="87"/>
  <c r="D6976" i="87" s="1"/>
  <c r="E5018" i="87"/>
  <c r="D5018" i="87" s="1"/>
  <c r="E7632" i="87"/>
  <c r="D7632" i="87" s="1"/>
  <c r="E6308" i="87"/>
  <c r="D6308" i="87" s="1"/>
  <c r="E6953" i="87"/>
  <c r="D6953" i="87" s="1"/>
  <c r="E5544" i="87"/>
  <c r="D5544" i="87" s="1"/>
  <c r="E7822" i="87"/>
  <c r="D7822" i="87" s="1"/>
  <c r="E7669" i="87"/>
  <c r="D7669" i="87" s="1"/>
  <c r="E7846" i="87"/>
  <c r="D7846" i="87" s="1"/>
  <c r="E7441" i="87"/>
  <c r="D7441" i="87" s="1"/>
  <c r="E3490" i="87"/>
  <c r="D3490" i="87" s="1"/>
  <c r="E7716" i="87"/>
  <c r="D7716" i="87" s="1"/>
  <c r="E7293" i="87"/>
  <c r="D7293" i="87" s="1"/>
  <c r="E5184" i="87"/>
  <c r="D5184" i="87" s="1"/>
  <c r="E6177" i="87"/>
  <c r="D6177" i="87" s="1"/>
  <c r="E6946" i="87"/>
  <c r="D6946" i="87" s="1"/>
  <c r="E5968" i="87"/>
  <c r="D5968" i="87" s="1"/>
  <c r="E7826" i="87"/>
  <c r="D7826" i="87" s="1"/>
  <c r="E7654" i="87"/>
  <c r="D7654" i="87" s="1"/>
  <c r="E1197" i="87"/>
  <c r="D1197" i="87" s="1"/>
  <c r="E7735" i="87"/>
  <c r="D7735" i="87" s="1"/>
  <c r="E7435" i="87"/>
  <c r="D7435" i="87" s="1"/>
  <c r="E6318" i="87"/>
  <c r="D6318" i="87" s="1"/>
  <c r="E7876" i="87"/>
  <c r="D7876" i="87" s="1"/>
  <c r="E7502" i="87"/>
  <c r="D7502" i="87" s="1"/>
  <c r="E6997" i="87"/>
  <c r="D6997" i="87" s="1"/>
  <c r="E6112" i="87"/>
  <c r="D6112" i="87" s="1"/>
  <c r="E6386" i="87"/>
  <c r="D6386" i="87" s="1"/>
  <c r="E7658" i="87"/>
  <c r="D7658" i="87" s="1"/>
  <c r="E990" i="87"/>
  <c r="D990" i="87" s="1"/>
  <c r="E7729" i="87"/>
  <c r="D7729" i="87" s="1"/>
  <c r="E6207" i="87"/>
  <c r="D6207" i="87" s="1"/>
  <c r="E2050" i="87"/>
  <c r="D2050" i="87" s="1"/>
  <c r="E7456" i="87"/>
  <c r="D7456" i="87" s="1"/>
  <c r="E130" i="87"/>
  <c r="D130" i="87" s="1"/>
  <c r="E3315" i="87"/>
  <c r="D3315" i="87" s="1"/>
  <c r="E7463" i="87"/>
  <c r="D7463" i="87" s="1"/>
  <c r="E6050" i="87"/>
  <c r="D6050" i="87" s="1"/>
  <c r="E6192" i="87"/>
  <c r="D6192" i="87" s="1"/>
  <c r="E733" i="87"/>
  <c r="D733" i="87" s="1"/>
  <c r="E5277" i="87"/>
  <c r="D5277" i="87" s="1"/>
  <c r="E7496" i="87"/>
  <c r="D7496" i="87" s="1"/>
  <c r="E6628" i="87"/>
  <c r="D6628" i="87" s="1"/>
  <c r="E7787" i="87"/>
  <c r="D7787" i="87" s="1"/>
  <c r="E4059" i="87"/>
  <c r="D4059" i="87" s="1"/>
  <c r="E5969" i="87"/>
  <c r="D5969" i="87" s="1"/>
  <c r="E7439" i="87"/>
  <c r="D7439" i="87" s="1"/>
  <c r="E3432" i="87"/>
  <c r="D3432" i="87" s="1"/>
  <c r="E5598" i="87"/>
  <c r="D5598" i="87" s="1"/>
  <c r="E7857" i="87"/>
  <c r="D7857" i="87" s="1"/>
  <c r="E7481" i="87"/>
  <c r="D7481" i="87" s="1"/>
  <c r="E6284" i="87"/>
  <c r="D6284" i="87" s="1"/>
  <c r="E3332" i="87"/>
  <c r="D3332" i="87" s="1"/>
  <c r="E7406" i="87"/>
  <c r="D7406" i="87" s="1"/>
  <c r="E6214" i="87"/>
  <c r="D6214" i="87" s="1"/>
  <c r="E6377" i="87"/>
  <c r="D6377" i="87" s="1"/>
  <c r="E4076" i="87"/>
  <c r="D4076" i="87" s="1"/>
  <c r="E7444" i="87"/>
  <c r="D7444" i="87" s="1"/>
  <c r="E6941" i="87"/>
  <c r="D6941" i="87" s="1"/>
  <c r="E7784" i="87"/>
  <c r="D7784" i="87" s="1"/>
  <c r="E7734" i="87"/>
  <c r="D7734" i="87" s="1"/>
  <c r="E7662" i="87"/>
  <c r="D7662" i="87" s="1"/>
  <c r="E6260" i="87"/>
  <c r="D6260" i="87" s="1"/>
  <c r="E7757" i="87"/>
  <c r="D7757" i="87" s="1"/>
  <c r="E7597" i="87"/>
  <c r="D7597" i="87" s="1"/>
  <c r="E6195" i="87"/>
  <c r="D6195" i="87" s="1"/>
  <c r="E6994" i="87"/>
  <c r="D6994" i="87" s="1"/>
  <c r="E7178" i="87"/>
  <c r="D7178" i="87" s="1"/>
  <c r="E649" i="87"/>
  <c r="D649" i="87" s="1"/>
  <c r="E739" i="87"/>
  <c r="D739" i="87" s="1"/>
  <c r="E6224" i="87"/>
  <c r="D6224" i="87" s="1"/>
  <c r="E152" i="87"/>
  <c r="D152" i="87" s="1"/>
  <c r="E6365" i="87"/>
  <c r="D6365" i="87" s="1"/>
  <c r="E6161" i="87"/>
  <c r="D6161" i="87" s="1"/>
  <c r="E5818" i="87"/>
  <c r="D5818" i="87" s="1"/>
  <c r="E1439" i="87"/>
  <c r="D1439" i="87" s="1"/>
  <c r="E4828" i="87"/>
  <c r="D4828" i="87" s="1"/>
  <c r="E6929" i="87"/>
  <c r="D6929" i="87" s="1"/>
  <c r="E5028" i="87"/>
  <c r="D5028" i="87" s="1"/>
  <c r="E6363" i="87"/>
  <c r="D6363" i="87" s="1"/>
  <c r="E7847" i="87"/>
  <c r="D7847" i="87" s="1"/>
  <c r="E7487" i="87"/>
  <c r="D7487" i="87" s="1"/>
  <c r="E3571" i="87"/>
  <c r="D3571" i="87" s="1"/>
  <c r="E1255" i="87"/>
  <c r="D1255" i="87" s="1"/>
  <c r="E6333" i="87"/>
  <c r="D6333" i="87" s="1"/>
  <c r="E7610" i="87"/>
  <c r="D7610" i="87" s="1"/>
  <c r="E7742" i="87"/>
  <c r="D7742" i="87" s="1"/>
  <c r="E7495" i="87"/>
  <c r="D7495" i="87" s="1"/>
  <c r="E6948" i="87"/>
  <c r="D6948" i="87" s="1"/>
  <c r="E7665" i="87"/>
  <c r="D7665" i="87" s="1"/>
  <c r="E7815" i="87"/>
  <c r="D7815" i="87" s="1"/>
  <c r="E5983" i="87"/>
  <c r="D5983" i="87" s="1"/>
  <c r="E7334" i="87"/>
  <c r="D7334" i="87" s="1"/>
  <c r="E7341" i="87"/>
  <c r="D7341" i="87" s="1"/>
  <c r="E7409" i="87"/>
  <c r="D7409" i="87" s="1"/>
  <c r="E6627" i="87"/>
  <c r="D6627" i="87" s="1"/>
  <c r="E4748" i="87"/>
  <c r="D4748" i="87" s="1"/>
  <c r="E6910" i="87"/>
  <c r="D6910" i="87" s="1"/>
  <c r="E7656" i="87"/>
  <c r="D7656" i="87" s="1"/>
  <c r="E2783" i="87"/>
  <c r="D2783" i="87" s="1"/>
  <c r="E7817" i="87"/>
  <c r="D7817" i="87" s="1"/>
  <c r="E7608" i="87"/>
  <c r="D7608" i="87" s="1"/>
  <c r="E5008" i="87"/>
  <c r="D5008" i="87" s="1"/>
  <c r="E6744" i="87"/>
  <c r="D6744" i="87" s="1"/>
  <c r="E7013" i="87"/>
  <c r="D7013" i="87" s="1"/>
  <c r="E6436" i="87"/>
  <c r="D6436" i="87" s="1"/>
  <c r="E7762" i="87"/>
  <c r="D7762" i="87" s="1"/>
  <c r="E7422" i="87"/>
  <c r="D7422" i="87" s="1"/>
  <c r="E4736" i="87"/>
  <c r="D4736" i="87" s="1"/>
  <c r="E6978" i="87"/>
  <c r="D6978" i="87" s="1"/>
  <c r="E5673" i="87"/>
  <c r="D5673" i="87" s="1"/>
  <c r="E7501" i="87"/>
  <c r="D7501" i="87" s="1"/>
  <c r="E1448" i="87"/>
  <c r="D1448" i="87" s="1"/>
  <c r="E3647" i="87"/>
  <c r="D3647" i="87" s="1"/>
  <c r="E6597" i="87"/>
  <c r="D6597" i="87" s="1"/>
  <c r="E794" i="87"/>
  <c r="D794" i="87" s="1"/>
  <c r="E7311" i="87"/>
  <c r="D7311" i="87" s="1"/>
  <c r="E5802" i="87"/>
  <c r="D5802" i="87" s="1"/>
  <c r="E6996" i="87"/>
  <c r="D6996" i="87" s="1"/>
  <c r="E2764" i="87"/>
  <c r="D2764" i="87" s="1"/>
  <c r="E1372" i="87"/>
  <c r="D1372" i="87" s="1"/>
  <c r="E7607" i="87"/>
  <c r="D7607" i="87" s="1"/>
  <c r="E7725" i="87"/>
  <c r="D7725" i="87" s="1"/>
  <c r="E3371" i="87"/>
  <c r="D3371" i="87" s="1"/>
  <c r="E7353" i="87"/>
  <c r="D7353" i="87" s="1"/>
  <c r="E7060" i="87"/>
  <c r="D7060" i="87" s="1"/>
  <c r="E7164" i="87"/>
  <c r="D7164" i="87" s="1"/>
  <c r="E1044" i="87"/>
  <c r="D1044" i="87" s="1"/>
  <c r="E7634" i="87"/>
  <c r="D7634" i="87" s="1"/>
  <c r="E5472" i="87"/>
  <c r="D5472" i="87" s="1"/>
  <c r="E4388" i="87"/>
  <c r="D4388" i="87" s="1"/>
  <c r="E1210" i="87"/>
  <c r="D1210" i="87" s="1"/>
  <c r="E1085" i="87"/>
  <c r="D1085" i="87" s="1"/>
  <c r="E7477" i="87"/>
  <c r="D7477" i="87" s="1"/>
  <c r="E7488" i="87"/>
  <c r="D7488" i="87" s="1"/>
  <c r="E6364" i="87"/>
  <c r="D6364" i="87" s="1"/>
  <c r="E7430" i="87"/>
  <c r="D7430" i="87" s="1"/>
  <c r="E7744" i="87"/>
  <c r="D7744" i="87" s="1"/>
  <c r="E7008" i="87"/>
  <c r="D7008" i="87" s="1"/>
  <c r="E1071" i="87"/>
  <c r="D1071" i="87" s="1"/>
  <c r="E5097" i="87"/>
  <c r="D5097" i="87" s="1"/>
  <c r="E3430" i="87"/>
  <c r="D3430" i="87" s="1"/>
  <c r="E1362" i="87"/>
  <c r="D1362" i="87" s="1"/>
  <c r="E2900" i="87"/>
  <c r="D2900" i="87" s="1"/>
  <c r="E7401" i="87"/>
  <c r="D7401" i="87" s="1"/>
  <c r="E6228" i="87"/>
  <c r="D6228" i="87" s="1"/>
  <c r="E7385" i="87"/>
  <c r="D7385" i="87" s="1"/>
  <c r="E7470" i="87"/>
  <c r="D7470" i="87" s="1"/>
  <c r="E5669" i="87"/>
  <c r="D5669" i="87" s="1"/>
  <c r="E7214" i="87"/>
  <c r="D7214" i="87" s="1"/>
  <c r="E7085" i="87"/>
  <c r="D7085" i="87" s="1"/>
  <c r="E5204" i="87"/>
  <c r="D5204" i="87" s="1"/>
  <c r="E1437" i="87"/>
  <c r="D1437" i="87" s="1"/>
  <c r="E7717" i="87"/>
  <c r="D7717" i="87" s="1"/>
  <c r="E982" i="87"/>
  <c r="D982" i="87" s="1"/>
  <c r="E7836" i="87"/>
  <c r="D7836" i="87" s="1"/>
  <c r="E7338" i="87"/>
  <c r="D7338" i="87" s="1"/>
  <c r="E6480" i="87"/>
  <c r="D6480" i="87" s="1"/>
  <c r="E7737" i="87"/>
  <c r="D7737" i="87" s="1"/>
  <c r="E7360" i="87"/>
  <c r="D7360" i="87" s="1"/>
  <c r="E6384" i="87"/>
  <c r="D6384" i="87" s="1"/>
  <c r="E5432" i="87"/>
  <c r="D5432" i="87" s="1"/>
  <c r="E7002" i="87"/>
  <c r="D7002" i="87" s="1"/>
  <c r="E6259" i="87"/>
  <c r="D6259" i="87" s="1"/>
  <c r="E856" i="87"/>
  <c r="D856" i="87" s="1"/>
  <c r="E6188" i="87"/>
  <c r="D6188" i="87" s="1"/>
  <c r="E7788" i="87"/>
  <c r="D7788" i="87" s="1"/>
  <c r="E7372" i="87"/>
  <c r="D7372" i="87" s="1"/>
  <c r="E5504" i="87"/>
  <c r="D5504" i="87" s="1"/>
  <c r="E7774" i="87"/>
  <c r="D7774" i="87" s="1"/>
  <c r="E1254" i="87"/>
  <c r="D1254" i="87" s="1"/>
  <c r="E6026" i="87"/>
  <c r="D6026" i="87" s="1"/>
  <c r="E7519" i="87"/>
  <c r="D7519" i="87" s="1"/>
  <c r="E7687" i="87"/>
  <c r="D7687" i="87" s="1"/>
  <c r="E55" i="87"/>
  <c r="D55" i="87" s="1"/>
  <c r="E7552" i="87"/>
  <c r="D7552" i="87" s="1"/>
  <c r="E7124" i="87"/>
  <c r="D7124" i="87" s="1"/>
  <c r="E6231" i="87"/>
  <c r="D6231" i="87" s="1"/>
  <c r="E23" i="87"/>
  <c r="D23" i="87" s="1"/>
  <c r="E7685" i="87"/>
  <c r="D7685" i="87" s="1"/>
  <c r="E5402" i="87"/>
  <c r="D5402" i="87" s="1"/>
  <c r="E906" i="87"/>
  <c r="D906" i="87" s="1"/>
  <c r="E735" i="87"/>
  <c r="D735" i="87" s="1"/>
  <c r="E7812" i="87"/>
  <c r="D7812" i="87" s="1"/>
  <c r="E7331" i="87"/>
  <c r="D7331" i="87" s="1"/>
  <c r="E1093" i="87"/>
  <c r="D1093" i="87" s="1"/>
  <c r="E7342" i="87"/>
  <c r="D7342" i="87" s="1"/>
  <c r="E7581" i="87"/>
  <c r="D7581" i="87" s="1"/>
  <c r="E5735" i="87"/>
  <c r="D5735" i="87" s="1"/>
  <c r="E7873" i="87"/>
  <c r="D7873" i="87" s="1"/>
  <c r="E7106" i="87"/>
  <c r="D7106" i="87" s="1"/>
  <c r="E1466" i="87"/>
  <c r="D1466" i="87" s="1"/>
  <c r="E2600" i="87"/>
  <c r="D2600" i="87" s="1"/>
  <c r="E2897" i="87"/>
  <c r="D2897" i="87" s="1"/>
  <c r="E6176" i="87"/>
  <c r="D6176" i="87" s="1"/>
  <c r="E1422" i="87"/>
  <c r="D1422" i="87" s="1"/>
  <c r="E6090" i="87"/>
  <c r="D6090" i="87" s="1"/>
  <c r="E6349" i="87"/>
  <c r="D6349" i="87" s="1"/>
  <c r="E6357" i="87"/>
  <c r="D6357" i="87" s="1"/>
  <c r="E4895" i="87"/>
  <c r="D4895" i="87" s="1"/>
  <c r="E5304" i="87"/>
  <c r="D5304" i="87" s="1"/>
  <c r="E1053" i="87"/>
  <c r="D1053" i="87" s="1"/>
  <c r="E3598" i="87"/>
  <c r="D3598" i="87" s="1"/>
  <c r="E1214" i="87"/>
  <c r="D1214" i="87" s="1"/>
  <c r="E6980" i="87"/>
  <c r="D6980" i="87" s="1"/>
  <c r="E6626" i="87"/>
  <c r="D6626" i="87" s="1"/>
  <c r="E6244" i="87"/>
  <c r="D6244" i="87" s="1"/>
  <c r="E7679" i="87"/>
  <c r="D7679" i="87" s="1"/>
  <c r="E5047" i="87"/>
  <c r="D5047" i="87" s="1"/>
  <c r="E7872" i="87"/>
  <c r="D7872" i="87" s="1"/>
  <c r="E7780" i="87"/>
  <c r="D7780" i="87" s="1"/>
  <c r="E7149" i="87"/>
  <c r="D7149" i="87" s="1"/>
  <c r="E7588" i="87"/>
  <c r="D7588" i="87" s="1"/>
  <c r="E7370" i="87"/>
  <c r="D7370" i="87" s="1"/>
  <c r="E5510" i="87"/>
  <c r="D5510" i="87" s="1"/>
  <c r="E7514" i="87"/>
  <c r="D7514" i="87" s="1"/>
  <c r="E7326" i="87"/>
  <c r="D7326" i="87" s="1"/>
  <c r="E6977" i="87"/>
  <c r="D6977" i="87" s="1"/>
  <c r="E7849" i="87"/>
  <c r="D7849" i="87" s="1"/>
  <c r="E6867" i="87"/>
  <c r="D6867" i="87" s="1"/>
  <c r="E6937" i="87"/>
  <c r="D6937" i="87" s="1"/>
  <c r="E3606" i="87"/>
  <c r="D3606" i="87" s="1"/>
  <c r="E1251" i="87"/>
  <c r="D1251" i="87" s="1"/>
  <c r="E6931" i="87"/>
  <c r="D6931" i="87" s="1"/>
  <c r="E7785" i="87"/>
  <c r="D7785" i="87" s="1"/>
  <c r="E6201" i="87"/>
  <c r="D6201" i="87" s="1"/>
  <c r="E5019" i="87"/>
  <c r="D5019" i="87" s="1"/>
  <c r="E6405" i="87"/>
  <c r="D6405" i="87" s="1"/>
  <c r="E5597" i="87"/>
  <c r="D5597" i="87" s="1"/>
  <c r="E7882" i="87"/>
  <c r="D7882" i="87" s="1"/>
  <c r="E7012" i="87"/>
  <c r="D7012" i="87" s="1"/>
  <c r="E1321" i="87"/>
  <c r="D1321" i="87" s="1"/>
  <c r="E3570" i="87"/>
  <c r="D3570" i="87" s="1"/>
  <c r="E1360" i="87"/>
  <c r="D1360" i="87" s="1"/>
  <c r="E5850" i="87"/>
  <c r="D5850" i="87" s="1"/>
  <c r="E7574" i="87"/>
  <c r="D7574" i="87" s="1"/>
  <c r="E7547" i="87"/>
  <c r="D7547" i="87" s="1"/>
  <c r="E4018" i="87"/>
  <c r="D4018" i="87" s="1"/>
  <c r="E7730" i="87"/>
  <c r="D7730" i="87" s="1"/>
  <c r="E7010" i="87"/>
  <c r="D7010" i="87" s="1"/>
  <c r="E3561" i="87"/>
  <c r="D3561" i="87" s="1"/>
  <c r="E7543" i="87"/>
  <c r="D7543" i="87" s="1"/>
  <c r="E809" i="87"/>
  <c r="D809" i="87" s="1"/>
  <c r="E4124" i="87"/>
  <c r="D4124" i="87" s="1"/>
  <c r="E6190" i="87"/>
  <c r="D6190" i="87" s="1"/>
  <c r="E7434" i="87"/>
  <c r="D7434" i="87" s="1"/>
  <c r="E7330" i="87"/>
  <c r="D7330" i="87" s="1"/>
  <c r="E6527" i="87"/>
  <c r="D6527" i="87" s="1"/>
  <c r="E6916" i="87"/>
  <c r="D6916" i="87" s="1"/>
  <c r="E6362" i="87"/>
  <c r="D6362" i="87" s="1"/>
  <c r="E7580" i="87"/>
  <c r="D7580" i="87" s="1"/>
  <c r="E7429" i="87"/>
  <c r="D7429" i="87" s="1"/>
  <c r="E4025" i="87"/>
  <c r="D4025" i="87" s="1"/>
  <c r="E5683" i="87"/>
  <c r="D5683" i="87" s="1"/>
  <c r="E5300" i="87"/>
  <c r="D5300" i="87" s="1"/>
  <c r="E7346" i="87"/>
  <c r="D7346" i="87" s="1"/>
  <c r="E5791" i="87"/>
  <c r="D5791" i="87" s="1"/>
  <c r="E6632" i="87"/>
  <c r="D6632" i="87" s="1"/>
  <c r="E1438" i="87"/>
  <c r="D1438" i="87" s="1"/>
  <c r="E6154" i="87"/>
  <c r="D6154" i="87" s="1"/>
  <c r="E7424" i="87"/>
  <c r="D7424" i="87" s="1"/>
  <c r="E6610" i="87"/>
  <c r="D6610" i="87" s="1"/>
  <c r="E7731" i="87"/>
  <c r="D7731" i="87" s="1"/>
  <c r="E4336" i="87"/>
  <c r="D4336" i="87" s="1"/>
  <c r="E6382" i="87"/>
  <c r="D6382" i="87" s="1"/>
  <c r="E7749" i="87"/>
  <c r="D7749" i="87" s="1"/>
  <c r="E6200" i="87"/>
  <c r="D6200" i="87" s="1"/>
  <c r="E6245" i="87"/>
  <c r="D6245" i="87" s="1"/>
  <c r="E7858" i="87"/>
  <c r="D7858" i="87" s="1"/>
  <c r="E7280" i="87"/>
  <c r="D7280" i="87" s="1"/>
  <c r="E6415" i="87"/>
  <c r="D6415" i="87" s="1"/>
  <c r="E3572" i="87"/>
  <c r="D3572" i="87" s="1"/>
  <c r="E7493" i="87"/>
  <c r="D7493" i="87" s="1"/>
  <c r="E6413" i="87"/>
  <c r="D6413" i="87" s="1"/>
  <c r="E6981" i="87"/>
  <c r="D6981" i="87" s="1"/>
  <c r="E5032" i="87"/>
  <c r="D5032" i="87" s="1"/>
  <c r="E7556" i="87"/>
  <c r="D7556" i="87" s="1"/>
  <c r="E5960" i="87"/>
  <c r="D5960" i="87" s="1"/>
  <c r="E7623" i="87"/>
  <c r="D7623" i="87" s="1"/>
  <c r="E7567" i="87"/>
  <c r="D7567" i="87" s="1"/>
  <c r="E5815" i="87"/>
  <c r="D5815" i="87" s="1"/>
  <c r="E7770" i="87"/>
  <c r="D7770" i="87" s="1"/>
  <c r="E6630" i="87"/>
  <c r="D6630" i="87" s="1"/>
  <c r="E4030" i="87"/>
  <c r="D4030" i="87" s="1"/>
  <c r="E1193" i="87"/>
  <c r="D1193" i="87" s="1"/>
  <c r="E4266" i="87"/>
  <c r="D4266" i="87" s="1"/>
  <c r="E6054" i="87"/>
  <c r="D6054" i="87" s="1"/>
  <c r="E7621" i="87"/>
  <c r="D7621" i="87" s="1"/>
  <c r="E111" i="87"/>
  <c r="D111" i="87" s="1"/>
  <c r="E7863" i="87"/>
  <c r="D7863" i="87" s="1"/>
  <c r="E6835" i="87"/>
  <c r="D6835" i="87" s="1"/>
  <c r="E1282" i="87"/>
  <c r="D1282" i="87" s="1"/>
  <c r="E7474" i="87"/>
  <c r="D7474" i="87" s="1"/>
  <c r="E97" i="87"/>
  <c r="D97" i="87" s="1"/>
  <c r="E2662" i="87"/>
  <c r="D2662" i="87" s="1"/>
  <c r="E5866" i="87"/>
  <c r="D5866" i="87" s="1"/>
  <c r="E7344" i="87"/>
  <c r="D7344" i="87" s="1"/>
  <c r="E7355" i="87"/>
  <c r="D7355" i="87" s="1"/>
  <c r="E5830" i="87"/>
  <c r="D5830" i="87" s="1"/>
  <c r="E6253" i="87"/>
  <c r="D6253" i="87" s="1"/>
  <c r="E5975" i="87"/>
  <c r="D5975" i="87" s="1"/>
  <c r="E7791" i="87"/>
  <c r="D7791" i="87" s="1"/>
  <c r="E6912" i="87"/>
  <c r="D6912" i="87" s="1"/>
  <c r="E3008" i="87"/>
  <c r="D3008" i="87" s="1"/>
  <c r="E5714" i="87"/>
  <c r="D5714" i="87" s="1"/>
  <c r="E2931" i="87"/>
  <c r="D2931" i="87" s="1"/>
  <c r="E873" i="87"/>
  <c r="D873" i="87" s="1"/>
  <c r="E6032" i="87"/>
  <c r="D6032" i="87" s="1"/>
  <c r="E7486" i="87"/>
  <c r="D7486" i="87" s="1"/>
  <c r="E7585" i="87"/>
  <c r="D7585" i="87" s="1"/>
  <c r="E6745" i="87"/>
  <c r="D6745" i="87" s="1"/>
  <c r="E3181" i="87"/>
  <c r="D3181" i="87" s="1"/>
  <c r="E7674" i="87"/>
  <c r="D7674" i="87" s="1"/>
  <c r="E6265" i="87"/>
  <c r="D6265" i="87" s="1"/>
  <c r="E6280" i="87"/>
  <c r="D6280" i="87" s="1"/>
  <c r="E7586" i="87"/>
  <c r="D7586" i="87" s="1"/>
  <c r="E5301" i="87"/>
  <c r="D5301" i="87" s="1"/>
  <c r="E5010" i="87"/>
  <c r="D5010" i="87" s="1"/>
  <c r="E7458" i="87"/>
  <c r="D7458" i="87" s="1"/>
  <c r="E5131" i="87"/>
  <c r="D5131" i="87" s="1"/>
  <c r="E6139" i="87"/>
  <c r="D6139" i="87" s="1"/>
  <c r="E3316" i="87"/>
  <c r="D3316" i="87" s="1"/>
  <c r="E4155" i="87"/>
  <c r="D4155" i="87" s="1"/>
  <c r="E5039" i="87"/>
  <c r="D5039" i="87" s="1"/>
  <c r="E678" i="87"/>
  <c r="D678" i="87" s="1"/>
  <c r="E7206" i="87"/>
  <c r="D7206" i="87" s="1"/>
  <c r="E7589" i="87"/>
  <c r="D7589" i="87" s="1"/>
  <c r="E2953" i="87"/>
  <c r="D2953" i="87" s="1"/>
  <c r="E5192" i="87"/>
  <c r="D5192" i="87" s="1"/>
  <c r="E7416" i="87"/>
  <c r="D7416" i="87" s="1"/>
  <c r="E7445" i="87"/>
  <c r="D7445" i="87" s="1"/>
  <c r="E5041" i="87"/>
  <c r="D5041" i="87" s="1"/>
  <c r="E5190" i="87"/>
  <c r="D5190" i="87" s="1"/>
  <c r="E3029" i="87"/>
  <c r="D3029" i="87" s="1"/>
  <c r="E7034" i="87"/>
  <c r="D7034" i="87" s="1"/>
  <c r="E4020" i="87"/>
  <c r="D4020" i="87" s="1"/>
  <c r="E7438" i="87"/>
  <c r="D7438" i="87" s="1"/>
  <c r="E7553" i="87"/>
  <c r="D7553" i="87" s="1"/>
  <c r="E7657" i="87"/>
  <c r="D7657" i="87" s="1"/>
  <c r="E7795" i="87"/>
  <c r="D7795" i="87" s="1"/>
  <c r="E62" i="87"/>
  <c r="D62" i="87" s="1"/>
  <c r="E7306" i="87"/>
  <c r="D7306" i="87" s="1"/>
  <c r="E2716" i="87"/>
  <c r="D2716" i="87" s="1"/>
  <c r="E7650" i="87"/>
  <c r="D7650" i="87" s="1"/>
  <c r="E7602" i="87"/>
  <c r="D7602" i="87" s="1"/>
  <c r="E7834" i="87"/>
  <c r="D7834" i="87" s="1"/>
  <c r="E6171" i="87"/>
  <c r="D6171" i="87" s="1"/>
  <c r="E3325" i="87"/>
  <c r="D3325" i="87" s="1"/>
  <c r="E7677" i="87"/>
  <c r="D7677" i="87" s="1"/>
  <c r="E6270" i="87"/>
  <c r="D6270" i="87" s="1"/>
  <c r="E7067" i="87"/>
  <c r="D7067" i="87" s="1"/>
  <c r="E6014" i="87"/>
  <c r="D6014" i="87" s="1"/>
  <c r="E5012" i="87"/>
  <c r="D5012" i="87" s="1"/>
  <c r="E7804" i="87"/>
  <c r="D7804" i="87" s="1"/>
  <c r="E7663" i="87"/>
  <c r="D7663" i="87" s="1"/>
  <c r="E6012" i="87"/>
  <c r="D6012" i="87" s="1"/>
  <c r="E7794" i="87"/>
  <c r="D7794" i="87" s="1"/>
  <c r="E7374" i="87"/>
  <c r="D7374" i="87" s="1"/>
  <c r="E6273" i="87"/>
  <c r="D6273" i="87" s="1"/>
  <c r="E755" i="87"/>
  <c r="D755" i="87" s="1"/>
  <c r="E7437" i="87"/>
  <c r="D7437" i="87" s="1"/>
  <c r="E6642" i="87"/>
  <c r="D6642" i="87" s="1"/>
  <c r="E146" i="87"/>
  <c r="D146" i="87" s="1"/>
  <c r="E3318" i="87"/>
  <c r="D3318" i="87" s="1"/>
  <c r="E6992" i="87"/>
  <c r="D6992" i="87" s="1"/>
  <c r="E5045" i="87"/>
  <c r="D5045" i="87" s="1"/>
  <c r="E3587" i="87"/>
  <c r="D3587" i="87" s="1"/>
  <c r="E6574" i="87"/>
  <c r="D6574" i="87" s="1"/>
  <c r="E5014" i="87"/>
  <c r="D5014" i="87" s="1"/>
  <c r="E7722" i="87"/>
  <c r="D7722" i="87" s="1"/>
  <c r="E6805" i="87"/>
  <c r="D6805" i="87" s="1"/>
  <c r="E668" i="87"/>
  <c r="D668" i="87" s="1"/>
  <c r="E1369" i="87"/>
  <c r="D1369" i="87" s="1"/>
  <c r="E805" i="87"/>
  <c r="D805" i="87" s="1"/>
  <c r="E7081" i="87"/>
  <c r="D7081" i="87" s="1"/>
  <c r="E1170" i="87"/>
  <c r="D1170" i="87" s="1"/>
  <c r="E1486" i="87"/>
  <c r="D1486" i="87" s="1"/>
  <c r="E6258" i="87"/>
  <c r="D6258" i="87" s="1"/>
  <c r="E110" i="87"/>
  <c r="D110" i="87" s="1"/>
  <c r="E7041" i="87"/>
  <c r="D7041" i="87" s="1"/>
  <c r="E6137" i="87"/>
  <c r="D6137" i="87" s="1"/>
  <c r="E7868" i="87"/>
  <c r="D7868" i="87" s="1"/>
  <c r="E2744" i="87"/>
  <c r="D2744" i="87" s="1"/>
  <c r="E834" i="87"/>
  <c r="D834" i="87" s="1"/>
  <c r="E7667" i="87"/>
  <c r="D7667" i="87" s="1"/>
  <c r="E7719" i="87"/>
  <c r="D7719" i="87" s="1"/>
  <c r="E1417" i="87"/>
  <c r="D1417" i="87" s="1"/>
  <c r="E7459" i="87"/>
  <c r="D7459" i="87" s="1"/>
  <c r="E7577" i="87"/>
  <c r="D7577" i="87" s="1"/>
  <c r="E5767" i="87"/>
  <c r="D5767" i="87" s="1"/>
  <c r="E958" i="87"/>
  <c r="D958" i="87" s="1"/>
  <c r="E7506" i="87"/>
  <c r="D7506" i="87" s="1"/>
  <c r="E5765" i="87"/>
  <c r="D5765" i="87" s="1"/>
  <c r="E2893" i="87"/>
  <c r="D2893" i="87" s="1"/>
  <c r="E772" i="87"/>
  <c r="D772" i="87" s="1"/>
  <c r="E5616" i="87"/>
  <c r="D5616" i="87" s="1"/>
  <c r="E7837" i="87"/>
  <c r="D7837" i="87" s="1"/>
  <c r="E7625" i="87"/>
  <c r="D7625" i="87" s="1"/>
  <c r="E6804" i="87"/>
  <c r="D6804" i="87" s="1"/>
  <c r="E4075" i="87"/>
  <c r="D4075" i="87" s="1"/>
  <c r="E7354" i="87"/>
  <c r="D7354" i="87" s="1"/>
  <c r="E6118" i="87"/>
  <c r="D6118" i="87" s="1"/>
  <c r="E6572" i="87"/>
  <c r="D6572" i="87" s="1"/>
  <c r="E5003" i="87"/>
  <c r="D5003" i="87" s="1"/>
  <c r="E7236" i="87"/>
  <c r="D7236" i="87" s="1"/>
  <c r="E7789" i="87"/>
  <c r="D7789" i="87" s="1"/>
  <c r="E7803" i="87"/>
  <c r="D7803" i="87" s="1"/>
  <c r="E7750" i="87"/>
  <c r="D7750" i="87" s="1"/>
  <c r="E7471" i="87"/>
  <c r="D7471" i="87" s="1"/>
  <c r="E6230" i="87"/>
  <c r="D6230" i="87" s="1"/>
  <c r="E7866" i="87"/>
  <c r="D7866" i="87" s="1"/>
  <c r="E7241" i="87"/>
  <c r="D7241" i="87" s="1"/>
  <c r="E6237" i="87"/>
  <c r="D6237" i="87" s="1"/>
  <c r="E4319" i="87"/>
  <c r="D4319" i="87" s="1"/>
  <c r="E7752" i="87"/>
  <c r="D7752" i="87" s="1"/>
  <c r="E6285" i="87"/>
  <c r="D6285" i="87" s="1"/>
  <c r="E7709" i="87"/>
  <c r="D7709" i="87" s="1"/>
  <c r="E848" i="87"/>
  <c r="D848" i="87" s="1"/>
  <c r="E5970" i="87"/>
  <c r="D5970" i="87" s="1"/>
  <c r="E4172" i="87"/>
  <c r="D4172" i="87" s="1"/>
  <c r="E7599" i="87"/>
  <c r="D7599" i="87" s="1"/>
  <c r="E6277" i="87"/>
  <c r="D6277" i="87" s="1"/>
  <c r="E6483" i="87"/>
  <c r="D6483" i="87" s="1"/>
  <c r="E6481" i="87"/>
  <c r="D6481" i="87" s="1"/>
  <c r="E6131" i="87"/>
  <c r="D6131" i="87" s="1"/>
  <c r="E7733" i="87"/>
  <c r="D7733" i="87" s="1"/>
  <c r="E7651" i="87"/>
  <c r="D7651" i="87" s="1"/>
  <c r="E7505" i="87"/>
  <c r="D7505" i="87" s="1"/>
  <c r="E6918" i="87"/>
  <c r="D6918" i="87" s="1"/>
  <c r="E6668" i="87"/>
  <c r="D6668" i="87" s="1"/>
  <c r="E7881" i="87"/>
  <c r="D7881" i="87" s="1"/>
  <c r="E7649" i="87"/>
  <c r="D7649" i="87" s="1"/>
  <c r="E5314" i="87"/>
  <c r="D5314" i="87" s="1"/>
  <c r="E807" i="87"/>
  <c r="D807" i="87" s="1"/>
  <c r="E6587" i="87"/>
  <c r="D6587" i="87" s="1"/>
  <c r="E5860" i="87"/>
  <c r="D5860" i="87" s="1"/>
  <c r="E6021" i="87"/>
  <c r="D6021" i="87" s="1"/>
  <c r="E6911" i="87"/>
  <c r="D6911" i="87" s="1"/>
  <c r="E740" i="87"/>
  <c r="D740" i="87" s="1"/>
  <c r="E5455" i="87"/>
  <c r="D5455" i="87" s="1"/>
  <c r="E1487" i="87"/>
  <c r="D1487" i="87" s="1"/>
  <c r="E3526" i="87"/>
  <c r="D3526" i="87" s="1"/>
  <c r="E3586" i="87"/>
  <c r="D3586" i="87" s="1"/>
  <c r="E988" i="87"/>
  <c r="D988" i="87" s="1"/>
  <c r="E5468" i="87"/>
  <c r="D5468" i="87" s="1"/>
  <c r="E811" i="87"/>
  <c r="D811" i="87" s="1"/>
  <c r="E6305" i="87"/>
  <c r="D6305" i="87" s="1"/>
  <c r="E5199" i="87"/>
  <c r="D5199" i="87" s="1"/>
  <c r="E7660" i="87"/>
  <c r="D7660" i="87" s="1"/>
  <c r="E753" i="87"/>
  <c r="D753" i="87" s="1"/>
  <c r="E1442" i="87"/>
  <c r="D1442" i="87" s="1"/>
  <c r="E7047" i="87"/>
  <c r="D7047" i="87" s="1"/>
  <c r="E5820" i="87"/>
  <c r="D5820" i="87" s="1"/>
  <c r="E791" i="87"/>
  <c r="D791" i="87" s="1"/>
  <c r="E6218" i="87"/>
  <c r="D6218" i="87" s="1"/>
  <c r="E7790" i="87"/>
  <c r="D7790" i="87" s="1"/>
  <c r="E7779" i="87"/>
  <c r="D7779" i="87" s="1"/>
  <c r="E7724" i="87"/>
  <c r="D7724" i="87" s="1"/>
  <c r="E7573" i="87"/>
  <c r="D7573" i="87" s="1"/>
  <c r="E7668" i="87"/>
  <c r="D7668" i="87" s="1"/>
  <c r="E6316" i="87"/>
  <c r="D6316" i="87" s="1"/>
  <c r="E5462" i="87"/>
  <c r="D5462" i="87" s="1"/>
  <c r="E927" i="87"/>
  <c r="D927" i="87" s="1"/>
  <c r="E6094" i="87"/>
  <c r="D6094" i="87" s="1"/>
  <c r="E4133" i="87"/>
  <c r="D4133" i="87" s="1"/>
  <c r="E6837" i="87"/>
  <c r="D6837" i="87" s="1"/>
  <c r="E7611" i="87"/>
  <c r="D7611" i="87" s="1"/>
  <c r="E4827" i="87"/>
  <c r="D4827" i="87" s="1"/>
  <c r="E907" i="87"/>
  <c r="D907" i="87" s="1"/>
  <c r="E6344" i="87"/>
  <c r="D6344" i="87" s="1"/>
  <c r="E7290" i="87"/>
  <c r="D7290" i="87" s="1"/>
  <c r="E3582" i="87"/>
  <c r="D3582" i="87" s="1"/>
  <c r="E7885" i="87"/>
  <c r="D7885" i="87" s="1"/>
  <c r="E7652" i="87"/>
  <c r="D7652" i="87" s="1"/>
  <c r="E5356" i="87"/>
  <c r="D5356" i="87" s="1"/>
  <c r="E975" i="87"/>
  <c r="D975" i="87" s="1"/>
  <c r="E7436" i="87"/>
  <c r="D7436" i="87" s="1"/>
  <c r="E972" i="87"/>
  <c r="D972" i="87" s="1"/>
  <c r="E5943" i="87"/>
  <c r="D5943" i="87" s="1"/>
  <c r="E7398" i="87"/>
  <c r="D7398" i="87" s="1"/>
  <c r="E6717" i="87"/>
  <c r="D6717" i="87" s="1"/>
  <c r="E7867" i="87"/>
  <c r="D7867" i="87" s="1"/>
  <c r="E7275" i="87"/>
  <c r="D7275" i="87" s="1"/>
  <c r="E6178" i="87"/>
  <c r="D6178" i="87" s="1"/>
  <c r="E7771" i="87"/>
  <c r="D7771" i="87" s="1"/>
  <c r="E7160" i="87"/>
  <c r="D7160" i="87" s="1"/>
  <c r="E6073" i="87"/>
  <c r="D6073" i="87" s="1"/>
  <c r="E3001" i="87"/>
  <c r="D3001" i="87" s="1"/>
  <c r="E7268" i="87"/>
  <c r="D7268" i="87" s="1"/>
  <c r="E3613" i="87"/>
  <c r="D3613" i="87" s="1"/>
  <c r="E6622" i="87"/>
  <c r="D6622" i="87" s="1"/>
  <c r="E7874" i="87"/>
  <c r="D7874" i="87" s="1"/>
  <c r="E6120" i="87"/>
  <c r="D6120" i="87" s="1"/>
  <c r="E1049" i="87"/>
  <c r="D1049" i="87" s="1"/>
  <c r="E7485" i="87"/>
  <c r="D7485" i="87" s="1"/>
  <c r="E5826" i="87"/>
  <c r="D5826" i="87" s="1"/>
  <c r="E6747" i="87"/>
  <c r="D6747" i="87" s="1"/>
  <c r="E5520" i="87"/>
  <c r="D5520" i="87" s="1"/>
  <c r="E4313" i="87"/>
  <c r="D4313" i="87" s="1"/>
  <c r="E5467" i="87"/>
  <c r="D5467" i="87" s="1"/>
  <c r="E7133" i="87"/>
  <c r="D7133" i="87" s="1"/>
  <c r="E7427" i="87"/>
  <c r="D7427" i="87" s="1"/>
  <c r="E1496" i="87"/>
  <c r="D1496" i="87" s="1"/>
  <c r="E7745" i="87"/>
  <c r="D7745" i="87" s="1"/>
  <c r="E6958" i="87"/>
  <c r="D6958" i="87" s="1"/>
  <c r="E3195" i="87"/>
  <c r="D3195" i="87" s="1"/>
  <c r="E7671" i="87"/>
  <c r="D7671" i="87" s="1"/>
  <c r="E680" i="87"/>
  <c r="D680" i="87" s="1"/>
  <c r="E2739" i="87"/>
  <c r="D2739" i="87" s="1"/>
  <c r="E6408" i="87"/>
  <c r="D6408" i="87" s="1"/>
  <c r="E7571" i="87"/>
  <c r="D7571" i="87" s="1"/>
  <c r="E7257" i="87"/>
  <c r="D7257" i="87" s="1"/>
  <c r="E6629" i="87"/>
  <c r="D6629" i="87" s="1"/>
  <c r="E6279" i="87"/>
  <c r="D6279" i="87" s="1"/>
  <c r="E5867" i="87"/>
  <c r="D5867" i="87" s="1"/>
  <c r="E7378" i="87"/>
  <c r="D7378" i="87" s="1"/>
  <c r="E7239" i="87"/>
  <c r="D7239" i="87" s="1"/>
  <c r="E3578" i="87"/>
  <c r="D3578" i="87" s="1"/>
  <c r="E6522" i="87"/>
  <c r="D6522" i="87" s="1"/>
  <c r="E4255" i="87"/>
  <c r="D4255" i="87" s="1"/>
  <c r="E830" i="87"/>
  <c r="D830" i="87" s="1"/>
  <c r="E7383" i="87"/>
  <c r="D7383" i="87" s="1"/>
  <c r="E7232" i="87"/>
  <c r="D7232" i="87" s="1"/>
  <c r="E6472" i="87"/>
  <c r="D6472" i="87" s="1"/>
  <c r="E806" i="87"/>
  <c r="D806" i="87" s="1"/>
  <c r="E7303" i="87"/>
  <c r="D7303" i="87" s="1"/>
  <c r="E6069" i="87"/>
  <c r="D6069" i="87" s="1"/>
  <c r="E1367" i="87"/>
  <c r="D1367" i="87" s="1"/>
  <c r="E867" i="87"/>
  <c r="D867" i="87" s="1"/>
  <c r="E656" i="87"/>
  <c r="D656" i="87" s="1"/>
  <c r="E7328" i="87"/>
  <c r="D7328" i="87" s="1"/>
  <c r="E5013" i="87"/>
  <c r="D5013" i="87" s="1"/>
  <c r="E7583" i="87"/>
  <c r="D7583" i="87" s="1"/>
  <c r="E7412" i="87"/>
  <c r="D7412" i="87" s="1"/>
  <c r="E5828" i="87"/>
  <c r="D5828" i="87" s="1"/>
  <c r="E7006" i="87"/>
  <c r="D7006" i="87" s="1"/>
  <c r="E6952" i="87"/>
  <c r="D6952" i="87" s="1"/>
  <c r="E2784" i="87"/>
  <c r="D2784" i="87" s="1"/>
  <c r="E1055" i="87"/>
  <c r="D1055" i="87" s="1"/>
  <c r="E5761" i="87"/>
  <c r="D5761" i="87" s="1"/>
  <c r="E790" i="87"/>
  <c r="D790" i="87" s="1"/>
  <c r="E2032" i="87"/>
  <c r="D2032" i="87" s="1"/>
  <c r="E7464" i="87"/>
  <c r="D7464" i="87" s="1"/>
  <c r="E5049" i="87"/>
  <c r="D5049" i="87" s="1"/>
  <c r="E919" i="87"/>
  <c r="D919" i="87" s="1"/>
  <c r="E7601" i="87"/>
  <c r="D7601" i="87" s="1"/>
  <c r="E5319" i="87"/>
  <c r="D5319" i="87" s="1"/>
  <c r="E6126" i="87"/>
  <c r="D6126" i="87" s="1"/>
  <c r="E1365" i="87"/>
  <c r="D1365" i="87" s="1"/>
  <c r="E1177" i="87"/>
  <c r="D1177" i="87" s="1"/>
  <c r="E7627" i="87"/>
  <c r="D7627" i="87" s="1"/>
  <c r="E7018" i="87"/>
  <c r="D7018" i="87" s="1"/>
  <c r="E6010" i="87"/>
  <c r="D6010" i="87" s="1"/>
  <c r="E6196" i="87"/>
  <c r="D6196" i="87" s="1"/>
  <c r="E6074" i="87"/>
  <c r="D6074" i="87" s="1"/>
  <c r="E7396" i="87"/>
  <c r="D7396" i="87" s="1"/>
  <c r="E6970" i="87"/>
  <c r="D6970" i="87" s="1"/>
  <c r="E2049" i="87"/>
  <c r="D2049" i="87" s="1"/>
  <c r="E5559" i="87"/>
  <c r="D5559" i="87" s="1"/>
  <c r="E5934" i="87"/>
  <c r="D5934" i="87" s="1"/>
  <c r="E4136" i="87"/>
  <c r="D4136" i="87" s="1"/>
  <c r="E5186" i="87"/>
  <c r="D5186" i="87" s="1"/>
  <c r="E6033" i="87"/>
  <c r="D6033" i="87" s="1"/>
  <c r="E7181" i="87"/>
  <c r="D7181" i="87" s="1"/>
  <c r="E1200" i="87"/>
  <c r="D1200" i="87" s="1"/>
  <c r="E1173" i="87"/>
  <c r="D1173" i="87" s="1"/>
  <c r="E2663" i="87"/>
  <c r="D2663" i="87" s="1"/>
  <c r="E6011" i="87"/>
  <c r="D6011" i="87" s="1"/>
  <c r="E6923" i="87"/>
  <c r="D6923" i="87" s="1"/>
  <c r="E7500" i="87"/>
  <c r="D7500" i="87" s="1"/>
  <c r="E5701" i="87"/>
  <c r="D5701" i="87" s="1"/>
  <c r="E7099" i="87"/>
  <c r="D7099" i="87" s="1"/>
  <c r="E7286" i="87"/>
  <c r="D7286" i="87" s="1"/>
  <c r="E7705" i="87"/>
  <c r="D7705" i="87" s="1"/>
  <c r="E6385" i="87"/>
  <c r="D6385" i="87" s="1"/>
  <c r="E7154" i="87"/>
  <c r="D7154" i="87" s="1"/>
  <c r="E6378" i="87"/>
  <c r="D6378" i="87" s="1"/>
  <c r="E7763" i="87"/>
  <c r="D7763" i="87" s="1"/>
  <c r="E7509" i="87"/>
  <c r="D7509" i="87" s="1"/>
  <c r="E5408" i="87"/>
  <c r="D5408" i="87" s="1"/>
  <c r="E7512" i="87"/>
  <c r="D7512" i="87" s="1"/>
  <c r="E6113" i="87"/>
  <c r="D6113" i="87" s="1"/>
  <c r="E7703" i="87"/>
  <c r="D7703" i="87" s="1"/>
  <c r="E7007" i="87"/>
  <c r="D7007" i="87" s="1"/>
  <c r="E6605" i="87"/>
  <c r="D6605" i="87" s="1"/>
  <c r="E5259" i="87"/>
  <c r="D5259" i="87" s="1"/>
  <c r="E7209" i="87"/>
  <c r="D7209" i="87" s="1"/>
  <c r="E7638" i="87"/>
  <c r="D7638" i="87" s="1"/>
  <c r="E6329" i="87"/>
  <c r="D6329" i="87" s="1"/>
  <c r="E143" i="87"/>
  <c r="D143" i="87" s="1"/>
  <c r="E5293" i="87"/>
  <c r="D5293" i="87" s="1"/>
  <c r="E7031" i="87"/>
  <c r="D7031" i="87" s="1"/>
  <c r="E562" i="87"/>
  <c r="D562" i="87" s="1"/>
  <c r="E974" i="87"/>
  <c r="D974" i="87" s="1"/>
  <c r="E7600" i="87"/>
  <c r="D7600" i="87" s="1"/>
  <c r="E6209" i="87"/>
  <c r="D6209" i="87" s="1"/>
  <c r="E6078" i="87"/>
  <c r="D6078" i="87" s="1"/>
  <c r="E4309" i="87"/>
  <c r="D4309" i="87" s="1"/>
  <c r="E1178" i="87"/>
  <c r="D1178" i="87" s="1"/>
  <c r="E840" i="87"/>
  <c r="D840" i="87" s="1"/>
  <c r="E6013" i="87"/>
  <c r="D6013" i="87" s="1"/>
  <c r="E5670" i="87"/>
  <c r="D5670" i="87" s="1"/>
  <c r="E4390" i="87"/>
  <c r="D4390" i="87" s="1"/>
  <c r="E4297" i="87"/>
  <c r="D4297" i="87" s="1"/>
  <c r="E3023" i="87"/>
  <c r="D3023" i="87" s="1"/>
  <c r="E1038" i="87"/>
  <c r="D1038" i="87" s="1"/>
  <c r="E6439" i="87"/>
  <c r="D6439" i="87" s="1"/>
  <c r="E6255" i="87"/>
  <c r="D6255" i="87" s="1"/>
  <c r="E3317" i="87"/>
  <c r="D3317" i="87" s="1"/>
  <c r="E1468" i="87"/>
  <c r="D1468" i="87" s="1"/>
  <c r="E1091" i="87"/>
  <c r="D1091" i="87" s="1"/>
  <c r="E881" i="87"/>
  <c r="D881" i="87" s="1"/>
  <c r="E5865" i="87"/>
  <c r="D5865" i="87" s="1"/>
  <c r="E749" i="87"/>
  <c r="D749" i="87" s="1"/>
  <c r="E6949" i="87"/>
  <c r="D6949" i="87" s="1"/>
  <c r="E6222" i="87"/>
  <c r="D6222" i="87" s="1"/>
  <c r="E6007" i="87"/>
  <c r="D6007" i="87" s="1"/>
  <c r="E4274" i="87"/>
  <c r="D4274" i="87" s="1"/>
  <c r="E1473" i="87"/>
  <c r="D1473" i="87" s="1"/>
  <c r="E103" i="87"/>
  <c r="D103" i="87" s="1"/>
  <c r="E5521" i="87"/>
  <c r="D5521" i="87" s="1"/>
  <c r="E5081" i="87"/>
  <c r="D5081" i="87" s="1"/>
  <c r="E4260" i="87"/>
  <c r="D4260" i="87" s="1"/>
  <c r="E2787" i="87"/>
  <c r="D2787" i="87" s="1"/>
  <c r="E6075" i="87"/>
  <c r="D6075" i="87" s="1"/>
  <c r="E5682" i="87"/>
  <c r="D5682" i="87" s="1"/>
  <c r="E3666" i="87"/>
  <c r="D3666" i="87" s="1"/>
  <c r="E7223" i="87"/>
  <c r="D7223" i="87" s="1"/>
  <c r="E6389" i="87"/>
  <c r="D6389" i="87" s="1"/>
  <c r="E5063" i="87"/>
  <c r="D5063" i="87" s="1"/>
  <c r="E3527" i="87"/>
  <c r="D3527" i="87" s="1"/>
  <c r="E2707" i="87"/>
  <c r="D2707" i="87" s="1"/>
  <c r="E1064" i="87"/>
  <c r="D1064" i="87" s="1"/>
  <c r="E700" i="87"/>
  <c r="D700" i="87" s="1"/>
  <c r="E68" i="87"/>
  <c r="D68" i="87" s="1"/>
  <c r="E665" i="87"/>
  <c r="D665" i="87" s="1"/>
  <c r="E7138" i="87"/>
  <c r="D7138" i="87" s="1"/>
  <c r="E6640" i="87"/>
  <c r="D6640" i="87" s="1"/>
  <c r="E6173" i="87"/>
  <c r="D6173" i="87" s="1"/>
  <c r="E4143" i="87"/>
  <c r="D4143" i="87" s="1"/>
  <c r="E813" i="87"/>
  <c r="D813" i="87" s="1"/>
  <c r="E660" i="87"/>
  <c r="D660" i="87" s="1"/>
  <c r="E6134" i="87"/>
  <c r="D6134" i="87" s="1"/>
  <c r="E5218" i="87"/>
  <c r="D5218" i="87" s="1"/>
  <c r="E4288" i="87"/>
  <c r="D4288" i="87" s="1"/>
  <c r="E2746" i="87"/>
  <c r="D2746" i="87" s="1"/>
  <c r="E1050" i="87"/>
  <c r="D1050" i="87" s="1"/>
  <c r="E7170" i="87"/>
  <c r="D7170" i="87" s="1"/>
  <c r="E6286" i="87"/>
  <c r="D6286" i="87" s="1"/>
  <c r="E6070" i="87"/>
  <c r="D6070" i="87" s="1"/>
  <c r="E1472" i="87"/>
  <c r="D1472" i="87" s="1"/>
  <c r="E1171" i="87"/>
  <c r="D1171" i="87" s="1"/>
  <c r="E816" i="87"/>
  <c r="D816" i="87" s="1"/>
  <c r="E6004" i="87"/>
  <c r="D6004" i="87" s="1"/>
  <c r="E5641" i="87"/>
  <c r="D5641" i="87" s="1"/>
  <c r="E6282" i="87"/>
  <c r="D6282" i="87" s="1"/>
  <c r="E5958" i="87"/>
  <c r="D5958" i="87" s="1"/>
  <c r="E5503" i="87"/>
  <c r="D5503" i="87" s="1"/>
  <c r="E730" i="87"/>
  <c r="D730" i="87" s="1"/>
  <c r="E7584" i="87"/>
  <c r="D7584" i="87" s="1"/>
  <c r="E5608" i="87"/>
  <c r="D5608" i="87" s="1"/>
  <c r="E4144" i="87"/>
  <c r="D4144" i="87" s="1"/>
  <c r="E4100" i="87"/>
  <c r="D4100" i="87" s="1"/>
  <c r="E3114" i="87"/>
  <c r="D3114" i="87" s="1"/>
  <c r="E1183" i="87"/>
  <c r="D1183" i="87" s="1"/>
  <c r="E675" i="87"/>
  <c r="D675" i="87" s="1"/>
  <c r="E7219" i="87"/>
  <c r="D7219" i="87" s="1"/>
  <c r="E6267" i="87"/>
  <c r="D6267" i="87" s="1"/>
  <c r="E5313" i="87"/>
  <c r="D5313" i="87" s="1"/>
  <c r="E3363" i="87"/>
  <c r="D3363" i="87" s="1"/>
  <c r="E1077" i="87"/>
  <c r="D1077" i="87" s="1"/>
  <c r="E5674" i="87"/>
  <c r="D5674" i="87" s="1"/>
  <c r="E5693" i="87"/>
  <c r="D5693" i="87" s="1"/>
  <c r="E4888" i="87"/>
  <c r="D4888" i="87" s="1"/>
  <c r="E4021" i="87"/>
  <c r="D4021" i="87" s="1"/>
  <c r="E3427" i="87"/>
  <c r="D3427" i="87" s="1"/>
  <c r="E5824" i="87"/>
  <c r="D5824" i="87" s="1"/>
  <c r="E5311" i="87"/>
  <c r="D5311" i="87" s="1"/>
  <c r="E3218" i="87"/>
  <c r="D3218" i="87" s="1"/>
  <c r="E7190" i="87"/>
  <c r="D7190" i="87" s="1"/>
  <c r="E6325" i="87"/>
  <c r="D6325" i="87" s="1"/>
  <c r="E4295" i="87"/>
  <c r="D4295" i="87" s="1"/>
  <c r="E3179" i="87"/>
  <c r="D3179" i="87" s="1"/>
  <c r="E1428" i="87"/>
  <c r="D1428" i="87" s="1"/>
  <c r="E964" i="87"/>
  <c r="D964" i="87" s="1"/>
  <c r="E734" i="87"/>
  <c r="D734" i="87" s="1"/>
  <c r="E1291" i="87"/>
  <c r="D1291" i="87" s="1"/>
  <c r="E699" i="87"/>
  <c r="D699" i="87" s="1"/>
  <c r="E7123" i="87"/>
  <c r="D7123" i="87" s="1"/>
  <c r="E5939" i="87"/>
  <c r="D5939" i="87" s="1"/>
  <c r="E5505" i="87"/>
  <c r="D5505" i="87" s="1"/>
  <c r="E2943" i="87"/>
  <c r="D2943" i="87" s="1"/>
  <c r="E895" i="87"/>
  <c r="D895" i="87" s="1"/>
  <c r="E6" i="87"/>
  <c r="E5488" i="87"/>
  <c r="D5488" i="87" s="1"/>
  <c r="E4860" i="87"/>
  <c r="D4860" i="87" s="1"/>
  <c r="E4361" i="87"/>
  <c r="D4361" i="87" s="1"/>
  <c r="E1395" i="87"/>
  <c r="D1395" i="87" s="1"/>
  <c r="E5538" i="87"/>
  <c r="D5538" i="87" s="1"/>
  <c r="E7483" i="87"/>
  <c r="D7483" i="87" s="1"/>
  <c r="E6806" i="87"/>
  <c r="D6806" i="87" s="1"/>
  <c r="E5933" i="87"/>
  <c r="D5933" i="87" s="1"/>
  <c r="E6283" i="87"/>
  <c r="D6283" i="87" s="1"/>
  <c r="E6162" i="87"/>
  <c r="D6162" i="87" s="1"/>
  <c r="E7796" i="87"/>
  <c r="D7796" i="87" s="1"/>
  <c r="E7103" i="87"/>
  <c r="D7103" i="87" s="1"/>
  <c r="E1368" i="87"/>
  <c r="D1368" i="87" s="1"/>
  <c r="E5388" i="87"/>
  <c r="D5388" i="87" s="1"/>
  <c r="E2666" i="87"/>
  <c r="D2666" i="87" s="1"/>
  <c r="E7664" i="87"/>
  <c r="D7664" i="87" s="1"/>
  <c r="E5030" i="87"/>
  <c r="D5030" i="87" s="1"/>
  <c r="E5501" i="87"/>
  <c r="D5501" i="87" s="1"/>
  <c r="E7591" i="87"/>
  <c r="D7591" i="87" s="1"/>
  <c r="E3196" i="87"/>
  <c r="D3196" i="87" s="1"/>
  <c r="E6633" i="87"/>
  <c r="D6633" i="87" s="1"/>
  <c r="E6079" i="87"/>
  <c r="D6079" i="87" s="1"/>
  <c r="E7781" i="87"/>
  <c r="D7781" i="87" s="1"/>
  <c r="E3242" i="87"/>
  <c r="D3242" i="87" s="1"/>
  <c r="E5054" i="87"/>
  <c r="D5054" i="87" s="1"/>
  <c r="E1048" i="87"/>
  <c r="D1048" i="87" s="1"/>
  <c r="E15" i="87"/>
  <c r="D15" i="87" s="1"/>
  <c r="E6944" i="87"/>
  <c r="D6944" i="87" s="1"/>
  <c r="E5414" i="87"/>
  <c r="D5414" i="87" s="1"/>
  <c r="E5667" i="87"/>
  <c r="D5667" i="87" s="1"/>
  <c r="E4062" i="87"/>
  <c r="D4062" i="87" s="1"/>
  <c r="E781" i="87"/>
  <c r="D781" i="87" s="1"/>
  <c r="E157" i="87"/>
  <c r="D157" i="87" s="1"/>
  <c r="E4862" i="87"/>
  <c r="D4862" i="87" s="1"/>
  <c r="E5297" i="87"/>
  <c r="D5297" i="87" s="1"/>
  <c r="E4145" i="87"/>
  <c r="D4145" i="87" s="1"/>
  <c r="E4044" i="87"/>
  <c r="D4044" i="87" s="1"/>
  <c r="E991" i="87"/>
  <c r="D991" i="87" s="1"/>
  <c r="E748" i="87"/>
  <c r="D748" i="87" s="1"/>
  <c r="E6387" i="87"/>
  <c r="D6387" i="87" s="1"/>
  <c r="E6083" i="87"/>
  <c r="D6083" i="87" s="1"/>
  <c r="E1426" i="87"/>
  <c r="D1426" i="87" s="1"/>
  <c r="E1196" i="87"/>
  <c r="D1196" i="87" s="1"/>
  <c r="E686" i="87"/>
  <c r="D686" i="87" s="1"/>
  <c r="E52" i="87"/>
  <c r="D52" i="87" s="1"/>
  <c r="E5609" i="87"/>
  <c r="D5609" i="87" s="1"/>
  <c r="E7142" i="87"/>
  <c r="D7142" i="87" s="1"/>
  <c r="E6933" i="87"/>
  <c r="D6933" i="87" s="1"/>
  <c r="E6484" i="87"/>
  <c r="D6484" i="87" s="1"/>
  <c r="E4893" i="87"/>
  <c r="D4893" i="87" s="1"/>
  <c r="E2541" i="87"/>
  <c r="D2541" i="87" s="1"/>
  <c r="E154" i="87"/>
  <c r="D154" i="87" s="1"/>
  <c r="E6152" i="87"/>
  <c r="D6152" i="87" s="1"/>
  <c r="E4826" i="87"/>
  <c r="D4826" i="87" s="1"/>
  <c r="E4306" i="87"/>
  <c r="D4306" i="87" s="1"/>
  <c r="E3522" i="87"/>
  <c r="D3522" i="87" s="1"/>
  <c r="E2500" i="87"/>
  <c r="D2500" i="87" s="1"/>
  <c r="E6096" i="87"/>
  <c r="D6096" i="87" s="1"/>
  <c r="E4265" i="87"/>
  <c r="D4265" i="87" s="1"/>
  <c r="E1353" i="87"/>
  <c r="D1353" i="87" s="1"/>
  <c r="E7004" i="87"/>
  <c r="D7004" i="87" s="1"/>
  <c r="E6379" i="87"/>
  <c r="D6379" i="87" s="1"/>
  <c r="E3616" i="87"/>
  <c r="D3616" i="87" s="1"/>
  <c r="E2924" i="87"/>
  <c r="D2924" i="87" s="1"/>
  <c r="E1298" i="87"/>
  <c r="D1298" i="87" s="1"/>
  <c r="E912" i="87"/>
  <c r="D912" i="87" s="1"/>
  <c r="E732" i="87"/>
  <c r="D732" i="87" s="1"/>
  <c r="E1320" i="87"/>
  <c r="D1320" i="87" s="1"/>
  <c r="E7523" i="87"/>
  <c r="D7523" i="87" s="1"/>
  <c r="E6356" i="87"/>
  <c r="D6356" i="87" s="1"/>
  <c r="E5681" i="87"/>
  <c r="D5681" i="87" s="1"/>
  <c r="E5294" i="87"/>
  <c r="D5294" i="87" s="1"/>
  <c r="E2941" i="87"/>
  <c r="D2941" i="87" s="1"/>
  <c r="E737" i="87"/>
  <c r="D737" i="87" s="1"/>
  <c r="E6085" i="87"/>
  <c r="D6085" i="87" s="1"/>
  <c r="E5526" i="87"/>
  <c r="D5526" i="87" s="1"/>
  <c r="E4812" i="87"/>
  <c r="D4812" i="87" s="1"/>
  <c r="E2891" i="87"/>
  <c r="D2891" i="87" s="1"/>
  <c r="E864" i="87"/>
  <c r="D864" i="87" s="1"/>
  <c r="E89" i="87"/>
  <c r="D89" i="87" s="1"/>
  <c r="E6205" i="87"/>
  <c r="D6205" i="87" s="1"/>
  <c r="E6091" i="87"/>
  <c r="D6091" i="87" s="1"/>
  <c r="E5571" i="87"/>
  <c r="D5571" i="87" s="1"/>
  <c r="E268" i="87"/>
  <c r="D268" i="87" s="1"/>
  <c r="E693" i="87"/>
  <c r="D693" i="87" s="1"/>
  <c r="E132" i="87"/>
  <c r="D132" i="87" s="1"/>
  <c r="E5639" i="87"/>
  <c r="D5639" i="87" s="1"/>
  <c r="E5291" i="87"/>
  <c r="D5291" i="87" s="1"/>
  <c r="E6598" i="87"/>
  <c r="D6598" i="87" s="1"/>
  <c r="E5602" i="87"/>
  <c r="D5602" i="87" s="1"/>
  <c r="E4957" i="87"/>
  <c r="D4957" i="87" s="1"/>
  <c r="E776" i="87"/>
  <c r="D776" i="87" s="1"/>
  <c r="E6896" i="87"/>
  <c r="D6896" i="87" s="1"/>
  <c r="E5285" i="87"/>
  <c r="D5285" i="87" s="1"/>
  <c r="E4057" i="87"/>
  <c r="D4057" i="87" s="1"/>
  <c r="E2955" i="87"/>
  <c r="D2955" i="87" s="1"/>
  <c r="E1371" i="87"/>
  <c r="D1371" i="87" s="1"/>
  <c r="E1415" i="87"/>
  <c r="D1415" i="87" s="1"/>
  <c r="E9" i="87"/>
  <c r="E6314" i="87"/>
  <c r="D6314" i="87" s="1"/>
  <c r="E6203" i="87"/>
  <c r="D6203" i="87" s="1"/>
  <c r="E3003" i="87"/>
  <c r="D3003" i="87" s="1"/>
  <c r="E1352" i="87"/>
  <c r="D1352" i="87" s="1"/>
  <c r="E725" i="87"/>
  <c r="D725" i="87" s="1"/>
  <c r="E5280" i="87"/>
  <c r="D5280" i="87" s="1"/>
  <c r="E4351" i="87"/>
  <c r="D4351" i="87" s="1"/>
  <c r="E4391" i="87"/>
  <c r="D4391" i="87" s="1"/>
  <c r="E2706" i="87"/>
  <c r="D2706" i="87" s="1"/>
  <c r="E1463" i="87"/>
  <c r="D1463" i="87" s="1"/>
  <c r="E5529" i="87"/>
  <c r="D5529" i="87" s="1"/>
  <c r="E3583" i="87"/>
  <c r="D3583" i="87" s="1"/>
  <c r="E1319" i="87"/>
  <c r="D1319" i="87" s="1"/>
  <c r="E6609" i="87"/>
  <c r="D6609" i="87" s="1"/>
  <c r="E6225" i="87"/>
  <c r="D6225" i="87" s="1"/>
  <c r="E3573" i="87"/>
  <c r="D3573" i="87" s="1"/>
  <c r="E2035" i="87"/>
  <c r="D2035" i="87" s="1"/>
  <c r="E1301" i="87"/>
  <c r="D1301" i="87" s="1"/>
  <c r="E979" i="87"/>
  <c r="D979" i="87" s="1"/>
  <c r="E99" i="87"/>
  <c r="D99" i="87" s="1"/>
  <c r="E723" i="87"/>
  <c r="D723" i="87" s="1"/>
  <c r="E6243" i="87"/>
  <c r="D6243" i="87" s="1"/>
  <c r="E7194" i="87"/>
  <c r="D7194" i="87" s="1"/>
  <c r="E6117" i="87"/>
  <c r="D6117" i="87" s="1"/>
  <c r="E4312" i="87"/>
  <c r="D4312" i="87" s="1"/>
  <c r="E1366" i="87"/>
  <c r="D1366" i="87" s="1"/>
  <c r="E664" i="87"/>
  <c r="D664" i="87" s="1"/>
  <c r="E5873" i="87"/>
  <c r="D5873" i="87" s="1"/>
  <c r="E5222" i="87"/>
  <c r="D5222" i="87" s="1"/>
  <c r="E4299" i="87"/>
  <c r="D4299" i="87" s="1"/>
  <c r="E3028" i="87"/>
  <c r="D3028" i="87" s="1"/>
  <c r="E5043" i="87"/>
  <c r="D5043" i="87" s="1"/>
  <c r="E7848" i="87"/>
  <c r="D7848" i="87" s="1"/>
  <c r="E5829" i="87"/>
  <c r="D5829" i="87" s="1"/>
  <c r="E7536" i="87"/>
  <c r="D7536" i="87" s="1"/>
  <c r="E7809" i="87"/>
  <c r="D7809" i="87" s="1"/>
  <c r="E6059" i="87"/>
  <c r="D6059" i="87" s="1"/>
  <c r="E3564" i="87"/>
  <c r="D3564" i="87" s="1"/>
  <c r="E7358" i="87"/>
  <c r="D7358" i="87" s="1"/>
  <c r="E6189" i="87"/>
  <c r="D6189" i="87" s="1"/>
  <c r="E7356" i="87"/>
  <c r="D7356" i="87" s="1"/>
  <c r="E6519" i="87"/>
  <c r="D6519" i="87" s="1"/>
  <c r="E5519" i="87"/>
  <c r="D5519" i="87" s="1"/>
  <c r="E6400" i="87"/>
  <c r="D6400" i="87" s="1"/>
  <c r="E7702" i="87"/>
  <c r="D7702" i="87" s="1"/>
  <c r="E7714" i="87"/>
  <c r="D7714" i="87" s="1"/>
  <c r="E5852" i="87"/>
  <c r="D5852" i="87" s="1"/>
  <c r="E7753" i="87"/>
  <c r="D7753" i="87" s="1"/>
  <c r="E7469" i="87"/>
  <c r="D7469" i="87" s="1"/>
  <c r="E4123" i="87"/>
  <c r="D4123" i="87" s="1"/>
  <c r="E7593" i="87"/>
  <c r="D7593" i="87" s="1"/>
  <c r="E1294" i="87"/>
  <c r="D1294" i="87" s="1"/>
  <c r="E5256" i="87"/>
  <c r="D5256" i="87" s="1"/>
  <c r="E901" i="87"/>
  <c r="D901" i="87" s="1"/>
  <c r="E6954" i="87"/>
  <c r="D6954" i="87" s="1"/>
  <c r="E6972" i="87"/>
  <c r="D6972" i="87" s="1"/>
  <c r="E5932" i="87"/>
  <c r="D5932" i="87" s="1"/>
  <c r="E4019" i="87"/>
  <c r="D4019" i="87" s="1"/>
  <c r="E1289" i="87"/>
  <c r="D1289" i="87" s="1"/>
  <c r="E765" i="87"/>
  <c r="D765" i="87" s="1"/>
  <c r="E6108" i="87"/>
  <c r="D6108" i="87" s="1"/>
  <c r="E5053" i="87"/>
  <c r="D5053" i="87" s="1"/>
  <c r="E4028" i="87"/>
  <c r="D4028" i="87" s="1"/>
  <c r="E2752" i="87"/>
  <c r="D2752" i="87" s="1"/>
  <c r="E1075" i="87"/>
  <c r="D1075" i="87" s="1"/>
  <c r="E793" i="87"/>
  <c r="D793" i="87" s="1"/>
  <c r="E6388" i="87"/>
  <c r="D6388" i="87" s="1"/>
  <c r="E6295" i="87"/>
  <c r="D6295" i="87" s="1"/>
  <c r="E6104" i="87"/>
  <c r="D6104" i="87" s="1"/>
  <c r="E1309" i="87"/>
  <c r="D1309" i="87" s="1"/>
  <c r="E859" i="87"/>
  <c r="D859" i="87" s="1"/>
  <c r="E264" i="87"/>
  <c r="D264" i="87" s="1"/>
  <c r="E5666" i="87"/>
  <c r="D5666" i="87" s="1"/>
  <c r="E5044" i="87"/>
  <c r="D5044" i="87" s="1"/>
  <c r="E6925" i="87"/>
  <c r="D6925" i="87" s="1"/>
  <c r="E6359" i="87"/>
  <c r="D6359" i="87" s="1"/>
  <c r="E5950" i="87"/>
  <c r="D5950" i="87" s="1"/>
  <c r="E3355" i="87"/>
  <c r="D3355" i="87" s="1"/>
  <c r="E1227" i="87"/>
  <c r="D1227" i="87" s="1"/>
  <c r="E5819" i="87"/>
  <c r="D5819" i="87" s="1"/>
  <c r="E5603" i="87"/>
  <c r="D5603" i="87" s="1"/>
  <c r="E5007" i="87"/>
  <c r="D5007" i="87" s="1"/>
  <c r="E3619" i="87"/>
  <c r="D3619" i="87" s="1"/>
  <c r="E2954" i="87"/>
  <c r="D2954" i="87" s="1"/>
  <c r="E1169" i="87"/>
  <c r="D1169" i="87" s="1"/>
  <c r="E5031" i="87"/>
  <c r="D5031" i="87" s="1"/>
  <c r="E3241" i="87"/>
  <c r="D3241" i="87" s="1"/>
  <c r="E1072" i="87"/>
  <c r="D1072" i="87" s="1"/>
  <c r="E6191" i="87"/>
  <c r="D6191" i="87" s="1"/>
  <c r="E6306" i="87"/>
  <c r="D6306" i="87" s="1"/>
  <c r="E2773" i="87"/>
  <c r="D2773" i="87" s="1"/>
  <c r="E1503" i="87"/>
  <c r="D1503" i="87" s="1"/>
  <c r="E1198" i="87"/>
  <c r="D1198" i="87" s="1"/>
  <c r="E662" i="87"/>
  <c r="D662" i="87" s="1"/>
  <c r="E6040" i="87"/>
  <c r="D6040" i="87" s="1"/>
  <c r="E265" i="87"/>
  <c r="D265" i="87" s="1"/>
  <c r="E7137" i="87"/>
  <c r="D7137" i="87" s="1"/>
  <c r="E6398" i="87"/>
  <c r="D6398" i="87" s="1"/>
  <c r="E5523" i="87"/>
  <c r="D5523" i="87" s="1"/>
  <c r="E4109" i="87"/>
  <c r="D4109" i="87" s="1"/>
  <c r="E1172" i="87"/>
  <c r="D1172" i="87" s="1"/>
  <c r="E8" i="87"/>
  <c r="D8" i="87" s="1"/>
  <c r="E5366" i="87"/>
  <c r="D5366" i="87" s="1"/>
  <c r="E5191" i="87"/>
  <c r="D5191" i="87" s="1"/>
  <c r="E4277" i="87"/>
  <c r="D4277" i="87" s="1"/>
  <c r="E3353" i="87"/>
  <c r="D3353" i="87" s="1"/>
  <c r="E897" i="87"/>
  <c r="D897" i="87" s="1"/>
  <c r="E6945" i="87"/>
  <c r="D6945" i="87" s="1"/>
  <c r="E6381" i="87"/>
  <c r="D6381" i="87" s="1"/>
  <c r="E4797" i="87"/>
  <c r="D4797" i="87" s="1"/>
  <c r="E4337" i="87"/>
  <c r="D4337" i="87" s="1"/>
  <c r="E892" i="87"/>
  <c r="D892" i="87" s="1"/>
  <c r="E756" i="87"/>
  <c r="D756" i="87" s="1"/>
  <c r="E5672" i="87"/>
  <c r="D5672" i="87" s="1"/>
  <c r="E5050" i="87"/>
  <c r="D5050" i="87" s="1"/>
  <c r="E3198" i="87"/>
  <c r="D3198" i="87" s="1"/>
  <c r="E5328" i="87"/>
  <c r="D5328" i="87" s="1"/>
  <c r="E5026" i="87"/>
  <c r="D5026" i="87" s="1"/>
  <c r="E2902" i="87"/>
  <c r="D2902" i="87" s="1"/>
  <c r="E7108" i="87"/>
  <c r="D7108" i="87" s="1"/>
  <c r="E6928" i="87"/>
  <c r="D6928" i="87" s="1"/>
  <c r="E4135" i="87"/>
  <c r="D4135" i="87" s="1"/>
  <c r="E2702" i="87"/>
  <c r="D2702" i="87" s="1"/>
  <c r="E1317" i="87"/>
  <c r="D1317" i="87" s="1"/>
  <c r="E1394" i="87"/>
  <c r="D1394" i="87" s="1"/>
  <c r="E971" i="87"/>
  <c r="D971" i="87" s="1"/>
  <c r="E7146" i="87"/>
  <c r="D7146" i="87" s="1"/>
  <c r="E6240" i="87"/>
  <c r="D6240" i="87" s="1"/>
  <c r="E6023" i="87"/>
  <c r="D6023" i="87" s="1"/>
  <c r="E2920" i="87"/>
  <c r="D2920" i="87" s="1"/>
  <c r="E871" i="87"/>
  <c r="D871" i="87" s="1"/>
  <c r="E6030" i="87"/>
  <c r="D6030" i="87" s="1"/>
  <c r="E5076" i="87"/>
  <c r="D5076" i="87" s="1"/>
  <c r="E4276" i="87"/>
  <c r="D4276" i="87" s="1"/>
  <c r="E3336" i="87"/>
  <c r="D3336" i="87" s="1"/>
  <c r="E1617" i="87"/>
  <c r="D1617" i="87" s="1"/>
  <c r="E1164" i="87"/>
  <c r="D1164" i="87" s="1"/>
  <c r="E4278" i="87"/>
  <c r="D4278" i="87" s="1"/>
  <c r="E1435" i="87"/>
  <c r="D1435" i="87" s="1"/>
  <c r="E788" i="87"/>
  <c r="D788" i="87" s="1"/>
  <c r="E6236" i="87"/>
  <c r="D6236" i="87" s="1"/>
  <c r="E6024" i="87"/>
  <c r="D6024" i="87" s="1"/>
  <c r="E3349" i="87"/>
  <c r="D3349" i="87" s="1"/>
  <c r="E1213" i="87"/>
  <c r="D1213" i="87" s="1"/>
  <c r="E924" i="87"/>
  <c r="D924" i="87" s="1"/>
  <c r="E674" i="87"/>
  <c r="D674" i="87" s="1"/>
  <c r="E6076" i="87"/>
  <c r="D6076" i="87" s="1"/>
  <c r="E7465" i="87"/>
  <c r="D7465" i="87" s="1"/>
  <c r="E6716" i="87"/>
  <c r="D6716" i="87" s="1"/>
  <c r="E6210" i="87"/>
  <c r="D6210" i="87" s="1"/>
  <c r="E5020" i="87"/>
  <c r="D5020" i="87" s="1"/>
  <c r="E2755" i="87"/>
  <c r="D2755" i="87" s="1"/>
  <c r="E1324" i="87"/>
  <c r="D1324" i="87" s="1"/>
  <c r="E6089" i="87"/>
  <c r="D6089" i="87" s="1"/>
  <c r="E5466" i="87"/>
  <c r="D5466" i="87" s="1"/>
  <c r="E4863" i="87"/>
  <c r="D4863" i="87" s="1"/>
  <c r="E3562" i="87"/>
  <c r="D3562" i="87" s="1"/>
  <c r="E2785" i="87"/>
  <c r="D2785" i="87" s="1"/>
  <c r="E976" i="87"/>
  <c r="D976" i="87" s="1"/>
  <c r="E5005" i="87"/>
  <c r="D5005" i="87" s="1"/>
  <c r="E7841" i="87"/>
  <c r="D7841" i="87" s="1"/>
  <c r="E7856" i="87"/>
  <c r="D7856" i="87" s="1"/>
  <c r="E7399" i="87"/>
  <c r="D7399" i="87" s="1"/>
  <c r="E4273" i="87"/>
  <c r="D4273" i="87" s="1"/>
  <c r="E792" i="87"/>
  <c r="D792" i="87" s="1"/>
  <c r="E7307" i="87"/>
  <c r="D7307" i="87" s="1"/>
  <c r="E6097" i="87"/>
  <c r="D6097" i="87" s="1"/>
  <c r="E5091" i="87"/>
  <c r="D5091" i="87" s="1"/>
  <c r="E980" i="87"/>
  <c r="D980" i="87" s="1"/>
  <c r="E1261" i="87"/>
  <c r="D1261" i="87" s="1"/>
  <c r="E1080" i="87"/>
  <c r="D1080" i="87" s="1"/>
  <c r="E7450" i="87"/>
  <c r="D7450" i="87" s="1"/>
  <c r="E6374" i="87"/>
  <c r="D6374" i="87" s="1"/>
  <c r="E7880" i="87"/>
  <c r="D7880" i="87" s="1"/>
  <c r="E7862" i="87"/>
  <c r="D7862" i="87" s="1"/>
  <c r="E6866" i="87"/>
  <c r="D6866" i="87" s="1"/>
  <c r="E1433" i="87"/>
  <c r="D1433" i="87" s="1"/>
  <c r="E7595" i="87"/>
  <c r="D7595" i="87" s="1"/>
  <c r="E6775" i="87"/>
  <c r="D6775" i="87" s="1"/>
  <c r="E1184" i="87"/>
  <c r="D1184" i="87" s="1"/>
  <c r="E7555" i="87"/>
  <c r="D7555" i="87" s="1"/>
  <c r="E6993" i="87"/>
  <c r="D6993" i="87" s="1"/>
  <c r="E6568" i="87"/>
  <c r="D6568" i="87" s="1"/>
  <c r="E5096" i="87"/>
  <c r="D5096" i="87" s="1"/>
  <c r="E2930" i="87"/>
  <c r="D2930" i="87" s="1"/>
  <c r="E956" i="87"/>
  <c r="D956" i="87" s="1"/>
  <c r="E6017" i="87"/>
  <c r="D6017" i="87" s="1"/>
  <c r="E5621" i="87"/>
  <c r="D5621" i="87" s="1"/>
  <c r="E5284" i="87"/>
  <c r="D5284" i="87" s="1"/>
  <c r="E2780" i="87"/>
  <c r="D2780" i="87" s="1"/>
  <c r="E3321" i="87"/>
  <c r="D3321" i="87" s="1"/>
  <c r="E940" i="87"/>
  <c r="D940" i="87" s="1"/>
  <c r="E7254" i="87"/>
  <c r="D7254" i="87" s="1"/>
  <c r="E6291" i="87"/>
  <c r="D6291" i="87" s="1"/>
  <c r="E5429" i="87"/>
  <c r="D5429" i="87" s="1"/>
  <c r="E5037" i="87"/>
  <c r="D5037" i="87" s="1"/>
  <c r="E1211" i="87"/>
  <c r="D1211" i="87" s="1"/>
  <c r="E683" i="87"/>
  <c r="D683" i="87" s="1"/>
  <c r="E6065" i="87"/>
  <c r="D6065" i="87" s="1"/>
  <c r="E5345" i="87"/>
  <c r="D5345" i="87" s="1"/>
  <c r="E5275" i="87"/>
  <c r="D5275" i="87" s="1"/>
  <c r="E6426" i="87"/>
  <c r="D6426" i="87" s="1"/>
  <c r="E6646" i="87"/>
  <c r="D6646" i="87" s="1"/>
  <c r="E6121" i="87"/>
  <c r="D6121" i="87" s="1"/>
  <c r="E1303" i="87"/>
  <c r="D1303" i="87" s="1"/>
  <c r="E691" i="87"/>
  <c r="D691" i="87" s="1"/>
  <c r="E5562" i="87"/>
  <c r="D5562" i="87" s="1"/>
  <c r="E5282" i="87"/>
  <c r="D5282" i="87" s="1"/>
  <c r="E4031" i="87"/>
  <c r="D4031" i="87" s="1"/>
  <c r="E2925" i="87"/>
  <c r="D2925" i="87" s="1"/>
  <c r="E1359" i="87"/>
  <c r="D1359" i="87" s="1"/>
  <c r="E1393" i="87"/>
  <c r="D1393" i="87" s="1"/>
  <c r="E3577" i="87"/>
  <c r="D3577" i="87" s="1"/>
  <c r="E1074" i="87"/>
  <c r="D1074" i="87" s="1"/>
  <c r="E31" i="87"/>
  <c r="D31" i="87" s="1"/>
  <c r="E6348" i="87"/>
  <c r="D6348" i="87" s="1"/>
  <c r="E5773" i="87"/>
  <c r="D5773" i="87" s="1"/>
  <c r="E2038" i="87"/>
  <c r="D2038" i="87" s="1"/>
  <c r="E1212" i="87"/>
  <c r="D1212" i="87" s="1"/>
  <c r="E845" i="87"/>
  <c r="D845" i="87" s="1"/>
  <c r="E74" i="87"/>
  <c r="D74" i="87" s="1"/>
  <c r="E5001" i="87"/>
  <c r="D5001" i="87" s="1"/>
  <c r="E7175" i="87"/>
  <c r="D7175" i="87" s="1"/>
  <c r="E6524" i="87"/>
  <c r="D6524" i="87" s="1"/>
  <c r="E6296" i="87"/>
  <c r="D6296" i="87" s="1"/>
  <c r="E4365" i="87"/>
  <c r="D4365" i="87" s="1"/>
  <c r="E865" i="87"/>
  <c r="D865" i="87" s="1"/>
  <c r="E698" i="87"/>
  <c r="D698" i="87" s="1"/>
  <c r="E6064" i="87"/>
  <c r="D6064" i="87" s="1"/>
  <c r="E5004" i="87"/>
  <c r="D5004" i="87" s="1"/>
  <c r="E4174" i="87"/>
  <c r="D4174" i="87" s="1"/>
  <c r="E2713" i="87"/>
  <c r="D2713" i="87" s="1"/>
  <c r="E1479" i="87"/>
  <c r="D1479" i="87" s="1"/>
  <c r="E7375" i="87"/>
  <c r="D7375" i="87" s="1"/>
  <c r="E6987" i="87"/>
  <c r="D6987" i="87" s="1"/>
  <c r="E6082" i="87"/>
  <c r="D6082" i="87" s="1"/>
  <c r="E5055" i="87"/>
  <c r="D5055" i="87" s="1"/>
  <c r="E2768" i="87"/>
  <c r="D2768" i="87" s="1"/>
  <c r="E690" i="87"/>
  <c r="D690" i="87" s="1"/>
  <c r="E6008" i="87"/>
  <c r="D6008" i="87" s="1"/>
  <c r="E5375" i="87"/>
  <c r="D5375" i="87" s="1"/>
  <c r="E5281" i="87"/>
  <c r="D5281" i="87" s="1"/>
  <c r="E4078" i="87"/>
  <c r="D4078" i="87" s="1"/>
  <c r="E5376" i="87"/>
  <c r="D5376" i="87" s="1"/>
  <c r="E3589" i="87"/>
  <c r="D3589" i="87" s="1"/>
  <c r="E1364" i="87"/>
  <c r="D1364" i="87" s="1"/>
  <c r="E6248" i="87"/>
  <c r="D6248" i="87" s="1"/>
  <c r="E6475" i="87"/>
  <c r="D6475" i="87" s="1"/>
  <c r="E4029" i="87"/>
  <c r="D4029" i="87" s="1"/>
  <c r="E3312" i="87"/>
  <c r="D3312" i="87" s="1"/>
  <c r="E1179" i="87"/>
  <c r="D1179" i="87" s="1"/>
  <c r="E915" i="87"/>
  <c r="D915" i="87" s="1"/>
  <c r="E75" i="87"/>
  <c r="D75" i="87" s="1"/>
  <c r="E6641" i="87"/>
  <c r="D6641" i="87" s="1"/>
  <c r="E5640" i="87"/>
  <c r="D5640" i="87" s="1"/>
  <c r="E5524" i="87"/>
  <c r="D5524" i="87" s="1"/>
  <c r="E1221" i="87"/>
  <c r="D1221" i="87" s="1"/>
  <c r="E7476" i="87"/>
  <c r="D7476" i="87" s="1"/>
  <c r="E5497" i="87"/>
  <c r="D5497" i="87" s="1"/>
  <c r="E5302" i="87"/>
  <c r="D5302" i="87" s="1"/>
  <c r="E3596" i="87"/>
  <c r="D3596" i="87" s="1"/>
  <c r="E2903" i="87"/>
  <c r="D2903" i="87" s="1"/>
  <c r="E1420" i="87"/>
  <c r="D1420" i="87" s="1"/>
  <c r="E929" i="87"/>
  <c r="D929" i="87" s="1"/>
  <c r="E3202" i="87"/>
  <c r="D3202" i="87" s="1"/>
  <c r="E847" i="87"/>
  <c r="D847" i="87" s="1"/>
  <c r="E6361" i="87"/>
  <c r="D6361" i="87" s="1"/>
  <c r="E6193" i="87"/>
  <c r="D6193" i="87" s="1"/>
  <c r="E5588" i="87"/>
  <c r="D5588" i="87" s="1"/>
  <c r="E1440" i="87"/>
  <c r="D1440" i="87" s="1"/>
  <c r="E925" i="87"/>
  <c r="D925" i="87" s="1"/>
  <c r="E783" i="87"/>
  <c r="D783" i="87" s="1"/>
  <c r="E5869" i="87"/>
  <c r="D5869" i="87" s="1"/>
  <c r="E5478" i="87"/>
  <c r="D5478" i="87" s="1"/>
  <c r="E6106" i="87"/>
  <c r="D6106" i="87" s="1"/>
  <c r="E6402" i="87"/>
  <c r="D6402" i="87" s="1"/>
  <c r="E6564" i="87"/>
  <c r="D6564" i="87" s="1"/>
  <c r="E3576" i="87"/>
  <c r="D3576" i="87" s="1"/>
  <c r="E1216" i="87"/>
  <c r="D1216" i="87" s="1"/>
  <c r="E269" i="87"/>
  <c r="D269" i="87" s="1"/>
  <c r="E5456" i="87"/>
  <c r="D5456" i="87" s="1"/>
  <c r="E5105" i="87"/>
  <c r="D5105" i="87" s="1"/>
  <c r="E4280" i="87"/>
  <c r="D4280" i="87" s="1"/>
  <c r="E3434" i="87"/>
  <c r="D3434" i="87" s="1"/>
  <c r="E1502" i="87"/>
  <c r="D1502" i="87" s="1"/>
  <c r="E3620" i="87"/>
  <c r="D3620" i="87" s="1"/>
  <c r="E6274" i="87"/>
  <c r="D6274" i="87" s="1"/>
  <c r="E7529" i="87"/>
  <c r="D7529" i="87" s="1"/>
  <c r="E7475" i="87"/>
  <c r="D7475" i="87" s="1"/>
  <c r="E6984" i="87"/>
  <c r="D6984" i="87" s="1"/>
  <c r="E1191" i="87"/>
  <c r="D1191" i="87" s="1"/>
  <c r="E7802" i="87"/>
  <c r="D7802" i="87" s="1"/>
  <c r="E7001" i="87"/>
  <c r="D7001" i="87" s="1"/>
  <c r="E2956" i="87"/>
  <c r="D2956" i="87" s="1"/>
  <c r="E5563" i="87"/>
  <c r="D5563" i="87" s="1"/>
  <c r="E5942" i="87"/>
  <c r="D5942" i="87" s="1"/>
  <c r="E4746" i="87"/>
  <c r="D4746" i="87" s="1"/>
  <c r="E6238" i="87"/>
  <c r="D6238" i="87" s="1"/>
  <c r="E7281" i="87"/>
  <c r="D7281" i="87" s="1"/>
  <c r="E7250" i="87"/>
  <c r="D7250" i="87" s="1"/>
  <c r="E7675" i="87"/>
  <c r="D7675" i="87" s="1"/>
  <c r="E7402" i="87"/>
  <c r="D7402" i="87" s="1"/>
  <c r="E6634" i="87"/>
  <c r="D6634" i="87" s="1"/>
  <c r="E7562" i="87"/>
  <c r="D7562" i="87" s="1"/>
  <c r="E7389" i="87"/>
  <c r="D7389" i="87" s="1"/>
  <c r="E6404" i="87"/>
  <c r="D6404" i="87" s="1"/>
  <c r="E4290" i="87"/>
  <c r="D4290" i="87" s="1"/>
  <c r="E6974" i="87"/>
  <c r="D6974" i="87" s="1"/>
  <c r="E6257" i="87"/>
  <c r="D6257" i="87" s="1"/>
  <c r="E6254" i="87"/>
  <c r="D6254" i="87" s="1"/>
  <c r="E3643" i="87"/>
  <c r="D3643" i="87" s="1"/>
  <c r="E1354" i="87"/>
  <c r="D1354" i="87" s="1"/>
  <c r="E104" i="87"/>
  <c r="D104" i="87" s="1"/>
  <c r="E5647" i="87"/>
  <c r="D5647" i="87" s="1"/>
  <c r="E5040" i="87"/>
  <c r="D5040" i="87" s="1"/>
  <c r="E3607" i="87"/>
  <c r="D3607" i="87" s="1"/>
  <c r="E2951" i="87"/>
  <c r="D2951" i="87" s="1"/>
  <c r="E1260" i="87"/>
  <c r="D1260" i="87" s="1"/>
  <c r="E11" i="87"/>
  <c r="D11" i="87" s="1"/>
  <c r="E7030" i="87"/>
  <c r="D7030" i="87" s="1"/>
  <c r="E6095" i="87"/>
  <c r="D6095" i="87" s="1"/>
  <c r="E5318" i="87"/>
  <c r="D5318" i="87" s="1"/>
  <c r="E3172" i="87"/>
  <c r="D3172" i="87" s="1"/>
  <c r="E853" i="87"/>
  <c r="D853" i="87" s="1"/>
  <c r="E22" i="87"/>
  <c r="D22" i="87" s="1"/>
  <c r="E5384" i="87"/>
  <c r="D5384" i="87" s="1"/>
  <c r="E5058" i="87"/>
  <c r="D5058" i="87" s="1"/>
  <c r="E3585" i="87"/>
  <c r="D3585" i="87" s="1"/>
  <c r="E6368" i="87"/>
  <c r="D6368" i="87" s="1"/>
  <c r="E5707" i="87"/>
  <c r="D5707" i="87" s="1"/>
  <c r="E5023" i="87"/>
  <c r="D5023" i="87" s="1"/>
  <c r="E898" i="87"/>
  <c r="D898" i="87" s="1"/>
  <c r="E6897" i="87"/>
  <c r="D6897" i="87" s="1"/>
  <c r="E5038" i="87"/>
  <c r="D5038" i="87" s="1"/>
  <c r="E4353" i="87"/>
  <c r="D4353" i="87" s="1"/>
  <c r="E3105" i="87"/>
  <c r="D3105" i="87" s="1"/>
  <c r="E1589" i="87"/>
  <c r="D1589" i="87" s="1"/>
  <c r="E1391" i="87"/>
  <c r="D1391" i="87" s="1"/>
  <c r="E957" i="87"/>
  <c r="D957" i="87" s="1"/>
  <c r="E1079" i="87"/>
  <c r="D1079" i="87" s="1"/>
  <c r="E839" i="87"/>
  <c r="D839" i="87" s="1"/>
  <c r="E6520" i="87"/>
  <c r="D6520" i="87" s="1"/>
  <c r="E5930" i="87"/>
  <c r="D5930" i="87" s="1"/>
  <c r="E5440" i="87"/>
  <c r="D5440" i="87" s="1"/>
  <c r="E1086" i="87"/>
  <c r="D1086" i="87" s="1"/>
  <c r="E997" i="87"/>
  <c r="D997" i="87" s="1"/>
  <c r="E88" i="87"/>
  <c r="D88" i="87" s="1"/>
  <c r="E5940" i="87"/>
  <c r="D5940" i="87" s="1"/>
  <c r="E4715" i="87"/>
  <c r="D4715" i="87" s="1"/>
  <c r="E7125" i="87"/>
  <c r="D7125" i="87" s="1"/>
  <c r="E6401" i="87"/>
  <c r="D6401" i="87" s="1"/>
  <c r="E6099" i="87"/>
  <c r="D6099" i="87" s="1"/>
  <c r="E3199" i="87"/>
  <c r="D3199" i="87" s="1"/>
  <c r="E787" i="87"/>
  <c r="D787" i="87" s="1"/>
  <c r="E5636" i="87"/>
  <c r="D5636" i="87" s="1"/>
  <c r="E5458" i="87"/>
  <c r="D5458" i="87" s="1"/>
  <c r="E5057" i="87"/>
  <c r="D5057" i="87" s="1"/>
  <c r="E3523" i="87"/>
  <c r="D3523" i="87" s="1"/>
  <c r="E2577" i="87"/>
  <c r="D2577" i="87" s="1"/>
  <c r="E835" i="87"/>
  <c r="D835" i="87" s="1"/>
  <c r="E7039" i="87"/>
  <c r="D7039" i="87" s="1"/>
  <c r="E6252" i="87"/>
  <c r="D6252" i="87" s="1"/>
  <c r="E5676" i="87"/>
  <c r="D5676" i="87" s="1"/>
  <c r="E3599" i="87"/>
  <c r="D3599" i="87" s="1"/>
  <c r="E1297" i="87"/>
  <c r="D1297" i="87" s="1"/>
  <c r="E26" i="87"/>
  <c r="D26" i="87" s="1"/>
  <c r="E5550" i="87"/>
  <c r="D5550" i="87" s="1"/>
  <c r="E5061" i="87"/>
  <c r="D5061" i="87" s="1"/>
  <c r="E3602" i="87"/>
  <c r="D3602" i="87" s="1"/>
  <c r="E2904" i="87"/>
  <c r="D2904" i="87" s="1"/>
  <c r="E4308" i="87"/>
  <c r="D4308" i="87" s="1"/>
  <c r="E2031" i="87"/>
  <c r="D2031" i="87" s="1"/>
  <c r="E902" i="87"/>
  <c r="D902" i="87" s="1"/>
  <c r="E6221" i="87"/>
  <c r="D6221" i="87" s="1"/>
  <c r="E6213" i="87"/>
  <c r="D6213" i="87" s="1"/>
  <c r="E2786" i="87"/>
  <c r="D2786" i="87" s="1"/>
  <c r="E1376" i="87"/>
  <c r="D1376" i="87" s="1"/>
  <c r="E960" i="87"/>
  <c r="D960" i="87" s="1"/>
  <c r="E719" i="87"/>
  <c r="D719" i="87" s="1"/>
  <c r="E6048" i="87"/>
  <c r="D6048" i="87" s="1"/>
  <c r="E6326" i="87"/>
  <c r="D6326" i="87" s="1"/>
  <c r="E5985" i="87"/>
  <c r="D5985" i="87" s="1"/>
  <c r="E5183" i="87"/>
  <c r="D5183" i="87" s="1"/>
  <c r="E741" i="87"/>
  <c r="D741" i="87" s="1"/>
  <c r="E6315" i="87"/>
  <c r="D6315" i="87" s="1"/>
  <c r="E5121" i="87"/>
  <c r="D5121" i="87" s="1"/>
  <c r="E4259" i="87"/>
  <c r="D4259" i="87" s="1"/>
  <c r="E3310" i="87"/>
  <c r="D3310" i="87" s="1"/>
  <c r="E1423" i="87"/>
  <c r="D1423" i="87" s="1"/>
  <c r="E1220" i="87"/>
  <c r="D1220" i="87" s="1"/>
  <c r="E689" i="87"/>
  <c r="D689" i="87" s="1"/>
  <c r="E1419" i="87"/>
  <c r="D1419" i="87" s="1"/>
  <c r="E7451" i="87"/>
  <c r="D7451" i="87" s="1"/>
  <c r="E6261" i="87"/>
  <c r="D6261" i="87" s="1"/>
  <c r="E6005" i="87"/>
  <c r="D6005" i="87" s="1"/>
  <c r="E5068" i="87"/>
  <c r="D5068" i="87" s="1"/>
  <c r="E1067" i="87"/>
  <c r="D1067" i="87" s="1"/>
  <c r="E672" i="87"/>
  <c r="D672" i="87" s="1"/>
  <c r="E6168" i="87"/>
  <c r="D6168" i="87" s="1"/>
  <c r="E5509" i="87"/>
  <c r="D5509" i="87" s="1"/>
  <c r="E5016" i="87"/>
  <c r="D5016" i="87" s="1"/>
  <c r="E6310" i="87"/>
  <c r="D6310" i="87" s="1"/>
  <c r="E6322" i="87"/>
  <c r="D6322" i="87" s="1"/>
  <c r="E6086" i="87"/>
  <c r="D6086" i="87" s="1"/>
  <c r="E2669" i="87"/>
  <c r="D2669" i="87" s="1"/>
  <c r="E721" i="87"/>
  <c r="D721" i="87" s="1"/>
  <c r="E6068" i="87"/>
  <c r="D6068" i="87" s="1"/>
  <c r="E4338" i="87"/>
  <c r="D4338" i="87" s="1"/>
  <c r="E4146" i="87"/>
  <c r="D4146" i="87" s="1"/>
  <c r="E2734" i="87"/>
  <c r="D2734" i="87" s="1"/>
  <c r="E1490" i="87"/>
  <c r="D1490" i="87" s="1"/>
  <c r="E1192" i="87"/>
  <c r="D1192" i="87" s="1"/>
  <c r="E444" i="87"/>
  <c r="D444" i="87" s="1"/>
  <c r="E7760" i="87"/>
  <c r="D7760" i="87" s="1"/>
  <c r="E6403" i="87"/>
  <c r="D6403" i="87" s="1"/>
  <c r="E7014" i="87"/>
  <c r="D7014" i="87" s="1"/>
  <c r="E6052" i="87"/>
  <c r="D6052" i="87" s="1"/>
  <c r="E6934" i="87"/>
  <c r="D6934" i="87" s="1"/>
  <c r="E7428" i="87"/>
  <c r="D7428" i="87" s="1"/>
  <c r="E6242" i="87"/>
  <c r="D6242" i="87" s="1"/>
  <c r="E671" i="87"/>
  <c r="D671" i="87" s="1"/>
  <c r="E5245" i="87"/>
  <c r="D5245" i="87" s="1"/>
  <c r="E6683" i="87"/>
  <c r="D6683" i="87" s="1"/>
  <c r="E861" i="87"/>
  <c r="D861" i="87" s="1"/>
  <c r="E7446" i="87"/>
  <c r="D7446" i="87" s="1"/>
  <c r="E6186" i="87"/>
  <c r="D6186" i="87" s="1"/>
  <c r="E7820" i="87"/>
  <c r="D7820" i="87" s="1"/>
  <c r="E7377" i="87"/>
  <c r="D7377" i="87" s="1"/>
  <c r="E7348" i="87"/>
  <c r="D7348" i="87" s="1"/>
  <c r="E5522" i="87"/>
  <c r="D5522" i="87" s="1"/>
  <c r="E7870" i="87"/>
  <c r="D7870" i="87" s="1"/>
  <c r="E6776" i="87"/>
  <c r="D6776" i="87" s="1"/>
  <c r="E989" i="87"/>
  <c r="D989" i="87" s="1"/>
  <c r="E564" i="87"/>
  <c r="D564" i="87" s="1"/>
  <c r="E6294" i="87"/>
  <c r="D6294" i="87" s="1"/>
  <c r="E5988" i="87"/>
  <c r="D5988" i="87" s="1"/>
  <c r="E6009" i="87"/>
  <c r="D6009" i="87" s="1"/>
  <c r="E1631" i="87"/>
  <c r="D1631" i="87" s="1"/>
  <c r="E798" i="87"/>
  <c r="D798" i="87" s="1"/>
  <c r="E5822" i="87"/>
  <c r="D5822" i="87" s="1"/>
  <c r="E5230" i="87"/>
  <c r="D5230" i="87" s="1"/>
  <c r="E4287" i="87"/>
  <c r="D4287" i="87" s="1"/>
  <c r="E3006" i="87"/>
  <c r="D3006" i="87" s="1"/>
  <c r="E1356" i="87"/>
  <c r="D1356" i="87" s="1"/>
  <c r="E1181" i="87"/>
  <c r="D1181" i="87" s="1"/>
  <c r="E7151" i="87"/>
  <c r="D7151" i="87" s="1"/>
  <c r="E6366" i="87"/>
  <c r="D6366" i="87" s="1"/>
  <c r="E5678" i="87"/>
  <c r="D5678" i="87" s="1"/>
  <c r="E4364" i="87"/>
  <c r="D4364" i="87" s="1"/>
  <c r="E1375" i="87"/>
  <c r="D1375" i="87" s="1"/>
  <c r="E670" i="87"/>
  <c r="D670" i="87" s="1"/>
  <c r="E5743" i="87"/>
  <c r="D5743" i="87" s="1"/>
  <c r="E4861" i="87"/>
  <c r="D4861" i="87" s="1"/>
  <c r="E4307" i="87"/>
  <c r="D4307" i="87" s="1"/>
  <c r="E2922" i="87"/>
  <c r="D2922" i="87" s="1"/>
  <c r="E6123" i="87"/>
  <c r="D6123" i="87" s="1"/>
  <c r="E5534" i="87"/>
  <c r="D5534" i="87" s="1"/>
  <c r="E3580" i="87"/>
  <c r="D3580" i="87" s="1"/>
  <c r="E7494" i="87"/>
  <c r="D7494" i="87" s="1"/>
  <c r="E6947" i="87"/>
  <c r="D6947" i="87" s="1"/>
  <c r="E5223" i="87"/>
  <c r="D5223" i="87" s="1"/>
  <c r="E4026" i="87"/>
  <c r="D4026" i="87" s="1"/>
  <c r="E3260" i="87"/>
  <c r="D3260" i="87" s="1"/>
  <c r="E1270" i="87"/>
  <c r="D1270" i="87" s="1"/>
  <c r="E911" i="87"/>
  <c r="D911" i="87" s="1"/>
  <c r="E1" i="87"/>
  <c r="D1" i="87" s="1"/>
  <c r="E939" i="87"/>
  <c r="D939" i="87" s="1"/>
  <c r="E7359" i="87"/>
  <c r="D7359" i="87" s="1"/>
  <c r="E6342" i="87"/>
  <c r="D6342" i="87" s="1"/>
  <c r="E6105" i="87"/>
  <c r="D6105" i="87" s="1"/>
  <c r="E5296" i="87"/>
  <c r="D5296" i="87" s="1"/>
  <c r="E1383" i="87"/>
  <c r="D1383" i="87" s="1"/>
  <c r="E863" i="87"/>
  <c r="D863" i="87" s="1"/>
  <c r="E6003" i="87"/>
  <c r="D6003" i="87" s="1"/>
  <c r="E4740" i="87"/>
  <c r="D4740" i="87" s="1"/>
  <c r="E5033" i="87"/>
  <c r="D5033" i="87" s="1"/>
  <c r="E6339" i="87"/>
  <c r="D6339" i="87" s="1"/>
  <c r="E6331" i="87"/>
  <c r="D6331" i="87" s="1"/>
  <c r="E5684" i="87"/>
  <c r="D5684" i="87" s="1"/>
  <c r="E1273" i="87"/>
  <c r="D1273" i="87" s="1"/>
  <c r="E7415" i="87"/>
  <c r="D7415" i="87" s="1"/>
  <c r="E5459" i="87"/>
  <c r="D5459" i="87" s="1"/>
  <c r="E4799" i="87"/>
  <c r="D4799" i="87" s="1"/>
  <c r="E3204" i="87"/>
  <c r="D3204" i="87" s="1"/>
  <c r="E2741" i="87"/>
  <c r="D2741" i="87" s="1"/>
  <c r="E1355" i="87"/>
  <c r="D1355" i="87" s="1"/>
  <c r="E900" i="87"/>
  <c r="D900" i="87" s="1"/>
  <c r="E6371" i="87"/>
  <c r="D6371" i="87" s="1"/>
  <c r="E5817" i="87"/>
  <c r="D5817" i="87" s="1"/>
  <c r="E4258" i="87"/>
  <c r="D4258" i="87" s="1"/>
  <c r="E1467" i="87"/>
  <c r="D1467" i="87" s="1"/>
  <c r="E780" i="87"/>
  <c r="D780" i="87" s="1"/>
  <c r="E5799" i="87"/>
  <c r="D5799" i="87" s="1"/>
  <c r="E5176" i="87"/>
  <c r="D5176" i="87" s="1"/>
  <c r="E4310" i="87"/>
  <c r="D4310" i="87" s="1"/>
  <c r="E3002" i="87"/>
  <c r="D3002" i="87" s="1"/>
  <c r="E1603" i="87"/>
  <c r="D1603" i="87" s="1"/>
  <c r="E2921" i="87"/>
  <c r="D2921" i="87" s="1"/>
  <c r="E1430" i="87"/>
  <c r="D1430" i="87" s="1"/>
  <c r="E6955" i="87"/>
  <c r="D6955" i="87" s="1"/>
  <c r="E6474" i="87"/>
  <c r="D6474" i="87" s="1"/>
  <c r="E5870" i="87"/>
  <c r="D5870" i="87" s="1"/>
  <c r="E1457" i="87"/>
  <c r="D1457" i="87" s="1"/>
  <c r="E1066" i="87"/>
  <c r="D1066" i="87" s="1"/>
  <c r="E707" i="87"/>
  <c r="D707" i="87" s="1"/>
  <c r="E6109" i="87"/>
  <c r="D6109" i="87" s="1"/>
  <c r="E5508" i="87"/>
  <c r="D5508" i="87" s="1"/>
  <c r="E6058" i="87"/>
  <c r="D6058" i="87" s="1"/>
  <c r="E5158" i="87"/>
  <c r="D5158" i="87" s="1"/>
  <c r="E2952" i="87"/>
  <c r="D2952" i="87" s="1"/>
  <c r="E6927" i="87"/>
  <c r="D6927" i="87" s="1"/>
  <c r="E6376" i="87"/>
  <c r="D6376" i="87" s="1"/>
  <c r="E4060" i="87"/>
  <c r="D4060" i="87" s="1"/>
  <c r="E3314" i="87"/>
  <c r="D3314" i="87" s="1"/>
  <c r="E1441" i="87"/>
  <c r="D1441" i="87" s="1"/>
  <c r="E1218" i="87"/>
  <c r="D1218" i="87" s="1"/>
  <c r="E860" i="87"/>
  <c r="D860" i="87" s="1"/>
  <c r="E1469" i="87"/>
  <c r="D1469" i="87" s="1"/>
  <c r="E742" i="87"/>
  <c r="D742" i="87" s="1"/>
  <c r="E6940" i="87"/>
  <c r="D6940" i="87" s="1"/>
  <c r="E6047" i="87"/>
  <c r="D6047" i="87" s="1"/>
  <c r="E5502" i="87"/>
  <c r="D5502" i="87" s="1"/>
  <c r="E4253" i="87"/>
  <c r="D4253" i="87" s="1"/>
  <c r="E743" i="87"/>
  <c r="D743" i="87" s="1"/>
  <c r="E93" i="87"/>
  <c r="D93" i="87" s="1"/>
  <c r="E5335" i="87"/>
  <c r="D5335" i="87" s="1"/>
  <c r="E5009" i="87"/>
  <c r="D5009" i="87" s="1"/>
  <c r="E4254" i="87"/>
  <c r="D4254" i="87" s="1"/>
  <c r="E6338" i="87"/>
  <c r="D6338" i="87" s="1"/>
  <c r="E6103" i="87"/>
  <c r="D6103" i="87" s="1"/>
  <c r="E5679" i="87"/>
  <c r="D5679" i="87" s="1"/>
  <c r="E1424" i="87"/>
  <c r="D1424" i="87" s="1"/>
  <c r="E7418" i="87"/>
  <c r="D7418" i="87" s="1"/>
  <c r="E5465" i="87"/>
  <c r="D5465" i="87" s="1"/>
  <c r="E5060" i="87"/>
  <c r="D5060" i="87" s="1"/>
  <c r="E4065" i="87"/>
  <c r="D4065" i="87" s="1"/>
  <c r="E2604" i="87"/>
  <c r="D2604" i="87" s="1"/>
  <c r="E1052" i="87"/>
  <c r="D1052" i="87" s="1"/>
  <c r="E799" i="87"/>
  <c r="D799" i="87" s="1"/>
  <c r="E3009" i="87"/>
  <c r="D3009" i="87" s="1"/>
  <c r="E7549" i="87"/>
  <c r="D7549" i="87" s="1"/>
  <c r="E4829" i="87"/>
  <c r="D4829" i="87" s="1"/>
  <c r="E6080" i="87"/>
  <c r="D6080" i="87" s="1"/>
  <c r="E7217" i="87"/>
  <c r="D7217" i="87" s="1"/>
  <c r="E4061" i="87"/>
  <c r="D4061" i="87" s="1"/>
  <c r="E7333" i="87"/>
  <c r="D7333" i="87" s="1"/>
  <c r="E6172" i="87"/>
  <c r="D6172" i="87" s="1"/>
  <c r="E7508" i="87"/>
  <c r="D7508" i="87" s="1"/>
  <c r="E2788" i="87"/>
  <c r="D2788" i="87" s="1"/>
  <c r="E5276" i="87"/>
  <c r="D5276" i="87" s="1"/>
  <c r="E7431" i="87"/>
  <c r="D7431" i="87" s="1"/>
  <c r="E7727" i="87"/>
  <c r="D7727" i="87" s="1"/>
  <c r="E5512" i="87"/>
  <c r="D5512" i="87" s="1"/>
  <c r="E7417" i="87"/>
  <c r="D7417" i="87" s="1"/>
  <c r="E7676" i="87"/>
  <c r="D7676" i="87" s="1"/>
  <c r="E6411" i="87"/>
  <c r="D6411" i="87" s="1"/>
  <c r="E1561" i="87"/>
  <c r="D1561" i="87" s="1"/>
  <c r="E7478" i="87"/>
  <c r="D7478" i="87" s="1"/>
  <c r="E6367" i="87"/>
  <c r="D6367" i="87" s="1"/>
  <c r="E6018" i="87"/>
  <c r="D6018" i="87" s="1"/>
  <c r="E3175" i="87"/>
  <c r="D3175" i="87" s="1"/>
  <c r="E6194" i="87"/>
  <c r="D6194" i="87" s="1"/>
  <c r="E6051" i="87"/>
  <c r="D6051" i="87" s="1"/>
  <c r="E5369" i="87"/>
  <c r="D5369" i="87" s="1"/>
  <c r="E1065" i="87"/>
  <c r="D1065" i="87" s="1"/>
  <c r="E7343" i="87"/>
  <c r="D7343" i="87" s="1"/>
  <c r="E5174" i="87"/>
  <c r="D5174" i="87" s="1"/>
  <c r="E5024" i="87"/>
  <c r="D5024" i="87" s="1"/>
  <c r="E3531" i="87"/>
  <c r="D3531" i="87" s="1"/>
  <c r="E2514" i="87"/>
  <c r="D2514" i="87" s="1"/>
  <c r="E1357" i="87"/>
  <c r="D1357" i="87" s="1"/>
  <c r="E954" i="87"/>
  <c r="D954" i="87" s="1"/>
  <c r="E5935" i="87"/>
  <c r="D5935" i="87" s="1"/>
  <c r="E6266" i="87"/>
  <c r="D6266" i="87" s="1"/>
  <c r="E5064" i="87"/>
  <c r="D5064" i="87" s="1"/>
  <c r="E2789" i="87"/>
  <c r="D2789" i="87" s="1"/>
  <c r="E955" i="87"/>
  <c r="D955" i="87" s="1"/>
  <c r="E5827" i="87"/>
  <c r="D5827" i="87" s="1"/>
  <c r="E5138" i="87"/>
  <c r="D5138" i="87" s="1"/>
  <c r="E5042" i="87"/>
  <c r="D5042" i="87" s="1"/>
  <c r="E3614" i="87"/>
  <c r="D3614" i="87" s="1"/>
  <c r="E2046" i="87"/>
  <c r="D2046" i="87" s="1"/>
  <c r="E6140" i="87"/>
  <c r="D6140" i="87" s="1"/>
  <c r="E5015" i="87"/>
  <c r="D5015" i="87" s="1"/>
  <c r="E2025" i="87"/>
  <c r="D2025" i="87" s="1"/>
  <c r="E6576" i="87"/>
  <c r="D6576" i="87" s="1"/>
  <c r="E6211" i="87"/>
  <c r="D6211" i="87" s="1"/>
  <c r="E3568" i="87"/>
  <c r="D3568" i="87" s="1"/>
  <c r="E2776" i="87"/>
  <c r="D2776" i="87" s="1"/>
  <c r="E1373" i="87"/>
  <c r="D1373" i="87" s="1"/>
  <c r="E1057" i="87"/>
  <c r="D1057" i="87" s="1"/>
  <c r="E692" i="87"/>
  <c r="D692" i="87" s="1"/>
  <c r="E1070" i="87"/>
  <c r="D1070" i="87" s="1"/>
  <c r="E7302" i="87"/>
  <c r="D7302" i="87" s="1"/>
  <c r="E7216" i="87"/>
  <c r="D7216" i="87" s="1"/>
  <c r="E5862" i="87"/>
  <c r="D5862" i="87" s="1"/>
  <c r="E4809" i="87"/>
  <c r="D4809" i="87" s="1"/>
  <c r="E3262" i="87"/>
  <c r="D3262" i="87" s="1"/>
  <c r="E917" i="87"/>
  <c r="D917" i="87" s="1"/>
  <c r="E5668" i="87"/>
  <c r="D5668" i="87" s="1"/>
  <c r="E5338" i="87"/>
  <c r="D5338" i="87" s="1"/>
  <c r="E4864" i="87"/>
  <c r="D4864" i="87" s="1"/>
  <c r="E3612" i="87"/>
  <c r="D3612" i="87" s="1"/>
  <c r="E6275" i="87"/>
  <c r="D6275" i="87" s="1"/>
  <c r="E5723" i="87"/>
  <c r="D5723" i="87" s="1"/>
  <c r="E5067" i="87"/>
  <c r="D5067" i="87" s="1"/>
  <c r="E823" i="87"/>
  <c r="D823" i="87" s="1"/>
  <c r="E6864" i="87"/>
  <c r="D6864" i="87" s="1"/>
  <c r="E4392" i="87"/>
  <c r="D4392" i="87" s="1"/>
  <c r="E4101" i="87"/>
  <c r="D4101" i="87" s="1"/>
  <c r="E2765" i="87"/>
  <c r="D2765" i="87" s="1"/>
  <c r="E1187" i="87"/>
  <c r="D1187" i="87" s="1"/>
  <c r="E874" i="87"/>
  <c r="D874" i="87" s="1"/>
  <c r="E727" i="87"/>
  <c r="D727" i="87" s="1"/>
  <c r="E6292" i="87"/>
  <c r="D6292" i="87" s="1"/>
  <c r="E6042" i="87"/>
  <c r="D6042" i="87" s="1"/>
  <c r="E3174" i="87"/>
  <c r="D3174" i="87" s="1"/>
  <c r="E946" i="87"/>
  <c r="D946" i="87" s="1"/>
  <c r="E5864" i="87"/>
  <c r="D5864" i="87" s="1"/>
  <c r="E5169" i="87"/>
  <c r="D5169" i="87" s="1"/>
  <c r="E5021" i="87"/>
  <c r="D5021" i="87" s="1"/>
  <c r="E3646" i="87"/>
  <c r="D3646" i="87" s="1"/>
  <c r="E2498" i="87"/>
  <c r="D2498" i="87" s="1"/>
  <c r="E1351" i="87"/>
  <c r="D1351" i="87" s="1"/>
  <c r="E1078" i="87"/>
  <c r="D1078" i="87" s="1"/>
  <c r="E48" i="87"/>
  <c r="D48" i="87" s="1"/>
  <c r="E6565" i="87"/>
  <c r="D6565" i="87" s="1"/>
  <c r="E5843" i="87"/>
  <c r="D5843" i="87" s="1"/>
  <c r="E5548" i="87"/>
  <c r="D5548" i="87" s="1"/>
  <c r="E1308" i="87"/>
  <c r="D1308" i="87" s="1"/>
  <c r="E918" i="87"/>
  <c r="D918" i="87" s="1"/>
  <c r="E107" i="87"/>
  <c r="D107" i="87" s="1"/>
  <c r="E5506" i="87"/>
  <c r="D5506" i="87" s="1"/>
  <c r="E5140" i="87"/>
  <c r="D5140" i="87" s="1"/>
  <c r="E5537" i="87"/>
  <c r="D5537" i="87" s="1"/>
  <c r="E2932" i="87"/>
  <c r="D2932" i="87" s="1"/>
  <c r="E985" i="87"/>
  <c r="D985" i="87" s="1"/>
  <c r="E6973" i="87"/>
  <c r="D6973" i="87" s="1"/>
  <c r="E6369" i="87"/>
  <c r="D6369" i="87" s="1"/>
  <c r="E3565" i="87"/>
  <c r="D3565" i="87" s="1"/>
  <c r="E1307" i="87"/>
  <c r="D1307" i="87" s="1"/>
  <c r="E1189" i="87"/>
  <c r="D1189" i="87" s="1"/>
  <c r="E842" i="87"/>
  <c r="D842" i="87" s="1"/>
  <c r="E12" i="87"/>
  <c r="E992" i="87"/>
  <c r="D992" i="87" s="1"/>
  <c r="E7272" i="87"/>
  <c r="D7272" i="87" s="1"/>
  <c r="E6924" i="87"/>
  <c r="D6924" i="87" s="1"/>
  <c r="E6129" i="87"/>
  <c r="D6129" i="87" s="1"/>
  <c r="E5077" i="87"/>
  <c r="D5077" i="87" s="1"/>
  <c r="E2670" i="87"/>
  <c r="D2670" i="87" s="1"/>
  <c r="E595" i="87"/>
  <c r="D595" i="87" s="1"/>
  <c r="E6149" i="87"/>
  <c r="D6149" i="87" s="1"/>
  <c r="E4171" i="87"/>
  <c r="D4171" i="87" s="1"/>
  <c r="E4300" i="87"/>
  <c r="D4300" i="87" s="1"/>
  <c r="E3477" i="87"/>
  <c r="D3477" i="87" s="1"/>
  <c r="E6233" i="87"/>
  <c r="D6233" i="87" s="1"/>
  <c r="E5762" i="87"/>
  <c r="D5762" i="87" s="1"/>
  <c r="E4261" i="87"/>
  <c r="D4261" i="87" s="1"/>
  <c r="E10" i="87"/>
  <c r="D10" i="87" s="1"/>
  <c r="E6686" i="87"/>
  <c r="D6686" i="87" s="1"/>
  <c r="E4966" i="87"/>
  <c r="D4966" i="87" s="1"/>
  <c r="E3521" i="87"/>
  <c r="D3521" i="87" s="1"/>
  <c r="E2917" i="87"/>
  <c r="D2917" i="87" s="1"/>
  <c r="E1358" i="87"/>
  <c r="D1358" i="87" s="1"/>
  <c r="E908" i="87"/>
  <c r="D908" i="87" s="1"/>
  <c r="E714" i="87"/>
  <c r="D714" i="87" s="1"/>
  <c r="E6262" i="87"/>
  <c r="D6262" i="87" s="1"/>
  <c r="E5295" i="87"/>
  <c r="D5295" i="87" s="1"/>
  <c r="E6297" i="87"/>
  <c r="D6297" i="87" s="1"/>
  <c r="E7693" i="87"/>
  <c r="D7693" i="87" s="1"/>
  <c r="E7720" i="87"/>
  <c r="D7720" i="87" s="1"/>
  <c r="E5274" i="87"/>
  <c r="D5274" i="87" s="1"/>
  <c r="E7736" i="87"/>
  <c r="D7736" i="87" s="1"/>
  <c r="E7612" i="87"/>
  <c r="D7612" i="87" s="1"/>
  <c r="E4341" i="87"/>
  <c r="D4341" i="87" s="1"/>
  <c r="E7629" i="87"/>
  <c r="D7629" i="87" s="1"/>
  <c r="E1165" i="87"/>
  <c r="D1165" i="87" s="1"/>
  <c r="E4968" i="87"/>
  <c r="D4968" i="87" s="1"/>
  <c r="E6939" i="87"/>
  <c r="D6939" i="87" s="1"/>
  <c r="E7554" i="87"/>
  <c r="D7554" i="87" s="1"/>
  <c r="E7699" i="87"/>
  <c r="D7699" i="87" s="1"/>
  <c r="E6995" i="87"/>
  <c r="D6995" i="87" s="1"/>
  <c r="E6606" i="87"/>
  <c r="D6606" i="87" s="1"/>
  <c r="E6343" i="87"/>
  <c r="D6343" i="87" s="1"/>
  <c r="E7871" i="87"/>
  <c r="D7871" i="87" s="1"/>
  <c r="E7364" i="87"/>
  <c r="D7364" i="87" s="1"/>
  <c r="E4890" i="87"/>
  <c r="D4890" i="87" s="1"/>
  <c r="E7266" i="87"/>
  <c r="D7266" i="87" s="1"/>
  <c r="E6179" i="87"/>
  <c r="D6179" i="87" s="1"/>
  <c r="E6006" i="87"/>
  <c r="D6006" i="87" s="1"/>
  <c r="E6025" i="87"/>
  <c r="D6025" i="87" s="1"/>
  <c r="E4385" i="87"/>
  <c r="D4385" i="87" s="1"/>
  <c r="E7433" i="87"/>
  <c r="D7433" i="87" s="1"/>
  <c r="E7174" i="87"/>
  <c r="D7174" i="87" s="1"/>
  <c r="E4752" i="87"/>
  <c r="D4752" i="87" s="1"/>
  <c r="E3597" i="87"/>
  <c r="D3597" i="87" s="1"/>
  <c r="E3331" i="87"/>
  <c r="D3331" i="87" s="1"/>
  <c r="E1262" i="87"/>
  <c r="D1262" i="87" s="1"/>
  <c r="E796" i="87"/>
  <c r="D796" i="87" s="1"/>
  <c r="E563" i="87"/>
  <c r="D563" i="87" s="1"/>
  <c r="E6272" i="87"/>
  <c r="D6272" i="87" s="1"/>
  <c r="E5665" i="87"/>
  <c r="D5665" i="87" s="1"/>
  <c r="E3668" i="87"/>
  <c r="D3668" i="87" s="1"/>
  <c r="E1202" i="87"/>
  <c r="D1202" i="87" s="1"/>
  <c r="E5680" i="87"/>
  <c r="D5680" i="87" s="1"/>
  <c r="E5724" i="87"/>
  <c r="D5724" i="87" s="1"/>
  <c r="E4737" i="87"/>
  <c r="D4737" i="87" s="1"/>
  <c r="E4024" i="87"/>
  <c r="D4024" i="87" s="1"/>
  <c r="E3437" i="87"/>
  <c r="D3437" i="87" s="1"/>
  <c r="E1253" i="87"/>
  <c r="D1253" i="87" s="1"/>
  <c r="E5224" i="87"/>
  <c r="D5224" i="87" s="1"/>
  <c r="E3265" i="87"/>
  <c r="D3265" i="87" s="1"/>
  <c r="E1427" i="87"/>
  <c r="D1427" i="87" s="1"/>
  <c r="E6335" i="87"/>
  <c r="D6335" i="87" s="1"/>
  <c r="E6412" i="87"/>
  <c r="D6412" i="87" s="1"/>
  <c r="E2756" i="87"/>
  <c r="D2756" i="87" s="1"/>
  <c r="E1447" i="87"/>
  <c r="D1447" i="87" s="1"/>
  <c r="E1062" i="87"/>
  <c r="D1062" i="87" s="1"/>
  <c r="E758" i="87"/>
  <c r="D758" i="87" s="1"/>
  <c r="E6101" i="87"/>
  <c r="D6101" i="87" s="1"/>
  <c r="E708" i="87"/>
  <c r="D708" i="87" s="1"/>
  <c r="E6020" i="87"/>
  <c r="D6020" i="87" s="1"/>
  <c r="E6309" i="87"/>
  <c r="D6309" i="87" s="1"/>
  <c r="E5499" i="87"/>
  <c r="D5499" i="87" s="1"/>
  <c r="E3476" i="87"/>
  <c r="D3476" i="87" s="1"/>
  <c r="E1295" i="87"/>
  <c r="D1295" i="87" s="1"/>
  <c r="E27" i="87"/>
  <c r="D27" i="87" s="1"/>
  <c r="E4325" i="87"/>
  <c r="D4325" i="87" s="1"/>
  <c r="E4889" i="87"/>
  <c r="D4889" i="87" s="1"/>
  <c r="E4379" i="87"/>
  <c r="D4379" i="87" s="1"/>
  <c r="E3428" i="87"/>
  <c r="D3428" i="87" s="1"/>
  <c r="E5654" i="87"/>
  <c r="D5654" i="87" s="1"/>
  <c r="E5403" i="87"/>
  <c r="D5403" i="87" s="1"/>
  <c r="E4043" i="87"/>
  <c r="D4043" i="87" s="1"/>
  <c r="E7351" i="87"/>
  <c r="D7351" i="87" s="1"/>
  <c r="E6849" i="87"/>
  <c r="D6849" i="87" s="1"/>
  <c r="E4079" i="87"/>
  <c r="D4079" i="87" s="1"/>
  <c r="E3475" i="87"/>
  <c r="D3475" i="87" s="1"/>
  <c r="E2034" i="87"/>
  <c r="D2034" i="87" s="1"/>
  <c r="E1279" i="87"/>
  <c r="D1279" i="87" s="1"/>
  <c r="E882" i="87"/>
  <c r="D882" i="87" s="1"/>
  <c r="E43" i="87"/>
  <c r="D43" i="87" s="1"/>
  <c r="E5734" i="87"/>
  <c r="D5734" i="87" s="1"/>
  <c r="E6016" i="87"/>
  <c r="D6016" i="87" s="1"/>
  <c r="E785" i="87"/>
  <c r="D785" i="87" s="1"/>
  <c r="E7624" i="87"/>
  <c r="D7624" i="87" s="1"/>
  <c r="E5747" i="87"/>
  <c r="D5747" i="87" s="1"/>
  <c r="E4741" i="87"/>
  <c r="D4741" i="87" s="1"/>
  <c r="E3584" i="87"/>
  <c r="D3584" i="87" s="1"/>
  <c r="E2710" i="87"/>
  <c r="D2710" i="87" s="1"/>
  <c r="E1259" i="87"/>
  <c r="D1259" i="87" s="1"/>
  <c r="E778" i="87"/>
  <c r="D778" i="87" s="1"/>
  <c r="E673" i="87"/>
  <c r="D673" i="87" s="1"/>
  <c r="E7199" i="87"/>
  <c r="D7199" i="87" s="1"/>
  <c r="E6249" i="87"/>
  <c r="D6249" i="87" s="1"/>
  <c r="E5931" i="87"/>
  <c r="D5931" i="87" s="1"/>
  <c r="E4284" i="87"/>
  <c r="D4284" i="87" s="1"/>
  <c r="E596" i="87"/>
  <c r="D596" i="87" s="1"/>
  <c r="E2" i="87"/>
  <c r="D2" i="87" s="1"/>
  <c r="E6088" i="87"/>
  <c r="D6088" i="87" s="1"/>
  <c r="E4866" i="87"/>
  <c r="D4866" i="87" s="1"/>
  <c r="E4120" i="87"/>
  <c r="D4120" i="87" s="1"/>
  <c r="E4321" i="87"/>
  <c r="D4321" i="87" s="1"/>
  <c r="E1575" i="87"/>
  <c r="D1575" i="87" s="1"/>
  <c r="E784" i="87"/>
  <c r="D784" i="87" s="1"/>
  <c r="E6488" i="87"/>
  <c r="D6488" i="87" s="1"/>
  <c r="E6264" i="87"/>
  <c r="D6264" i="87" s="1"/>
  <c r="E2937" i="87"/>
  <c r="D2937" i="87" s="1"/>
  <c r="E1302" i="87"/>
  <c r="D1302" i="87" s="1"/>
  <c r="E855" i="87"/>
  <c r="D855" i="87" s="1"/>
  <c r="E745" i="87"/>
  <c r="D745" i="87" s="1"/>
  <c r="E6124" i="87"/>
  <c r="D6124" i="87" s="1"/>
  <c r="E7566" i="87"/>
  <c r="D7566" i="87" s="1"/>
  <c r="E6998" i="87"/>
  <c r="D6998" i="87" s="1"/>
  <c r="E6354" i="87"/>
  <c r="D6354" i="87" s="1"/>
  <c r="E5261" i="87"/>
  <c r="D5261" i="87" s="1"/>
  <c r="E2894" i="87"/>
  <c r="D2894" i="87" s="1"/>
  <c r="E1167" i="87"/>
  <c r="D1167" i="87" s="1"/>
  <c r="E5729" i="87"/>
  <c r="D5729" i="87" s="1"/>
  <c r="E5599" i="87"/>
  <c r="D5599" i="87" s="1"/>
  <c r="E5167" i="87"/>
  <c r="D5167" i="87" s="1"/>
  <c r="E3592" i="87"/>
  <c r="D3592" i="87" s="1"/>
  <c r="E2736" i="87"/>
  <c r="D2736" i="87" s="1"/>
  <c r="E6174" i="87"/>
  <c r="D6174" i="87" s="1"/>
  <c r="E5070" i="87"/>
  <c r="D5070" i="87" s="1"/>
  <c r="E3178" i="87"/>
  <c r="D3178" i="87" s="1"/>
  <c r="E7086" i="87"/>
  <c r="D7086" i="87" s="1"/>
  <c r="E5709" i="87"/>
  <c r="D5709" i="87" s="1"/>
  <c r="E4110" i="87"/>
  <c r="D4110" i="87" s="1"/>
  <c r="E2769" i="87"/>
  <c r="D2769" i="87" s="1"/>
  <c r="E1499" i="87"/>
  <c r="D1499" i="87" s="1"/>
  <c r="E932" i="87"/>
  <c r="D932" i="87" s="1"/>
  <c r="E108" i="87"/>
  <c r="D108" i="87" s="1"/>
  <c r="E966" i="87"/>
  <c r="D966" i="87" s="1"/>
  <c r="E1436" i="87"/>
  <c r="D1436" i="87" s="1"/>
  <c r="E1498" i="87"/>
  <c r="D1498" i="87" s="1"/>
  <c r="E7712" i="87"/>
  <c r="D7712" i="87" s="1"/>
  <c r="E6320" i="87"/>
  <c r="D6320" i="87" s="1"/>
  <c r="E7814" i="87"/>
  <c r="D7814" i="87" s="1"/>
  <c r="E7692" i="87"/>
  <c r="D7692" i="87" s="1"/>
  <c r="E6486" i="87"/>
  <c r="D6486" i="87" s="1"/>
  <c r="E1388" i="87"/>
  <c r="D1388" i="87" s="1"/>
  <c r="E7631" i="87"/>
  <c r="D7631" i="87" s="1"/>
  <c r="E7335" i="87"/>
  <c r="D7335" i="87" s="1"/>
  <c r="E1073" i="87"/>
  <c r="D1073" i="87" s="1"/>
  <c r="E5122" i="87"/>
  <c r="D5122" i="87" s="1"/>
  <c r="E6729" i="87"/>
  <c r="D6729" i="87" s="1"/>
  <c r="E6414" i="87"/>
  <c r="D6414" i="87" s="1"/>
  <c r="E6072" i="87"/>
  <c r="D6072" i="87" s="1"/>
  <c r="E6298" i="87"/>
  <c r="D6298" i="87" s="1"/>
  <c r="E5999" i="87"/>
  <c r="D5999" i="87" s="1"/>
  <c r="E7230" i="87"/>
  <c r="D7230" i="87" s="1"/>
  <c r="E6666" i="87"/>
  <c r="D6666" i="87" s="1"/>
  <c r="E1313" i="87"/>
  <c r="D1313" i="87" s="1"/>
  <c r="E5306" i="87"/>
  <c r="D5306" i="87" s="1"/>
  <c r="E930" i="87"/>
  <c r="D930" i="87" s="1"/>
  <c r="E5461" i="87"/>
  <c r="D5461" i="87" s="1"/>
  <c r="E4958" i="87"/>
  <c r="D4958" i="87" s="1"/>
  <c r="E2781" i="87"/>
  <c r="D2781" i="87" s="1"/>
  <c r="E6922" i="87"/>
  <c r="D6922" i="87" s="1"/>
  <c r="E6268" i="87"/>
  <c r="D6268" i="87" s="1"/>
  <c r="E4355" i="87"/>
  <c r="D4355" i="87" s="1"/>
  <c r="E3350" i="87"/>
  <c r="D3350" i="87" s="1"/>
  <c r="E1434" i="87"/>
  <c r="D1434" i="87" s="1"/>
  <c r="E736" i="87"/>
  <c r="D736" i="87" s="1"/>
  <c r="E801" i="87"/>
  <c r="D801" i="87" s="1"/>
  <c r="E687" i="87"/>
  <c r="D687" i="87" s="1"/>
  <c r="E6229" i="87"/>
  <c r="D6229" i="87" s="1"/>
  <c r="E6132" i="87"/>
  <c r="D6132" i="87" s="1"/>
  <c r="E1481" i="87"/>
  <c r="D1481" i="87" s="1"/>
  <c r="E722" i="87"/>
  <c r="D722" i="87" s="1"/>
  <c r="E5327" i="87"/>
  <c r="D5327" i="87" s="1"/>
  <c r="E4362" i="87"/>
  <c r="D4362" i="87" s="1"/>
  <c r="E4342" i="87"/>
  <c r="D4342" i="87" s="1"/>
  <c r="E2738" i="87"/>
  <c r="D2738" i="87" s="1"/>
  <c r="E1474" i="87"/>
  <c r="D1474" i="87" s="1"/>
  <c r="E1163" i="87"/>
  <c r="D1163" i="87" s="1"/>
  <c r="E3642" i="87"/>
  <c r="D3642" i="87" s="1"/>
  <c r="E1326" i="87"/>
  <c r="D1326" i="87" s="1"/>
  <c r="E7" i="87"/>
  <c r="D7" i="87" s="1"/>
  <c r="E6256" i="87"/>
  <c r="D6256" i="87" s="1"/>
  <c r="E5766" i="87"/>
  <c r="D5766" i="87" s="1"/>
  <c r="E2537" i="87"/>
  <c r="D2537" i="87" s="1"/>
  <c r="E1304" i="87"/>
  <c r="D1304" i="87" s="1"/>
  <c r="E914" i="87"/>
  <c r="D914" i="87" s="1"/>
  <c r="E3" i="87"/>
  <c r="D3" i="87" s="1"/>
  <c r="E5481" i="87"/>
  <c r="D5481" i="87" s="1"/>
  <c r="E7019" i="87"/>
  <c r="D7019" i="87" s="1"/>
  <c r="E7197" i="87"/>
  <c r="D7197" i="87" s="1"/>
  <c r="E6235" i="87"/>
  <c r="D6235" i="87" s="1"/>
  <c r="E4892" i="87"/>
  <c r="D4892" i="87" s="1"/>
  <c r="E2516" i="87"/>
  <c r="D2516" i="87" s="1"/>
  <c r="E841" i="87"/>
  <c r="D841" i="87" s="1"/>
  <c r="E5984" i="87"/>
  <c r="D5984" i="87" s="1"/>
  <c r="E5071" i="87"/>
  <c r="D5071" i="87" s="1"/>
  <c r="E4302" i="87"/>
  <c r="D4302" i="87" s="1"/>
  <c r="E3333" i="87"/>
  <c r="D3333" i="87" s="1"/>
  <c r="E2668" i="87"/>
  <c r="D2668" i="87" s="1"/>
  <c r="E5272" i="87"/>
  <c r="D5272" i="87" s="1"/>
  <c r="E4125" i="87"/>
  <c r="D4125" i="87" s="1"/>
  <c r="E1485" i="87"/>
  <c r="D1485" i="87" s="1"/>
  <c r="E7195" i="87"/>
  <c r="D7195" i="87" s="1"/>
  <c r="E6313" i="87"/>
  <c r="D6313" i="87" s="1"/>
  <c r="E3528" i="87"/>
  <c r="D3528" i="87" s="1"/>
  <c r="E3173" i="87"/>
  <c r="D3173" i="87" s="1"/>
  <c r="E1060" i="87"/>
  <c r="D1060" i="87" s="1"/>
  <c r="E782" i="87"/>
  <c r="D782" i="87" s="1"/>
  <c r="E718" i="87"/>
  <c r="D718" i="87" s="1"/>
  <c r="E5677" i="87"/>
  <c r="D5677" i="87" s="1"/>
  <c r="E6135" i="87"/>
  <c r="D6135" i="87" s="1"/>
  <c r="E4944" i="87"/>
  <c r="D4944" i="87" s="1"/>
  <c r="E757" i="87"/>
  <c r="D757" i="87" s="1"/>
  <c r="E7063" i="87"/>
  <c r="D7063" i="87" s="1"/>
  <c r="E4705" i="87"/>
  <c r="D4705" i="87" s="1"/>
  <c r="E4352" i="87"/>
  <c r="D4352" i="87" s="1"/>
  <c r="E3335" i="87"/>
  <c r="D3335" i="87" s="1"/>
  <c r="E1478" i="87"/>
  <c r="D1478" i="87" s="1"/>
  <c r="E676" i="87"/>
  <c r="D676" i="87" s="1"/>
  <c r="E795" i="87"/>
  <c r="D795" i="87" s="1"/>
  <c r="E7461" i="87"/>
  <c r="D7461" i="87" s="1"/>
  <c r="E6759" i="87"/>
  <c r="D6759" i="87" s="1"/>
  <c r="E6000" i="87"/>
  <c r="D6000" i="87" s="1"/>
  <c r="E4859" i="87"/>
  <c r="D4859" i="87" s="1"/>
  <c r="E3220" i="87"/>
  <c r="D3220" i="87" s="1"/>
  <c r="E789" i="87"/>
  <c r="D789" i="87" s="1"/>
  <c r="E5368" i="87"/>
  <c r="D5368" i="87" s="1"/>
  <c r="E5515" i="87"/>
  <c r="D5515" i="87" s="1"/>
  <c r="E5083" i="87"/>
  <c r="D5083" i="87" s="1"/>
  <c r="E3591" i="87"/>
  <c r="D3591" i="87" s="1"/>
  <c r="E2750" i="87"/>
  <c r="D2750" i="87" s="1"/>
  <c r="E1083" i="87"/>
  <c r="D1083" i="87" s="1"/>
  <c r="E6462" i="87"/>
  <c r="D6462" i="87" s="1"/>
  <c r="E6337" i="87"/>
  <c r="D6337" i="87" s="1"/>
  <c r="E6180" i="87"/>
  <c r="D6180" i="87" s="1"/>
  <c r="E1257" i="87"/>
  <c r="D1257" i="87" s="1"/>
  <c r="E1208" i="87"/>
  <c r="D1208" i="87" s="1"/>
  <c r="E153" i="87"/>
  <c r="D153" i="87" s="1"/>
  <c r="E6053" i="87"/>
  <c r="D6053" i="87" s="1"/>
  <c r="E5283" i="87"/>
  <c r="D5283" i="87" s="1"/>
  <c r="E6774" i="87"/>
  <c r="D6774" i="87" s="1"/>
  <c r="E5944" i="87"/>
  <c r="D5944" i="87" s="1"/>
  <c r="E6643" i="87"/>
  <c r="D6643" i="87" s="1"/>
  <c r="E4283" i="87"/>
  <c r="D4283" i="87" s="1"/>
  <c r="E1176" i="87"/>
  <c r="D1176" i="87" s="1"/>
  <c r="E150" i="87"/>
  <c r="D150" i="87" s="1"/>
  <c r="E5558" i="87"/>
  <c r="D5558" i="87" s="1"/>
  <c r="E5279" i="87"/>
  <c r="D5279" i="87" s="1"/>
  <c r="E4320" i="87"/>
  <c r="D4320" i="87" s="1"/>
  <c r="E2901" i="87"/>
  <c r="D2901" i="87" s="1"/>
  <c r="E1314" i="87"/>
  <c r="D1314" i="87" s="1"/>
  <c r="E4750" i="87"/>
  <c r="D4750" i="87" s="1"/>
  <c r="E4058" i="87"/>
  <c r="D4058" i="87" s="1"/>
  <c r="E922" i="87"/>
  <c r="D922" i="87" s="1"/>
  <c r="E6894" i="87"/>
  <c r="D6894" i="87" s="1"/>
  <c r="E6317" i="87"/>
  <c r="D6317" i="87" s="1"/>
  <c r="E3478" i="87"/>
  <c r="D3478" i="87" s="1"/>
  <c r="E1377" i="87"/>
  <c r="D1377" i="87" s="1"/>
  <c r="E1209" i="87"/>
  <c r="D1209" i="87" s="1"/>
  <c r="E894" i="87"/>
  <c r="D894" i="87" s="1"/>
  <c r="E57" i="87"/>
  <c r="D57" i="87" s="1"/>
  <c r="E4754" i="87"/>
  <c r="D4754" i="87" s="1"/>
  <c r="E7120" i="87"/>
  <c r="D7120" i="87" s="1"/>
  <c r="E7518" i="87"/>
  <c r="D7518" i="87" s="1"/>
  <c r="E7245" i="87"/>
  <c r="D7245" i="87" s="1"/>
  <c r="E7878" i="87"/>
  <c r="D7878" i="87" s="1"/>
  <c r="E7550" i="87"/>
  <c r="D7550" i="87" s="1"/>
  <c r="E6311" i="87"/>
  <c r="D6311" i="87" s="1"/>
  <c r="E7777" i="87"/>
  <c r="D7777" i="87" s="1"/>
  <c r="E7411" i="87"/>
  <c r="D7411" i="87" s="1"/>
  <c r="E6307" i="87"/>
  <c r="D6307" i="87" s="1"/>
  <c r="E4161" i="87"/>
  <c r="D4161" i="87" s="1"/>
  <c r="E7800" i="87"/>
  <c r="D7800" i="87" s="1"/>
  <c r="E5823" i="87"/>
  <c r="D5823" i="87" s="1"/>
  <c r="E7521" i="87"/>
  <c r="D7521" i="87" s="1"/>
  <c r="E7778" i="87"/>
  <c r="D7778" i="87" s="1"/>
  <c r="E6046" i="87"/>
  <c r="D6046" i="87" s="1"/>
  <c r="E2898" i="87"/>
  <c r="D2898" i="87" s="1"/>
  <c r="E7579" i="87"/>
  <c r="D7579" i="87" s="1"/>
  <c r="E6604" i="87"/>
  <c r="D6604" i="87" s="1"/>
  <c r="E7393" i="87"/>
  <c r="D7393" i="87" s="1"/>
  <c r="E6198" i="87"/>
  <c r="D6198" i="87" s="1"/>
  <c r="E3617" i="87"/>
  <c r="D3617" i="87" s="1"/>
  <c r="E5059" i="87"/>
  <c r="D5059" i="87" s="1"/>
  <c r="E3429" i="87"/>
  <c r="D3429" i="87" s="1"/>
  <c r="E869" i="87"/>
  <c r="D869" i="87" s="1"/>
  <c r="E7167" i="87"/>
  <c r="D7167" i="87" s="1"/>
  <c r="E5536" i="87"/>
  <c r="D5536" i="87" s="1"/>
  <c r="E2999" i="87"/>
  <c r="D2999" i="87" s="1"/>
  <c r="E2548" i="87"/>
  <c r="D2548" i="87" s="1"/>
  <c r="E995" i="87"/>
  <c r="D995" i="87" s="1"/>
  <c r="E965" i="87"/>
  <c r="D965" i="87" s="1"/>
  <c r="E6153" i="87"/>
  <c r="D6153" i="87" s="1"/>
  <c r="E6607" i="87"/>
  <c r="D6607" i="87" s="1"/>
  <c r="E6037" i="87"/>
  <c r="D6037" i="87" s="1"/>
  <c r="E4739" i="87"/>
  <c r="D4739" i="87" s="1"/>
  <c r="E846" i="87"/>
  <c r="D846" i="87" s="1"/>
  <c r="E7055" i="87"/>
  <c r="D7055" i="87" s="1"/>
  <c r="E5092" i="87"/>
  <c r="D5092" i="87" s="1"/>
  <c r="E4279" i="87"/>
  <c r="D4279" i="87" s="1"/>
  <c r="E2919" i="87"/>
  <c r="D2919" i="87" s="1"/>
  <c r="E2037" i="87"/>
  <c r="D2037" i="87" s="1"/>
  <c r="E1175" i="87"/>
  <c r="D1175" i="87" s="1"/>
  <c r="E824" i="87"/>
  <c r="D824" i="87" s="1"/>
  <c r="E1310" i="87"/>
  <c r="D1310" i="87" s="1"/>
  <c r="E797" i="87"/>
  <c r="D797" i="87" s="1"/>
  <c r="E6247" i="87"/>
  <c r="D6247" i="87" s="1"/>
  <c r="E6038" i="87"/>
  <c r="D6038" i="87" s="1"/>
  <c r="E4831" i="87"/>
  <c r="D4831" i="87" s="1"/>
  <c r="E1226" i="87"/>
  <c r="D1226" i="87" s="1"/>
  <c r="E970" i="87"/>
  <c r="D970" i="87" s="1"/>
  <c r="E597" i="87"/>
  <c r="D597" i="87" s="1"/>
  <c r="E6084" i="87"/>
  <c r="D6084" i="87" s="1"/>
  <c r="E4760" i="87"/>
  <c r="D4760" i="87" s="1"/>
  <c r="E7084" i="87"/>
  <c r="D7084" i="87" s="1"/>
  <c r="E6215" i="87"/>
  <c r="D6215" i="87" s="1"/>
  <c r="E5518" i="87"/>
  <c r="D5518" i="87" s="1"/>
  <c r="E2792" i="87"/>
  <c r="D2792" i="87" s="1"/>
  <c r="E1396" i="87"/>
  <c r="D1396" i="87" s="1"/>
  <c r="E6093" i="87"/>
  <c r="D6093" i="87" s="1"/>
  <c r="E5473" i="87"/>
  <c r="D5473" i="87" s="1"/>
  <c r="E5299" i="87"/>
  <c r="D5299" i="87" s="1"/>
  <c r="E3575" i="87"/>
  <c r="D3575" i="87" s="1"/>
  <c r="E2896" i="87"/>
  <c r="D2896" i="87" s="1"/>
  <c r="E1414" i="87"/>
  <c r="D1414" i="87" s="1"/>
  <c r="E5290" i="87"/>
  <c r="D5290" i="87" s="1"/>
  <c r="E3000" i="87"/>
  <c r="D3000" i="87" s="1"/>
  <c r="E983" i="87"/>
  <c r="D983" i="87" s="1"/>
  <c r="E6476" i="87"/>
  <c r="D6476" i="87" s="1"/>
  <c r="E6631" i="87"/>
  <c r="D6631" i="87" s="1"/>
  <c r="E3182" i="87"/>
  <c r="D3182" i="87" s="1"/>
  <c r="E1456" i="87"/>
  <c r="D1456" i="87" s="1"/>
  <c r="E1327" i="87"/>
  <c r="D1327" i="87" s="1"/>
  <c r="E720" i="87"/>
  <c r="D720" i="87" s="1"/>
  <c r="E5945" i="87"/>
  <c r="D5945" i="87" s="1"/>
  <c r="E5929" i="87"/>
  <c r="D5929" i="87" s="1"/>
  <c r="E4755" i="87"/>
  <c r="D4755" i="87" s="1"/>
  <c r="E3426" i="87"/>
  <c r="D3426" i="87" s="1"/>
  <c r="E6932" i="87"/>
  <c r="D6932" i="87" s="1"/>
  <c r="E7158" i="87"/>
  <c r="D7158" i="87" s="1"/>
  <c r="E4282" i="87"/>
  <c r="D4282" i="87" s="1"/>
  <c r="E2939" i="87"/>
  <c r="D2939" i="87" s="1"/>
  <c r="E2515" i="87"/>
  <c r="D2515" i="87" s="1"/>
  <c r="E679" i="87"/>
  <c r="D679" i="87" s="1"/>
  <c r="E931" i="87"/>
  <c r="D931" i="87" s="1"/>
  <c r="E7397" i="87"/>
  <c r="D7397" i="87" s="1"/>
  <c r="E6921" i="87"/>
  <c r="D6921" i="87" s="1"/>
  <c r="E6523" i="87"/>
  <c r="D6523" i="87" s="1"/>
  <c r="E5298" i="87"/>
  <c r="D5298" i="87" s="1"/>
  <c r="E3219" i="87"/>
  <c r="D3219" i="87" s="1"/>
  <c r="E921" i="87"/>
  <c r="D921" i="87" s="1"/>
  <c r="E6144" i="87"/>
  <c r="D6144" i="87" s="1"/>
  <c r="E5292" i="87"/>
  <c r="D5292" i="87" s="1"/>
  <c r="E5025" i="87"/>
  <c r="D5025" i="87" s="1"/>
  <c r="E3525" i="87"/>
  <c r="D3525" i="87" s="1"/>
  <c r="E3004" i="87"/>
  <c r="D3004" i="87" s="1"/>
  <c r="E1290" i="87"/>
  <c r="D1290" i="87" s="1"/>
  <c r="E44" i="87"/>
  <c r="D44" i="87" s="1"/>
  <c r="E6391" i="87"/>
  <c r="D6391" i="87" s="1"/>
  <c r="E5825" i="87"/>
  <c r="D5825" i="87" s="1"/>
  <c r="E5119" i="87"/>
  <c r="D5119" i="87" s="1"/>
  <c r="E1228" i="87"/>
  <c r="D1228" i="87" s="1"/>
  <c r="E849" i="87"/>
  <c r="D849" i="87" s="1"/>
  <c r="E85" i="87"/>
  <c r="D85" i="87" s="1"/>
  <c r="E5370" i="87"/>
  <c r="D5370" i="87" s="1"/>
  <c r="E5052" i="87"/>
  <c r="D5052" i="87" s="1"/>
  <c r="E6909" i="87"/>
  <c r="D6909" i="87" s="1"/>
  <c r="E6525" i="87"/>
  <c r="D6525" i="87" s="1"/>
  <c r="E5687" i="87"/>
  <c r="D5687" i="87" s="1"/>
  <c r="E2735" i="87"/>
  <c r="D2735" i="87" s="1"/>
  <c r="E961" i="87"/>
  <c r="D961" i="87" s="1"/>
  <c r="E6116" i="87"/>
  <c r="D6116" i="87" s="1"/>
  <c r="E5035" i="87"/>
  <c r="D5035" i="87" s="1"/>
  <c r="E4340" i="87"/>
  <c r="D4340" i="87" s="1"/>
  <c r="E2770" i="87"/>
  <c r="D2770" i="87" s="1"/>
  <c r="E1458" i="87"/>
  <c r="D1458" i="87" s="1"/>
  <c r="E1384" i="87"/>
  <c r="D1384" i="87" s="1"/>
  <c r="E4326" i="87"/>
  <c r="D4326" i="87" s="1"/>
  <c r="E1492" i="87"/>
  <c r="D1492" i="87" s="1"/>
  <c r="E836" i="87"/>
  <c r="D836" i="87" s="1"/>
  <c r="E6323" i="87"/>
  <c r="D6323" i="87" s="1"/>
  <c r="E5851" i="87"/>
  <c r="D5851" i="87" s="1"/>
  <c r="E2704" i="87"/>
  <c r="D2704" i="87" s="1"/>
  <c r="E1068" i="87"/>
  <c r="D1068" i="87" s="1"/>
  <c r="E993" i="87"/>
  <c r="D993" i="87" s="1"/>
  <c r="E731" i="87"/>
  <c r="D731" i="87" s="1"/>
  <c r="E5868" i="87"/>
  <c r="D5868" i="87" s="1"/>
  <c r="E79" i="87"/>
  <c r="D79" i="87" s="1"/>
  <c r="E837" i="87"/>
  <c r="D837" i="87" s="1"/>
  <c r="E7775" i="87"/>
  <c r="D7775" i="87" s="1"/>
  <c r="E7040" i="87"/>
  <c r="D7040" i="87" s="1"/>
  <c r="E677" i="87"/>
  <c r="D677" i="87" s="1"/>
  <c r="E7489" i="87"/>
  <c r="D7489" i="87" s="1"/>
  <c r="E7473" i="87"/>
  <c r="D7473" i="87" s="1"/>
  <c r="E5543" i="87"/>
  <c r="D5543" i="87" s="1"/>
  <c r="E7754" i="87"/>
  <c r="D7754" i="87" s="1"/>
  <c r="E7212" i="87"/>
  <c r="D7212" i="87" s="1"/>
  <c r="E1274" i="87"/>
  <c r="D1274" i="87" s="1"/>
  <c r="E724" i="87"/>
  <c r="D724" i="87" s="1"/>
  <c r="E3180" i="87"/>
  <c r="D3180" i="87" s="1"/>
  <c r="E7564" i="87"/>
  <c r="D7564" i="87" s="1"/>
  <c r="E7830" i="87"/>
  <c r="D7830" i="87" s="1"/>
  <c r="E7460" i="87"/>
  <c r="D7460" i="87" s="1"/>
  <c r="E4323" i="87"/>
  <c r="D4323" i="87" s="1"/>
  <c r="E663" i="87"/>
  <c r="D663" i="87" s="1"/>
  <c r="E7455" i="87"/>
  <c r="D7455" i="87" s="1"/>
  <c r="E6128" i="87"/>
  <c r="D6128" i="87" s="1"/>
  <c r="E4358" i="87"/>
  <c r="D4358" i="87" s="1"/>
  <c r="E779" i="87"/>
  <c r="D779" i="87" s="1"/>
  <c r="E1195" i="87"/>
  <c r="D1195" i="87" s="1"/>
  <c r="E3667" i="87"/>
  <c r="D3667" i="87" s="1"/>
  <c r="E1378" i="87"/>
  <c r="D1378" i="87" s="1"/>
  <c r="E766" i="87"/>
  <c r="D766" i="87" s="1"/>
  <c r="E6685" i="87"/>
  <c r="D6685" i="87" s="1"/>
  <c r="E6175" i="87"/>
  <c r="D6175" i="87" s="1"/>
  <c r="E2771" i="87"/>
  <c r="D2771" i="87" s="1"/>
  <c r="E1389" i="87"/>
  <c r="D1389" i="87" s="1"/>
  <c r="E959" i="87"/>
  <c r="D959" i="87" s="1"/>
  <c r="E159" i="87"/>
  <c r="D159" i="87" s="1"/>
  <c r="E5657" i="87"/>
  <c r="D5657" i="87" s="1"/>
  <c r="E6169" i="87"/>
  <c r="D6169" i="87" s="1"/>
  <c r="E5531" i="87"/>
  <c r="D5531" i="87" s="1"/>
  <c r="E4286" i="87"/>
  <c r="D4286" i="87" s="1"/>
  <c r="E7594" i="87"/>
  <c r="D7594" i="87" s="1"/>
  <c r="E7129" i="87"/>
  <c r="D7129" i="87" s="1"/>
  <c r="E4360" i="87"/>
  <c r="D4360" i="87" s="1"/>
  <c r="E3600" i="87"/>
  <c r="D3600" i="87" s="1"/>
  <c r="E2763" i="87"/>
  <c r="D2763" i="87" s="1"/>
  <c r="E751" i="87"/>
  <c r="D751" i="87" s="1"/>
  <c r="E963" i="87"/>
  <c r="D963" i="87" s="1"/>
  <c r="E36" i="87"/>
  <c r="D36" i="87" s="1"/>
  <c r="E800" i="87"/>
  <c r="D800" i="87" s="1"/>
  <c r="E7454" i="87"/>
  <c r="D7454" i="87" s="1"/>
  <c r="E6479" i="87"/>
  <c r="D6479" i="87" s="1"/>
  <c r="E5990" i="87"/>
  <c r="D5990" i="87" s="1"/>
  <c r="E4356" i="87"/>
  <c r="D4356" i="87" s="1"/>
  <c r="E962" i="87"/>
  <c r="D962" i="87" s="1"/>
  <c r="E786" i="87"/>
  <c r="D786" i="87" s="1"/>
  <c r="E5874" i="87"/>
  <c r="D5874" i="87" s="1"/>
  <c r="E5511" i="87"/>
  <c r="D5511" i="87" s="1"/>
  <c r="E5069" i="87"/>
  <c r="D5069" i="87" s="1"/>
  <c r="E6324" i="87"/>
  <c r="D6324" i="87" s="1"/>
  <c r="E6567" i="87"/>
  <c r="D6567" i="87" s="1"/>
  <c r="E5941" i="87"/>
  <c r="D5941" i="87" s="1"/>
  <c r="E1361" i="87"/>
  <c r="D1361" i="87" s="1"/>
  <c r="E20" i="87"/>
  <c r="D20" i="87" s="1"/>
  <c r="E5460" i="87"/>
  <c r="D5460" i="87" s="1"/>
  <c r="E5112" i="87"/>
  <c r="D5112" i="87" s="1"/>
  <c r="E4256" i="87"/>
  <c r="D4256" i="87" s="1"/>
  <c r="E2733" i="87"/>
  <c r="D2733" i="87" s="1"/>
  <c r="E1374" i="87"/>
  <c r="D1374" i="87" s="1"/>
  <c r="E1201" i="87"/>
  <c r="D1201" i="87" s="1"/>
  <c r="E3239" i="87"/>
  <c r="D3239" i="87" s="1"/>
  <c r="E1269" i="87"/>
  <c r="D1269" i="87" s="1"/>
  <c r="E6915" i="87"/>
  <c r="D6915" i="87" s="1"/>
  <c r="E6487" i="87"/>
  <c r="D6487" i="87" s="1"/>
  <c r="E5507" i="87"/>
  <c r="D5507" i="87" s="1"/>
  <c r="E1445" i="87"/>
  <c r="D1445" i="87" s="1"/>
  <c r="E1328" i="87"/>
  <c r="D1328" i="87" s="1"/>
  <c r="E909" i="87"/>
  <c r="D909" i="87" s="1"/>
  <c r="E6036" i="87"/>
  <c r="D6036" i="87" s="1"/>
  <c r="E5305" i="87"/>
  <c r="D5305" i="87" s="1"/>
  <c r="E4745" i="87"/>
  <c r="D4745" i="87" s="1"/>
  <c r="E4289" i="87"/>
  <c r="D4289" i="87" s="1"/>
  <c r="E1363" i="87"/>
  <c r="D1363" i="87" s="1"/>
  <c r="E6961" i="87"/>
  <c r="D6961" i="87" s="1"/>
  <c r="E6665" i="87"/>
  <c r="D6665" i="87" s="1"/>
  <c r="E3615" i="87"/>
  <c r="D3615" i="87" s="1"/>
  <c r="E2767" i="87"/>
  <c r="D2767" i="87" s="1"/>
  <c r="E1382" i="87"/>
  <c r="D1382" i="87" s="1"/>
  <c r="E973" i="87"/>
  <c r="D973" i="87" s="1"/>
  <c r="E149" i="87"/>
  <c r="D149" i="87" s="1"/>
  <c r="E6819" i="87"/>
  <c r="D6819" i="87" s="1"/>
  <c r="E6227" i="87"/>
  <c r="D6227" i="87" s="1"/>
  <c r="E6347" i="87"/>
  <c r="D6347" i="87" s="1"/>
  <c r="E4317" i="87"/>
  <c r="D4317" i="87" s="1"/>
  <c r="E1285" i="87"/>
  <c r="D1285" i="87" s="1"/>
  <c r="E126" i="87"/>
  <c r="D126" i="87" s="1"/>
  <c r="E5528" i="87"/>
  <c r="D5528" i="87" s="1"/>
  <c r="E4316" i="87"/>
  <c r="D4316" i="87" s="1"/>
  <c r="E4272" i="87"/>
  <c r="D4272" i="87" s="1"/>
  <c r="E2918" i="87"/>
  <c r="D2918" i="87" s="1"/>
  <c r="E1431" i="87"/>
  <c r="D1431" i="87" s="1"/>
  <c r="E750" i="87"/>
  <c r="D750" i="87" s="1"/>
  <c r="E7127" i="87"/>
  <c r="D7127" i="87" s="1"/>
  <c r="E6300" i="87"/>
  <c r="D6300" i="87" s="1"/>
  <c r="E5464" i="87"/>
  <c r="D5464" i="87" s="1"/>
  <c r="E4339" i="87"/>
  <c r="D4339" i="87" s="1"/>
  <c r="E661" i="87"/>
  <c r="D661" i="87" s="1"/>
  <c r="E666" i="87"/>
  <c r="D666" i="87" s="1"/>
  <c r="E5998" i="87"/>
  <c r="D5998" i="87" s="1"/>
  <c r="E4830" i="87"/>
  <c r="D4830" i="87" s="1"/>
  <c r="E4301" i="87"/>
  <c r="D4301" i="87" s="1"/>
  <c r="E6437" i="87"/>
  <c r="D6437" i="87" s="1"/>
  <c r="E6148" i="87"/>
  <c r="D6148" i="87" s="1"/>
  <c r="E5527" i="87"/>
  <c r="D5527" i="87" s="1"/>
  <c r="E981" i="87"/>
  <c r="D981" i="87" s="1"/>
  <c r="E6594" i="87"/>
  <c r="D6594" i="87" s="1"/>
  <c r="E4891" i="87"/>
  <c r="D4891" i="87" s="1"/>
  <c r="E5219" i="87"/>
  <c r="D5219" i="87" s="1"/>
  <c r="E4023" i="87"/>
  <c r="D4023" i="87" s="1"/>
  <c r="E3369" i="87"/>
  <c r="D3369" i="87" s="1"/>
  <c r="E1219" i="87"/>
  <c r="D1219" i="87" s="1"/>
  <c r="E903" i="87"/>
  <c r="D903" i="87" s="1"/>
  <c r="E2740" i="87"/>
  <c r="D2740" i="87" s="1"/>
  <c r="E987" i="87"/>
  <c r="D987" i="87" s="1"/>
  <c r="E6217" i="87"/>
  <c r="D6217" i="87" s="1"/>
  <c r="E6637" i="87"/>
  <c r="D6637" i="87" s="1"/>
  <c r="E6081" i="87"/>
  <c r="D6081" i="87" s="1"/>
  <c r="E998" i="87"/>
  <c r="D998" i="87" s="1"/>
  <c r="E1380" i="87"/>
  <c r="D1380" i="87" s="1"/>
  <c r="E147" i="87"/>
  <c r="D147" i="87" s="1"/>
  <c r="E5994" i="87"/>
  <c r="D5994" i="87" s="1"/>
  <c r="E5248" i="87"/>
  <c r="D5248" i="87" s="1"/>
  <c r="E7220" i="87"/>
  <c r="E7042" i="87"/>
  <c r="E7218" i="87"/>
  <c r="D7218" i="87" s="1"/>
  <c r="B7220" i="87"/>
  <c r="C89" i="73"/>
  <c r="B7042" i="87"/>
  <c r="B7218" i="87"/>
  <c r="E7317" i="87"/>
  <c r="E815" i="87"/>
  <c r="B7317" i="87"/>
  <c r="E116" i="30"/>
  <c r="B815" i="87"/>
  <c r="E701" i="87"/>
  <c r="B701" i="87"/>
  <c r="C124" i="73"/>
  <c r="L124" i="73" s="1"/>
  <c r="B112" i="113"/>
  <c r="N111" i="113" s="1"/>
  <c r="E159" i="113" s="1"/>
  <c r="B105" i="113"/>
  <c r="N104" i="113" s="1"/>
  <c r="G28" i="113"/>
  <c r="B21" i="106" s="1"/>
  <c r="F57" i="113"/>
  <c r="B49" i="106" s="1"/>
  <c r="F67" i="113"/>
  <c r="B59" i="106" s="1"/>
  <c r="F77" i="113"/>
  <c r="B69" i="106" s="1"/>
  <c r="F58" i="113"/>
  <c r="B50" i="106" s="1"/>
  <c r="F68" i="113"/>
  <c r="B60" i="106" s="1"/>
  <c r="F78" i="113"/>
  <c r="B70" i="106" s="1"/>
  <c r="G18" i="113"/>
  <c r="B11" i="106" s="1"/>
  <c r="F59" i="113"/>
  <c r="B51" i="106" s="1"/>
  <c r="F69" i="113"/>
  <c r="B61" i="106" s="1"/>
  <c r="F79" i="113"/>
  <c r="B71" i="106" s="1"/>
  <c r="J18" i="113"/>
  <c r="B12" i="106" s="1"/>
  <c r="F60" i="113"/>
  <c r="B52" i="106" s="1"/>
  <c r="F70" i="113"/>
  <c r="B62" i="106" s="1"/>
  <c r="F80" i="113"/>
  <c r="B72" i="106" s="1"/>
  <c r="F90" i="113"/>
  <c r="B81" i="106" s="1"/>
  <c r="G20" i="113"/>
  <c r="B13" i="106" s="1"/>
  <c r="F61" i="113"/>
  <c r="B53" i="106" s="1"/>
  <c r="F71" i="113"/>
  <c r="B63" i="106" s="1"/>
  <c r="F81" i="113"/>
  <c r="B73" i="106" s="1"/>
  <c r="J20" i="113"/>
  <c r="B14" i="106" s="1"/>
  <c r="F62" i="113"/>
  <c r="B54" i="106" s="1"/>
  <c r="F72" i="113"/>
  <c r="B64" i="106" s="1"/>
  <c r="F82" i="113"/>
  <c r="B74" i="106" s="1"/>
  <c r="G22" i="113"/>
  <c r="B15" i="106" s="1"/>
  <c r="F63" i="113"/>
  <c r="B55" i="106" s="1"/>
  <c r="F73" i="113"/>
  <c r="B65" i="106" s="1"/>
  <c r="F83" i="113"/>
  <c r="B75" i="106" s="1"/>
  <c r="J22" i="113"/>
  <c r="B17" i="106" s="1"/>
  <c r="F52" i="113"/>
  <c r="B44" i="106" s="1"/>
  <c r="F64" i="113"/>
  <c r="B56" i="106" s="1"/>
  <c r="F74" i="113"/>
  <c r="B66" i="106" s="1"/>
  <c r="F84" i="113"/>
  <c r="B76" i="106" s="1"/>
  <c r="B5" i="106"/>
  <c r="G24" i="113"/>
  <c r="B16" i="106" s="1"/>
  <c r="F53" i="113"/>
  <c r="B45" i="106" s="1"/>
  <c r="F65" i="113"/>
  <c r="B57" i="106" s="1"/>
  <c r="F75" i="113"/>
  <c r="B67" i="106" s="1"/>
  <c r="F85" i="113"/>
  <c r="B77" i="106" s="1"/>
  <c r="A2" i="113"/>
  <c r="B4" i="106" s="1"/>
  <c r="J24" i="113"/>
  <c r="B18" i="106" s="1"/>
  <c r="F54" i="113"/>
  <c r="B46" i="106" s="1"/>
  <c r="F86" i="113"/>
  <c r="B78" i="106" s="1"/>
  <c r="G26" i="113"/>
  <c r="B19" i="106" s="1"/>
  <c r="F55" i="113"/>
  <c r="B47" i="106" s="1"/>
  <c r="F87" i="113"/>
  <c r="B79" i="106" s="1"/>
  <c r="G27" i="113"/>
  <c r="B20" i="106" s="1"/>
  <c r="F56" i="113"/>
  <c r="B48" i="106" s="1"/>
  <c r="F66" i="113"/>
  <c r="B58" i="106" s="1"/>
  <c r="F76" i="113"/>
  <c r="B68" i="106" s="1"/>
  <c r="F88" i="113"/>
  <c r="B80" i="106" s="1"/>
  <c r="E5859" i="87"/>
  <c r="E5664" i="87"/>
  <c r="D5664" i="87" s="1"/>
  <c r="E1089" i="87"/>
  <c r="D1089" i="87" s="1"/>
  <c r="E5966" i="87"/>
  <c r="E5445" i="87"/>
  <c r="E1186" i="87"/>
  <c r="D1186" i="87" s="1"/>
  <c r="E875" i="87"/>
  <c r="E1444" i="87"/>
  <c r="E7316" i="87"/>
  <c r="E7077" i="87"/>
  <c r="E3221" i="87"/>
  <c r="E4378" i="87"/>
  <c r="E7322" i="87"/>
  <c r="D7322" i="87" s="1"/>
  <c r="E1459" i="87"/>
  <c r="D1459" i="87" s="1"/>
  <c r="E1331" i="87"/>
  <c r="D1331" i="87" s="1"/>
  <c r="E7525" i="87"/>
  <c r="D7525" i="87" s="1"/>
  <c r="E1392" i="87"/>
  <c r="E2535" i="87"/>
  <c r="D2535" i="87" s="1"/>
  <c r="E7037" i="87"/>
  <c r="E5365" i="87"/>
  <c r="E7321" i="87"/>
  <c r="E7811" i="87"/>
  <c r="D7811" i="87" s="1"/>
  <c r="E1223" i="87"/>
  <c r="E1480" i="87"/>
  <c r="D1480" i="87" s="1"/>
  <c r="E7468" i="87"/>
  <c r="E5065" i="87"/>
  <c r="E1432" i="87"/>
  <c r="D1432" i="87" s="1"/>
  <c r="E2574" i="87"/>
  <c r="D2574" i="87" s="1"/>
  <c r="E7049" i="87"/>
  <c r="E1272" i="87"/>
  <c r="D1272" i="87" s="1"/>
  <c r="E3263" i="87"/>
  <c r="E6613" i="87"/>
  <c r="E7064" i="87"/>
  <c r="E7827" i="87"/>
  <c r="E7304" i="87"/>
  <c r="E7633" i="87"/>
  <c r="E7058" i="87"/>
  <c r="E7048" i="87"/>
  <c r="D7048" i="87" s="1"/>
  <c r="E7140" i="87"/>
  <c r="E3169" i="87"/>
  <c r="E3618" i="87"/>
  <c r="E7116" i="87"/>
  <c r="D7116" i="87" s="1"/>
  <c r="E6612" i="87"/>
  <c r="E3243" i="87"/>
  <c r="E2547" i="87"/>
  <c r="E1504" i="87"/>
  <c r="D1504" i="87" s="1"/>
  <c r="E7015" i="87"/>
  <c r="E7078" i="87"/>
  <c r="D7078" i="87" s="1"/>
  <c r="E1069" i="87"/>
  <c r="E1425" i="87"/>
  <c r="D1425" i="87" s="1"/>
  <c r="E7109" i="87"/>
  <c r="E3176" i="87"/>
  <c r="E1225" i="87"/>
  <c r="E6125" i="87"/>
  <c r="D6125" i="87" s="1"/>
  <c r="E2599" i="87"/>
  <c r="D2599" i="87" s="1"/>
  <c r="E7163" i="87"/>
  <c r="E7315" i="87"/>
  <c r="E759" i="87"/>
  <c r="E2603" i="87"/>
  <c r="E5972" i="87"/>
  <c r="E1087" i="87"/>
  <c r="E1059" i="87"/>
  <c r="D1059" i="87" s="1"/>
  <c r="E7102" i="87"/>
  <c r="E2540" i="87"/>
  <c r="E5807" i="87"/>
  <c r="E7314" i="87"/>
  <c r="E2508" i="87"/>
  <c r="E7207" i="87"/>
  <c r="E3205" i="87"/>
  <c r="E2033" i="87"/>
  <c r="E1332" i="87"/>
  <c r="E6170" i="87"/>
  <c r="E7079" i="87"/>
  <c r="E6370" i="87"/>
  <c r="E6636" i="87"/>
  <c r="E7835" i="87"/>
  <c r="E7204" i="87"/>
  <c r="E7076" i="87"/>
  <c r="E7145" i="87"/>
  <c r="E3622" i="87"/>
  <c r="E5663" i="87"/>
  <c r="E5858" i="87"/>
  <c r="D5858" i="87" s="1"/>
  <c r="E1418" i="87"/>
  <c r="E5890" i="87"/>
  <c r="E933" i="87"/>
  <c r="E1063" i="87"/>
  <c r="E7095" i="87"/>
  <c r="D7095" i="87" s="1"/>
  <c r="E7572" i="87"/>
  <c r="E1217" i="87"/>
  <c r="K310" i="30"/>
  <c r="B5859" i="87"/>
  <c r="K215" i="30"/>
  <c r="B5664" i="87"/>
  <c r="C16" i="73"/>
  <c r="B1089" i="87"/>
  <c r="K116" i="30"/>
  <c r="K8" i="73"/>
  <c r="B5966" i="87"/>
  <c r="B5445" i="87"/>
  <c r="D126" i="73"/>
  <c r="B1186" i="87"/>
  <c r="C127" i="73"/>
  <c r="B875" i="87"/>
  <c r="B1444" i="87"/>
  <c r="B7316" i="87"/>
  <c r="B7077" i="87"/>
  <c r="E117" i="73"/>
  <c r="B3221" i="87"/>
  <c r="E8" i="73"/>
  <c r="B4378" i="87"/>
  <c r="B4" i="87"/>
  <c r="E4" i="87"/>
  <c r="D4" i="87" s="1"/>
  <c r="B7322" i="87"/>
  <c r="G17" i="73"/>
  <c r="B1459" i="87"/>
  <c r="F17" i="73"/>
  <c r="B1331" i="87"/>
  <c r="F428" i="30"/>
  <c r="B7525" i="87"/>
  <c r="G125" i="73"/>
  <c r="G132" i="73" s="1"/>
  <c r="B1392" i="87"/>
  <c r="F93" i="73"/>
  <c r="F9" i="73"/>
  <c r="E9" i="89"/>
  <c r="B2535" i="87"/>
  <c r="E240" i="14"/>
  <c r="J101" i="73"/>
  <c r="B7037" i="87"/>
  <c r="C55" i="76"/>
  <c r="P4" i="87"/>
  <c r="D7" i="73"/>
  <c r="B5365" i="87"/>
  <c r="B7321" i="87"/>
  <c r="B7811" i="87"/>
  <c r="B1223" i="87"/>
  <c r="H126" i="73"/>
  <c r="H132" i="73" s="1"/>
  <c r="B1480" i="87"/>
  <c r="B7468" i="87"/>
  <c r="C5" i="73"/>
  <c r="C240" i="14"/>
  <c r="B5065" i="87"/>
  <c r="B1432" i="87"/>
  <c r="E93" i="73"/>
  <c r="E9" i="73"/>
  <c r="B2574" i="87"/>
  <c r="B7049" i="87"/>
  <c r="K176" i="30"/>
  <c r="B1272" i="87"/>
  <c r="I117" i="73"/>
  <c r="B3263" i="87"/>
  <c r="J126" i="73"/>
  <c r="B6613" i="87"/>
  <c r="B7064" i="87"/>
  <c r="B7827" i="87"/>
  <c r="C241" i="14"/>
  <c r="B7304" i="87"/>
  <c r="H428" i="30"/>
  <c r="B7633" i="87"/>
  <c r="B7058" i="87"/>
  <c r="B7048" i="87"/>
  <c r="B7140" i="87"/>
  <c r="D6" i="87"/>
  <c r="I93" i="73"/>
  <c r="I9" i="73"/>
  <c r="F9" i="89"/>
  <c r="F13" i="89" s="1"/>
  <c r="F22" i="89" s="1"/>
  <c r="F27" i="89" s="1"/>
  <c r="K7" i="89" s="1"/>
  <c r="K27" i="89" s="1"/>
  <c r="P7" i="89" s="1"/>
  <c r="P27" i="89" s="1"/>
  <c r="U7" i="89" s="1"/>
  <c r="U27" i="89" s="1"/>
  <c r="B3169" i="87"/>
  <c r="Z13" i="89"/>
  <c r="A30" i="89"/>
  <c r="K16" i="73"/>
  <c r="B3618" i="87"/>
  <c r="B7116" i="87"/>
  <c r="J17" i="73"/>
  <c r="J105" i="73" s="1"/>
  <c r="B6612" i="87"/>
  <c r="D239" i="14"/>
  <c r="H117" i="73"/>
  <c r="B3243" i="87"/>
  <c r="G93" i="73"/>
  <c r="B2547" i="87"/>
  <c r="B1504" i="87"/>
  <c r="K415" i="30"/>
  <c r="J16" i="73" s="1"/>
  <c r="B7015" i="87"/>
  <c r="B7078" i="87"/>
  <c r="B1069" i="87"/>
  <c r="K276" i="30"/>
  <c r="B1425" i="87"/>
  <c r="B7109" i="87"/>
  <c r="C117" i="73"/>
  <c r="B3176" i="87"/>
  <c r="K155" i="30"/>
  <c r="D14" i="73"/>
  <c r="B1225" i="87"/>
  <c r="J5" i="73"/>
  <c r="J240" i="14"/>
  <c r="B6125" i="87"/>
  <c r="H93" i="73"/>
  <c r="H9" i="73"/>
  <c r="B2599" i="87"/>
  <c r="B7163" i="87"/>
  <c r="B7315" i="87"/>
  <c r="C125" i="73"/>
  <c r="B759" i="87"/>
  <c r="D240" i="14"/>
  <c r="H19" i="73"/>
  <c r="H102" i="73"/>
  <c r="B2603" i="87"/>
  <c r="W24" i="89"/>
  <c r="G26" i="89"/>
  <c r="W26" i="89" s="1"/>
  <c r="K5" i="73"/>
  <c r="K240" i="14"/>
  <c r="B5972" i="87"/>
  <c r="C14" i="73"/>
  <c r="B1087" i="87"/>
  <c r="D9" i="87"/>
  <c r="B1059" i="87"/>
  <c r="B7102" i="87"/>
  <c r="F102" i="73"/>
  <c r="F19" i="73"/>
  <c r="E16" i="89"/>
  <c r="B2540" i="87"/>
  <c r="G239" i="14"/>
  <c r="B5807" i="87"/>
  <c r="K117" i="30"/>
  <c r="B7314" i="87"/>
  <c r="D93" i="73"/>
  <c r="D9" i="89"/>
  <c r="B2508" i="87"/>
  <c r="B7207" i="87"/>
  <c r="G117" i="73"/>
  <c r="B3205" i="87"/>
  <c r="B2033" i="87"/>
  <c r="B1332" i="87"/>
  <c r="J7" i="73"/>
  <c r="B6170" i="87"/>
  <c r="B7079" i="87"/>
  <c r="C131" i="73"/>
  <c r="L131" i="73" s="1"/>
  <c r="B6370" i="87"/>
  <c r="K114" i="30"/>
  <c r="B6636" i="87"/>
  <c r="B7835" i="87"/>
  <c r="B7204" i="87"/>
  <c r="W7" i="89"/>
  <c r="B7076" i="87"/>
  <c r="K387" i="30"/>
  <c r="D12" i="87"/>
  <c r="B7145" i="87"/>
  <c r="B3622" i="87"/>
  <c r="F8" i="73"/>
  <c r="B5663" i="87"/>
  <c r="H8" i="73"/>
  <c r="B5858" i="87"/>
  <c r="G13" i="73"/>
  <c r="B1418" i="87"/>
  <c r="B5890" i="87"/>
  <c r="C128" i="73"/>
  <c r="B933" i="87"/>
  <c r="B1063" i="87"/>
  <c r="B7095" i="87"/>
  <c r="G428" i="30"/>
  <c r="B7572" i="87"/>
  <c r="D129" i="73"/>
  <c r="B1217" i="87"/>
  <c r="E7150" i="87" a="1"/>
  <c r="E3662" i="87" a="1"/>
  <c r="E7128" i="87" a="1"/>
  <c r="E7147" i="87" a="1"/>
  <c r="E2605" i="87" a="1"/>
  <c r="E817" i="87" a="1"/>
  <c r="E2510" i="87" a="1"/>
  <c r="E7020" i="87" a="1"/>
  <c r="E7844" i="87" a="1"/>
  <c r="E7104" i="87" a="1"/>
  <c r="E2602" i="87" a="1"/>
  <c r="E5496" i="87" a="1"/>
  <c r="E1095" i="87" a="1"/>
  <c r="E6187" i="87" a="1"/>
  <c r="E1275" i="87" a="1"/>
  <c r="E5451" i="87" a="1"/>
  <c r="E7043" i="87" a="1"/>
  <c r="E7813" i="87" a="1"/>
  <c r="E1505" i="87" a="1"/>
  <c r="E7176" i="87" a="1"/>
  <c r="E3517" i="87" a="1"/>
  <c r="E5813" i="87" a="1"/>
  <c r="E7114" i="87" a="1"/>
  <c r="E6580" i="87" a="1"/>
  <c r="E5452" i="87" a="1"/>
  <c r="E5967" i="87" a="1"/>
  <c r="E1454" i="87" a="1"/>
  <c r="E3170" i="87" a="1"/>
  <c r="E7165" i="87" a="1"/>
  <c r="E6579" i="87" a="1"/>
  <c r="E7068" i="87" a="1"/>
  <c r="E2539" i="87" a="1"/>
  <c r="E7185" i="87" a="1"/>
  <c r="E2544" i="87" a="1"/>
  <c r="E2601" i="87" a="1"/>
  <c r="E1096" i="87" a="1"/>
  <c r="E2503" i="87" a="1"/>
  <c r="E7843" i="87" a="1"/>
  <c r="E1333" i="87" a="1"/>
  <c r="E7089" i="87" a="1"/>
  <c r="E4387" i="87" a="1"/>
  <c r="E2513" i="87" a="1"/>
  <c r="E6614" i="87" a="1"/>
  <c r="E2555" i="87" a="1"/>
  <c r="E2543" i="87" a="1"/>
  <c r="E2576" i="87" a="1"/>
  <c r="E2495" i="87" a="1"/>
  <c r="E2501" i="87" a="1"/>
  <c r="E5986" i="87" a="1"/>
  <c r="E2551" i="87" a="1"/>
  <c r="E7323" i="87" a="1"/>
  <c r="E7168" i="87" a="1"/>
  <c r="E7107" i="87" a="1"/>
  <c r="E5271" i="87" a="1"/>
  <c r="E7065" i="87" a="1"/>
  <c r="E2538" i="87" a="1"/>
  <c r="E7156" i="87" a="1"/>
  <c r="E1232" i="87" a="1"/>
  <c r="E3513" i="87" a="1"/>
  <c r="E5987" i="87" a="1"/>
  <c r="D7042" i="87" l="1"/>
  <c r="E7043" i="87"/>
  <c r="B7043" i="87"/>
  <c r="D7220" i="87"/>
  <c r="E817" i="87"/>
  <c r="C126" i="73"/>
  <c r="L126" i="73" s="1"/>
  <c r="B817" i="87"/>
  <c r="D815" i="87"/>
  <c r="D7317" i="87"/>
  <c r="D701" i="87"/>
  <c r="E157" i="113"/>
  <c r="N140" i="113"/>
  <c r="E2513" i="87"/>
  <c r="E7068" i="87"/>
  <c r="E5987" i="87"/>
  <c r="E7165" i="87"/>
  <c r="D7165" i="87" s="1"/>
  <c r="E7168" i="87"/>
  <c r="D7168" i="87" s="1"/>
  <c r="E1096" i="87"/>
  <c r="E5813" i="87"/>
  <c r="E5967" i="87"/>
  <c r="E5451" i="87"/>
  <c r="E5271" i="87"/>
  <c r="D5271" i="87" s="1"/>
  <c r="E7104" i="87"/>
  <c r="E1232" i="87"/>
  <c r="E2503" i="87"/>
  <c r="E2602" i="87"/>
  <c r="D2602" i="87" s="1"/>
  <c r="E2495" i="87"/>
  <c r="D2495" i="87" s="1"/>
  <c r="E2551" i="87"/>
  <c r="E1454" i="87"/>
  <c r="E6579" i="87"/>
  <c r="D6579" i="87" s="1"/>
  <c r="E7150" i="87"/>
  <c r="D7150" i="87" s="1"/>
  <c r="E7844" i="87"/>
  <c r="E7176" i="87"/>
  <c r="E7147" i="87"/>
  <c r="E2544" i="87"/>
  <c r="E7185" i="87"/>
  <c r="E2543" i="87"/>
  <c r="D2543" i="87" s="1"/>
  <c r="E1333" i="87"/>
  <c r="D1333" i="87" s="1"/>
  <c r="E3513" i="87"/>
  <c r="E2601" i="87"/>
  <c r="D2601" i="87" s="1"/>
  <c r="E7114" i="87"/>
  <c r="E6187" i="87"/>
  <c r="D6187" i="87" s="1"/>
  <c r="E1275" i="87"/>
  <c r="E7020" i="87"/>
  <c r="E2555" i="87"/>
  <c r="E7128" i="87"/>
  <c r="E6580" i="87"/>
  <c r="E7156" i="87"/>
  <c r="E5986" i="87"/>
  <c r="E3517" i="87"/>
  <c r="D3517" i="87" s="1"/>
  <c r="E5496" i="87"/>
  <c r="E1505" i="87"/>
  <c r="E2538" i="87"/>
  <c r="E1095" i="87"/>
  <c r="E2605" i="87"/>
  <c r="E6614" i="87"/>
  <c r="E2576" i="87"/>
  <c r="E7843" i="87"/>
  <c r="E7089" i="87"/>
  <c r="D7089" i="87" s="1"/>
  <c r="E2539" i="87"/>
  <c r="E2510" i="87"/>
  <c r="D2510" i="87" s="1"/>
  <c r="E7107" i="87"/>
  <c r="E5452" i="87"/>
  <c r="E7813" i="87"/>
  <c r="D7813" i="87" s="1"/>
  <c r="E7323" i="87"/>
  <c r="E2501" i="87"/>
  <c r="E7065" i="87"/>
  <c r="E3170" i="87"/>
  <c r="E4387" i="87"/>
  <c r="D4387" i="87" s="1"/>
  <c r="E3662" i="87"/>
  <c r="D19" i="73"/>
  <c r="D102" i="73"/>
  <c r="D16" i="89"/>
  <c r="D21" i="89" s="1"/>
  <c r="B2513" i="87"/>
  <c r="B7068" i="87"/>
  <c r="J95" i="73"/>
  <c r="B5987" i="87"/>
  <c r="B7165" i="87"/>
  <c r="I97" i="73"/>
  <c r="B7168" i="87"/>
  <c r="B1096" i="87"/>
  <c r="D5890" i="87"/>
  <c r="D6170" i="87"/>
  <c r="D5972" i="87"/>
  <c r="D7633" i="87"/>
  <c r="D4378" i="87"/>
  <c r="G8" i="73"/>
  <c r="B5813" i="87"/>
  <c r="G240" i="14"/>
  <c r="K454" i="30"/>
  <c r="B5967" i="87"/>
  <c r="D8" i="73"/>
  <c r="B5451" i="87"/>
  <c r="J132" i="73"/>
  <c r="K118" i="30"/>
  <c r="B5271" i="87"/>
  <c r="B7104" i="87"/>
  <c r="D1418" i="87"/>
  <c r="D1332" i="87"/>
  <c r="D2603" i="87"/>
  <c r="D7015" i="87"/>
  <c r="D7304" i="87"/>
  <c r="D1223" i="87"/>
  <c r="D3221" i="87"/>
  <c r="B1232" i="87"/>
  <c r="C104" i="73"/>
  <c r="C18" i="89"/>
  <c r="G18" i="89" s="1"/>
  <c r="W18" i="89" s="1"/>
  <c r="B2503" i="87"/>
  <c r="D2033" i="87"/>
  <c r="D759" i="87"/>
  <c r="D7827" i="87"/>
  <c r="D7077" i="87"/>
  <c r="H22" i="73"/>
  <c r="H11" i="73"/>
  <c r="H4" i="97"/>
  <c r="B2602" i="87"/>
  <c r="C93" i="73"/>
  <c r="C9" i="89"/>
  <c r="C9" i="73"/>
  <c r="B2495" i="87"/>
  <c r="G101" i="73"/>
  <c r="B2551" i="87"/>
  <c r="G14" i="73"/>
  <c r="B1454" i="87"/>
  <c r="J127" i="73"/>
  <c r="B6579" i="87"/>
  <c r="K292" i="30"/>
  <c r="H97" i="73"/>
  <c r="B7150" i="87"/>
  <c r="B7844" i="87"/>
  <c r="B7176" i="87"/>
  <c r="D5663" i="87"/>
  <c r="D3205" i="87"/>
  <c r="D7315" i="87"/>
  <c r="D2547" i="87"/>
  <c r="D7064" i="87"/>
  <c r="D7321" i="87"/>
  <c r="D7316" i="87"/>
  <c r="L129" i="73"/>
  <c r="B7147" i="87"/>
  <c r="E4" i="93"/>
  <c r="F13" i="97"/>
  <c r="F21" i="73"/>
  <c r="B2544" i="87"/>
  <c r="B7185" i="87"/>
  <c r="E19" i="89"/>
  <c r="E21" i="89" s="1"/>
  <c r="F105" i="73"/>
  <c r="B2543" i="87"/>
  <c r="B1333" i="87"/>
  <c r="D3622" i="87"/>
  <c r="D7207" i="87"/>
  <c r="D7163" i="87"/>
  <c r="D3243" i="87"/>
  <c r="D6613" i="87"/>
  <c r="D5365" i="87"/>
  <c r="D1444" i="87"/>
  <c r="K9" i="73"/>
  <c r="K93" i="73"/>
  <c r="B3513" i="87"/>
  <c r="H96" i="73"/>
  <c r="B2601" i="87"/>
  <c r="F107" i="73"/>
  <c r="B7114" i="87"/>
  <c r="B6187" i="87"/>
  <c r="K178" i="30"/>
  <c r="E17" i="73"/>
  <c r="B1275" i="87"/>
  <c r="D7145" i="87"/>
  <c r="D2508" i="87"/>
  <c r="D6612" i="87"/>
  <c r="D3263" i="87"/>
  <c r="D7037" i="87"/>
  <c r="D875" i="87"/>
  <c r="J104" i="73"/>
  <c r="B7020" i="87"/>
  <c r="G105" i="73"/>
  <c r="B2555" i="87"/>
  <c r="B7128" i="87"/>
  <c r="J128" i="73"/>
  <c r="B6580" i="87"/>
  <c r="H107" i="73"/>
  <c r="B7156" i="87"/>
  <c r="J93" i="73"/>
  <c r="J9" i="73"/>
  <c r="B5986" i="87"/>
  <c r="K104" i="73"/>
  <c r="B3517" i="87"/>
  <c r="K19" i="73"/>
  <c r="K179" i="30"/>
  <c r="B5496" i="87"/>
  <c r="L127" i="73"/>
  <c r="B1505" i="87"/>
  <c r="D7076" i="87"/>
  <c r="D7314" i="87"/>
  <c r="F96" i="73"/>
  <c r="E12" i="89"/>
  <c r="E13" i="89" s="1"/>
  <c r="E22" i="89" s="1"/>
  <c r="E27" i="89" s="1"/>
  <c r="J7" i="89" s="1"/>
  <c r="J27" i="89" s="1"/>
  <c r="O7" i="89" s="1"/>
  <c r="O27" i="89" s="1"/>
  <c r="T7" i="89" s="1"/>
  <c r="T27" i="89" s="1"/>
  <c r="B2538" i="87"/>
  <c r="C17" i="73"/>
  <c r="B1095" i="87"/>
  <c r="H13" i="97"/>
  <c r="H21" i="73"/>
  <c r="B2605" i="87"/>
  <c r="J129" i="73"/>
  <c r="B6614" i="87"/>
  <c r="D1217" i="87"/>
  <c r="D7204" i="87"/>
  <c r="D5807" i="87"/>
  <c r="D1225" i="87"/>
  <c r="D3618" i="87"/>
  <c r="D7049" i="87"/>
  <c r="D1392" i="87"/>
  <c r="D5445" i="87"/>
  <c r="E11" i="73"/>
  <c r="E4" i="97"/>
  <c r="B2576" i="87"/>
  <c r="D132" i="73"/>
  <c r="D7572" i="87"/>
  <c r="D7835" i="87"/>
  <c r="D2540" i="87"/>
  <c r="D3176" i="87"/>
  <c r="D3169" i="87"/>
  <c r="D5966" i="87"/>
  <c r="K119" i="30"/>
  <c r="B7843" i="87"/>
  <c r="B7089" i="87"/>
  <c r="F22" i="73"/>
  <c r="F4" i="97"/>
  <c r="E3" i="93"/>
  <c r="E5" i="93" s="1"/>
  <c r="F11" i="73"/>
  <c r="B2539" i="87"/>
  <c r="D6636" i="87"/>
  <c r="D7102" i="87"/>
  <c r="D7109" i="87"/>
  <c r="D7140" i="87"/>
  <c r="D95" i="73"/>
  <c r="D11" i="89"/>
  <c r="G11" i="89" s="1"/>
  <c r="W11" i="89" s="1"/>
  <c r="B2510" i="87"/>
  <c r="F97" i="73"/>
  <c r="B7107" i="87"/>
  <c r="D1063" i="87"/>
  <c r="D6370" i="87"/>
  <c r="D5065" i="87"/>
  <c r="K156" i="30"/>
  <c r="B5452" i="87"/>
  <c r="L125" i="73"/>
  <c r="C132" i="73"/>
  <c r="L128" i="73"/>
  <c r="J14" i="73"/>
  <c r="B7813" i="87"/>
  <c r="K428" i="30"/>
  <c r="K429" i="30" s="1"/>
  <c r="B7323" i="87"/>
  <c r="C102" i="73"/>
  <c r="C16" i="89"/>
  <c r="B2501" i="87"/>
  <c r="C19" i="73"/>
  <c r="B7065" i="87"/>
  <c r="I22" i="73"/>
  <c r="I4" i="97"/>
  <c r="F3" i="93"/>
  <c r="F5" i="93" s="1"/>
  <c r="I11" i="73"/>
  <c r="B3170" i="87"/>
  <c r="B5" i="87"/>
  <c r="E5" i="87"/>
  <c r="E96" i="73"/>
  <c r="E97" i="73" s="1"/>
  <c r="B4387" i="87"/>
  <c r="K96" i="73"/>
  <c r="B3662" i="87"/>
  <c r="D933" i="87"/>
  <c r="D7079" i="87"/>
  <c r="D1087" i="87"/>
  <c r="D1069" i="87"/>
  <c r="D7058" i="87"/>
  <c r="D7468" i="87"/>
  <c r="D5859" i="87"/>
  <c r="E7056" i="87" a="1"/>
  <c r="E7091" i="87" a="1"/>
  <c r="E1233" i="87" a="1"/>
  <c r="E7070" i="87" a="1"/>
  <c r="E7171" i="87" a="1"/>
  <c r="E7054" i="87" a="1"/>
  <c r="E7179" i="87" a="1"/>
  <c r="E7110" i="87" a="1"/>
  <c r="E7117" i="87" a="1"/>
  <c r="E3625" i="87" a="1"/>
  <c r="E47" i="87" a="1"/>
  <c r="E5814" i="87" a="1"/>
  <c r="E5989" i="87" a="1"/>
  <c r="E4068" i="87" a="1"/>
  <c r="E7075" i="87" a="1"/>
  <c r="E7092" i="87" a="1"/>
  <c r="E2511" i="87" a="1"/>
  <c r="E7205" i="87" a="1"/>
  <c r="E1461" i="87" a="1"/>
  <c r="E96" i="87" a="1"/>
  <c r="E4071" i="87" a="1"/>
  <c r="E2549" i="87" a="1"/>
  <c r="E2606" i="87" a="1"/>
  <c r="E4083" i="87" a="1"/>
  <c r="E1276" i="87" a="1"/>
  <c r="E4069" i="87" a="1"/>
  <c r="E2504" i="87" a="1"/>
  <c r="E3171" i="87" a="1"/>
  <c r="E61" i="87" a="1"/>
  <c r="E4072" i="87" a="1"/>
  <c r="E7046" i="87" a="1"/>
  <c r="E7152" i="87" a="1"/>
  <c r="E2578" i="87" a="1"/>
  <c r="E2517" i="87" a="1"/>
  <c r="E6616" i="87" a="1"/>
  <c r="E2545" i="87" a="1"/>
  <c r="E4085" i="87" a="1"/>
  <c r="E7139" i="87" a="1"/>
  <c r="E6615" i="87" a="1"/>
  <c r="E2505" i="87" a="1"/>
  <c r="E7153" i="87" a="1"/>
  <c r="E66" i="87" a="1"/>
  <c r="E102" i="87" a="1"/>
  <c r="E5982" i="87" a="1"/>
  <c r="E2552" i="87" a="1"/>
  <c r="E7188" i="87" a="1"/>
  <c r="E7111" i="87" a="1"/>
  <c r="E3515" i="87" a="1"/>
  <c r="E7198" i="87" a="1"/>
  <c r="E7180" i="87" a="1"/>
  <c r="E1277" i="87" a="1"/>
  <c r="E7119" i="87" a="1"/>
  <c r="E7324" i="87" a="1"/>
  <c r="E7200" i="87" a="1"/>
  <c r="E7159" i="87" a="1"/>
  <c r="E7135" i="87" a="1"/>
  <c r="E1097" i="87" a="1"/>
  <c r="E3519" i="87" a="1"/>
  <c r="E92" i="87" a="1"/>
  <c r="E2499" i="87" a="1"/>
  <c r="D7043" i="87" l="1"/>
  <c r="D817" i="87"/>
  <c r="D5" i="87"/>
  <c r="E7092" i="87"/>
  <c r="E6616" i="87"/>
  <c r="E7188" i="87"/>
  <c r="E96" i="87"/>
  <c r="E3519" i="87"/>
  <c r="E4083" i="87"/>
  <c r="E7200" i="87"/>
  <c r="E66" i="87"/>
  <c r="E4069" i="87"/>
  <c r="D4069" i="87" s="1"/>
  <c r="E2504" i="87"/>
  <c r="E7205" i="87"/>
  <c r="E2499" i="87"/>
  <c r="E1097" i="87"/>
  <c r="E7075" i="87"/>
  <c r="E2517" i="87"/>
  <c r="E7056" i="87"/>
  <c r="E7046" i="87"/>
  <c r="E7054" i="87"/>
  <c r="E61" i="87"/>
  <c r="E7119" i="87"/>
  <c r="D7119" i="87" s="1"/>
  <c r="E2545" i="87"/>
  <c r="E7110" i="87"/>
  <c r="E2511" i="87"/>
  <c r="D2511" i="87" s="1"/>
  <c r="E6615" i="87"/>
  <c r="E7111" i="87"/>
  <c r="E7179" i="87"/>
  <c r="D7179" i="87" s="1"/>
  <c r="E1461" i="87"/>
  <c r="E7152" i="87"/>
  <c r="D7152" i="87" s="1"/>
  <c r="E92" i="87"/>
  <c r="E7171" i="87"/>
  <c r="E5989" i="87"/>
  <c r="E4072" i="87"/>
  <c r="D4072" i="87" s="1"/>
  <c r="E5982" i="87"/>
  <c r="E7159" i="87"/>
  <c r="E7117" i="87"/>
  <c r="D7117" i="87" s="1"/>
  <c r="E4071" i="87"/>
  <c r="E3625" i="87"/>
  <c r="E47" i="87"/>
  <c r="E7198" i="87"/>
  <c r="E2606" i="87"/>
  <c r="D2606" i="87" s="1"/>
  <c r="E5814" i="87"/>
  <c r="E7153" i="87"/>
  <c r="E7324" i="87"/>
  <c r="E4068" i="87"/>
  <c r="E3515" i="87"/>
  <c r="E2552" i="87"/>
  <c r="E7180" i="87"/>
  <c r="D7180" i="87" s="1"/>
  <c r="E7091" i="87"/>
  <c r="E7070" i="87"/>
  <c r="D7070" i="87" s="1"/>
  <c r="E4085" i="87"/>
  <c r="D4085" i="87" s="1"/>
  <c r="E2549" i="87"/>
  <c r="E102" i="87"/>
  <c r="E3171" i="87"/>
  <c r="E1277" i="87"/>
  <c r="E2578" i="87"/>
  <c r="E1233" i="87"/>
  <c r="E2505" i="87"/>
  <c r="E1276" i="87"/>
  <c r="D1276" i="87" s="1"/>
  <c r="E7135" i="87"/>
  <c r="E7139" i="87"/>
  <c r="E99" i="73"/>
  <c r="B7092" i="87"/>
  <c r="B6616" i="87"/>
  <c r="B7188" i="87"/>
  <c r="H34" i="97"/>
  <c r="H20" i="97"/>
  <c r="B96" i="87"/>
  <c r="K13" i="97"/>
  <c r="K21" i="73"/>
  <c r="B3519" i="87"/>
  <c r="B4083" i="87"/>
  <c r="B7200" i="87"/>
  <c r="F34" i="97"/>
  <c r="F20" i="97"/>
  <c r="B66" i="87"/>
  <c r="G16" i="89"/>
  <c r="W16" i="89" s="1"/>
  <c r="B4069" i="87"/>
  <c r="C105" i="73"/>
  <c r="C19" i="89"/>
  <c r="G19" i="89" s="1"/>
  <c r="W19" i="89" s="1"/>
  <c r="B2504" i="87"/>
  <c r="B7205" i="87"/>
  <c r="K107" i="73"/>
  <c r="C22" i="73"/>
  <c r="C11" i="73"/>
  <c r="C4" i="97"/>
  <c r="C3" i="93"/>
  <c r="B2499" i="87"/>
  <c r="B1097" i="87"/>
  <c r="D107" i="73"/>
  <c r="B7075" i="87"/>
  <c r="D2539" i="87"/>
  <c r="D7156" i="87"/>
  <c r="D7185" i="87"/>
  <c r="D1232" i="87"/>
  <c r="D4" i="93"/>
  <c r="D21" i="73"/>
  <c r="D13" i="97"/>
  <c r="B2517" i="87"/>
  <c r="D6580" i="87"/>
  <c r="D2544" i="87"/>
  <c r="D7104" i="87"/>
  <c r="B7056" i="87"/>
  <c r="C97" i="73"/>
  <c r="B7046" i="87"/>
  <c r="D3662" i="87"/>
  <c r="D7843" i="87"/>
  <c r="D7128" i="87"/>
  <c r="D7147" i="87"/>
  <c r="B7054" i="87"/>
  <c r="C107" i="73"/>
  <c r="G9" i="89"/>
  <c r="W9" i="89" s="1"/>
  <c r="C13" i="89"/>
  <c r="F30" i="97"/>
  <c r="F11" i="97"/>
  <c r="B61" i="87"/>
  <c r="F109" i="73"/>
  <c r="B7119" i="87"/>
  <c r="F81" i="73"/>
  <c r="B2545" i="87"/>
  <c r="B7110" i="87"/>
  <c r="D12" i="89"/>
  <c r="D96" i="73"/>
  <c r="B2511" i="87"/>
  <c r="D9" i="73"/>
  <c r="B6615" i="87"/>
  <c r="F110" i="73"/>
  <c r="F99" i="73"/>
  <c r="B7111" i="87"/>
  <c r="J97" i="73"/>
  <c r="B7179" i="87"/>
  <c r="B1461" i="87"/>
  <c r="D2576" i="87"/>
  <c r="D2555" i="87"/>
  <c r="D7176" i="87"/>
  <c r="D5451" i="87"/>
  <c r="B7152" i="87"/>
  <c r="H30" i="97"/>
  <c r="H11" i="97"/>
  <c r="B92" i="87"/>
  <c r="I110" i="73"/>
  <c r="I99" i="73"/>
  <c r="B7171" i="87"/>
  <c r="D3170" i="87"/>
  <c r="D6614" i="87"/>
  <c r="D7020" i="87"/>
  <c r="D7844" i="87"/>
  <c r="D5967" i="87"/>
  <c r="J4" i="97"/>
  <c r="J11" i="73"/>
  <c r="J22" i="73"/>
  <c r="B5989" i="87"/>
  <c r="B4072" i="87"/>
  <c r="J102" i="73"/>
  <c r="B5982" i="87"/>
  <c r="J19" i="73"/>
  <c r="H109" i="73"/>
  <c r="B7159" i="87"/>
  <c r="B7117" i="87"/>
  <c r="B4071" i="87"/>
  <c r="B3625" i="87"/>
  <c r="D7065" i="87"/>
  <c r="D2605" i="87"/>
  <c r="D1275" i="87"/>
  <c r="D5813" i="87"/>
  <c r="E30" i="97"/>
  <c r="E11" i="97"/>
  <c r="B47" i="87"/>
  <c r="K97" i="73"/>
  <c r="B7198" i="87"/>
  <c r="H81" i="73"/>
  <c r="B2606" i="87"/>
  <c r="K293" i="30"/>
  <c r="B5814" i="87"/>
  <c r="D2501" i="87"/>
  <c r="D1095" i="87"/>
  <c r="D1096" i="87"/>
  <c r="H99" i="73"/>
  <c r="H110" i="73"/>
  <c r="B7153" i="87"/>
  <c r="B7324" i="87"/>
  <c r="B4068" i="87"/>
  <c r="K4" i="97"/>
  <c r="K22" i="73"/>
  <c r="K11" i="73"/>
  <c r="B3515" i="87"/>
  <c r="G102" i="73"/>
  <c r="B2552" i="87"/>
  <c r="B7180" i="87"/>
  <c r="D7323" i="87"/>
  <c r="D2538" i="87"/>
  <c r="D7114" i="87"/>
  <c r="D1454" i="87"/>
  <c r="B7091" i="87"/>
  <c r="B7070" i="87"/>
  <c r="B4085" i="87"/>
  <c r="G96" i="73"/>
  <c r="B2549" i="87"/>
  <c r="G9" i="73"/>
  <c r="D1505" i="87"/>
  <c r="D2551" i="87"/>
  <c r="I11" i="97"/>
  <c r="I30" i="97"/>
  <c r="B102" i="87"/>
  <c r="I81" i="73"/>
  <c r="B3171" i="87"/>
  <c r="B1277" i="87"/>
  <c r="E105" i="73"/>
  <c r="B2578" i="87"/>
  <c r="E19" i="73"/>
  <c r="G19" i="73"/>
  <c r="D97" i="73"/>
  <c r="D5452" i="87"/>
  <c r="D5496" i="87"/>
  <c r="D3513" i="87"/>
  <c r="D5987" i="87"/>
  <c r="B1233" i="87"/>
  <c r="D7107" i="87"/>
  <c r="D7068" i="87"/>
  <c r="L132" i="73"/>
  <c r="C13" i="97"/>
  <c r="C21" i="73"/>
  <c r="C4" i="93"/>
  <c r="G4" i="93" s="1"/>
  <c r="C50" i="76"/>
  <c r="F50" i="76" s="1"/>
  <c r="B2505" i="87"/>
  <c r="B1276" i="87"/>
  <c r="B7135" i="87"/>
  <c r="B7139" i="87"/>
  <c r="D5986" i="87"/>
  <c r="D2503" i="87"/>
  <c r="D2513" i="87"/>
  <c r="E1616" i="87" a="1"/>
  <c r="E2512" i="87" a="1"/>
  <c r="E1462" i="87" a="1"/>
  <c r="E49" i="87" a="1"/>
  <c r="E7113" i="87" a="1"/>
  <c r="E7057" i="87" a="1"/>
  <c r="E35" i="87" a="1"/>
  <c r="E18" i="87" a="1"/>
  <c r="E7161" i="87" a="1"/>
  <c r="E7267" i="87" a="1"/>
  <c r="E7271" i="87" a="1"/>
  <c r="E7253" i="87" a="1"/>
  <c r="E100" i="87" a="1"/>
  <c r="E64" i="87" a="1"/>
  <c r="E7276" i="87" a="1"/>
  <c r="E7122" i="87" a="1"/>
  <c r="E3520" i="87" a="1"/>
  <c r="E125" i="87" a="1"/>
  <c r="E105" i="87" a="1"/>
  <c r="E13" i="87" a="1"/>
  <c r="E5993" i="87" a="1"/>
  <c r="E6043" i="87" a="1"/>
  <c r="E7131" i="87" a="1"/>
  <c r="E1644" i="87" a="1"/>
  <c r="E3267" i="87" a="1"/>
  <c r="E129" i="87" a="1"/>
  <c r="E4081" i="87" a="1"/>
  <c r="E2550" i="87" a="1"/>
  <c r="E4080" i="87" a="1"/>
  <c r="E4074" i="87" a="1"/>
  <c r="E7071" i="87" a="1"/>
  <c r="E2506" i="87" a="1"/>
  <c r="E7121" i="87" a="1"/>
  <c r="E7155" i="87" a="1"/>
  <c r="E76" i="87" a="1"/>
  <c r="E7072" i="87" a="1"/>
  <c r="E7182" i="87" a="1"/>
  <c r="E7172" i="87" a="1"/>
  <c r="E7249" i="87" a="1"/>
  <c r="E4088" i="87" a="1"/>
  <c r="E7059" i="87" a="1"/>
  <c r="E7173" i="87" a="1"/>
  <c r="E7080" i="87" a="1"/>
  <c r="E7208" i="87" a="1"/>
  <c r="E7162" i="87" a="1"/>
  <c r="E7186" i="87" a="1"/>
  <c r="E5996" i="87" a="1"/>
  <c r="E7094" i="87" a="1"/>
  <c r="E7201" i="87" a="1"/>
  <c r="E2556" i="87" a="1"/>
  <c r="E7096" i="87" a="1"/>
  <c r="E5991" i="87" a="1"/>
  <c r="E2579" i="87" a="1"/>
  <c r="E7240" i="87" a="1"/>
  <c r="E4066" i="87" a="1"/>
  <c r="E94" i="87" a="1"/>
  <c r="E7136" i="87" a="1"/>
  <c r="E7050" i="87" a="1"/>
  <c r="D2505" i="87" l="1"/>
  <c r="E3267" i="87"/>
  <c r="E7201" i="87"/>
  <c r="D7201" i="87" s="1"/>
  <c r="E5993" i="87"/>
  <c r="E4081" i="87"/>
  <c r="E7276" i="87"/>
  <c r="D7276" i="87" s="1"/>
  <c r="E49" i="87"/>
  <c r="E7094" i="87"/>
  <c r="E105" i="87"/>
  <c r="D105" i="87" s="1"/>
  <c r="E7240" i="87"/>
  <c r="E7186" i="87"/>
  <c r="D7186" i="87" s="1"/>
  <c r="E1616" i="87"/>
  <c r="E2506" i="87"/>
  <c r="E7172" i="87"/>
  <c r="E7182" i="87"/>
  <c r="E7208" i="87"/>
  <c r="E7072" i="87"/>
  <c r="D7072" i="87" s="1"/>
  <c r="E7173" i="87"/>
  <c r="D7173" i="87" s="1"/>
  <c r="E7121" i="87"/>
  <c r="E2556" i="87"/>
  <c r="E7113" i="87"/>
  <c r="E7050" i="87"/>
  <c r="E4088" i="87"/>
  <c r="D4088" i="87" s="1"/>
  <c r="E5991" i="87"/>
  <c r="E129" i="87"/>
  <c r="E2550" i="87"/>
  <c r="D2550" i="87" s="1"/>
  <c r="E2579" i="87"/>
  <c r="D2579" i="87" s="1"/>
  <c r="E64" i="87"/>
  <c r="E1462" i="87"/>
  <c r="E7249" i="87"/>
  <c r="D7249" i="87" s="1"/>
  <c r="E7136" i="87"/>
  <c r="E4080" i="87"/>
  <c r="E18" i="87"/>
  <c r="D18" i="87" s="1"/>
  <c r="E7131" i="87"/>
  <c r="E7267" i="87"/>
  <c r="E7080" i="87"/>
  <c r="D7080" i="87" s="1"/>
  <c r="E7057" i="87"/>
  <c r="E7096" i="87"/>
  <c r="D7096" i="87" s="1"/>
  <c r="E3520" i="87"/>
  <c r="D3520" i="87" s="1"/>
  <c r="E5996" i="87"/>
  <c r="E94" i="87"/>
  <c r="E7122" i="87"/>
  <c r="D7122" i="87" s="1"/>
  <c r="E4074" i="87"/>
  <c r="E6043" i="87"/>
  <c r="E2512" i="87"/>
  <c r="D2512" i="87" s="1"/>
  <c r="E100" i="87"/>
  <c r="E125" i="87"/>
  <c r="E1644" i="87"/>
  <c r="D1644" i="87" s="1"/>
  <c r="E7271" i="87"/>
  <c r="E7071" i="87"/>
  <c r="E7059" i="87"/>
  <c r="D7059" i="87" s="1"/>
  <c r="E35" i="87"/>
  <c r="E76" i="87"/>
  <c r="E7253" i="87"/>
  <c r="E7161" i="87"/>
  <c r="E13" i="87"/>
  <c r="E7162" i="87"/>
  <c r="E4066" i="87"/>
  <c r="E7155" i="87"/>
  <c r="F6" i="93"/>
  <c r="I118" i="73"/>
  <c r="B3267" i="87"/>
  <c r="K99" i="73"/>
  <c r="K110" i="73"/>
  <c r="B7201" i="87"/>
  <c r="J13" i="97"/>
  <c r="J21" i="73"/>
  <c r="B5993" i="87"/>
  <c r="B4081" i="87"/>
  <c r="I32" i="97"/>
  <c r="B7276" i="87"/>
  <c r="E12" i="97"/>
  <c r="B49" i="87"/>
  <c r="B7094" i="87"/>
  <c r="D47" i="87"/>
  <c r="I12" i="97"/>
  <c r="B105" i="87"/>
  <c r="E32" i="97"/>
  <c r="B7240" i="87"/>
  <c r="B7186" i="87"/>
  <c r="J107" i="73"/>
  <c r="F118" i="73"/>
  <c r="E6" i="93"/>
  <c r="B1616" i="87"/>
  <c r="C81" i="73"/>
  <c r="B2506" i="87"/>
  <c r="D3625" i="87"/>
  <c r="D7111" i="87"/>
  <c r="D7092" i="87"/>
  <c r="B7172" i="87"/>
  <c r="J99" i="73"/>
  <c r="B7182" i="87"/>
  <c r="K109" i="73"/>
  <c r="B7208" i="87"/>
  <c r="D7139" i="87"/>
  <c r="D7091" i="87"/>
  <c r="D4071" i="87"/>
  <c r="D6615" i="87"/>
  <c r="D2499" i="87"/>
  <c r="D110" i="73"/>
  <c r="D99" i="73"/>
  <c r="B7072" i="87"/>
  <c r="B7173" i="87"/>
  <c r="B7121" i="87"/>
  <c r="D7135" i="87"/>
  <c r="D7205" i="87"/>
  <c r="G21" i="73"/>
  <c r="G13" i="97"/>
  <c r="B2556" i="87"/>
  <c r="B7113" i="87"/>
  <c r="C99" i="73"/>
  <c r="C110" i="73"/>
  <c r="B7050" i="87"/>
  <c r="B4088" i="87"/>
  <c r="D2552" i="87"/>
  <c r="D7159" i="87"/>
  <c r="D7110" i="87"/>
  <c r="D2504" i="87"/>
  <c r="B5991" i="87"/>
  <c r="K34" i="97"/>
  <c r="K20" i="97"/>
  <c r="B129" i="87"/>
  <c r="D3515" i="87"/>
  <c r="D5982" i="87"/>
  <c r="D2545" i="87"/>
  <c r="G11" i="73"/>
  <c r="G22" i="73"/>
  <c r="G4" i="97"/>
  <c r="B2550" i="87"/>
  <c r="E21" i="73"/>
  <c r="E13" i="97"/>
  <c r="B2579" i="87"/>
  <c r="E22" i="73"/>
  <c r="F12" i="97"/>
  <c r="B64" i="87"/>
  <c r="B1462" i="87"/>
  <c r="F32" i="97"/>
  <c r="B7249" i="87"/>
  <c r="D66" i="87"/>
  <c r="B7136" i="87"/>
  <c r="B4080" i="87"/>
  <c r="C34" i="97"/>
  <c r="C20" i="97"/>
  <c r="B18" i="87"/>
  <c r="B7131" i="87"/>
  <c r="G97" i="73"/>
  <c r="H32" i="97"/>
  <c r="B7267" i="87"/>
  <c r="D109" i="73"/>
  <c r="B7080" i="87"/>
  <c r="B7057" i="87"/>
  <c r="D4068" i="87"/>
  <c r="B7096" i="87"/>
  <c r="E107" i="73"/>
  <c r="K81" i="73"/>
  <c r="B3520" i="87"/>
  <c r="D61" i="87"/>
  <c r="J81" i="73"/>
  <c r="B5996" i="87"/>
  <c r="H12" i="97"/>
  <c r="B94" i="87"/>
  <c r="B7122" i="87"/>
  <c r="B4074" i="87"/>
  <c r="J30" i="97"/>
  <c r="J11" i="97"/>
  <c r="B6043" i="87"/>
  <c r="D1233" i="87"/>
  <c r="D22" i="73"/>
  <c r="D11" i="73"/>
  <c r="D4" i="97"/>
  <c r="D3" i="93"/>
  <c r="D5" i="93" s="1"/>
  <c r="B2512" i="87"/>
  <c r="G13" i="89"/>
  <c r="B100" i="87"/>
  <c r="D2578" i="87"/>
  <c r="D7324" i="87"/>
  <c r="D5989" i="87"/>
  <c r="D7200" i="87"/>
  <c r="K30" i="97"/>
  <c r="K11" i="97"/>
  <c r="B125" i="87"/>
  <c r="H118" i="73"/>
  <c r="B1644" i="87"/>
  <c r="C21" i="89"/>
  <c r="G21" i="89" s="1"/>
  <c r="W21" i="89" s="1"/>
  <c r="H36" i="97"/>
  <c r="B7271" i="87"/>
  <c r="D1277" i="87"/>
  <c r="D7153" i="87"/>
  <c r="D7171" i="87"/>
  <c r="D7054" i="87"/>
  <c r="D4083" i="87"/>
  <c r="B7071" i="87"/>
  <c r="C109" i="73"/>
  <c r="B7059" i="87"/>
  <c r="C48" i="76"/>
  <c r="F48" i="76" s="1"/>
  <c r="D3171" i="87"/>
  <c r="D5814" i="87"/>
  <c r="D92" i="87"/>
  <c r="D7046" i="87"/>
  <c r="D3519" i="87"/>
  <c r="D20" i="97"/>
  <c r="D34" i="97"/>
  <c r="B35" i="87"/>
  <c r="G3" i="93"/>
  <c r="G5" i="93" s="1"/>
  <c r="C5" i="93"/>
  <c r="D102" i="87"/>
  <c r="D7056" i="87"/>
  <c r="D96" i="87"/>
  <c r="G12" i="89"/>
  <c r="W12" i="89" s="1"/>
  <c r="D13" i="89"/>
  <c r="D22" i="89" s="1"/>
  <c r="D27" i="89" s="1"/>
  <c r="I7" i="89" s="1"/>
  <c r="I27" i="89" s="1"/>
  <c r="N7" i="89" s="1"/>
  <c r="N27" i="89" s="1"/>
  <c r="S7" i="89" s="1"/>
  <c r="S27" i="89" s="1"/>
  <c r="B76" i="87"/>
  <c r="D2549" i="87"/>
  <c r="D7198" i="87"/>
  <c r="D1461" i="87"/>
  <c r="D2517" i="87"/>
  <c r="D7188" i="87"/>
  <c r="G107" i="73"/>
  <c r="F36" i="97"/>
  <c r="B7253" i="87"/>
  <c r="D7075" i="87"/>
  <c r="D6616" i="87"/>
  <c r="B7161" i="87"/>
  <c r="C30" i="97"/>
  <c r="B13" i="87"/>
  <c r="C11" i="97"/>
  <c r="B7162" i="87"/>
  <c r="B4066" i="87"/>
  <c r="B7155" i="87"/>
  <c r="D1097" i="87"/>
  <c r="E7126" i="87" a="1"/>
  <c r="E3535" i="87" a="1"/>
  <c r="E7083" i="87" a="1"/>
  <c r="E28" i="87" a="1"/>
  <c r="E7210" i="87" a="1"/>
  <c r="E127" i="87" a="1"/>
  <c r="E7052" i="87" a="1"/>
  <c r="E7141" i="87" a="1"/>
  <c r="E6057" i="87" a="1"/>
  <c r="E5995" i="87" a="1"/>
  <c r="E7273" i="87" a="1"/>
  <c r="E7242" i="87" a="1"/>
  <c r="E45" i="87" a="1"/>
  <c r="E7285" i="87" a="1"/>
  <c r="E7298" i="87" a="1"/>
  <c r="E7278" i="87" a="1"/>
  <c r="E7269" i="87" a="1"/>
  <c r="E7235" i="87" a="1"/>
  <c r="E2518" i="87" a="1"/>
  <c r="E6041" i="87" a="1"/>
  <c r="E30" i="87" a="1"/>
  <c r="E16" i="87" a="1"/>
  <c r="E7189" i="87" a="1"/>
  <c r="E7177" i="87" a="1"/>
  <c r="E7132" i="87" a="1"/>
  <c r="E136" i="87" a="1"/>
  <c r="E78" i="87" a="1"/>
  <c r="E4070" i="87" a="1"/>
  <c r="E7082" i="87" a="1"/>
  <c r="E6055" i="87" a="1"/>
  <c r="E95" i="87" a="1"/>
  <c r="E7211" i="87" a="1"/>
  <c r="E7222" i="87" a="1"/>
  <c r="E4067" i="87" a="1"/>
  <c r="E7061" i="87" a="1"/>
  <c r="E7294" i="87" a="1"/>
  <c r="E65" i="87" a="1"/>
  <c r="E7184" i="87" a="1"/>
  <c r="E4084" i="87" a="1"/>
  <c r="E7098" i="87" a="1"/>
  <c r="E4082" i="87" a="1"/>
  <c r="E7062" i="87" a="1"/>
  <c r="E7166" i="87" a="1"/>
  <c r="E106" i="87" a="1"/>
  <c r="E82" i="87" a="1"/>
  <c r="E7074" i="87" a="1"/>
  <c r="E7255" i="87" a="1"/>
  <c r="E7203" i="87" a="1"/>
  <c r="E7226" i="87" a="1"/>
  <c r="E2580" i="87" a="1"/>
  <c r="E51" i="87" a="1"/>
  <c r="E7251" i="87" a="1"/>
  <c r="E1574" i="87" a="1"/>
  <c r="E50" i="87" a="1"/>
  <c r="E2557" i="87" a="1"/>
  <c r="D4080" i="87" l="1"/>
  <c r="E7082" i="87"/>
  <c r="E7074" i="87"/>
  <c r="D7074" i="87" s="1"/>
  <c r="E7141" i="87"/>
  <c r="E30" i="87"/>
  <c r="E7132" i="87"/>
  <c r="E7203" i="87"/>
  <c r="E127" i="87"/>
  <c r="E4067" i="87"/>
  <c r="D4067" i="87" s="1"/>
  <c r="E2580" i="87"/>
  <c r="E7294" i="87"/>
  <c r="D7294" i="87" s="1"/>
  <c r="E2518" i="87"/>
  <c r="D2518" i="87" s="1"/>
  <c r="E7298" i="87"/>
  <c r="E82" i="87"/>
  <c r="E1574" i="87"/>
  <c r="E7177" i="87"/>
  <c r="E28" i="87"/>
  <c r="E16" i="87"/>
  <c r="E51" i="87"/>
  <c r="E50" i="87"/>
  <c r="E45" i="87"/>
  <c r="E7098" i="87"/>
  <c r="E7226" i="87"/>
  <c r="E4082" i="87"/>
  <c r="E6055" i="87"/>
  <c r="E7210" i="87"/>
  <c r="E7126" i="87"/>
  <c r="D7126" i="87" s="1"/>
  <c r="E7278" i="87"/>
  <c r="E7235" i="87"/>
  <c r="E4084" i="87"/>
  <c r="E3535" i="87"/>
  <c r="E78" i="87"/>
  <c r="D78" i="87" s="1"/>
  <c r="E7222" i="87"/>
  <c r="E7285" i="87"/>
  <c r="E7189" i="87"/>
  <c r="E2557" i="87"/>
  <c r="E7184" i="87"/>
  <c r="E7273" i="87"/>
  <c r="D7273" i="87" s="1"/>
  <c r="E4070" i="87"/>
  <c r="D4070" i="87" s="1"/>
  <c r="E5995" i="87"/>
  <c r="E6057" i="87"/>
  <c r="E7242" i="87"/>
  <c r="E7251" i="87"/>
  <c r="E95" i="87"/>
  <c r="E7062" i="87"/>
  <c r="E7083" i="87"/>
  <c r="E7255" i="87"/>
  <c r="D7255" i="87" s="1"/>
  <c r="E7166" i="87"/>
  <c r="D7166" i="87" s="1"/>
  <c r="E7269" i="87"/>
  <c r="E7052" i="87"/>
  <c r="E106" i="87"/>
  <c r="D106" i="87" s="1"/>
  <c r="E7211" i="87"/>
  <c r="E6041" i="87"/>
  <c r="E7061" i="87"/>
  <c r="E65" i="87"/>
  <c r="E136" i="87"/>
  <c r="B7082" i="87"/>
  <c r="B7074" i="87"/>
  <c r="G109" i="73"/>
  <c r="B7141" i="87"/>
  <c r="D11" i="97"/>
  <c r="D30" i="97"/>
  <c r="B30" i="87"/>
  <c r="G110" i="73"/>
  <c r="G99" i="73"/>
  <c r="B7132" i="87"/>
  <c r="B7203" i="87"/>
  <c r="D7182" i="87"/>
  <c r="K12" i="97"/>
  <c r="B127" i="87"/>
  <c r="B4067" i="87"/>
  <c r="E81" i="73"/>
  <c r="B2580" i="87"/>
  <c r="D7071" i="87"/>
  <c r="D7172" i="87"/>
  <c r="K32" i="97"/>
  <c r="B7294" i="87"/>
  <c r="D81" i="73"/>
  <c r="B2518" i="87"/>
  <c r="K36" i="97"/>
  <c r="B7298" i="87"/>
  <c r="G34" i="97"/>
  <c r="G20" i="97"/>
  <c r="B82" i="87"/>
  <c r="C118" i="73"/>
  <c r="C6" i="93"/>
  <c r="B1574" i="87"/>
  <c r="B7177" i="87"/>
  <c r="D7271" i="87"/>
  <c r="D7057" i="87"/>
  <c r="D129" i="87"/>
  <c r="D2506" i="87"/>
  <c r="B28" i="87"/>
  <c r="D5991" i="87"/>
  <c r="D1616" i="87"/>
  <c r="C12" i="97"/>
  <c r="B16" i="87"/>
  <c r="E34" i="97"/>
  <c r="E20" i="97"/>
  <c r="E21" i="97" s="1"/>
  <c r="B51" i="87"/>
  <c r="B50" i="87"/>
  <c r="B45" i="87"/>
  <c r="E109" i="73"/>
  <c r="B7098" i="87"/>
  <c r="E110" i="73"/>
  <c r="C36" i="97"/>
  <c r="B7226" i="87"/>
  <c r="B4082" i="87"/>
  <c r="D7155" i="87"/>
  <c r="D125" i="87"/>
  <c r="D7267" i="87"/>
  <c r="J12" i="97"/>
  <c r="B6055" i="87"/>
  <c r="B7210" i="87"/>
  <c r="B7126" i="87"/>
  <c r="B7278" i="87"/>
  <c r="I33" i="97"/>
  <c r="D4066" i="87"/>
  <c r="D100" i="87"/>
  <c r="D7131" i="87"/>
  <c r="D7050" i="87"/>
  <c r="D7240" i="87"/>
  <c r="D36" i="97"/>
  <c r="B7235" i="87"/>
  <c r="B4084" i="87"/>
  <c r="K118" i="73"/>
  <c r="B3535" i="87"/>
  <c r="G30" i="97"/>
  <c r="G11" i="97"/>
  <c r="B78" i="87"/>
  <c r="D2556" i="87"/>
  <c r="C32" i="97"/>
  <c r="B7222" i="87"/>
  <c r="J32" i="97"/>
  <c r="B7285" i="87"/>
  <c r="J109" i="73"/>
  <c r="B7189" i="87"/>
  <c r="D7162" i="87"/>
  <c r="D7113" i="87"/>
  <c r="G81" i="73"/>
  <c r="B2557" i="87"/>
  <c r="B7184" i="87"/>
  <c r="D13" i="87"/>
  <c r="D6043" i="87"/>
  <c r="D7094" i="87"/>
  <c r="B7273" i="87"/>
  <c r="C22" i="89"/>
  <c r="C27" i="89" s="1"/>
  <c r="H7" i="89" s="1"/>
  <c r="B4070" i="87"/>
  <c r="J110" i="73"/>
  <c r="B5995" i="87"/>
  <c r="D7161" i="87"/>
  <c r="D4074" i="87"/>
  <c r="D7136" i="87"/>
  <c r="D7121" i="87"/>
  <c r="D49" i="87"/>
  <c r="J34" i="97"/>
  <c r="J20" i="97"/>
  <c r="B6057" i="87"/>
  <c r="D7253" i="87"/>
  <c r="E33" i="97"/>
  <c r="B7242" i="87"/>
  <c r="F33" i="97"/>
  <c r="B7251" i="87"/>
  <c r="H21" i="97"/>
  <c r="B95" i="87"/>
  <c r="B7062" i="87"/>
  <c r="B7083" i="87"/>
  <c r="D76" i="87"/>
  <c r="D94" i="87"/>
  <c r="D1462" i="87"/>
  <c r="D4081" i="87"/>
  <c r="B7255" i="87"/>
  <c r="B7166" i="87"/>
  <c r="H33" i="97"/>
  <c r="B7269" i="87"/>
  <c r="B7052" i="87"/>
  <c r="I21" i="97"/>
  <c r="B106" i="87"/>
  <c r="B7211" i="87"/>
  <c r="D35" i="87"/>
  <c r="D5996" i="87"/>
  <c r="D64" i="87"/>
  <c r="D7208" i="87"/>
  <c r="D5993" i="87"/>
  <c r="J118" i="73"/>
  <c r="B6041" i="87"/>
  <c r="W13" i="89"/>
  <c r="G22" i="89"/>
  <c r="B7061" i="87"/>
  <c r="F21" i="97"/>
  <c r="B65" i="87"/>
  <c r="B136" i="87"/>
  <c r="D3267" i="87"/>
  <c r="E60" i="87" a="1"/>
  <c r="E7100" i="87" a="1"/>
  <c r="E33" i="87" a="1"/>
  <c r="E1602" i="87" a="1"/>
  <c r="E1588" i="87" a="1"/>
  <c r="E59" i="87" a="1"/>
  <c r="E7252" i="87" a="1"/>
  <c r="E7270" i="87" a="1"/>
  <c r="E7144" i="87" a="1"/>
  <c r="E7289" i="87" a="1"/>
  <c r="E17" i="87" a="1"/>
  <c r="E7143" i="87" a="1"/>
  <c r="E7101" i="87" a="1"/>
  <c r="E101" i="87" a="1"/>
  <c r="E7192" i="87" a="1"/>
  <c r="E7258" i="87" a="1"/>
  <c r="E7262" i="87" a="1"/>
  <c r="E6056" i="87" a="1"/>
  <c r="E7300" i="87" a="1"/>
  <c r="E7228" i="87" a="1"/>
  <c r="E128" i="87" a="1"/>
  <c r="E1630" i="87" a="1"/>
  <c r="E6061" i="87" a="1"/>
  <c r="E112" i="87" a="1"/>
  <c r="E7231" i="87" a="1"/>
  <c r="E7066" i="87" a="1"/>
  <c r="E7243" i="87" a="1"/>
  <c r="E7237" i="87" a="1"/>
  <c r="E7279" i="87" a="1"/>
  <c r="E7287" i="87" a="1"/>
  <c r="E90" i="87" a="1"/>
  <c r="E7134" i="87" a="1"/>
  <c r="E7196" i="87" a="1"/>
  <c r="E80" i="87" a="1"/>
  <c r="E7224" i="87" a="1"/>
  <c r="E7215" i="87" a="1"/>
  <c r="E7191" i="87" a="1"/>
  <c r="E7244" i="87" a="1"/>
  <c r="E7296" i="87" a="1"/>
  <c r="E77" i="87" a="1"/>
  <c r="D7222" i="87" l="1"/>
  <c r="D7062" i="87"/>
  <c r="D1574" i="87"/>
  <c r="E60" i="87"/>
  <c r="D60" i="87" s="1"/>
  <c r="E7224" i="87"/>
  <c r="E7066" i="87"/>
  <c r="E17" i="87"/>
  <c r="E1602" i="87"/>
  <c r="E7231" i="87"/>
  <c r="D7231" i="87" s="1"/>
  <c r="E77" i="87"/>
  <c r="E7228" i="87"/>
  <c r="E90" i="87"/>
  <c r="E33" i="87"/>
  <c r="D33" i="87" s="1"/>
  <c r="E7101" i="87"/>
  <c r="D7101" i="87" s="1"/>
  <c r="E101" i="87"/>
  <c r="E1630" i="87"/>
  <c r="E7258" i="87"/>
  <c r="D7258" i="87" s="1"/>
  <c r="E128" i="87"/>
  <c r="E7143" i="87"/>
  <c r="E7100" i="87"/>
  <c r="D7100" i="87" s="1"/>
  <c r="E7300" i="87"/>
  <c r="E7215" i="87"/>
  <c r="D7215" i="87" s="1"/>
  <c r="E7262" i="87"/>
  <c r="D7262" i="87" s="1"/>
  <c r="E7192" i="87"/>
  <c r="E80" i="87"/>
  <c r="E7252" i="87"/>
  <c r="D7252" i="87" s="1"/>
  <c r="E7196" i="87"/>
  <c r="E1588" i="87"/>
  <c r="D1588" i="87" s="1"/>
  <c r="E7243" i="87"/>
  <c r="D7243" i="87" s="1"/>
  <c r="E7191" i="87"/>
  <c r="E6056" i="87"/>
  <c r="E112" i="87"/>
  <c r="E7279" i="87"/>
  <c r="E7270" i="87"/>
  <c r="E7237" i="87"/>
  <c r="E7296" i="87"/>
  <c r="D7296" i="87" s="1"/>
  <c r="E7287" i="87"/>
  <c r="E59" i="87"/>
  <c r="D59" i="87" s="1"/>
  <c r="E7134" i="87"/>
  <c r="E6061" i="87"/>
  <c r="E7244" i="87"/>
  <c r="D7244" i="87" s="1"/>
  <c r="E7144" i="87"/>
  <c r="E7289" i="87"/>
  <c r="C37" i="76"/>
  <c r="F37" i="76" s="1"/>
  <c r="B60" i="87"/>
  <c r="C33" i="97"/>
  <c r="B7224" i="87"/>
  <c r="B7066" i="87"/>
  <c r="C21" i="97"/>
  <c r="B17" i="87"/>
  <c r="E118" i="73"/>
  <c r="B1602" i="87"/>
  <c r="D32" i="97"/>
  <c r="B7231" i="87"/>
  <c r="D7052" i="87"/>
  <c r="D7210" i="87"/>
  <c r="D82" i="87"/>
  <c r="C38" i="76"/>
  <c r="F38" i="76" s="1"/>
  <c r="B77" i="87"/>
  <c r="B7228" i="87"/>
  <c r="B90" i="87"/>
  <c r="D12" i="97"/>
  <c r="B33" i="87"/>
  <c r="D7269" i="87"/>
  <c r="D7184" i="87"/>
  <c r="D6055" i="87"/>
  <c r="D7298" i="87"/>
  <c r="W22" i="89"/>
  <c r="G27" i="89"/>
  <c r="W27" i="89" s="1"/>
  <c r="B7101" i="87"/>
  <c r="D2557" i="87"/>
  <c r="D4082" i="87"/>
  <c r="C40" i="76"/>
  <c r="F40" i="76" s="1"/>
  <c r="B101" i="87"/>
  <c r="G118" i="73"/>
  <c r="B1630" i="87"/>
  <c r="G32" i="97"/>
  <c r="B7258" i="87"/>
  <c r="K21" i="97"/>
  <c r="B128" i="87"/>
  <c r="B7143" i="87"/>
  <c r="D7189" i="87"/>
  <c r="D7226" i="87"/>
  <c r="B7100" i="87"/>
  <c r="B7300" i="87"/>
  <c r="D7083" i="87"/>
  <c r="D7285" i="87"/>
  <c r="D7098" i="87"/>
  <c r="D2580" i="87"/>
  <c r="B7215" i="87"/>
  <c r="G36" i="97"/>
  <c r="B7262" i="87"/>
  <c r="B7192" i="87"/>
  <c r="G12" i="97"/>
  <c r="B80" i="87"/>
  <c r="F37" i="97"/>
  <c r="B7252" i="87"/>
  <c r="D45" i="87"/>
  <c r="B7196" i="87"/>
  <c r="D118" i="73"/>
  <c r="D6" i="93"/>
  <c r="B1588" i="87"/>
  <c r="D136" i="87"/>
  <c r="D95" i="87"/>
  <c r="D50" i="87"/>
  <c r="D127" i="87"/>
  <c r="B7243" i="87"/>
  <c r="B7191" i="87"/>
  <c r="J21" i="97"/>
  <c r="B6056" i="87"/>
  <c r="D65" i="87"/>
  <c r="D7251" i="87"/>
  <c r="D3535" i="87"/>
  <c r="D51" i="87"/>
  <c r="D7203" i="87"/>
  <c r="C41" i="76"/>
  <c r="F41" i="76" s="1"/>
  <c r="B112" i="87"/>
  <c r="I37" i="97"/>
  <c r="B7279" i="87"/>
  <c r="H37" i="97"/>
  <c r="B7270" i="87"/>
  <c r="L7" i="89"/>
  <c r="X7" i="89" s="1"/>
  <c r="H27" i="89"/>
  <c r="B7237" i="87"/>
  <c r="B7296" i="87"/>
  <c r="K33" i="97"/>
  <c r="D7061" i="87"/>
  <c r="D7242" i="87"/>
  <c r="D4084" i="87"/>
  <c r="D16" i="87"/>
  <c r="D7132" i="87"/>
  <c r="J33" i="97"/>
  <c r="B7287" i="87"/>
  <c r="B59" i="87"/>
  <c r="B7134" i="87"/>
  <c r="D6041" i="87"/>
  <c r="D6057" i="87"/>
  <c r="D7235" i="87"/>
  <c r="D28" i="87"/>
  <c r="D30" i="87"/>
  <c r="B6061" i="87"/>
  <c r="E36" i="97"/>
  <c r="E37" i="97" s="1"/>
  <c r="B7244" i="87"/>
  <c r="G6" i="93"/>
  <c r="B7144" i="87"/>
  <c r="D7211" i="87"/>
  <c r="D5995" i="87"/>
  <c r="D7278" i="87"/>
  <c r="D7177" i="87"/>
  <c r="D7141" i="87"/>
  <c r="J36" i="97"/>
  <c r="B7289" i="87"/>
  <c r="D7082" i="87"/>
  <c r="E81" i="87" a="1"/>
  <c r="E29" i="87" a="1"/>
  <c r="E7246" i="87" a="1"/>
  <c r="E7087" i="87" a="1"/>
  <c r="E7260" i="87" a="1"/>
  <c r="E7233" i="87" a="1"/>
  <c r="E7105" i="87" a="1"/>
  <c r="E7283" i="87" a="1"/>
  <c r="E7297" i="87" a="1"/>
  <c r="E7274" i="87" a="1"/>
  <c r="E7264" i="87" a="1"/>
  <c r="E7291" i="87" a="1"/>
  <c r="E6062" i="87" a="1"/>
  <c r="E7148" i="87" a="1"/>
  <c r="E7288" i="87" a="1"/>
  <c r="E7247" i="87" a="1"/>
  <c r="E7225" i="87" a="1"/>
  <c r="E34" i="87" a="1"/>
  <c r="E137" i="87" a="1"/>
  <c r="E7256" i="87" a="1"/>
  <c r="D7228" i="87" l="1"/>
  <c r="E7247" i="87"/>
  <c r="E7274" i="87"/>
  <c r="E7260" i="87"/>
  <c r="E7233" i="87"/>
  <c r="D7233" i="87" s="1"/>
  <c r="E7087" i="87"/>
  <c r="E7148" i="87"/>
  <c r="E7105" i="87"/>
  <c r="E29" i="87"/>
  <c r="E7256" i="87"/>
  <c r="D7256" i="87" s="1"/>
  <c r="E6062" i="87"/>
  <c r="E7225" i="87"/>
  <c r="E7288" i="87"/>
  <c r="D7288" i="87" s="1"/>
  <c r="E7283" i="87"/>
  <c r="E34" i="87"/>
  <c r="E81" i="87"/>
  <c r="D81" i="87" s="1"/>
  <c r="E7291" i="87"/>
  <c r="D7291" i="87" s="1"/>
  <c r="E7297" i="87"/>
  <c r="E7264" i="87"/>
  <c r="E137" i="87"/>
  <c r="E7246" i="87"/>
  <c r="D7246" i="87" s="1"/>
  <c r="B7247" i="87"/>
  <c r="B7274" i="87"/>
  <c r="G33" i="97"/>
  <c r="B7260" i="87"/>
  <c r="D33" i="97"/>
  <c r="B7233" i="87"/>
  <c r="D7224" i="87"/>
  <c r="L27" i="89"/>
  <c r="X27" i="89" s="1"/>
  <c r="M7" i="89"/>
  <c r="B7087" i="87"/>
  <c r="D6061" i="87"/>
  <c r="D1630" i="87"/>
  <c r="B7148" i="87"/>
  <c r="B7105" i="87"/>
  <c r="D7134" i="87"/>
  <c r="D7196" i="87"/>
  <c r="D101" i="87"/>
  <c r="C35" i="76"/>
  <c r="F35" i="76" s="1"/>
  <c r="B29" i="87"/>
  <c r="D7287" i="87"/>
  <c r="D80" i="87"/>
  <c r="B7256" i="87"/>
  <c r="D7192" i="87"/>
  <c r="D90" i="87"/>
  <c r="C42" i="76"/>
  <c r="F42" i="76" s="1"/>
  <c r="B6062" i="87"/>
  <c r="C37" i="97"/>
  <c r="B7225" i="87"/>
  <c r="D77" i="87"/>
  <c r="J37" i="97"/>
  <c r="B7288" i="87"/>
  <c r="B7283" i="87"/>
  <c r="D7237" i="87"/>
  <c r="D7270" i="87"/>
  <c r="D7279" i="87"/>
  <c r="D7300" i="87"/>
  <c r="D21" i="97"/>
  <c r="B34" i="87"/>
  <c r="D7" i="93"/>
  <c r="C6" i="76"/>
  <c r="C7" i="76" s="1"/>
  <c r="G21" i="97"/>
  <c r="B81" i="87"/>
  <c r="B7291" i="87"/>
  <c r="D112" i="87"/>
  <c r="D1602" i="87"/>
  <c r="K37" i="97"/>
  <c r="B7297" i="87"/>
  <c r="B7264" i="87"/>
  <c r="C43" i="76"/>
  <c r="F43" i="76" s="1"/>
  <c r="B137" i="87"/>
  <c r="D7289" i="87"/>
  <c r="D6056" i="87"/>
  <c r="D7143" i="87"/>
  <c r="D17" i="87"/>
  <c r="D7144" i="87"/>
  <c r="D7191" i="87"/>
  <c r="D128" i="87"/>
  <c r="D7066" i="87"/>
  <c r="B7246" i="87"/>
  <c r="E7301" i="87" a="1"/>
  <c r="E7229" i="87" a="1"/>
  <c r="E46" i="87" a="1"/>
  <c r="E7292" i="87" a="1"/>
  <c r="E91" i="87" a="1"/>
  <c r="E7261" i="87" a="1"/>
  <c r="E7234" i="87" a="1"/>
  <c r="D29" i="87" l="1"/>
  <c r="E7261" i="87"/>
  <c r="E46" i="87"/>
  <c r="D46" i="87" s="1"/>
  <c r="E7229" i="87"/>
  <c r="E7301" i="87"/>
  <c r="E7292" i="87"/>
  <c r="E91" i="87"/>
  <c r="E7234" i="87"/>
  <c r="G37" i="97"/>
  <c r="B7261" i="87"/>
  <c r="D7225" i="87"/>
  <c r="D10" i="93"/>
  <c r="D8" i="93"/>
  <c r="D9" i="93"/>
  <c r="B17" i="70"/>
  <c r="Q18" i="70"/>
  <c r="D6062" i="87"/>
  <c r="C36" i="76"/>
  <c r="F36" i="76" s="1"/>
  <c r="B46" i="87"/>
  <c r="D137" i="87"/>
  <c r="D7105" i="87"/>
  <c r="D7264" i="87"/>
  <c r="D7148" i="87"/>
  <c r="Q7" i="89"/>
  <c r="M27" i="89"/>
  <c r="R7" i="89" s="1"/>
  <c r="D7297" i="87"/>
  <c r="D7087" i="87"/>
  <c r="B7229" i="87"/>
  <c r="B7301" i="87"/>
  <c r="D7260" i="87"/>
  <c r="B7292" i="87"/>
  <c r="F53" i="76"/>
  <c r="D34" i="87"/>
  <c r="D7274" i="87"/>
  <c r="C39" i="76"/>
  <c r="F39" i="76" s="1"/>
  <c r="B91" i="87"/>
  <c r="D37" i="97"/>
  <c r="B7234" i="87"/>
  <c r="D7283" i="87"/>
  <c r="D7247" i="87"/>
  <c r="E7265" i="87" a="1"/>
  <c r="E7238" i="87" a="1"/>
  <c r="B18" i="70" l="1"/>
  <c r="E7265" i="87"/>
  <c r="D7265" i="87" s="1"/>
  <c r="E7238" i="87"/>
  <c r="D7238" i="87" s="1"/>
  <c r="V7" i="89"/>
  <c r="R27" i="89"/>
  <c r="B7265" i="87"/>
  <c r="D7229" i="87"/>
  <c r="D7261" i="87"/>
  <c r="B7238" i="87"/>
  <c r="Q27" i="89"/>
  <c r="Y27" i="89" s="1"/>
  <c r="Y7" i="89"/>
  <c r="D7234" i="87"/>
  <c r="D91" i="87"/>
  <c r="D7292" i="87"/>
  <c r="D7301" i="87"/>
  <c r="I1" i="87" s="1"/>
  <c r="Z7" i="89" l="1"/>
  <c r="V27" i="89"/>
  <c r="Z27" i="8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dhemberg</author>
    <author>rturek</author>
  </authors>
  <commentList>
    <comment ref="A3" authorId="0" shapeId="0" xr:uid="{00000000-0006-0000-0100-000001000000}">
      <text>
        <r>
          <rPr>
            <vertAlign val="superscript"/>
            <sz val="10"/>
            <color rgb="FF000000"/>
            <rFont val="Tahoma"/>
            <family val="2"/>
          </rPr>
          <t>1</t>
        </r>
        <r>
          <rPr>
            <sz val="8"/>
            <color rgb="FF000000"/>
            <rFont val="Tahoma"/>
            <family val="2"/>
          </rPr>
          <t xml:space="preserve"> Each fund balance should correspond to the fund balance reflected on the books as of June 30th - Balance Sheet Accounts #720 and #730 (audit figures, if available).
</t>
        </r>
      </text>
    </comment>
    <comment ref="A10" authorId="0" shapeId="0" xr:uid="{00000000-0006-0000-0100-000002000000}">
      <text>
        <r>
          <rPr>
            <vertAlign val="superscript"/>
            <sz val="10"/>
            <color rgb="FF000000"/>
            <rFont val="Tahoma"/>
            <family val="2"/>
          </rPr>
          <t>2</t>
        </r>
        <r>
          <rPr>
            <sz val="8"/>
            <color rgb="FF000000"/>
            <rFont val="Tahoma"/>
            <family val="2"/>
          </rPr>
          <t xml:space="preserve"> Accounting and Financial Reporting for Certain Grants and Other Financial Assistance.   The "On-Behalf" Payments should only be reflected on this page (Budget Summary.  Line 10 and 20).</t>
        </r>
      </text>
    </comment>
    <comment ref="A20" authorId="0" shapeId="0" xr:uid="{00000000-0006-0000-0100-000003000000}">
      <text>
        <r>
          <rPr>
            <vertAlign val="superscript"/>
            <sz val="9"/>
            <color rgb="FF000000"/>
            <rFont val="Arial"/>
            <family val="2"/>
          </rPr>
          <t>2</t>
        </r>
        <r>
          <rPr>
            <sz val="8"/>
            <color rgb="FF000000"/>
            <rFont val="Tahoma"/>
            <family val="2"/>
          </rPr>
          <t xml:space="preserve"> Accounting and Financial Reporting for Certain Grants and Other Financial Assistance.   The "On-Behalf" Payments should only be reflected on this page (Budget Summary.  Line 10 and 20).
</t>
        </r>
      </text>
    </comment>
    <comment ref="A32" authorId="0" shapeId="0" xr:uid="{00000000-0006-0000-0100-000004000000}">
      <text>
        <r>
          <rPr>
            <vertAlign val="superscript"/>
            <sz val="10"/>
            <color rgb="FF000000"/>
            <rFont val="Tahoma"/>
            <family val="2"/>
          </rPr>
          <t xml:space="preserve">3 </t>
        </r>
        <r>
          <rPr>
            <sz val="8"/>
            <color rgb="FF000000"/>
            <rFont val="Tahoma"/>
            <family val="2"/>
          </rPr>
          <t>Requires the secretary of the school board to notify the county clerk (within 30 days of the transfer approval) to abate an equal amount of taxes to be next extended.  See Sec. 10-22.14 &amp; 17-2.11.</t>
        </r>
      </text>
    </comment>
    <comment ref="A33" authorId="0" shapeId="0" xr:uid="{00000000-0006-0000-0100-000005000000}">
      <text>
        <r>
          <rPr>
            <vertAlign val="superscript"/>
            <sz val="10"/>
            <color rgb="FF000000"/>
            <rFont val="Tahoma"/>
            <family val="2"/>
          </rPr>
          <t>3</t>
        </r>
        <r>
          <rPr>
            <sz val="8"/>
            <color rgb="FF000000"/>
            <rFont val="Tahoma"/>
            <family val="2"/>
          </rPr>
          <t xml:space="preserve"> Requires the secretary of the school board to notify the county clerk (within 30 days of the transfer approval) to abate an equal amount of taxes to be next extended.  See Sec. 10-22.14 &amp; 17-2.11.
.</t>
        </r>
      </text>
    </comment>
    <comment ref="A35" authorId="0" shapeId="0" xr:uid="{00000000-0006-0000-0100-000006000000}">
      <text>
        <r>
          <rPr>
            <vertAlign val="superscript"/>
            <sz val="10"/>
            <color rgb="FF000000"/>
            <rFont val="Tahoma"/>
            <family val="2"/>
          </rPr>
          <t>4</t>
        </r>
        <r>
          <rPr>
            <sz val="8"/>
            <color rgb="FF000000"/>
            <rFont val="Tahoma"/>
            <family val="2"/>
          </rPr>
          <t xml:space="preserve"> Principal on Bonds Sold:  
(1)  Funding Bonds can be entered in the funds in which the liability occurs.
(2)  Refunding Bonds can be entered in the Debt Services Fund only.
(3)  Building Bonds can be entered in the Capital Projects Fund only.
(4)  Fire Prevention and Safety Bonds can be entered in the Fire Prevention &amp; Safety Fund only.</t>
        </r>
      </text>
    </comment>
    <comment ref="A38" authorId="0" shapeId="0" xr:uid="{00000000-0006-0000-0100-000007000000}">
      <text>
        <r>
          <rPr>
            <vertAlign val="superscript"/>
            <sz val="10"/>
            <color rgb="FF000000"/>
            <rFont val="Tahoma"/>
            <family val="2"/>
          </rPr>
          <t>5</t>
        </r>
        <r>
          <rPr>
            <sz val="8"/>
            <color rgb="FF000000"/>
            <rFont val="Tahoma"/>
            <family val="2"/>
          </rPr>
          <t xml:space="preserve">  The proceeds from the sale of school sites, buildings, or other real estate shall be used first to pay the principal and interest on any outstanding bonds on the property being sold, and after all such bonds have been retired, the remaining proceeds from the sale next shall be used by the school board to meet any urgent district needs as determined under Sections 2-3.12 and 17-2.11 of the School Code.  Once these issues have been addressed, any remaining proceeds may be used for any other authorized purpose and for deposit into any district fund.</t>
        </r>
      </text>
    </comment>
    <comment ref="A50" authorId="1" shapeId="0" xr:uid="{00000000-0006-0000-0100-000008000000}">
      <text>
        <r>
          <rPr>
            <sz val="9"/>
            <color rgb="FF000000"/>
            <rFont val="Tahoma"/>
            <family val="2"/>
          </rPr>
          <t>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t>
        </r>
      </text>
    </comment>
    <comment ref="A53" authorId="0" shapeId="0" xr:uid="{00000000-0006-0000-0100-000009000000}">
      <text>
        <r>
          <rPr>
            <vertAlign val="superscript"/>
            <sz val="10"/>
            <color rgb="FF000000"/>
            <rFont val="Arial"/>
            <family val="2"/>
          </rPr>
          <t>6</t>
        </r>
        <r>
          <rPr>
            <sz val="8"/>
            <color rgb="FF000000"/>
            <rFont val="Tahoma"/>
            <family val="2"/>
          </rPr>
          <t xml:space="preserve"> The School Code, Section 10-22.44 prohibits the transfer of interest earned on the investment of "any funds for purposes of Illinois Municipal Retirement under the Pension Code."  This prohibition does not include funds for Social Security and Medicare-only purposes.  For additional requirements on interest earnings, see 23 IL Administrative Code, Part 100, Section 100.50.</t>
        </r>
      </text>
    </comment>
    <comment ref="A55" authorId="0" shapeId="0" xr:uid="{00000000-0006-0000-0100-00000A000000}">
      <text>
        <r>
          <rPr>
            <vertAlign val="superscript"/>
            <sz val="10"/>
            <color rgb="FF000000"/>
            <rFont val="Tahoma"/>
            <family val="2"/>
          </rPr>
          <t xml:space="preserve">3 </t>
        </r>
        <r>
          <rPr>
            <sz val="8"/>
            <color rgb="FF000000"/>
            <rFont val="Tahoma"/>
            <family val="2"/>
          </rPr>
          <t>Requires the secretary of the school board to notify the county clerk (within 30 days of the transfer approval) to abate an equal amount of taxes to be next extended.  See Sec. 10-22.14 &amp; 17-2.11.</t>
        </r>
      </text>
    </comment>
    <comment ref="A56" authorId="0" shapeId="0" xr:uid="{00000000-0006-0000-0100-00000B000000}">
      <text>
        <r>
          <rPr>
            <vertAlign val="superscript"/>
            <sz val="10"/>
            <color rgb="FF000000"/>
            <rFont val="Tahoma"/>
            <family val="2"/>
          </rPr>
          <t>3</t>
        </r>
        <r>
          <rPr>
            <sz val="8"/>
            <color rgb="FF000000"/>
            <rFont val="Tahoma"/>
            <family val="2"/>
          </rPr>
          <t xml:space="preserve"> Requires the secretary of the school board to notify the county clerk (within 30 days of the transfer approval) to abate an equal amount of taxes to be next extended.  See Sec. 10-22.14 &amp; 17-2.11.</t>
        </r>
      </text>
    </comment>
    <comment ref="A83" authorId="0" shapeId="0" xr:uid="{00000000-0006-0000-0100-00000C000000}">
      <text>
        <r>
          <rPr>
            <vertAlign val="superscript"/>
            <sz val="10"/>
            <color rgb="FF000000"/>
            <rFont val="Tahoma"/>
            <family val="2"/>
          </rPr>
          <t>A</t>
        </r>
        <r>
          <rPr>
            <sz val="8"/>
            <color rgb="FF000000"/>
            <rFont val="Tahoma"/>
            <family val="2"/>
          </rPr>
          <t xml:space="preserve"> Each fund balance should correspond to the fund balance reflected on the books as of June 30th - Balance Sheet Accounts #720 and #730 (audit figures, if available).
</t>
        </r>
      </text>
    </comment>
    <comment ref="A91" authorId="0" shapeId="0" xr:uid="{00000000-0006-0000-0100-00000D000000}">
      <text>
        <r>
          <rPr>
            <vertAlign val="superscript"/>
            <sz val="10"/>
            <color rgb="FF000000"/>
            <rFont val="Tahoma"/>
            <family val="2"/>
          </rPr>
          <t>1</t>
        </r>
        <r>
          <rPr>
            <sz val="8"/>
            <color rgb="FF000000"/>
            <rFont val="Tahoma"/>
            <family val="2"/>
          </rPr>
          <t xml:space="preserve"> Each fund balance should correspond to the fund balance reflected on the books as of June 30th - Balance Sheet Accounts #720 and #730 (audit figures, if available).
</t>
        </r>
      </text>
    </comment>
    <comment ref="A98" authorId="0" shapeId="0" xr:uid="{00000000-0006-0000-0100-00000E000000}">
      <text>
        <r>
          <rPr>
            <vertAlign val="superscript"/>
            <sz val="10"/>
            <color rgb="FF000000"/>
            <rFont val="Tahoma"/>
            <family val="2"/>
          </rPr>
          <t>2</t>
        </r>
        <r>
          <rPr>
            <sz val="8"/>
            <color rgb="FF000000"/>
            <rFont val="Tahoma"/>
            <family val="2"/>
          </rPr>
          <t xml:space="preserve"> Accounting and Financial Reporting for Certain Grants and Other Financial Assistance.   The "On-Behalf" Payments should only be reflected on this page (Budget Summary.  Line 10 and 20).</t>
        </r>
      </text>
    </comment>
    <comment ref="A108" authorId="0" shapeId="0" xr:uid="{00000000-0006-0000-0100-00000F000000}">
      <text>
        <r>
          <rPr>
            <vertAlign val="superscript"/>
            <sz val="9"/>
            <color rgb="FF000000"/>
            <rFont val="Arial"/>
            <family val="2"/>
          </rPr>
          <t>2</t>
        </r>
        <r>
          <rPr>
            <sz val="8"/>
            <color rgb="FF000000"/>
            <rFont val="Tahoma"/>
            <family val="2"/>
          </rPr>
          <t xml:space="preserve"> Accounting and Financial Reporting for Certain Grants and Other Financial Assistance.   The "On-Behalf" Payments should only be reflected on this page (Budget Summary.  Line 10 and 20).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dhemberg</author>
  </authors>
  <commentList>
    <comment ref="A3" authorId="0" shapeId="0" xr:uid="{00000000-0006-0000-0200-000001000000}">
      <text>
        <r>
          <rPr>
            <vertAlign val="superscript"/>
            <sz val="10"/>
            <color rgb="FF000000"/>
            <rFont val="Tahoma"/>
            <family val="2"/>
          </rPr>
          <t xml:space="preserve">7 </t>
        </r>
        <r>
          <rPr>
            <sz val="8"/>
            <color rgb="FF000000"/>
            <rFont val="Tahoma"/>
            <family val="2"/>
          </rPr>
          <t>Cash plus investments must be greater than or equal to zero.</t>
        </r>
      </text>
    </comment>
    <comment ref="A4" authorId="0" shapeId="0" xr:uid="{00000000-0006-0000-0200-000002000000}">
      <text>
        <r>
          <rPr>
            <vertAlign val="superscript"/>
            <sz val="10"/>
            <color rgb="FF000000"/>
            <rFont val="Tahoma"/>
            <family val="2"/>
          </rPr>
          <t>8</t>
        </r>
        <r>
          <rPr>
            <b/>
            <sz val="8"/>
            <color rgb="FF000000"/>
            <rFont val="Tahoma"/>
            <family val="2"/>
          </rPr>
          <t xml:space="preserve">  </t>
        </r>
        <r>
          <rPr>
            <sz val="8"/>
            <color rgb="FF000000"/>
            <rFont val="Tahoma"/>
            <family val="2"/>
          </rPr>
          <t xml:space="preserve">For cash basis budgets, this total will equal the Budget Summary - Total Direct Receipts/Revenue (Line 9) and Other Financing Sources (Line 45).
</t>
        </r>
      </text>
    </comment>
    <comment ref="A13" authorId="0" shapeId="0" xr:uid="{00000000-0006-0000-0200-000003000000}">
      <text>
        <r>
          <rPr>
            <vertAlign val="superscript"/>
            <sz val="10"/>
            <color rgb="FF000000"/>
            <rFont val="Tahoma"/>
            <family val="2"/>
          </rPr>
          <t>9</t>
        </r>
        <r>
          <rPr>
            <sz val="8"/>
            <color rgb="FF000000"/>
            <rFont val="Tahoma"/>
            <family val="2"/>
          </rPr>
          <t xml:space="preserve"> For cash basis budgets, this total will equal the Budget Summary - Total Direct Disbursements/Expenditures (Line 19) plus Total Other Financing Uses (Lines 63).</t>
        </r>
      </text>
    </comment>
    <comment ref="A15" authorId="0" shapeId="0" xr:uid="{00000000-0006-0000-0200-000004000000}">
      <text>
        <r>
          <rPr>
            <vertAlign val="superscript"/>
            <sz val="10"/>
            <color rgb="FF000000"/>
            <rFont val="Tahoma"/>
            <family val="2"/>
          </rPr>
          <t>10</t>
        </r>
        <r>
          <rPr>
            <sz val="8"/>
            <color rgb="FF000000"/>
            <rFont val="Tahoma"/>
            <family val="2"/>
          </rPr>
          <t xml:space="preserve"> Working Cash Fund loans may be made to any district fund for which taxes are levied (Section 20-5 of the School Code).</t>
        </r>
      </text>
    </comment>
    <comment ref="A21" authorId="0" shapeId="0" xr:uid="{00000000-0006-0000-0200-000005000000}">
      <text>
        <r>
          <rPr>
            <vertAlign val="superscript"/>
            <sz val="9"/>
            <color rgb="FF000000"/>
            <rFont val="Arial"/>
            <family val="2"/>
          </rPr>
          <t>7</t>
        </r>
        <r>
          <rPr>
            <sz val="8"/>
            <color rgb="FF000000"/>
            <rFont val="Tahoma"/>
            <family val="2"/>
          </rPr>
          <t xml:space="preserve"> Cash plus Investments must be greater than or equal to zero.</t>
        </r>
      </text>
    </comment>
    <comment ref="A23" authorId="0" shapeId="0" xr:uid="{00000000-0006-0000-0200-000006000000}">
      <text>
        <r>
          <rPr>
            <vertAlign val="superscript"/>
            <sz val="10"/>
            <color rgb="FF000000"/>
            <rFont val="Tahoma"/>
            <family val="2"/>
          </rPr>
          <t xml:space="preserve">7 </t>
        </r>
        <r>
          <rPr>
            <sz val="8"/>
            <color rgb="FF000000"/>
            <rFont val="Tahoma"/>
            <family val="2"/>
          </rPr>
          <t>Cash plus investments must be greater than or equal to zero.</t>
        </r>
      </text>
    </comment>
    <comment ref="A24" authorId="0" shapeId="0" xr:uid="{00000000-0006-0000-0200-000007000000}">
      <text>
        <r>
          <rPr>
            <vertAlign val="superscript"/>
            <sz val="10"/>
            <color rgb="FF000000"/>
            <rFont val="Tahoma"/>
            <family val="2"/>
          </rPr>
          <t>8</t>
        </r>
        <r>
          <rPr>
            <b/>
            <sz val="8"/>
            <color rgb="FF000000"/>
            <rFont val="Tahoma"/>
            <family val="2"/>
          </rPr>
          <t xml:space="preserve">  </t>
        </r>
        <r>
          <rPr>
            <sz val="8"/>
            <color rgb="FF000000"/>
            <rFont val="Tahoma"/>
            <family val="2"/>
          </rPr>
          <t xml:space="preserve">For cash basis budgets, this total will equal the Budget Summary - Total Direct Receipts/Revenue (Line 9) and Other Financing Sources (Line 45).
</t>
        </r>
      </text>
    </comment>
    <comment ref="A26" authorId="0" shapeId="0" xr:uid="{00000000-0006-0000-0200-000008000000}">
      <text>
        <r>
          <rPr>
            <vertAlign val="superscript"/>
            <sz val="10"/>
            <color rgb="FF000000"/>
            <rFont val="Tahoma"/>
            <family val="2"/>
          </rPr>
          <t>9</t>
        </r>
        <r>
          <rPr>
            <sz val="8"/>
            <color rgb="FF000000"/>
            <rFont val="Tahoma"/>
            <family val="2"/>
          </rPr>
          <t xml:space="preserve"> For cash basis budgets, this total will equal the Budget Summary - Total Direct Disbursements/Expenditures (Line 19) plus Total Other Financing Uses (Lines 63).</t>
        </r>
      </text>
    </comment>
    <comment ref="A27" authorId="0" shapeId="0" xr:uid="{00000000-0006-0000-0200-000009000000}">
      <text>
        <r>
          <rPr>
            <vertAlign val="superscript"/>
            <sz val="9"/>
            <color rgb="FF000000"/>
            <rFont val="Arial"/>
            <family val="2"/>
          </rPr>
          <t>7</t>
        </r>
        <r>
          <rPr>
            <sz val="8"/>
            <color rgb="FF000000"/>
            <rFont val="Tahoma"/>
            <family val="2"/>
          </rPr>
          <t xml:space="preserve"> Cash plus Investments must be greater than or equal to zero.</t>
        </r>
      </text>
    </comment>
    <comment ref="A29" authorId="0" shapeId="0" xr:uid="{00000000-0006-0000-0200-00000A000000}">
      <text>
        <r>
          <rPr>
            <vertAlign val="superscript"/>
            <sz val="10"/>
            <color rgb="FF000000"/>
            <rFont val="Tahoma"/>
            <family val="2"/>
          </rPr>
          <t xml:space="preserve">7 </t>
        </r>
        <r>
          <rPr>
            <sz val="8"/>
            <color rgb="FF000000"/>
            <rFont val="Tahoma"/>
            <family val="2"/>
          </rPr>
          <t>Cash plus investments must be greater than or equal to zero.</t>
        </r>
      </text>
    </comment>
    <comment ref="A30" authorId="0" shapeId="0" xr:uid="{00000000-0006-0000-0200-00000B000000}">
      <text>
        <r>
          <rPr>
            <vertAlign val="superscript"/>
            <sz val="10"/>
            <color rgb="FF000000"/>
            <rFont val="Tahoma"/>
            <family val="2"/>
          </rPr>
          <t>8</t>
        </r>
        <r>
          <rPr>
            <b/>
            <sz val="8"/>
            <color rgb="FF000000"/>
            <rFont val="Tahoma"/>
            <family val="2"/>
          </rPr>
          <t xml:space="preserve">  </t>
        </r>
        <r>
          <rPr>
            <sz val="8"/>
            <color rgb="FF000000"/>
            <rFont val="Tahoma"/>
            <family val="2"/>
          </rPr>
          <t xml:space="preserve">For cash basis budgets, this total will equal the Budget Summary - Total Direct Receipts/Revenue (Line 9) and Other Financing Sources (Line 45).
</t>
        </r>
      </text>
    </comment>
    <comment ref="A34" authorId="0" shapeId="0" xr:uid="{00000000-0006-0000-0200-00000C000000}">
      <text>
        <r>
          <rPr>
            <vertAlign val="superscript"/>
            <sz val="10"/>
            <color rgb="FF000000"/>
            <rFont val="Tahoma"/>
            <family val="2"/>
          </rPr>
          <t>9</t>
        </r>
        <r>
          <rPr>
            <sz val="8"/>
            <color rgb="FF000000"/>
            <rFont val="Tahoma"/>
            <family val="2"/>
          </rPr>
          <t xml:space="preserve"> For cash basis budgets, this total will equal the Budget Summary - Total Direct Disbursements/Expenditures (Line 19) plus Total Other Financing Uses (Lines 63).</t>
        </r>
      </text>
    </comment>
    <comment ref="A37" authorId="0" shapeId="0" xr:uid="{00000000-0006-0000-0200-00000D000000}">
      <text>
        <r>
          <rPr>
            <vertAlign val="superscript"/>
            <sz val="9"/>
            <color rgb="FF000000"/>
            <rFont val="Arial"/>
            <family val="2"/>
          </rPr>
          <t>7</t>
        </r>
        <r>
          <rPr>
            <sz val="8"/>
            <color rgb="FF000000"/>
            <rFont val="Tahoma"/>
            <family val="2"/>
          </rPr>
          <t xml:space="preserve"> Cash plus Investments must be greater than or equal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dhemberg</author>
    <author>DHemberger</author>
  </authors>
  <commentList>
    <comment ref="A5" authorId="0" shapeId="0" xr:uid="{00000000-0006-0000-0300-000001000000}">
      <text>
        <r>
          <rPr>
            <vertAlign val="superscript"/>
            <sz val="9"/>
            <color rgb="FF000000"/>
            <rFont val="Arial"/>
            <family val="2"/>
          </rPr>
          <t>11</t>
        </r>
        <r>
          <rPr>
            <sz val="8"/>
            <color rgb="FF000000"/>
            <rFont val="Tahoma"/>
            <family val="2"/>
          </rPr>
          <t xml:space="preserve"> Include revenue accounts 1110 through 1115, 1117,
   1118 &amp; 1120.</t>
        </r>
      </text>
    </comment>
    <comment ref="A6" authorId="0" shapeId="0" xr:uid="{00000000-0006-0000-0300-000002000000}">
      <text>
        <r>
          <rPr>
            <vertAlign val="superscript"/>
            <sz val="10"/>
            <color rgb="FF000000"/>
            <rFont val="Tahoma"/>
            <family val="2"/>
          </rPr>
          <t>12</t>
        </r>
        <r>
          <rPr>
            <sz val="8"/>
            <color rgb="FF000000"/>
            <rFont val="Tahoma"/>
            <family val="2"/>
          </rPr>
          <t xml:space="preserve"> The School Code Section 17-2.2c.  Tax for leasing educational facilities or computer technology or both, and for temporary relocation expense purposes.
</t>
        </r>
      </text>
    </comment>
    <comment ref="A16" authorId="0" shapeId="0" xr:uid="{00000000-0006-0000-0300-000003000000}">
      <text>
        <r>
          <rPr>
            <vertAlign val="superscript"/>
            <sz val="10"/>
            <color rgb="FF000000"/>
            <rFont val="Tahoma"/>
            <family val="2"/>
          </rPr>
          <t>13</t>
        </r>
        <r>
          <rPr>
            <sz val="8"/>
            <color rgb="FF000000"/>
            <rFont val="Tahoma"/>
            <family val="2"/>
          </rPr>
          <t xml:space="preserve"> Corporate personal property replacement tax revenue must be first applied to the Municipal Retirement/Social Security Fund to replace tax revenue lost due to the abolition of the corporate personal property tax (30 ILCS 115/12).  This provision does  not apply to taxes levied for Medicare-Only purposes.</t>
        </r>
      </text>
    </comment>
    <comment ref="A19" authorId="1" shapeId="0" xr:uid="{00000000-0006-0000-0300-000004000000}">
      <text>
        <r>
          <rPr>
            <sz val="8"/>
            <color rgb="FF000000"/>
            <rFont val="Tahoma"/>
            <family val="2"/>
          </rPr>
          <t xml:space="preserve">14  Only tuition payments made to </t>
        </r>
        <r>
          <rPr>
            <u/>
            <sz val="8"/>
            <color rgb="FF000000"/>
            <rFont val="Tahoma"/>
            <family val="2"/>
          </rPr>
          <t>private facilities</t>
        </r>
        <r>
          <rPr>
            <sz val="8"/>
            <color rgb="FF000000"/>
            <rFont val="Tahoma"/>
            <family val="2"/>
          </rPr>
          <t>.  See Function 4100 for estimated public facility disbursements/expenditures.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dhemberg</author>
  </authors>
  <commentList>
    <comment ref="A34" authorId="0" shapeId="0" xr:uid="{00000000-0006-0000-0400-000001000000}">
      <text>
        <r>
          <rPr>
            <vertAlign val="superscript"/>
            <sz val="10"/>
            <color rgb="FF000000"/>
            <rFont val="Arial"/>
            <family val="2"/>
          </rPr>
          <t>14</t>
        </r>
        <r>
          <rPr>
            <sz val="8"/>
            <color rgb="FF000000"/>
            <rFont val="Tahoma"/>
            <family val="2"/>
          </rPr>
          <t xml:space="preserve"> Include only tuition payments made to private facilities.  See Function 4100 for estimated public facility disbursements/expenditures.</t>
        </r>
      </text>
    </comment>
    <comment ref="A174" authorId="0" shapeId="0" xr:uid="{00000000-0006-0000-0400-000002000000}">
      <text>
        <r>
          <rPr>
            <vertAlign val="superscript"/>
            <sz val="10"/>
            <color rgb="FF000000"/>
            <rFont val="Arial"/>
            <family val="2"/>
          </rPr>
          <t>15</t>
        </r>
        <r>
          <rPr>
            <sz val="10"/>
            <color rgb="FF000000"/>
            <rFont val="Arial"/>
            <family val="2"/>
          </rPr>
          <t xml:space="preserve"> </t>
        </r>
        <r>
          <rPr>
            <sz val="8"/>
            <color rgb="FF000000"/>
            <rFont val="Arial"/>
            <family val="2"/>
          </rPr>
          <t>Payment towards the retirement of lease/purchase agreements or bonded/other indebtedness (principal only) otherwise reported within the fund - e.g. alternate revenue bonds.  (Describe &amp; Itemize)</t>
        </r>
      </text>
    </comment>
    <comment ref="A210" authorId="0" shapeId="0" xr:uid="{00000000-0006-0000-0400-000003000000}">
      <text>
        <r>
          <rPr>
            <vertAlign val="superscript"/>
            <sz val="10"/>
            <color rgb="FF000000"/>
            <rFont val="Arial"/>
            <family val="2"/>
          </rPr>
          <t>15</t>
        </r>
        <r>
          <rPr>
            <sz val="10"/>
            <color rgb="FF000000"/>
            <rFont val="Arial"/>
            <family val="2"/>
          </rPr>
          <t xml:space="preserve"> </t>
        </r>
        <r>
          <rPr>
            <sz val="8"/>
            <color rgb="FF000000"/>
            <rFont val="Arial"/>
            <family val="2"/>
          </rPr>
          <t>Payment towards the retirement of lease/purchase agreements or bonded/other indebtedness (principal only) otherwise reported within the fund - e.g. alternate revenue bonds.  (Describe &amp; Itemize)</t>
        </r>
      </text>
    </comment>
    <comment ref="A344" authorId="0" shapeId="0" xr:uid="{00000000-0006-0000-0400-000004000000}">
      <text>
        <r>
          <rPr>
            <vertAlign val="superscript"/>
            <sz val="10"/>
            <color rgb="FF000000"/>
            <rFont val="Arial"/>
            <family val="2"/>
          </rPr>
          <t>14</t>
        </r>
        <r>
          <rPr>
            <sz val="8"/>
            <color rgb="FF000000"/>
            <rFont val="Tahoma"/>
            <family val="2"/>
          </rPr>
          <t xml:space="preserve"> Include only tuition payments made to private facilities.  See Function 4100 for estimated public facility disbursements/expenditures.</t>
        </r>
      </text>
    </comment>
    <comment ref="A424" authorId="0" shapeId="0" xr:uid="{00000000-0006-0000-0400-000005000000}">
      <text>
        <r>
          <rPr>
            <vertAlign val="superscript"/>
            <sz val="10"/>
            <color rgb="FF000000"/>
            <rFont val="Arial"/>
            <family val="2"/>
          </rPr>
          <t>15</t>
        </r>
        <r>
          <rPr>
            <sz val="10"/>
            <color rgb="FF000000"/>
            <rFont val="Arial"/>
            <family val="2"/>
          </rPr>
          <t xml:space="preserve"> </t>
        </r>
        <r>
          <rPr>
            <sz val="8"/>
            <color rgb="FF000000"/>
            <rFont val="Arial"/>
            <family val="2"/>
          </rPr>
          <t>Payment towards the retirement of lease/purchase agreements or bonded/other indebtedness (principal only) otherwise reported within the fund - e.g. alternate revenue bonds.  (Describe &amp; Itemize)</t>
        </r>
      </text>
    </comment>
    <comment ref="A450" authorId="0" shapeId="0" xr:uid="{00000000-0006-0000-0400-000006000000}">
      <text>
        <r>
          <rPr>
            <vertAlign val="superscript"/>
            <sz val="10"/>
            <color rgb="FF000000"/>
            <rFont val="Arial"/>
            <family val="2"/>
          </rPr>
          <t>15</t>
        </r>
        <r>
          <rPr>
            <sz val="10"/>
            <color rgb="FF000000"/>
            <rFont val="Arial"/>
            <family val="2"/>
          </rPr>
          <t xml:space="preserve"> </t>
        </r>
        <r>
          <rPr>
            <sz val="8"/>
            <color rgb="FF000000"/>
            <rFont val="Arial"/>
            <family val="2"/>
          </rPr>
          <t>Payment towards the retirement of lease/purchase agreements or bonded/other indebtedness (principal only) otherwise reported within the fund - e.g. alternate revenue bonds.  (Describe &amp; Itemize)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<sst xmlns="http://schemas.openxmlformats.org/spreadsheetml/2006/main" count="22509" uniqueCount="6956">
  <si>
    <t>District Type:</t>
  </si>
  <si>
    <t>ILLINOIS STATE BOARD OF EDUCATION</t>
  </si>
  <si>
    <t>School District</t>
  </si>
  <si>
    <t>School Business Services Division</t>
  </si>
  <si>
    <t>Joint Agreement</t>
  </si>
  <si>
    <t>SCHOOL DISTRICT/JOINT AGREEMENT BUDGET FORM *</t>
  </si>
  <si>
    <t>Accounting Basis:</t>
  </si>
  <si>
    <t>Cash</t>
  </si>
  <si>
    <t>Accrual</t>
  </si>
  <si>
    <t>Is this an amended budget?</t>
  </si>
  <si>
    <t>Date of Amended Budget:</t>
  </si>
  <si>
    <t>(MM/DD/YY)</t>
  </si>
  <si>
    <t>District Name:</t>
  </si>
  <si>
    <t>District RCDT No:</t>
  </si>
  <si>
    <t>Budget of</t>
  </si>
  <si>
    <t xml:space="preserve">,  County of </t>
  </si>
  <si>
    <t>,</t>
  </si>
  <si>
    <t xml:space="preserve">State of Illinois, for the Fiscal Year beginning </t>
  </si>
  <si>
    <t>and ending</t>
  </si>
  <si>
    <t>.</t>
  </si>
  <si>
    <t xml:space="preserve"> WHEREAS the Board of Education of</t>
  </si>
  <si>
    <t xml:space="preserve">, </t>
  </si>
  <si>
    <t xml:space="preserve">   County of </t>
  </si>
  <si>
    <r>
      <rPr>
        <i/>
        <sz val="9"/>
        <color rgb="FF000000"/>
        <rFont val="Arial"/>
        <family val="2"/>
      </rPr>
      <t xml:space="preserve">,  </t>
    </r>
    <r>
      <rPr>
        <i/>
        <sz val="9"/>
        <color rgb="FF000000"/>
        <rFont val="Calibri"/>
        <family val="2"/>
      </rPr>
      <t>State of Illinois, caused to be prepared in tentative form a budget, and the Secretary</t>
    </r>
  </si>
  <si>
    <t xml:space="preserve">   of this Board has made the same conveniently available to public inspection for at least thirty days prior to final action thereon;</t>
  </si>
  <si>
    <t xml:space="preserve">AND WHEREAS a public hearing was held as to such budget on the </t>
  </si>
  <si>
    <t xml:space="preserve">day of </t>
  </si>
  <si>
    <t xml:space="preserve">   notice of said hearing was given at least thirty days prior thereto as required by law, and all other legal requirements have been complied with;</t>
  </si>
  <si>
    <r>
      <rPr>
        <i/>
        <sz val="9"/>
        <color rgb="FF000000"/>
        <rFont val="Calibri"/>
        <family val="2"/>
        <scheme val="minor"/>
      </rPr>
      <t xml:space="preserve">,     </t>
    </r>
    <r>
      <rPr>
        <i/>
        <sz val="10"/>
        <color rgb="FF000000"/>
        <rFont val="Calibri"/>
        <family val="2"/>
        <scheme val="minor"/>
      </rPr>
      <t>20</t>
    </r>
  </si>
  <si>
    <t xml:space="preserve">NOW, THEREFORE, Be it resolved by the Board of Education of said district as follows:   </t>
  </si>
  <si>
    <t xml:space="preserve">Section 1:  That the fiscal year of this school district be and the same hereby is fixed and declared to be </t>
  </si>
  <si>
    <t xml:space="preserve">   beginning</t>
  </si>
  <si>
    <t xml:space="preserve">Section 2: That the following budget containing an estimate of amounts available in each Fund, separately, and expenditures from each be </t>
  </si>
  <si>
    <t xml:space="preserve">   and the same is hereby adopted as the budget of this school district for said fiscal year.</t>
  </si>
  <si>
    <t xml:space="preserve">ADOPTION OF BUDGET  </t>
  </si>
  <si>
    <t>The budget shall be approved and signed below by members of the School Board.  Adopted this</t>
  </si>
  <si>
    <t>day of</t>
  </si>
  <si>
    <t>, 20</t>
  </si>
  <si>
    <t xml:space="preserve">   by a roll call vote of </t>
  </si>
  <si>
    <t>Yeas, and</t>
  </si>
  <si>
    <t>Nays, to wit:</t>
  </si>
  <si>
    <r>
      <rPr>
        <sz val="10"/>
        <color rgb="FF000000"/>
        <rFont val="Calibri"/>
        <family val="2"/>
        <scheme val="minor"/>
      </rPr>
      <t xml:space="preserve">** </t>
    </r>
    <r>
      <rPr>
        <sz val="9"/>
        <color rgb="FF000000"/>
        <rFont val="Calibri"/>
        <family val="2"/>
        <scheme val="minor"/>
      </rPr>
      <t>MEMBERS VOTING YEA:</t>
    </r>
  </si>
  <si>
    <r>
      <rPr>
        <sz val="10"/>
        <color rgb="FF000000"/>
        <rFont val="Calibri"/>
        <family val="2"/>
        <scheme val="minor"/>
      </rPr>
      <t xml:space="preserve">** </t>
    </r>
    <r>
      <rPr>
        <sz val="9"/>
        <color rgb="FF000000"/>
        <rFont val="Calibri"/>
        <family val="2"/>
        <scheme val="minor"/>
      </rPr>
      <t>MEMBERS VOTING NAY:</t>
    </r>
  </si>
  <si>
    <t>*</t>
  </si>
  <si>
    <t xml:space="preserve">Based on the 23 Illinois Administrative Code-Part 100 and inconformity with Section 17-1 of the School Code. </t>
  </si>
  <si>
    <t>**</t>
  </si>
  <si>
    <t>Type in the members who voted "YEA" nor "NAY".  Actual school board member signatures are not required for electronic submission.</t>
  </si>
  <si>
    <t>(1)</t>
  </si>
  <si>
    <t xml:space="preserve">A certified copy of this document must be filed with the county clerk within 30 days of adoption as required </t>
  </si>
  <si>
    <t xml:space="preserve">by Section 18-50 of the Property Tax Code (35 ILCS 200/18-50).  </t>
  </si>
  <si>
    <t>(2)</t>
  </si>
  <si>
    <t>Districts are required to submit the adopted/amended budget electronically to ISBE within 30 days of adoption or by October 30,</t>
  </si>
  <si>
    <t>whichever comes first. Budgets are submitted through IWAS:</t>
  </si>
  <si>
    <t>https://apps.isbe.net/iwas/asp/login.asp?js=true</t>
  </si>
  <si>
    <t>Please type the member signatures before submitting to ISBE.  We do not accept PDF copies.</t>
  </si>
  <si>
    <t>SD50-36/JA50-39</t>
  </si>
  <si>
    <t>5/26</t>
  </si>
  <si>
    <t>Begin entering data on EstRev 6-10 and EstExp 11-19 tabs.</t>
  </si>
  <si>
    <t>(10)</t>
  </si>
  <si>
    <t>(20)</t>
  </si>
  <si>
    <t>(30)</t>
  </si>
  <si>
    <t>(40)</t>
  </si>
  <si>
    <t>(50)</t>
  </si>
  <si>
    <t>(60)</t>
  </si>
  <si>
    <t>(70)</t>
  </si>
  <si>
    <t>(80)</t>
  </si>
  <si>
    <t>(90)</t>
  </si>
  <si>
    <t>Description:  Enter Whole Numbers Only</t>
  </si>
  <si>
    <t>Acct #</t>
  </si>
  <si>
    <t xml:space="preserve">  Educational   </t>
  </si>
  <si>
    <t>Operations &amp; Maintenance</t>
  </si>
  <si>
    <t>Debt Service</t>
  </si>
  <si>
    <t>Transportation</t>
  </si>
  <si>
    <t xml:space="preserve">   Municipal Retirement/ Social Security</t>
  </si>
  <si>
    <t>Capital Projects</t>
  </si>
  <si>
    <t>Working Cash</t>
  </si>
  <si>
    <t>Tort</t>
  </si>
  <si>
    <t>Fire Prevention &amp; Safety</t>
  </si>
  <si>
    <t>RECEIPTS/REVENUES (without Student Activity Funds)</t>
  </si>
  <si>
    <t>LOCAL SOURCES</t>
  </si>
  <si>
    <t>FLOW-THROUGH RECEIPTS/REVENUES FROM ONE DISTRICT TO ANOTHER DISTRICT</t>
  </si>
  <si>
    <t>STATE SOURCES</t>
  </si>
  <si>
    <t>FEDERAL SOURCES</t>
  </si>
  <si>
    <r>
      <rPr>
        <b/>
        <sz val="8"/>
        <color rgb="FF000000"/>
        <rFont val="Calibri"/>
        <family val="2"/>
        <scheme val="minor"/>
      </rPr>
      <t xml:space="preserve">Total Direct Receipts/Revenues </t>
    </r>
    <r>
      <rPr>
        <b/>
        <vertAlign val="superscript"/>
        <sz val="8"/>
        <color rgb="FF000000"/>
        <rFont val="Calibri"/>
        <family val="2"/>
        <scheme val="minor"/>
      </rPr>
      <t>8</t>
    </r>
  </si>
  <si>
    <r>
      <rPr>
        <sz val="8"/>
        <color rgb="FF000000"/>
        <rFont val="Calibri"/>
        <family val="2"/>
        <scheme val="minor"/>
      </rPr>
      <t>Receipts/Revenues for "On Behalf" Payments</t>
    </r>
    <r>
      <rPr>
        <sz val="9"/>
        <color rgb="FF000000"/>
        <rFont val="Calibri"/>
        <family val="2"/>
        <scheme val="minor"/>
      </rPr>
      <t xml:space="preserve"> </t>
    </r>
    <r>
      <rPr>
        <vertAlign val="superscript"/>
        <sz val="10"/>
        <color rgb="FF000000"/>
        <rFont val="Calibri"/>
        <family val="2"/>
        <scheme val="minor"/>
      </rPr>
      <t>2</t>
    </r>
  </si>
  <si>
    <t>Total Receipts/Revenues</t>
  </si>
  <si>
    <t>DISBURSEMENTS/EXPENDITURES (without Student Activity Funds)</t>
  </si>
  <si>
    <t>INSTRUCTION</t>
  </si>
  <si>
    <t>1000</t>
  </si>
  <si>
    <t>SUPPORT SERVICES</t>
  </si>
  <si>
    <t>COMMUNITY SERVICES</t>
  </si>
  <si>
    <t>PAYMENTS TO OTHER DISTRICTS &amp; GOVT UNITS</t>
  </si>
  <si>
    <t>DEBT SERVICES</t>
  </si>
  <si>
    <t>PROVISION FOR CONTINGENCIES</t>
  </si>
  <si>
    <r>
      <rPr>
        <b/>
        <sz val="8"/>
        <color rgb="FF000000"/>
        <rFont val="Calibri"/>
        <family val="2"/>
        <scheme val="minor"/>
      </rPr>
      <t xml:space="preserve">Total Direct Disbursements/Expenditures </t>
    </r>
    <r>
      <rPr>
        <b/>
        <vertAlign val="superscript"/>
        <sz val="10"/>
        <color rgb="FF000000"/>
        <rFont val="Calibri"/>
        <family val="2"/>
        <scheme val="minor"/>
      </rPr>
      <t>9</t>
    </r>
  </si>
  <si>
    <r>
      <rPr>
        <sz val="8"/>
        <color rgb="FF000000"/>
        <rFont val="Calibri"/>
        <family val="2"/>
        <scheme val="minor"/>
      </rPr>
      <t xml:space="preserve">Disbursements/Expenditures for "On Behalf" Payments </t>
    </r>
    <r>
      <rPr>
        <vertAlign val="superscript"/>
        <sz val="10"/>
        <color rgb="FF000000"/>
        <rFont val="Calibri"/>
        <family val="2"/>
        <scheme val="minor"/>
      </rPr>
      <t>2</t>
    </r>
  </si>
  <si>
    <t>Total Disbursements/Expenditures</t>
  </si>
  <si>
    <t>Excess of Direct Receipts/Revenues Over (Under) Direct Disbursements/Expenditures</t>
  </si>
  <si>
    <t>OTHER SOURCES/USES OF FUNDS</t>
  </si>
  <si>
    <t>OTHER SOURCES OF FUNDS (7000)</t>
  </si>
  <si>
    <t>PERMANENT TRANSFER FROM VARIOUS FUNDS</t>
  </si>
  <si>
    <r>
      <rPr>
        <sz val="8"/>
        <color rgb="FF000000"/>
        <rFont val="Calibri"/>
        <family val="2"/>
        <scheme val="minor"/>
      </rPr>
      <t xml:space="preserve">Abolishment the Working Cash Fund </t>
    </r>
    <r>
      <rPr>
        <vertAlign val="superscript"/>
        <sz val="10"/>
        <color rgb="FF000000"/>
        <rFont val="Calibri"/>
        <family val="2"/>
        <scheme val="minor"/>
      </rPr>
      <t>16</t>
    </r>
  </si>
  <si>
    <r>
      <rPr>
        <sz val="8"/>
        <color rgb="FF000000"/>
        <rFont val="Calibri"/>
        <family val="2"/>
        <scheme val="minor"/>
      </rPr>
      <t xml:space="preserve">Abatement of the Working Cash Fund </t>
    </r>
    <r>
      <rPr>
        <vertAlign val="superscript"/>
        <sz val="10"/>
        <color rgb="FF000000"/>
        <rFont val="Calibri"/>
        <family val="2"/>
        <scheme val="minor"/>
      </rPr>
      <t>16</t>
    </r>
  </si>
  <si>
    <t>7110</t>
  </si>
  <si>
    <t>Transfer of Working Cash Fund Interest</t>
  </si>
  <si>
    <t>Transfer Among Funds</t>
  </si>
  <si>
    <t>Transfer of Interest</t>
  </si>
  <si>
    <t>Transfer from Capital Projects Fund to O&amp;M Fund</t>
  </si>
  <si>
    <r>
      <rPr>
        <sz val="8"/>
        <color rgb="FF000000"/>
        <rFont val="Calibri"/>
        <family val="2"/>
        <scheme val="minor"/>
      </rPr>
      <t xml:space="preserve">Transfer of Excess Fire Prev &amp; Safety Tax &amp; Interest </t>
    </r>
    <r>
      <rPr>
        <vertAlign val="superscript"/>
        <sz val="10"/>
        <color rgb="FF000000"/>
        <rFont val="Calibri"/>
        <family val="2"/>
        <scheme val="minor"/>
      </rPr>
      <t xml:space="preserve">3 </t>
    </r>
    <r>
      <rPr>
        <sz val="8"/>
        <color rgb="FF000000"/>
        <rFont val="Calibri"/>
        <family val="2"/>
        <scheme val="minor"/>
      </rPr>
      <t>Proceeds to O&amp;M Fund</t>
    </r>
  </si>
  <si>
    <r>
      <rPr>
        <sz val="8"/>
        <color rgb="FF000000"/>
        <rFont val="Calibri"/>
        <family val="2"/>
        <scheme val="minor"/>
      </rPr>
      <t xml:space="preserve">Transfer of Excess Accumulated Fire Prev &amp; Safety Bond and Int </t>
    </r>
    <r>
      <rPr>
        <vertAlign val="superscript"/>
        <sz val="10"/>
        <color rgb="FF000000"/>
        <rFont val="Calibri"/>
        <family val="2"/>
        <scheme val="minor"/>
      </rPr>
      <t>3a</t>
    </r>
    <r>
      <rPr>
        <sz val="8"/>
        <color rgb="FF000000"/>
        <rFont val="Calibri"/>
        <family val="2"/>
        <scheme val="minor"/>
      </rPr>
      <t xml:space="preserve"> Proceeds to Debt Service Fund                             </t>
    </r>
  </si>
  <si>
    <t>SALE OF BONDS (7200)</t>
  </si>
  <si>
    <r>
      <rPr>
        <sz val="8"/>
        <color rgb="FF000000"/>
        <rFont val="Calibri"/>
        <family val="2"/>
        <scheme val="minor"/>
      </rPr>
      <t>Principal on Bonds Sold</t>
    </r>
    <r>
      <rPr>
        <sz val="10"/>
        <color rgb="FF000000"/>
        <rFont val="Calibri"/>
        <family val="2"/>
        <scheme val="minor"/>
      </rPr>
      <t xml:space="preserve"> </t>
    </r>
    <r>
      <rPr>
        <vertAlign val="superscript"/>
        <sz val="10"/>
        <color rgb="FF000000"/>
        <rFont val="Calibri"/>
        <family val="2"/>
        <scheme val="minor"/>
      </rPr>
      <t>4</t>
    </r>
  </si>
  <si>
    <t>Premium on Bonds Sold</t>
  </si>
  <si>
    <t>Accrued Interest on Bonds Sold</t>
  </si>
  <si>
    <r>
      <rPr>
        <sz val="8"/>
        <color rgb="FF000000"/>
        <rFont val="Calibri"/>
        <family val="2"/>
        <scheme val="minor"/>
      </rPr>
      <t>Sale or Compensation for Fixed Assets</t>
    </r>
    <r>
      <rPr>
        <sz val="9"/>
        <color rgb="FF000000"/>
        <rFont val="Calibri"/>
        <family val="2"/>
        <scheme val="minor"/>
      </rPr>
      <t xml:space="preserve"> </t>
    </r>
    <r>
      <rPr>
        <vertAlign val="superscript"/>
        <sz val="10"/>
        <color rgb="FF000000"/>
        <rFont val="Calibri"/>
        <family val="2"/>
        <scheme val="minor"/>
      </rPr>
      <t>5</t>
    </r>
  </si>
  <si>
    <t>Transfer to Debt Service to Pay Principal on Leases</t>
  </si>
  <si>
    <t>Transfer to Debt Service to Pay Interest on Leases</t>
  </si>
  <si>
    <t>Transfer to Debt Service Fund to Pay Principal on Revenue Bonds</t>
  </si>
  <si>
    <t>Transfer to Debt Service Fund to Pay Interest on Revenue Bonds</t>
  </si>
  <si>
    <t>Transfer to Capital Projects Fund</t>
  </si>
  <si>
    <t>ISBE Loan Proceeds</t>
  </si>
  <si>
    <t>Other Sources Not Classified Elsewhere</t>
  </si>
  <si>
    <r>
      <rPr>
        <b/>
        <sz val="8"/>
        <color rgb="FF000000"/>
        <rFont val="Calibri"/>
        <family val="2"/>
        <scheme val="minor"/>
      </rPr>
      <t xml:space="preserve">Total Other Sources of Funds </t>
    </r>
    <r>
      <rPr>
        <b/>
        <vertAlign val="superscript"/>
        <sz val="10"/>
        <color rgb="FF000000"/>
        <rFont val="Calibri"/>
        <family val="2"/>
        <scheme val="minor"/>
      </rPr>
      <t>8</t>
    </r>
  </si>
  <si>
    <t>OTHER USES OF FUNDS (8000)</t>
  </si>
  <si>
    <t>TRANSFER TO VARIOUS OTHER FUNDS (8100)</t>
  </si>
  <si>
    <r>
      <rPr>
        <sz val="8"/>
        <color rgb="FF000000"/>
        <rFont val="Calibri"/>
        <family val="2"/>
        <scheme val="minor"/>
      </rPr>
      <t xml:space="preserve">Abolishment or Abatement of the Working Cash Fund </t>
    </r>
    <r>
      <rPr>
        <vertAlign val="superscript"/>
        <sz val="10"/>
        <color rgb="FF000000"/>
        <rFont val="Calibri"/>
        <family val="2"/>
        <scheme val="minor"/>
      </rPr>
      <t>16</t>
    </r>
  </si>
  <si>
    <t>8110</t>
  </si>
  <si>
    <t>8120</t>
  </si>
  <si>
    <t>8130</t>
  </si>
  <si>
    <r>
      <rPr>
        <sz val="8"/>
        <color rgb="FF000000"/>
        <rFont val="Calibri"/>
        <family val="2"/>
        <scheme val="minor"/>
      </rPr>
      <t xml:space="preserve">Transfer of Interest </t>
    </r>
    <r>
      <rPr>
        <vertAlign val="superscript"/>
        <sz val="10"/>
        <color rgb="FF000000"/>
        <rFont val="Calibri"/>
        <family val="2"/>
        <scheme val="minor"/>
      </rPr>
      <t>6</t>
    </r>
  </si>
  <si>
    <t>8140</t>
  </si>
  <si>
    <t>8150</t>
  </si>
  <si>
    <r>
      <rPr>
        <sz val="8"/>
        <color rgb="FF000000"/>
        <rFont val="Calibri"/>
        <family val="2"/>
        <scheme val="minor"/>
      </rPr>
      <t xml:space="preserve">Transfer of Excess Fire Prev &amp; Safety Tax &amp; Interest </t>
    </r>
    <r>
      <rPr>
        <vertAlign val="superscript"/>
        <sz val="10"/>
        <color rgb="FF000000"/>
        <rFont val="Calibri"/>
        <family val="2"/>
        <scheme val="minor"/>
      </rPr>
      <t>3</t>
    </r>
    <r>
      <rPr>
        <sz val="8"/>
        <color rgb="FF000000"/>
        <rFont val="Calibri"/>
        <family val="2"/>
        <scheme val="minor"/>
      </rPr>
      <t xml:space="preserve"> Proceeds to O&amp;M Fund</t>
    </r>
  </si>
  <si>
    <t>8160</t>
  </si>
  <si>
    <r>
      <rPr>
        <sz val="8"/>
        <color rgb="FF000000"/>
        <rFont val="Calibri"/>
        <family val="2"/>
        <scheme val="minor"/>
      </rPr>
      <t xml:space="preserve">Transfer of Excess Accumulated Fire Prev &amp; Safety Bond </t>
    </r>
    <r>
      <rPr>
        <vertAlign val="superscript"/>
        <sz val="10"/>
        <color rgb="FF000000"/>
        <rFont val="Calibri"/>
        <family val="2"/>
        <scheme val="minor"/>
      </rPr>
      <t>3a</t>
    </r>
    <r>
      <rPr>
        <sz val="8"/>
        <color rgb="FF000000"/>
        <rFont val="Calibri"/>
        <family val="2"/>
        <scheme val="minor"/>
      </rPr>
      <t xml:space="preserve">                                  and Int Proceeds to Debt Service Fund                             </t>
    </r>
  </si>
  <si>
    <t>8170</t>
  </si>
  <si>
    <t>Taxes Pledged to Pay Principal on Leases</t>
  </si>
  <si>
    <t>8410</t>
  </si>
  <si>
    <t>Grants/Reimbursements Pledged to Pay Principal on Leases</t>
  </si>
  <si>
    <t>8420</t>
  </si>
  <si>
    <t>Other Revenues Pledged to Pay Principal on Leases</t>
  </si>
  <si>
    <t>8430</t>
  </si>
  <si>
    <t>Fund Balance Transfers Pledged to Pay Principal on Leases</t>
  </si>
  <si>
    <t>8440</t>
  </si>
  <si>
    <t>Taxes Pledged to Pay Interest on Leases</t>
  </si>
  <si>
    <t>8510</t>
  </si>
  <si>
    <t>Grants/Reimbursements Pledged to Pay Interest on Leases</t>
  </si>
  <si>
    <t>8520</t>
  </si>
  <si>
    <t>Other Revenues Pledged to Pay Interest on Leases</t>
  </si>
  <si>
    <t>8530</t>
  </si>
  <si>
    <t>Fund Balance Transfers Pledged to Pay Interest on Leases</t>
  </si>
  <si>
    <t>8540</t>
  </si>
  <si>
    <t>Taxes Pledged to Pay Principal on Revenue Bonds</t>
  </si>
  <si>
    <t>8610</t>
  </si>
  <si>
    <t>Grants/Reimbursements Pledged to Pay Principal on Revenue Bonds</t>
  </si>
  <si>
    <t>8620</t>
  </si>
  <si>
    <t>Other Revenues Pledged  to Pay Principal on Revenue Bonds</t>
  </si>
  <si>
    <t>8630</t>
  </si>
  <si>
    <t>Fund Balance Transfers Pledged to Pay Principal on Revenue Bonds</t>
  </si>
  <si>
    <t>8640</t>
  </si>
  <si>
    <t>Taxes Pledged to Pay Interest on Revenue Bonds</t>
  </si>
  <si>
    <t>8710</t>
  </si>
  <si>
    <t>Grants/Reimbursements Pledged to Pay Interest on Revenue Bonds</t>
  </si>
  <si>
    <t>8720</t>
  </si>
  <si>
    <t>Other Revenues Pledged to Pay Interest on Revenue Bonds</t>
  </si>
  <si>
    <t>8730</t>
  </si>
  <si>
    <t>Fund Balance Transfers Pledged to Pay Interest on Revenue Bonds</t>
  </si>
  <si>
    <t>8740</t>
  </si>
  <si>
    <t>Taxes Transferred to Pay for Capital Projects</t>
  </si>
  <si>
    <t>8810</t>
  </si>
  <si>
    <t>Grants/Reimbursements Pledged to Pay for Capital Projects</t>
  </si>
  <si>
    <t>8820</t>
  </si>
  <si>
    <t>Other Revenues Pledged to Pay for Capital Projects</t>
  </si>
  <si>
    <t>8830</t>
  </si>
  <si>
    <t>Fund Balance Transfers Pledged to Pay for Capital Projects</t>
  </si>
  <si>
    <t>8840</t>
  </si>
  <si>
    <t>Transfer to Debt Service Fund to Pay Principal on ISBE Loans</t>
  </si>
  <si>
    <t>8910</t>
  </si>
  <si>
    <t>Other Uses Not Classified Elsewhere</t>
  </si>
  <si>
    <t>8990</t>
  </si>
  <si>
    <r>
      <rPr>
        <b/>
        <sz val="8"/>
        <color rgb="FF000000"/>
        <rFont val="Calibri"/>
        <family val="2"/>
        <scheme val="minor"/>
      </rPr>
      <t xml:space="preserve">Total Other Uses of Funds </t>
    </r>
    <r>
      <rPr>
        <b/>
        <vertAlign val="superscript"/>
        <sz val="10"/>
        <color rgb="FF000000"/>
        <rFont val="Calibri"/>
        <family val="2"/>
        <scheme val="minor"/>
      </rPr>
      <t>9</t>
    </r>
  </si>
  <si>
    <t>Total Other Sources/Uses of Fund</t>
  </si>
  <si>
    <t>RECEIPTS/REVENUES (For Student Activity Funds)</t>
  </si>
  <si>
    <t>Total Student Activity Direct Receipts/Revenues  (Local Sources)</t>
  </si>
  <si>
    <t>DISBURSEMENTS/EXPENDITURES (For Student Activity Funds)</t>
  </si>
  <si>
    <t>Total Student Activity Direct Disbursements/Expenditures</t>
  </si>
  <si>
    <t>RECEIPTS/REVENUES  (All Sources with Student Activity Funds)</t>
  </si>
  <si>
    <t>DISBURSEMENTS/EXPENDITURES (All Sources with Student Activity Funds)</t>
  </si>
  <si>
    <t>SUMMARY OF EXPENDITURES Without Student Activity Funds (by Major Object)</t>
  </si>
  <si>
    <t>Description</t>
  </si>
  <si>
    <t>Educational</t>
  </si>
  <si>
    <t>Municipal Retirement/ Social Security</t>
  </si>
  <si>
    <t>Total By Object</t>
  </si>
  <si>
    <t>Object Name</t>
  </si>
  <si>
    <t>Salaries</t>
  </si>
  <si>
    <t>Employee Benefits</t>
  </si>
  <si>
    <t>Purchased Services</t>
  </si>
  <si>
    <t>Supplies &amp; Materials</t>
  </si>
  <si>
    <t>Capital Outlay</t>
  </si>
  <si>
    <t>Other Objects</t>
  </si>
  <si>
    <t xml:space="preserve">Non-Capitalized Equipment </t>
  </si>
  <si>
    <t>Termination Benefits</t>
  </si>
  <si>
    <t>Total Expenditures</t>
  </si>
  <si>
    <r>
      <rPr>
        <b/>
        <sz val="8"/>
        <color rgb="FF000000"/>
        <rFont val="Calibri"/>
        <family val="2"/>
        <scheme val="minor"/>
      </rPr>
      <t xml:space="preserve">Total Direct Receipts &amp; Other Sources </t>
    </r>
    <r>
      <rPr>
        <b/>
        <vertAlign val="superscript"/>
        <sz val="10"/>
        <color rgb="FF000000"/>
        <rFont val="Calibri"/>
        <family val="2"/>
        <scheme val="minor"/>
      </rPr>
      <t>8</t>
    </r>
  </si>
  <si>
    <t>OTHER RECEIPTS</t>
  </si>
  <si>
    <t>Interfund Loans Payable (Loans from Other Funds)</t>
  </si>
  <si>
    <t>Interfund Loans Receivable (Repayment of Loans)</t>
  </si>
  <si>
    <t>Notes and Warrants Payable</t>
  </si>
  <si>
    <t>Other Current Assets</t>
  </si>
  <si>
    <t>Total Other Receipts</t>
  </si>
  <si>
    <t>Total Direct Receipts, Other Sources, &amp; Other Receipts</t>
  </si>
  <si>
    <t>Total Amount Available</t>
  </si>
  <si>
    <r>
      <rPr>
        <b/>
        <sz val="8"/>
        <color rgb="FF000000"/>
        <rFont val="Calibri"/>
        <family val="2"/>
        <scheme val="minor"/>
      </rPr>
      <t xml:space="preserve">Total Direct Disbursements &amp; Other Uses </t>
    </r>
    <r>
      <rPr>
        <vertAlign val="superscript"/>
        <sz val="10"/>
        <color rgb="FF000000"/>
        <rFont val="Calibri"/>
        <family val="2"/>
        <scheme val="minor"/>
      </rPr>
      <t>9</t>
    </r>
  </si>
  <si>
    <t>OTHER DISBURSEMENTS</t>
  </si>
  <si>
    <r>
      <rPr>
        <sz val="8"/>
        <color rgb="FF000000"/>
        <rFont val="Calibri"/>
        <family val="2"/>
        <scheme val="minor"/>
      </rPr>
      <t xml:space="preserve">Interfund Loans Receivable (Loans to Other Funds) </t>
    </r>
    <r>
      <rPr>
        <vertAlign val="superscript"/>
        <sz val="10"/>
        <color rgb="FF000000"/>
        <rFont val="Calibri"/>
        <family val="2"/>
        <scheme val="minor"/>
      </rPr>
      <t>10</t>
    </r>
  </si>
  <si>
    <t>Interfund Loans Payable (Repayment of Loans)</t>
  </si>
  <si>
    <t>Other Current Liabilities</t>
  </si>
  <si>
    <t>Total Other Disbursements</t>
  </si>
  <si>
    <t>Total Direct Disbursements, Other Uses, &amp; Other Disbursements</t>
  </si>
  <si>
    <t>Acct      #</t>
  </si>
  <si>
    <t xml:space="preserve">Educational     </t>
  </si>
  <si>
    <t>RECEIPTS/REVENUES FROM LOCAL SOURCES (1000)</t>
  </si>
  <si>
    <t>AD VALOREM TAXES LEVIED BY LOCAL EDUCATION AGENCY</t>
  </si>
  <si>
    <r>
      <rPr>
        <sz val="9"/>
        <color rgb="FF000000"/>
        <rFont val="Calibri"/>
        <family val="2"/>
        <scheme val="minor"/>
      </rPr>
      <t xml:space="preserve">Designated Purposes Levies  </t>
    </r>
    <r>
      <rPr>
        <vertAlign val="superscript"/>
        <sz val="9"/>
        <color rgb="FF000000"/>
        <rFont val="Calibri"/>
        <family val="2"/>
        <scheme val="minor"/>
      </rPr>
      <t xml:space="preserve"> 11  (1110-1120)</t>
    </r>
  </si>
  <si>
    <t>­</t>
  </si>
  <si>
    <r>
      <rPr>
        <sz val="9"/>
        <color rgb="FF000000"/>
        <rFont val="Calibri"/>
        <family val="2"/>
        <scheme val="minor"/>
      </rPr>
      <t xml:space="preserve">Leasing Purposes Levy </t>
    </r>
    <r>
      <rPr>
        <vertAlign val="superscript"/>
        <sz val="9"/>
        <color rgb="FF000000"/>
        <rFont val="Calibri"/>
        <family val="2"/>
        <scheme val="minor"/>
      </rPr>
      <t xml:space="preserve">12 </t>
    </r>
  </si>
  <si>
    <t>Special Education Purposes Levy</t>
  </si>
  <si>
    <t>FICA and Medicare Only Levies</t>
  </si>
  <si>
    <t>Area Vocational Construction Purposes Levy</t>
  </si>
  <si>
    <t>Summer School Purposes Levy</t>
  </si>
  <si>
    <t>Total Ad Valorem Taxes Levied by District</t>
  </si>
  <si>
    <r>
      <rPr>
        <sz val="9"/>
        <color rgb="FF000000"/>
        <rFont val="Calibri"/>
        <family val="2"/>
        <scheme val="minor"/>
      </rPr>
      <t xml:space="preserve">Other Tax Levies </t>
    </r>
    <r>
      <rPr>
        <i/>
        <sz val="9"/>
        <color rgb="FF000000"/>
        <rFont val="Calibri"/>
        <family val="2"/>
        <scheme val="minor"/>
      </rPr>
      <t>(Describe &amp; Itemize)</t>
    </r>
  </si>
  <si>
    <t>PAYMENTS IN LIEU OF TAXES</t>
  </si>
  <si>
    <t>Mobile Home Privilege Tax</t>
  </si>
  <si>
    <t>Payments from Local Housing Authority</t>
  </si>
  <si>
    <r>
      <rPr>
        <sz val="9"/>
        <color rgb="FF000000"/>
        <rFont val="Calibri"/>
        <family val="2"/>
        <scheme val="minor"/>
      </rPr>
      <t>Corporate Personal Property Replacement Taxes</t>
    </r>
    <r>
      <rPr>
        <vertAlign val="superscript"/>
        <sz val="9"/>
        <color rgb="FF000000"/>
        <rFont val="Calibri"/>
        <family val="2"/>
        <scheme val="minor"/>
      </rPr>
      <t>13</t>
    </r>
  </si>
  <si>
    <t>Total Payments in Lieu of Taxes</t>
  </si>
  <si>
    <r>
      <rPr>
        <sz val="9"/>
        <color rgb="FF000000"/>
        <rFont val="Calibri"/>
        <family val="2"/>
        <scheme val="minor"/>
      </rPr>
      <t>Other Payments in Lieu of Taxes</t>
    </r>
    <r>
      <rPr>
        <i/>
        <sz val="9"/>
        <color rgb="FF000000"/>
        <rFont val="Calibri"/>
        <family val="2"/>
        <scheme val="minor"/>
      </rPr>
      <t xml:space="preserve"> (Describe &amp; Itemize)</t>
    </r>
  </si>
  <si>
    <t>TUITION</t>
  </si>
  <si>
    <t>Regular Tuition from Pupils or Parents (In State)</t>
  </si>
  <si>
    <t>Regular Tuition from Other Districts (In State)</t>
  </si>
  <si>
    <t>Regular Tuition from Other Sources (In State)</t>
  </si>
  <si>
    <t>Regular Tuition from Other Sources (Out of State)</t>
  </si>
  <si>
    <t>Summer School Tuition from Pupils or Parents (In State)</t>
  </si>
  <si>
    <t>Summer School Tuition from Other Districts (In State)</t>
  </si>
  <si>
    <t>Summer School Tuition from Other Sources (In State)</t>
  </si>
  <si>
    <t>Summer School Tuition from Other Sources (Out of State)</t>
  </si>
  <si>
    <t>CTE Tuition from Pupils or Parents (In State)</t>
  </si>
  <si>
    <t>CTE Tuition from Other Districts (In State)</t>
  </si>
  <si>
    <t>CTE Tuition from Other Sources (In State)</t>
  </si>
  <si>
    <t>CTE Tuition from Other Sources (Out of State)</t>
  </si>
  <si>
    <t>Special Education Tuition from Pupils or Parents (In State)</t>
  </si>
  <si>
    <t>Special Education Tuition from Other Districts (In State)</t>
  </si>
  <si>
    <t>Special Education Tuition from Other Sources (In State)</t>
  </si>
  <si>
    <t>Special Education Tuition from Other Sources (Out of State)</t>
  </si>
  <si>
    <t>Adult Tuition from Pupils or Parents (In State)</t>
  </si>
  <si>
    <t>Adult Tuition from Other Districts (In State)</t>
  </si>
  <si>
    <t>Adult Tuition from Other Sources (In State)</t>
  </si>
  <si>
    <t>Adult Tuition from Other Sources (Out of State)</t>
  </si>
  <si>
    <t>Total Tuition</t>
  </si>
  <si>
    <t>TRANSPORTATION FEES</t>
  </si>
  <si>
    <t>Regular Transportation Fees from Pupils or Parents (In State)</t>
  </si>
  <si>
    <t>Regular Transportation Fees from Other Districts (In State)</t>
  </si>
  <si>
    <t>Regular Transportation Fees from Other Sources (In State)</t>
  </si>
  <si>
    <t>Regular Transportation Fees from Co-curricular Activities (In State)</t>
  </si>
  <si>
    <t>Regular Transportation Fees from Other Sources (Out of State)</t>
  </si>
  <si>
    <t>Summer School Transportation Fees from Pupils or Parents (In State)</t>
  </si>
  <si>
    <t>Summer School Transportation Fees from Other Districts (In State)</t>
  </si>
  <si>
    <t>Summer School Transportation Fees from Other Sources (In State)</t>
  </si>
  <si>
    <t>Summer School Transportation Fees from Other Sources (Out of State)</t>
  </si>
  <si>
    <t>CTE Transportation Fees from Pupils or Parents (In State)</t>
  </si>
  <si>
    <t>1431</t>
  </si>
  <si>
    <t>CTE Transportation Fees from Other Districts (In State)</t>
  </si>
  <si>
    <t>1432</t>
  </si>
  <si>
    <t>CTE Transportation Fees from Other Sources (In State)</t>
  </si>
  <si>
    <t>CTE Transportation Fees from Other Sources (Out of State)</t>
  </si>
  <si>
    <t>1434</t>
  </si>
  <si>
    <t>Special Education Transportation Fees from Pupils or Parents (In State)</t>
  </si>
  <si>
    <t>Special Education Transportation Fees from Other Districts (In State)</t>
  </si>
  <si>
    <t>Special Education Transportation Fees from Other Sources (In State)</t>
  </si>
  <si>
    <t>Special Education Transportation Fees from Other Sources (Out of State)</t>
  </si>
  <si>
    <t>1444</t>
  </si>
  <si>
    <t>Adult Transportation Fees from Pupils or Parents (In State)</t>
  </si>
  <si>
    <t>Adult Transportation Fees from Other Districts (In State)</t>
  </si>
  <si>
    <t>Adult Transportation Fees from Other Sources (In State)</t>
  </si>
  <si>
    <t>Adult Transportation Fees from Other Sources (Out of State)</t>
  </si>
  <si>
    <t>1454</t>
  </si>
  <si>
    <t>Total Transportation Fees</t>
  </si>
  <si>
    <t>EARNINGS ON INVESTMENTS</t>
  </si>
  <si>
    <t>1500</t>
  </si>
  <si>
    <t>Interest on Investments</t>
  </si>
  <si>
    <t>Gain or Loss on Sale of Investments</t>
  </si>
  <si>
    <t>1520</t>
  </si>
  <si>
    <t>Unrealized Gain or Loss on Investments</t>
  </si>
  <si>
    <t>1530</t>
  </si>
  <si>
    <t>Total Earnings on Investments</t>
  </si>
  <si>
    <t>FOOD SERVICE</t>
  </si>
  <si>
    <t>1600</t>
  </si>
  <si>
    <t>Sales to Pupils - Lunch</t>
  </si>
  <si>
    <t>Sales to Pupils - Breakfast</t>
  </si>
  <si>
    <t>Sales to Pupils - A la Carte</t>
  </si>
  <si>
    <t>Sales to Adults</t>
  </si>
  <si>
    <r>
      <rPr>
        <sz val="8"/>
        <color rgb="FF000000"/>
        <rFont val="Calibri"/>
        <family val="2"/>
        <scheme val="minor"/>
      </rPr>
      <t xml:space="preserve">Sales to Pupils - Other </t>
    </r>
    <r>
      <rPr>
        <i/>
        <sz val="8"/>
        <color rgb="FF000000"/>
        <rFont val="Calibri"/>
        <family val="2"/>
        <scheme val="minor"/>
      </rPr>
      <t>(Describe &amp; Itemize)</t>
    </r>
  </si>
  <si>
    <t>Total Food Service</t>
  </si>
  <si>
    <r>
      <rPr>
        <sz val="8"/>
        <color rgb="FF000000"/>
        <rFont val="Calibri"/>
        <family val="2"/>
        <scheme val="minor"/>
      </rPr>
      <t>Other Food Service</t>
    </r>
    <r>
      <rPr>
        <i/>
        <sz val="8"/>
        <color rgb="FF000000"/>
        <rFont val="Calibri"/>
        <family val="2"/>
        <scheme val="minor"/>
      </rPr>
      <t xml:space="preserve"> (Describe &amp; Itemize)</t>
    </r>
  </si>
  <si>
    <t>DISTRICT/SCHOOL ACTIVITY INCOME</t>
  </si>
  <si>
    <t>1700</t>
  </si>
  <si>
    <t>Admissions - Athletic</t>
  </si>
  <si>
    <t>Admissions - Other</t>
  </si>
  <si>
    <t>Fees</t>
  </si>
  <si>
    <t>Book Store Sales</t>
  </si>
  <si>
    <t xml:space="preserve">Student Activity Fund Revenues </t>
  </si>
  <si>
    <r>
      <rPr>
        <sz val="8"/>
        <color rgb="FF000000"/>
        <rFont val="Calibri"/>
        <family val="2"/>
        <scheme val="minor"/>
      </rPr>
      <t>Other District/School Activity Revenue</t>
    </r>
    <r>
      <rPr>
        <i/>
        <sz val="8"/>
        <color rgb="FF000000"/>
        <rFont val="Calibri"/>
        <family val="2"/>
        <scheme val="minor"/>
      </rPr>
      <t xml:space="preserve"> (Describe &amp; Itemize)</t>
    </r>
  </si>
  <si>
    <t>1799</t>
  </si>
  <si>
    <t>Total District/School Activity Income (without Student Activity Funds 1799)</t>
  </si>
  <si>
    <t>Total District/School Activity Income (with Student Activity Funds 1799)</t>
  </si>
  <si>
    <t>TEXTBOOK INCOME</t>
  </si>
  <si>
    <t>1800</t>
  </si>
  <si>
    <t>Textbook Rentals - Regular Textbooks</t>
  </si>
  <si>
    <t>Textbook Rentals - Summer School Textbooks</t>
  </si>
  <si>
    <t>Textbook Rentals - Adult/Continuing Education Textbooks</t>
  </si>
  <si>
    <t>Textbook Sales - Regular Textbooks</t>
  </si>
  <si>
    <r>
      <rPr>
        <sz val="8"/>
        <color rgb="FF000000"/>
        <rFont val="Calibri"/>
        <family val="2"/>
        <scheme val="minor"/>
      </rPr>
      <t>Textbook Rentals - Other</t>
    </r>
    <r>
      <rPr>
        <i/>
        <sz val="8"/>
        <color rgb="FF000000"/>
        <rFont val="Calibri"/>
        <family val="2"/>
        <scheme val="minor"/>
      </rPr>
      <t xml:space="preserve"> (Describe &amp; Itemize)</t>
    </r>
  </si>
  <si>
    <t>Textbook Sales - Summer School</t>
  </si>
  <si>
    <t>Textbook Sales - Adult/Continuing Education</t>
  </si>
  <si>
    <t>Total Textbooks</t>
  </si>
  <si>
    <r>
      <rPr>
        <sz val="8"/>
        <color rgb="FF000000"/>
        <rFont val="Calibri"/>
        <family val="2"/>
        <scheme val="minor"/>
      </rPr>
      <t xml:space="preserve">Textbook Sales - Other </t>
    </r>
    <r>
      <rPr>
        <i/>
        <sz val="8"/>
        <color rgb="FF000000"/>
        <rFont val="Calibri"/>
        <family val="2"/>
        <scheme val="minor"/>
      </rPr>
      <t>(Describe &amp; Itemize)</t>
    </r>
  </si>
  <si>
    <r>
      <rPr>
        <sz val="8"/>
        <color rgb="FF000000"/>
        <rFont val="Calibri"/>
        <family val="2"/>
        <scheme val="minor"/>
      </rPr>
      <t>Other Textbook Income</t>
    </r>
    <r>
      <rPr>
        <i/>
        <sz val="8"/>
        <color rgb="FF000000"/>
        <rFont val="Calibri"/>
        <family val="2"/>
        <scheme val="minor"/>
      </rPr>
      <t xml:space="preserve"> (Describe &amp; Itemize)</t>
    </r>
  </si>
  <si>
    <t>OTHER REVENUE FROM LOCAL SOURCES</t>
  </si>
  <si>
    <t>1900</t>
  </si>
  <si>
    <t>Rentals</t>
  </si>
  <si>
    <t>Contributions and Donations from Private Sources</t>
  </si>
  <si>
    <t>Impact Fees from Municipal or County Governments</t>
  </si>
  <si>
    <t>Services Provided Other Districts</t>
  </si>
  <si>
    <t>Refund of Prior Years' Expenditures</t>
  </si>
  <si>
    <t>Payments of Surplus Moneys from TIF Districts</t>
  </si>
  <si>
    <t>Drivers' Education Fees</t>
  </si>
  <si>
    <t>Proceeds from Vendors' Contracts</t>
  </si>
  <si>
    <t>School Facility Occupation Tax Proceeds</t>
  </si>
  <si>
    <t>Payment from Other Districts</t>
  </si>
  <si>
    <t>Sale of Vocational Projects</t>
  </si>
  <si>
    <t>Total Other Revenue from Local Sources</t>
  </si>
  <si>
    <r>
      <rPr>
        <sz val="8"/>
        <color rgb="FF000000"/>
        <rFont val="Calibri"/>
        <family val="2"/>
        <scheme val="minor"/>
      </rPr>
      <t xml:space="preserve">Other Local Fees </t>
    </r>
    <r>
      <rPr>
        <i/>
        <sz val="8"/>
        <color rgb="FF000000"/>
        <rFont val="Calibri"/>
        <family val="2"/>
        <scheme val="minor"/>
      </rPr>
      <t>(Describe &amp; Itemize)</t>
    </r>
  </si>
  <si>
    <r>
      <rPr>
        <sz val="8"/>
        <color rgb="FF000000"/>
        <rFont val="Calibri"/>
        <family val="2"/>
        <scheme val="minor"/>
      </rPr>
      <t>Other Local Revenues</t>
    </r>
    <r>
      <rPr>
        <i/>
        <sz val="8"/>
        <color rgb="FF000000"/>
        <rFont val="Calibri"/>
        <family val="2"/>
        <scheme val="minor"/>
      </rPr>
      <t xml:space="preserve"> (Describe &amp; Itemize)</t>
    </r>
  </si>
  <si>
    <t>Total Receipts/Revenues from Local Sources (without Student Activity Funds 1799)</t>
  </si>
  <si>
    <t>Total Receipts/Revenues from Local Sources (with Student Activity Funds 1799)</t>
  </si>
  <si>
    <t>FLOW-THROUGH RECEIPTS/REVENUES FROM ONE                                               DISTRICT TO ANOTHER DISTRICT (2000)</t>
  </si>
  <si>
    <t>Flow-Through Revenue from State Sources</t>
  </si>
  <si>
    <t>Flow-Through Revenue from Federal Sources</t>
  </si>
  <si>
    <t>Total Flow-Through Receipts/Revenues From One District to Another District</t>
  </si>
  <si>
    <r>
      <rPr>
        <sz val="8"/>
        <color rgb="FF000000"/>
        <rFont val="Calibri"/>
        <family val="2"/>
        <scheme val="minor"/>
      </rPr>
      <t xml:space="preserve">Other Flow-Through Revenue </t>
    </r>
    <r>
      <rPr>
        <i/>
        <sz val="8"/>
        <color rgb="FF000000"/>
        <rFont val="Calibri"/>
        <family val="2"/>
        <scheme val="minor"/>
      </rPr>
      <t>(Describe &amp; Itemize)</t>
    </r>
  </si>
  <si>
    <t>2000</t>
  </si>
  <si>
    <t>RECEIPTS/REVENUES FROM STATE SOURCES (3000)</t>
  </si>
  <si>
    <t>UNRESTRICTED GRANTS-IN-AID (3001-3099)</t>
  </si>
  <si>
    <t>Evidence Based Funding Formula (Section 18-8.15)</t>
  </si>
  <si>
    <t>Reorganization Incentives (Accounts 3005-3021)</t>
  </si>
  <si>
    <t>Total Unrestricted Grants-In-Aid</t>
  </si>
  <si>
    <r>
      <rPr>
        <sz val="8"/>
        <color rgb="FF000000"/>
        <rFont val="Calibri"/>
        <family val="2"/>
        <scheme val="minor"/>
      </rPr>
      <t xml:space="preserve">Other Unrestricted Grants-In-Aid From State Sources </t>
    </r>
    <r>
      <rPr>
        <i/>
        <sz val="8"/>
        <color rgb="FF000000"/>
        <rFont val="Calibri"/>
        <family val="2"/>
        <scheme val="minor"/>
      </rPr>
      <t>(Describe &amp; Itemize)</t>
    </r>
  </si>
  <si>
    <t>RESTRICTED GRANTS-IN-AID (3100-3900)</t>
  </si>
  <si>
    <t>SPECIAL EDUCATION</t>
  </si>
  <si>
    <t>Special Education - Private/Public Facility Tuition</t>
  </si>
  <si>
    <t>Special Education - Orphanage - Individual</t>
  </si>
  <si>
    <t>Special Education - Orphanage - Summer Individual</t>
  </si>
  <si>
    <t>Total Special Education</t>
  </si>
  <si>
    <r>
      <rPr>
        <sz val="8"/>
        <color rgb="FF000000"/>
        <rFont val="Calibri"/>
        <family val="2"/>
        <scheme val="minor"/>
      </rPr>
      <t xml:space="preserve">Special Education - Other </t>
    </r>
    <r>
      <rPr>
        <i/>
        <sz val="8"/>
        <color rgb="FF000000"/>
        <rFont val="Calibri"/>
        <family val="2"/>
        <scheme val="minor"/>
      </rPr>
      <t>(Describe &amp; Itemize)</t>
    </r>
  </si>
  <si>
    <t>CAREER AND TECHNICAL EDUCATION (CTE)</t>
  </si>
  <si>
    <t>CTE - Technical Education - Tech Prep</t>
  </si>
  <si>
    <t>CTE - Secondary Program Improvement (CTEI)</t>
  </si>
  <si>
    <t>CTE - WECEP</t>
  </si>
  <si>
    <t>CTE - Agriculture Education</t>
  </si>
  <si>
    <t>CTE - Instructor Practicum</t>
  </si>
  <si>
    <t>CTE - Student Organizations</t>
  </si>
  <si>
    <t>Total Career and Technical Education</t>
  </si>
  <si>
    <r>
      <rPr>
        <sz val="8"/>
        <color rgb="FF000000"/>
        <rFont val="Calibri"/>
        <family val="2"/>
        <scheme val="minor"/>
      </rPr>
      <t>CTE - Other</t>
    </r>
    <r>
      <rPr>
        <i/>
        <sz val="8"/>
        <color rgb="FF000000"/>
        <rFont val="Calibri"/>
        <family val="2"/>
        <scheme val="minor"/>
      </rPr>
      <t xml:space="preserve"> (Describe &amp; Itemize)</t>
    </r>
  </si>
  <si>
    <t>State Free Lunch &amp; Breakfast</t>
  </si>
  <si>
    <t>School Breakfast Initiative</t>
  </si>
  <si>
    <t>Driver Education</t>
  </si>
  <si>
    <t>Adult Education (from ICCB)</t>
  </si>
  <si>
    <t>TRANSPORTATION</t>
  </si>
  <si>
    <r>
      <rPr>
        <sz val="8"/>
        <color rgb="FF000000"/>
        <rFont val="Calibri"/>
        <family val="2"/>
        <scheme val="minor"/>
      </rPr>
      <t>Adult Education - Other</t>
    </r>
    <r>
      <rPr>
        <i/>
        <sz val="8"/>
        <color rgb="FF000000"/>
        <rFont val="Calibri"/>
        <family val="2"/>
        <scheme val="minor"/>
      </rPr>
      <t xml:space="preserve"> (Describe &amp; Itemize)</t>
    </r>
  </si>
  <si>
    <t>Transportation - Regular and Vocational</t>
  </si>
  <si>
    <t>Transportation - Special Education</t>
  </si>
  <si>
    <t>Total Transportation</t>
  </si>
  <si>
    <r>
      <rPr>
        <sz val="8"/>
        <color rgb="FF000000"/>
        <rFont val="Calibri"/>
        <family val="2"/>
        <scheme val="minor"/>
      </rPr>
      <t xml:space="preserve">Transportation - Other </t>
    </r>
    <r>
      <rPr>
        <i/>
        <sz val="8"/>
        <color rgb="FF000000"/>
        <rFont val="Calibri"/>
        <family val="2"/>
        <scheme val="minor"/>
      </rPr>
      <t>(Describe &amp; Itemize)</t>
    </r>
  </si>
  <si>
    <t>Learning Improvement - Change Grants</t>
  </si>
  <si>
    <t>Scientific Literacy</t>
  </si>
  <si>
    <t>Truant Alternative/Optional Education</t>
  </si>
  <si>
    <t>Early Childhood - Block Grant</t>
  </si>
  <si>
    <t>Chicago General Education Block Grant</t>
  </si>
  <si>
    <t>Chicago Educational Services Block Grant</t>
  </si>
  <si>
    <t>School Safety &amp; Educational Improvement Block Grant</t>
  </si>
  <si>
    <t>Technology - Technology for Success</t>
  </si>
  <si>
    <t>State Charter Schools</t>
  </si>
  <si>
    <t>Extended Learning Opportunities - Summer Bridges</t>
  </si>
  <si>
    <t>Infrastructure Improvements - Planning/Construction</t>
  </si>
  <si>
    <t>School Infrastructure - Maintenance Projects</t>
  </si>
  <si>
    <t>Total Restricted Grants-In-Aid</t>
  </si>
  <si>
    <r>
      <rPr>
        <sz val="8"/>
        <color rgb="FF000000"/>
        <rFont val="Calibri"/>
        <family val="2"/>
        <scheme val="minor"/>
      </rPr>
      <t xml:space="preserve">Other Restricted Revenue from State Sources </t>
    </r>
    <r>
      <rPr>
        <i/>
        <sz val="8"/>
        <color rgb="FF000000"/>
        <rFont val="Calibri"/>
        <family val="2"/>
        <scheme val="minor"/>
      </rPr>
      <t>(Describe &amp; Itemize)</t>
    </r>
  </si>
  <si>
    <t>Total Receipts/Revenues from State Sources</t>
  </si>
  <si>
    <t>RECEIPTS/REVENUES FROM FEDERAL SOURCES (4000)</t>
  </si>
  <si>
    <t>UNRESTRICTED GRANTS-IN-AID RECEIVED DIRECTLY FROM FEDERAL GOVT. (4001-4009)</t>
  </si>
  <si>
    <t>Federal Impact Aid</t>
  </si>
  <si>
    <t>Total Unrestricted Grants-In-Aid Received Directly from Fed Govt</t>
  </si>
  <si>
    <r>
      <rPr>
        <sz val="8"/>
        <color rgb="FF000000"/>
        <rFont val="Calibri"/>
        <family val="2"/>
        <scheme val="minor"/>
      </rPr>
      <t xml:space="preserve">Other Unrestricted Grants-In-Aid Received from Fed. Govt. </t>
    </r>
    <r>
      <rPr>
        <i/>
        <sz val="8"/>
        <color rgb="FF000000"/>
        <rFont val="Calibri"/>
        <family val="2"/>
        <scheme val="minor"/>
      </rPr>
      <t>(Describe &amp; Itemize)</t>
    </r>
  </si>
  <si>
    <t>RESTRICTED GRANTS-IN-AID RECEIVED DIRECTLY FROM FEDERAL GOVT                     (4045-4090)</t>
  </si>
  <si>
    <t>Head Start</t>
  </si>
  <si>
    <t>Construction (Impact Aid)</t>
  </si>
  <si>
    <t>MAGNET</t>
  </si>
  <si>
    <t>Total Restricted Grants-In-Aid Received Directly  from Federal Govt.</t>
  </si>
  <si>
    <r>
      <rPr>
        <sz val="8"/>
        <color rgb="FF000000"/>
        <rFont val="Calibri"/>
        <family val="2"/>
        <scheme val="minor"/>
      </rPr>
      <t xml:space="preserve">Other Restricted Grants-In-Aid Received from Fed. Govt. </t>
    </r>
    <r>
      <rPr>
        <i/>
        <sz val="8"/>
        <color rgb="FF000000"/>
        <rFont val="Calibri"/>
        <family val="2"/>
        <scheme val="minor"/>
      </rPr>
      <t>(Describe &amp; Itemize)</t>
    </r>
  </si>
  <si>
    <t>RESTRICTED GRANTS-IN-AID RECEIVED FROM FEDERAL                                                     GOVT. THRU THE STATE  (4100-4999)</t>
  </si>
  <si>
    <t>TITLE V</t>
  </si>
  <si>
    <t>Title V - Flexibility and Accountability</t>
  </si>
  <si>
    <t>Title V - SEA Projects</t>
  </si>
  <si>
    <t>4105</t>
  </si>
  <si>
    <t>Title V - Rural Education Initiative (REI)</t>
  </si>
  <si>
    <t>4107</t>
  </si>
  <si>
    <t>4199</t>
  </si>
  <si>
    <r>
      <rPr>
        <sz val="8"/>
        <color rgb="FF000000"/>
        <rFont val="Calibri"/>
        <family val="2"/>
        <scheme val="minor"/>
      </rPr>
      <t>Title V - Other</t>
    </r>
    <r>
      <rPr>
        <i/>
        <sz val="8"/>
        <color rgb="FF000000"/>
        <rFont val="Calibri"/>
        <family val="2"/>
        <scheme val="minor"/>
      </rPr>
      <t xml:space="preserve"> (Describe &amp; Itemize)</t>
    </r>
  </si>
  <si>
    <t>Total Title V</t>
  </si>
  <si>
    <t>Breakfast Start-Up Expansion</t>
  </si>
  <si>
    <t>4200</t>
  </si>
  <si>
    <t>National School Lunch Program</t>
  </si>
  <si>
    <t>Special Milk Program</t>
  </si>
  <si>
    <t>School Breakfast Program</t>
  </si>
  <si>
    <t>Summer Food Service Admin/Program</t>
  </si>
  <si>
    <t>Child and Adult Care Food Program</t>
  </si>
  <si>
    <t>Fresh Fruit and Vegetables</t>
  </si>
  <si>
    <t>TITLE I</t>
  </si>
  <si>
    <r>
      <rPr>
        <sz val="8"/>
        <color rgb="FF000000"/>
        <rFont val="Calibri"/>
        <family val="2"/>
        <scheme val="minor"/>
      </rPr>
      <t xml:space="preserve">Food Service - Other </t>
    </r>
    <r>
      <rPr>
        <i/>
        <sz val="8"/>
        <color rgb="FF000000"/>
        <rFont val="Calibri"/>
        <family val="2"/>
        <scheme val="minor"/>
      </rPr>
      <t>(Describe &amp; Itemize)</t>
    </r>
  </si>
  <si>
    <t>Title I - Low Income</t>
  </si>
  <si>
    <t>Title I - Low Income - Neglected, Private</t>
  </si>
  <si>
    <t>Title I - Migrant Education</t>
  </si>
  <si>
    <t>Total Title I</t>
  </si>
  <si>
    <r>
      <rPr>
        <sz val="8"/>
        <color rgb="FF000000"/>
        <rFont val="Calibri"/>
        <family val="2"/>
        <scheme val="minor"/>
      </rPr>
      <t>Title I - Other</t>
    </r>
    <r>
      <rPr>
        <i/>
        <sz val="8"/>
        <color rgb="FF000000"/>
        <rFont val="Calibri"/>
        <family val="2"/>
        <scheme val="minor"/>
      </rPr>
      <t xml:space="preserve"> (Describe &amp; Itemize)</t>
    </r>
  </si>
  <si>
    <t>TITLE IV</t>
  </si>
  <si>
    <t>Title IV - Student Support &amp; Academic Enrichment Grant</t>
  </si>
  <si>
    <t>Title IV - Part A − Student Support &amp; Academic Enrichment Grants Safe and Drug Free Schools</t>
  </si>
  <si>
    <t>Title IV - 21st Century</t>
  </si>
  <si>
    <t>Total Title IV</t>
  </si>
  <si>
    <r>
      <rPr>
        <sz val="8"/>
        <color rgb="FF000000"/>
        <rFont val="Calibri"/>
        <family val="2"/>
        <scheme val="minor"/>
      </rPr>
      <t xml:space="preserve">Title IV - Other </t>
    </r>
    <r>
      <rPr>
        <i/>
        <sz val="8"/>
        <color rgb="FF000000"/>
        <rFont val="Calibri"/>
        <family val="2"/>
        <scheme val="minor"/>
      </rPr>
      <t>(Describe &amp; Itemize)</t>
    </r>
  </si>
  <si>
    <t>FEDERAL - SPECIAL EDUCATION</t>
  </si>
  <si>
    <t>Federal Special Education - Preschool Flow-Through</t>
  </si>
  <si>
    <t>4600</t>
  </si>
  <si>
    <t>Federal Special Education - Preschool Discretionary</t>
  </si>
  <si>
    <t>Federal Special Education - IDEA Flow Through</t>
  </si>
  <si>
    <t>Federal Special Education - IDEA Room &amp; Board</t>
  </si>
  <si>
    <t>Federal Special Education - IDEA Discretionary</t>
  </si>
  <si>
    <t>Total Federal Special Education</t>
  </si>
  <si>
    <r>
      <rPr>
        <sz val="8"/>
        <color rgb="FF000000"/>
        <rFont val="Calibri"/>
        <family val="2"/>
        <scheme val="minor"/>
      </rPr>
      <t xml:space="preserve">Federal Special Education - IDEA - Other </t>
    </r>
    <r>
      <rPr>
        <i/>
        <sz val="8"/>
        <color rgb="FF000000"/>
        <rFont val="Calibri"/>
        <family val="2"/>
        <scheme val="minor"/>
      </rPr>
      <t>(Describe &amp; Itemize)</t>
    </r>
  </si>
  <si>
    <t>CTE - PERKINS</t>
  </si>
  <si>
    <t>CTE - Perkins-Title IIIE Tech Prep</t>
  </si>
  <si>
    <t>Total CTE - Perkins</t>
  </si>
  <si>
    <r>
      <rPr>
        <sz val="8"/>
        <color rgb="FF000000"/>
        <rFont val="Calibri"/>
        <family val="2"/>
        <scheme val="minor"/>
      </rPr>
      <t xml:space="preserve">CTE - Other </t>
    </r>
    <r>
      <rPr>
        <i/>
        <sz val="8"/>
        <color rgb="FF000000"/>
        <rFont val="Calibri"/>
        <family val="2"/>
        <scheme val="minor"/>
      </rPr>
      <t>(Describe &amp; Itemize)</t>
    </r>
  </si>
  <si>
    <t>Federal - Adult Education</t>
  </si>
  <si>
    <t>Qualified Zone Academy Bond Tax Credits</t>
  </si>
  <si>
    <t>Qualified School Construction Bond Credits</t>
  </si>
  <si>
    <t>Build America Bond Tax Credits</t>
  </si>
  <si>
    <t>Build America Bond Interest Reimbursement</t>
  </si>
  <si>
    <t>Total Stimulus Programs</t>
  </si>
  <si>
    <t xml:space="preserve">    Race to the Top Program</t>
  </si>
  <si>
    <t>Race to the Top - Preschool Expansion Grant</t>
  </si>
  <si>
    <t>Title III - Instruction for English Learners &amp; Immigrant Students</t>
  </si>
  <si>
    <t xml:space="preserve">Title III - English Language Acquistion </t>
  </si>
  <si>
    <t>McKinney Education for Homeless Children</t>
  </si>
  <si>
    <t>Title II - Eisenhower - Professional Development Formula</t>
  </si>
  <si>
    <t>Title II - Teacher Quality</t>
  </si>
  <si>
    <t>Title II - Part A − Supporting Effective Instruction − State Grants</t>
  </si>
  <si>
    <t>Federal Charter Schools</t>
  </si>
  <si>
    <t>State Assessment Grants</t>
  </si>
  <si>
    <t xml:space="preserve">Grant for State Assessments and Related Activities </t>
  </si>
  <si>
    <t>Medicaid Matching Funds - Administrative Outreach</t>
  </si>
  <si>
    <t>Medicaid Matching Funds - Fee-For-Service Program</t>
  </si>
  <si>
    <t>Total Restricted Grants-In-Aid Received from Federal Govt. Thru the State</t>
  </si>
  <si>
    <r>
      <rPr>
        <sz val="8"/>
        <color rgb="FF000000"/>
        <rFont val="Calibri"/>
        <family val="2"/>
        <scheme val="minor"/>
      </rPr>
      <t xml:space="preserve">Other Restricted Grants Received from Fed. Govt. thru State </t>
    </r>
    <r>
      <rPr>
        <i/>
        <sz val="8"/>
        <color rgb="FF000000"/>
        <rFont val="Calibri"/>
        <family val="2"/>
        <scheme val="minor"/>
      </rPr>
      <t>(Describe &amp; Itemize)</t>
    </r>
  </si>
  <si>
    <t>TOTAL RECEIPTS/REVENUES FROM FEDERAL SOURCES</t>
  </si>
  <si>
    <t>TOTAL DIRECT RECEIPTS/REVENUES (without Student Activity Funds 1799)</t>
  </si>
  <si>
    <t>TOTAL DIRECT RECEIPTS/REVENUES (with Student Activity Funds 1799)</t>
  </si>
  <si>
    <t>(100)</t>
  </si>
  <si>
    <t>(200)</t>
  </si>
  <si>
    <t>(300)</t>
  </si>
  <si>
    <t>(400)</t>
  </si>
  <si>
    <t>(500)</t>
  </si>
  <si>
    <t>(600)</t>
  </si>
  <si>
    <t>(700)</t>
  </si>
  <si>
    <t>(800)</t>
  </si>
  <si>
    <t>(900)</t>
  </si>
  <si>
    <t>Funct #</t>
  </si>
  <si>
    <t>Non-Capitalized Equipment</t>
  </si>
  <si>
    <t>Total</t>
  </si>
  <si>
    <t>10 - EDUCATIONAL FUND (ED)</t>
  </si>
  <si>
    <t>INSTRUCTION (ED)</t>
  </si>
  <si>
    <t>Regular Programs</t>
  </si>
  <si>
    <t>Tuition Payment to Charter Schools</t>
  </si>
  <si>
    <t>Pre-K Programs</t>
  </si>
  <si>
    <t>Special Education Programs (Functions 1200 - 1220)</t>
  </si>
  <si>
    <t>Special Education Programs Pre-K</t>
  </si>
  <si>
    <t>Remedial and Supplemental Programs K-12</t>
  </si>
  <si>
    <t>Remedial and Supplemental Programs Pre-K</t>
  </si>
  <si>
    <t>Adult/Continuing Education Programs</t>
  </si>
  <si>
    <t>CTE Programs</t>
  </si>
  <si>
    <t>Interscholastic Programs</t>
  </si>
  <si>
    <t>Summer School Programs</t>
  </si>
  <si>
    <t>Gifted Programs</t>
  </si>
  <si>
    <t>Driver's Education Programs</t>
  </si>
  <si>
    <t>Bilingual Programs</t>
  </si>
  <si>
    <t>Truant Alternative &amp; Optional Programs</t>
  </si>
  <si>
    <t>Pre-K Programs - Private Tuition</t>
  </si>
  <si>
    <t>Regular K-12 Programs  Private Tuition</t>
  </si>
  <si>
    <t>Special Education Programs K-12 Private Tuition</t>
  </si>
  <si>
    <t>Special Education Programs Pre-K Tuition</t>
  </si>
  <si>
    <t>Remedial/Supplemental Programs K-12 Private Tuition</t>
  </si>
  <si>
    <t>Remedial/Supplemental Programs Pre-K Private Tuition</t>
  </si>
  <si>
    <t>Adult/Continuing Education Programs Private Tuition</t>
  </si>
  <si>
    <t>CTE Programs Private Tuition</t>
  </si>
  <si>
    <t>Interscholastic Programs Private Tuition</t>
  </si>
  <si>
    <t>Summer School Programs Private Tuition</t>
  </si>
  <si>
    <t>Gifted Programs Private Tuition</t>
  </si>
  <si>
    <t>Bilingual Programs Private Tuition</t>
  </si>
  <si>
    <t>Truants Alternative/Opt Ed Programs Private Tuition</t>
  </si>
  <si>
    <t xml:space="preserve">Student Activity Fund Expenditures </t>
  </si>
  <si>
    <r>
      <rPr>
        <b/>
        <sz val="8"/>
        <color rgb="FF000000"/>
        <rFont val="Calibri"/>
        <family val="2"/>
        <scheme val="minor"/>
      </rPr>
      <t>Total Instruction</t>
    </r>
    <r>
      <rPr>
        <b/>
        <vertAlign val="superscript"/>
        <sz val="9"/>
        <color rgb="FF000000"/>
        <rFont val="Calibri"/>
        <family val="2"/>
        <scheme val="minor"/>
      </rPr>
      <t>14</t>
    </r>
    <r>
      <rPr>
        <b/>
        <sz val="8"/>
        <color rgb="FF000000"/>
        <rFont val="Calibri"/>
        <family val="2"/>
        <scheme val="minor"/>
      </rPr>
      <t xml:space="preserve"> (Without Student Activity Funds 1999)</t>
    </r>
  </si>
  <si>
    <t>Total Instruction  (With Student Activity Funds 1999)</t>
  </si>
  <si>
    <t>SUPPORT SERVICES (ED)</t>
  </si>
  <si>
    <t>Support Services - Pupil</t>
  </si>
  <si>
    <t>Attendance &amp; Social Work Services</t>
  </si>
  <si>
    <t>Guidance Services</t>
  </si>
  <si>
    <t>Health Services</t>
  </si>
  <si>
    <t>Psychological Services</t>
  </si>
  <si>
    <t>Speech Pathology &amp; Audiology Services</t>
  </si>
  <si>
    <t>Total Support Services - Pupil</t>
  </si>
  <si>
    <r>
      <rPr>
        <sz val="8"/>
        <color rgb="FF000000"/>
        <rFont val="Calibri"/>
        <family val="2"/>
        <scheme val="minor"/>
      </rPr>
      <t xml:space="preserve">Other Support Services - Pupils </t>
    </r>
    <r>
      <rPr>
        <i/>
        <sz val="8"/>
        <color rgb="FF000000"/>
        <rFont val="Calibri"/>
        <family val="2"/>
        <scheme val="minor"/>
      </rPr>
      <t>(Describe &amp; Itemize)</t>
    </r>
  </si>
  <si>
    <t>Support Services - Instructional Staff</t>
  </si>
  <si>
    <t>Improvement of Instruction Services</t>
  </si>
  <si>
    <t>Educational Media Services</t>
  </si>
  <si>
    <t>Assessment &amp; Testing</t>
  </si>
  <si>
    <t>Total Support Services - Instructional Staff</t>
  </si>
  <si>
    <t>Support Services - General Administration</t>
  </si>
  <si>
    <t>Board of Education Services</t>
  </si>
  <si>
    <t>Executive Administration Services</t>
  </si>
  <si>
    <t>Special Area Administration Services</t>
  </si>
  <si>
    <t>Tort Immunity Services</t>
  </si>
  <si>
    <t>2361, 2365</t>
  </si>
  <si>
    <t>Total Support Services - General Administration</t>
  </si>
  <si>
    <t>Support Services - School Administration</t>
  </si>
  <si>
    <t>Office of the Principal Services</t>
  </si>
  <si>
    <t>Total Support Services - School Administration</t>
  </si>
  <si>
    <r>
      <rPr>
        <sz val="8"/>
        <color rgb="FF000000"/>
        <rFont val="Calibri"/>
        <family val="2"/>
        <scheme val="minor"/>
      </rPr>
      <t xml:space="preserve">Other Support Services - School Administration </t>
    </r>
    <r>
      <rPr>
        <i/>
        <sz val="8"/>
        <color rgb="FF000000"/>
        <rFont val="Calibri"/>
        <family val="2"/>
        <scheme val="minor"/>
      </rPr>
      <t>(Describe &amp; Itemize)</t>
    </r>
  </si>
  <si>
    <t>Support Services - Business</t>
  </si>
  <si>
    <t>Direction of Business Support Services</t>
  </si>
  <si>
    <t>Fiscal Services</t>
  </si>
  <si>
    <t>Operation &amp; Maintenance of Plant Services</t>
  </si>
  <si>
    <t>Pupil Transportation Services</t>
  </si>
  <si>
    <t>Food Services</t>
  </si>
  <si>
    <t>Internal Services</t>
  </si>
  <si>
    <t>Total Support Services - Business</t>
  </si>
  <si>
    <t>Support Services - Central</t>
  </si>
  <si>
    <t>2600</t>
  </si>
  <si>
    <t>Direction of Central Support Services</t>
  </si>
  <si>
    <t>Planning, Research, Development &amp; Evaluation Services</t>
  </si>
  <si>
    <t>Information Services</t>
  </si>
  <si>
    <t>Staff Services</t>
  </si>
  <si>
    <t>Data Processing Services</t>
  </si>
  <si>
    <t>Total Support Services - Central</t>
  </si>
  <si>
    <t>Total Support Services</t>
  </si>
  <si>
    <r>
      <rPr>
        <b/>
        <sz val="9"/>
        <color rgb="FF000000"/>
        <rFont val="Calibri"/>
        <family val="2"/>
        <scheme val="minor"/>
      </rPr>
      <t>Other Support Services - Misc.</t>
    </r>
    <r>
      <rPr>
        <b/>
        <i/>
        <sz val="9"/>
        <color rgb="FF000000"/>
        <rFont val="Calibri"/>
        <family val="2"/>
        <scheme val="minor"/>
      </rPr>
      <t xml:space="preserve"> </t>
    </r>
    <r>
      <rPr>
        <i/>
        <sz val="9"/>
        <color rgb="FF000000"/>
        <rFont val="Calibri"/>
        <family val="2"/>
        <scheme val="minor"/>
      </rPr>
      <t>(Describe &amp; Itemize)</t>
    </r>
  </si>
  <si>
    <t>COMMUNITY SERVICES (ED)</t>
  </si>
  <si>
    <t>PAYMENTS TO OTHER DIST &amp; GOVT UNITS (ED)</t>
  </si>
  <si>
    <t>Payments to Other Dist &amp; Govt Units (In-State)</t>
  </si>
  <si>
    <t>Payments for Regular Programs</t>
  </si>
  <si>
    <t>Payments for Special Education Programs</t>
  </si>
  <si>
    <t>Payments for Adult/Continuing Education Programs</t>
  </si>
  <si>
    <t>Payments for CTE Programs</t>
  </si>
  <si>
    <t>Payments for Community College Programs</t>
  </si>
  <si>
    <t>Total Payments to Other Dist &amp; Govt Units (In-State)</t>
  </si>
  <si>
    <r>
      <rPr>
        <sz val="8"/>
        <color rgb="FF000000"/>
        <rFont val="Calibri"/>
        <family val="2"/>
        <scheme val="minor"/>
      </rPr>
      <t xml:space="preserve">Other Payments to In-State Govt Units - Programs </t>
    </r>
    <r>
      <rPr>
        <i/>
        <sz val="8"/>
        <color rgb="FF000000"/>
        <rFont val="Calibri"/>
        <family val="2"/>
        <scheme val="minor"/>
      </rPr>
      <t>(Describe &amp; Itemize)</t>
    </r>
  </si>
  <si>
    <t>Payments for Regular Programs - Tuition</t>
  </si>
  <si>
    <t>Payments for Special Education Programs - Tuition</t>
  </si>
  <si>
    <t>Payments for Adult/Continuing Education Programs - Tuition</t>
  </si>
  <si>
    <t>Payments for CTE Programs - Tuition</t>
  </si>
  <si>
    <t>Payments for Community College Programs - Tuition</t>
  </si>
  <si>
    <t>Payments for Other Programs - Tuition</t>
  </si>
  <si>
    <t>Total Payments to Other Dist &amp; Govt Units - Tuition (In State)</t>
  </si>
  <si>
    <r>
      <rPr>
        <sz val="8"/>
        <color rgb="FF000000"/>
        <rFont val="Calibri"/>
        <family val="2"/>
        <scheme val="minor"/>
      </rPr>
      <t>Other Payments to In-State Govt Units - Tuition</t>
    </r>
    <r>
      <rPr>
        <i/>
        <sz val="8"/>
        <color rgb="FF000000"/>
        <rFont val="Calibri"/>
        <family val="2"/>
        <scheme val="minor"/>
      </rPr>
      <t xml:space="preserve"> (Describe &amp; Itemize)</t>
    </r>
  </si>
  <si>
    <t>Payments for Regular Programs - Transfers</t>
  </si>
  <si>
    <t>Payments for Special Education Programs - Transfers</t>
  </si>
  <si>
    <t>Payments for Adult/Continuing Ed Programs - Transfers</t>
  </si>
  <si>
    <t>Payments for CTE Programs - Transfers</t>
  </si>
  <si>
    <t>Payments for Community College Program - Transfers</t>
  </si>
  <si>
    <t>Payments for Other Programs - Transfers</t>
  </si>
  <si>
    <t>Total Payments to Other Dist &amp; Govt Units-Transfers (In State)</t>
  </si>
  <si>
    <r>
      <rPr>
        <sz val="8"/>
        <color rgb="FF000000"/>
        <rFont val="Calibri"/>
        <family val="2"/>
        <scheme val="minor"/>
      </rPr>
      <t>Other Payments to In-State Govt Units - Transfers</t>
    </r>
    <r>
      <rPr>
        <i/>
        <sz val="8"/>
        <color rgb="FF000000"/>
        <rFont val="Calibri"/>
        <family val="2"/>
        <scheme val="minor"/>
      </rPr>
      <t xml:space="preserve"> (Describe &amp; Itemize)</t>
    </r>
  </si>
  <si>
    <t>Payments to Other Dist &amp; Govt Units (Out of State)</t>
  </si>
  <si>
    <t>Total Payments to Other Dist &amp; Govt Units</t>
  </si>
  <si>
    <t>DEBT SERVICE (ED)</t>
  </si>
  <si>
    <t>Debt Service - Interest on Short-Term Debt</t>
  </si>
  <si>
    <t>Tax Anticipation Warrants</t>
  </si>
  <si>
    <t>Tax Anticipation Notes</t>
  </si>
  <si>
    <t>Corporate Personal Property Repl Tax Anticipated Notes</t>
  </si>
  <si>
    <t>State Aid Anticipation Certificates</t>
  </si>
  <si>
    <t>Total Debt Service - Interest on Short-Term Debt</t>
  </si>
  <si>
    <r>
      <rPr>
        <sz val="8"/>
        <color rgb="FF000000"/>
        <rFont val="Calibri"/>
        <family val="2"/>
        <scheme val="minor"/>
      </rPr>
      <t xml:space="preserve">Other Interest on Short-Term Debt </t>
    </r>
    <r>
      <rPr>
        <i/>
        <sz val="8"/>
        <color rgb="FF000000"/>
        <rFont val="Calibri"/>
        <family val="2"/>
        <scheme val="minor"/>
      </rPr>
      <t>(Describe &amp; Itemize)</t>
    </r>
  </si>
  <si>
    <t>Debt Service - Interest on Long-Term Debt</t>
  </si>
  <si>
    <t>Total Debt Service</t>
  </si>
  <si>
    <t>PROVISION FOR CONTINGENCIES (ED)</t>
  </si>
  <si>
    <t>Total Direct Disbursements/Expenditures (without Student Activity Funds (1999)</t>
  </si>
  <si>
    <t>Total Direct Disbursements/Expenditures (with Student Activity Funds (1999)</t>
  </si>
  <si>
    <t>Excess (Deficiency) of Receipts/Revenues Over Disbursements/Expenditures (without Student Activity Funds 1999)</t>
  </si>
  <si>
    <t>Excess (Deficiency) of Receipts/Revenues Over Disbursements/Expenditures (with Student Activity Funds 1999)</t>
  </si>
  <si>
    <t>20 - OPERATIONS AND MAINTENANCE FUND (O&amp;M)</t>
  </si>
  <si>
    <t>SUPPORT SERVICES (O&amp;M)</t>
  </si>
  <si>
    <t>Facilities Acquisition &amp; Construction Services</t>
  </si>
  <si>
    <r>
      <rPr>
        <sz val="8"/>
        <color rgb="FF000000"/>
        <rFont val="Calibri"/>
        <family val="2"/>
        <scheme val="minor"/>
      </rPr>
      <t>Other Support Services - Pupils</t>
    </r>
    <r>
      <rPr>
        <i/>
        <sz val="8"/>
        <color rgb="FF000000"/>
        <rFont val="Calibri"/>
        <family val="2"/>
        <scheme val="minor"/>
      </rPr>
      <t xml:space="preserve"> (Describe &amp; Itemize)</t>
    </r>
  </si>
  <si>
    <r>
      <rPr>
        <b/>
        <sz val="9"/>
        <color rgb="FF000000"/>
        <rFont val="Calibri"/>
        <family val="2"/>
        <scheme val="minor"/>
      </rPr>
      <t xml:space="preserve">Other Support Services - Misc. </t>
    </r>
    <r>
      <rPr>
        <i/>
        <sz val="9"/>
        <color rgb="FF000000"/>
        <rFont val="Calibri"/>
        <family val="2"/>
        <scheme val="minor"/>
      </rPr>
      <t>(Describe &amp; Itemize)</t>
    </r>
  </si>
  <si>
    <t>COMMUNITY SERVICES (O&amp;M)</t>
  </si>
  <si>
    <t>PAYMENTS TO OTHER DIST &amp; GOVT UNITS (O&amp;M)</t>
  </si>
  <si>
    <t>Payments for CTE Program</t>
  </si>
  <si>
    <r>
      <rPr>
        <sz val="8"/>
        <color rgb="FF000000"/>
        <rFont val="Calibri"/>
        <family val="2"/>
        <scheme val="minor"/>
      </rPr>
      <t xml:space="preserve">Payments to Other Dist &amp; Govt Units (Out of State) </t>
    </r>
    <r>
      <rPr>
        <vertAlign val="superscript"/>
        <sz val="10"/>
        <color rgb="FF000000"/>
        <rFont val="Calibri"/>
        <family val="2"/>
        <scheme val="minor"/>
      </rPr>
      <t>14</t>
    </r>
  </si>
  <si>
    <r>
      <rPr>
        <sz val="8"/>
        <color rgb="FF000000"/>
        <rFont val="Calibri"/>
        <family val="2"/>
        <scheme val="minor"/>
      </rPr>
      <t>Other Payments to In-State Govt Units - Programs</t>
    </r>
    <r>
      <rPr>
        <i/>
        <sz val="8"/>
        <color rgb="FF000000"/>
        <rFont val="Calibri"/>
        <family val="2"/>
        <scheme val="minor"/>
      </rPr>
      <t xml:space="preserve"> (Describe &amp; Itemize)</t>
    </r>
  </si>
  <si>
    <t>Total Payments to Other Dist &amp; Govt Unit</t>
  </si>
  <si>
    <t>DEBT SERVICE (O&amp;M)</t>
  </si>
  <si>
    <t>Corporate Personal Prop Repl Tax Anticipated Notes</t>
  </si>
  <si>
    <t>PROVISION FOR CONTINGENCIES (O&amp;M)</t>
  </si>
  <si>
    <r>
      <rPr>
        <sz val="8"/>
        <color rgb="FF000000"/>
        <rFont val="Calibri"/>
        <family val="2"/>
        <scheme val="minor"/>
      </rPr>
      <t>Other Interest on Short-Term Debt</t>
    </r>
    <r>
      <rPr>
        <i/>
        <sz val="8"/>
        <color rgb="FF000000"/>
        <rFont val="Calibri"/>
        <family val="2"/>
        <scheme val="minor"/>
      </rPr>
      <t xml:space="preserve"> (Describe &amp; Itemize)</t>
    </r>
  </si>
  <si>
    <t>Total Direct Disbursements/Expenditures</t>
  </si>
  <si>
    <t>Excess (Deficiency) of Receipts/Revenues Over Disbursements/Expenditures</t>
  </si>
  <si>
    <t>30 - DEBT SERVICE FUND (DS)</t>
  </si>
  <si>
    <t>PAYMENTS TO OTHER DIST &amp; GOVT UNITS (DS)</t>
  </si>
  <si>
    <t>4100</t>
  </si>
  <si>
    <t xml:space="preserve">Payments for Regular Programs </t>
  </si>
  <si>
    <t>4110</t>
  </si>
  <si>
    <t>4120</t>
  </si>
  <si>
    <t>4190</t>
  </si>
  <si>
    <t>4000</t>
  </si>
  <si>
    <t>DEBT SERVICE (DS)</t>
  </si>
  <si>
    <t>Corporate Personal Prop Repl Tax Anticipation Notes</t>
  </si>
  <si>
    <t>Total Debt Service - Interest On Short-Term Debt</t>
  </si>
  <si>
    <r>
      <rPr>
        <b/>
        <sz val="9"/>
        <color rgb="FF000000"/>
        <rFont val="Calibri"/>
        <family val="2"/>
        <scheme val="minor"/>
      </rPr>
      <t xml:space="preserve">Debt Service - Payments of Principal on Long-Term Debt </t>
    </r>
    <r>
      <rPr>
        <b/>
        <vertAlign val="superscript"/>
        <sz val="9"/>
        <color rgb="FF000000"/>
        <rFont val="Calibri"/>
        <family val="2"/>
        <scheme val="minor"/>
      </rPr>
      <t>15</t>
    </r>
    <r>
      <rPr>
        <b/>
        <sz val="9"/>
        <color rgb="FF000000"/>
        <rFont val="Calibri"/>
        <family val="2"/>
        <scheme val="minor"/>
      </rPr>
      <t xml:space="preserve"> (Lease/Purchase Principal Retired) </t>
    </r>
    <r>
      <rPr>
        <i/>
        <sz val="9"/>
        <color rgb="FF000000"/>
        <rFont val="Calibri"/>
        <family val="2"/>
        <scheme val="minor"/>
      </rPr>
      <t>(Describe &amp; Itemize)</t>
    </r>
  </si>
  <si>
    <t>PROVISION FOR CONTINGENCIES (DS)</t>
  </si>
  <si>
    <r>
      <rPr>
        <b/>
        <sz val="8"/>
        <color rgb="FF000000"/>
        <rFont val="Calibri"/>
        <family val="2"/>
        <scheme val="minor"/>
      </rPr>
      <t>Debt Service - Other</t>
    </r>
    <r>
      <rPr>
        <i/>
        <sz val="8"/>
        <color rgb="FF000000"/>
        <rFont val="Calibri"/>
        <family val="2"/>
        <scheme val="minor"/>
      </rPr>
      <t xml:space="preserve"> (Describe &amp; Itemize)</t>
    </r>
  </si>
  <si>
    <t>40 - TRANSPORTATION FUND (TR)</t>
  </si>
  <si>
    <t>SUPPORT SERVICES (TR)</t>
  </si>
  <si>
    <t>Support Services - Pupils</t>
  </si>
  <si>
    <t>2100</t>
  </si>
  <si>
    <t>COMMUNITY SERVICES (TR)</t>
  </si>
  <si>
    <r>
      <rPr>
        <sz val="8"/>
        <color rgb="FF000000"/>
        <rFont val="Calibri"/>
        <family val="2"/>
        <scheme val="minor"/>
      </rPr>
      <t>Other Support Services - Business</t>
    </r>
    <r>
      <rPr>
        <i/>
        <sz val="8"/>
        <color rgb="FF000000"/>
        <rFont val="Calibri"/>
        <family val="2"/>
        <scheme val="minor"/>
      </rPr>
      <t xml:space="preserve"> (Describe &amp; Itemize)</t>
    </r>
  </si>
  <si>
    <t>PAYMENTS TO OTHER DIST &amp; GOVT UNITS (TR)</t>
  </si>
  <si>
    <t>Payments for Regular Program</t>
  </si>
  <si>
    <t>DEBT SERVICE (TR)</t>
  </si>
  <si>
    <r>
      <rPr>
        <b/>
        <sz val="9"/>
        <color rgb="FF000000"/>
        <rFont val="Calibri"/>
        <family val="2"/>
        <scheme val="minor"/>
      </rPr>
      <t xml:space="preserve">Payments to Other Dist &amp; Govt Units (Out-of-State) </t>
    </r>
    <r>
      <rPr>
        <i/>
        <sz val="9"/>
        <color rgb="FF000000"/>
        <rFont val="Calibri"/>
        <family val="2"/>
        <scheme val="minor"/>
      </rPr>
      <t>(Describe &amp; Itemize)</t>
    </r>
  </si>
  <si>
    <t>5100</t>
  </si>
  <si>
    <r>
      <rPr>
        <b/>
        <sz val="9"/>
        <color rgb="FF000000"/>
        <rFont val="Calibri"/>
        <family val="2"/>
        <scheme val="minor"/>
      </rPr>
      <t>Debt Service - Other</t>
    </r>
    <r>
      <rPr>
        <i/>
        <sz val="9"/>
        <color rgb="FF000000"/>
        <rFont val="Calibri"/>
        <family val="2"/>
        <scheme val="minor"/>
      </rPr>
      <t xml:space="preserve"> (Describe &amp; Itemize)</t>
    </r>
  </si>
  <si>
    <t>PROVISION FOR CONTINGENCIES (TR)</t>
  </si>
  <si>
    <t>50 - MUNICIPAL RETIREMENT/SOC SEC FUND (MR/SS)</t>
  </si>
  <si>
    <t>INSTRUCTION (MR/SS)</t>
  </si>
  <si>
    <t>Regular Program</t>
  </si>
  <si>
    <t>Special Education Programs (Functions 1200-1220)</t>
  </si>
  <si>
    <t>Total Instruction</t>
  </si>
  <si>
    <t>SUPPORT SERVICES (MR/SS)</t>
  </si>
  <si>
    <t>2200</t>
  </si>
  <si>
    <t>Special Area Administrative Services</t>
  </si>
  <si>
    <t>Claims Paid from Self Insurance Fund</t>
  </si>
  <si>
    <t>Risk Management and Claims Services Payments</t>
  </si>
  <si>
    <t>2530</t>
  </si>
  <si>
    <t>Operation &amp; Maintenance of Plant Service</t>
  </si>
  <si>
    <t>COMMUNITY SERVICES (MR/SS)</t>
  </si>
  <si>
    <r>
      <rPr>
        <b/>
        <sz val="9"/>
        <color rgb="FF000000"/>
        <rFont val="Calibri"/>
        <family val="2"/>
        <scheme val="minor"/>
      </rPr>
      <t>Other Support Services - Misc.</t>
    </r>
    <r>
      <rPr>
        <sz val="9"/>
        <color rgb="FF000000"/>
        <rFont val="Calibri"/>
        <family val="2"/>
        <scheme val="minor"/>
      </rPr>
      <t xml:space="preserve"> </t>
    </r>
    <r>
      <rPr>
        <i/>
        <sz val="9"/>
        <color rgb="FF000000"/>
        <rFont val="Calibri"/>
        <family val="2"/>
        <scheme val="minor"/>
      </rPr>
      <t>(Describe &amp; Itemize)</t>
    </r>
  </si>
  <si>
    <t>PAYMENTS TO OTHER DIST &amp; GOVT UNITS (MR/SS)</t>
  </si>
  <si>
    <t>DEBT SERVICE (MR/SS)</t>
  </si>
  <si>
    <t>PROVISION FOR CONTINGENCIES (MR/SS)</t>
  </si>
  <si>
    <t>60 - CAPITAL PROJECTS (CP)</t>
  </si>
  <si>
    <t>SUPPORT SERVICES (CP)</t>
  </si>
  <si>
    <t>PAYMENTS TO OTHER DIST &amp; GOVT UNITS (CP)</t>
  </si>
  <si>
    <t>Payments to Regular Programs</t>
  </si>
  <si>
    <t>Payment for Special Education Programs</t>
  </si>
  <si>
    <t>Payment for CTE Programs</t>
  </si>
  <si>
    <t>Total Payments to Other Districts &amp; Govt Units</t>
  </si>
  <si>
    <r>
      <rPr>
        <sz val="8"/>
        <color rgb="FF000000"/>
        <rFont val="Calibri"/>
        <family val="2"/>
        <scheme val="minor"/>
      </rPr>
      <t xml:space="preserve">Payments to Other Govt Units - Programs (In-State) </t>
    </r>
    <r>
      <rPr>
        <i/>
        <sz val="8"/>
        <color rgb="FF000000"/>
        <rFont val="Calibri"/>
        <family val="2"/>
        <scheme val="minor"/>
      </rPr>
      <t>(Describe &amp; Itemize)</t>
    </r>
  </si>
  <si>
    <t>PROVISION FOR CONTINGENCIES (CP)</t>
  </si>
  <si>
    <t>70 WORKING CASH FUND (WC)</t>
  </si>
  <si>
    <t>80 - TORT FUND (TF)</t>
  </si>
  <si>
    <t>INSTRUCTION (TF)</t>
  </si>
  <si>
    <t>SUPPORT SERVICES (TF)</t>
  </si>
  <si>
    <r>
      <rPr>
        <b/>
        <sz val="8"/>
        <color rgb="FF000000"/>
        <rFont val="Calibri"/>
        <family val="2"/>
        <scheme val="minor"/>
      </rPr>
      <t>Total Instruction</t>
    </r>
    <r>
      <rPr>
        <b/>
        <vertAlign val="superscript"/>
        <sz val="9"/>
        <color rgb="FF000000"/>
        <rFont val="Calibri"/>
        <family val="2"/>
        <scheme val="minor"/>
      </rPr>
      <t>14</t>
    </r>
  </si>
  <si>
    <t>COMMUNITY SERVICES (TF)</t>
  </si>
  <si>
    <t>PAYMENTS TO OTHER DIST &amp; GOVT UNITS (TF)</t>
  </si>
  <si>
    <t>DEBT SERVICE (TF)</t>
  </si>
  <si>
    <t>Corporate Personal Property Replacement Tax Anticipation Notes</t>
  </si>
  <si>
    <t>90 - FIRE PREVENTION &amp; SAFETY FUND (FP&amp;S)</t>
  </si>
  <si>
    <r>
      <rPr>
        <sz val="8"/>
        <color rgb="FF000000"/>
        <rFont val="Calibri"/>
        <family val="2"/>
        <scheme val="minor"/>
      </rPr>
      <t>Other Interest or Short-Term Debt</t>
    </r>
    <r>
      <rPr>
        <i/>
        <sz val="8"/>
        <color rgb="FF000000"/>
        <rFont val="Calibri"/>
        <family val="2"/>
        <scheme val="minor"/>
      </rPr>
      <t xml:space="preserve"> (Describe &amp; Itemize)</t>
    </r>
  </si>
  <si>
    <t>PROVISION FOR CONTINGENCIES (TF)</t>
  </si>
  <si>
    <t>SUPPORT SERVICES (FP&amp;S)</t>
  </si>
  <si>
    <t>PAYMENTS TO OTHER DISTRICTS &amp; GOVT UNITS (FP&amp;S)</t>
  </si>
  <si>
    <t>Payments to Special Education Programs</t>
  </si>
  <si>
    <t>Total Payments to Other Districts &amp; Govt Units (FPS)</t>
  </si>
  <si>
    <t>DEBT SERVICE (FP&amp;S)</t>
  </si>
  <si>
    <t>If there is an amount in column C or column G, please describe the type of revenue or expenditure in column D or column H.</t>
  </si>
  <si>
    <t>PROVISIONS FOR CONTINGENCIES (FP&amp;S)</t>
  </si>
  <si>
    <t>Revenue Check:</t>
  </si>
  <si>
    <t>Expenditure Check:</t>
  </si>
  <si>
    <t xml:space="preserve">Error Message </t>
  </si>
  <si>
    <t>Revenues Acct. (EstRev tab)</t>
  </si>
  <si>
    <t xml:space="preserve">Amount </t>
  </si>
  <si>
    <t>Describe Revenue</t>
  </si>
  <si>
    <t>Expenditures Fund-Function (EstExp tab)</t>
  </si>
  <si>
    <t xml:space="preserve">Describe Expenditures </t>
  </si>
  <si>
    <t>Error Message</t>
  </si>
  <si>
    <t>10-2190</t>
  </si>
  <si>
    <t>10-2490</t>
  </si>
  <si>
    <t>10-2900</t>
  </si>
  <si>
    <t>10-4190</t>
  </si>
  <si>
    <t>10-4290</t>
  </si>
  <si>
    <t>10-4390</t>
  </si>
  <si>
    <t>10-4400</t>
  </si>
  <si>
    <t>10-5150</t>
  </si>
  <si>
    <t>20-2190</t>
  </si>
  <si>
    <t>20-2900</t>
  </si>
  <si>
    <t>20-4190</t>
  </si>
  <si>
    <t>20-4400</t>
  </si>
  <si>
    <t>20-5150</t>
  </si>
  <si>
    <t>30-4190</t>
  </si>
  <si>
    <t>30-5150</t>
  </si>
  <si>
    <t>30-5300</t>
  </si>
  <si>
    <t>30-5400</t>
  </si>
  <si>
    <t>40-2190</t>
  </si>
  <si>
    <t>40-2900</t>
  </si>
  <si>
    <t>40-4190</t>
  </si>
  <si>
    <t>40-4400</t>
  </si>
  <si>
    <t>40-5150</t>
  </si>
  <si>
    <t>40-5300</t>
  </si>
  <si>
    <t>40-5400</t>
  </si>
  <si>
    <t>50-2190</t>
  </si>
  <si>
    <t>50-2490</t>
  </si>
  <si>
    <t>50-2900</t>
  </si>
  <si>
    <t>50-5150</t>
  </si>
  <si>
    <t>60-2900</t>
  </si>
  <si>
    <t>60-4190</t>
  </si>
  <si>
    <t>80-2190</t>
  </si>
  <si>
    <t>80-2490</t>
  </si>
  <si>
    <t>80-2900</t>
  </si>
  <si>
    <t>80-4190</t>
  </si>
  <si>
    <t>80-4290</t>
  </si>
  <si>
    <t>80-4390</t>
  </si>
  <si>
    <t>80-4400</t>
  </si>
  <si>
    <t>80-5150</t>
  </si>
  <si>
    <t>80-5300</t>
  </si>
  <si>
    <t>80-5400</t>
  </si>
  <si>
    <t>90-2900</t>
  </si>
  <si>
    <t>90-4190</t>
  </si>
  <si>
    <t>90-5150</t>
  </si>
  <si>
    <t>90-5300</t>
  </si>
  <si>
    <t>DEFICIT BUDGET SUMMARY INFORMATION - Operating Funds Only (School Districts Only)</t>
  </si>
  <si>
    <t xml:space="preserve">Description </t>
  </si>
  <si>
    <t>EDUCATIONAL FUND (10)</t>
  </si>
  <si>
    <t>OPERATIONS &amp; MAINTENANCE FUND (20)</t>
  </si>
  <si>
    <t>TRANSPORTATION FUND (40)</t>
  </si>
  <si>
    <t>WORKING CASH FUND (70)</t>
  </si>
  <si>
    <t>TOTAL</t>
  </si>
  <si>
    <t>Direct Revenues</t>
  </si>
  <si>
    <t>Direct Expenditures</t>
  </si>
  <si>
    <t>Difference</t>
  </si>
  <si>
    <t xml:space="preserve">revenues (line 9, BudgetSum 2-4) being less than direct expenditures (line 19, BudgetSum 2-4) by an amount equal to or greater than one-third (1/3) </t>
  </si>
  <si>
    <t>of the ending fund balance (line 81, BudgetSum 2-4).</t>
  </si>
  <si>
    <t xml:space="preserve"> the district must adopt and file with ISBE a deficit reduction plan to balance the shortfall within three years.</t>
  </si>
  <si>
    <r>
      <rPr>
        <b/>
        <i/>
        <sz val="8"/>
        <color rgb="FF000000"/>
        <rFont val="Calibri"/>
        <family val="2"/>
        <scheme val="minor"/>
      </rPr>
      <t xml:space="preserve">Note:  </t>
    </r>
    <r>
      <rPr>
        <i/>
        <sz val="8"/>
        <color rgb="FF000000"/>
        <rFont val="Calibri"/>
        <family val="2"/>
        <scheme val="minor"/>
      </rPr>
      <t>The balance is determined using only the four funds listed above.  That is, if the estimated ending fund balance is less than three times the deficit spending,</t>
    </r>
  </si>
  <si>
    <t>defined above, then the school district shall adopt and submit a deficit reduction plan (found here on page 22-26) to ISBE within 30 days after acceptance of the AFR.</t>
  </si>
  <si>
    <t xml:space="preserve">The deficit reduction plan, if required, is developed using ISBE guidelines and format. </t>
  </si>
  <si>
    <t xml:space="preserve">Unbalanced budget: A Deficit Reduction Plan must be adopted and submitted </t>
  </si>
  <si>
    <t>Deficit Reduction Plan is required</t>
  </si>
  <si>
    <t xml:space="preserve">  Unbalanced budget; however, a Deficit Reduction Plan is not required at this time.</t>
  </si>
  <si>
    <t>Deficit Reduction Plan is not required</t>
  </si>
  <si>
    <t xml:space="preserve">                  Balanced budget; no Deficit Reduction Plan is required.</t>
  </si>
  <si>
    <t xml:space="preserve">      To determine if the budget is balanced, complete all pages of the budget first.</t>
  </si>
  <si>
    <t>ERROR - INCOMPLETE BUDGET. PLEASE COMPLETE BUDGET FORM</t>
  </si>
  <si>
    <t>concurrently with this budget. This Deficit Reduction Plan</t>
  </si>
  <si>
    <t xml:space="preserve">must result in a balanced budget by the last year of the attached plan, as </t>
  </si>
  <si>
    <t>adopted by the local board of education.</t>
  </si>
  <si>
    <t xml:space="preserve"> (DeficitBudgetSum Calc 21)</t>
  </si>
  <si>
    <t>*School Districts Only</t>
  </si>
  <si>
    <r>
      <rPr>
        <sz val="10"/>
        <color rgb="FF000000"/>
        <rFont val="Calibri"/>
        <family val="2"/>
        <scheme val="minor"/>
      </rPr>
      <t xml:space="preserve">Unbalanced budget: A Deficit Reduction Plan must be adopted and submitted concurrently with this budget.  This Deficit Reduction Plan must result in a balanced budget by the last year of the attached plan, as adopted by the local board of education.  </t>
    </r>
    <r>
      <rPr>
        <i/>
        <sz val="8"/>
        <color rgb="FF000000"/>
        <rFont val="Calibri"/>
        <family val="2"/>
        <scheme val="minor"/>
      </rPr>
      <t>(Tab: Deficit BudgetSum Calc)</t>
    </r>
  </si>
  <si>
    <t>DEFICIT REDUCTION PLAN</t>
  </si>
  <si>
    <t>SUMMARY</t>
  </si>
  <si>
    <t>ESTIMATED BUDGET</t>
  </si>
  <si>
    <t>BUDGET ADDENDUM - DEFICIT REDUCTION PLAN</t>
  </si>
  <si>
    <t>District Number</t>
  </si>
  <si>
    <t>Date of Adoption:</t>
  </si>
  <si>
    <t>(Enter as MM/DD/YY)</t>
  </si>
  <si>
    <t>District Name</t>
  </si>
  <si>
    <t>Educational Fund</t>
  </si>
  <si>
    <t>Operations &amp; Maintenance Fund</t>
  </si>
  <si>
    <t>Transportation Fund</t>
  </si>
  <si>
    <t>Working Cash Fund</t>
  </si>
  <si>
    <t xml:space="preserve">  RECEIPTS/REVENUES</t>
  </si>
  <si>
    <r>
      <rPr>
        <b/>
        <sz val="9"/>
        <color rgb="FF000000"/>
        <rFont val="Calibri"/>
        <family val="2"/>
        <scheme val="minor"/>
      </rPr>
      <t xml:space="preserve">ESTIMATED BEGINNING FUND BALANCE                                                             </t>
    </r>
    <r>
      <rPr>
        <b/>
        <i/>
        <sz val="9"/>
        <color rgb="FF000000"/>
        <rFont val="Calibri"/>
        <family val="2"/>
        <scheme val="minor"/>
      </rPr>
      <t>(must equal prior Ending Fund Balance)</t>
    </r>
  </si>
  <si>
    <t>Acct  #</t>
  </si>
  <si>
    <t>DISBURSEMENTS/EXPENDITURES</t>
  </si>
  <si>
    <t>PAYMENTS TO OTHER DISTRICTS &amp; GOVT. UNITS</t>
  </si>
  <si>
    <t>Excess of Receipts/Revenue Over/(Under) Disbursements/Expenditures</t>
  </si>
  <si>
    <t>TOTAL OTHER SOURCES/USES OF FUNDS</t>
  </si>
  <si>
    <t>ESTIMATED ENDING FUND BALANCE</t>
  </si>
  <si>
    <t xml:space="preserve">Deficit Reduction Plan-Background/Assumptions (School Districts Only) </t>
  </si>
  <si>
    <t xml:space="preserve">Please complete the following schedule and include a brief description to identify any areas of the budget that will be impacted from one year to the next.  If the deficit reduction plan relies upon new local revenues, identify contingencies for further budget reductions which will be enacted in the event those new revenues are not available.  </t>
  </si>
  <si>
    <t>Background and Narrative of Budget Reductions:</t>
  </si>
  <si>
    <t>Assumptions Used in the Deficit Reduction Plan:</t>
  </si>
  <si>
    <t>- EBF and Estimated New Tier Funding:</t>
  </si>
  <si>
    <t>- Equal Assessed Valuation and Tax Rates:</t>
  </si>
  <si>
    <t>- Employee Salaries and Benefits:</t>
  </si>
  <si>
    <t>- Short- and Long-Term Borrowing:</t>
  </si>
  <si>
    <t>- Educational Impact:</t>
  </si>
  <si>
    <t>- Other Assumptions:</t>
  </si>
  <si>
    <t>- Has the district considered shared services or outsourcing (Ex: Transportation, Insurance)? If yes, please explain:</t>
  </si>
  <si>
    <t>Evidence-Based Funding: Fiscal Year 2027 Spending Plan</t>
  </si>
  <si>
    <t>RCDT</t>
  </si>
  <si>
    <t>P1.Q2</t>
  </si>
  <si>
    <t>P2.Q1</t>
  </si>
  <si>
    <t>P2.Q2</t>
  </si>
  <si>
    <t>P2.Q3,P3Q2-4</t>
  </si>
  <si>
    <t>P2.Q4</t>
  </si>
  <si>
    <t>Assurances</t>
  </si>
  <si>
    <t>Focus increased time and attention on special student groups</t>
  </si>
  <si>
    <t>Estimated</t>
  </si>
  <si>
    <t>Climate and culture survey data (e.g., Five Essentials Survey)</t>
  </si>
  <si>
    <t>Yes</t>
  </si>
  <si>
    <t>Core Teachers</t>
  </si>
  <si>
    <t>Part I: Achieving Student Growth and Making Progress Toward State Education Goals</t>
  </si>
  <si>
    <t>Color Key</t>
  </si>
  <si>
    <t>Text or dollar figure entered by user.</t>
  </si>
  <si>
    <t>Increase the number of high-quality educators dedicated to special student groups</t>
  </si>
  <si>
    <t>Actual</t>
  </si>
  <si>
    <t>Attendance data (e.g., chronic absenteeism, graduation or dropout rates)</t>
  </si>
  <si>
    <t>Specialist Teachers</t>
  </si>
  <si>
    <t>No</t>
  </si>
  <si>
    <t xml:space="preserve">The questions below allow you to indicate the strategic priorities and strategies that will drive your efforts to achieve student growth and make progress toward state education goals. These may involve investing in any combination of an Organizational Unit's core resources: time, money, people, and programs.  </t>
  </si>
  <si>
    <t>Response selected from dropdown list</t>
  </si>
  <si>
    <t>Increase number and/or quality of professional development opportunities</t>
  </si>
  <si>
    <t>Student growth and achievement data, disaggregated by student groups</t>
  </si>
  <si>
    <t>Instructional Facilitator</t>
  </si>
  <si>
    <t xml:space="preserve">Collaboration Opportunity - Organizational Units may find that Part I is most easily and effectively completed if led by program leaders in consultation with finance leaders. </t>
  </si>
  <si>
    <t>Value is provided based on district selection.</t>
  </si>
  <si>
    <t>Maintain or expand early childhood programming</t>
  </si>
  <si>
    <t>Student grades or other local academic performance data</t>
  </si>
  <si>
    <t>Core Intervention Teacher</t>
  </si>
  <si>
    <t>1)</t>
  </si>
  <si>
    <t>Maintain or decrease class sizes</t>
  </si>
  <si>
    <r>
      <rPr>
        <b/>
        <sz val="11"/>
        <color rgb="FF000000"/>
        <rFont val="Calibri"/>
        <family val="2"/>
        <scheme val="minor"/>
      </rPr>
      <t>What are the Organizational Unit's strategic goals for student success for the 2026-27 school year? What measures will be used to evaluate progress? (</t>
    </r>
    <r>
      <rPr>
        <b/>
        <i/>
        <sz val="11"/>
        <color rgb="FF000000"/>
        <rFont val="Calibri"/>
        <family val="2"/>
        <scheme val="minor"/>
      </rPr>
      <t>No more than 2000 characters, including spaces.</t>
    </r>
    <r>
      <rPr>
        <b/>
        <sz val="11"/>
        <color rgb="FF000000"/>
        <rFont val="Calibri"/>
        <family val="2"/>
        <scheme val="minor"/>
      </rPr>
      <t>)</t>
    </r>
  </si>
  <si>
    <t>Student discipline and behavior data</t>
  </si>
  <si>
    <t>Substitute Teacher</t>
  </si>
  <si>
    <t>Maintain or expand pupil support services</t>
  </si>
  <si>
    <t>Educator shortages, retention and recruitment data</t>
  </si>
  <si>
    <t>Guidance Counselor</t>
  </si>
  <si>
    <t>Maintain or expand college and career readiness options (e.g., CTE programming, AP/IB programming, dual credit/dual enrollment programming)</t>
  </si>
  <si>
    <t>Family and community engagement data</t>
  </si>
  <si>
    <t>Nurse</t>
  </si>
  <si>
    <t>Improve programs, curriculum, and/or learning tools</t>
  </si>
  <si>
    <t>Site-based expenditure data</t>
  </si>
  <si>
    <t>Supervisory Aide</t>
  </si>
  <si>
    <t>Top Strategy 1</t>
  </si>
  <si>
    <t>Top Strategy 2</t>
  </si>
  <si>
    <t>Top Strategy 3</t>
  </si>
  <si>
    <t>Increase number and/or quality of community, parent, and family engagement opportunities</t>
  </si>
  <si>
    <t>Annual Financial Report data</t>
  </si>
  <si>
    <t>Librarian</t>
  </si>
  <si>
    <t>2)</t>
  </si>
  <si>
    <t xml:space="preserve">Select the top three strategies that the Organizational Unit will employ to achieve student growth and make progress toward state education goals. (Select three different responses from the dropdown list.) </t>
  </si>
  <si>
    <t>Maintain or increase equitable resource allocation for students so that more dollars benefit students in greater need</t>
  </si>
  <si>
    <t>Financial projections</t>
  </si>
  <si>
    <t>Librarian Aide</t>
  </si>
  <si>
    <r>
      <rPr>
        <sz val="11"/>
        <color theme="1"/>
        <rFont val="Calibri"/>
        <family val="2"/>
        <scheme val="minor"/>
      </rPr>
      <t>If "Other" was selected in question 2, please describe. (</t>
    </r>
    <r>
      <rPr>
        <i/>
        <sz val="11"/>
        <color theme="1"/>
        <rFont val="Calibri"/>
        <family val="2"/>
        <scheme val="minor"/>
      </rPr>
      <t>No more than 1000 characters, including spaces.</t>
    </r>
    <r>
      <rPr>
        <sz val="10"/>
        <color theme="1"/>
        <rFont val="Calibri"/>
        <family val="2"/>
        <scheme val="minor"/>
      </rPr>
      <t>)</t>
    </r>
  </si>
  <si>
    <t>Provide interventions and services to reduce truancy or dropout rates</t>
  </si>
  <si>
    <t>EBF student allocations and/or cost factors</t>
  </si>
  <si>
    <t>Principal</t>
  </si>
  <si>
    <t>Provide alternative learning programs and models to address unique student needs</t>
  </si>
  <si>
    <t>Health and/or technology access data (e.g., CDC School Health Index, ventilation data, etc.)</t>
  </si>
  <si>
    <t>Assistant Principal</t>
  </si>
  <si>
    <t>Other</t>
  </si>
  <si>
    <t>Equity Journey Continuum Data</t>
  </si>
  <si>
    <t>School Site Staff</t>
  </si>
  <si>
    <t>Part II: Planned Use of Evidence-Based Funding</t>
  </si>
  <si>
    <t>State Performance Plan Indicators for Special Education</t>
  </si>
  <si>
    <t>Gifted</t>
  </si>
  <si>
    <t xml:space="preserve">The questions below provide an opportunity to document the stakeholders with whom you consulted and the data you analyzed as you determined your strategic allocations of FY 2027 EBF dollars. Key statistics related to EBF distributions are provided for your reference. Form 50-36/50-39 is typically released before current-year appropriations are known. Therefore, the figures provided are for the prior fiscal year. </t>
  </si>
  <si>
    <t>Other local data sources</t>
  </si>
  <si>
    <t>Professional Development</t>
  </si>
  <si>
    <r>
      <rPr>
        <b/>
        <i/>
        <sz val="11"/>
        <color rgb="FF000000"/>
        <rFont val="Calibri"/>
        <family val="2"/>
        <scheme val="minor"/>
      </rPr>
      <t>Collaboration Opportunity</t>
    </r>
    <r>
      <rPr>
        <i/>
        <sz val="11"/>
        <color rgb="FF000000"/>
        <rFont val="Calibri"/>
        <family val="2"/>
        <scheme val="minor"/>
      </rPr>
      <t xml:space="preserve"> - Organizational Units may find that questions in this section are most easily and effectively completed if led by finance leaders in consultation with program leaders.</t>
    </r>
  </si>
  <si>
    <t>Instructional Materials</t>
  </si>
  <si>
    <t>Evidence-Based Funding  Organizational Unit Results
(FY 2026)</t>
  </si>
  <si>
    <r>
      <rPr>
        <i/>
        <sz val="11"/>
        <color theme="1"/>
        <rFont val="Calibri"/>
        <family val="2"/>
        <scheme val="minor"/>
      </rPr>
      <t xml:space="preserve">Final Resources / Adequacy Target =
</t>
    </r>
    <r>
      <rPr>
        <b/>
        <i/>
        <sz val="11"/>
        <color theme="1"/>
        <rFont val="Calibri"/>
        <family val="2"/>
        <scheme val="minor"/>
      </rPr>
      <t>Percent of Adequacy</t>
    </r>
  </si>
  <si>
    <t>Average Student Enrollment</t>
  </si>
  <si>
    <t>Adequacy Target</t>
  </si>
  <si>
    <t>Assessments</t>
  </si>
  <si>
    <t>Computer &amp; Tech Equip</t>
  </si>
  <si>
    <t>Final Resources</t>
  </si>
  <si>
    <t>Percent of Adequacy</t>
  </si>
  <si>
    <t>Student Activities</t>
  </si>
  <si>
    <t>Maintenance &amp; Operations</t>
  </si>
  <si>
    <r>
      <rPr>
        <i/>
        <sz val="11"/>
        <color theme="1"/>
        <rFont val="Calibri"/>
        <family val="2"/>
        <scheme val="minor"/>
      </rPr>
      <t xml:space="preserve">Base Funding Minimum
+
Tier Funding = 
</t>
    </r>
    <r>
      <rPr>
        <b/>
        <i/>
        <sz val="11"/>
        <color theme="1"/>
        <rFont val="Calibri"/>
        <family val="2"/>
        <scheme val="minor"/>
      </rPr>
      <t>Gross State Contribution</t>
    </r>
  </si>
  <si>
    <t>Tier Assignment</t>
  </si>
  <si>
    <t>Gross State Contribution</t>
  </si>
  <si>
    <t>Central Office</t>
  </si>
  <si>
    <t>FY26 Base Funding Minimum</t>
  </si>
  <si>
    <t>FY 2026 Tier Funding</t>
  </si>
  <si>
    <t>Low-Income Intervention Teacher</t>
  </si>
  <si>
    <t>Low-Income Pupil Support Staff</t>
  </si>
  <si>
    <t>Within FY 2026 Gross State Contribution, Resources Attributable to 
Specific Populations</t>
  </si>
  <si>
    <t>Low-Income Students</t>
  </si>
  <si>
    <t>Low-Income Extended Day Teacher</t>
  </si>
  <si>
    <t>English Learners (Els)</t>
  </si>
  <si>
    <t>Low-Income Summer School Teacher</t>
  </si>
  <si>
    <t>Special Education</t>
  </si>
  <si>
    <t>EL Intervention Teacher</t>
  </si>
  <si>
    <t>EL Pupil Support Staff</t>
  </si>
  <si>
    <t>FY 2027 Tier Funding</t>
  </si>
  <si>
    <t>Funding Type (Select)</t>
  </si>
  <si>
    <t>*Note: Tier Funding allocations are published annually at https://www.isbe.net/Pages/ebfdistribution.aspx . Amounts are available in early August. Districts must use actual funding amounts if they are available before submitting the budget to ISBE.</t>
  </si>
  <si>
    <t>EL Extended Day Teacher</t>
  </si>
  <si>
    <t xml:space="preserve">FY 2027 Tier Funding Allocation*: Enter the dollar amount of Tier Funding (e.g., NEW MONEY only) allocated to the Organizational Unit for FY 2027. Select whether the amount is estimated or actual funding. </t>
  </si>
  <si>
    <t>EL Summer School Teacher</t>
  </si>
  <si>
    <t>EL Core Teacher</t>
  </si>
  <si>
    <t>Sp Ed Teacher</t>
  </si>
  <si>
    <t>Data Source 1</t>
  </si>
  <si>
    <t>Data Source 2</t>
  </si>
  <si>
    <t>Data Source 3</t>
  </si>
  <si>
    <t>Sp Ed Instructional Assistant</t>
  </si>
  <si>
    <r>
      <rPr>
        <b/>
        <sz val="11"/>
        <color rgb="FF000000"/>
        <rFont val="Calibri"/>
        <family val="2"/>
        <scheme val="minor"/>
      </rPr>
      <t xml:space="preserve">Select the </t>
    </r>
    <r>
      <rPr>
        <b/>
        <u/>
        <sz val="11"/>
        <color rgb="FF000000"/>
        <rFont val="Calibri"/>
        <family val="2"/>
        <scheme val="minor"/>
      </rPr>
      <t>top three</t>
    </r>
    <r>
      <rPr>
        <b/>
        <sz val="11"/>
        <color rgb="FF000000"/>
        <rFont val="Calibri"/>
        <family val="2"/>
        <scheme val="minor"/>
      </rPr>
      <t xml:space="preserve"> sources of data used to inform the Organizational Unit's planned allocation of EBF dollars. (Select three different responses.)</t>
    </r>
  </si>
  <si>
    <t>Sp Ed Psychologist</t>
  </si>
  <si>
    <t>3)</t>
  </si>
  <si>
    <t>Indicate with which groups the Organizational Unit engaged to inform its intended allocation of EBF dollars. (Select any that apply; otherwise leave blank.)</t>
  </si>
  <si>
    <t>Bilingual Program Director(s)</t>
  </si>
  <si>
    <t>Principals</t>
  </si>
  <si>
    <t>Bilingual Parent Advisory Committee</t>
  </si>
  <si>
    <t>Special Ed. Program Director(s)</t>
  </si>
  <si>
    <t>School Improvement Teams</t>
  </si>
  <si>
    <t>Other Parent Group(s)</t>
  </si>
  <si>
    <t>Other Program Leaders</t>
  </si>
  <si>
    <t>Teacher or Support Staff Unions</t>
  </si>
  <si>
    <t>Community Focus Group(s)</t>
  </si>
  <si>
    <t>School Board Members</t>
  </si>
  <si>
    <t>Other School Staff</t>
  </si>
  <si>
    <r>
      <rPr>
        <sz val="11"/>
        <color theme="1"/>
        <rFont val="Calibri"/>
        <family val="2"/>
        <scheme val="minor"/>
      </rPr>
      <t>[Optional] Provide a brief description of the Organizational Unit's process for consulting with internal and external stakeholders in determining the allocation of EBF dollars. (</t>
    </r>
    <r>
      <rPr>
        <i/>
        <sz val="11"/>
        <color theme="1"/>
        <rFont val="Calibri"/>
        <family val="2"/>
        <scheme val="minor"/>
      </rPr>
      <t>No more than 1000 characters, including spaces.</t>
    </r>
    <r>
      <rPr>
        <sz val="10"/>
        <color theme="1"/>
        <rFont val="Calibri"/>
        <family val="2"/>
        <scheme val="minor"/>
      </rPr>
      <t>)</t>
    </r>
  </si>
  <si>
    <t>Priority Investment 1</t>
  </si>
  <si>
    <t>Priority Investment 2</t>
  </si>
  <si>
    <t>Priority Investment 3</t>
  </si>
  <si>
    <t>4)</t>
  </si>
  <si>
    <t>Given the data analyzed, the stakeholders consulted, and the priorities identified in Part I, indicate the top three priority investments the Organizational Unit will make with its FY 2027 Base Funding Minimum (e.g., excluding Tier Funding). Choose "Other" if investments do not match the provided list. (Select three different responses. "Other" may be selected more than once if needed.)</t>
  </si>
  <si>
    <r>
      <rPr>
        <sz val="11"/>
        <color theme="1"/>
        <rFont val="Calibri"/>
        <family val="2"/>
        <scheme val="minor"/>
      </rPr>
      <t>If "Other" was selected in question 4, please describe. (</t>
    </r>
    <r>
      <rPr>
        <i/>
        <sz val="11"/>
        <color theme="1"/>
        <rFont val="Calibri"/>
        <family val="2"/>
        <scheme val="minor"/>
      </rPr>
      <t>No more than 1000 characters, including spaces.</t>
    </r>
    <r>
      <rPr>
        <sz val="10"/>
        <color theme="1"/>
        <rFont val="Calibri"/>
        <family val="2"/>
        <scheme val="minor"/>
      </rPr>
      <t>)</t>
    </r>
  </si>
  <si>
    <t>Cost Factor Table</t>
  </si>
  <si>
    <t>5)</t>
  </si>
  <si>
    <t xml:space="preserve">The table below presents the regionally adjusted amount embedded in the Organizational Unit's FY 2026 Adequacy Target for each of the 34 cost factors in the Evidence-Based Funding model (Column F). Column G is required for all Organizational Units that receive at least $5,000 in Tier Funding, while column H is optional. Organizational Units may choose to provide additional narrative context in Columns I-M to elaborate on the figures included in the table. ISBE has produced guidance for populating the cost factor table. The guidance includes a definition for each cost factor, along with suggestions for using Employee Information System position codes and common expenditure accounts to support a determination of expenditures. This guidance is available at https://www.isbe.net/ebfspendingplan.
Column G: If the Organizational Unit will receive at least $5,000 in FY 2027 Tier Funding (as entered in Q2.1/cell G31), column G is required. Please indicate the Organizational Unit's planned expenditures in FY 2027 from Tier Funds only. Organizational Units are not expected to place a value in each cell. Rather, the table allows for the communication of priority investments with new state resources for the current fiscal year.  During years in which there is no new Tier Funding, column G will not be required. During years in which Tier Funding is available, the amount of new Tier Funding entered in Q2.1/cell G31 above must equal the sum in cell G90 below. If some or all Tier Funding is invested outside of the cost factors, enter a dollar amount in cell G89 and provide additional context in the space for a narrative beginning in row 93.
Column H: Optionally, Organizational Units may populate column H with total planned expenditures in FY 2027 for each cost factor from all revenue sources (e.g., not just from EBF). By comparing the figures in column F to the figures entered in column H, the Organizational Unit may engage local stakeholders in productive dialogue about resource allocation decisions.   
</t>
  </si>
  <si>
    <t>Cost Factors</t>
  </si>
  <si>
    <t xml:space="preserve">Amount in FY 2026 Adjusted Adequacy Target </t>
  </si>
  <si>
    <t>Budgeted FY 2027 Investments with New Tier Funding</t>
  </si>
  <si>
    <t>Budgeted FY 2027 Expenditures 
(All Resources)</t>
  </si>
  <si>
    <t>Optional District Narratives</t>
  </si>
  <si>
    <t>[Optional]</t>
  </si>
  <si>
    <t>Core Investments</t>
  </si>
  <si>
    <t>Enter optional context for core investment decisions.</t>
  </si>
  <si>
    <t>Substitute Teachers</t>
  </si>
  <si>
    <t>Subtotal</t>
  </si>
  <si>
    <t>Per Student Investments</t>
  </si>
  <si>
    <t>Enter optional context for per student investment decisions.</t>
  </si>
  <si>
    <t>Computer &amp; Tech Equipment</t>
  </si>
  <si>
    <t>Subtotal*</t>
  </si>
  <si>
    <t>Additional Investments</t>
  </si>
  <si>
    <t>Enter optional context for additional investment decisions.</t>
  </si>
  <si>
    <t>Other Investments</t>
  </si>
  <si>
    <t>N/A</t>
  </si>
  <si>
    <t>Total**</t>
  </si>
  <si>
    <t>Tier Funding Check (Cell G90)</t>
  </si>
  <si>
    <t xml:space="preserve">*The subtotal for Per Student Investments is a calculated figure that adjusts salary portions of Central Office and Maintenance &amp; Operations to account for regional salary differences. As a result, the sum of each individual cost factor will not equal the subtotal.
**The total is the Final Adequacy Target (adjusted for Regionalization Factor) calculated in the Full FY 2026 EBF Calculation file. Due to differences in rounding, this figure may vary slightly from the sum of the subtotals in this table. </t>
  </si>
  <si>
    <r>
      <rPr>
        <sz val="11"/>
        <color theme="1"/>
        <rFont val="Calibri"/>
        <family val="2"/>
        <scheme val="minor"/>
      </rPr>
      <t>If some or all Tier Funding was invested outside of the cost factors, please describe. (</t>
    </r>
    <r>
      <rPr>
        <i/>
        <sz val="11"/>
        <color theme="1"/>
        <rFont val="Calibri"/>
        <family val="2"/>
        <scheme val="minor"/>
      </rPr>
      <t>No more than 1000 characters, including spaces.</t>
    </r>
    <r>
      <rPr>
        <sz val="10"/>
        <color theme="1"/>
        <rFont val="Calibri"/>
        <family val="2"/>
        <scheme val="minor"/>
      </rPr>
      <t>)</t>
    </r>
  </si>
  <si>
    <t>Part III: Support for Special Student Groups</t>
  </si>
  <si>
    <t xml:space="preserve">EBF statute sets aside specific allocations to be spent for special education, English learners, and low-income students. Per statue these designated funds must be spent on programs and services benefiting these specific student groups. Funds for English learners and low-income students must be spent in addition to, and not in lieu of, funding that supports general programs of instruction for all students. Funds attributable to special education must be used for the provision of special education facilities and services as outlined in ILCS 14-1.08. Current-year EBF amounts attributable to each of the special student groups must be reported in Question 1 below (cells G100-G102). If the Organizational Unit received at least $5,000 for any of the student groups, a response to Questions 2 through 4 below is required. For amounts less than $5,000, a response is optional for those questions. All other EBF funds may be spent in any manner deemed appropriate by the school district. </t>
  </si>
  <si>
    <r>
      <rPr>
        <b/>
        <i/>
        <sz val="11"/>
        <color rgb="FF000000"/>
        <rFont val="Calibri"/>
        <family val="2"/>
        <scheme val="minor"/>
      </rPr>
      <t>Collaboration Opportunity</t>
    </r>
    <r>
      <rPr>
        <i/>
        <sz val="11"/>
        <color rgb="FF000000"/>
        <rFont val="Calibri"/>
        <family val="2"/>
        <scheme val="minor"/>
      </rPr>
      <t xml:space="preserve"> - Organizational Units may find that questions in this section are most easily and effectively completed through collaboration between program leaders affiliated with each student group and finance leaders. </t>
    </r>
  </si>
  <si>
    <t>Enter Amounts</t>
  </si>
  <si>
    <t>Select type</t>
  </si>
  <si>
    <t>*Note: Allocations for each of the three student groups are published annually at isbe.net/ebfdist under "Reports." Amounts are typically available by September 1. Districts must use actual funding amounts if they are available before submitting the budget to ISBE.</t>
  </si>
  <si>
    <t>FY 2027 Student Population Allocations*: Enter the dollar amount of resources attributable to Specific Populations within the FY27 Gross State Contribution. Enter "0" if no funds are allocated for a student group. Select whether amounts are estimated or actual.</t>
  </si>
  <si>
    <t>English Learners</t>
  </si>
  <si>
    <t>Organizational Unit investment of EBF dollars for low-income students: Select the investments that apply.  (Optionally, dollar amounts for each investment may be entered.)</t>
  </si>
  <si>
    <t>[Optional - Enter $]</t>
  </si>
  <si>
    <t>Organizational Unit investment of EBF dollars for English learners: Select the investments that apply. (Optionally, dollar amounts for each investment may be entered.)</t>
  </si>
  <si>
    <r>
      <rPr>
        <sz val="10"/>
        <color rgb="FF000000"/>
        <rFont val="Arial"/>
        <family val="2"/>
      </rPr>
      <t>Additional context for the Organizational Unit's planned use of  dollars attributable to low-income students in FY 2027. (</t>
    </r>
    <r>
      <rPr>
        <i/>
        <sz val="11"/>
        <color theme="1"/>
        <rFont val="Calibri"/>
        <family val="2"/>
        <scheme val="minor"/>
      </rPr>
      <t>Required if "Other Investments" selected above.</t>
    </r>
    <r>
      <rPr>
        <sz val="10"/>
        <color rgb="FF000000"/>
        <rFont val="Arial"/>
        <family val="2"/>
      </rPr>
      <t xml:space="preserve"> </t>
    </r>
    <r>
      <rPr>
        <i/>
        <sz val="11"/>
        <color theme="1"/>
        <rFont val="Calibri"/>
        <family val="2"/>
        <scheme val="minor"/>
      </rPr>
      <t>No more than 500 characters, including spaces.</t>
    </r>
    <r>
      <rPr>
        <sz val="10"/>
        <color rgb="FF000000"/>
        <rFont val="Arial"/>
        <family val="2"/>
      </rPr>
      <t>)</t>
    </r>
  </si>
  <si>
    <t>English Learner Intervention Teacher</t>
  </si>
  <si>
    <t>English Learner Extended Day Teacher</t>
  </si>
  <si>
    <t>English Learner Core Teacher</t>
  </si>
  <si>
    <t>English Learner Pupil Support Staff</t>
  </si>
  <si>
    <t>English Learner Summer School Teacher</t>
  </si>
  <si>
    <r>
      <rPr>
        <sz val="10"/>
        <color rgb="FF000000"/>
        <rFont val="Arial"/>
        <family val="2"/>
      </rPr>
      <t>Additional context for the Organizational Unit's planned use of  dollars attributable to English learners in FY 2027. (</t>
    </r>
    <r>
      <rPr>
        <i/>
        <sz val="11"/>
        <color theme="1"/>
        <rFont val="Calibri"/>
        <family val="2"/>
        <scheme val="minor"/>
      </rPr>
      <t>Required if "Other Investments" selected above. No more than 500 characters, including spaces.</t>
    </r>
    <r>
      <rPr>
        <sz val="10"/>
        <color rgb="FF000000"/>
        <rFont val="Arial"/>
        <family val="2"/>
      </rPr>
      <t>)</t>
    </r>
  </si>
  <si>
    <t>Organizational Units investment of EBF dollars for Special Education:  Select the investments that apply. (Optionally, dollar amounts for each investment may be entered.)</t>
  </si>
  <si>
    <t>Special Education Teacher</t>
  </si>
  <si>
    <t>Special Education Psychologist</t>
  </si>
  <si>
    <t>Special Education Instructional Assistant</t>
  </si>
  <si>
    <r>
      <rPr>
        <sz val="10"/>
        <color rgb="FF000000"/>
        <rFont val="Arial"/>
        <family val="2"/>
      </rPr>
      <t>Additional context for the Organizational Unit's planned use of dollars attributable to Special Education  students in FY 2027. (</t>
    </r>
    <r>
      <rPr>
        <i/>
        <sz val="11"/>
        <color theme="1"/>
        <rFont val="Calibri"/>
        <family val="2"/>
        <scheme val="minor"/>
      </rPr>
      <t>Required if "Other Investments" selected above. No more than 500 characters, including spaces.</t>
    </r>
    <r>
      <rPr>
        <sz val="10"/>
        <color rgb="FF000000"/>
        <rFont val="Arial"/>
        <family val="2"/>
      </rPr>
      <t>)</t>
    </r>
  </si>
  <si>
    <t>Plan Assurances</t>
  </si>
  <si>
    <t>Please complete the assurances below related to Article 14C of the Illinois School Code, which contains provisions for EL services, parent participation, and the use of EBF dollars provided for English learners. It is the joint responsibility of home and serving entities to ensure compliance related to the use of state funding provided for English learners. Organizational Units should maintain supporting documentation (e.g., sign-in sheets, meeting agendas) to affirm the veracity of the below assurances. Responses in this section are only required if an Organizational Unit receives any amount of EBF dollars attributable to English learners.</t>
  </si>
  <si>
    <r>
      <rPr>
        <b/>
        <i/>
        <sz val="11"/>
        <color rgb="FF000000"/>
        <rFont val="Calibri"/>
        <family val="2"/>
        <scheme val="minor"/>
      </rPr>
      <t>Collaboration Opportunity</t>
    </r>
    <r>
      <rPr>
        <i/>
        <sz val="11"/>
        <color rgb="FF000000"/>
        <rFont val="Calibri"/>
        <family val="2"/>
        <scheme val="minor"/>
      </rPr>
      <t xml:space="preserve"> - Organizational Units may find that the plan assurances are most easily and effectively completed if led by program leaders.</t>
    </r>
  </si>
  <si>
    <t>1). "I hereby affirm that at least 60% of the school district's state funds attributable to English learners will be used for instructional costs of programs and services for English learners (function 1000), in accordance                 
       with Article 14C of the Illinois School Code. The remaining balance of state funds attributable to English learners will also be used to serve English learners."</t>
  </si>
  <si>
    <t>2). "My school district has at least one attendance center with 20 or more English learners (including parental refusals) who speak the same home language other than English in grades K-12. Alternatively       
        and/or additionally, my school district has at least one attendance center with 20 or more English learners (including parent refusals) who speak the same home language other than English in pre-K."</t>
  </si>
  <si>
    <t>3). "I hereby affirm that the school district's BPAC will review this EBF Spending Plan by or before October 31, 2026."</t>
  </si>
  <si>
    <t xml:space="preserve">4). Enter the anticipated date on which the BPAC review will take place and the name of the BPAC chair for SY 2026-27. </t>
  </si>
  <si>
    <t>BPAC Meeting (MM/DD/YYYY)</t>
  </si>
  <si>
    <t>Name of Chair</t>
  </si>
  <si>
    <t>Spending Plan Completion Tracker</t>
  </si>
  <si>
    <r>
      <rPr>
        <b/>
        <sz val="11"/>
        <color theme="1"/>
        <rFont val="Calibri"/>
        <family val="2"/>
        <scheme val="minor"/>
      </rPr>
      <t xml:space="preserve">Use the information below to confirm completion of all required questions. Note that the "status" column adjusts to responses, so the tracker is most helpful to consult </t>
    </r>
    <r>
      <rPr>
        <b/>
        <u/>
        <sz val="11"/>
        <color theme="1"/>
        <rFont val="Calibri"/>
        <family val="2"/>
        <scheme val="minor"/>
      </rPr>
      <t>after</t>
    </r>
    <r>
      <rPr>
        <b/>
        <sz val="11"/>
        <color theme="1"/>
        <rFont val="Calibri"/>
        <family val="2"/>
        <scheme val="minor"/>
      </rPr>
      <t xml:space="preserve"> you have completed the spending plan. </t>
    </r>
  </si>
  <si>
    <t>Question</t>
  </si>
  <si>
    <t>Status</t>
  </si>
  <si>
    <t>Acceptance Criteria</t>
  </si>
  <si>
    <t>Part 1, Q1</t>
  </si>
  <si>
    <t>Character length of response must be &gt;10 and &lt;=2000, including spaces.</t>
  </si>
  <si>
    <t>Part 1, Q2</t>
  </si>
  <si>
    <r>
      <rPr>
        <sz val="11"/>
        <color rgb="FF000000"/>
        <rFont val="Calibri"/>
        <family val="2"/>
        <scheme val="minor"/>
      </rPr>
      <t xml:space="preserve">A </t>
    </r>
    <r>
      <rPr>
        <u/>
        <sz val="11"/>
        <color theme="1"/>
        <rFont val="Calibri"/>
        <family val="2"/>
        <scheme val="minor"/>
      </rPr>
      <t>different</t>
    </r>
    <r>
      <rPr>
        <i/>
        <sz val="11"/>
        <color theme="1"/>
        <rFont val="Calibri"/>
        <family val="2"/>
        <scheme val="minor"/>
      </rPr>
      <t xml:space="preserve"> </t>
    </r>
    <r>
      <rPr>
        <sz val="11"/>
        <color rgb="FF000000"/>
        <rFont val="Calibri"/>
        <family val="2"/>
        <scheme val="minor"/>
      </rPr>
      <t xml:space="preserve">response must be selected in G11, I11, and L11; cells cannot be blank. </t>
    </r>
  </si>
  <si>
    <t>Part 1, Q2 (Narrative)</t>
  </si>
  <si>
    <t xml:space="preserve">Response required only if "Other" selected in G11, I11, or L11; character length of response must be &gt;10 and &lt;=1000, including spaces. </t>
  </si>
  <si>
    <t>Part 2, Q1</t>
  </si>
  <si>
    <t>A numeric value must be entered in cell G31 (estimated or actual Tier Funding, or 0 if appropriations did not include Tier Funding). A type must be selected in cell H31.</t>
  </si>
  <si>
    <t>Part 2, Q2</t>
  </si>
  <si>
    <r>
      <rPr>
        <sz val="11"/>
        <color rgb="FF000000"/>
        <rFont val="Calibri"/>
        <family val="2"/>
        <scheme val="minor"/>
      </rPr>
      <t xml:space="preserve">A </t>
    </r>
    <r>
      <rPr>
        <u/>
        <sz val="11"/>
        <color theme="1"/>
        <rFont val="Calibri"/>
        <family val="2"/>
        <scheme val="minor"/>
      </rPr>
      <t>different</t>
    </r>
    <r>
      <rPr>
        <i/>
        <sz val="11"/>
        <color theme="1"/>
        <rFont val="Calibri"/>
        <family val="2"/>
        <scheme val="minor"/>
      </rPr>
      <t xml:space="preserve"> </t>
    </r>
    <r>
      <rPr>
        <sz val="11"/>
        <color rgb="FF000000"/>
        <rFont val="Calibri"/>
        <family val="2"/>
        <scheme val="minor"/>
      </rPr>
      <t xml:space="preserve">response must be selected in G35, I35, and L35; cells cannot be blank. </t>
    </r>
  </si>
  <si>
    <t>Part 2, Q3</t>
  </si>
  <si>
    <t xml:space="preserve">At least one response must be selected. </t>
  </si>
  <si>
    <t>Part 2, Q4</t>
  </si>
  <si>
    <t>Cells G43, I43, and L43 cannot be blank. "Other" may be selected more than once, but other responses may not be repeated.</t>
  </si>
  <si>
    <t>Part 2, Q4 (Narrative)</t>
  </si>
  <si>
    <t xml:space="preserve">Response required only if "Other" selected in G43, I43, or L43; character length of response must be &gt;10 and &lt;=1000, including spaces. </t>
  </si>
  <si>
    <t>Part 2, Q5 (Cell G90)</t>
  </si>
  <si>
    <t xml:space="preserve">Cell G90 must be equal to the value in cell G31. </t>
  </si>
  <si>
    <t>Part 2, Q5 (Narrative)</t>
  </si>
  <si>
    <t>Response required only if a value was entered in cell G89; character length of response must be &gt;10 and &lt;=1000, including spaces.</t>
  </si>
  <si>
    <t>Part 3, Q1 Low-Income Funds</t>
  </si>
  <si>
    <t>A numeric value must be entered. A type must be selected in cell H100.</t>
  </si>
  <si>
    <t>Part 3, Q1 English Learner Funds</t>
  </si>
  <si>
    <t>A numeric value must be entered, which may be "0" if the organizational unit received no funding for the specified student group. A type must be selected in cell H101.</t>
  </si>
  <si>
    <t>Part 3, Q1 Spec. Ed. Funds</t>
  </si>
  <si>
    <t>A numeric value must be entered. A type must be selected in cell H102.</t>
  </si>
  <si>
    <t>Part 3, Q2</t>
  </si>
  <si>
    <t>Part 3, Q2 (Narrative)</t>
  </si>
  <si>
    <t>Response required only if "Other Investments" was selected in the previous question; character length of response must be &gt;10 and &lt;=500, including spaces.</t>
  </si>
  <si>
    <t>Part 3, Q3</t>
  </si>
  <si>
    <t>Part 3, Q3 (Narrative)</t>
  </si>
  <si>
    <t>Part 3, Q4</t>
  </si>
  <si>
    <t>Part 3, Q4 (Narrative</t>
  </si>
  <si>
    <t>Assurances 1</t>
  </si>
  <si>
    <t xml:space="preserve">Response required if the value entered in cell G101&gt;0. </t>
  </si>
  <si>
    <t>Assurances 2</t>
  </si>
  <si>
    <t>Assurances 3</t>
  </si>
  <si>
    <t>Response required if "Yes" selected in cell E133.</t>
  </si>
  <si>
    <t>Assurances 4  (Meeting Date)</t>
  </si>
  <si>
    <t>Response required if "Yes" selected in cell E133; enter date in MM/DD/YYYY format.</t>
  </si>
  <si>
    <t>Assurances 4 (Name of Chair)</t>
  </si>
  <si>
    <t xml:space="preserve">ESTIMATED LIMITATION OF ADMINISTRATIVE COSTS (School Districts Only) </t>
  </si>
  <si>
    <t>(For Local Use Only)</t>
  </si>
  <si>
    <r>
      <rPr>
        <b/>
        <i/>
        <sz val="10.5"/>
        <color rgb="FFA20000"/>
        <rFont val="Calibri"/>
        <family val="2"/>
        <scheme val="minor"/>
      </rPr>
      <t xml:space="preserve">This is an estimated Limitation of Administrative Costs Worksheet only and </t>
    </r>
    <r>
      <rPr>
        <b/>
        <i/>
        <u/>
        <sz val="10.5"/>
        <color rgb="FFA20000"/>
        <rFont val="Calibri"/>
        <family val="2"/>
        <scheme val="minor"/>
      </rPr>
      <t xml:space="preserve">will not be accepted for Official Submission of the Limitation of Administrative Costs Worksheet.   </t>
    </r>
    <r>
      <rPr>
        <b/>
        <i/>
        <sz val="10.5"/>
        <color rgb="FFA20000"/>
        <rFont val="Calibri"/>
        <family val="2"/>
        <scheme val="minor"/>
      </rPr>
      <t xml:space="preserve"> </t>
    </r>
  </si>
  <si>
    <t xml:space="preserve">Budget information is copied to this page.  Insert the prior year estimated actual expenditures to compute the estimated percentage increase (decrease).  </t>
  </si>
  <si>
    <t>The official Limitation of Administrative Costs Worksheet is attached to the end of the Annual Financial Report (ISBE Form 50-35) and must be submitted in conjunction with that report.</t>
  </si>
  <si>
    <t xml:space="preserve">An official Limitation of Administrative Costs Worksheet can also be found on the ISBE website at: </t>
  </si>
  <si>
    <t>Limitation of Administrative Costs</t>
  </si>
  <si>
    <t>ESTIMATED LIMITATION OF ADMINISTRATIVE COSTS WORKSHEET</t>
  </si>
  <si>
    <t>School District Name:</t>
  </si>
  <si>
    <t>(Section 17-1.5 of the School Code)</t>
  </si>
  <si>
    <t>RCDT Number:</t>
  </si>
  <si>
    <t>Funct. No.</t>
  </si>
  <si>
    <t>Tort Fund</t>
  </si>
  <si>
    <t>Other Support Services - School Administration</t>
  </si>
  <si>
    <t xml:space="preserve">Deduct - Early Retirement or other pension obligations required </t>
  </si>
  <si>
    <t>by state law and included above.</t>
  </si>
  <si>
    <t>Totals</t>
  </si>
  <si>
    <t xml:space="preserve">REPORTING OF PUBLIC VENDOR CONTRACTS OF $1,000 OR MORE (School Districts Only) </t>
  </si>
  <si>
    <r>
      <rPr>
        <i/>
        <sz val="8"/>
        <color rgb="FF000000"/>
        <rFont val="Calibri"/>
        <family val="2"/>
      </rPr>
      <t xml:space="preserve">In accordance with the School Code, Section 10-20.21, all </t>
    </r>
    <r>
      <rPr>
        <b/>
        <i/>
        <u/>
        <sz val="8"/>
        <color rgb="FF000000"/>
        <rFont val="Calibri"/>
        <family val="2"/>
      </rPr>
      <t>school districts</t>
    </r>
    <r>
      <rPr>
        <i/>
        <sz val="8"/>
        <color rgb="FF000000"/>
        <rFont val="Calibri"/>
        <family val="2"/>
      </rPr>
      <t xml:space="preserve"> are required to file a report listing ‘vendor contracts’ as an attachment to their budget.   In this context, the term "vendor contracts"</t>
    </r>
  </si>
  <si>
    <t xml:space="preserve">refers to "all contracts and agreements that pertain to goods and services that were intended to generate additional revenue and other remunerations for the school district in excess of $1,000, including </t>
  </si>
  <si>
    <r>
      <rPr>
        <i/>
        <sz val="8"/>
        <color rgb="FF242424"/>
        <rFont val="Calibri"/>
        <family val="2"/>
      </rPr>
      <t xml:space="preserve">without limitation vending machine contracts, sports and other attire, class rings, and photographic services. </t>
    </r>
    <r>
      <rPr>
        <b/>
        <i/>
        <sz val="8"/>
        <color rgb="FF242424"/>
        <rFont val="Calibri"/>
        <family val="2"/>
      </rPr>
      <t>The report is to list information regarding such contracts for the fiscal year immediately</t>
    </r>
  </si>
  <si>
    <r>
      <rPr>
        <b/>
        <i/>
        <sz val="8"/>
        <color rgb="FF242424"/>
        <rFont val="Calibri"/>
        <family val="2"/>
      </rPr>
      <t>preceding the fiscal year of the budget.</t>
    </r>
    <r>
      <rPr>
        <i/>
        <sz val="8"/>
        <color rgb="FF242424"/>
        <rFont val="Calibri"/>
        <family val="2"/>
      </rPr>
      <t xml:space="preserve"> All such contracts executed on or after July 1, 2007 must be approved by the school board.</t>
    </r>
  </si>
  <si>
    <t xml:space="preserve">  See:  School Code, Section 10-20.21 - Contracts</t>
  </si>
  <si>
    <t>Name of Vendor</t>
  </si>
  <si>
    <t>Product or Service Provided</t>
  </si>
  <si>
    <t>Net Revenue</t>
  </si>
  <si>
    <t>Non-Monetary Remuneration</t>
  </si>
  <si>
    <t>Purpose of Proceeds</t>
  </si>
  <si>
    <t>Distribution Method and Recipient of Non-Monetary Remunerations Distributed</t>
  </si>
  <si>
    <t>Reference Description</t>
  </si>
  <si>
    <t>Each fund balance should correspond to the fund balance reflected on the books as of June 30th - Balance Sheet Accounts #720 and #730 (audit figures, if available).</t>
  </si>
  <si>
    <t>Accounting and Financial Reporting for Certain Grants and Other Financial Assistance.  The "On-Behalf" Payments should only be reflected on this page (Budget Summary, Lines 10 and 20).</t>
  </si>
  <si>
    <t>Requires the secretary of the school board to notify the county clerk (within 30 days of the transfer approval) to abate an equal amount of taxes to be next extended.  See Sec. 10-22.14 &amp; 17-2.11.</t>
  </si>
  <si>
    <t>3a</t>
  </si>
  <si>
    <t>Requires notification to the county clerk to abate an equal amount from taxes next extended.  See section 10-22.14</t>
  </si>
  <si>
    <t>Principal on Bonds Sold:</t>
  </si>
  <si>
    <t>(1)  Funding Bonds are to be entered in the fund or funds in which the liability occurs.</t>
  </si>
  <si>
    <t>(2)  Refunding Bonds can be entered in the Debt Services Fund only.</t>
  </si>
  <si>
    <t>(3)  Building Bonds can be entered in the Capital Projects Fund only.</t>
  </si>
  <si>
    <t>(4)  Fire Prevention and Safety Bonds can be entered in the Fire Prevention &amp; Safety Fund only.</t>
  </si>
  <si>
    <t>The proceeds from the sale of school sites, buildings, or other real estate shall be used first to pay the principal and interest on any outstanding bonds on the property being sold, and after all such bonds have been retired, the remaining proceeds from the sale next shall be used by the school board to meet any urgent district needs as determined under Sections 2-3.12 and 17-2.11 of the School Code.  Once these issues have been addressed, any remaining proceeds may be used for any other authorized purpose and for deposit into any district fund.</t>
  </si>
  <si>
    <t>The School Code, Section 10-22.44 prohibits the transfer of interest earned on the investment of "any funds for purposes of Illinois Municipal Retirement under the Pension Code."  This prohibition does not include funds for Social Security and Medicare-only purposes.  For additional requirements on interest earnings, see 23 Illinois Administrative Code, Part 100, Section 100.50.</t>
  </si>
  <si>
    <t>Cash plus investments must be greater than or equal to zero.</t>
  </si>
  <si>
    <t>For cash basis budgets, this total will equal the Budget Summary - Total Direct Receipts/Revenues (Line 9) plus Total Other Sources of Funds (Line 46).</t>
  </si>
  <si>
    <t>For cash basis budgets, this total will equal the Budget Summary - Total Direct Disbursements/Expenditures (Line 19) plus Total Other Uses of Funds (Line 79).</t>
  </si>
  <si>
    <t>Working Cash Fund loans may be made to any district fund for which taxes are levied (Section 20-5 of the School Code).</t>
  </si>
  <si>
    <t>Include revenue accounts 1110 through 1115, 1117,1118 &amp; 1120.</t>
  </si>
  <si>
    <t>12</t>
  </si>
  <si>
    <t>The School Code Section 17-2.2c.  Tax for leasing educational facilities or computer technology or both, and for temporary relocation expense purposes.</t>
  </si>
  <si>
    <t>13</t>
  </si>
  <si>
    <t>Corporate personal property replacement tax revenue must be first applied to the Municipal Retirement/Social Security Fund to replace tax revenue lost due to the abolition of the corporate personal property tax (30 ILCS 115/12).  This provision does not apply to taxes levied for Medicare-Only purposes.</t>
  </si>
  <si>
    <r>
      <rPr>
        <sz val="8"/>
        <color rgb="FF000000"/>
        <rFont val="Calibri"/>
        <family val="2"/>
        <scheme val="minor"/>
      </rPr>
      <t xml:space="preserve">Only tuition payments made to </t>
    </r>
    <r>
      <rPr>
        <u val="double"/>
        <sz val="8"/>
        <color rgb="FF000000"/>
        <rFont val="Calibri"/>
        <family val="2"/>
        <scheme val="minor"/>
      </rPr>
      <t>private facilities</t>
    </r>
    <r>
      <rPr>
        <sz val="8"/>
        <color rgb="FF000000"/>
        <rFont val="Calibri"/>
        <family val="2"/>
        <scheme val="minor"/>
      </rPr>
      <t>.  See Functions 4200 or 4400 for estimated public facility disbursements/expenditures.</t>
    </r>
  </si>
  <si>
    <r>
      <rPr>
        <sz val="8"/>
        <color rgb="FF000000"/>
        <rFont val="Calibri"/>
        <family val="2"/>
        <scheme val="minor"/>
      </rPr>
      <t>Payment towards the retirement of lease/purchase agreements or bonded/other indebtedness (</t>
    </r>
    <r>
      <rPr>
        <u val="double"/>
        <sz val="8"/>
        <color rgb="FF000000"/>
        <rFont val="Calibri"/>
        <family val="2"/>
        <scheme val="minor"/>
      </rPr>
      <t>principal only</t>
    </r>
    <r>
      <rPr>
        <sz val="8"/>
        <color rgb="FF000000"/>
        <rFont val="Calibri"/>
        <family val="2"/>
        <scheme val="minor"/>
      </rPr>
      <t>) otherwise reported within the fund - e.g.: alternate revenue bonds.  (Describe &amp; Itemize)</t>
    </r>
  </si>
  <si>
    <t>Only abolishment of Working Cash Fund must transfer its funds directly to the Educational Fund upon adoption of a resolution and</t>
  </si>
  <si>
    <t>at the close of the current school Year (see 105 ILCS 5/20-8 for further explanation)</t>
  </si>
  <si>
    <t xml:space="preserve">Only abatement of working cash fund can transfer its funds to any fund in most need of money </t>
  </si>
  <si>
    <t>(see 105 ILCS 5/20-10 for further explanation)</t>
  </si>
  <si>
    <t>CHECK FOR ERRORS</t>
  </si>
  <si>
    <t>This worksheet checks various cells to assure that selected items are in balance.</t>
  </si>
  <si>
    <t>Please fix errors below before submitting to ISBE.</t>
  </si>
  <si>
    <t>Budget Item References</t>
  </si>
  <si>
    <t>Message</t>
  </si>
  <si>
    <r>
      <rPr>
        <b/>
        <sz val="9"/>
        <color rgb="FF000000"/>
        <rFont val="Calibri"/>
        <family val="2"/>
        <scheme val="minor"/>
      </rPr>
      <t xml:space="preserve">Deficit Reduction Plan </t>
    </r>
    <r>
      <rPr>
        <b/>
        <sz val="9"/>
        <color rgb="FF800000"/>
        <rFont val="Calibri"/>
        <family val="2"/>
        <scheme val="minor"/>
      </rPr>
      <t>(DefReductPlan 23-27 tab)</t>
    </r>
  </si>
  <si>
    <r>
      <rPr>
        <sz val="9"/>
        <color rgb="FF000000"/>
        <rFont val="Calibri"/>
        <family val="2"/>
        <scheme val="minor"/>
      </rPr>
      <t>Is Deficit Reduction Plan Required?</t>
    </r>
    <r>
      <rPr>
        <b/>
        <sz val="9"/>
        <color rgb="FF000000"/>
        <rFont val="Calibri"/>
        <family val="2"/>
        <scheme val="minor"/>
      </rPr>
      <t xml:space="preserve"> (Joint Agreements do not complete Deficit Reduction Plan.)</t>
    </r>
  </si>
  <si>
    <t>For ISBE Use Only</t>
  </si>
  <si>
    <r>
      <rPr>
        <sz val="9"/>
        <color rgb="FF000000"/>
        <rFont val="Calibri"/>
        <family val="2"/>
        <scheme val="minor"/>
      </rPr>
      <t>If required, is Deficit Reduction Plan completed?</t>
    </r>
    <r>
      <rPr>
        <b/>
        <sz val="9"/>
        <color rgb="FF000000"/>
        <rFont val="Calibri"/>
        <family val="2"/>
        <scheme val="minor"/>
      </rPr>
      <t xml:space="preserve"> </t>
    </r>
    <r>
      <rPr>
        <b/>
        <sz val="9"/>
        <color indexed="16"/>
        <rFont val="Calibri"/>
        <family val="2"/>
        <scheme val="minor"/>
      </rPr>
      <t>(DefReductPlan 22-26 tab)</t>
    </r>
  </si>
  <si>
    <r>
      <rPr>
        <b/>
        <sz val="9"/>
        <color rgb="FF000000"/>
        <rFont val="Calibri"/>
        <family val="2"/>
        <scheme val="minor"/>
      </rPr>
      <t xml:space="preserve">Cover Page </t>
    </r>
    <r>
      <rPr>
        <b/>
        <sz val="9"/>
        <color rgb="FF800000"/>
        <rFont val="Calibri"/>
        <family val="2"/>
        <scheme val="minor"/>
      </rPr>
      <t>(Cover tab)</t>
    </r>
  </si>
  <si>
    <t>Type</t>
  </si>
  <si>
    <r>
      <rPr>
        <b/>
        <sz val="9"/>
        <color rgb="FF000000"/>
        <rFont val="Calibri"/>
        <family val="2"/>
        <scheme val="minor"/>
      </rPr>
      <t>District Name</t>
    </r>
    <r>
      <rPr>
        <sz val="9"/>
        <color rgb="FF000000"/>
        <rFont val="Calibri"/>
        <family val="2"/>
        <scheme val="minor"/>
      </rPr>
      <t xml:space="preserve"> must be selected from </t>
    </r>
    <r>
      <rPr>
        <b/>
        <sz val="9"/>
        <color rgb="FF000000"/>
        <rFont val="Calibri"/>
        <family val="2"/>
        <scheme val="minor"/>
      </rPr>
      <t>drop-down</t>
    </r>
    <r>
      <rPr>
        <sz val="9"/>
        <color rgb="FF000000"/>
        <rFont val="Calibri"/>
        <family val="2"/>
        <scheme val="minor"/>
      </rPr>
      <t xml:space="preserve">. </t>
    </r>
    <r>
      <rPr>
        <b/>
        <sz val="9"/>
        <color rgb="FF800000"/>
        <rFont val="Calibri"/>
        <family val="2"/>
        <scheme val="minor"/>
      </rPr>
      <t xml:space="preserve">(Cell J13)
</t>
    </r>
  </si>
  <si>
    <t>Tier Funding</t>
  </si>
  <si>
    <t>Accounting Basis must be selected on Cover sheet.</t>
  </si>
  <si>
    <t>Low-Income</t>
  </si>
  <si>
    <r>
      <rPr>
        <sz val="9"/>
        <color rgb="FF000000"/>
        <rFont val="Calibri"/>
        <family val="2"/>
        <scheme val="minor"/>
      </rPr>
      <t xml:space="preserve">Dates </t>
    </r>
    <r>
      <rPr>
        <b/>
        <sz val="9"/>
        <color rgb="FF000000"/>
        <rFont val="Calibri"/>
        <family val="2"/>
        <scheme val="minor"/>
      </rPr>
      <t>(Day, Month, Year)</t>
    </r>
    <r>
      <rPr>
        <sz val="9"/>
        <color rgb="FF000000"/>
        <rFont val="Calibri"/>
        <family val="2"/>
        <scheme val="minor"/>
      </rPr>
      <t xml:space="preserve"> must be input on Cover sheet.</t>
    </r>
  </si>
  <si>
    <t>EL</t>
  </si>
  <si>
    <t>Board Names must be typed on Cover sheet.</t>
  </si>
  <si>
    <t>SpEd</t>
  </si>
  <si>
    <r>
      <rPr>
        <sz val="9"/>
        <color rgb="FF000000"/>
        <rFont val="Calibri"/>
        <family val="2"/>
        <scheme val="minor"/>
      </rPr>
      <t xml:space="preserve">Estimated Beginning Fund Balance July, 1 2026 for all Funds </t>
    </r>
    <r>
      <rPr>
        <b/>
        <sz val="9"/>
        <color theme="5" tint="-0.249977111117893"/>
        <rFont val="Calibri"/>
        <family val="2"/>
        <scheme val="minor"/>
      </rPr>
      <t>(Cells C3 - K3)
(Line must have a number or zero.  Do not leave blank.)</t>
    </r>
  </si>
  <si>
    <r>
      <rPr>
        <b/>
        <sz val="9"/>
        <color rgb="FF000000"/>
        <rFont val="Calibri"/>
        <family val="2"/>
        <scheme val="minor"/>
      </rPr>
      <t xml:space="preserve">Budget Summary:  Other Sources </t>
    </r>
    <r>
      <rPr>
        <b/>
        <sz val="9"/>
        <color indexed="16"/>
        <rFont val="Calibri"/>
        <family val="2"/>
        <scheme val="minor"/>
      </rPr>
      <t>(BudgetSum 2-4 tab - Acct 7000)</t>
    </r>
    <r>
      <rPr>
        <b/>
        <sz val="9"/>
        <color rgb="FF000000"/>
        <rFont val="Calibri"/>
        <family val="2"/>
        <scheme val="minor"/>
      </rPr>
      <t xml:space="preserve"> must equal Other Uses </t>
    </r>
    <r>
      <rPr>
        <b/>
        <sz val="9"/>
        <color indexed="16"/>
        <rFont val="Calibri"/>
        <family val="2"/>
        <scheme val="minor"/>
      </rPr>
      <t>(BudgetSum 2-4 tab - Acct 8000)</t>
    </r>
    <r>
      <rPr>
        <b/>
        <sz val="9"/>
        <color rgb="FF000000"/>
        <rFont val="Calibri"/>
        <family val="2"/>
        <scheme val="minor"/>
      </rPr>
      <t>.</t>
    </r>
  </si>
  <si>
    <r>
      <rPr>
        <sz val="9"/>
        <color rgb="FF000000"/>
        <rFont val="Calibri"/>
        <family val="2"/>
        <scheme val="minor"/>
      </rPr>
      <t xml:space="preserve">Estimated Activity Fund Beginning Fund Balance July, 1 2026 </t>
    </r>
    <r>
      <rPr>
        <b/>
        <sz val="9"/>
        <color theme="5" tint="-0.249977111117893"/>
        <rFont val="Calibri"/>
        <family val="2"/>
        <scheme val="minor"/>
      </rPr>
      <t>(Cell C83)
(Cell must have a number or zero.  Do not leave blank.)</t>
    </r>
  </si>
  <si>
    <r>
      <rPr>
        <b/>
        <sz val="9"/>
        <color rgb="FF000000"/>
        <rFont val="Calibri"/>
        <family val="2"/>
        <scheme val="minor"/>
      </rPr>
      <t xml:space="preserve">Summary of Cash Transactions:  Beginning Cash Balance on Hand July 1, 2026 </t>
    </r>
    <r>
      <rPr>
        <b/>
        <sz val="9"/>
        <color indexed="16"/>
        <rFont val="Calibri"/>
        <family val="2"/>
        <scheme val="minor"/>
      </rPr>
      <t>(CashSum 5 tab, All Funds)</t>
    </r>
    <r>
      <rPr>
        <b/>
        <sz val="9"/>
        <color rgb="FF000000"/>
        <rFont val="Calibri"/>
        <family val="2"/>
        <scheme val="minor"/>
      </rPr>
      <t xml:space="preserve"> cannot be negative.</t>
    </r>
  </si>
  <si>
    <r>
      <rPr>
        <sz val="9"/>
        <color rgb="FF000000"/>
        <rFont val="Calibri"/>
        <family val="2"/>
        <scheme val="minor"/>
      </rPr>
      <t xml:space="preserve">Transfer Among Funds </t>
    </r>
    <r>
      <rPr>
        <b/>
        <sz val="9"/>
        <color indexed="16"/>
        <rFont val="Calibri"/>
        <family val="2"/>
        <scheme val="minor"/>
      </rPr>
      <t>(Funds 10, 20, 40 - Acct 7130 - Cells C29, D29, F29)</t>
    </r>
    <r>
      <rPr>
        <sz val="9"/>
        <color rgb="FF000000"/>
        <rFont val="Calibri"/>
        <family val="2"/>
        <scheme val="minor"/>
      </rPr>
      <t xml:space="preserve">, must equal </t>
    </r>
    <r>
      <rPr>
        <b/>
        <sz val="9"/>
        <color indexed="16"/>
        <rFont val="Calibri"/>
        <family val="2"/>
        <scheme val="minor"/>
      </rPr>
      <t>(Funds 10, 20 &amp; 40 - Acct 8130 - Cells C52, D52, F52)</t>
    </r>
    <r>
      <rPr>
        <sz val="9"/>
        <color rgb="FF000000"/>
        <rFont val="Calibri"/>
        <family val="2"/>
        <scheme val="minor"/>
      </rPr>
      <t>.</t>
    </r>
  </si>
  <si>
    <r>
      <rPr>
        <sz val="9"/>
        <color rgb="FF000000"/>
        <rFont val="Calibri"/>
        <family val="2"/>
        <scheme val="minor"/>
      </rPr>
      <t xml:space="preserve">Transfer of Interest </t>
    </r>
    <r>
      <rPr>
        <b/>
        <sz val="9"/>
        <color indexed="16"/>
        <rFont val="Calibri"/>
        <family val="2"/>
        <scheme val="minor"/>
      </rPr>
      <t>(Funds 10 thru 90 - Acct 7140 - Cells C30:K30)</t>
    </r>
    <r>
      <rPr>
        <sz val="9"/>
        <color rgb="FF000000"/>
        <rFont val="Calibri"/>
        <family val="2"/>
        <scheme val="minor"/>
      </rPr>
      <t xml:space="preserve">, must equal </t>
    </r>
    <r>
      <rPr>
        <b/>
        <sz val="9"/>
        <color indexed="16"/>
        <rFont val="Calibri"/>
        <family val="2"/>
        <scheme val="minor"/>
      </rPr>
      <t>(Funds 10 thru 60, &amp; 80 - Acct 8140 - Cells C53:H53, J53)</t>
    </r>
    <r>
      <rPr>
        <sz val="9"/>
        <color rgb="FF000000"/>
        <rFont val="Calibri"/>
        <family val="2"/>
        <scheme val="minor"/>
      </rPr>
      <t>.</t>
    </r>
  </si>
  <si>
    <r>
      <rPr>
        <sz val="9"/>
        <color rgb="FF000000"/>
        <rFont val="Calibri"/>
        <family val="2"/>
        <scheme val="minor"/>
      </rPr>
      <t xml:space="preserve">Transfer to Debt Service to Pay Principal on GASB 87 Leases </t>
    </r>
    <r>
      <rPr>
        <b/>
        <sz val="9"/>
        <color indexed="16"/>
        <rFont val="Calibri"/>
        <family val="2"/>
        <scheme val="minor"/>
      </rPr>
      <t>(Fund 30 - Acct 7400 - Cell E39)</t>
    </r>
    <r>
      <rPr>
        <sz val="9"/>
        <color rgb="FF000000"/>
        <rFont val="Calibri"/>
        <family val="2"/>
        <scheme val="minor"/>
      </rPr>
      <t xml:space="preserve"> must equal </t>
    </r>
    <r>
      <rPr>
        <b/>
        <sz val="9"/>
        <color indexed="16"/>
        <rFont val="Calibri"/>
        <family val="2"/>
        <scheme val="minor"/>
      </rPr>
      <t>(Funds 10, 20 &amp; 60 - Acct 8400 Cells C57:H60)</t>
    </r>
    <r>
      <rPr>
        <sz val="9"/>
        <color rgb="FF000000"/>
        <rFont val="Calibri"/>
        <family val="2"/>
        <scheme val="minor"/>
      </rPr>
      <t>.</t>
    </r>
  </si>
  <si>
    <r>
      <rPr>
        <sz val="9"/>
        <color rgb="FF000000"/>
        <rFont val="Calibri"/>
        <family val="2"/>
        <scheme val="minor"/>
      </rPr>
      <t xml:space="preserve">Transfer to Debt Service to Pay Interest on GASB 87 Leases </t>
    </r>
    <r>
      <rPr>
        <b/>
        <sz val="9"/>
        <color indexed="16"/>
        <rFont val="Calibri"/>
        <family val="2"/>
        <scheme val="minor"/>
      </rPr>
      <t>(Fund 30 - Acct 7500 - Cell E40)</t>
    </r>
    <r>
      <rPr>
        <sz val="9"/>
        <color rgb="FF000000"/>
        <rFont val="Calibri"/>
        <family val="2"/>
        <scheme val="minor"/>
      </rPr>
      <t xml:space="preserve"> must equal </t>
    </r>
    <r>
      <rPr>
        <b/>
        <sz val="9"/>
        <color indexed="16"/>
        <rFont val="Calibri"/>
        <family val="2"/>
        <scheme val="minor"/>
      </rPr>
      <t>(Funds 10, 20 &amp; 60 - Acct 8500 - Cells C61:H64)</t>
    </r>
    <r>
      <rPr>
        <sz val="9"/>
        <color rgb="FF000000"/>
        <rFont val="Calibri"/>
        <family val="2"/>
        <scheme val="minor"/>
      </rPr>
      <t>.</t>
    </r>
  </si>
  <si>
    <r>
      <rPr>
        <sz val="9"/>
        <color rgb="FF000000"/>
        <rFont val="Calibri"/>
        <family val="2"/>
        <scheme val="minor"/>
      </rPr>
      <t xml:space="preserve">Transfer to Debt Service Fund to Pay Principal on Revenue Bonds </t>
    </r>
    <r>
      <rPr>
        <b/>
        <sz val="9"/>
        <color indexed="16"/>
        <rFont val="Calibri"/>
        <family val="2"/>
        <scheme val="minor"/>
      </rPr>
      <t>(Fund 30 - Acct 7600 - Cell E41)</t>
    </r>
    <r>
      <rPr>
        <sz val="9"/>
        <color rgb="FF000000"/>
        <rFont val="Calibri"/>
        <family val="2"/>
        <scheme val="minor"/>
      </rPr>
      <t xml:space="preserve"> must equal </t>
    </r>
    <r>
      <rPr>
        <b/>
        <sz val="9"/>
        <color indexed="16"/>
        <rFont val="Calibri"/>
        <family val="2"/>
        <scheme val="minor"/>
      </rPr>
      <t>(Funds 10 &amp; 20 - Acct 8600 - Cells C65:D68)</t>
    </r>
    <r>
      <rPr>
        <sz val="9"/>
        <color rgb="FF000000"/>
        <rFont val="Calibri"/>
        <family val="2"/>
        <scheme val="minor"/>
      </rPr>
      <t>.</t>
    </r>
  </si>
  <si>
    <r>
      <rPr>
        <sz val="9"/>
        <color rgb="FF000000"/>
        <rFont val="Calibri"/>
        <family val="2"/>
        <scheme val="minor"/>
      </rPr>
      <t xml:space="preserve">Transfer to Debt Service to Pay Interest on Revenue Bonds </t>
    </r>
    <r>
      <rPr>
        <b/>
        <sz val="9"/>
        <color indexed="16"/>
        <rFont val="Calibri"/>
        <family val="2"/>
        <scheme val="minor"/>
      </rPr>
      <t>(Fund 30 - Acct 7700 - Cell E42)</t>
    </r>
    <r>
      <rPr>
        <sz val="9"/>
        <color rgb="FF000000"/>
        <rFont val="Calibri"/>
        <family val="2"/>
        <scheme val="minor"/>
      </rPr>
      <t xml:space="preserve"> must equal </t>
    </r>
    <r>
      <rPr>
        <b/>
        <sz val="9"/>
        <color indexed="16"/>
        <rFont val="Calibri"/>
        <family val="2"/>
        <scheme val="minor"/>
      </rPr>
      <t>(Funds 10 &amp; 20 - Acct 8700 - Cells C69:D72)</t>
    </r>
    <r>
      <rPr>
        <sz val="9"/>
        <color rgb="FF000000"/>
        <rFont val="Calibri"/>
        <family val="2"/>
        <scheme val="minor"/>
      </rPr>
      <t>.</t>
    </r>
  </si>
  <si>
    <r>
      <rPr>
        <sz val="9"/>
        <color rgb="FF000000"/>
        <rFont val="Calibri"/>
        <family val="2"/>
        <scheme val="minor"/>
      </rPr>
      <t xml:space="preserve">Transfer to Capital Projects Fund </t>
    </r>
    <r>
      <rPr>
        <b/>
        <sz val="9"/>
        <color indexed="16"/>
        <rFont val="Calibri"/>
        <family val="2"/>
        <scheme val="minor"/>
      </rPr>
      <t>(Fund 60 - Acct 7800 - Cell H43)</t>
    </r>
    <r>
      <rPr>
        <sz val="9"/>
        <color rgb="FF000000"/>
        <rFont val="Calibri"/>
        <family val="2"/>
        <scheme val="minor"/>
      </rPr>
      <t xml:space="preserve"> must equal </t>
    </r>
    <r>
      <rPr>
        <b/>
        <sz val="9"/>
        <color indexed="16"/>
        <rFont val="Calibri"/>
        <family val="2"/>
        <scheme val="minor"/>
      </rPr>
      <t>(Fund 10 &amp; 20, Acct 8800 - Cells C73:D76)</t>
    </r>
    <r>
      <rPr>
        <sz val="9"/>
        <color rgb="FF000000"/>
        <rFont val="Calibri"/>
        <family val="2"/>
        <scheme val="minor"/>
      </rPr>
      <t>.</t>
    </r>
  </si>
  <si>
    <r>
      <rPr>
        <sz val="9"/>
        <color rgb="FF000000"/>
        <rFont val="Calibri"/>
        <family val="2"/>
        <scheme val="minor"/>
      </rPr>
      <t xml:space="preserve"> Educational </t>
    </r>
    <r>
      <rPr>
        <b/>
        <sz val="9"/>
        <color indexed="16"/>
        <rFont val="Calibri"/>
        <family val="2"/>
        <scheme val="minor"/>
      </rPr>
      <t>(Fund 10 - Cell C3)</t>
    </r>
  </si>
  <si>
    <r>
      <rPr>
        <sz val="9"/>
        <color rgb="FF000000"/>
        <rFont val="Calibri"/>
        <family val="2"/>
        <scheme val="minor"/>
      </rPr>
      <t xml:space="preserve">Operations &amp; Maintenance </t>
    </r>
    <r>
      <rPr>
        <b/>
        <sz val="9"/>
        <color indexed="16"/>
        <rFont val="Calibri"/>
        <family val="2"/>
        <scheme val="minor"/>
      </rPr>
      <t>(Fund 20 - Cell D3)</t>
    </r>
  </si>
  <si>
    <r>
      <rPr>
        <sz val="9"/>
        <color rgb="FF000000"/>
        <rFont val="Calibri"/>
        <family val="2"/>
        <scheme val="minor"/>
      </rPr>
      <t xml:space="preserve">Debt Service </t>
    </r>
    <r>
      <rPr>
        <b/>
        <sz val="9"/>
        <color indexed="16"/>
        <rFont val="Calibri"/>
        <family val="2"/>
        <scheme val="minor"/>
      </rPr>
      <t>(Fund 30 - Cell E3)</t>
    </r>
  </si>
  <si>
    <r>
      <rPr>
        <sz val="9"/>
        <color rgb="FF000000"/>
        <rFont val="Calibri"/>
        <family val="2"/>
        <scheme val="minor"/>
      </rPr>
      <t xml:space="preserve">Transportation </t>
    </r>
    <r>
      <rPr>
        <b/>
        <sz val="9"/>
        <color indexed="16"/>
        <rFont val="Calibri"/>
        <family val="2"/>
        <scheme val="minor"/>
      </rPr>
      <t>(Fund 40 - Cell F3)</t>
    </r>
  </si>
  <si>
    <r>
      <rPr>
        <sz val="9"/>
        <color rgb="FF000000"/>
        <rFont val="Calibri"/>
        <family val="2"/>
        <scheme val="minor"/>
      </rPr>
      <t xml:space="preserve">Municipal Retirement/Social Security </t>
    </r>
    <r>
      <rPr>
        <b/>
        <sz val="9"/>
        <color indexed="16"/>
        <rFont val="Calibri"/>
        <family val="2"/>
        <scheme val="minor"/>
      </rPr>
      <t>(Fund 50 - Cell G3)</t>
    </r>
  </si>
  <si>
    <r>
      <rPr>
        <sz val="9"/>
        <color rgb="FF000000"/>
        <rFont val="Calibri"/>
        <family val="2"/>
        <scheme val="minor"/>
      </rPr>
      <t xml:space="preserve">Capital Projects </t>
    </r>
    <r>
      <rPr>
        <b/>
        <sz val="9"/>
        <color indexed="16"/>
        <rFont val="Calibri"/>
        <family val="2"/>
        <scheme val="minor"/>
      </rPr>
      <t>(Fund 60 - Cell H3)</t>
    </r>
  </si>
  <si>
    <r>
      <rPr>
        <sz val="9"/>
        <color rgb="FF000000"/>
        <rFont val="Calibri"/>
        <family val="2"/>
        <scheme val="minor"/>
      </rPr>
      <t xml:space="preserve">Working Cash </t>
    </r>
    <r>
      <rPr>
        <b/>
        <sz val="9"/>
        <color indexed="16"/>
        <rFont val="Calibri"/>
        <family val="2"/>
        <scheme val="minor"/>
      </rPr>
      <t>(Fund 70 - Cell I3)</t>
    </r>
  </si>
  <si>
    <r>
      <rPr>
        <sz val="9"/>
        <color rgb="FF000000"/>
        <rFont val="Calibri"/>
        <family val="2"/>
        <scheme val="minor"/>
      </rPr>
      <t xml:space="preserve">Tort </t>
    </r>
    <r>
      <rPr>
        <b/>
        <sz val="9"/>
        <color indexed="16"/>
        <rFont val="Calibri"/>
        <family val="2"/>
        <scheme val="minor"/>
      </rPr>
      <t>(Fund 80 - Cell J3)</t>
    </r>
  </si>
  <si>
    <r>
      <rPr>
        <sz val="9"/>
        <color rgb="FF000000"/>
        <rFont val="Calibri"/>
        <family val="2"/>
        <scheme val="minor"/>
      </rPr>
      <t xml:space="preserve">Fire Prevention &amp; Safety </t>
    </r>
    <r>
      <rPr>
        <b/>
        <sz val="9"/>
        <color indexed="16"/>
        <rFont val="Calibri"/>
        <family val="2"/>
        <scheme val="minor"/>
      </rPr>
      <t>(Fund 90 - Cell K3)</t>
    </r>
  </si>
  <si>
    <r>
      <rPr>
        <sz val="9"/>
        <color rgb="FF000000"/>
        <rFont val="Calibri"/>
        <family val="2"/>
        <scheme val="minor"/>
      </rPr>
      <t xml:space="preserve">Activity Funds </t>
    </r>
    <r>
      <rPr>
        <b/>
        <sz val="9"/>
        <color indexed="16"/>
        <rFont val="Calibri"/>
        <family val="2"/>
        <scheme val="minor"/>
      </rPr>
      <t>(Cell C23)</t>
    </r>
  </si>
  <si>
    <r>
      <rPr>
        <b/>
        <sz val="9"/>
        <color rgb="FF000000"/>
        <rFont val="Calibri"/>
        <family val="2"/>
        <scheme val="minor"/>
      </rPr>
      <t xml:space="preserve">Summary of Cash Transactions:  Ending Cash Balance on Hand June 30, 2026 </t>
    </r>
    <r>
      <rPr>
        <b/>
        <sz val="9"/>
        <color indexed="16"/>
        <rFont val="Calibri"/>
        <family val="2"/>
        <scheme val="minor"/>
      </rPr>
      <t>(CashSum 5 tab - All Funds)</t>
    </r>
    <r>
      <rPr>
        <b/>
        <sz val="9"/>
        <color rgb="FF000000"/>
        <rFont val="Calibri"/>
        <family val="2"/>
        <scheme val="minor"/>
      </rPr>
      <t xml:space="preserve"> cannot be negative.</t>
    </r>
  </si>
  <si>
    <r>
      <rPr>
        <sz val="9"/>
        <color rgb="FF000000"/>
        <rFont val="Calibri"/>
        <family val="2"/>
        <scheme val="minor"/>
      </rPr>
      <t xml:space="preserve">Educational </t>
    </r>
    <r>
      <rPr>
        <b/>
        <sz val="9"/>
        <color indexed="16"/>
        <rFont val="Calibri"/>
        <family val="2"/>
        <scheme val="minor"/>
      </rPr>
      <t>(Fund 10 - Cell C21)</t>
    </r>
  </si>
  <si>
    <r>
      <rPr>
        <sz val="9"/>
        <color rgb="FF000000"/>
        <rFont val="Calibri"/>
        <family val="2"/>
        <scheme val="minor"/>
      </rPr>
      <t xml:space="preserve">Operations &amp; Maintenance </t>
    </r>
    <r>
      <rPr>
        <b/>
        <sz val="9"/>
        <color indexed="16"/>
        <rFont val="Calibri"/>
        <family val="2"/>
        <scheme val="minor"/>
      </rPr>
      <t>(Fund 20 - Cell D21)</t>
    </r>
  </si>
  <si>
    <r>
      <rPr>
        <sz val="9"/>
        <color rgb="FF000000"/>
        <rFont val="Calibri"/>
        <family val="2"/>
        <scheme val="minor"/>
      </rPr>
      <t xml:space="preserve">Debt Service </t>
    </r>
    <r>
      <rPr>
        <b/>
        <sz val="9"/>
        <color indexed="16"/>
        <rFont val="Calibri"/>
        <family val="2"/>
        <scheme val="minor"/>
      </rPr>
      <t>(Fund 30 - Cell E21)</t>
    </r>
  </si>
  <si>
    <r>
      <rPr>
        <sz val="9"/>
        <color rgb="FF000000"/>
        <rFont val="Calibri"/>
        <family val="2"/>
        <scheme val="minor"/>
      </rPr>
      <t xml:space="preserve">Transportation </t>
    </r>
    <r>
      <rPr>
        <b/>
        <sz val="9"/>
        <color indexed="16"/>
        <rFont val="Calibri"/>
        <family val="2"/>
        <scheme val="minor"/>
      </rPr>
      <t>(Fund 40 - Cell F21)</t>
    </r>
  </si>
  <si>
    <r>
      <rPr>
        <sz val="9"/>
        <color rgb="FF000000"/>
        <rFont val="Calibri"/>
        <family val="2"/>
        <scheme val="minor"/>
      </rPr>
      <t xml:space="preserve">Municipal Retirement/Social Security </t>
    </r>
    <r>
      <rPr>
        <b/>
        <sz val="9"/>
        <color indexed="16"/>
        <rFont val="Calibri"/>
        <family val="2"/>
        <scheme val="minor"/>
      </rPr>
      <t>(Fund 50 - Cell G21)</t>
    </r>
  </si>
  <si>
    <r>
      <rPr>
        <sz val="9"/>
        <color rgb="FF000000"/>
        <rFont val="Calibri"/>
        <family val="2"/>
        <scheme val="minor"/>
      </rPr>
      <t xml:space="preserve">Working Cash </t>
    </r>
    <r>
      <rPr>
        <b/>
        <sz val="9"/>
        <color indexed="16"/>
        <rFont val="Calibri"/>
        <family val="2"/>
        <scheme val="minor"/>
      </rPr>
      <t>(Fund 70 - Cell I21)</t>
    </r>
  </si>
  <si>
    <r>
      <rPr>
        <sz val="9"/>
        <color rgb="FF000000"/>
        <rFont val="Calibri"/>
        <family val="2"/>
        <scheme val="minor"/>
      </rPr>
      <t>Capital Projects</t>
    </r>
    <r>
      <rPr>
        <b/>
        <sz val="9"/>
        <color indexed="16"/>
        <rFont val="Calibri"/>
        <family val="2"/>
        <scheme val="minor"/>
      </rPr>
      <t xml:space="preserve"> (Fund 60 - Cell H21)</t>
    </r>
  </si>
  <si>
    <r>
      <rPr>
        <sz val="9"/>
        <color rgb="FF000000"/>
        <rFont val="Calibri"/>
        <family val="2"/>
        <scheme val="minor"/>
      </rPr>
      <t xml:space="preserve">Tort </t>
    </r>
    <r>
      <rPr>
        <b/>
        <sz val="9"/>
        <color indexed="16"/>
        <rFont val="Calibri"/>
        <family val="2"/>
        <scheme val="minor"/>
      </rPr>
      <t>(Fund 80 - Cell J21)</t>
    </r>
  </si>
  <si>
    <r>
      <rPr>
        <sz val="9"/>
        <color rgb="FF000000"/>
        <rFont val="Calibri"/>
        <family val="2"/>
        <scheme val="minor"/>
      </rPr>
      <t xml:space="preserve">Fire Prevention &amp; Safety </t>
    </r>
    <r>
      <rPr>
        <b/>
        <sz val="9"/>
        <color indexed="16"/>
        <rFont val="Calibri"/>
        <family val="2"/>
        <scheme val="minor"/>
      </rPr>
      <t>(Fund 90 - Cell K21)</t>
    </r>
  </si>
  <si>
    <r>
      <rPr>
        <b/>
        <sz val="9"/>
        <color rgb="FF000000"/>
        <rFont val="Calibri"/>
        <family val="2"/>
        <scheme val="minor"/>
      </rPr>
      <t xml:space="preserve">Estimated Revenue </t>
    </r>
    <r>
      <rPr>
        <b/>
        <sz val="9"/>
        <color indexed="16"/>
        <rFont val="Calibri"/>
        <family val="2"/>
        <scheme val="minor"/>
      </rPr>
      <t>(EstRev 6-10 tab)</t>
    </r>
  </si>
  <si>
    <r>
      <rPr>
        <b/>
        <sz val="9"/>
        <color rgb="FF000000"/>
        <rFont val="Calibri"/>
        <family val="2"/>
        <scheme val="minor"/>
      </rPr>
      <t xml:space="preserve">Summary of Cash Transactions:  Other Receipts </t>
    </r>
    <r>
      <rPr>
        <b/>
        <sz val="9"/>
        <color indexed="16"/>
        <rFont val="Calibri"/>
        <family val="2"/>
        <scheme val="minor"/>
      </rPr>
      <t>(CashSum 5 tab)</t>
    </r>
    <r>
      <rPr>
        <b/>
        <sz val="9"/>
        <color rgb="FF000000"/>
        <rFont val="Calibri"/>
        <family val="2"/>
        <scheme val="minor"/>
      </rPr>
      <t xml:space="preserve"> must equal Other Disbursements </t>
    </r>
    <r>
      <rPr>
        <b/>
        <sz val="9"/>
        <color indexed="16"/>
        <rFont val="Calibri"/>
        <family val="2"/>
        <scheme val="minor"/>
      </rPr>
      <t>(CashSum 5 tab)</t>
    </r>
    <r>
      <rPr>
        <b/>
        <sz val="9"/>
        <color rgb="FF000000"/>
        <rFont val="Calibri"/>
        <family val="2"/>
        <scheme val="minor"/>
      </rPr>
      <t>.</t>
    </r>
  </si>
  <si>
    <r>
      <rPr>
        <sz val="9"/>
        <color rgb="FF000000"/>
        <rFont val="Calibri"/>
        <family val="2"/>
        <scheme val="minor"/>
      </rPr>
      <t xml:space="preserve">Interfund Loans Payable </t>
    </r>
    <r>
      <rPr>
        <b/>
        <sz val="9"/>
        <color indexed="16"/>
        <rFont val="Calibri"/>
        <family val="2"/>
        <scheme val="minor"/>
      </rPr>
      <t>(Funds 10:60, 80, 90 - Acct 411 - Cells C6:H6, J6:K6)</t>
    </r>
    <r>
      <rPr>
        <sz val="9"/>
        <color rgb="FF000000"/>
        <rFont val="Calibri"/>
        <family val="2"/>
        <scheme val="minor"/>
      </rPr>
      <t xml:space="preserve"> must equal Interfund Loans Receivable </t>
    </r>
    <r>
      <rPr>
        <b/>
        <sz val="9"/>
        <color indexed="16"/>
        <rFont val="Calibri"/>
        <family val="2"/>
        <scheme val="minor"/>
      </rPr>
      <t>(Funds 10:20, 40, 70 - Acct 141 - C</t>
    </r>
    <r>
      <rPr>
        <b/>
        <sz val="9"/>
        <color rgb="FF800000"/>
        <rFont val="Calibri"/>
        <family val="2"/>
        <scheme val="minor"/>
      </rPr>
      <t>ells C15:D</t>
    </r>
    <r>
      <rPr>
        <b/>
        <sz val="9"/>
        <color indexed="16"/>
        <rFont val="Calibri"/>
        <family val="2"/>
        <scheme val="minor"/>
      </rPr>
      <t>15, F15, I15)</t>
    </r>
    <r>
      <rPr>
        <sz val="9"/>
        <color rgb="FF000000"/>
        <rFont val="Calibri"/>
        <family val="2"/>
        <scheme val="minor"/>
      </rPr>
      <t>.</t>
    </r>
  </si>
  <si>
    <r>
      <rPr>
        <sz val="9"/>
        <color rgb="FF000000"/>
        <rFont val="Calibri"/>
        <family val="2"/>
        <scheme val="minor"/>
      </rPr>
      <t xml:space="preserve">Interfund Loans Receivable </t>
    </r>
    <r>
      <rPr>
        <b/>
        <sz val="9"/>
        <color indexed="16"/>
        <rFont val="Calibri"/>
        <family val="2"/>
        <scheme val="minor"/>
      </rPr>
      <t>(Funds 10, 20, 40, 70 - Acct 141 - Cells C7:D7, F7, I7)</t>
    </r>
    <r>
      <rPr>
        <sz val="9"/>
        <color rgb="FF000000"/>
        <rFont val="Calibri"/>
        <family val="2"/>
        <scheme val="minor"/>
      </rPr>
      <t xml:space="preserve"> must equal Interfund Loans Payable </t>
    </r>
    <r>
      <rPr>
        <b/>
        <sz val="9"/>
        <color indexed="16"/>
        <rFont val="Calibri"/>
        <family val="2"/>
        <scheme val="minor"/>
      </rPr>
      <t>(Funds 10:60, 80, 90 - Acct 411 - Cells C16:H16, J16, K16)</t>
    </r>
    <r>
      <rPr>
        <sz val="9"/>
        <color rgb="FF000000"/>
        <rFont val="Calibri"/>
        <family val="2"/>
        <scheme val="minor"/>
      </rPr>
      <t>.</t>
    </r>
  </si>
  <si>
    <t>Amounts must be input for revenue.</t>
  </si>
  <si>
    <r>
      <rPr>
        <b/>
        <sz val="9"/>
        <color rgb="FF000000"/>
        <rFont val="Calibri"/>
        <family val="2"/>
        <scheme val="minor"/>
      </rPr>
      <t xml:space="preserve">Estimated Expenditures </t>
    </r>
    <r>
      <rPr>
        <b/>
        <sz val="9"/>
        <color indexed="16"/>
        <rFont val="Calibri"/>
        <family val="2"/>
        <scheme val="minor"/>
      </rPr>
      <t>(EstExp 11-19 tab)</t>
    </r>
  </si>
  <si>
    <t>Amounts must be input for expenditures.</t>
  </si>
  <si>
    <r>
      <rPr>
        <b/>
        <sz val="9"/>
        <color rgb="FF000000"/>
        <rFont val="Calibri"/>
        <family val="2"/>
        <scheme val="minor"/>
      </rPr>
      <t xml:space="preserve">Itemization Notes:  Revenues/Expenditures reported that require note on </t>
    </r>
    <r>
      <rPr>
        <b/>
        <sz val="9"/>
        <color rgb="FF800000"/>
        <rFont val="Calibri"/>
        <family val="2"/>
        <scheme val="minor"/>
      </rPr>
      <t>Itemize 21 tab</t>
    </r>
    <r>
      <rPr>
        <sz val="9"/>
        <color rgb="FF000000"/>
        <rFont val="Calibri"/>
        <family val="2"/>
        <scheme val="minor"/>
      </rPr>
      <t>.</t>
    </r>
  </si>
  <si>
    <t>Include brief note(s) describing revenue source.</t>
  </si>
  <si>
    <t xml:space="preserve">Include brief note(s) describing expenditure use. </t>
  </si>
  <si>
    <t>EBF Spending Plan</t>
  </si>
  <si>
    <t>All required questions have been answered.</t>
  </si>
  <si>
    <t>End of Balancing</t>
  </si>
  <si>
    <t>Spending Plan Responses for Reporting</t>
  </si>
  <si>
    <t>FieldName</t>
  </si>
  <si>
    <t>FieldValue</t>
  </si>
  <si>
    <t>Item Tag</t>
  </si>
  <si>
    <t>distname</t>
  </si>
  <si>
    <t>Part I</t>
  </si>
  <si>
    <t>distid</t>
  </si>
  <si>
    <t>1_1</t>
  </si>
  <si>
    <t>1_2a</t>
  </si>
  <si>
    <t>1_2b</t>
  </si>
  <si>
    <t>1_2c</t>
  </si>
  <si>
    <t>1_2d</t>
  </si>
  <si>
    <t>PYD_ASE</t>
  </si>
  <si>
    <t>PY Distribution</t>
  </si>
  <si>
    <t>PYD_AT</t>
  </si>
  <si>
    <t>PYD_FR</t>
  </si>
  <si>
    <t>PYD_AP</t>
  </si>
  <si>
    <t>PYD_Tier</t>
  </si>
  <si>
    <t>PYD_BFM</t>
  </si>
  <si>
    <t>PDY_GSC</t>
  </si>
  <si>
    <t>PYD_TF</t>
  </si>
  <si>
    <t>PYD_LIA</t>
  </si>
  <si>
    <t>PYD_ELA</t>
  </si>
  <si>
    <t>PYD_SPEDA</t>
  </si>
  <si>
    <t>2_1a</t>
  </si>
  <si>
    <t>Part II</t>
  </si>
  <si>
    <t>2_1b</t>
  </si>
  <si>
    <t>2_2a</t>
  </si>
  <si>
    <t>2_2b</t>
  </si>
  <si>
    <t>2_2c</t>
  </si>
  <si>
    <t>2_3a</t>
  </si>
  <si>
    <t>2_3b</t>
  </si>
  <si>
    <t>2_3c</t>
  </si>
  <si>
    <t>2_3d</t>
  </si>
  <si>
    <t>2_3e</t>
  </si>
  <si>
    <t>2_3f</t>
  </si>
  <si>
    <t>2_3g</t>
  </si>
  <si>
    <t>2_3h</t>
  </si>
  <si>
    <t>2_3i</t>
  </si>
  <si>
    <t>2_3j</t>
  </si>
  <si>
    <t>2_3k</t>
  </si>
  <si>
    <t>2_3l</t>
  </si>
  <si>
    <t>2_3m</t>
  </si>
  <si>
    <t>2_4a</t>
  </si>
  <si>
    <t>2_4b</t>
  </si>
  <si>
    <t>2_4c</t>
  </si>
  <si>
    <t>2_4d</t>
  </si>
  <si>
    <t>PYAT_1</t>
  </si>
  <si>
    <t>PY Adequacy</t>
  </si>
  <si>
    <t>PYAT_2</t>
  </si>
  <si>
    <t>PYAT_3</t>
  </si>
  <si>
    <t>PYAT_4</t>
  </si>
  <si>
    <t>PYAT_5</t>
  </si>
  <si>
    <t>PYAT_6</t>
  </si>
  <si>
    <t>PYAT_7</t>
  </si>
  <si>
    <t>PYAT_8</t>
  </si>
  <si>
    <t>PYAT_9</t>
  </si>
  <si>
    <t>PYAT_10</t>
  </si>
  <si>
    <t>PYAT_11</t>
  </si>
  <si>
    <t>PYAT_12</t>
  </si>
  <si>
    <t>PYAT_13</t>
  </si>
  <si>
    <t>PYAT_STCI</t>
  </si>
  <si>
    <t>PYAT_14</t>
  </si>
  <si>
    <t>PYAT_15</t>
  </si>
  <si>
    <t>PYAT_16</t>
  </si>
  <si>
    <t>PYAT_17</t>
  </si>
  <si>
    <t>PYAT_18</t>
  </si>
  <si>
    <t>PYAT_19</t>
  </si>
  <si>
    <t>PYAT_20</t>
  </si>
  <si>
    <t>PYAT_21</t>
  </si>
  <si>
    <t>PYAT_22</t>
  </si>
  <si>
    <t>PYAT_STPSI</t>
  </si>
  <si>
    <t>PYAT_23</t>
  </si>
  <si>
    <t>PYAT_24</t>
  </si>
  <si>
    <t>PYAT_25</t>
  </si>
  <si>
    <t>PYAT_26</t>
  </si>
  <si>
    <t>PYAT_27</t>
  </si>
  <si>
    <t>PYAT_28</t>
  </si>
  <si>
    <t>PYAT_29</t>
  </si>
  <si>
    <t>PYAT_30</t>
  </si>
  <si>
    <t>PYAT_31</t>
  </si>
  <si>
    <t>PYAT_32</t>
  </si>
  <si>
    <t>PYAT_33</t>
  </si>
  <si>
    <t>PYAT_34</t>
  </si>
  <si>
    <t>PYAT_STAI</t>
  </si>
  <si>
    <t>PYAT_T</t>
  </si>
  <si>
    <t>CYTF_1</t>
  </si>
  <si>
    <t>Tier Investments</t>
  </si>
  <si>
    <t>CYTF_2</t>
  </si>
  <si>
    <t>CYTF_3</t>
  </si>
  <si>
    <t>CYTF_4</t>
  </si>
  <si>
    <t>CYTF_5</t>
  </si>
  <si>
    <t>CYTF_6</t>
  </si>
  <si>
    <t>CYTF_7</t>
  </si>
  <si>
    <t>CYTF_8</t>
  </si>
  <si>
    <t>CYTF_9</t>
  </si>
  <si>
    <t>CYTF_10</t>
  </si>
  <si>
    <t>CYTF_11</t>
  </si>
  <si>
    <t>CYTF_12</t>
  </si>
  <si>
    <t>CYTF_13</t>
  </si>
  <si>
    <t>CYTF_STCI</t>
  </si>
  <si>
    <t>CYTF_14</t>
  </si>
  <si>
    <t>CYTF_15</t>
  </si>
  <si>
    <t>CYTF_16</t>
  </si>
  <si>
    <t>CYTF_17</t>
  </si>
  <si>
    <t>CYTF_18</t>
  </si>
  <si>
    <t>CYTF_19</t>
  </si>
  <si>
    <t>CYTF_20</t>
  </si>
  <si>
    <t>CYTF_21</t>
  </si>
  <si>
    <t>CYTF_22</t>
  </si>
  <si>
    <t>CYTF_STPSI</t>
  </si>
  <si>
    <t>CYTF_23</t>
  </si>
  <si>
    <t>CYTF_24</t>
  </si>
  <si>
    <t>CYTF_25</t>
  </si>
  <si>
    <t>CYTF_26</t>
  </si>
  <si>
    <t>CYTF_27</t>
  </si>
  <si>
    <t>CYTF_28</t>
  </si>
  <si>
    <t>CYTF_29</t>
  </si>
  <si>
    <t>CYTF_30</t>
  </si>
  <si>
    <t>CYTF_31</t>
  </si>
  <si>
    <t>CYTF_32</t>
  </si>
  <si>
    <t>CYTF_33</t>
  </si>
  <si>
    <t>CYTF_34</t>
  </si>
  <si>
    <t>CYTF_STAI</t>
  </si>
  <si>
    <t>CYTF_Other</t>
  </si>
  <si>
    <t>CYTF_T</t>
  </si>
  <si>
    <t>CYBE_1</t>
  </si>
  <si>
    <t>Budget Investments</t>
  </si>
  <si>
    <t>CYBE_2</t>
  </si>
  <si>
    <t>CYBE_3</t>
  </si>
  <si>
    <t>CYBE_4</t>
  </si>
  <si>
    <t>CYBE_5</t>
  </si>
  <si>
    <t>CYBE_6</t>
  </si>
  <si>
    <t>CYBE_7</t>
  </si>
  <si>
    <t>CYBE_8</t>
  </si>
  <si>
    <t>CYBE_9</t>
  </si>
  <si>
    <t>CYBE_10</t>
  </si>
  <si>
    <t>CYBE_11</t>
  </si>
  <si>
    <t>CYBE_12</t>
  </si>
  <si>
    <t>CYBE_13</t>
  </si>
  <si>
    <t>CYBE_STCI</t>
  </si>
  <si>
    <t>CYBE_14</t>
  </si>
  <si>
    <t>CYBE_15</t>
  </si>
  <si>
    <t>CYBE_16</t>
  </si>
  <si>
    <t>CYBE_17</t>
  </si>
  <si>
    <t>CYBE_18</t>
  </si>
  <si>
    <t>CYBE_19</t>
  </si>
  <si>
    <t>CYBE_20</t>
  </si>
  <si>
    <t>CYBE_21</t>
  </si>
  <si>
    <t>CYBE_22</t>
  </si>
  <si>
    <t>CYBE_STPSI</t>
  </si>
  <si>
    <t>CYBE_23</t>
  </si>
  <si>
    <t>CYBE_24</t>
  </si>
  <si>
    <t>CYBE_25</t>
  </si>
  <si>
    <t>CYBE_26</t>
  </si>
  <si>
    <t>CYBE_27</t>
  </si>
  <si>
    <t>CYBE_28</t>
  </si>
  <si>
    <t>CYBE_29</t>
  </si>
  <si>
    <t>CYBE_30</t>
  </si>
  <si>
    <t>CYBE_31</t>
  </si>
  <si>
    <t>CYBE_32</t>
  </si>
  <si>
    <t>CYBE_33</t>
  </si>
  <si>
    <t>CYBE_34</t>
  </si>
  <si>
    <t>CYBE_STAI</t>
  </si>
  <si>
    <t>CYBE_Other</t>
  </si>
  <si>
    <t>CYBE_T</t>
  </si>
  <si>
    <t>CYTF_Nar</t>
  </si>
  <si>
    <t>3_1a</t>
  </si>
  <si>
    <t>Part III</t>
  </si>
  <si>
    <t>3_1b</t>
  </si>
  <si>
    <t>3_1c</t>
  </si>
  <si>
    <t>3_1d</t>
  </si>
  <si>
    <t>3_1e</t>
  </si>
  <si>
    <t>3_1f</t>
  </si>
  <si>
    <t>3_2a</t>
  </si>
  <si>
    <t>3_2b</t>
  </si>
  <si>
    <t>3_2c</t>
  </si>
  <si>
    <t>3_2d</t>
  </si>
  <si>
    <t>3_2e</t>
  </si>
  <si>
    <t>3_2f</t>
  </si>
  <si>
    <t>3_2g</t>
  </si>
  <si>
    <t>3_2h</t>
  </si>
  <si>
    <t>3_2i</t>
  </si>
  <si>
    <t>3_2j</t>
  </si>
  <si>
    <t>3_2k</t>
  </si>
  <si>
    <t>3_3a</t>
  </si>
  <si>
    <t>3_3b</t>
  </si>
  <si>
    <t>3_3c</t>
  </si>
  <si>
    <t>3_3d</t>
  </si>
  <si>
    <t>3_3e</t>
  </si>
  <si>
    <t>3_3f</t>
  </si>
  <si>
    <t>3_3g</t>
  </si>
  <si>
    <t>3_3h</t>
  </si>
  <si>
    <t>3_3i</t>
  </si>
  <si>
    <t>3_3j</t>
  </si>
  <si>
    <t>3_3k</t>
  </si>
  <si>
    <t>3_3l</t>
  </si>
  <si>
    <t>3_3m</t>
  </si>
  <si>
    <t>3_4a</t>
  </si>
  <si>
    <t>3_4b</t>
  </si>
  <si>
    <t>3_4c</t>
  </si>
  <si>
    <t>3_4d</t>
  </si>
  <si>
    <t>3_4e</t>
  </si>
  <si>
    <t>3_4f</t>
  </si>
  <si>
    <t>3_4g</t>
  </si>
  <si>
    <t>3_4h</t>
  </si>
  <si>
    <t>3_4i</t>
  </si>
  <si>
    <t>a_1</t>
  </si>
  <si>
    <t>a_2</t>
  </si>
  <si>
    <t>a_3</t>
  </si>
  <si>
    <t>a_4</t>
  </si>
  <si>
    <t>a_5</t>
  </si>
  <si>
    <t>School District/Joint Agreement (H13 Result)</t>
  </si>
  <si>
    <t xml:space="preserve">RCDT - H14 Result </t>
  </si>
  <si>
    <t>County - N24 Result</t>
  </si>
  <si>
    <t>SD or JA -(formula in N14) B2 &amp; B3 Result</t>
  </si>
  <si>
    <t>Type Code</t>
  </si>
  <si>
    <t>A E R O  Spec Educ Coop</t>
  </si>
  <si>
    <t>07016806060</t>
  </si>
  <si>
    <t>Cook</t>
  </si>
  <si>
    <t>JA</t>
  </si>
  <si>
    <t>60</t>
  </si>
  <si>
    <t>Abingdon-Avon CUSD 276</t>
  </si>
  <si>
    <t>33048276026</t>
  </si>
  <si>
    <t>Knox</t>
  </si>
  <si>
    <t>SD</t>
  </si>
  <si>
    <t>26</t>
  </si>
  <si>
    <t>A-C Central CUSD 262</t>
  </si>
  <si>
    <t>01009262026</t>
  </si>
  <si>
    <t>Cass</t>
  </si>
  <si>
    <t>Addison SD 4</t>
  </si>
  <si>
    <t>19022004002</t>
  </si>
  <si>
    <t>Dupage</t>
  </si>
  <si>
    <t>02</t>
  </si>
  <si>
    <t>Adlai E Stevenson HSD 125</t>
  </si>
  <si>
    <t>34049125013</t>
  </si>
  <si>
    <t>Lake</t>
  </si>
  <si>
    <t>Akin CCSD 91</t>
  </si>
  <si>
    <t>21028091004</t>
  </si>
  <si>
    <t>Franklin</t>
  </si>
  <si>
    <t>04</t>
  </si>
  <si>
    <t>Albers SD 63</t>
  </si>
  <si>
    <t>13014063002</t>
  </si>
  <si>
    <t>Clinton</t>
  </si>
  <si>
    <t>Alden Hebron SD 19</t>
  </si>
  <si>
    <t>44063019024</t>
  </si>
  <si>
    <t>McHenry</t>
  </si>
  <si>
    <t>24</t>
  </si>
  <si>
    <t>Allendale CCSD 17</t>
  </si>
  <si>
    <t>20093017024</t>
  </si>
  <si>
    <t>Wabash</t>
  </si>
  <si>
    <t>Allen-Otter Creek CCSD 65</t>
  </si>
  <si>
    <t>35050065004</t>
  </si>
  <si>
    <t>La Salle</t>
  </si>
  <si>
    <t>Alsip-Hazlgrn-Oaklwn SD 126</t>
  </si>
  <si>
    <t>07016126002</t>
  </si>
  <si>
    <t>Altamont CUSD 10</t>
  </si>
  <si>
    <t>03025010026</t>
  </si>
  <si>
    <t>Effingham</t>
  </si>
  <si>
    <t>Alton CUSD 11</t>
  </si>
  <si>
    <t>41057011026</t>
  </si>
  <si>
    <t>Madison</t>
  </si>
  <si>
    <t>AlWood CUSD 225</t>
  </si>
  <si>
    <t>28037225026</t>
  </si>
  <si>
    <t>Henry</t>
  </si>
  <si>
    <t>Amboy CUSD 272</t>
  </si>
  <si>
    <t>47052272026</t>
  </si>
  <si>
    <t>Lee</t>
  </si>
  <si>
    <t>Anna CCSD 37</t>
  </si>
  <si>
    <t>30091037004</t>
  </si>
  <si>
    <t>Union</t>
  </si>
  <si>
    <t>Anna Jonesboro CHSD 81</t>
  </si>
  <si>
    <t>30091081016</t>
  </si>
  <si>
    <t>16</t>
  </si>
  <si>
    <t>Annawan CUSD 226</t>
  </si>
  <si>
    <t>28037226026</t>
  </si>
  <si>
    <t>Antioch CCSD 34</t>
  </si>
  <si>
    <t>34049034004</t>
  </si>
  <si>
    <t>Aptakisic-Tripp CCSD 102</t>
  </si>
  <si>
    <t>34049102004</t>
  </si>
  <si>
    <t>Arbor Park SD 145</t>
  </si>
  <si>
    <t>07016145002</t>
  </si>
  <si>
    <t>Arcola CUSD 306</t>
  </si>
  <si>
    <t>11021306026</t>
  </si>
  <si>
    <t>Douglas</t>
  </si>
  <si>
    <t>Argenta-Oreana CUSD 1</t>
  </si>
  <si>
    <t>39055001026</t>
  </si>
  <si>
    <t>Macon</t>
  </si>
  <si>
    <t>Argo CHSD 217</t>
  </si>
  <si>
    <t>07016217016</t>
  </si>
  <si>
    <t>Arlington Heights SD 25</t>
  </si>
  <si>
    <t>05016025002</t>
  </si>
  <si>
    <t>Armstrong Twp HSD 225</t>
  </si>
  <si>
    <t>54092225017</t>
  </si>
  <si>
    <t>Vermilion</t>
  </si>
  <si>
    <t>17</t>
  </si>
  <si>
    <t>Armstrong-Ellis Cons SD 61</t>
  </si>
  <si>
    <t>54092061003</t>
  </si>
  <si>
    <t>03</t>
  </si>
  <si>
    <t>Arthur CUSD 305</t>
  </si>
  <si>
    <t>11021305026</t>
  </si>
  <si>
    <t>Ashley CCSD 15</t>
  </si>
  <si>
    <t>13095015004</t>
  </si>
  <si>
    <t>Washington</t>
  </si>
  <si>
    <t>Ashton-Franklin Center CUSD 275</t>
  </si>
  <si>
    <t>47052275026</t>
  </si>
  <si>
    <t>Astoria CUSD 1</t>
  </si>
  <si>
    <t>26029001026</t>
  </si>
  <si>
    <t>Fulton</t>
  </si>
  <si>
    <t>Athens CUSD 213</t>
  </si>
  <si>
    <t>51065213026</t>
  </si>
  <si>
    <t>Menard</t>
  </si>
  <si>
    <t>Atwood Heights SD 125</t>
  </si>
  <si>
    <t>07016125002</t>
  </si>
  <si>
    <t>Auburn CUSD 10</t>
  </si>
  <si>
    <t>51084010026</t>
  </si>
  <si>
    <t>Sangamon</t>
  </si>
  <si>
    <t>Aurora East USD 131</t>
  </si>
  <si>
    <t>31045131022</t>
  </si>
  <si>
    <t>Kane</t>
  </si>
  <si>
    <t>22</t>
  </si>
  <si>
    <t>Aurora West USD 129</t>
  </si>
  <si>
    <t>31045129022</t>
  </si>
  <si>
    <t>Aviston SD 21</t>
  </si>
  <si>
    <t>13014021002</t>
  </si>
  <si>
    <t>Avoca SD 37</t>
  </si>
  <si>
    <t>05016037002</t>
  </si>
  <si>
    <t>Ball Chatham CUSD 5</t>
  </si>
  <si>
    <t>51084005026</t>
  </si>
  <si>
    <t>Bannockburn SD 106</t>
  </si>
  <si>
    <t>34049106002</t>
  </si>
  <si>
    <t>Barrington CUSD 220</t>
  </si>
  <si>
    <t>34049220026</t>
  </si>
  <si>
    <t>Bartelso SD 57</t>
  </si>
  <si>
    <t>13014057002</t>
  </si>
  <si>
    <t>Bartonville SD 66</t>
  </si>
  <si>
    <t>48072066002</t>
  </si>
  <si>
    <t>Peoria</t>
  </si>
  <si>
    <t>Batavia USD 101</t>
  </si>
  <si>
    <t>31045101022</t>
  </si>
  <si>
    <t>Beach Park CCSD 3</t>
  </si>
  <si>
    <t>34049003004</t>
  </si>
  <si>
    <t>Beardstown CUSD 15</t>
  </si>
  <si>
    <t>01009015026</t>
  </si>
  <si>
    <t>Beecher City CUSD 20</t>
  </si>
  <si>
    <t>03025020026</t>
  </si>
  <si>
    <t>Beecher CUSD 200U</t>
  </si>
  <si>
    <t>56099200U26</t>
  </si>
  <si>
    <t>Will</t>
  </si>
  <si>
    <t>Behavior Disorder Program</t>
  </si>
  <si>
    <t>28006000000</t>
  </si>
  <si>
    <t>Bureau</t>
  </si>
  <si>
    <t>00</t>
  </si>
  <si>
    <t>Belle Valley SD 119</t>
  </si>
  <si>
    <t>50082119002</t>
  </si>
  <si>
    <t>Saint Clair</t>
  </si>
  <si>
    <t>Belleville Area Special Services</t>
  </si>
  <si>
    <t>50082801060</t>
  </si>
  <si>
    <t>Belleville SD 118</t>
  </si>
  <si>
    <t>50082118002</t>
  </si>
  <si>
    <t>Belleville Twp HSD 201</t>
  </si>
  <si>
    <t>50082201017</t>
  </si>
  <si>
    <t>Bellwood SD 88</t>
  </si>
  <si>
    <t>06016088002</t>
  </si>
  <si>
    <t>Belvidere CUSD 100</t>
  </si>
  <si>
    <t>04004100026</t>
  </si>
  <si>
    <t>Boone</t>
  </si>
  <si>
    <t>Bement CUSD 5</t>
  </si>
  <si>
    <t>39074005026</t>
  </si>
  <si>
    <t>Piatt</t>
  </si>
  <si>
    <t>Benjamin SD 25</t>
  </si>
  <si>
    <t>19022025002</t>
  </si>
  <si>
    <t>Bensenville SD 2</t>
  </si>
  <si>
    <t>19022002002</t>
  </si>
  <si>
    <t>Benton CCSD 47</t>
  </si>
  <si>
    <t>21028047004</t>
  </si>
  <si>
    <t>Benton Cons HSD 103</t>
  </si>
  <si>
    <t>21028103013</t>
  </si>
  <si>
    <t>Berkeley SD 87</t>
  </si>
  <si>
    <t>06016087002</t>
  </si>
  <si>
    <t>Berwyn North SD 98</t>
  </si>
  <si>
    <t>06016098002</t>
  </si>
  <si>
    <t>Berwyn South SD 100</t>
  </si>
  <si>
    <t>06016100002</t>
  </si>
  <si>
    <t>Bethalto CUSD 8</t>
  </si>
  <si>
    <t>41057008026</t>
  </si>
  <si>
    <t>Bethel SD 82</t>
  </si>
  <si>
    <t>13041082002</t>
  </si>
  <si>
    <t>Jefferson</t>
  </si>
  <si>
    <t>Bi-County Special Educ Coop</t>
  </si>
  <si>
    <t>47098000061</t>
  </si>
  <si>
    <t>Whiteside</t>
  </si>
  <si>
    <t>61</t>
  </si>
  <si>
    <t>Big Hollow SD 38</t>
  </si>
  <si>
    <t>34049038002</t>
  </si>
  <si>
    <t>Bismarck Henning CUSD</t>
  </si>
  <si>
    <t>54092001026</t>
  </si>
  <si>
    <t>Bismarck Henning Rossville Alvin Cooperative High School</t>
  </si>
  <si>
    <t>54092800080</t>
  </si>
  <si>
    <t>80</t>
  </si>
  <si>
    <t>Black Hawk Area Sp Ed District</t>
  </si>
  <si>
    <t>49081865060</t>
  </si>
  <si>
    <t>Rock Island</t>
  </si>
  <si>
    <t>Bloom Twp HSD 206</t>
  </si>
  <si>
    <t>07016206017</t>
  </si>
  <si>
    <t>Bloomingdale SD 13</t>
  </si>
  <si>
    <t>19022013002</t>
  </si>
  <si>
    <t>Bloomington Area Career Center</t>
  </si>
  <si>
    <t>17064087041</t>
  </si>
  <si>
    <t>McLean</t>
  </si>
  <si>
    <t>41</t>
  </si>
  <si>
    <t>Bloomington SD 87</t>
  </si>
  <si>
    <t>17064087025</t>
  </si>
  <si>
    <t>25</t>
  </si>
  <si>
    <t>Blue Ridge CUSD 18</t>
  </si>
  <si>
    <t>17020018026</t>
  </si>
  <si>
    <t>Dewitt</t>
  </si>
  <si>
    <t>Bluford Unit School District 318</t>
  </si>
  <si>
    <t>13041318027</t>
  </si>
  <si>
    <t>27</t>
  </si>
  <si>
    <t>BMP Tri County Special Ed Coop</t>
  </si>
  <si>
    <t>35059005061</t>
  </si>
  <si>
    <t>Marshall</t>
  </si>
  <si>
    <t>Bond County CUSD 2</t>
  </si>
  <si>
    <t>03003002026</t>
  </si>
  <si>
    <t>Bond</t>
  </si>
  <si>
    <t>Bond Fayette Effingham EFE 410</t>
  </si>
  <si>
    <t>03026741045</t>
  </si>
  <si>
    <t>Fayette</t>
  </si>
  <si>
    <t>45</t>
  </si>
  <si>
    <t>Bourbonnais SD 53</t>
  </si>
  <si>
    <t>32046053002</t>
  </si>
  <si>
    <t>Kankakee</t>
  </si>
  <si>
    <t>Braceville SD 75</t>
  </si>
  <si>
    <t>24032075002</t>
  </si>
  <si>
    <t>Grundy</t>
  </si>
  <si>
    <t>Bradford CUSD 1</t>
  </si>
  <si>
    <t>28088001026</t>
  </si>
  <si>
    <t>Stark</t>
  </si>
  <si>
    <t>Bradley Bourbonnais CHSD 307</t>
  </si>
  <si>
    <t>32046307016</t>
  </si>
  <si>
    <t>Bradley SD 61</t>
  </si>
  <si>
    <t>32046061002</t>
  </si>
  <si>
    <t>Breese ESD 12</t>
  </si>
  <si>
    <t>13014012004</t>
  </si>
  <si>
    <t>Bremen CHSD 228</t>
  </si>
  <si>
    <t>07016228016</t>
  </si>
  <si>
    <t>Brimfield CUSD 309</t>
  </si>
  <si>
    <t>48072309026</t>
  </si>
  <si>
    <t>Brookfield Lagrange Park SD 95</t>
  </si>
  <si>
    <t>06016095002</t>
  </si>
  <si>
    <t>Brooklyn UD 188</t>
  </si>
  <si>
    <t>50082188022</t>
  </si>
  <si>
    <t>Brookwood SD 167</t>
  </si>
  <si>
    <t>07016167002</t>
  </si>
  <si>
    <t>Brown County CUSD 1</t>
  </si>
  <si>
    <t>01005001026</t>
  </si>
  <si>
    <t>Brown</t>
  </si>
  <si>
    <t>Brownstown CUSD 201</t>
  </si>
  <si>
    <t>03026201026</t>
  </si>
  <si>
    <t>Brussels CUSD 42</t>
  </si>
  <si>
    <t>40007042026</t>
  </si>
  <si>
    <t>Calhoun</t>
  </si>
  <si>
    <t>Buncombe Cons SD 43</t>
  </si>
  <si>
    <t>21044043003</t>
  </si>
  <si>
    <t>Johnson</t>
  </si>
  <si>
    <t>Bunker Hill CUSD 8</t>
  </si>
  <si>
    <t>40056008026</t>
  </si>
  <si>
    <t>Macoupin</t>
  </si>
  <si>
    <t>Burbank SD 111</t>
  </si>
  <si>
    <t>07016111002</t>
  </si>
  <si>
    <t>Bureau Valley CUSD 340</t>
  </si>
  <si>
    <t>28006340026</t>
  </si>
  <si>
    <t>Burnham SD 154-5</t>
  </si>
  <si>
    <t>07016154502</t>
  </si>
  <si>
    <t>Bushnell Prairie City CUSD 170</t>
  </si>
  <si>
    <t>26062170026</t>
  </si>
  <si>
    <t>McDonough</t>
  </si>
  <si>
    <t>Butler SD 53</t>
  </si>
  <si>
    <t>19022053002</t>
  </si>
  <si>
    <t>Byron CUSD 226</t>
  </si>
  <si>
    <t>47071226026</t>
  </si>
  <si>
    <t>Ogle</t>
  </si>
  <si>
    <t>Cahokia CUSD 187</t>
  </si>
  <si>
    <t>50082187026</t>
  </si>
  <si>
    <t>Cairo USD 1</t>
  </si>
  <si>
    <t>30002001022</t>
  </si>
  <si>
    <t>Alexander</t>
  </si>
  <si>
    <t>Calhoun CUSD 40</t>
  </si>
  <si>
    <t>40007040026</t>
  </si>
  <si>
    <t>Calumet City SD 155</t>
  </si>
  <si>
    <t>07016155002</t>
  </si>
  <si>
    <t>Calumet Public SD 132</t>
  </si>
  <si>
    <t>07016132002</t>
  </si>
  <si>
    <t>Cambridge CUSD 227</t>
  </si>
  <si>
    <t>28037227026</t>
  </si>
  <si>
    <t>Canton Union SD 66</t>
  </si>
  <si>
    <t>26029066025</t>
  </si>
  <si>
    <t>Capital Area Career Center</t>
  </si>
  <si>
    <t>51084790040</t>
  </si>
  <si>
    <t>40</t>
  </si>
  <si>
    <t>Carbon Cliff-Barstow SD 36</t>
  </si>
  <si>
    <t>49081036002</t>
  </si>
  <si>
    <t>Carbondale CHSD 165</t>
  </si>
  <si>
    <t>30039165016</t>
  </si>
  <si>
    <t>Jackson</t>
  </si>
  <si>
    <t>Carbondale ESD 95</t>
  </si>
  <si>
    <t>30039095002</t>
  </si>
  <si>
    <t>Career &amp; Tech Educ Consortium</t>
  </si>
  <si>
    <t>08089723045</t>
  </si>
  <si>
    <t>Stephenson</t>
  </si>
  <si>
    <t>Career Center of Southern IL</t>
  </si>
  <si>
    <t>45000000040</t>
  </si>
  <si>
    <t>Randolph</t>
  </si>
  <si>
    <t>Career Development System</t>
  </si>
  <si>
    <t>07016228046</t>
  </si>
  <si>
    <t>46</t>
  </si>
  <si>
    <t>Career Educ Assoc of N Central IL</t>
  </si>
  <si>
    <t>04000000046</t>
  </si>
  <si>
    <t>Winnebago</t>
  </si>
  <si>
    <t>Career Preparation Network</t>
  </si>
  <si>
    <t>07016790045</t>
  </si>
  <si>
    <t>Carlinville CUSD 1</t>
  </si>
  <si>
    <t>40056001026</t>
  </si>
  <si>
    <t>Carlyle CUSD 1</t>
  </si>
  <si>
    <t>13014001026</t>
  </si>
  <si>
    <t>Carmi-White County CUSD 5</t>
  </si>
  <si>
    <t>20097005026</t>
  </si>
  <si>
    <t>White</t>
  </si>
  <si>
    <t>Carrier Mills-Stonefort CUSD 2</t>
  </si>
  <si>
    <t>20083002026</t>
  </si>
  <si>
    <t>Saline</t>
  </si>
  <si>
    <t>Carrollton CUSD 1</t>
  </si>
  <si>
    <t>40031001026</t>
  </si>
  <si>
    <t>Greene</t>
  </si>
  <si>
    <t>Carterville CUSD 5</t>
  </si>
  <si>
    <t>21100005026</t>
  </si>
  <si>
    <t>Williamson</t>
  </si>
  <si>
    <t>Carthage ESD 317</t>
  </si>
  <si>
    <t>26034317004</t>
  </si>
  <si>
    <t>Hancock</t>
  </si>
  <si>
    <t>Cary CCSD 26</t>
  </si>
  <si>
    <t>44063026004</t>
  </si>
  <si>
    <t>Casey-Westfield CUSD 4C</t>
  </si>
  <si>
    <t>11012004C26</t>
  </si>
  <si>
    <t>Clark</t>
  </si>
  <si>
    <t>Cass SD 63</t>
  </si>
  <si>
    <t>19022063002</t>
  </si>
  <si>
    <t>CCSD 146</t>
  </si>
  <si>
    <t>07016146004</t>
  </si>
  <si>
    <t>CCSD 168</t>
  </si>
  <si>
    <t>07016168004</t>
  </si>
  <si>
    <t>CCSD 180</t>
  </si>
  <si>
    <t>19022180004</t>
  </si>
  <si>
    <t>CCSD 204</t>
  </si>
  <si>
    <t>30073204004</t>
  </si>
  <si>
    <t>Perry</t>
  </si>
  <si>
    <t>CCSD 62</t>
  </si>
  <si>
    <t>05016062004</t>
  </si>
  <si>
    <t>CCSD 89</t>
  </si>
  <si>
    <t>19022089004</t>
  </si>
  <si>
    <t>CCSD 93</t>
  </si>
  <si>
    <t>19022093004</t>
  </si>
  <si>
    <t>Center Cass SD 66</t>
  </si>
  <si>
    <t>19022066002</t>
  </si>
  <si>
    <t>Central A &amp; M CUD 21</t>
  </si>
  <si>
    <t>11087021026</t>
  </si>
  <si>
    <t>Shelby</t>
  </si>
  <si>
    <t>Central CHSD 71</t>
  </si>
  <si>
    <t>13014071016</t>
  </si>
  <si>
    <t>Central City SD 133</t>
  </si>
  <si>
    <t>13058133002</t>
  </si>
  <si>
    <t>Marion</t>
  </si>
  <si>
    <t>Central CUSD 3</t>
  </si>
  <si>
    <t>01001003026</t>
  </si>
  <si>
    <t>Adams</t>
  </si>
  <si>
    <t>Central CUSD 301</t>
  </si>
  <si>
    <t>31045301026</t>
  </si>
  <si>
    <t>Central CUSD 4</t>
  </si>
  <si>
    <t>32038004026</t>
  </si>
  <si>
    <t>Iroquois</t>
  </si>
  <si>
    <t>Central IL Voc Ed Coop</t>
  </si>
  <si>
    <t>53102721045</t>
  </si>
  <si>
    <t>Woodford</t>
  </si>
  <si>
    <t>Central Ill Rural Region</t>
  </si>
  <si>
    <t>40000000046</t>
  </si>
  <si>
    <t>Jersey</t>
  </si>
  <si>
    <t>Central SD 104</t>
  </si>
  <si>
    <t>50082104002</t>
  </si>
  <si>
    <t>Central SD 51</t>
  </si>
  <si>
    <t>53090051002</t>
  </si>
  <si>
    <t>Tazewell</t>
  </si>
  <si>
    <t>Central Stickney SD 110</t>
  </si>
  <si>
    <t>07016110002</t>
  </si>
  <si>
    <t>Centralia HSD 200</t>
  </si>
  <si>
    <t>13058200017</t>
  </si>
  <si>
    <t>Centralia SD 135</t>
  </si>
  <si>
    <t>13058135002</t>
  </si>
  <si>
    <t>Century CUSD 100</t>
  </si>
  <si>
    <t>30077100026</t>
  </si>
  <si>
    <t>Pulaski</t>
  </si>
  <si>
    <t>Cerro Gordo CUSD 100</t>
  </si>
  <si>
    <t>39074100026</t>
  </si>
  <si>
    <t>Chadwick-Milledgeville CUSD 399</t>
  </si>
  <si>
    <t>08008399026</t>
  </si>
  <si>
    <t>Carroll</t>
  </si>
  <si>
    <t>Champaign CUSD 4</t>
  </si>
  <si>
    <t>09010004026</t>
  </si>
  <si>
    <t>Champaign</t>
  </si>
  <si>
    <t>Chaney-Monge SD 88</t>
  </si>
  <si>
    <t>56099088002</t>
  </si>
  <si>
    <t>Channahon SD 17</t>
  </si>
  <si>
    <t>56099017002</t>
  </si>
  <si>
    <t>Charleston CUSD 1</t>
  </si>
  <si>
    <t>11015001026</t>
  </si>
  <si>
    <t>Coles</t>
  </si>
  <si>
    <t>Chester CUSD 139</t>
  </si>
  <si>
    <t>45079139026</t>
  </si>
  <si>
    <t>Chester N HSD 122</t>
  </si>
  <si>
    <t>45079122019</t>
  </si>
  <si>
    <t>19</t>
  </si>
  <si>
    <t>Chester-East Lincoln CCSD 61</t>
  </si>
  <si>
    <t>17054061004</t>
  </si>
  <si>
    <t>Logan</t>
  </si>
  <si>
    <t>Chicago Heights SD 170</t>
  </si>
  <si>
    <t>07016170002</t>
  </si>
  <si>
    <t>Chicago Public Schools District 299</t>
  </si>
  <si>
    <t>15016299025</t>
  </si>
  <si>
    <t>Chicago Ridge SD 127-5</t>
  </si>
  <si>
    <t>07016127502</t>
  </si>
  <si>
    <t>Christopher USD 99</t>
  </si>
  <si>
    <t>21028099026</t>
  </si>
  <si>
    <t>CHSD 117</t>
  </si>
  <si>
    <t>34049117016</t>
  </si>
  <si>
    <t>CHSD 128</t>
  </si>
  <si>
    <t>34049128016</t>
  </si>
  <si>
    <t>CHSD 155</t>
  </si>
  <si>
    <t>44063155016</t>
  </si>
  <si>
    <t>CHSD 218</t>
  </si>
  <si>
    <t>07016218016</t>
  </si>
  <si>
    <t>CHSD 94</t>
  </si>
  <si>
    <t>19022094016</t>
  </si>
  <si>
    <t>CHSD 99</t>
  </si>
  <si>
    <t>19022099016</t>
  </si>
  <si>
    <t>Cicero SD 99</t>
  </si>
  <si>
    <t>06016099002</t>
  </si>
  <si>
    <t>Cissna Park CUSD 6</t>
  </si>
  <si>
    <t>32038006026</t>
  </si>
  <si>
    <t>Clay City CUSD 10</t>
  </si>
  <si>
    <t>12013010026</t>
  </si>
  <si>
    <t>Clay</t>
  </si>
  <si>
    <t>Clay/Jasper/Richland/N Wayne RDS</t>
  </si>
  <si>
    <t>12013035046</t>
  </si>
  <si>
    <t>Clinton CUSD 15</t>
  </si>
  <si>
    <t>17020015026</t>
  </si>
  <si>
    <t>Coal City CUSD 1</t>
  </si>
  <si>
    <t>24032001026</t>
  </si>
  <si>
    <t>Cobden SUD 17</t>
  </si>
  <si>
    <t>30091017022</t>
  </si>
  <si>
    <t>Collinsville Area Career Ctr</t>
  </si>
  <si>
    <t>41057010041</t>
  </si>
  <si>
    <t>Collinsville CUSD 10</t>
  </si>
  <si>
    <t>41057010026</t>
  </si>
  <si>
    <t>Colona SD 190</t>
  </si>
  <si>
    <t>28037190002</t>
  </si>
  <si>
    <t>Columbia CUSD 4</t>
  </si>
  <si>
    <t>45067004026</t>
  </si>
  <si>
    <t>Monroe</t>
  </si>
  <si>
    <t>Comm Cons SD 59</t>
  </si>
  <si>
    <t>05016059004</t>
  </si>
  <si>
    <t>Community Unit School District No 196</t>
  </si>
  <si>
    <t>50082196026</t>
  </si>
  <si>
    <t>Cons HSD 230</t>
  </si>
  <si>
    <t>07016230013</t>
  </si>
  <si>
    <t>Cook County SD 130</t>
  </si>
  <si>
    <t>07016130002</t>
  </si>
  <si>
    <t>Coop Assoc for Spec Educ</t>
  </si>
  <si>
    <t>19022015061</t>
  </si>
  <si>
    <t>Cornell CCSD 426</t>
  </si>
  <si>
    <t>17053426004</t>
  </si>
  <si>
    <t>Livingston</t>
  </si>
  <si>
    <t>Coulterville USD 1</t>
  </si>
  <si>
    <t>45079001022</t>
  </si>
  <si>
    <t>Country Club Hills SD 160</t>
  </si>
  <si>
    <t>07016160002</t>
  </si>
  <si>
    <t>County of Union Sch Dist No43</t>
  </si>
  <si>
    <t>30091043004</t>
  </si>
  <si>
    <t>County of Winnebago SD 320</t>
  </si>
  <si>
    <t>04101320026</t>
  </si>
  <si>
    <t>County of Woodford School</t>
  </si>
  <si>
    <t>53102122017</t>
  </si>
  <si>
    <t>Cowden-Herrick CUSD 3A</t>
  </si>
  <si>
    <t>11087003A26</t>
  </si>
  <si>
    <t>Crab Orchard CUSD 3</t>
  </si>
  <si>
    <t>21100003026</t>
  </si>
  <si>
    <t>Crescent Iroquois CUSD 249</t>
  </si>
  <si>
    <t>32038249026</t>
  </si>
  <si>
    <t>Creston CCSD 161</t>
  </si>
  <si>
    <t>47071161004</t>
  </si>
  <si>
    <t>Crete Monee CUSD 201U</t>
  </si>
  <si>
    <t>56099201U26</t>
  </si>
  <si>
    <t>Creve Coeur SD 76</t>
  </si>
  <si>
    <t>53090076002</t>
  </si>
  <si>
    <t>Crystal Lake CCSD 47</t>
  </si>
  <si>
    <t>44063047004</t>
  </si>
  <si>
    <t>Cumberland CUSD 77</t>
  </si>
  <si>
    <t>11018077026</t>
  </si>
  <si>
    <t>Cumberland</t>
  </si>
  <si>
    <t>CUSD 200</t>
  </si>
  <si>
    <t>19022200026</t>
  </si>
  <si>
    <t>CUSD 201</t>
  </si>
  <si>
    <t>19022201026</t>
  </si>
  <si>
    <t>CUSD 3 Fulton County</t>
  </si>
  <si>
    <t>26029003026</t>
  </si>
  <si>
    <t>CUSD 300</t>
  </si>
  <si>
    <t>31045300026</t>
  </si>
  <si>
    <t>CUSD 308</t>
  </si>
  <si>
    <t>24047308026</t>
  </si>
  <si>
    <t>Kendall</t>
  </si>
  <si>
    <t>CUSD 4</t>
  </si>
  <si>
    <t>01001004026</t>
  </si>
  <si>
    <t>Cypress SD 64</t>
  </si>
  <si>
    <t>21044064002</t>
  </si>
  <si>
    <t>Dakota CUSD 201</t>
  </si>
  <si>
    <t>08089201026</t>
  </si>
  <si>
    <t>Dallas ESD 327</t>
  </si>
  <si>
    <t>26034327004</t>
  </si>
  <si>
    <t>Dalzell SD 98</t>
  </si>
  <si>
    <t>28006098002</t>
  </si>
  <si>
    <t>Damiansville SD 62</t>
  </si>
  <si>
    <t>13014062002</t>
  </si>
  <si>
    <t>Danville CCSD 118</t>
  </si>
  <si>
    <t>54092118024</t>
  </si>
  <si>
    <t>Darien SD 61</t>
  </si>
  <si>
    <t>19022061002</t>
  </si>
  <si>
    <t>Decatur SD 61</t>
  </si>
  <si>
    <t>39055061025</t>
  </si>
  <si>
    <t>Deer Creek-Mackinaw CUSD 701</t>
  </si>
  <si>
    <t>53090701026</t>
  </si>
  <si>
    <t>Deer Park CCSD 82</t>
  </si>
  <si>
    <t>35050082004</t>
  </si>
  <si>
    <t>Deerfield SD 109</t>
  </si>
  <si>
    <t>34049109002</t>
  </si>
  <si>
    <t>DeKalb CUSD 428</t>
  </si>
  <si>
    <t>16019428026</t>
  </si>
  <si>
    <t>Dekalb</t>
  </si>
  <si>
    <t>Delabar CTE System</t>
  </si>
  <si>
    <t>33094729045</t>
  </si>
  <si>
    <t>Warren</t>
  </si>
  <si>
    <t>Deland-Weldon CUSD 57</t>
  </si>
  <si>
    <t>39074057026</t>
  </si>
  <si>
    <t>Delavan CUSD 703</t>
  </si>
  <si>
    <t>53090703026</t>
  </si>
  <si>
    <t>DePue USD 103</t>
  </si>
  <si>
    <t>28006103022</t>
  </si>
  <si>
    <t>Des Plaines Valley EFE</t>
  </si>
  <si>
    <t>06016212046</t>
  </si>
  <si>
    <t>DeSoto Cons SD 86</t>
  </si>
  <si>
    <t>30039086003</t>
  </si>
  <si>
    <t>Diamond Lake SD 76</t>
  </si>
  <si>
    <t>34049076002</t>
  </si>
  <si>
    <t>Dieterich CUSD 30</t>
  </si>
  <si>
    <t>03025030026</t>
  </si>
  <si>
    <t>Dimmick Community Consolidated SD #175</t>
  </si>
  <si>
    <t>35050017504</t>
  </si>
  <si>
    <t>District 50 Schools</t>
  </si>
  <si>
    <t>53090050002</t>
  </si>
  <si>
    <t>Dixon USD 170</t>
  </si>
  <si>
    <t>47052170022</t>
  </si>
  <si>
    <t>Dolton SD 148</t>
  </si>
  <si>
    <t>07016148002</t>
  </si>
  <si>
    <t>Dolton SD 149</t>
  </si>
  <si>
    <t>07016149002</t>
  </si>
  <si>
    <t>Dongola USD 66</t>
  </si>
  <si>
    <t>30091066022</t>
  </si>
  <si>
    <t>Donovan CUSD 3</t>
  </si>
  <si>
    <t>32038003026</t>
  </si>
  <si>
    <t>Downers Grove GSD 58</t>
  </si>
  <si>
    <t>19022058002</t>
  </si>
  <si>
    <t>Du Quoin CUSD 300</t>
  </si>
  <si>
    <t>30073300026</t>
  </si>
  <si>
    <t>Dunlap CUSD 323</t>
  </si>
  <si>
    <t>48072323026</t>
  </si>
  <si>
    <t>DuPage Area Occup Educ Sys</t>
  </si>
  <si>
    <t>19022502046</t>
  </si>
  <si>
    <t>DuPage HSD 88</t>
  </si>
  <si>
    <t>19022088016</t>
  </si>
  <si>
    <t>Durand CUSD 322</t>
  </si>
  <si>
    <t>04101322026</t>
  </si>
  <si>
    <t>Dwight Common SD 232</t>
  </si>
  <si>
    <t>17053232002</t>
  </si>
  <si>
    <t>Dwight Twp HSD 230</t>
  </si>
  <si>
    <t>17053230017</t>
  </si>
  <si>
    <t>E St Louis Area Joint Agreement</t>
  </si>
  <si>
    <t>50082189061</t>
  </si>
  <si>
    <t>Eagle Ridge Vocational Del Sys</t>
  </si>
  <si>
    <t>08000000046</t>
  </si>
  <si>
    <t>Jo Daviess</t>
  </si>
  <si>
    <t>Earlville CUSD 9</t>
  </si>
  <si>
    <t>35050009026</t>
  </si>
  <si>
    <t>East Alton SD 13</t>
  </si>
  <si>
    <t>41057013002</t>
  </si>
  <si>
    <t>East Alton-Wood River CHSD 14</t>
  </si>
  <si>
    <t>41057014016</t>
  </si>
  <si>
    <t>East Coloma - Nelson CESD 20</t>
  </si>
  <si>
    <t>47098020002</t>
  </si>
  <si>
    <t>East Dubuque USD 119</t>
  </si>
  <si>
    <t>08043119022</t>
  </si>
  <si>
    <t>East Maine SD 63</t>
  </si>
  <si>
    <t>05016063002</t>
  </si>
  <si>
    <t>East Moline SD 37</t>
  </si>
  <si>
    <t>49081037002</t>
  </si>
  <si>
    <t>East Peoria CHSD 309</t>
  </si>
  <si>
    <t>53090309016</t>
  </si>
  <si>
    <t>East Peoria SD 86</t>
  </si>
  <si>
    <t>53090086002</t>
  </si>
  <si>
    <t>East Prairie SD 73</t>
  </si>
  <si>
    <t>05016073002</t>
  </si>
  <si>
    <t>East St Louis SD 189</t>
  </si>
  <si>
    <t>50082189022</t>
  </si>
  <si>
    <t>Eastern IL Area of Spec Educ</t>
  </si>
  <si>
    <t>11015801060</t>
  </si>
  <si>
    <t>Eastern IL EFE System</t>
  </si>
  <si>
    <t>11015735045</t>
  </si>
  <si>
    <t>Eastland CUSD 308</t>
  </si>
  <si>
    <t>08008308026</t>
  </si>
  <si>
    <t>Edgar County CUD 6</t>
  </si>
  <si>
    <t>11023006026</t>
  </si>
  <si>
    <t>Edgar</t>
  </si>
  <si>
    <t>Edinburg CUSD 4</t>
  </si>
  <si>
    <t>03011004026</t>
  </si>
  <si>
    <t>Christian</t>
  </si>
  <si>
    <t>Educ for Employment Sys 330</t>
  </si>
  <si>
    <t>09010008046</t>
  </si>
  <si>
    <t>Edwards County CUSD 1</t>
  </si>
  <si>
    <t>20024001026</t>
  </si>
  <si>
    <t>Edwards</t>
  </si>
  <si>
    <t>Edwardsville CUSD 7</t>
  </si>
  <si>
    <t>41057007026</t>
  </si>
  <si>
    <t>Effingham CUSD 40</t>
  </si>
  <si>
    <t>03025040026</t>
  </si>
  <si>
    <t>Egyptian CUSD 5</t>
  </si>
  <si>
    <t>30002005026</t>
  </si>
  <si>
    <t>Eisenhower Cooperative</t>
  </si>
  <si>
    <t>07016127561</t>
  </si>
  <si>
    <t>El Paso-Gridley CUSD 11</t>
  </si>
  <si>
    <t>53102011026</t>
  </si>
  <si>
    <t>Eldorado CUSD 4</t>
  </si>
  <si>
    <t>20083004026</t>
  </si>
  <si>
    <t>Elmhurst SD 205</t>
  </si>
  <si>
    <t>19022205026</t>
  </si>
  <si>
    <t>Elmwood CUSD 322</t>
  </si>
  <si>
    <t>48072322026</t>
  </si>
  <si>
    <t>Elmwood Park CUSD 401</t>
  </si>
  <si>
    <t>06016401026</t>
  </si>
  <si>
    <t>Elverado CUSD 196</t>
  </si>
  <si>
    <t>30039196026</t>
  </si>
  <si>
    <t>Elwood CCSD 203</t>
  </si>
  <si>
    <t>56099203004</t>
  </si>
  <si>
    <t>Emmons SD 33</t>
  </si>
  <si>
    <t>34049033002</t>
  </si>
  <si>
    <t>Erie CUSD 1</t>
  </si>
  <si>
    <t>47098001026</t>
  </si>
  <si>
    <t>ESD 159</t>
  </si>
  <si>
    <t>07016159002</t>
  </si>
  <si>
    <t>ESL Regional Vocational System</t>
  </si>
  <si>
    <t>50082747045</t>
  </si>
  <si>
    <t>Eswood CCSD 269</t>
  </si>
  <si>
    <t>47071269004</t>
  </si>
  <si>
    <t>Eureka CUD 140</t>
  </si>
  <si>
    <t>53102140026</t>
  </si>
  <si>
    <t>Evanston CCSD 65</t>
  </si>
  <si>
    <t>05016065004</t>
  </si>
  <si>
    <t>Evanston Dists 65/202 Jnt Agr</t>
  </si>
  <si>
    <t>05016065061</t>
  </si>
  <si>
    <t>Evanston Twp HSD 202</t>
  </si>
  <si>
    <t>05016202017</t>
  </si>
  <si>
    <t>Evergreen Park CHSD 231</t>
  </si>
  <si>
    <t>07016231016</t>
  </si>
  <si>
    <t>Evergreen Park ESD 124</t>
  </si>
  <si>
    <t>07016124002</t>
  </si>
  <si>
    <t>Ewing Northern CCSD 115</t>
  </si>
  <si>
    <t>21028115004</t>
  </si>
  <si>
    <t>Exc Children Have Opportunities</t>
  </si>
  <si>
    <t>07016171061</t>
  </si>
  <si>
    <t>Exceptional Learners</t>
  </si>
  <si>
    <t>34049801060</t>
  </si>
  <si>
    <t>Fairfield Comm H S Dist 225</t>
  </si>
  <si>
    <t>20096225016</t>
  </si>
  <si>
    <t>Wayne</t>
  </si>
  <si>
    <t>Fairfield PSD 112</t>
  </si>
  <si>
    <t>20096112004</t>
  </si>
  <si>
    <t>Fairmont SD 89</t>
  </si>
  <si>
    <t>56099089002</t>
  </si>
  <si>
    <t>Fairview SD 72</t>
  </si>
  <si>
    <t>05016072002</t>
  </si>
  <si>
    <t>Farmington Central CUSD 265</t>
  </si>
  <si>
    <t>48072265026</t>
  </si>
  <si>
    <t>Farrington CCSD 99</t>
  </si>
  <si>
    <t>13041099004</t>
  </si>
  <si>
    <t>Fenton CHSD 100</t>
  </si>
  <si>
    <t>19022100016</t>
  </si>
  <si>
    <t>Field CCSD 3</t>
  </si>
  <si>
    <t>13041003004</t>
  </si>
  <si>
    <t>Fieldcrest CUSD 6</t>
  </si>
  <si>
    <t>53102006026</t>
  </si>
  <si>
    <t>Fisher CUSD 1</t>
  </si>
  <si>
    <t>09010001026</t>
  </si>
  <si>
    <t>Five County Reg Voc System</t>
  </si>
  <si>
    <t>30002748045</t>
  </si>
  <si>
    <t>Flanagan-Cornell Dist 74</t>
  </si>
  <si>
    <t>17053074027</t>
  </si>
  <si>
    <t>Flora CUSD 35</t>
  </si>
  <si>
    <t>12013035026</t>
  </si>
  <si>
    <t>Flossmoor SD 161</t>
  </si>
  <si>
    <t>07016161002</t>
  </si>
  <si>
    <t>Ford Heights SD 169</t>
  </si>
  <si>
    <t>07016169002</t>
  </si>
  <si>
    <t>Ford Special Education Coop</t>
  </si>
  <si>
    <t>09027005061</t>
  </si>
  <si>
    <t>Ford</t>
  </si>
  <si>
    <t>Forest Park SD 91</t>
  </si>
  <si>
    <t>06016091002</t>
  </si>
  <si>
    <t>Forest Ridge SD 142</t>
  </si>
  <si>
    <t>07016142002</t>
  </si>
  <si>
    <t>Forrestville Valley CUSD 221</t>
  </si>
  <si>
    <t>47071221026</t>
  </si>
  <si>
    <t>Four Rivers Spec Educ Dist</t>
  </si>
  <si>
    <t>01069801060</t>
  </si>
  <si>
    <t>Morgan</t>
  </si>
  <si>
    <t>Fox Lake GSD 114</t>
  </si>
  <si>
    <t>34049114002</t>
  </si>
  <si>
    <t>Fox River Grove Cons SD 3</t>
  </si>
  <si>
    <t>44063003003</t>
  </si>
  <si>
    <t>Fox Valley Career Center</t>
  </si>
  <si>
    <t>31045302041</t>
  </si>
  <si>
    <t>Frankfort CCSD 157C</t>
  </si>
  <si>
    <t>56099157C04</t>
  </si>
  <si>
    <t>Frankfort CUSD 168</t>
  </si>
  <si>
    <t>21028168026</t>
  </si>
  <si>
    <t>Franklin County Reg Del System</t>
  </si>
  <si>
    <t>21000000046</t>
  </si>
  <si>
    <t>Franklin CUSD 1</t>
  </si>
  <si>
    <t>01069001026</t>
  </si>
  <si>
    <t>Franklin Park SD 84</t>
  </si>
  <si>
    <t>06016084002</t>
  </si>
  <si>
    <t>Franklin-Jefferson Co Sp Ed Dist</t>
  </si>
  <si>
    <t>13041801060</t>
  </si>
  <si>
    <t>Freeburg CCSD 70</t>
  </si>
  <si>
    <t>50082070004</t>
  </si>
  <si>
    <t>Freeburg CHSD 77</t>
  </si>
  <si>
    <t>50082077016</t>
  </si>
  <si>
    <t>Freeport SD 145</t>
  </si>
  <si>
    <t>08089145022</t>
  </si>
  <si>
    <t>Fremont SD 79</t>
  </si>
  <si>
    <t>34049079002</t>
  </si>
  <si>
    <t>Galatia CUSD 1</t>
  </si>
  <si>
    <t>20083001026</t>
  </si>
  <si>
    <t>Galena USD 120</t>
  </si>
  <si>
    <t>08043120022</t>
  </si>
  <si>
    <t>Galesburg Area Voc Ctr</t>
  </si>
  <si>
    <t>33048205041</t>
  </si>
  <si>
    <t>Galesburg CUSD 205</t>
  </si>
  <si>
    <t>33048205026</t>
  </si>
  <si>
    <t>Gallatin CUSD 7</t>
  </si>
  <si>
    <t>20030007026</t>
  </si>
  <si>
    <t>Gallatin</t>
  </si>
  <si>
    <t>Galva CUSD 224</t>
  </si>
  <si>
    <t>28037224026</t>
  </si>
  <si>
    <t>Gardner CCSD 72C</t>
  </si>
  <si>
    <t>24032072C04</t>
  </si>
  <si>
    <t>Gardner S Wilmington Twp HSD 73</t>
  </si>
  <si>
    <t>24032073017</t>
  </si>
  <si>
    <t>Gavin SD 37</t>
  </si>
  <si>
    <t>34049037002</t>
  </si>
  <si>
    <t>Geff CCSD 14</t>
  </si>
  <si>
    <t>20096014004</t>
  </si>
  <si>
    <t>Gen George Patton SD 133</t>
  </si>
  <si>
    <t>07016133002</t>
  </si>
  <si>
    <t>Geneseo CUSD 228</t>
  </si>
  <si>
    <t>28037228026</t>
  </si>
  <si>
    <t>Geneva CUSD 304</t>
  </si>
  <si>
    <t>31045304026</t>
  </si>
  <si>
    <t>Genoa Kingston CUSD 424</t>
  </si>
  <si>
    <t>16019424026</t>
  </si>
  <si>
    <t>Georgetown-Ridge Farm CUD 4</t>
  </si>
  <si>
    <t>54092004026</t>
  </si>
  <si>
    <t>Germantown Hills SD 69</t>
  </si>
  <si>
    <t>53102069002</t>
  </si>
  <si>
    <t>Germantown SD 60</t>
  </si>
  <si>
    <t>13014060002</t>
  </si>
  <si>
    <t>Giant City CCSD 130</t>
  </si>
  <si>
    <t>30039130004</t>
  </si>
  <si>
    <t>Gibson City-Melvin-Sibley CUSD 5</t>
  </si>
  <si>
    <t>09027005026</t>
  </si>
  <si>
    <t>Gifford CCSD 188</t>
  </si>
  <si>
    <t>09010188004</t>
  </si>
  <si>
    <t>Gillespie CUSD 7</t>
  </si>
  <si>
    <t>40056007026</t>
  </si>
  <si>
    <t>Glen Ellyn SD 41</t>
  </si>
  <si>
    <t>19022041002</t>
  </si>
  <si>
    <t>Glenbard Twp HSD 87</t>
  </si>
  <si>
    <t>19022087017</t>
  </si>
  <si>
    <t>Glenbrook HSD 225</t>
  </si>
  <si>
    <t>05016225017</t>
  </si>
  <si>
    <t>Glencoe SD 35</t>
  </si>
  <si>
    <t>05016035002</t>
  </si>
  <si>
    <t>Glenview CCSD 34</t>
  </si>
  <si>
    <t>05016034004</t>
  </si>
  <si>
    <t>Golf ESD 67</t>
  </si>
  <si>
    <t>05016067002</t>
  </si>
  <si>
    <t>Goreville CUD 1</t>
  </si>
  <si>
    <t>21044001026</t>
  </si>
  <si>
    <t>Gower SD 62</t>
  </si>
  <si>
    <t>19022062002</t>
  </si>
  <si>
    <t>Grand Prairie CCSD 6</t>
  </si>
  <si>
    <t>13041006004</t>
  </si>
  <si>
    <t>Grand Ridge CCSD 95</t>
  </si>
  <si>
    <t>35050095004</t>
  </si>
  <si>
    <t>Granite City CUSD 9</t>
  </si>
  <si>
    <t>41057009026</t>
  </si>
  <si>
    <t>Grant CCSD 110</t>
  </si>
  <si>
    <t>50082110004</t>
  </si>
  <si>
    <t>Grant CHSD 124</t>
  </si>
  <si>
    <t>34049124016</t>
  </si>
  <si>
    <t>Grant Park CUSD 6</t>
  </si>
  <si>
    <t>32046006026</t>
  </si>
  <si>
    <t>Grass Lake SD 36</t>
  </si>
  <si>
    <t>34049036002</t>
  </si>
  <si>
    <t>Grayslake CCSD 46</t>
  </si>
  <si>
    <t>34049046004</t>
  </si>
  <si>
    <t>Grayslake CHSD 127</t>
  </si>
  <si>
    <t>34049127016</t>
  </si>
  <si>
    <t>Grayville CUSD 1</t>
  </si>
  <si>
    <t>20097001026</t>
  </si>
  <si>
    <t>Greenfield CUSD 10</t>
  </si>
  <si>
    <t>40031010026</t>
  </si>
  <si>
    <t>Greenview CUSD 200</t>
  </si>
  <si>
    <t>51065200026</t>
  </si>
  <si>
    <t>Griggsville-Perry CUSD 4</t>
  </si>
  <si>
    <t>01075004026</t>
  </si>
  <si>
    <t>Pike</t>
  </si>
  <si>
    <t>Grundy Area Vocational Center</t>
  </si>
  <si>
    <t>24032790040</t>
  </si>
  <si>
    <t>Grundy County Spec Educ Coop</t>
  </si>
  <si>
    <t>24032101061</t>
  </si>
  <si>
    <t>Gurnee SD 56</t>
  </si>
  <si>
    <t>34049056002</t>
  </si>
  <si>
    <t>Hall HSD 502</t>
  </si>
  <si>
    <t>28006502017</t>
  </si>
  <si>
    <t>Hamilton CCSD 328</t>
  </si>
  <si>
    <t>26034328024</t>
  </si>
  <si>
    <t>Hamilton Co CUSD 10</t>
  </si>
  <si>
    <t>20033010026</t>
  </si>
  <si>
    <t>Hamilton</t>
  </si>
  <si>
    <t>Hampton SD 29</t>
  </si>
  <si>
    <t>49081029002</t>
  </si>
  <si>
    <t>Hardin County CUSD 1</t>
  </si>
  <si>
    <t>20035001026</t>
  </si>
  <si>
    <t>Hardin</t>
  </si>
  <si>
    <t>Harlem UD 122</t>
  </si>
  <si>
    <t>04101122022</t>
  </si>
  <si>
    <t>Harmony Emge SD 175</t>
  </si>
  <si>
    <t>50082175002</t>
  </si>
  <si>
    <t>Harrisburg CUSD 3</t>
  </si>
  <si>
    <t>20083003026</t>
  </si>
  <si>
    <t>Harrison SD 36</t>
  </si>
  <si>
    <t>44063036002</t>
  </si>
  <si>
    <t>Hartsburg Emden CUSD 21</t>
  </si>
  <si>
    <t>17054021026</t>
  </si>
  <si>
    <t>Harvard CUSD 50</t>
  </si>
  <si>
    <t>44063050026</t>
  </si>
  <si>
    <t>Harvey SD 152</t>
  </si>
  <si>
    <t>07016152002</t>
  </si>
  <si>
    <t>Havana CUSD 126</t>
  </si>
  <si>
    <t>53060126026</t>
  </si>
  <si>
    <t>Mason</t>
  </si>
  <si>
    <t>Hawthorn CCSD 73</t>
  </si>
  <si>
    <t>34049073004</t>
  </si>
  <si>
    <t>Hazel Crest SD 152-5</t>
  </si>
  <si>
    <t>07016152502</t>
  </si>
  <si>
    <t>Heart of IL Low Incidence HILIA</t>
  </si>
  <si>
    <t>17064000063</t>
  </si>
  <si>
    <t>63</t>
  </si>
  <si>
    <t>Heartland Region</t>
  </si>
  <si>
    <t>39000000046</t>
  </si>
  <si>
    <t>Heartland Technical Academy</t>
  </si>
  <si>
    <t>39055061041</t>
  </si>
  <si>
    <t>Henry-Senachwine CUSD 5</t>
  </si>
  <si>
    <t>35059005026</t>
  </si>
  <si>
    <t>Henry-Stark County Spec Ed Dist</t>
  </si>
  <si>
    <t>28037801060</t>
  </si>
  <si>
    <t>Heritage CUSD 8</t>
  </si>
  <si>
    <t>09010008026</t>
  </si>
  <si>
    <t>Herrin CUSD 4</t>
  </si>
  <si>
    <t>21100004026</t>
  </si>
  <si>
    <t>Herscher CUSD 2</t>
  </si>
  <si>
    <t>32046002026</t>
  </si>
  <si>
    <t>Heyworth CUSD 4</t>
  </si>
  <si>
    <t>17064004026</t>
  </si>
  <si>
    <t>Hiawatha CUSD 426</t>
  </si>
  <si>
    <t>16019426026</t>
  </si>
  <si>
    <t>High Mount SD 116</t>
  </si>
  <si>
    <t>50082116002</t>
  </si>
  <si>
    <t>Highland CUSD 5</t>
  </si>
  <si>
    <t>41057005026</t>
  </si>
  <si>
    <t>Hillsboro CUSD 3</t>
  </si>
  <si>
    <t>03068003026</t>
  </si>
  <si>
    <t>Montgomery</t>
  </si>
  <si>
    <t>Hillside SD 93</t>
  </si>
  <si>
    <t>06016093002</t>
  </si>
  <si>
    <t>Hinckley Big Rock CUSD 429</t>
  </si>
  <si>
    <t>16019429026</t>
  </si>
  <si>
    <t>Hinsdale CCSD 181</t>
  </si>
  <si>
    <t>19022181004</t>
  </si>
  <si>
    <t>Hinsdale Twp HSD 86</t>
  </si>
  <si>
    <t>19022086017</t>
  </si>
  <si>
    <t>Hollis Cons SD 328</t>
  </si>
  <si>
    <t>48072328003</t>
  </si>
  <si>
    <t>Homer CCSD 33C</t>
  </si>
  <si>
    <t>56099033C04</t>
  </si>
  <si>
    <t>Homewood Flossmoor CHSD 233</t>
  </si>
  <si>
    <t>07016233016</t>
  </si>
  <si>
    <t>Homewood SD 153</t>
  </si>
  <si>
    <t>07016153002</t>
  </si>
  <si>
    <t>Hononegah CHD 207</t>
  </si>
  <si>
    <t>04101207016</t>
  </si>
  <si>
    <t>Hoopeston Area CUSD 11</t>
  </si>
  <si>
    <t>54092011026</t>
  </si>
  <si>
    <t>Hoover-Schrum Memorial SD 157</t>
  </si>
  <si>
    <t>07016157002</t>
  </si>
  <si>
    <t>Hope Wall Joint Agreement</t>
  </si>
  <si>
    <t>Huntley Community School District 158</t>
  </si>
  <si>
    <t>44063158022</t>
  </si>
  <si>
    <t>Hutsonville CUSD 1</t>
  </si>
  <si>
    <t>12017001026</t>
  </si>
  <si>
    <t>Crawford</t>
  </si>
  <si>
    <t>IL Spec Ed Charter Coop</t>
  </si>
  <si>
    <t>15016225061</t>
  </si>
  <si>
    <t>Il Valley Central USD 321</t>
  </si>
  <si>
    <t>48072321026</t>
  </si>
  <si>
    <t>Illini Bluffs CUSD 327</t>
  </si>
  <si>
    <t>48072327026</t>
  </si>
  <si>
    <t>Illini Central CUSD 189</t>
  </si>
  <si>
    <t>53060189026</t>
  </si>
  <si>
    <t>Illini West H S Dist 307</t>
  </si>
  <si>
    <t>26034307016</t>
  </si>
  <si>
    <t>Indian Creek CUSD 425</t>
  </si>
  <si>
    <t>16019425026</t>
  </si>
  <si>
    <t>Indian Prairie CUSD 204</t>
  </si>
  <si>
    <t>19022204026</t>
  </si>
  <si>
    <t>Indian Springs SD 109</t>
  </si>
  <si>
    <t>07016109002</t>
  </si>
  <si>
    <t>Indian Valley Area Voc Ctr</t>
  </si>
  <si>
    <t>16019430040</t>
  </si>
  <si>
    <t>Iroquois Area Reg Del System</t>
  </si>
  <si>
    <t>32000000047</t>
  </si>
  <si>
    <t>47</t>
  </si>
  <si>
    <t>Iroquois County CUSD 9</t>
  </si>
  <si>
    <t>32038009026</t>
  </si>
  <si>
    <t>Iroquois Special Education</t>
  </si>
  <si>
    <t>32038801060</t>
  </si>
  <si>
    <t>Iroquois West CUSD 10</t>
  </si>
  <si>
    <t>32038010026</t>
  </si>
  <si>
    <t>Irvington CCSD 11</t>
  </si>
  <si>
    <t>13095011004</t>
  </si>
  <si>
    <t>Itasca SD 10</t>
  </si>
  <si>
    <t>19022010002</t>
  </si>
  <si>
    <t>Iuka CCSD 7</t>
  </si>
  <si>
    <t>13058007004</t>
  </si>
  <si>
    <t>J S Morton HSD 201</t>
  </si>
  <si>
    <t>06016201017</t>
  </si>
  <si>
    <t>Jackson/Perry Co Reg Del System</t>
  </si>
  <si>
    <t>30000000046</t>
  </si>
  <si>
    <t>Jacksonville SD 117</t>
  </si>
  <si>
    <t>01069117022</t>
  </si>
  <si>
    <t>Jamp Spec Educ Services</t>
  </si>
  <si>
    <t>30077801060</t>
  </si>
  <si>
    <t>Jasper CCSD 17</t>
  </si>
  <si>
    <t>20096017004</t>
  </si>
  <si>
    <t>Jasper County CUD 1</t>
  </si>
  <si>
    <t>12040001026</t>
  </si>
  <si>
    <t>Jasper</t>
  </si>
  <si>
    <t>Jersey CUSD 100</t>
  </si>
  <si>
    <t>40042100026</t>
  </si>
  <si>
    <t>Jo Daviess Carroll CTE Academy</t>
  </si>
  <si>
    <t>08043790040</t>
  </si>
  <si>
    <t>Johnsburg CUSD 12</t>
  </si>
  <si>
    <t>44063012026</t>
  </si>
  <si>
    <t>Johnston City CUSD 1</t>
  </si>
  <si>
    <t>21100001026</t>
  </si>
  <si>
    <t>Joliet PSD 86</t>
  </si>
  <si>
    <t>56099086005</t>
  </si>
  <si>
    <t>05</t>
  </si>
  <si>
    <t>Joliet Twp HSD 204</t>
  </si>
  <si>
    <t>56099204017</t>
  </si>
  <si>
    <t>Joppa-Maple Grove UD 38</t>
  </si>
  <si>
    <t>21061038026</t>
  </si>
  <si>
    <t>Massac</t>
  </si>
  <si>
    <t>Kaneland CUSD 302</t>
  </si>
  <si>
    <t>31045302026</t>
  </si>
  <si>
    <t>Kankakee Area Career Center</t>
  </si>
  <si>
    <t>32000000040</t>
  </si>
  <si>
    <t>Kankakee Area Reg Voc Ed System</t>
  </si>
  <si>
    <t>32000000046</t>
  </si>
  <si>
    <t>Kankakee Area Spec Educ Coop</t>
  </si>
  <si>
    <t>32046850060</t>
  </si>
  <si>
    <t>Kankakee SD 111</t>
  </si>
  <si>
    <t>32046111025</t>
  </si>
  <si>
    <t>Kansas CUSD 3</t>
  </si>
  <si>
    <t>11023003026</t>
  </si>
  <si>
    <t>Kaskaskia Spec Educ District</t>
  </si>
  <si>
    <t>13058801060</t>
  </si>
  <si>
    <t>Keeneyville SD 20</t>
  </si>
  <si>
    <t>19022020002</t>
  </si>
  <si>
    <t>Kell Cons SD 2</t>
  </si>
  <si>
    <t>13058002003</t>
  </si>
  <si>
    <t>Kenilworth SD 38</t>
  </si>
  <si>
    <t>05016038002</t>
  </si>
  <si>
    <t>Kewanee CUSD 229</t>
  </si>
  <si>
    <t>28037229026</t>
  </si>
  <si>
    <t>Kildeer Countryside CCSD 96</t>
  </si>
  <si>
    <t>34049096004</t>
  </si>
  <si>
    <t>Kings Cons SD 144</t>
  </si>
  <si>
    <t>47071144003</t>
  </si>
  <si>
    <t>Kinnikinnick CCSD 131</t>
  </si>
  <si>
    <t>04101131004</t>
  </si>
  <si>
    <t>Kirby SD 140</t>
  </si>
  <si>
    <t>07016140002</t>
  </si>
  <si>
    <t>Kishwaukee Educ Consortium</t>
  </si>
  <si>
    <t>16000000046</t>
  </si>
  <si>
    <t>Knox Warren Special Education Districts</t>
  </si>
  <si>
    <t>33048801060</t>
  </si>
  <si>
    <t>Knoxville CUSD 202</t>
  </si>
  <si>
    <t>33048202026</t>
  </si>
  <si>
    <t>Komarek SD 94</t>
  </si>
  <si>
    <t>06016094002</t>
  </si>
  <si>
    <t>La Grange SD 102</t>
  </si>
  <si>
    <t>06016102002</t>
  </si>
  <si>
    <t>La Grange SD 105 South</t>
  </si>
  <si>
    <t>06016105002</t>
  </si>
  <si>
    <t>La Harpe CSD 347</t>
  </si>
  <si>
    <t>26034347004</t>
  </si>
  <si>
    <t>La Moille CUSD 303</t>
  </si>
  <si>
    <t>28006303026</t>
  </si>
  <si>
    <t>La Salle ESD 122</t>
  </si>
  <si>
    <t>35050122002</t>
  </si>
  <si>
    <t>La Salle-Peru Area Career Ctr</t>
  </si>
  <si>
    <t>35050120040</t>
  </si>
  <si>
    <t>La Salle-Peru Twp HSD 120</t>
  </si>
  <si>
    <t>35050120017</t>
  </si>
  <si>
    <t>Ladd CCSD 94</t>
  </si>
  <si>
    <t>28006094004</t>
  </si>
  <si>
    <t>Lagrange Area Dept Spec Ed-Ladse</t>
  </si>
  <si>
    <t>06016204061</t>
  </si>
  <si>
    <t>LaGrange Highlands SD 106</t>
  </si>
  <si>
    <t>06016106002</t>
  </si>
  <si>
    <t>Lake Bluff ESD 65</t>
  </si>
  <si>
    <t>34049065002</t>
  </si>
  <si>
    <t>Lake Co High Schools Tech Campus</t>
  </si>
  <si>
    <t>34049790040</t>
  </si>
  <si>
    <t>Lake County Area Voc System</t>
  </si>
  <si>
    <t>34049790046</t>
  </si>
  <si>
    <t>Lake Forest CHSD 115</t>
  </si>
  <si>
    <t>34049115016</t>
  </si>
  <si>
    <t>Lake Forest SD 67</t>
  </si>
  <si>
    <t>34049067005</t>
  </si>
  <si>
    <t>Lake Park CHSD 108</t>
  </si>
  <si>
    <t>19022108016</t>
  </si>
  <si>
    <t>Lake Villa CCSD 41</t>
  </si>
  <si>
    <t>34049041004</t>
  </si>
  <si>
    <t>Lake Zurich CUSD 95</t>
  </si>
  <si>
    <t>34049095026</t>
  </si>
  <si>
    <t>Lansing SD 158</t>
  </si>
  <si>
    <t>07016158002</t>
  </si>
  <si>
    <t>Laraway CCSD 70C</t>
  </si>
  <si>
    <t>56099070C04</t>
  </si>
  <si>
    <t>LaSalle Putnam Alliance</t>
  </si>
  <si>
    <t>35050000061</t>
  </si>
  <si>
    <t>Lawrence County CUD 20</t>
  </si>
  <si>
    <t>12051020026</t>
  </si>
  <si>
    <t>Lawrence</t>
  </si>
  <si>
    <t>Lebanon CUSD 9</t>
  </si>
  <si>
    <t>50082009026</t>
  </si>
  <si>
    <t>Lee County Spec Educ Assoc</t>
  </si>
  <si>
    <t>47052170061</t>
  </si>
  <si>
    <t>Leland CUSD 1</t>
  </si>
  <si>
    <t>35050001026</t>
  </si>
  <si>
    <t>Lemont Twp HSD 210</t>
  </si>
  <si>
    <t>07016210017</t>
  </si>
  <si>
    <t>Lemont-Bromberek CSD 113A</t>
  </si>
  <si>
    <t>07016113A02</t>
  </si>
  <si>
    <t>Lena Winslow CUSD 202</t>
  </si>
  <si>
    <t>08089202026</t>
  </si>
  <si>
    <t>LeRoy CUSD 2</t>
  </si>
  <si>
    <t>17064002026</t>
  </si>
  <si>
    <t>Lewistown CUSD 97</t>
  </si>
  <si>
    <t>26029097026</t>
  </si>
  <si>
    <t>Lexington CUSD 7</t>
  </si>
  <si>
    <t>17064007026</t>
  </si>
  <si>
    <t>Leyden Area Spec Educ Coop</t>
  </si>
  <si>
    <t>06016083061</t>
  </si>
  <si>
    <t>Leyden CHSD 212</t>
  </si>
  <si>
    <t>06016212016</t>
  </si>
  <si>
    <t>Liberty CUSD 2</t>
  </si>
  <si>
    <t>01001002026</t>
  </si>
  <si>
    <t>Libertyville SD 70</t>
  </si>
  <si>
    <t>34049070002</t>
  </si>
  <si>
    <t>Lick Creek CCSD 16</t>
  </si>
  <si>
    <t>30091016004</t>
  </si>
  <si>
    <t>Limestone CHSD 310</t>
  </si>
  <si>
    <t>48072310016</t>
  </si>
  <si>
    <t>Limestone Walters CCSD 316</t>
  </si>
  <si>
    <t>48072316004</t>
  </si>
  <si>
    <t>Lincoln CHSD 404</t>
  </si>
  <si>
    <t>17054404016</t>
  </si>
  <si>
    <t>Lincoln ESD 156</t>
  </si>
  <si>
    <t>07016156002</t>
  </si>
  <si>
    <t>Lincoln ESD 27</t>
  </si>
  <si>
    <t>17054027002</t>
  </si>
  <si>
    <t>Lincoln Way CHSD 210</t>
  </si>
  <si>
    <t>56099210016</t>
  </si>
  <si>
    <t>Lincolnland Reg Del System</t>
  </si>
  <si>
    <t>17054404046</t>
  </si>
  <si>
    <t>Lincolnland Technical Ed Ctr</t>
  </si>
  <si>
    <t>17054404041</t>
  </si>
  <si>
    <t>Lincolnshire-Prairieview SD 103</t>
  </si>
  <si>
    <t>34049103002</t>
  </si>
  <si>
    <t>Lincoln-Way Area Spec Ed JA Dist</t>
  </si>
  <si>
    <t>56099843060</t>
  </si>
  <si>
    <t>Lincolnwood SD 74</t>
  </si>
  <si>
    <t>05016074002</t>
  </si>
  <si>
    <t>Lindop SD 92</t>
  </si>
  <si>
    <t>06016092002</t>
  </si>
  <si>
    <t>Lisbon CCSD 90</t>
  </si>
  <si>
    <t>24047090004</t>
  </si>
  <si>
    <t>Lisle CUSD 202</t>
  </si>
  <si>
    <t>19022202026</t>
  </si>
  <si>
    <t>Litchfield CUSD 12</t>
  </si>
  <si>
    <t>03068012026</t>
  </si>
  <si>
    <t>Livingston Area Career Cntr</t>
  </si>
  <si>
    <t>17053090041</t>
  </si>
  <si>
    <t>Livingston Area Educ for Employ</t>
  </si>
  <si>
    <t>17053090046</t>
  </si>
  <si>
    <t>Livingston Co Spec Services Unit</t>
  </si>
  <si>
    <t>17053000061</t>
  </si>
  <si>
    <t>Lockport Area Spec Educ Coop</t>
  </si>
  <si>
    <t>56099088061</t>
  </si>
  <si>
    <t>Lockport SD 91</t>
  </si>
  <si>
    <t>56099091002</t>
  </si>
  <si>
    <t>Lockport Twp HSD 205</t>
  </si>
  <si>
    <t>56099205017</t>
  </si>
  <si>
    <t>Lombard SD 44</t>
  </si>
  <si>
    <t>19022044002</t>
  </si>
  <si>
    <t>Lostant CUSD 425</t>
  </si>
  <si>
    <t>35050425026</t>
  </si>
  <si>
    <t>Lowpoint-Washburn CUSD 21</t>
  </si>
  <si>
    <t>53102021026</t>
  </si>
  <si>
    <t>Ludlow CCSD 142</t>
  </si>
  <si>
    <t>09010142004</t>
  </si>
  <si>
    <t>Lyons SD 103</t>
  </si>
  <si>
    <t>06016103002</t>
  </si>
  <si>
    <t>Lyons Twp HSD 204</t>
  </si>
  <si>
    <t>06016204017</t>
  </si>
  <si>
    <t>Macomb CUSD 185</t>
  </si>
  <si>
    <t>26062185026</t>
  </si>
  <si>
    <t>Macon-Piatt Spec Educ Jnt Agr</t>
  </si>
  <si>
    <t>39055061061</t>
  </si>
  <si>
    <t>Madison Co Career &amp; Tech Ed Sys</t>
  </si>
  <si>
    <t>41057745045</t>
  </si>
  <si>
    <t>Madison Co Reg I Spec Educ Coop</t>
  </si>
  <si>
    <t>41057009061</t>
  </si>
  <si>
    <t>Madison County Voc Adj Counseling</t>
  </si>
  <si>
    <t>41057000063</t>
  </si>
  <si>
    <t>Madison CUSD 12</t>
  </si>
  <si>
    <t>41057012026</t>
  </si>
  <si>
    <t>Maercker SD 60</t>
  </si>
  <si>
    <t>19022060002</t>
  </si>
  <si>
    <t>Mahomet-Seymour CUSD 3</t>
  </si>
  <si>
    <t>09010003026</t>
  </si>
  <si>
    <t>Maine Township HSD 207</t>
  </si>
  <si>
    <t>05016207017</t>
  </si>
  <si>
    <t>Malden CCSD 84</t>
  </si>
  <si>
    <t>28006084004</t>
  </si>
  <si>
    <t>Manhattan SD 114</t>
  </si>
  <si>
    <t>56099114002</t>
  </si>
  <si>
    <t>Mannheim SD 83</t>
  </si>
  <si>
    <t>06016083002</t>
  </si>
  <si>
    <t>Manteno CUSD 5</t>
  </si>
  <si>
    <t>32046005026</t>
  </si>
  <si>
    <t>Marengo CHSD 154</t>
  </si>
  <si>
    <t>44063154016</t>
  </si>
  <si>
    <t>Marengo-Union E Cons D 165</t>
  </si>
  <si>
    <t>44063165003</t>
  </si>
  <si>
    <t>Marion CUSD 2</t>
  </si>
  <si>
    <t>21100002026</t>
  </si>
  <si>
    <t>Marion/Clinton/Wash Co CTES</t>
  </si>
  <si>
    <t>13000000046</t>
  </si>
  <si>
    <t>Marissa CUSD 40</t>
  </si>
  <si>
    <t>50082040026</t>
  </si>
  <si>
    <t>Maroa Forsyth CUSD 2</t>
  </si>
  <si>
    <t>39055002026</t>
  </si>
  <si>
    <t>Marquardt SD 15</t>
  </si>
  <si>
    <t>19022015002</t>
  </si>
  <si>
    <t>Marseilles ESD 150</t>
  </si>
  <si>
    <t>35050150002</t>
  </si>
  <si>
    <t>Marshall CUSD 2C</t>
  </si>
  <si>
    <t>11012002C26</t>
  </si>
  <si>
    <t>Martinsville CUSD 3C</t>
  </si>
  <si>
    <t>11012003C26</t>
  </si>
  <si>
    <t>Mascoutah CUD 19</t>
  </si>
  <si>
    <t>50082019026</t>
  </si>
  <si>
    <t>Massac UD 1</t>
  </si>
  <si>
    <t>21061001026</t>
  </si>
  <si>
    <t>Matteson ESD 162</t>
  </si>
  <si>
    <t>07016162002</t>
  </si>
  <si>
    <t>Mattoon CUSD 2</t>
  </si>
  <si>
    <t>11015002026</t>
  </si>
  <si>
    <t>Maywood-Melrose Park-Broadview 89</t>
  </si>
  <si>
    <t>06016089002</t>
  </si>
  <si>
    <t>Mazon-Verona-Kinsman ESD 2C</t>
  </si>
  <si>
    <t>24032002C02</t>
  </si>
  <si>
    <t>McClellan CCSD 12</t>
  </si>
  <si>
    <t>13041012004</t>
  </si>
  <si>
    <t>McHenry CCSD 15</t>
  </si>
  <si>
    <t>44063015004</t>
  </si>
  <si>
    <t>McHenry CHSD 156</t>
  </si>
  <si>
    <t>44063156016</t>
  </si>
  <si>
    <t>McHenry Co Coop for Employ Educ</t>
  </si>
  <si>
    <t>44000000046</t>
  </si>
  <si>
    <t>McLean County USD 5</t>
  </si>
  <si>
    <t>17064005026</t>
  </si>
  <si>
    <t>McLean/Dewitt Reg Voc System</t>
  </si>
  <si>
    <t>17064087046</t>
  </si>
  <si>
    <t>Medinah SD 11</t>
  </si>
  <si>
    <t>19022011002</t>
  </si>
  <si>
    <t>Mendota CCSD 289</t>
  </si>
  <si>
    <t>35050289004</t>
  </si>
  <si>
    <t>Mendota Twp HSD 280</t>
  </si>
  <si>
    <t>35050280017</t>
  </si>
  <si>
    <t>Mercer County School District 404</t>
  </si>
  <si>
    <t>33066404026</t>
  </si>
  <si>
    <t>Mercer</t>
  </si>
  <si>
    <t>Meredosia-Chambersburg CUSD 11</t>
  </si>
  <si>
    <t>01069011026</t>
  </si>
  <si>
    <t>Meridian CUSD 101</t>
  </si>
  <si>
    <t>30077101026</t>
  </si>
  <si>
    <t>Meridian CUSD 15</t>
  </si>
  <si>
    <t>39055015026</t>
  </si>
  <si>
    <t>Meridian CUSD 223</t>
  </si>
  <si>
    <t>47071223026</t>
  </si>
  <si>
    <t>Metamora CCSD 1</t>
  </si>
  <si>
    <t>53102001004</t>
  </si>
  <si>
    <t>Midland CUSD 7</t>
  </si>
  <si>
    <t>35059007026</t>
  </si>
  <si>
    <t>Midlothian SD 143</t>
  </si>
  <si>
    <t>07016143002</t>
  </si>
  <si>
    <t>Mid-State Spec Educ Jnt Agr</t>
  </si>
  <si>
    <t>03011801060</t>
  </si>
  <si>
    <t>Mid-Valley Special Ed Coop</t>
  </si>
  <si>
    <t>31045303061</t>
  </si>
  <si>
    <t>Midwest Central CUSD 191</t>
  </si>
  <si>
    <t>53060191026</t>
  </si>
  <si>
    <t>Milford Area Public Schools District 124</t>
  </si>
  <si>
    <t>32038124026</t>
  </si>
  <si>
    <t>Millburn CCSD 24</t>
  </si>
  <si>
    <t>34049024004</t>
  </si>
  <si>
    <t>Miller Twp CCSD 210</t>
  </si>
  <si>
    <t>35050210004</t>
  </si>
  <si>
    <t>Millstadt CCSD 160</t>
  </si>
  <si>
    <t>50082160004</t>
  </si>
  <si>
    <t>Minooka CCSD 201</t>
  </si>
  <si>
    <t>24032201004</t>
  </si>
  <si>
    <t>Minooka CHSD 111</t>
  </si>
  <si>
    <t>24032111016</t>
  </si>
  <si>
    <t>Mokena SD 159</t>
  </si>
  <si>
    <t>56099159002</t>
  </si>
  <si>
    <t>Moline-Coal Valley CUSD 40</t>
  </si>
  <si>
    <t>49081040022</t>
  </si>
  <si>
    <t>Momence CUSD 1</t>
  </si>
  <si>
    <t>32046001026</t>
  </si>
  <si>
    <t>Monmouth-Roseville CUSD 238</t>
  </si>
  <si>
    <t>33094238026</t>
  </si>
  <si>
    <t>Monroe SD 70</t>
  </si>
  <si>
    <t>48072070002</t>
  </si>
  <si>
    <t>Monticello CUSD 25</t>
  </si>
  <si>
    <t>39074025026</t>
  </si>
  <si>
    <t>Montmorency CCSD 145</t>
  </si>
  <si>
    <t>47098145004</t>
  </si>
  <si>
    <t>Moraine Area Career System</t>
  </si>
  <si>
    <t>07016218046</t>
  </si>
  <si>
    <t>Morris CHSD 101</t>
  </si>
  <si>
    <t>24032101016</t>
  </si>
  <si>
    <t>Morris SD 54</t>
  </si>
  <si>
    <t>24032054002</t>
  </si>
  <si>
    <t>Morrison CUSD 6</t>
  </si>
  <si>
    <t>47098006026</t>
  </si>
  <si>
    <t>Morrisonville CUSD 1</t>
  </si>
  <si>
    <t>03011001026</t>
  </si>
  <si>
    <t>Morton CUSD 709</t>
  </si>
  <si>
    <t>53090709026</t>
  </si>
  <si>
    <t>Morton Grove SD 70</t>
  </si>
  <si>
    <t>05016070002</t>
  </si>
  <si>
    <t>Mount Olive CUSD 5</t>
  </si>
  <si>
    <t>40056005026</t>
  </si>
  <si>
    <t>Mount Prospect SD 57</t>
  </si>
  <si>
    <t>05016057002</t>
  </si>
  <si>
    <t>Mount Vernon SD 80</t>
  </si>
  <si>
    <t>13041080002</t>
  </si>
  <si>
    <t>Mt Pulaski CUSD 23</t>
  </si>
  <si>
    <t>17054023026</t>
  </si>
  <si>
    <t>Mt Vernon Area Career Center</t>
  </si>
  <si>
    <t>13000000041</t>
  </si>
  <si>
    <t>Mt Vernon Twp HSD 201</t>
  </si>
  <si>
    <t>13041201017</t>
  </si>
  <si>
    <t>Mt Zion CUSD 3</t>
  </si>
  <si>
    <t>39055003026</t>
  </si>
  <si>
    <t>Mulberry Grove CUSD 1</t>
  </si>
  <si>
    <t>03003001026</t>
  </si>
  <si>
    <t>Mundelein Cons HSD 120</t>
  </si>
  <si>
    <t>34049120013</t>
  </si>
  <si>
    <t>Mundelein ESD 75</t>
  </si>
  <si>
    <t>34049075002</t>
  </si>
  <si>
    <t>Murphysboro CUSD 186</t>
  </si>
  <si>
    <t>30039186026</t>
  </si>
  <si>
    <t>N Pekin &amp; Marquette Hght SD 102</t>
  </si>
  <si>
    <t>53090102002</t>
  </si>
  <si>
    <t>Naperville CUSD 203</t>
  </si>
  <si>
    <t>19022203026</t>
  </si>
  <si>
    <t>Nashville CCSD 49</t>
  </si>
  <si>
    <t>13095049004</t>
  </si>
  <si>
    <t>Nashville CHSD 99</t>
  </si>
  <si>
    <t>13095099016</t>
  </si>
  <si>
    <t>Nauvoo-Colusa CUSD 325</t>
  </si>
  <si>
    <t>26034325026</t>
  </si>
  <si>
    <t>Neoga CUSD 3</t>
  </si>
  <si>
    <t>11018003026</t>
  </si>
  <si>
    <t>Nettle Creek CCSD 24C</t>
  </si>
  <si>
    <t>24032024C04</t>
  </si>
  <si>
    <t>New Athens CUSD 60</t>
  </si>
  <si>
    <t>50082060026</t>
  </si>
  <si>
    <t>New Berlin CUSD 16</t>
  </si>
  <si>
    <t>51084016026</t>
  </si>
  <si>
    <t>New Holland-Middletown ED 88</t>
  </si>
  <si>
    <t>17054088002</t>
  </si>
  <si>
    <t>New Hope CCSD 6</t>
  </si>
  <si>
    <t>20096006004</t>
  </si>
  <si>
    <t>New Lenox SD 122</t>
  </si>
  <si>
    <t>56099122002</t>
  </si>
  <si>
    <t>New Simpson Hill SD 32</t>
  </si>
  <si>
    <t>21044032003</t>
  </si>
  <si>
    <t>New Trier Twp HSD 203</t>
  </si>
  <si>
    <t>05016203017</t>
  </si>
  <si>
    <t>Newark CCSD 66</t>
  </si>
  <si>
    <t>24047066004</t>
  </si>
  <si>
    <t>Newark CHSD 18</t>
  </si>
  <si>
    <t>24047018016</t>
  </si>
  <si>
    <t>Niles ESD 71</t>
  </si>
  <si>
    <t>05016071002</t>
  </si>
  <si>
    <t>Niles Twp District for Spec Educ</t>
  </si>
  <si>
    <t>05016807060</t>
  </si>
  <si>
    <t>Niles Twp HSD 219</t>
  </si>
  <si>
    <t>05016219017</t>
  </si>
  <si>
    <t>Nippersink SD 2</t>
  </si>
  <si>
    <t>44063002003</t>
  </si>
  <si>
    <t>Nokomis CUSD 22</t>
  </si>
  <si>
    <t>03068022026</t>
  </si>
  <si>
    <t>Norridge SD 80</t>
  </si>
  <si>
    <t>06016080002</t>
  </si>
  <si>
    <t>Norris City-Omaha-Enfield CUSD 3</t>
  </si>
  <si>
    <t>20097003026</t>
  </si>
  <si>
    <t>North Boone CUSD 200</t>
  </si>
  <si>
    <t>04004200026</t>
  </si>
  <si>
    <t>North Chicago SD 187</t>
  </si>
  <si>
    <t>34049187026</t>
  </si>
  <si>
    <t>North Clay CUSD 25</t>
  </si>
  <si>
    <t>12013025026</t>
  </si>
  <si>
    <t>North DuPage Sp Ed Cooperative</t>
  </si>
  <si>
    <t>19022802060</t>
  </si>
  <si>
    <t>North Greene CUSD 3</t>
  </si>
  <si>
    <t>40031003026</t>
  </si>
  <si>
    <t>North Mac CUSD 34</t>
  </si>
  <si>
    <t>40056034026</t>
  </si>
  <si>
    <t>North Palos SD 117</t>
  </si>
  <si>
    <t>07016117002</t>
  </si>
  <si>
    <t>North Shore SD 112</t>
  </si>
  <si>
    <t>34049112002</t>
  </si>
  <si>
    <t>North Suburban Educ Reg for Voc</t>
  </si>
  <si>
    <t>05016207046</t>
  </si>
  <si>
    <t>North Wamac SD 186</t>
  </si>
  <si>
    <t>13014186002</t>
  </si>
  <si>
    <t>North Wayne CUSD 200</t>
  </si>
  <si>
    <t>20096200026</t>
  </si>
  <si>
    <t>Northbrook ESD 27</t>
  </si>
  <si>
    <t>05016027002</t>
  </si>
  <si>
    <t>Northbrook SD 28</t>
  </si>
  <si>
    <t>05016028002</t>
  </si>
  <si>
    <t>Northbrook/Glenview SD 30</t>
  </si>
  <si>
    <t>05016030002</t>
  </si>
  <si>
    <t>Northern Kane Co Reg Voc System</t>
  </si>
  <si>
    <t>31045301046</t>
  </si>
  <si>
    <t>Northwest Educational Council for Student Success</t>
  </si>
  <si>
    <t>05016214046</t>
  </si>
  <si>
    <t>Northwest Sp Ed Cooperative</t>
  </si>
  <si>
    <t>08043210061</t>
  </si>
  <si>
    <t>Northwestern CUSD 2</t>
  </si>
  <si>
    <t>40056002026</t>
  </si>
  <si>
    <t>Northwestern Illinois Assn</t>
  </si>
  <si>
    <t>16019427061</t>
  </si>
  <si>
    <t>Norwood ESD 63</t>
  </si>
  <si>
    <t>48072063002</t>
  </si>
  <si>
    <t>NPT Special Education Coop</t>
  </si>
  <si>
    <t>03011802060</t>
  </si>
  <si>
    <t>NW Suburban Spec Educ Org</t>
  </si>
  <si>
    <t>05016805060</t>
  </si>
  <si>
    <t>O Fallon CCSD 90</t>
  </si>
  <si>
    <t>50082090004</t>
  </si>
  <si>
    <t>O Fallon Twp HSD 203</t>
  </si>
  <si>
    <t>50082203017</t>
  </si>
  <si>
    <t>Oak Grove SD 68  Bartonville</t>
  </si>
  <si>
    <t>48072068002</t>
  </si>
  <si>
    <t>Oak Grove SD 68 Green Oaks</t>
  </si>
  <si>
    <t>34049068002</t>
  </si>
  <si>
    <t>Oak Lawn CHSD 229</t>
  </si>
  <si>
    <t>07016229016</t>
  </si>
  <si>
    <t>Oak Lawn-Hometown SD 123</t>
  </si>
  <si>
    <t>07016123002</t>
  </si>
  <si>
    <t>Oak Park - River Forest SD 200</t>
  </si>
  <si>
    <t>06016200013</t>
  </si>
  <si>
    <t>Oak Park ESD 97</t>
  </si>
  <si>
    <t>06016097002</t>
  </si>
  <si>
    <t>Oakdale CCSD 1</t>
  </si>
  <si>
    <t>13095001004</t>
  </si>
  <si>
    <t>Oakland CUSD 5</t>
  </si>
  <si>
    <t>11015005026</t>
  </si>
  <si>
    <t>Oakwood CUSD 76</t>
  </si>
  <si>
    <t>54092076026</t>
  </si>
  <si>
    <t>Oblong CUSD 4</t>
  </si>
  <si>
    <t>12017004026</t>
  </si>
  <si>
    <t>Odell CCSD 435</t>
  </si>
  <si>
    <t>17053435004</t>
  </si>
  <si>
    <t>Odin PSD 722</t>
  </si>
  <si>
    <t>13058722026</t>
  </si>
  <si>
    <t>Ogle Co Education Cooperative</t>
  </si>
  <si>
    <t>47071801060</t>
  </si>
  <si>
    <t>Oglesby ESD 125</t>
  </si>
  <si>
    <t>35050125002</t>
  </si>
  <si>
    <t>Ohio &amp; Wabash Valley Reg Voc Sys</t>
  </si>
  <si>
    <t>20000000046</t>
  </si>
  <si>
    <t>Ohio CCSD 17</t>
  </si>
  <si>
    <t>28006017004</t>
  </si>
  <si>
    <t>Ohio CHSD 505</t>
  </si>
  <si>
    <t>28006505016</t>
  </si>
  <si>
    <t>Okaw Area Vocational Center</t>
  </si>
  <si>
    <t>03026203041</t>
  </si>
  <si>
    <t>Okaw Regional Voc System</t>
  </si>
  <si>
    <t>45000000046</t>
  </si>
  <si>
    <t>Okaw Valley CUSD 302</t>
  </si>
  <si>
    <t>11070302026</t>
  </si>
  <si>
    <t>Moultrie</t>
  </si>
  <si>
    <t>Olympia CUSD 16</t>
  </si>
  <si>
    <t>17064016026</t>
  </si>
  <si>
    <t>Opdyke-Belle-Rive CCSD 5</t>
  </si>
  <si>
    <t>13041005004</t>
  </si>
  <si>
    <t>Orangeville CUSD 203</t>
  </si>
  <si>
    <t>08089203026</t>
  </si>
  <si>
    <t>Oregon CUSD 220</t>
  </si>
  <si>
    <t>47071220026</t>
  </si>
  <si>
    <t>Orion CUSD 223</t>
  </si>
  <si>
    <t>28037223026</t>
  </si>
  <si>
    <t>Orland SD 135</t>
  </si>
  <si>
    <t>07016135002</t>
  </si>
  <si>
    <t>Ottawa ESD 141</t>
  </si>
  <si>
    <t>35050141002</t>
  </si>
  <si>
    <t>Ottawa Twp HSD 140</t>
  </si>
  <si>
    <t>35050140017</t>
  </si>
  <si>
    <t>Palatine CCSD 15</t>
  </si>
  <si>
    <t>05016015004</t>
  </si>
  <si>
    <t>Palestine CUSD 3</t>
  </si>
  <si>
    <t>12017003026</t>
  </si>
  <si>
    <t>Palos CCSD 118</t>
  </si>
  <si>
    <t>07016118004</t>
  </si>
  <si>
    <t>Palos Heights SD 128</t>
  </si>
  <si>
    <t>07016128002</t>
  </si>
  <si>
    <t>Pana CUSD 8</t>
  </si>
  <si>
    <t>03011008026</t>
  </si>
  <si>
    <t>Panhandle CUSD 2</t>
  </si>
  <si>
    <t>03068002026</t>
  </si>
  <si>
    <t>Paris Cooperative High School</t>
  </si>
  <si>
    <t>11023800080</t>
  </si>
  <si>
    <t>Paris CUSD 4</t>
  </si>
  <si>
    <t>11023004026</t>
  </si>
  <si>
    <t>Paris-Union SD 95</t>
  </si>
  <si>
    <t>11023095025</t>
  </si>
  <si>
    <t>Park Forest - Chicago Heights SD 163</t>
  </si>
  <si>
    <t>07016163002</t>
  </si>
  <si>
    <t>Park Ridge CCSD 64</t>
  </si>
  <si>
    <t>05016064004</t>
  </si>
  <si>
    <t>Patoka CUSD 100</t>
  </si>
  <si>
    <t>13058100026</t>
  </si>
  <si>
    <t>Paw Paw CUSD 271</t>
  </si>
  <si>
    <t>47052271026</t>
  </si>
  <si>
    <t>Pawnee CUSD 11</t>
  </si>
  <si>
    <t>51084011026</t>
  </si>
  <si>
    <t>Paxton-Buckley-Loda CUD 10</t>
  </si>
  <si>
    <t>09027010026</t>
  </si>
  <si>
    <t>Payson CUSD 1</t>
  </si>
  <si>
    <t>01001001026</t>
  </si>
  <si>
    <t>Pearl City CUSD 200</t>
  </si>
  <si>
    <t>08089200026</t>
  </si>
  <si>
    <t>Pecatonica CUSD 321</t>
  </si>
  <si>
    <t>04101321026</t>
  </si>
  <si>
    <t>Pekin CSD 303</t>
  </si>
  <si>
    <t>53090303016</t>
  </si>
  <si>
    <t>Pekin PSD 108</t>
  </si>
  <si>
    <t>53090108002</t>
  </si>
  <si>
    <t>Pembroke CCSD 259</t>
  </si>
  <si>
    <t>32046259004</t>
  </si>
  <si>
    <t>Pennoyer SD 79</t>
  </si>
  <si>
    <t>06016079002</t>
  </si>
  <si>
    <t>Peoria Educ Reg for Empl Traing</t>
  </si>
  <si>
    <t>48000000046</t>
  </si>
  <si>
    <t>Peoria Heights CUSD 325</t>
  </si>
  <si>
    <t>48072325026</t>
  </si>
  <si>
    <t>Peoria SD 150</t>
  </si>
  <si>
    <t>48072150025</t>
  </si>
  <si>
    <t>Peotone CUSD 207U</t>
  </si>
  <si>
    <t>56099207U26</t>
  </si>
  <si>
    <t>Perandoe Spec Educ District</t>
  </si>
  <si>
    <t>45079132061</t>
  </si>
  <si>
    <t>Peru ESD 124</t>
  </si>
  <si>
    <t>35050124002</t>
  </si>
  <si>
    <t>Pikeland CUSD 10</t>
  </si>
  <si>
    <t>01075010026</t>
  </si>
  <si>
    <t>Pinckneyville CHSD 101</t>
  </si>
  <si>
    <t>30073101016</t>
  </si>
  <si>
    <t>Pinckneyville SD 50</t>
  </si>
  <si>
    <t>30073050002</t>
  </si>
  <si>
    <t>Plainfield SD 202</t>
  </si>
  <si>
    <t>56099202022</t>
  </si>
  <si>
    <t>Plano Area Special Ed Coop</t>
  </si>
  <si>
    <t>24047088061</t>
  </si>
  <si>
    <t>Plano CUSD 88</t>
  </si>
  <si>
    <t>24047088026</t>
  </si>
  <si>
    <t>Pleasant Hill CUSD 3</t>
  </si>
  <si>
    <t>01075003026</t>
  </si>
  <si>
    <t>Pleasant Hill SD 69</t>
  </si>
  <si>
    <t>48072069002</t>
  </si>
  <si>
    <t>Pleasant Plains CUSD 8</t>
  </si>
  <si>
    <t>51084008026</t>
  </si>
  <si>
    <t>Pleasant Valley SD 62</t>
  </si>
  <si>
    <t>48072062002</t>
  </si>
  <si>
    <t>Pleasantdale SD 107</t>
  </si>
  <si>
    <t>06016107002</t>
  </si>
  <si>
    <t>Polo CUSD 222</t>
  </si>
  <si>
    <t>47071222026</t>
  </si>
  <si>
    <t>Pontiac CCSD 429</t>
  </si>
  <si>
    <t>17053429004</t>
  </si>
  <si>
    <t>Pontiac Twp HSD 90</t>
  </si>
  <si>
    <t>17053090017</t>
  </si>
  <si>
    <t>Pontiac-W Holliday SD 105</t>
  </si>
  <si>
    <t>50082105002</t>
  </si>
  <si>
    <t>Pope Co CUD 1</t>
  </si>
  <si>
    <t>20076001026</t>
  </si>
  <si>
    <t>Pope</t>
  </si>
  <si>
    <t>Porta CUSD 202</t>
  </si>
  <si>
    <t>51065202026</t>
  </si>
  <si>
    <t>Posen-Robbins ESD 143-5</t>
  </si>
  <si>
    <t>07016143502</t>
  </si>
  <si>
    <t>Potomac CUSD 10</t>
  </si>
  <si>
    <t>54092010026</t>
  </si>
  <si>
    <t>Prairie Central CUSD 8</t>
  </si>
  <si>
    <t>17053008026</t>
  </si>
  <si>
    <t>Prairie Du Rocher CCSD 134</t>
  </si>
  <si>
    <t>45079134004</t>
  </si>
  <si>
    <t>Prairie Grove CSD 46</t>
  </si>
  <si>
    <t>44063046003</t>
  </si>
  <si>
    <t>Prairie Hill CCSD 133</t>
  </si>
  <si>
    <t>04101133004</t>
  </si>
  <si>
    <t>Prairie-Hills ESD 144</t>
  </si>
  <si>
    <t>07016144002</t>
  </si>
  <si>
    <t>Prairieview-Ogden CCSD 197</t>
  </si>
  <si>
    <t>09010197004</t>
  </si>
  <si>
    <t>Princeton ESD 115</t>
  </si>
  <si>
    <t>28006115002</t>
  </si>
  <si>
    <t>Princeton HSD 500</t>
  </si>
  <si>
    <t>28006500015</t>
  </si>
  <si>
    <t>15</t>
  </si>
  <si>
    <t>Princeville CUSD 326</t>
  </si>
  <si>
    <t>48072326026</t>
  </si>
  <si>
    <t>Prophetstown-Lyndon-Tampico CUSD3</t>
  </si>
  <si>
    <t>47098003026</t>
  </si>
  <si>
    <t>Prospect Heights SD 23</t>
  </si>
  <si>
    <t>05016023002</t>
  </si>
  <si>
    <t>Proviso Area Exceptional Child</t>
  </si>
  <si>
    <t>06016803060</t>
  </si>
  <si>
    <t>Proviso Twp HSD 209</t>
  </si>
  <si>
    <t>06016209017</t>
  </si>
  <si>
    <t>Putnam County CUSD 535</t>
  </si>
  <si>
    <t>35078535026</t>
  </si>
  <si>
    <t>Putnam</t>
  </si>
  <si>
    <t>Quad City Career and Tech Ed Cons</t>
  </si>
  <si>
    <t>49081030046</t>
  </si>
  <si>
    <t>Queen Bee SD 16</t>
  </si>
  <si>
    <t>19022016002</t>
  </si>
  <si>
    <t>Quincy Area Voc Ctr</t>
  </si>
  <si>
    <t>01001172041</t>
  </si>
  <si>
    <t>Quincy SD 172</t>
  </si>
  <si>
    <t>01001172022</t>
  </si>
  <si>
    <t>R O W V A CUSD 208</t>
  </si>
  <si>
    <t>33048208026</t>
  </si>
  <si>
    <t>Raccoon Cons SD 1</t>
  </si>
  <si>
    <t>13058001003</t>
  </si>
  <si>
    <t>Ramsey CUSD 204</t>
  </si>
  <si>
    <t>03026204026</t>
  </si>
  <si>
    <t>Rankin CSD 98</t>
  </si>
  <si>
    <t>53090098002</t>
  </si>
  <si>
    <t>Rantoul City SD 137</t>
  </si>
  <si>
    <t>09010137002</t>
  </si>
  <si>
    <t>Rantoul Township HSD 193</t>
  </si>
  <si>
    <t>09010193017</t>
  </si>
  <si>
    <t>Reavis Twp HSD 220</t>
  </si>
  <si>
    <t>07016220017</t>
  </si>
  <si>
    <t>Red Bud CUSD 132</t>
  </si>
  <si>
    <t>45079132026</t>
  </si>
  <si>
    <t>Red Hill CUSD 10</t>
  </si>
  <si>
    <t>12051010026</t>
  </si>
  <si>
    <t>Reed Custer CUSD 255U</t>
  </si>
  <si>
    <t>56099255U26</t>
  </si>
  <si>
    <t>Region III Spec Ed Coop</t>
  </si>
  <si>
    <t>41057801060</t>
  </si>
  <si>
    <t>Regional Office of Car/Tech Educ</t>
  </si>
  <si>
    <t>51084731045</t>
  </si>
  <si>
    <t>Rend Lake Area Reg Del System</t>
  </si>
  <si>
    <t>13000000047</t>
  </si>
  <si>
    <t>Rhodes SD 84-5</t>
  </si>
  <si>
    <t>06016084502</t>
  </si>
  <si>
    <t>Rich Twp HSD 227</t>
  </si>
  <si>
    <t>07016227017</t>
  </si>
  <si>
    <t>Richland County CUSD 1</t>
  </si>
  <si>
    <t>12080001026</t>
  </si>
  <si>
    <t>Richland</t>
  </si>
  <si>
    <t>Richland GSD 88A</t>
  </si>
  <si>
    <t>56099088A02</t>
  </si>
  <si>
    <t>Richmond-Burton CHSD 157</t>
  </si>
  <si>
    <t>44063157016</t>
  </si>
  <si>
    <t>Ridgeland SD 122</t>
  </si>
  <si>
    <t>07016122002</t>
  </si>
  <si>
    <t>Ridgeview CUSD 19</t>
  </si>
  <si>
    <t>17064019026</t>
  </si>
  <si>
    <t>Ridgewood CHSD 234</t>
  </si>
  <si>
    <t>06016234016</t>
  </si>
  <si>
    <t>Riley CCSD 18</t>
  </si>
  <si>
    <t>44063018004</t>
  </si>
  <si>
    <t>River Bend CUSD 2</t>
  </si>
  <si>
    <t>47098002026</t>
  </si>
  <si>
    <t>River Forest SD 90</t>
  </si>
  <si>
    <t>06016090002</t>
  </si>
  <si>
    <t>River Grove SD 85-5</t>
  </si>
  <si>
    <t>06016085502</t>
  </si>
  <si>
    <t>River Ridge CUSD 210</t>
  </si>
  <si>
    <t>08043210026</t>
  </si>
  <si>
    <t>River Trails SD 26</t>
  </si>
  <si>
    <t>05016026002</t>
  </si>
  <si>
    <t>Riverdale CUSD 100</t>
  </si>
  <si>
    <t>49081100026</t>
  </si>
  <si>
    <t>Riverside SD 96</t>
  </si>
  <si>
    <t>06016096002</t>
  </si>
  <si>
    <t>Riverside-Brookfield Twp SD 208</t>
  </si>
  <si>
    <t>06016208017</t>
  </si>
  <si>
    <t>Riverton CUSD 14</t>
  </si>
  <si>
    <t>51084014026</t>
  </si>
  <si>
    <t>Riverview CCSD 2</t>
  </si>
  <si>
    <t>53102002004</t>
  </si>
  <si>
    <t>Roanoke Benson CUSD 60</t>
  </si>
  <si>
    <t>53102060026</t>
  </si>
  <si>
    <t>Robein SD 85</t>
  </si>
  <si>
    <t>53090085002</t>
  </si>
  <si>
    <t>Robinson CUSD 2</t>
  </si>
  <si>
    <t>12017002026</t>
  </si>
  <si>
    <t>Rochelle CCSD 231</t>
  </si>
  <si>
    <t>47071231004</t>
  </si>
  <si>
    <t>Rochelle Twp HSD 212</t>
  </si>
  <si>
    <t>47071212017</t>
  </si>
  <si>
    <t>Rochester CUSD 3A</t>
  </si>
  <si>
    <t>51084003A26</t>
  </si>
  <si>
    <t>Rock Falls ESD 13</t>
  </si>
  <si>
    <t>47098013002</t>
  </si>
  <si>
    <t>Rock Falls Twp HSD 301</t>
  </si>
  <si>
    <t>47098301017</t>
  </si>
  <si>
    <t>Rock Island SD 41</t>
  </si>
  <si>
    <t>49081041025</t>
  </si>
  <si>
    <t>Rockdale SD 84</t>
  </si>
  <si>
    <t>56099084002</t>
  </si>
  <si>
    <t>Rockford SD 205</t>
  </si>
  <si>
    <t>04101205025</t>
  </si>
  <si>
    <t>Rockridge CUSD 300</t>
  </si>
  <si>
    <t>49081300026</t>
  </si>
  <si>
    <t>Rockton SD 140</t>
  </si>
  <si>
    <t>04101140004</t>
  </si>
  <si>
    <t>Rome CCSD 2</t>
  </si>
  <si>
    <t>13041002004</t>
  </si>
  <si>
    <t>Rondout SD 72</t>
  </si>
  <si>
    <t>34049072002</t>
  </si>
  <si>
    <t>Rooks Creek CCSD 425</t>
  </si>
  <si>
    <t>17053425004</t>
  </si>
  <si>
    <t>Roselle SD 12</t>
  </si>
  <si>
    <t>19022012002</t>
  </si>
  <si>
    <t>Rosemont ESD 78</t>
  </si>
  <si>
    <t>06016078002</t>
  </si>
  <si>
    <t>Rossville-Alvin CUSD 7</t>
  </si>
  <si>
    <t>54092007026</t>
  </si>
  <si>
    <t>Round Lake CUSD 116</t>
  </si>
  <si>
    <t>34049116026</t>
  </si>
  <si>
    <t>Roxana CUSD 1</t>
  </si>
  <si>
    <t>41057001026</t>
  </si>
  <si>
    <t>Rural Champaign Co Spec Ed Coop</t>
  </si>
  <si>
    <t>09010801060</t>
  </si>
  <si>
    <t>Rutland CCSD 230</t>
  </si>
  <si>
    <t>35050230004</t>
  </si>
  <si>
    <t>S Will Co Coop for Spec Ed</t>
  </si>
  <si>
    <t>56099030C61</t>
  </si>
  <si>
    <t>Salem CHSD 600</t>
  </si>
  <si>
    <t>13058600016</t>
  </si>
  <si>
    <t>Salem SD 111</t>
  </si>
  <si>
    <t>13058111002</t>
  </si>
  <si>
    <t>Salt Creek SD 48</t>
  </si>
  <si>
    <t>19022048002</t>
  </si>
  <si>
    <t>Salt Fork Community Unit District  512</t>
  </si>
  <si>
    <t>54092512026</t>
  </si>
  <si>
    <t>Sandoval CUSD 501</t>
  </si>
  <si>
    <t>13058501026</t>
  </si>
  <si>
    <t>Sandridge SD 172</t>
  </si>
  <si>
    <t>07016172002</t>
  </si>
  <si>
    <t>Sandwich CUSD 430</t>
  </si>
  <si>
    <t>16019430026</t>
  </si>
  <si>
    <t>Sangamon Area Spec Ed Dist</t>
  </si>
  <si>
    <t>51084010061</t>
  </si>
  <si>
    <t>Sangamon Valley CUSD 9</t>
  </si>
  <si>
    <t>39055009026</t>
  </si>
  <si>
    <t>Saratoga CCSD 60C</t>
  </si>
  <si>
    <t>24032060C04</t>
  </si>
  <si>
    <t>Saunemin CCSD 438</t>
  </si>
  <si>
    <t>17053438004</t>
  </si>
  <si>
    <t>Scales Mound CUSD 211</t>
  </si>
  <si>
    <t>08043211026</t>
  </si>
  <si>
    <t>Schaumburg CCSD 54</t>
  </si>
  <si>
    <t>05016054004</t>
  </si>
  <si>
    <t>Schiller Park SD 81</t>
  </si>
  <si>
    <t>06016081002</t>
  </si>
  <si>
    <t>School Assn For Special Educ</t>
  </si>
  <si>
    <t>19022803060</t>
  </si>
  <si>
    <t>Schuyler-Industry CUSD 5</t>
  </si>
  <si>
    <t>26085005026</t>
  </si>
  <si>
    <t>Schuyler</t>
  </si>
  <si>
    <t>Scott-Morgan CUSD 2</t>
  </si>
  <si>
    <t>01086002026</t>
  </si>
  <si>
    <t>Scott</t>
  </si>
  <si>
    <t>SD 45 DuPage County</t>
  </si>
  <si>
    <t>19022045002</t>
  </si>
  <si>
    <t>SD U-46</t>
  </si>
  <si>
    <t>31045046022</t>
  </si>
  <si>
    <t>Selmaville CCSD 10</t>
  </si>
  <si>
    <t>13058010004</t>
  </si>
  <si>
    <t>Seneca CCSD 170</t>
  </si>
  <si>
    <t>35050170004</t>
  </si>
  <si>
    <t>Seneca Twp HSD 160</t>
  </si>
  <si>
    <t>35050160017</t>
  </si>
  <si>
    <t>Serena CUSD 2</t>
  </si>
  <si>
    <t>35050002026</t>
  </si>
  <si>
    <t>Sesser-Valier CUSD 196</t>
  </si>
  <si>
    <t>21028196026</t>
  </si>
  <si>
    <t>Shawnee CUSD 84</t>
  </si>
  <si>
    <t>30091084026</t>
  </si>
  <si>
    <t>Shelbyville CUSD 4</t>
  </si>
  <si>
    <t>11087004026</t>
  </si>
  <si>
    <t>Sherrard CUSD 200</t>
  </si>
  <si>
    <t>49081200026</t>
  </si>
  <si>
    <t>Shiloh CUSD 1</t>
  </si>
  <si>
    <t>11023001026</t>
  </si>
  <si>
    <t>Shiloh Village SD 85</t>
  </si>
  <si>
    <t>50082085002</t>
  </si>
  <si>
    <t>Shirland CCSD 134</t>
  </si>
  <si>
    <t>04101134004</t>
  </si>
  <si>
    <t>Signal Hill SD 181</t>
  </si>
  <si>
    <t>50082181002</t>
  </si>
  <si>
    <t>Silvis SD 34</t>
  </si>
  <si>
    <t>49081034002</t>
  </si>
  <si>
    <t>Skokie SD 68</t>
  </si>
  <si>
    <t>05016068002</t>
  </si>
  <si>
    <t>Skokie SD 69</t>
  </si>
  <si>
    <t>05016069002</t>
  </si>
  <si>
    <t>Skokie SD 73-5</t>
  </si>
  <si>
    <t>05016073502</t>
  </si>
  <si>
    <t>Smithton CCSD 130</t>
  </si>
  <si>
    <t>50082130004</t>
  </si>
  <si>
    <t>Somonauk CUSD 432</t>
  </si>
  <si>
    <t>16019432026</t>
  </si>
  <si>
    <t>South Central CUD 401</t>
  </si>
  <si>
    <t>13058401026</t>
  </si>
  <si>
    <t>South Central IL Reg Workforce Trng and Innovation Ctr</t>
  </si>
  <si>
    <t>03068012040</t>
  </si>
  <si>
    <t>South Eastern Sp Ed Program</t>
  </si>
  <si>
    <t>12017801060</t>
  </si>
  <si>
    <t>South Fork SD 14</t>
  </si>
  <si>
    <t>03011014024</t>
  </si>
  <si>
    <t>South Holland SD 150</t>
  </si>
  <si>
    <t>07016150002</t>
  </si>
  <si>
    <t>South Holland SD 151</t>
  </si>
  <si>
    <t>07016151002</t>
  </si>
  <si>
    <t>South Macoupin Association</t>
  </si>
  <si>
    <t>40056801060</t>
  </si>
  <si>
    <t>South Pekin SD 137</t>
  </si>
  <si>
    <t>53090137002</t>
  </si>
  <si>
    <t>South Wilmington CCSD 74</t>
  </si>
  <si>
    <t>24032074003</t>
  </si>
  <si>
    <t>Southeastern CUSD 337</t>
  </si>
  <si>
    <t>26034337026</t>
  </si>
  <si>
    <t>Southwest Cook Coop Spec Ed</t>
  </si>
  <si>
    <t>07016142061</t>
  </si>
  <si>
    <t>Southwestern CUSD 9</t>
  </si>
  <si>
    <t>40056009026</t>
  </si>
  <si>
    <t>Southwestern Illinois Career &amp; Technical Education System</t>
  </si>
  <si>
    <t>50082746045</t>
  </si>
  <si>
    <t>Sparta CUSD 140</t>
  </si>
  <si>
    <t>45079140026</t>
  </si>
  <si>
    <t>Spec Ed Dist of McHenry Co-Sedom</t>
  </si>
  <si>
    <t>44063801060</t>
  </si>
  <si>
    <t>Spec Educ Assoc of Adams County</t>
  </si>
  <si>
    <t>01001172061</t>
  </si>
  <si>
    <t>Spec Educ Assoc of Peoria County</t>
  </si>
  <si>
    <t>48072000061</t>
  </si>
  <si>
    <t>Spec Educ Dist Lake County/Sedol</t>
  </si>
  <si>
    <t>34049825060</t>
  </si>
  <si>
    <t>Speed SEJA #802</t>
  </si>
  <si>
    <t>07016802060</t>
  </si>
  <si>
    <t>Spoon River Valley CUSD 4</t>
  </si>
  <si>
    <t>26029004026</t>
  </si>
  <si>
    <t>Spring Garden Community Consolidated School District 178</t>
  </si>
  <si>
    <t>13041178004</t>
  </si>
  <si>
    <t>Spring Lake CCSD 606</t>
  </si>
  <si>
    <t>53090606004</t>
  </si>
  <si>
    <t>Spring Valley CCSD 99</t>
  </si>
  <si>
    <t>28006099004</t>
  </si>
  <si>
    <t>Springfield SD 186</t>
  </si>
  <si>
    <t>51084186025</t>
  </si>
  <si>
    <t>St Charles CUSD 303</t>
  </si>
  <si>
    <t>31045303026</t>
  </si>
  <si>
    <t>St Elmo CUSD 202</t>
  </si>
  <si>
    <t>03026202026</t>
  </si>
  <si>
    <t>St George CCSD 258</t>
  </si>
  <si>
    <t>32046258004</t>
  </si>
  <si>
    <t>St Joseph CCSD 169</t>
  </si>
  <si>
    <t>09010169004</t>
  </si>
  <si>
    <t>St Joseph Ogden CHSD 305</t>
  </si>
  <si>
    <t>09010305016</t>
  </si>
  <si>
    <t>St Libory Cons SD 30</t>
  </si>
  <si>
    <t>50082030003</t>
  </si>
  <si>
    <t>St Rose SD 14-15</t>
  </si>
  <si>
    <t>13014141502</t>
  </si>
  <si>
    <t>St. Anne Unit District 24</t>
  </si>
  <si>
    <t>32046024027</t>
  </si>
  <si>
    <t>Stark County CUSD 100</t>
  </si>
  <si>
    <t>28088100026</t>
  </si>
  <si>
    <t>Starved Rock for Voc Tech Ed</t>
  </si>
  <si>
    <t>35050720045</t>
  </si>
  <si>
    <t>Staunton CUSD 6</t>
  </si>
  <si>
    <t>40056006026</t>
  </si>
  <si>
    <t>Steeleville CUSD 138</t>
  </si>
  <si>
    <t>45079138026</t>
  </si>
  <si>
    <t>Steger SD 194</t>
  </si>
  <si>
    <t>07016194002</t>
  </si>
  <si>
    <t>Sterling CUSD 5</t>
  </si>
  <si>
    <t>47098005026</t>
  </si>
  <si>
    <t>Steward ESD 220</t>
  </si>
  <si>
    <t>47052220002</t>
  </si>
  <si>
    <t>Stewardson-Strasburg CUD 5A</t>
  </si>
  <si>
    <t>11087005A26</t>
  </si>
  <si>
    <t>Stockton CUSD 206</t>
  </si>
  <si>
    <t>08043206026</t>
  </si>
  <si>
    <t>Streator ESD 44</t>
  </si>
  <si>
    <t>35050044002</t>
  </si>
  <si>
    <t>Streator Twp HSD 40</t>
  </si>
  <si>
    <t>35050040017</t>
  </si>
  <si>
    <t>Sullivan CUSD 300</t>
  </si>
  <si>
    <t>11070300026</t>
  </si>
  <si>
    <t>Summersville SD 79</t>
  </si>
  <si>
    <t>13041079002</t>
  </si>
  <si>
    <t>Summit Hill SD 161</t>
  </si>
  <si>
    <t>56099161002</t>
  </si>
  <si>
    <t>Summit SD 104</t>
  </si>
  <si>
    <t>07016104002</t>
  </si>
  <si>
    <t>Sunnybrook SD 171</t>
  </si>
  <si>
    <t>07016171002</t>
  </si>
  <si>
    <t>Sunset Ridge SD 29</t>
  </si>
  <si>
    <t>05016029002</t>
  </si>
  <si>
    <t>Sycamore CUSD 427</t>
  </si>
  <si>
    <t>16019427026</t>
  </si>
  <si>
    <t>Taft SD 90</t>
  </si>
  <si>
    <t>56099090002</t>
  </si>
  <si>
    <t>Tamaroa School Dist 5</t>
  </si>
  <si>
    <t>30073005002</t>
  </si>
  <si>
    <t>Taylorville CUSD 3</t>
  </si>
  <si>
    <t>03011003026</t>
  </si>
  <si>
    <t>Tazewell Co Area EFE RDS</t>
  </si>
  <si>
    <t>53000000046</t>
  </si>
  <si>
    <t>Tazewell-Mason Cntys Sp Ed Assoc</t>
  </si>
  <si>
    <t>53090309061</t>
  </si>
  <si>
    <t>Teutopolis CUSD 50</t>
  </si>
  <si>
    <t>03025050026</t>
  </si>
  <si>
    <t>Thomasboro CCSD 130</t>
  </si>
  <si>
    <t>09010130004</t>
  </si>
  <si>
    <t>Thompsonville CUSD 174</t>
  </si>
  <si>
    <t>21028174026</t>
  </si>
  <si>
    <t>Thornton Fractional Twp HSD 215</t>
  </si>
  <si>
    <t>07016215017</t>
  </si>
  <si>
    <t>Thornton SD 154</t>
  </si>
  <si>
    <t>07016154002</t>
  </si>
  <si>
    <t>Thornton Twp HSD 205</t>
  </si>
  <si>
    <t>07016205017</t>
  </si>
  <si>
    <t>Three Rivers EFE System</t>
  </si>
  <si>
    <t>56099711045</t>
  </si>
  <si>
    <t>Tolono CUSD 7</t>
  </si>
  <si>
    <t>09010007026</t>
  </si>
  <si>
    <t>Tonica CCSD 79</t>
  </si>
  <si>
    <t>35050079004</t>
  </si>
  <si>
    <t>Township HSD 211</t>
  </si>
  <si>
    <t>05016211017</t>
  </si>
  <si>
    <t>Township HSD 214</t>
  </si>
  <si>
    <t>05016214017</t>
  </si>
  <si>
    <t>Tremont CUSD 702</t>
  </si>
  <si>
    <t>53090702026</t>
  </si>
  <si>
    <t>Tri City CUSD 1</t>
  </si>
  <si>
    <t>51084001026</t>
  </si>
  <si>
    <t>Tri Point CUSD 6-J</t>
  </si>
  <si>
    <t>17053006J26</t>
  </si>
  <si>
    <t>Tri Valley CUSD 3</t>
  </si>
  <si>
    <t>17064003026</t>
  </si>
  <si>
    <t>Triad CUSD 2</t>
  </si>
  <si>
    <t>41057002026</t>
  </si>
  <si>
    <t>Trico CUSD 176</t>
  </si>
  <si>
    <t>30039176026</t>
  </si>
  <si>
    <t>Tri-County Sp Ed Jnt Agreement</t>
  </si>
  <si>
    <t>30039186061</t>
  </si>
  <si>
    <t>Tri-County Spec Educ Assoc</t>
  </si>
  <si>
    <t>17064007061</t>
  </si>
  <si>
    <t>Triopia CUSD 27</t>
  </si>
  <si>
    <t>01069027026</t>
  </si>
  <si>
    <t>Troy CCSD 30C</t>
  </si>
  <si>
    <t>56099030C04</t>
  </si>
  <si>
    <t>TrueNorth Educl Cooprtv 804</t>
  </si>
  <si>
    <t>34049804060</t>
  </si>
  <si>
    <t>Tuscola CUSD 301</t>
  </si>
  <si>
    <t>11021301026</t>
  </si>
  <si>
    <t>Twin Rivers Career &amp; Tech Ed Sys</t>
  </si>
  <si>
    <t>12000000046</t>
  </si>
  <si>
    <t>Two Rivers Career Educ System</t>
  </si>
  <si>
    <t>01009700045</t>
  </si>
  <si>
    <t>Twp HSD 113</t>
  </si>
  <si>
    <t>34049113017</t>
  </si>
  <si>
    <t>Union Ridge SD 86</t>
  </si>
  <si>
    <t>06016086002</t>
  </si>
  <si>
    <t>Union SD 81</t>
  </si>
  <si>
    <t>56099081002</t>
  </si>
  <si>
    <t>United CUSD 304</t>
  </si>
  <si>
    <t>33094304026</t>
  </si>
  <si>
    <t>United Twp Area Career Ctr</t>
  </si>
  <si>
    <t>49081030041</t>
  </si>
  <si>
    <t>United Twp HSD 30</t>
  </si>
  <si>
    <t>49081030017</t>
  </si>
  <si>
    <t>Unity Point CCSD 140</t>
  </si>
  <si>
    <t>30039140004</t>
  </si>
  <si>
    <t>Urbana SD 116</t>
  </si>
  <si>
    <t>09010116022</t>
  </si>
  <si>
    <t>V I T CUSD 2</t>
  </si>
  <si>
    <t>26029002026</t>
  </si>
  <si>
    <t>Valley Educ for Employ System</t>
  </si>
  <si>
    <t>31000000046</t>
  </si>
  <si>
    <t>Valley View CUSD 365U</t>
  </si>
  <si>
    <t>56099365U26</t>
  </si>
  <si>
    <t>Valmeyer CUSD 3</t>
  </si>
  <si>
    <t>45067003026</t>
  </si>
  <si>
    <t>Vandalia CUSD 203</t>
  </si>
  <si>
    <t>03026203026</t>
  </si>
  <si>
    <t>Venice CUSD 3</t>
  </si>
  <si>
    <t>41057003026</t>
  </si>
  <si>
    <t>Vermilion Assoc for Spec Educ</t>
  </si>
  <si>
    <t>54092801060</t>
  </si>
  <si>
    <t>Vermilion Voc Ed Deliver System</t>
  </si>
  <si>
    <t>54092740045</t>
  </si>
  <si>
    <t>Vienna HSD 133</t>
  </si>
  <si>
    <t>21044133017</t>
  </si>
  <si>
    <t>Vienna SD 55</t>
  </si>
  <si>
    <t>21044055002</t>
  </si>
  <si>
    <t>Villa Grove CUSD 302</t>
  </si>
  <si>
    <t>11021302026</t>
  </si>
  <si>
    <t>Virginia CUSD 64</t>
  </si>
  <si>
    <t>01009064026</t>
  </si>
  <si>
    <t>W Harvey-Dixmoor PSD 147</t>
  </si>
  <si>
    <t>07016147002</t>
  </si>
  <si>
    <t>Wabash &amp; Ohio Valley Sp Ed Dist</t>
  </si>
  <si>
    <t>20097801060</t>
  </si>
  <si>
    <t>Wabash CUSD 348</t>
  </si>
  <si>
    <t>20093348026</t>
  </si>
  <si>
    <t>Wallace CCSD 195</t>
  </si>
  <si>
    <t>35050195004</t>
  </si>
  <si>
    <t>Waltham CCSD 185</t>
  </si>
  <si>
    <t>35050185004</t>
  </si>
  <si>
    <t>Waltonville CUSD 1</t>
  </si>
  <si>
    <t>13041001026</t>
  </si>
  <si>
    <t>Warren CUSD 205</t>
  </si>
  <si>
    <t>08043205026</t>
  </si>
  <si>
    <t>Warren Twp HSD 121</t>
  </si>
  <si>
    <t>34049121017</t>
  </si>
  <si>
    <t>Warrensburg-Latham CUSD 11</t>
  </si>
  <si>
    <t>39055011026</t>
  </si>
  <si>
    <t>Warsaw CUSD 316</t>
  </si>
  <si>
    <t>26034316026</t>
  </si>
  <si>
    <t>Washington CHSD 308</t>
  </si>
  <si>
    <t>53090308016</t>
  </si>
  <si>
    <t>Washington SD 52</t>
  </si>
  <si>
    <t>53090052002</t>
  </si>
  <si>
    <t>Waterloo CUSD 5</t>
  </si>
  <si>
    <t>45067005026</t>
  </si>
  <si>
    <t>Wauconda CUSD 118</t>
  </si>
  <si>
    <t>34049118026</t>
  </si>
  <si>
    <t>Waukegan CUSD 60</t>
  </si>
  <si>
    <t>34049060026</t>
  </si>
  <si>
    <t>Waverly CUSD 6</t>
  </si>
  <si>
    <t>01069006026</t>
  </si>
  <si>
    <t>Wayne City CUSD 100</t>
  </si>
  <si>
    <t>20096100026</t>
  </si>
  <si>
    <t>Wesclin CUSD 3</t>
  </si>
  <si>
    <t>13014003026</t>
  </si>
  <si>
    <t>West Carroll CUSD 314</t>
  </si>
  <si>
    <t>08008314026</t>
  </si>
  <si>
    <t>West Central CUSD 235</t>
  </si>
  <si>
    <t>33036235026</t>
  </si>
  <si>
    <t>Henderson</t>
  </si>
  <si>
    <t>West Central IL Spec Educ Coop</t>
  </si>
  <si>
    <t>26062000061</t>
  </si>
  <si>
    <t>West Central Regional System</t>
  </si>
  <si>
    <t>01001172046</t>
  </si>
  <si>
    <t>West Chicago ESD 33</t>
  </si>
  <si>
    <t>19022033002</t>
  </si>
  <si>
    <t>West Lincoln-Broadwell ESD 92</t>
  </si>
  <si>
    <t>17054092004</t>
  </si>
  <si>
    <t>West Northfield SD 31</t>
  </si>
  <si>
    <t>05016031002</t>
  </si>
  <si>
    <t>West Prairie CUSD 103</t>
  </si>
  <si>
    <t>26062103026</t>
  </si>
  <si>
    <t>West Washington Co CUD 10</t>
  </si>
  <si>
    <t>13095010026</t>
  </si>
  <si>
    <t>Westchester SD 92-5</t>
  </si>
  <si>
    <t>06016092502</t>
  </si>
  <si>
    <t>Western Area Career System 265</t>
  </si>
  <si>
    <t>26000000046</t>
  </si>
  <si>
    <t>Western CUSD 12</t>
  </si>
  <si>
    <t>01075012026</t>
  </si>
  <si>
    <t>Western Springs SD 101</t>
  </si>
  <si>
    <t>06016101002</t>
  </si>
  <si>
    <t>Westville CUSD 2</t>
  </si>
  <si>
    <t>54092002026</t>
  </si>
  <si>
    <t>Wethersfield CUSD 230</t>
  </si>
  <si>
    <t>28037230026</t>
  </si>
  <si>
    <t>Wheeling CCSD 21</t>
  </si>
  <si>
    <t>05016021004</t>
  </si>
  <si>
    <t>Whiteside Regional Voc System</t>
  </si>
  <si>
    <t>47098005046</t>
  </si>
  <si>
    <t>Whiteside SD 115</t>
  </si>
  <si>
    <t>50082115002</t>
  </si>
  <si>
    <t>Wilco Area Career Center</t>
  </si>
  <si>
    <t>56000000040</t>
  </si>
  <si>
    <t>Will County SD 92</t>
  </si>
  <si>
    <t>56099092002</t>
  </si>
  <si>
    <t>Williamsfield CUSD 210</t>
  </si>
  <si>
    <t>33048210026</t>
  </si>
  <si>
    <t>Williamson Co CTE System</t>
  </si>
  <si>
    <t>21100801046</t>
  </si>
  <si>
    <t>Williamson Co Spec Educ District</t>
  </si>
  <si>
    <t>21100801060</t>
  </si>
  <si>
    <t>Williamsville CUSD 15</t>
  </si>
  <si>
    <t>51084015026</t>
  </si>
  <si>
    <t>Willow Grove SD 46</t>
  </si>
  <si>
    <t>13014046002</t>
  </si>
  <si>
    <t>Willow Springs SD 108</t>
  </si>
  <si>
    <t>07016108002</t>
  </si>
  <si>
    <t>Wilmette Community Sp Ed Agreement</t>
  </si>
  <si>
    <t>05016039061</t>
  </si>
  <si>
    <t>Wilmette SD 39</t>
  </si>
  <si>
    <t>05016039002</t>
  </si>
  <si>
    <t>Wilmington CUSD 209U</t>
  </si>
  <si>
    <t>56099209U26</t>
  </si>
  <si>
    <t>Winchester CUSD 1</t>
  </si>
  <si>
    <t>01086001026</t>
  </si>
  <si>
    <t>Windsor CUSD 1</t>
  </si>
  <si>
    <t>11087001026</t>
  </si>
  <si>
    <t>Winfield SD 34</t>
  </si>
  <si>
    <t>19022034002</t>
  </si>
  <si>
    <t>Winnebago County Spec Educ Coop</t>
  </si>
  <si>
    <t>04101140061</t>
  </si>
  <si>
    <t>Winnebago CUSD 323</t>
  </si>
  <si>
    <t>04101323026</t>
  </si>
  <si>
    <t>Winnetka SD 36</t>
  </si>
  <si>
    <t>05016036002</t>
  </si>
  <si>
    <t>Winthrop Harbor SD 1</t>
  </si>
  <si>
    <t>34049001002</t>
  </si>
  <si>
    <t>Wolf Branch SD 113</t>
  </si>
  <si>
    <t>50082113002</t>
  </si>
  <si>
    <t>Wood Dale SD 7</t>
  </si>
  <si>
    <t>19022007002</t>
  </si>
  <si>
    <t>Wood River-Hartford ESD 15</t>
  </si>
  <si>
    <t>41057015003</t>
  </si>
  <si>
    <t>Woodford Cty Special Ed Assoc</t>
  </si>
  <si>
    <t>53102801060</t>
  </si>
  <si>
    <t>Woodland CCSD 50</t>
  </si>
  <si>
    <t>34049050004</t>
  </si>
  <si>
    <t>Woodland CUSD 5</t>
  </si>
  <si>
    <t>17053005026</t>
  </si>
  <si>
    <t>Woodlawn Unit School District 209</t>
  </si>
  <si>
    <t>13041209027</t>
  </si>
  <si>
    <t>Woodridge SD 68</t>
  </si>
  <si>
    <t>19022068002</t>
  </si>
  <si>
    <t>Woodstock CUSD 200</t>
  </si>
  <si>
    <t>44063200026</t>
  </si>
  <si>
    <t>Worth SD 127</t>
  </si>
  <si>
    <t>07016127002</t>
  </si>
  <si>
    <t>Yorkville CUSD 115</t>
  </si>
  <si>
    <t>24047115026</t>
  </si>
  <si>
    <t>Zeigler-Royalton CUSD 188</t>
  </si>
  <si>
    <t>21028188026</t>
  </si>
  <si>
    <t>Zion ESD 6</t>
  </si>
  <si>
    <t>34049006002</t>
  </si>
  <si>
    <t>Zion-Benton Twp HSD 126</t>
  </si>
  <si>
    <t>34049126017</t>
  </si>
  <si>
    <t>School District Name</t>
  </si>
  <si>
    <t>Cover</t>
  </si>
  <si>
    <t>J13</t>
  </si>
  <si>
    <t>Fiscal Year</t>
  </si>
  <si>
    <t>School District ID</t>
  </si>
  <si>
    <t>J14</t>
  </si>
  <si>
    <t>Accounting Basis</t>
  </si>
  <si>
    <t>B6</t>
  </si>
  <si>
    <t>JA Due to ISBE</t>
  </si>
  <si>
    <t>SD Due to ISBE</t>
  </si>
  <si>
    <t>Is this a School District? (YES)</t>
  </si>
  <si>
    <t>IF(Q30,0,"x")</t>
  </si>
  <si>
    <t xml:space="preserve">Is this a Joint Agreement? (YES) </t>
  </si>
  <si>
    <t>IF(Q40,0,"x")</t>
  </si>
  <si>
    <t>BudgetSum 2-4</t>
  </si>
  <si>
    <t>C18</t>
  </si>
  <si>
    <t>D18</t>
  </si>
  <si>
    <t>E18</t>
  </si>
  <si>
    <t>F18</t>
  </si>
  <si>
    <t>G18</t>
  </si>
  <si>
    <t>H18</t>
  </si>
  <si>
    <t>K18</t>
  </si>
  <si>
    <t>CashSum 5</t>
  </si>
  <si>
    <t>C4</t>
  </si>
  <si>
    <t>C7</t>
  </si>
  <si>
    <t>C10</t>
  </si>
  <si>
    <t>C11</t>
  </si>
  <si>
    <t>C12</t>
  </si>
  <si>
    <t>C13</t>
  </si>
  <si>
    <t>C15</t>
  </si>
  <si>
    <t>C16</t>
  </si>
  <si>
    <t>Close 2008</t>
  </si>
  <si>
    <t>C17</t>
  </si>
  <si>
    <t>C8</t>
  </si>
  <si>
    <t>C19</t>
  </si>
  <si>
    <t>C20</t>
  </si>
  <si>
    <t>C21</t>
  </si>
  <si>
    <t>D4</t>
  </si>
  <si>
    <t>D7</t>
  </si>
  <si>
    <t>D10</t>
  </si>
  <si>
    <t>D11</t>
  </si>
  <si>
    <t>D12</t>
  </si>
  <si>
    <t>D13</t>
  </si>
  <si>
    <t>D15</t>
  </si>
  <si>
    <t>D16</t>
  </si>
  <si>
    <t>D17</t>
  </si>
  <si>
    <t>D19</t>
  </si>
  <si>
    <t>D20</t>
  </si>
  <si>
    <t>D21</t>
  </si>
  <si>
    <t>E4</t>
  </si>
  <si>
    <t>E10</t>
  </si>
  <si>
    <t>E11</t>
  </si>
  <si>
    <t>E12</t>
  </si>
  <si>
    <t>E13</t>
  </si>
  <si>
    <t>E16</t>
  </si>
  <si>
    <t>D8</t>
  </si>
  <si>
    <t>E19</t>
  </si>
  <si>
    <t>E20</t>
  </si>
  <si>
    <t>E21</t>
  </si>
  <si>
    <t>F4</t>
  </si>
  <si>
    <t>F7</t>
  </si>
  <si>
    <t>F10</t>
  </si>
  <si>
    <t>F11</t>
  </si>
  <si>
    <t>F12</t>
  </si>
  <si>
    <t>F13</t>
  </si>
  <si>
    <t>F15</t>
  </si>
  <si>
    <t>F16</t>
  </si>
  <si>
    <t>F17</t>
  </si>
  <si>
    <t>F19</t>
  </si>
  <si>
    <t>F20</t>
  </si>
  <si>
    <t>F21</t>
  </si>
  <si>
    <t>G4</t>
  </si>
  <si>
    <t>G10</t>
  </si>
  <si>
    <t>G11</t>
  </si>
  <si>
    <t>G12</t>
  </si>
  <si>
    <t>G13</t>
  </si>
  <si>
    <t>G16</t>
  </si>
  <si>
    <t>G17</t>
  </si>
  <si>
    <t>Closed</t>
  </si>
  <si>
    <t>G19</t>
  </si>
  <si>
    <t>G20</t>
  </si>
  <si>
    <t>G21</t>
  </si>
  <si>
    <t>H4</t>
  </si>
  <si>
    <t>H10</t>
  </si>
  <si>
    <t>H11</t>
  </si>
  <si>
    <t>H12</t>
  </si>
  <si>
    <t>H13</t>
  </si>
  <si>
    <t>H16</t>
  </si>
  <si>
    <t>H19</t>
  </si>
  <si>
    <t>H20</t>
  </si>
  <si>
    <t>H21</t>
  </si>
  <si>
    <t>I4</t>
  </si>
  <si>
    <t>I7</t>
  </si>
  <si>
    <t>I10</t>
  </si>
  <si>
    <t>I11</t>
  </si>
  <si>
    <t>I12</t>
  </si>
  <si>
    <t>I13</t>
  </si>
  <si>
    <t>I15</t>
  </si>
  <si>
    <t>I19</t>
  </si>
  <si>
    <t>I20</t>
  </si>
  <si>
    <t>I21</t>
  </si>
  <si>
    <t>K4</t>
  </si>
  <si>
    <t>K10</t>
  </si>
  <si>
    <t>K11</t>
  </si>
  <si>
    <t>K12</t>
  </si>
  <si>
    <t>K13</t>
  </si>
  <si>
    <t>K16</t>
  </si>
  <si>
    <t>K17</t>
  </si>
  <si>
    <t>K19</t>
  </si>
  <si>
    <t>K20</t>
  </si>
  <si>
    <t>K21</t>
  </si>
  <si>
    <t>EstExp 11-19</t>
  </si>
  <si>
    <t>H115</t>
  </si>
  <si>
    <t>K115</t>
  </si>
  <si>
    <t>H154</t>
  </si>
  <si>
    <t>K154</t>
  </si>
  <si>
    <t>H177</t>
  </si>
  <si>
    <t>K177</t>
  </si>
  <si>
    <t>H213</t>
  </si>
  <si>
    <t>K213</t>
  </si>
  <si>
    <t>H291</t>
  </si>
  <si>
    <t>K291</t>
  </si>
  <si>
    <t>H308</t>
  </si>
  <si>
    <t>K308</t>
  </si>
  <si>
    <t>H452</t>
  </si>
  <si>
    <t>K452</t>
  </si>
  <si>
    <t>J18</t>
  </si>
  <si>
    <t>C26</t>
  </si>
  <si>
    <t>C28</t>
  </si>
  <si>
    <t>C35</t>
  </si>
  <si>
    <t>C36</t>
  </si>
  <si>
    <t>C37</t>
  </si>
  <si>
    <t>D28</t>
  </si>
  <si>
    <t>E36</t>
  </si>
  <si>
    <t>E37</t>
  </si>
  <si>
    <t>H35</t>
  </si>
  <si>
    <t>H36</t>
  </si>
  <si>
    <t>H37</t>
  </si>
  <si>
    <t>I35</t>
  </si>
  <si>
    <t>I36</t>
  </si>
  <si>
    <t>I37</t>
  </si>
  <si>
    <t>C5</t>
  </si>
  <si>
    <t>C14</t>
  </si>
  <si>
    <t>C34</t>
  </si>
  <si>
    <t>C38</t>
  </si>
  <si>
    <t>C39</t>
  </si>
  <si>
    <t>C40</t>
  </si>
  <si>
    <t>C41</t>
  </si>
  <si>
    <t>C42</t>
  </si>
  <si>
    <t>C43</t>
  </si>
  <si>
    <t>C44</t>
  </si>
  <si>
    <t>C46</t>
  </si>
  <si>
    <t>C47</t>
  </si>
  <si>
    <t>C48</t>
  </si>
  <si>
    <t>C49</t>
  </si>
  <si>
    <t>C51</t>
  </si>
  <si>
    <t>C52</t>
  </si>
  <si>
    <t>C55</t>
  </si>
  <si>
    <t>C57</t>
  </si>
  <si>
    <t>C58</t>
  </si>
  <si>
    <t>C59</t>
  </si>
  <si>
    <t>C61</t>
  </si>
  <si>
    <t>C62</t>
  </si>
  <si>
    <t>C63</t>
  </si>
  <si>
    <t>C64</t>
  </si>
  <si>
    <t>C65</t>
  </si>
  <si>
    <t>C66</t>
  </si>
  <si>
    <t>C67</t>
  </si>
  <si>
    <t>C69</t>
  </si>
  <si>
    <t>C70</t>
  </si>
  <si>
    <t>C71</t>
  </si>
  <si>
    <t>C72</t>
  </si>
  <si>
    <t>C73</t>
  </si>
  <si>
    <t>C74</t>
  </si>
  <si>
    <t>C75</t>
  </si>
  <si>
    <t>C76</t>
  </si>
  <si>
    <t>C77</t>
  </si>
  <si>
    <t>C116</t>
  </si>
  <si>
    <t>D5</t>
  </si>
  <si>
    <t>D14</t>
  </si>
  <si>
    <t>D34</t>
  </si>
  <si>
    <t>D38</t>
  </si>
  <si>
    <t>D39</t>
  </si>
  <si>
    <t>D40</t>
  </si>
  <si>
    <t>D41</t>
  </si>
  <si>
    <t>D42</t>
  </si>
  <si>
    <t>D43</t>
  </si>
  <si>
    <t>D44</t>
  </si>
  <si>
    <t>D46</t>
  </si>
  <si>
    <t>D47</t>
  </si>
  <si>
    <t>D48</t>
  </si>
  <si>
    <t>D49</t>
  </si>
  <si>
    <t>D51</t>
  </si>
  <si>
    <t>D52</t>
  </si>
  <si>
    <t>D55</t>
  </si>
  <si>
    <t>D57</t>
  </si>
  <si>
    <t>D58</t>
  </si>
  <si>
    <t>D59</t>
  </si>
  <si>
    <t>D61</t>
  </si>
  <si>
    <t>D62</t>
  </si>
  <si>
    <t>D63</t>
  </si>
  <si>
    <t>D64</t>
  </si>
  <si>
    <t>D65</t>
  </si>
  <si>
    <t>D66</t>
  </si>
  <si>
    <t>D67</t>
  </si>
  <si>
    <t>D69</t>
  </si>
  <si>
    <t>D70</t>
  </si>
  <si>
    <t>D71</t>
  </si>
  <si>
    <t>D72</t>
  </si>
  <si>
    <t>D73</t>
  </si>
  <si>
    <t>D74</t>
  </si>
  <si>
    <t>D75</t>
  </si>
  <si>
    <t>D76</t>
  </si>
  <si>
    <t>D77</t>
  </si>
  <si>
    <t>D116</t>
  </si>
  <si>
    <t>E5</t>
  </si>
  <si>
    <t>E14</t>
  </si>
  <si>
    <t>E15</t>
  </si>
  <si>
    <t>E34</t>
  </si>
  <si>
    <t>E38</t>
  </si>
  <si>
    <t>E39</t>
  </si>
  <si>
    <t>E40</t>
  </si>
  <si>
    <t>E41</t>
  </si>
  <si>
    <t>E42</t>
  </si>
  <si>
    <t>E43</t>
  </si>
  <si>
    <t>E44</t>
  </si>
  <si>
    <t>E46</t>
  </si>
  <si>
    <t>E47</t>
  </si>
  <si>
    <t>E48</t>
  </si>
  <si>
    <t>E49</t>
  </si>
  <si>
    <t>E51</t>
  </si>
  <si>
    <t>E52</t>
  </si>
  <si>
    <t>E55</t>
  </si>
  <si>
    <t>E57</t>
  </si>
  <si>
    <t>E58</t>
  </si>
  <si>
    <t>E59</t>
  </si>
  <si>
    <t>E61</t>
  </si>
  <si>
    <t>E62</t>
  </si>
  <si>
    <t>E63</t>
  </si>
  <si>
    <t>E64</t>
  </si>
  <si>
    <t>E65</t>
  </si>
  <si>
    <t>E66</t>
  </si>
  <si>
    <t>E67</t>
  </si>
  <si>
    <t>E69</t>
  </si>
  <si>
    <t>E70</t>
  </si>
  <si>
    <t>E71</t>
  </si>
  <si>
    <t>E72</t>
  </si>
  <si>
    <t>E73</t>
  </si>
  <si>
    <t>E74</t>
  </si>
  <si>
    <t>E75</t>
  </si>
  <si>
    <t>E76</t>
  </si>
  <si>
    <t>E77</t>
  </si>
  <si>
    <t>E116</t>
  </si>
  <si>
    <t>F5</t>
  </si>
  <si>
    <t>F14</t>
  </si>
  <si>
    <t>F34</t>
  </si>
  <si>
    <t>F38</t>
  </si>
  <si>
    <t>F39</t>
  </si>
  <si>
    <t>F40</t>
  </si>
  <si>
    <t>F41</t>
  </si>
  <si>
    <t>F42</t>
  </si>
  <si>
    <t>F43</t>
  </si>
  <si>
    <t>F44</t>
  </si>
  <si>
    <t>F46</t>
  </si>
  <si>
    <t>F47</t>
  </si>
  <si>
    <t>F48</t>
  </si>
  <si>
    <t>F49</t>
  </si>
  <si>
    <t>F51</t>
  </si>
  <si>
    <t>F52</t>
  </si>
  <si>
    <t>F55</t>
  </si>
  <si>
    <t>F57</t>
  </si>
  <si>
    <t>F58</t>
  </si>
  <si>
    <t>F59</t>
  </si>
  <si>
    <t>F61</t>
  </si>
  <si>
    <t>F62</t>
  </si>
  <si>
    <t>F63</t>
  </si>
  <si>
    <t>F64</t>
  </si>
  <si>
    <t>F65</t>
  </si>
  <si>
    <t>F66</t>
  </si>
  <si>
    <t>F67</t>
  </si>
  <si>
    <t>F69</t>
  </si>
  <si>
    <t>F70</t>
  </si>
  <si>
    <t>F71</t>
  </si>
  <si>
    <t>F72</t>
  </si>
  <si>
    <t>F73</t>
  </si>
  <si>
    <t>F74</t>
  </si>
  <si>
    <t>F75</t>
  </si>
  <si>
    <t>F76</t>
  </si>
  <si>
    <t>F77</t>
  </si>
  <si>
    <t>F116</t>
  </si>
  <si>
    <t>G5</t>
  </si>
  <si>
    <t>G14</t>
  </si>
  <si>
    <t>G15</t>
  </si>
  <si>
    <t>G34</t>
  </si>
  <si>
    <t>G38</t>
  </si>
  <si>
    <t>G39</t>
  </si>
  <si>
    <t>G40</t>
  </si>
  <si>
    <t>G41</t>
  </si>
  <si>
    <t>G42</t>
  </si>
  <si>
    <t>G43</t>
  </si>
  <si>
    <t>G44</t>
  </si>
  <si>
    <t>G46</t>
  </si>
  <si>
    <t>G47</t>
  </si>
  <si>
    <t>G48</t>
  </si>
  <si>
    <t>G49</t>
  </si>
  <si>
    <t>G51</t>
  </si>
  <si>
    <t>G52</t>
  </si>
  <si>
    <t>G55</t>
  </si>
  <si>
    <t>G57</t>
  </si>
  <si>
    <t>G58</t>
  </si>
  <si>
    <t>G59</t>
  </si>
  <si>
    <t>G61</t>
  </si>
  <si>
    <t>G62</t>
  </si>
  <si>
    <t>G63</t>
  </si>
  <si>
    <t>G64</t>
  </si>
  <si>
    <t>G65</t>
  </si>
  <si>
    <t>G66</t>
  </si>
  <si>
    <t>G67</t>
  </si>
  <si>
    <t>G69</t>
  </si>
  <si>
    <t>G70</t>
  </si>
  <si>
    <t>G71</t>
  </si>
  <si>
    <t>G72</t>
  </si>
  <si>
    <t>G73</t>
  </si>
  <si>
    <t>G74</t>
  </si>
  <si>
    <t>G75</t>
  </si>
  <si>
    <t>G76</t>
  </si>
  <si>
    <t>G77</t>
  </si>
  <si>
    <t>G116</t>
  </si>
  <si>
    <t>H5</t>
  </si>
  <si>
    <t>H14</t>
  </si>
  <si>
    <t>H15</t>
  </si>
  <si>
    <t>H34</t>
  </si>
  <si>
    <t>H38</t>
  </si>
  <si>
    <t>H39</t>
  </si>
  <si>
    <t>H40</t>
  </si>
  <si>
    <t>H41</t>
  </si>
  <si>
    <t>H42</t>
  </si>
  <si>
    <t>H43</t>
  </si>
  <si>
    <t>H44</t>
  </si>
  <si>
    <t>H46</t>
  </si>
  <si>
    <t>H47</t>
  </si>
  <si>
    <t>H48</t>
  </si>
  <si>
    <t>H49</t>
  </si>
  <si>
    <t>H51</t>
  </si>
  <si>
    <t>H52</t>
  </si>
  <si>
    <t>H55</t>
  </si>
  <si>
    <t>H57</t>
  </si>
  <si>
    <t>H58</t>
  </si>
  <si>
    <t>H59</t>
  </si>
  <si>
    <t>H61</t>
  </si>
  <si>
    <t>H62</t>
  </si>
  <si>
    <t>H63</t>
  </si>
  <si>
    <t>H64</t>
  </si>
  <si>
    <t>H65</t>
  </si>
  <si>
    <t>H66</t>
  </si>
  <si>
    <t>H67</t>
  </si>
  <si>
    <t>H69</t>
  </si>
  <si>
    <t>H70</t>
  </si>
  <si>
    <t>H71</t>
  </si>
  <si>
    <t>H72</t>
  </si>
  <si>
    <t>H73</t>
  </si>
  <si>
    <t>H74</t>
  </si>
  <si>
    <t>H75</t>
  </si>
  <si>
    <t>H76</t>
  </si>
  <si>
    <t>H77</t>
  </si>
  <si>
    <t>H104</t>
  </si>
  <si>
    <t>H107</t>
  </si>
  <si>
    <t>H108</t>
  </si>
  <si>
    <t>Closed 2008</t>
  </si>
  <si>
    <t>H111</t>
  </si>
  <si>
    <t>H114</t>
  </si>
  <si>
    <t>H116</t>
  </si>
  <si>
    <t>K5</t>
  </si>
  <si>
    <t>K14</t>
  </si>
  <si>
    <t>K15</t>
  </si>
  <si>
    <t>K34</t>
  </si>
  <si>
    <t>K38</t>
  </si>
  <si>
    <t>K39</t>
  </si>
  <si>
    <t>K40</t>
  </si>
  <si>
    <t>K41</t>
  </si>
  <si>
    <t>K42</t>
  </si>
  <si>
    <t>K43</t>
  </si>
  <si>
    <t>K44</t>
  </si>
  <si>
    <t>K46</t>
  </si>
  <si>
    <t>K47</t>
  </si>
  <si>
    <t>K48</t>
  </si>
  <si>
    <t>K49</t>
  </si>
  <si>
    <t>K51</t>
  </si>
  <si>
    <t>K52</t>
  </si>
  <si>
    <t>K55</t>
  </si>
  <si>
    <t>K57</t>
  </si>
  <si>
    <t>K58</t>
  </si>
  <si>
    <t>K59</t>
  </si>
  <si>
    <t>K61</t>
  </si>
  <si>
    <t>K62</t>
  </si>
  <si>
    <t>K63</t>
  </si>
  <si>
    <t>K64</t>
  </si>
  <si>
    <t>K65</t>
  </si>
  <si>
    <t>K66</t>
  </si>
  <si>
    <t>K67</t>
  </si>
  <si>
    <t>K69</t>
  </si>
  <si>
    <t>K70</t>
  </si>
  <si>
    <t>K71</t>
  </si>
  <si>
    <t>K72</t>
  </si>
  <si>
    <t>K73</t>
  </si>
  <si>
    <t>K74</t>
  </si>
  <si>
    <t>K75</t>
  </si>
  <si>
    <t>K76</t>
  </si>
  <si>
    <t>K77</t>
  </si>
  <si>
    <t>K104</t>
  </si>
  <si>
    <t>K107</t>
  </si>
  <si>
    <t>K108</t>
  </si>
  <si>
    <t>K111</t>
  </si>
  <si>
    <t>K114</t>
  </si>
  <si>
    <t>K116</t>
  </si>
  <si>
    <t>K118</t>
  </si>
  <si>
    <t>C126</t>
  </si>
  <si>
    <t>C127</t>
  </si>
  <si>
    <t>C128</t>
  </si>
  <si>
    <t>C131</t>
  </si>
  <si>
    <t>C132</t>
  </si>
  <si>
    <t>C133</t>
  </si>
  <si>
    <t>C155</t>
  </si>
  <si>
    <t>D126</t>
  </si>
  <si>
    <t>D127</t>
  </si>
  <si>
    <t>D128</t>
  </si>
  <si>
    <t>D131</t>
  </si>
  <si>
    <t>D132</t>
  </si>
  <si>
    <t>D133</t>
  </si>
  <si>
    <t>D155</t>
  </si>
  <si>
    <t>E126</t>
  </si>
  <si>
    <t>E127</t>
  </si>
  <si>
    <t>E128</t>
  </si>
  <si>
    <t>E131</t>
  </si>
  <si>
    <t>E132</t>
  </si>
  <si>
    <t>E133</t>
  </si>
  <si>
    <t>E155</t>
  </si>
  <si>
    <t>F126</t>
  </si>
  <si>
    <t>F127</t>
  </si>
  <si>
    <t>F128</t>
  </si>
  <si>
    <t>F131</t>
  </si>
  <si>
    <t>F132</t>
  </si>
  <si>
    <t>F133</t>
  </si>
  <si>
    <t>F155</t>
  </si>
  <si>
    <t>G126</t>
  </si>
  <si>
    <t>G127</t>
  </si>
  <si>
    <t>G128</t>
  </si>
  <si>
    <t>G130</t>
  </si>
  <si>
    <t>G131</t>
  </si>
  <si>
    <t>G132</t>
  </si>
  <si>
    <t>G133</t>
  </si>
  <si>
    <t>G155</t>
  </si>
  <si>
    <t>H126</t>
  </si>
  <si>
    <t>H127</t>
  </si>
  <si>
    <t>H128</t>
  </si>
  <si>
    <t>H131</t>
  </si>
  <si>
    <t>H132</t>
  </si>
  <si>
    <t>H133</t>
  </si>
  <si>
    <t>H143</t>
  </si>
  <si>
    <t>H146</t>
  </si>
  <si>
    <t>H147</t>
  </si>
  <si>
    <t>H150</t>
  </si>
  <si>
    <t>H153</t>
  </si>
  <si>
    <t>H155</t>
  </si>
  <si>
    <t>K126</t>
  </si>
  <si>
    <t>K127</t>
  </si>
  <si>
    <t>K128</t>
  </si>
  <si>
    <t>K130</t>
  </si>
  <si>
    <t>K131</t>
  </si>
  <si>
    <t>K132</t>
  </si>
  <si>
    <t>K133</t>
  </si>
  <si>
    <t>K143</t>
  </si>
  <si>
    <t>K146</t>
  </si>
  <si>
    <t>K147</t>
  </si>
  <si>
    <t>K150</t>
  </si>
  <si>
    <t>K153</t>
  </si>
  <si>
    <t>K155</t>
  </si>
  <si>
    <t>K156</t>
  </si>
  <si>
    <t>E175</t>
  </si>
  <si>
    <t>E176</t>
  </si>
  <si>
    <t>E178</t>
  </si>
  <si>
    <t>H167</t>
  </si>
  <si>
    <t>H168</t>
  </si>
  <si>
    <t>H173</t>
  </si>
  <si>
    <t>H171</t>
  </si>
  <si>
    <t>H172</t>
  </si>
  <si>
    <t>H174</t>
  </si>
  <si>
    <t>H175</t>
  </si>
  <si>
    <t>H176</t>
  </si>
  <si>
    <t>H178</t>
  </si>
  <si>
    <t xml:space="preserve">Closed   </t>
  </si>
  <si>
    <t>K167</t>
  </si>
  <si>
    <t>K168</t>
  </si>
  <si>
    <t>K173</t>
  </si>
  <si>
    <t>K171</t>
  </si>
  <si>
    <t>K172</t>
  </si>
  <si>
    <t>K174</t>
  </si>
  <si>
    <t>K175</t>
  </si>
  <si>
    <t>K176</t>
  </si>
  <si>
    <t>K178</t>
  </si>
  <si>
    <t>K179</t>
  </si>
  <si>
    <t>C186</t>
  </si>
  <si>
    <t>C187</t>
  </si>
  <si>
    <t>C188</t>
  </si>
  <si>
    <t>C214</t>
  </si>
  <si>
    <t>D186</t>
  </si>
  <si>
    <t>D187</t>
  </si>
  <si>
    <t>D188</t>
  </si>
  <si>
    <t>D214</t>
  </si>
  <si>
    <t>E186</t>
  </si>
  <si>
    <t>E187</t>
  </si>
  <si>
    <t>E188</t>
  </si>
  <si>
    <t>E200</t>
  </si>
  <si>
    <t>E214</t>
  </si>
  <si>
    <t>F186</t>
  </si>
  <si>
    <t>F187</t>
  </si>
  <si>
    <t>F188</t>
  </si>
  <si>
    <t>F214</t>
  </si>
  <si>
    <t>G186</t>
  </si>
  <si>
    <t>G187</t>
  </si>
  <si>
    <t>G188</t>
  </si>
  <si>
    <t>G214</t>
  </si>
  <si>
    <t>H186</t>
  </si>
  <si>
    <t>H187</t>
  </si>
  <si>
    <t>H188</t>
  </si>
  <si>
    <t>H203</t>
  </si>
  <si>
    <t>H204</t>
  </si>
  <si>
    <t>H207</t>
  </si>
  <si>
    <t>H212</t>
  </si>
  <si>
    <t>H214</t>
  </si>
  <si>
    <t>K186</t>
  </si>
  <si>
    <t>K187</t>
  </si>
  <si>
    <t>K188</t>
  </si>
  <si>
    <t>K200</t>
  </si>
  <si>
    <t>K203</t>
  </si>
  <si>
    <t>K204</t>
  </si>
  <si>
    <t>K207</t>
  </si>
  <si>
    <t>K212</t>
  </si>
  <si>
    <t>K214</t>
  </si>
  <si>
    <t>K215</t>
  </si>
  <si>
    <t>D229</t>
  </si>
  <si>
    <t>D231</t>
  </si>
  <si>
    <t>D225</t>
  </si>
  <si>
    <t>D226</t>
  </si>
  <si>
    <t>D227</t>
  </si>
  <si>
    <t>D228</t>
  </si>
  <si>
    <t>D233</t>
  </si>
  <si>
    <t>D236</t>
  </si>
  <si>
    <t>D237</t>
  </si>
  <si>
    <t>D238</t>
  </si>
  <si>
    <t>D239</t>
  </si>
  <si>
    <t>D240</t>
  </si>
  <si>
    <t>D241</t>
  </si>
  <si>
    <t>D242</t>
  </si>
  <si>
    <t>D244</t>
  </si>
  <si>
    <t>D245</t>
  </si>
  <si>
    <t>D246</t>
  </si>
  <si>
    <t>D247</t>
  </si>
  <si>
    <t>D249</t>
  </si>
  <si>
    <t>D250</t>
  </si>
  <si>
    <t>D254</t>
  </si>
  <si>
    <t>D256</t>
  </si>
  <si>
    <t>D257</t>
  </si>
  <si>
    <t>D258</t>
  </si>
  <si>
    <t>D260</t>
  </si>
  <si>
    <t>D261</t>
  </si>
  <si>
    <t>D262</t>
  </si>
  <si>
    <t>D263</t>
  </si>
  <si>
    <t>D264</t>
  </si>
  <si>
    <t>D265</t>
  </si>
  <si>
    <t>D266</t>
  </si>
  <si>
    <t>D267</t>
  </si>
  <si>
    <t>D269</t>
  </si>
  <si>
    <t>D270</t>
  </si>
  <si>
    <t>D271</t>
  </si>
  <si>
    <t>D272</t>
  </si>
  <si>
    <t>D273</t>
  </si>
  <si>
    <t>D274</t>
  </si>
  <si>
    <t>D275</t>
  </si>
  <si>
    <t>D276</t>
  </si>
  <si>
    <t>D277</t>
  </si>
  <si>
    <t>D292</t>
  </si>
  <si>
    <t>H285</t>
  </si>
  <si>
    <t>H286</t>
  </si>
  <si>
    <t>H289</t>
  </si>
  <si>
    <t>H290</t>
  </si>
  <si>
    <t>H292</t>
  </si>
  <si>
    <t>K229</t>
  </si>
  <si>
    <t>K231</t>
  </si>
  <si>
    <t>K225</t>
  </si>
  <si>
    <t>K226</t>
  </si>
  <si>
    <t>K227</t>
  </si>
  <si>
    <t>K228</t>
  </si>
  <si>
    <t>K233</t>
  </si>
  <si>
    <t>K236</t>
  </si>
  <si>
    <t>K237</t>
  </si>
  <si>
    <t>K238</t>
  </si>
  <si>
    <t>K239</t>
  </si>
  <si>
    <t>K240</t>
  </si>
  <si>
    <t>K241</t>
  </si>
  <si>
    <t>K242</t>
  </si>
  <si>
    <t>K244</t>
  </si>
  <si>
    <t>K245</t>
  </si>
  <si>
    <t>K246</t>
  </si>
  <si>
    <t>K247</t>
  </si>
  <si>
    <t>K249</t>
  </si>
  <si>
    <t>K250</t>
  </si>
  <si>
    <t>K254</t>
  </si>
  <si>
    <t>K256</t>
  </si>
  <si>
    <t>K257</t>
  </si>
  <si>
    <t>K258</t>
  </si>
  <si>
    <t>K260</t>
  </si>
  <si>
    <t>K261</t>
  </si>
  <si>
    <t>K262</t>
  </si>
  <si>
    <t>K263</t>
  </si>
  <si>
    <t>K264</t>
  </si>
  <si>
    <t>K265</t>
  </si>
  <si>
    <t>K266</t>
  </si>
  <si>
    <t>K267</t>
  </si>
  <si>
    <t>K269</t>
  </si>
  <si>
    <t>K270</t>
  </si>
  <si>
    <t>K271</t>
  </si>
  <si>
    <t>K272</t>
  </si>
  <si>
    <t>K273</t>
  </si>
  <si>
    <t>K274</t>
  </si>
  <si>
    <t>K275</t>
  </si>
  <si>
    <t>K276</t>
  </si>
  <si>
    <t>K277</t>
  </si>
  <si>
    <t>K285</t>
  </si>
  <si>
    <t>K286</t>
  </si>
  <si>
    <t>K289</t>
  </si>
  <si>
    <t>K290</t>
  </si>
  <si>
    <t>K292</t>
  </si>
  <si>
    <t>K293</t>
  </si>
  <si>
    <t>C298</t>
  </si>
  <si>
    <t>C299</t>
  </si>
  <si>
    <t>C300</t>
  </si>
  <si>
    <t>C309</t>
  </si>
  <si>
    <t>D298</t>
  </si>
  <si>
    <t>D299</t>
  </si>
  <si>
    <t>D300</t>
  </si>
  <si>
    <t>D309</t>
  </si>
  <si>
    <t>E298</t>
  </si>
  <si>
    <t>E299</t>
  </si>
  <si>
    <t>E300</t>
  </si>
  <si>
    <t>E309</t>
  </si>
  <si>
    <t>F298</t>
  </si>
  <si>
    <t>F299</t>
  </si>
  <si>
    <t>F300</t>
  </si>
  <si>
    <t>F309</t>
  </si>
  <si>
    <t>G298</t>
  </si>
  <si>
    <t>G299</t>
  </si>
  <si>
    <t>G300</t>
  </si>
  <si>
    <t>G309</t>
  </si>
  <si>
    <t>H298</t>
  </si>
  <si>
    <t>H299</t>
  </si>
  <si>
    <t>H300</t>
  </si>
  <si>
    <t>H309</t>
  </si>
  <si>
    <t>K298</t>
  </si>
  <si>
    <t>K299</t>
  </si>
  <si>
    <t>K300</t>
  </si>
  <si>
    <t>K309</t>
  </si>
  <si>
    <t>K310</t>
  </si>
  <si>
    <t>C3</t>
  </si>
  <si>
    <t>C81</t>
  </si>
  <si>
    <t>D3</t>
  </si>
  <si>
    <t>D81</t>
  </si>
  <si>
    <t>E3</t>
  </si>
  <si>
    <t>E81</t>
  </si>
  <si>
    <t>F3</t>
  </si>
  <si>
    <t>F81</t>
  </si>
  <si>
    <t>G3</t>
  </si>
  <si>
    <t>G81</t>
  </si>
  <si>
    <t>H3</t>
  </si>
  <si>
    <t>H81</t>
  </si>
  <si>
    <t>H86</t>
  </si>
  <si>
    <t>to fix link error 2019</t>
  </si>
  <si>
    <t>K103</t>
  </si>
  <si>
    <t>K86</t>
  </si>
  <si>
    <t>K94</t>
  </si>
  <si>
    <t>K102</t>
  </si>
  <si>
    <t>H141</t>
  </si>
  <si>
    <t>H142</t>
  </si>
  <si>
    <t>K141</t>
  </si>
  <si>
    <t>K142</t>
  </si>
  <si>
    <t>K307</t>
  </si>
  <si>
    <t>I50</t>
  </si>
  <si>
    <t>I51</t>
  </si>
  <si>
    <t>C9</t>
  </si>
  <si>
    <t>C22</t>
  </si>
  <si>
    <t>D9</t>
  </si>
  <si>
    <t>D22</t>
  </si>
  <si>
    <t>F8</t>
  </si>
  <si>
    <t>F9</t>
  </si>
  <si>
    <t>F22</t>
  </si>
  <si>
    <t>G7</t>
  </si>
  <si>
    <t>G8</t>
  </si>
  <si>
    <t>G9</t>
  </si>
  <si>
    <t>G22</t>
  </si>
  <si>
    <t>E7</t>
  </si>
  <si>
    <t>E9</t>
  </si>
  <si>
    <t>E17</t>
  </si>
  <si>
    <t>E22</t>
  </si>
  <si>
    <t>H7</t>
  </si>
  <si>
    <t>H8</t>
  </si>
  <si>
    <t>H9</t>
  </si>
  <si>
    <t>H22</t>
  </si>
  <si>
    <t>C53</t>
  </si>
  <si>
    <t>D53</t>
  </si>
  <si>
    <t>E53</t>
  </si>
  <si>
    <t>F53</t>
  </si>
  <si>
    <t>G53</t>
  </si>
  <si>
    <t>H53</t>
  </si>
  <si>
    <t>K53</t>
  </si>
  <si>
    <t>D251</t>
  </si>
  <si>
    <t>K251</t>
  </si>
  <si>
    <t>C30</t>
  </si>
  <si>
    <t>D30</t>
  </si>
  <si>
    <t>E30</t>
  </si>
  <si>
    <t>F28</t>
  </si>
  <si>
    <t>F30</t>
  </si>
  <si>
    <t>G30</t>
  </si>
  <si>
    <t>H30</t>
  </si>
  <si>
    <t>I30</t>
  </si>
  <si>
    <t>E86</t>
  </si>
  <si>
    <t>E104</t>
  </si>
  <si>
    <t>H109</t>
  </si>
  <si>
    <t>H110</t>
  </si>
  <si>
    <t>K109</t>
  </si>
  <si>
    <t>K110</t>
  </si>
  <si>
    <t>C134</t>
  </si>
  <si>
    <t>D134</t>
  </si>
  <si>
    <t>E134</t>
  </si>
  <si>
    <t>F134</t>
  </si>
  <si>
    <t>G134</t>
  </si>
  <si>
    <t>H134</t>
  </si>
  <si>
    <t>K134</t>
  </si>
  <si>
    <t>H148</t>
  </si>
  <si>
    <t>H149</t>
  </si>
  <si>
    <t>K148</t>
  </si>
  <si>
    <t>K149</t>
  </si>
  <si>
    <t>H169</t>
  </si>
  <si>
    <t>H170</t>
  </si>
  <si>
    <t>K169</t>
  </si>
  <si>
    <t>K170</t>
  </si>
  <si>
    <t>C189</t>
  </si>
  <si>
    <t>D189</t>
  </si>
  <si>
    <t>E189</t>
  </si>
  <si>
    <t>E198</t>
  </si>
  <si>
    <t>E199</t>
  </si>
  <si>
    <t>F189</t>
  </si>
  <si>
    <t>G189</t>
  </si>
  <si>
    <t>H189</t>
  </si>
  <si>
    <t>H198</t>
  </si>
  <si>
    <t>H199</t>
  </si>
  <si>
    <t>H200</t>
  </si>
  <si>
    <t>H205</t>
  </si>
  <si>
    <t>H206</t>
  </si>
  <si>
    <t>K189</t>
  </si>
  <si>
    <t>K198</t>
  </si>
  <si>
    <t>K199</t>
  </si>
  <si>
    <t>K205</t>
  </si>
  <si>
    <t>K206</t>
  </si>
  <si>
    <t>H287</t>
  </si>
  <si>
    <t>H288</t>
  </si>
  <si>
    <t>K287</t>
  </si>
  <si>
    <t>K288</t>
  </si>
  <si>
    <t>E103</t>
  </si>
  <si>
    <t>E80</t>
  </si>
  <si>
    <t>E82</t>
  </si>
  <si>
    <t>E83</t>
  </si>
  <si>
    <t>E84</t>
  </si>
  <si>
    <t>E85</t>
  </si>
  <si>
    <t>H80</t>
  </si>
  <si>
    <t>H82</t>
  </si>
  <si>
    <t>H83</t>
  </si>
  <si>
    <t>H84</t>
  </si>
  <si>
    <t>H85</t>
  </si>
  <si>
    <t>K80</t>
  </si>
  <si>
    <t>K81</t>
  </si>
  <si>
    <t>K82</t>
  </si>
  <si>
    <t>K83</t>
  </si>
  <si>
    <t>K84</t>
  </si>
  <si>
    <t>K85</t>
  </si>
  <si>
    <t>H138</t>
  </si>
  <si>
    <t>H139</t>
  </si>
  <si>
    <t>H140</t>
  </si>
  <si>
    <t>K138</t>
  </si>
  <si>
    <t>K139</t>
  </si>
  <si>
    <t>K140</t>
  </si>
  <si>
    <t>E192</t>
  </si>
  <si>
    <t>E193</t>
  </si>
  <si>
    <t>E194</t>
  </si>
  <si>
    <t>E195</t>
  </si>
  <si>
    <t>E196</t>
  </si>
  <si>
    <t>E197</t>
  </si>
  <si>
    <t>H192</t>
  </si>
  <si>
    <t>H193</t>
  </si>
  <si>
    <t>H194</t>
  </si>
  <si>
    <t>H195</t>
  </si>
  <si>
    <t>H196</t>
  </si>
  <si>
    <t>H197</t>
  </si>
  <si>
    <t>K192</t>
  </si>
  <si>
    <t>K193</t>
  </si>
  <si>
    <t>K194</t>
  </si>
  <si>
    <t>K195</t>
  </si>
  <si>
    <t>K196</t>
  </si>
  <si>
    <t>K197</t>
  </si>
  <si>
    <t>D223</t>
  </si>
  <si>
    <t>K223</t>
  </si>
  <si>
    <t>D35</t>
  </si>
  <si>
    <t>D36</t>
  </si>
  <si>
    <t>D37</t>
  </si>
  <si>
    <t>E35</t>
  </si>
  <si>
    <t>F35</t>
  </si>
  <si>
    <t>F36</t>
  </si>
  <si>
    <t>F37</t>
  </si>
  <si>
    <t>D31</t>
  </si>
  <si>
    <t>H54</t>
  </si>
  <si>
    <t>I5</t>
  </si>
  <si>
    <t>I9</t>
  </si>
  <si>
    <t>I22</t>
  </si>
  <si>
    <t>C45</t>
  </si>
  <si>
    <t>C78</t>
  </si>
  <si>
    <t>C79</t>
  </si>
  <si>
    <t>C80</t>
  </si>
  <si>
    <t>D45</t>
  </si>
  <si>
    <t>D78</t>
  </si>
  <si>
    <t>D79</t>
  </si>
  <si>
    <t>D80</t>
  </si>
  <si>
    <t>F45</t>
  </si>
  <si>
    <t>F78</t>
  </si>
  <si>
    <t>F79</t>
  </si>
  <si>
    <t>F80</t>
  </si>
  <si>
    <t>G45</t>
  </si>
  <si>
    <t>G79</t>
  </si>
  <si>
    <t>G80</t>
  </si>
  <si>
    <t>E45</t>
  </si>
  <si>
    <t>E78</t>
  </si>
  <si>
    <t>E79</t>
  </si>
  <si>
    <t>H45</t>
  </si>
  <si>
    <t>H78</t>
  </si>
  <si>
    <t>H79</t>
  </si>
  <si>
    <t>I45</t>
  </si>
  <si>
    <t>I46</t>
  </si>
  <si>
    <t>I79</t>
  </si>
  <si>
    <t>I80</t>
  </si>
  <si>
    <t>I3</t>
  </si>
  <si>
    <t>I81</t>
  </si>
  <si>
    <t>E8</t>
  </si>
  <si>
    <t>K8</t>
  </si>
  <si>
    <t>D219</t>
  </si>
  <si>
    <t>D221</t>
  </si>
  <si>
    <t>D232</t>
  </si>
  <si>
    <t>K219</t>
  </si>
  <si>
    <t>K221</t>
  </si>
  <si>
    <t>K232</t>
  </si>
  <si>
    <t>C6</t>
  </si>
  <si>
    <t>D6</t>
  </si>
  <si>
    <t>F6</t>
  </si>
  <si>
    <t>G6</t>
  </si>
  <si>
    <t>C129</t>
  </si>
  <si>
    <t>D129</t>
  </si>
  <si>
    <t>E129</t>
  </si>
  <si>
    <t>F129</t>
  </si>
  <si>
    <t>G129</t>
  </si>
  <si>
    <t>H129</t>
  </si>
  <si>
    <t>K129</t>
  </si>
  <si>
    <t>E28</t>
  </si>
  <si>
    <t>G28</t>
  </si>
  <si>
    <t>H28</t>
  </si>
  <si>
    <t>K3</t>
  </si>
  <si>
    <t>K7</t>
  </si>
  <si>
    <t>K9</t>
  </si>
  <si>
    <t>K22</t>
  </si>
  <si>
    <t>K28</t>
  </si>
  <si>
    <t>K30</t>
  </si>
  <si>
    <t>K35</t>
  </si>
  <si>
    <t>K36</t>
  </si>
  <si>
    <t>K37</t>
  </si>
  <si>
    <t>K45</t>
  </si>
  <si>
    <t>K79</t>
  </si>
  <si>
    <t>C434</t>
  </si>
  <si>
    <t>C435</t>
  </si>
  <si>
    <t>C436</t>
  </si>
  <si>
    <t>C437</t>
  </si>
  <si>
    <t>C438</t>
  </si>
  <si>
    <t>C453</t>
  </si>
  <si>
    <t>D434</t>
  </si>
  <si>
    <t>D435</t>
  </si>
  <si>
    <t>D436</t>
  </si>
  <si>
    <t>D437</t>
  </si>
  <si>
    <t>D438</t>
  </si>
  <si>
    <t>D453</t>
  </si>
  <si>
    <t>E434</t>
  </si>
  <si>
    <t>E435</t>
  </si>
  <si>
    <t>E436</t>
  </si>
  <si>
    <t>E437</t>
  </si>
  <si>
    <t>E438</t>
  </si>
  <si>
    <t>E453</t>
  </si>
  <si>
    <t>F434</t>
  </si>
  <si>
    <t>F435</t>
  </si>
  <si>
    <t>F436</t>
  </si>
  <si>
    <t>F437</t>
  </si>
  <si>
    <t>F438</t>
  </si>
  <si>
    <t>F453</t>
  </si>
  <si>
    <t>G434</t>
  </si>
  <si>
    <t>G435</t>
  </si>
  <si>
    <t>G436</t>
  </si>
  <si>
    <t>G437</t>
  </si>
  <si>
    <t>G438</t>
  </si>
  <si>
    <t>G453</t>
  </si>
  <si>
    <t>H434</t>
  </si>
  <si>
    <t>H435</t>
  </si>
  <si>
    <t>H436</t>
  </si>
  <si>
    <t>H437</t>
  </si>
  <si>
    <t>H438</t>
  </si>
  <si>
    <t>H446</t>
  </si>
  <si>
    <t>H451</t>
  </si>
  <si>
    <t>H453</t>
  </si>
  <si>
    <t>H442</t>
  </si>
  <si>
    <t>H443</t>
  </si>
  <si>
    <t>K434</t>
  </si>
  <si>
    <t>K435</t>
  </si>
  <si>
    <t>K436</t>
  </si>
  <si>
    <t>K437</t>
  </si>
  <si>
    <t>K438</t>
  </si>
  <si>
    <t>K442</t>
  </si>
  <si>
    <t>K443</t>
  </si>
  <si>
    <t>K446</t>
  </si>
  <si>
    <t>K451</t>
  </si>
  <si>
    <t>K453</t>
  </si>
  <si>
    <t>K454</t>
  </si>
  <si>
    <t>D32</t>
  </si>
  <si>
    <t>E33</t>
  </si>
  <si>
    <t>K56</t>
  </si>
  <si>
    <t>K306</t>
  </si>
  <si>
    <t>D280</t>
  </si>
  <si>
    <t>D282</t>
  </si>
  <si>
    <t>K280</t>
  </si>
  <si>
    <t>K282</t>
  </si>
  <si>
    <t>C124</t>
  </si>
  <si>
    <t>D124</t>
  </si>
  <si>
    <t>E124</t>
  </si>
  <si>
    <t>F124</t>
  </si>
  <si>
    <t>G124</t>
  </si>
  <si>
    <t>H124</t>
  </si>
  <si>
    <t>K124</t>
  </si>
  <si>
    <t>C184</t>
  </si>
  <si>
    <t>D184</t>
  </si>
  <si>
    <t>E184</t>
  </si>
  <si>
    <t>F184</t>
  </si>
  <si>
    <t>G184</t>
  </si>
  <si>
    <t>H184</t>
  </si>
  <si>
    <t>K184</t>
  </si>
  <si>
    <t>K304</t>
  </si>
  <si>
    <t>K305</t>
  </si>
  <si>
    <t>Closed 04/09</t>
  </si>
  <si>
    <t>H208</t>
  </si>
  <si>
    <t>K208</t>
  </si>
  <si>
    <t>D281</t>
  </si>
  <si>
    <t>K281</t>
  </si>
  <si>
    <t>EstRev 6-10</t>
  </si>
  <si>
    <t>D156</t>
  </si>
  <si>
    <t>F156</t>
  </si>
  <si>
    <t>G156</t>
  </si>
  <si>
    <t>C232</t>
  </si>
  <si>
    <t>F232</t>
  </si>
  <si>
    <t>G232</t>
  </si>
  <si>
    <t>E138</t>
  </si>
  <si>
    <t>E139</t>
  </si>
  <si>
    <t>E140</t>
  </si>
  <si>
    <t>E141</t>
  </si>
  <si>
    <t>E143</t>
  </si>
  <si>
    <t>H210</t>
  </si>
  <si>
    <t>K210</t>
  </si>
  <si>
    <t>I163</t>
  </si>
  <si>
    <t>I165</t>
  </si>
  <si>
    <t>C139</t>
  </si>
  <si>
    <t>D139</t>
  </si>
  <si>
    <t>G139</t>
  </si>
  <si>
    <t>C130</t>
  </si>
  <si>
    <t>D130</t>
  </si>
  <si>
    <t>F130</t>
  </si>
  <si>
    <t>C145</t>
  </si>
  <si>
    <t>D145</t>
  </si>
  <si>
    <t>C149</t>
  </si>
  <si>
    <t>D149</t>
  </si>
  <si>
    <t>F149</t>
  </si>
  <si>
    <t>C159</t>
  </si>
  <si>
    <t>F159</t>
  </si>
  <si>
    <t>C160</t>
  </si>
  <si>
    <t>F160</t>
  </si>
  <si>
    <t>D161</t>
  </si>
  <si>
    <t>H161</t>
  </si>
  <si>
    <t>D162</t>
  </si>
  <si>
    <t>K162</t>
  </si>
  <si>
    <t>C192</t>
  </si>
  <si>
    <t>C198</t>
  </si>
  <si>
    <t>D198</t>
  </si>
  <si>
    <t>F198</t>
  </si>
  <si>
    <t>G198</t>
  </si>
  <si>
    <t>C204</t>
  </si>
  <si>
    <t>D204</t>
  </si>
  <si>
    <t>F204</t>
  </si>
  <si>
    <t>G204</t>
  </si>
  <si>
    <t>C212</t>
  </si>
  <si>
    <t>D212</t>
  </si>
  <si>
    <t>F212</t>
  </si>
  <si>
    <t>G212</t>
  </si>
  <si>
    <t>C216</t>
  </si>
  <si>
    <t>D216</t>
  </si>
  <si>
    <t>G216</t>
  </si>
  <si>
    <t>C142</t>
  </si>
  <si>
    <t>D142</t>
  </si>
  <si>
    <t>G142</t>
  </si>
  <si>
    <t>F145</t>
  </si>
  <si>
    <t>G145</t>
  </si>
  <si>
    <t>G149</t>
  </si>
  <si>
    <t>G150</t>
  </si>
  <si>
    <t>C235</t>
  </si>
  <si>
    <t>D235</t>
  </si>
  <si>
    <t>F235</t>
  </si>
  <si>
    <t>G235</t>
  </si>
  <si>
    <t>C236</t>
  </si>
  <si>
    <t>I164</t>
  </si>
  <si>
    <t>E168</t>
  </si>
  <si>
    <t>I168</t>
  </si>
  <si>
    <t>E169</t>
  </si>
  <si>
    <t>I169</t>
  </si>
  <si>
    <t>E170</t>
  </si>
  <si>
    <t>I170</t>
  </si>
  <si>
    <t>C180</t>
  </si>
  <si>
    <t>D180</t>
  </si>
  <si>
    <t>F180</t>
  </si>
  <si>
    <t>G180</t>
  </si>
  <si>
    <t>C181</t>
  </si>
  <si>
    <t>D181</t>
  </si>
  <si>
    <t>F181</t>
  </si>
  <si>
    <t>G181</t>
  </si>
  <si>
    <t>C182</t>
  </si>
  <si>
    <t>D182</t>
  </si>
  <si>
    <t>F182</t>
  </si>
  <si>
    <t>G182</t>
  </si>
  <si>
    <t>C183</t>
  </si>
  <si>
    <t>D183</t>
  </si>
  <si>
    <t>F183</t>
  </si>
  <si>
    <t>G183</t>
  </si>
  <si>
    <t>Closed 2018</t>
  </si>
  <si>
    <t>C203</t>
  </si>
  <si>
    <t>D203</t>
  </si>
  <si>
    <t>F203</t>
  </si>
  <si>
    <t>G203</t>
  </si>
  <si>
    <t>C205</t>
  </si>
  <si>
    <t>D205</t>
  </si>
  <si>
    <t>F205</t>
  </si>
  <si>
    <t>G205</t>
  </si>
  <si>
    <t>C227</t>
  </si>
  <si>
    <t>F227</t>
  </si>
  <si>
    <t>G227</t>
  </si>
  <si>
    <t>C230</t>
  </si>
  <si>
    <t>D230</t>
  </si>
  <si>
    <t>F230</t>
  </si>
  <si>
    <t>G230</t>
  </si>
  <si>
    <t>E239</t>
  </si>
  <si>
    <t>I239</t>
  </si>
  <si>
    <t>H238</t>
  </si>
  <si>
    <t>I8</t>
  </si>
  <si>
    <t>F236</t>
  </si>
  <si>
    <t>G236</t>
  </si>
  <si>
    <t>C107</t>
  </si>
  <si>
    <t>G135</t>
  </si>
  <si>
    <t>C163</t>
  </si>
  <si>
    <t>D163</t>
  </si>
  <si>
    <t>E163</t>
  </si>
  <si>
    <t>F163</t>
  </si>
  <si>
    <t>G163</t>
  </si>
  <si>
    <t>H163</t>
  </si>
  <si>
    <t>K163</t>
  </si>
  <si>
    <t>C174</t>
  </si>
  <si>
    <t>D174</t>
  </si>
  <si>
    <t>F174</t>
  </si>
  <si>
    <t>C175</t>
  </si>
  <si>
    <t>D175</t>
  </si>
  <si>
    <t>F175</t>
  </si>
  <si>
    <t>G174</t>
  </si>
  <si>
    <t>G175</t>
  </si>
  <si>
    <t>C237</t>
  </si>
  <si>
    <t>F237</t>
  </si>
  <si>
    <t>G237</t>
  </si>
  <si>
    <t>H237</t>
  </si>
  <si>
    <t>C123</t>
  </si>
  <si>
    <t>D123</t>
  </si>
  <si>
    <t>E123</t>
  </si>
  <si>
    <t>F123</t>
  </si>
  <si>
    <t>G123</t>
  </si>
  <si>
    <t>H123</t>
  </si>
  <si>
    <t>K123</t>
  </si>
  <si>
    <t>C157</t>
  </si>
  <si>
    <t>D157</t>
  </si>
  <si>
    <t>E157</t>
  </si>
  <si>
    <t>F157</t>
  </si>
  <si>
    <t>G157</t>
  </si>
  <si>
    <t>H157</t>
  </si>
  <si>
    <t>K157</t>
  </si>
  <si>
    <t>C169</t>
  </si>
  <si>
    <t>D169</t>
  </si>
  <si>
    <t>F169</t>
  </si>
  <si>
    <t>G169</t>
  </si>
  <si>
    <t>K164</t>
  </si>
  <si>
    <t>fixed B16</t>
  </si>
  <si>
    <t>C29</t>
  </si>
  <si>
    <t>D29</t>
  </si>
  <si>
    <t>F29</t>
  </si>
  <si>
    <t>F107</t>
  </si>
  <si>
    <t>C156</t>
  </si>
  <si>
    <t>C24</t>
  </si>
  <si>
    <t>C25</t>
  </si>
  <si>
    <t>C32</t>
  </si>
  <si>
    <t>C33</t>
  </si>
  <si>
    <t>C68</t>
  </si>
  <si>
    <t>C82</t>
  </si>
  <si>
    <t>C84</t>
  </si>
  <si>
    <t>C87</t>
  </si>
  <si>
    <t>C88</t>
  </si>
  <si>
    <t>C89</t>
  </si>
  <si>
    <t>C90</t>
  </si>
  <si>
    <t>C91</t>
  </si>
  <si>
    <t>C92</t>
  </si>
  <si>
    <t>C93</t>
  </si>
  <si>
    <t>C94</t>
  </si>
  <si>
    <t>C95</t>
  </si>
  <si>
    <t>C96</t>
  </si>
  <si>
    <t>C98</t>
  </si>
  <si>
    <t>C99</t>
  </si>
  <si>
    <t>C101</t>
  </si>
  <si>
    <t>C102</t>
  </si>
  <si>
    <t>C108</t>
  </si>
  <si>
    <t>C109</t>
  </si>
  <si>
    <t>C110</t>
  </si>
  <si>
    <t>C111</t>
  </si>
  <si>
    <t>C112</t>
  </si>
  <si>
    <t>C115</t>
  </si>
  <si>
    <t>C117</t>
  </si>
  <si>
    <t>C118</t>
  </si>
  <si>
    <t>C121</t>
  </si>
  <si>
    <t>C122</t>
  </si>
  <si>
    <t>close 2026</t>
  </si>
  <si>
    <t>C135</t>
  </si>
  <si>
    <t>C140</t>
  </si>
  <si>
    <t>C141</t>
  </si>
  <si>
    <t>C143</t>
  </si>
  <si>
    <t>C144</t>
  </si>
  <si>
    <t>C147</t>
  </si>
  <si>
    <t>C148</t>
  </si>
  <si>
    <t>C150</t>
  </si>
  <si>
    <t>C151</t>
  </si>
  <si>
    <t>C152</t>
  </si>
  <si>
    <t>C153</t>
  </si>
  <si>
    <t>C154</t>
  </si>
  <si>
    <t>C164</t>
  </si>
  <si>
    <t>C165</t>
  </si>
  <si>
    <t>C168</t>
  </si>
  <si>
    <t>C170</t>
  </si>
  <si>
    <t>C172</t>
  </si>
  <si>
    <t>C173</t>
  </si>
  <si>
    <t>C176</t>
  </si>
  <si>
    <t>C179</t>
  </si>
  <si>
    <t>C190</t>
  </si>
  <si>
    <t>C193</t>
  </si>
  <si>
    <t>C195</t>
  </si>
  <si>
    <t>C196</t>
  </si>
  <si>
    <t>C197</t>
  </si>
  <si>
    <t>C201</t>
  </si>
  <si>
    <t>C199</t>
  </si>
  <si>
    <t>C207</t>
  </si>
  <si>
    <t>C208</t>
  </si>
  <si>
    <t>C209</t>
  </si>
  <si>
    <t>C210</t>
  </si>
  <si>
    <t>C211</t>
  </si>
  <si>
    <t>C213</t>
  </si>
  <si>
    <t>C215</t>
  </si>
  <si>
    <t>C217</t>
  </si>
  <si>
    <t>C218</t>
  </si>
  <si>
    <t>C226</t>
  </si>
  <si>
    <t>C228</t>
  </si>
  <si>
    <t>C229</t>
  </si>
  <si>
    <t>C238</t>
  </si>
  <si>
    <t>C239</t>
  </si>
  <si>
    <t>C240</t>
  </si>
  <si>
    <t>D68</t>
  </si>
  <si>
    <t>D82</t>
  </si>
  <si>
    <t>D84</t>
  </si>
  <si>
    <t>D98</t>
  </si>
  <si>
    <t>D99</t>
  </si>
  <si>
    <t>D101</t>
  </si>
  <si>
    <t>D102</t>
  </si>
  <si>
    <t>D107</t>
  </si>
  <si>
    <t>D110</t>
  </si>
  <si>
    <t>D111</t>
  </si>
  <si>
    <t>D112</t>
  </si>
  <si>
    <t>D115</t>
  </si>
  <si>
    <t>D117</t>
  </si>
  <si>
    <t>D118</t>
  </si>
  <si>
    <t>D121</t>
  </si>
  <si>
    <t>D122</t>
  </si>
  <si>
    <t>D135</t>
  </si>
  <si>
    <t>D140</t>
  </si>
  <si>
    <t>D143</t>
  </si>
  <si>
    <t>D144</t>
  </si>
  <si>
    <t>D147</t>
  </si>
  <si>
    <t>D148</t>
  </si>
  <si>
    <t>D150</t>
  </si>
  <si>
    <t>D152</t>
  </si>
  <si>
    <t>D154</t>
  </si>
  <si>
    <t>D164</t>
  </si>
  <si>
    <t>D165</t>
  </si>
  <si>
    <t>D168</t>
  </si>
  <si>
    <t>D170</t>
  </si>
  <si>
    <t>D173</t>
  </si>
  <si>
    <t>D176</t>
  </si>
  <si>
    <t>D179</t>
  </si>
  <si>
    <t>D195</t>
  </si>
  <si>
    <t>D196</t>
  </si>
  <si>
    <t>D197</t>
  </si>
  <si>
    <t>D201</t>
  </si>
  <si>
    <t>D199</t>
  </si>
  <si>
    <t>D207</t>
  </si>
  <si>
    <t>D208</t>
  </si>
  <si>
    <t>D209</t>
  </si>
  <si>
    <t>D210</t>
  </si>
  <si>
    <t>D211</t>
  </si>
  <si>
    <t>D213</t>
  </si>
  <si>
    <t>D215</t>
  </si>
  <si>
    <t>D217</t>
  </si>
  <si>
    <t>D218</t>
  </si>
  <si>
    <t>E68</t>
  </si>
  <si>
    <t>E99</t>
  </si>
  <si>
    <t>E102</t>
  </si>
  <si>
    <t>E107</t>
  </si>
  <si>
    <t>E110</t>
  </si>
  <si>
    <t>E111</t>
  </si>
  <si>
    <t>E112</t>
  </si>
  <si>
    <t>E121</t>
  </si>
  <si>
    <t>E122</t>
  </si>
  <si>
    <t>E164</t>
  </si>
  <si>
    <t>E165</t>
  </si>
  <si>
    <t>E240</t>
  </si>
  <si>
    <t>F56</t>
  </si>
  <si>
    <t>F60</t>
  </si>
  <si>
    <t>F68</t>
  </si>
  <si>
    <t>F99</t>
  </si>
  <si>
    <t>F101</t>
  </si>
  <si>
    <t>F102</t>
  </si>
  <si>
    <t>F110</t>
  </si>
  <si>
    <t>F111</t>
  </si>
  <si>
    <t>F112</t>
  </si>
  <si>
    <t>F115</t>
  </si>
  <si>
    <t>F117</t>
  </si>
  <si>
    <t>F118</t>
  </si>
  <si>
    <t>F121</t>
  </si>
  <si>
    <t>F122</t>
  </si>
  <si>
    <t>F147</t>
  </si>
  <si>
    <t>F148</t>
  </si>
  <si>
    <t>F150</t>
  </si>
  <si>
    <t>F152</t>
  </si>
  <si>
    <t>F153</t>
  </si>
  <si>
    <t>F154</t>
  </si>
  <si>
    <t>F164</t>
  </si>
  <si>
    <t>F165</t>
  </si>
  <si>
    <t>F168</t>
  </si>
  <si>
    <t>F170</t>
  </si>
  <si>
    <t>F176</t>
  </si>
  <si>
    <t>F179</t>
  </si>
  <si>
    <t>F195</t>
  </si>
  <si>
    <t>F196</t>
  </si>
  <si>
    <t>F197</t>
  </si>
  <si>
    <t>F201</t>
  </si>
  <si>
    <t>F199</t>
  </si>
  <si>
    <t>F207</t>
  </si>
  <si>
    <t>F208</t>
  </si>
  <si>
    <t>F209</t>
  </si>
  <si>
    <t>F210</t>
  </si>
  <si>
    <t>F211</t>
  </si>
  <si>
    <t>F213</t>
  </si>
  <si>
    <t>F226</t>
  </si>
  <si>
    <t>F228</t>
  </si>
  <si>
    <t>F229</t>
  </si>
  <si>
    <t>F238</t>
  </si>
  <si>
    <t>F239</t>
  </si>
  <si>
    <t>F240</t>
  </si>
  <si>
    <t>G68</t>
  </si>
  <si>
    <t>G99</t>
  </si>
  <si>
    <t>G102</t>
  </si>
  <si>
    <t>G110</t>
  </si>
  <si>
    <t>G111</t>
  </si>
  <si>
    <t>G115</t>
  </si>
  <si>
    <t>G117</t>
  </si>
  <si>
    <t>G118</t>
  </si>
  <si>
    <t>G121</t>
  </si>
  <si>
    <t>G122</t>
  </si>
  <si>
    <t>G140</t>
  </si>
  <si>
    <t>G152</t>
  </si>
  <si>
    <t>G153</t>
  </si>
  <si>
    <t>G154</t>
  </si>
  <si>
    <t>G164</t>
  </si>
  <si>
    <t>G165</t>
  </si>
  <si>
    <t>G168</t>
  </si>
  <si>
    <t>G170</t>
  </si>
  <si>
    <t>G176</t>
  </si>
  <si>
    <t>G179</t>
  </si>
  <si>
    <t>G195</t>
  </si>
  <si>
    <t>G196</t>
  </si>
  <si>
    <t>G197</t>
  </si>
  <si>
    <t>G201</t>
  </si>
  <si>
    <t>G199</t>
  </si>
  <si>
    <t>G207</t>
  </si>
  <si>
    <t>G208</t>
  </si>
  <si>
    <t>G209</t>
  </si>
  <si>
    <t>G210</t>
  </si>
  <si>
    <t>G211</t>
  </si>
  <si>
    <t>G213</t>
  </si>
  <si>
    <t>G215</t>
  </si>
  <si>
    <t>G217</t>
  </si>
  <si>
    <t>G218</t>
  </si>
  <si>
    <t>G226</t>
  </si>
  <si>
    <t>G228</t>
  </si>
  <si>
    <t>G229</t>
  </si>
  <si>
    <t>G238</t>
  </si>
  <si>
    <t>G239</t>
  </si>
  <si>
    <t>G240</t>
  </si>
  <si>
    <t>H17</t>
  </si>
  <si>
    <t>H68</t>
  </si>
  <si>
    <t>H99</t>
  </si>
  <si>
    <t>H102</t>
  </si>
  <si>
    <t>H121</t>
  </si>
  <si>
    <t>H122</t>
  </si>
  <si>
    <t>H164</t>
  </si>
  <si>
    <t>H165</t>
  </si>
  <si>
    <t>H239</t>
  </si>
  <si>
    <t>H240</t>
  </si>
  <si>
    <t>I14</t>
  </si>
  <si>
    <t>I16</t>
  </si>
  <si>
    <t>I17</t>
  </si>
  <si>
    <t>I18</t>
  </si>
  <si>
    <t>I65</t>
  </si>
  <si>
    <t>I66</t>
  </si>
  <si>
    <t>I68</t>
  </si>
  <si>
    <t>I99</t>
  </si>
  <si>
    <t>I110</t>
  </si>
  <si>
    <t>I111</t>
  </si>
  <si>
    <t>I240</t>
  </si>
  <si>
    <t>K68</t>
  </si>
  <si>
    <t>K99</t>
  </si>
  <si>
    <t>K121</t>
  </si>
  <si>
    <t>K122</t>
  </si>
  <si>
    <t>K165</t>
  </si>
  <si>
    <t>G112</t>
  </si>
  <si>
    <t>H112</t>
  </si>
  <si>
    <t>I112</t>
  </si>
  <si>
    <t>K112</t>
  </si>
  <si>
    <t>J45</t>
  </si>
  <si>
    <t>J53</t>
  </si>
  <si>
    <t>New 2009</t>
  </si>
  <si>
    <t>J3</t>
  </si>
  <si>
    <t>J5</t>
  </si>
  <si>
    <t>J7</t>
  </si>
  <si>
    <t>J8</t>
  </si>
  <si>
    <t>J9</t>
  </si>
  <si>
    <t>J10</t>
  </si>
  <si>
    <t>J11</t>
  </si>
  <si>
    <t>New 2009-Closed 2021</t>
  </si>
  <si>
    <t>J19</t>
  </si>
  <si>
    <t>J20</t>
  </si>
  <si>
    <t>J21</t>
  </si>
  <si>
    <t>J22</t>
  </si>
  <si>
    <t>J28</t>
  </si>
  <si>
    <t>J30</t>
  </si>
  <si>
    <t>J35</t>
  </si>
  <si>
    <t>J36</t>
  </si>
  <si>
    <t>J37</t>
  </si>
  <si>
    <t>J38</t>
  </si>
  <si>
    <t>J46</t>
  </si>
  <si>
    <t>G78</t>
  </si>
  <si>
    <t>I78</t>
  </si>
  <si>
    <t>J78</t>
  </si>
  <si>
    <t>K78</t>
  </si>
  <si>
    <t>J79</t>
  </si>
  <si>
    <t>J80</t>
  </si>
  <si>
    <t>J81</t>
  </si>
  <si>
    <t>J4</t>
  </si>
  <si>
    <t>J6</t>
  </si>
  <si>
    <t>J12</t>
  </si>
  <si>
    <t>J16</t>
  </si>
  <si>
    <t>J17</t>
  </si>
  <si>
    <t>J15</t>
  </si>
  <si>
    <t>C23</t>
  </si>
  <si>
    <t>C27</t>
  </si>
  <si>
    <t>C31</t>
  </si>
  <si>
    <t>F50</t>
  </si>
  <si>
    <t>F54</t>
  </si>
  <si>
    <t>J65</t>
  </si>
  <si>
    <t>J66</t>
  </si>
  <si>
    <t>J68</t>
  </si>
  <si>
    <t>C100</t>
  </si>
  <si>
    <t>D100</t>
  </si>
  <si>
    <t>E100</t>
  </si>
  <si>
    <t>F100</t>
  </si>
  <si>
    <t>G100</t>
  </si>
  <si>
    <t>H100</t>
  </si>
  <si>
    <t>I100</t>
  </si>
  <si>
    <t>J100</t>
  </si>
  <si>
    <t>K100</t>
  </si>
  <si>
    <t>J102</t>
  </si>
  <si>
    <t>C103</t>
  </si>
  <si>
    <t>D103</t>
  </si>
  <si>
    <t>F103</t>
  </si>
  <si>
    <t>G103</t>
  </si>
  <si>
    <t>H103</t>
  </si>
  <si>
    <t>I103</t>
  </si>
  <si>
    <t>J103</t>
  </si>
  <si>
    <t>C104</t>
  </si>
  <si>
    <t>C105</t>
  </si>
  <si>
    <t>D105</t>
  </si>
  <si>
    <t>E105</t>
  </si>
  <si>
    <t>F105</t>
  </si>
  <si>
    <t>G105</t>
  </si>
  <si>
    <t>H105</t>
  </si>
  <si>
    <t>I105</t>
  </si>
  <si>
    <t>J105</t>
  </si>
  <si>
    <t>K105</t>
  </si>
  <si>
    <t>G107</t>
  </si>
  <si>
    <t>D109</t>
  </si>
  <si>
    <t>E109</t>
  </si>
  <si>
    <t>F109</t>
  </si>
  <si>
    <t>G109</t>
  </si>
  <si>
    <t>J109</t>
  </si>
  <si>
    <t>J99</t>
  </si>
  <si>
    <t>J110</t>
  </si>
  <si>
    <t>J112</t>
  </si>
  <si>
    <t>J121</t>
  </si>
  <si>
    <t>New 2009-Closed 2018</t>
  </si>
  <si>
    <t>J122</t>
  </si>
  <si>
    <t>J123</t>
  </si>
  <si>
    <t>J124</t>
  </si>
  <si>
    <t>C136</t>
  </si>
  <si>
    <t>D136</t>
  </si>
  <si>
    <t>G136</t>
  </si>
  <si>
    <t>C137</t>
  </si>
  <si>
    <t>D137</t>
  </si>
  <si>
    <t>G137</t>
  </si>
  <si>
    <t>C138</t>
  </si>
  <si>
    <t>D138</t>
  </si>
  <si>
    <t>G138</t>
  </si>
  <si>
    <t>E144</t>
  </si>
  <si>
    <t>F144</t>
  </si>
  <si>
    <t>G144</t>
  </si>
  <si>
    <t>H144</t>
  </si>
  <si>
    <t>I144</t>
  </si>
  <si>
    <t>J144</t>
  </si>
  <si>
    <t>K144</t>
  </si>
  <si>
    <t>E145</t>
  </si>
  <si>
    <t>H145</t>
  </si>
  <si>
    <t>I145</t>
  </si>
  <si>
    <t>J145</t>
  </si>
  <si>
    <t>K145</t>
  </si>
  <si>
    <t>G147</t>
  </si>
  <si>
    <t>G148</t>
  </si>
  <si>
    <t>C158</t>
  </si>
  <si>
    <t>D158</t>
  </si>
  <si>
    <t>E158</t>
  </si>
  <si>
    <t>F158</t>
  </si>
  <si>
    <t>G158</t>
  </si>
  <si>
    <t>H158</t>
  </si>
  <si>
    <t>K158</t>
  </si>
  <si>
    <t>J163</t>
  </si>
  <si>
    <t>J164</t>
  </si>
  <si>
    <t>J165</t>
  </si>
  <si>
    <t>J168</t>
  </si>
  <si>
    <t>J169</t>
  </si>
  <si>
    <t>J170</t>
  </si>
  <si>
    <t>C185</t>
  </si>
  <si>
    <t>G185</t>
  </si>
  <si>
    <t>G190</t>
  </si>
  <si>
    <t>G192</t>
  </si>
  <si>
    <t>G193</t>
  </si>
  <si>
    <t>J239</t>
  </si>
  <si>
    <t>J240</t>
  </si>
  <si>
    <t>H23</t>
  </si>
  <si>
    <t>K23</t>
  </si>
  <si>
    <t>H24</t>
  </si>
  <si>
    <t>K24</t>
  </si>
  <si>
    <t>H25</t>
  </si>
  <si>
    <t>K25</t>
  </si>
  <si>
    <t>H26</t>
  </si>
  <si>
    <t>K26</t>
  </si>
  <si>
    <t>H27</t>
  </si>
  <si>
    <t>K27</t>
  </si>
  <si>
    <t>H29</t>
  </si>
  <si>
    <t>K29</t>
  </si>
  <si>
    <t>H31</t>
  </si>
  <si>
    <t>K31</t>
  </si>
  <si>
    <t>H32</t>
  </si>
  <si>
    <t>K32</t>
  </si>
  <si>
    <t>I34</t>
  </si>
  <si>
    <t>J34</t>
  </si>
  <si>
    <t>I38</t>
  </si>
  <si>
    <t>I39</t>
  </si>
  <si>
    <t>J39</t>
  </si>
  <si>
    <t>I40</t>
  </si>
  <si>
    <t>J40</t>
  </si>
  <si>
    <t>I41</t>
  </si>
  <si>
    <t>J41</t>
  </si>
  <si>
    <t>I42</t>
  </si>
  <si>
    <t>J42</t>
  </si>
  <si>
    <t>I43</t>
  </si>
  <si>
    <t>J43</t>
  </si>
  <si>
    <t>I44</t>
  </si>
  <si>
    <t>J44</t>
  </si>
  <si>
    <t>I47</t>
  </si>
  <si>
    <t>J47</t>
  </si>
  <si>
    <t>I48</t>
  </si>
  <si>
    <t>J48</t>
  </si>
  <si>
    <t>I49</t>
  </si>
  <si>
    <t>J49</t>
  </si>
  <si>
    <t>J51</t>
  </si>
  <si>
    <t>I52</t>
  </si>
  <si>
    <t>J52</t>
  </si>
  <si>
    <t>I53</t>
  </si>
  <si>
    <t>I55</t>
  </si>
  <si>
    <t>J55</t>
  </si>
  <si>
    <t>I57</t>
  </si>
  <si>
    <t>J57</t>
  </si>
  <si>
    <t>I58</t>
  </si>
  <si>
    <t>J58</t>
  </si>
  <si>
    <t>I59</t>
  </si>
  <si>
    <t>J59</t>
  </si>
  <si>
    <t>I61</t>
  </si>
  <si>
    <t>J61</t>
  </si>
  <si>
    <t>I62</t>
  </si>
  <si>
    <t>J62</t>
  </si>
  <si>
    <t>I63</t>
  </si>
  <si>
    <t>J63</t>
  </si>
  <si>
    <t>I64</t>
  </si>
  <si>
    <t>J64</t>
  </si>
  <si>
    <t>I67</t>
  </si>
  <si>
    <t>J67</t>
  </si>
  <si>
    <t>I69</t>
  </si>
  <si>
    <t>J69</t>
  </si>
  <si>
    <t>I70</t>
  </si>
  <si>
    <t>J70</t>
  </si>
  <si>
    <t>I71</t>
  </si>
  <si>
    <t>J71</t>
  </si>
  <si>
    <t>I72</t>
  </si>
  <si>
    <t>J72</t>
  </si>
  <si>
    <t>I73</t>
  </si>
  <si>
    <t>J73</t>
  </si>
  <si>
    <t>I74</t>
  </si>
  <si>
    <t>J74</t>
  </si>
  <si>
    <t>I75</t>
  </si>
  <si>
    <t>J75</t>
  </si>
  <si>
    <t>I76</t>
  </si>
  <si>
    <t>J76</t>
  </si>
  <si>
    <t>I77</t>
  </si>
  <si>
    <t>J77</t>
  </si>
  <si>
    <t>H87</t>
  </si>
  <si>
    <t>K87</t>
  </si>
  <si>
    <t>H88</t>
  </si>
  <si>
    <t>K88</t>
  </si>
  <si>
    <t>H89</t>
  </si>
  <si>
    <t>K89</t>
  </si>
  <si>
    <t>H90</t>
  </si>
  <si>
    <t>K90</t>
  </si>
  <si>
    <t>H91</t>
  </si>
  <si>
    <t>K91</t>
  </si>
  <si>
    <t>H92</t>
  </si>
  <si>
    <t>K92</t>
  </si>
  <si>
    <t>H93</t>
  </si>
  <si>
    <t>K93</t>
  </si>
  <si>
    <t>H95</t>
  </si>
  <si>
    <t>K95</t>
  </si>
  <si>
    <t>H96</t>
  </si>
  <si>
    <t>K96</t>
  </si>
  <si>
    <t>H97</t>
  </si>
  <si>
    <t>K97</t>
  </si>
  <si>
    <t>H98</t>
  </si>
  <si>
    <t>K98</t>
  </si>
  <si>
    <t>E101</t>
  </si>
  <si>
    <t>H101</t>
  </si>
  <si>
    <t>K101</t>
  </si>
  <si>
    <t>I116</t>
  </si>
  <si>
    <t>J116</t>
  </si>
  <si>
    <t>I124</t>
  </si>
  <si>
    <t>I126</t>
  </si>
  <si>
    <t>J126</t>
  </si>
  <si>
    <t>I127</t>
  </si>
  <si>
    <t>J127</t>
  </si>
  <si>
    <t>I128</t>
  </si>
  <si>
    <t>J128</t>
  </si>
  <si>
    <t>I129</t>
  </si>
  <si>
    <t>J129</t>
  </si>
  <si>
    <t>I130</t>
  </si>
  <si>
    <t>I131</t>
  </si>
  <si>
    <t>J131</t>
  </si>
  <si>
    <t>I132</t>
  </si>
  <si>
    <t>J132</t>
  </si>
  <si>
    <t>I133</t>
  </si>
  <si>
    <t>J133</t>
  </si>
  <si>
    <t>I134</t>
  </si>
  <si>
    <t>J134</t>
  </si>
  <si>
    <t>I155</t>
  </si>
  <si>
    <t>J155</t>
  </si>
  <si>
    <t>Deleted 2009</t>
  </si>
  <si>
    <t>I184</t>
  </si>
  <si>
    <t>J184</t>
  </si>
  <si>
    <t>I186</t>
  </si>
  <si>
    <t>J186</t>
  </si>
  <si>
    <t>I187</t>
  </si>
  <si>
    <t>J187</t>
  </si>
  <si>
    <t>I188</t>
  </si>
  <si>
    <t>J188</t>
  </si>
  <si>
    <t>I189</t>
  </si>
  <si>
    <t>J189</t>
  </si>
  <si>
    <t>I214</t>
  </si>
  <si>
    <t>J214</t>
  </si>
  <si>
    <t>D220</t>
  </si>
  <si>
    <t>K220</t>
  </si>
  <si>
    <t>D222</t>
  </si>
  <si>
    <t>K222</t>
  </si>
  <si>
    <t>D224</t>
  </si>
  <si>
    <t>K224</t>
  </si>
  <si>
    <t>K230</t>
  </si>
  <si>
    <t>D252</t>
  </si>
  <si>
    <t>K252</t>
  </si>
  <si>
    <t>Closed 2022</t>
  </si>
  <si>
    <t>D253</t>
  </si>
  <si>
    <t>K253</t>
  </si>
  <si>
    <t>to correct link 2019</t>
  </si>
  <si>
    <t>H94</t>
  </si>
  <si>
    <t>to correct link 2019, truly corrected in 2021</t>
  </si>
  <si>
    <t>J111</t>
  </si>
  <si>
    <t>I298</t>
  </si>
  <si>
    <t>I299</t>
  </si>
  <si>
    <t>I300</t>
  </si>
  <si>
    <t>Deleted 2017 to remove account 4100 from the Capital Projects expenditures.</t>
  </si>
  <si>
    <t>E304</t>
  </si>
  <si>
    <t>H304</t>
  </si>
  <si>
    <t>E305</t>
  </si>
  <si>
    <t>H305</t>
  </si>
  <si>
    <t>E306</t>
  </si>
  <si>
    <t>H306</t>
  </si>
  <si>
    <t>E307</t>
  </si>
  <si>
    <t>H307</t>
  </si>
  <si>
    <t>I309</t>
  </si>
  <si>
    <t>C363</t>
  </si>
  <si>
    <t>D363</t>
  </si>
  <si>
    <t>E363</t>
  </si>
  <si>
    <t>F363</t>
  </si>
  <si>
    <t>G363</t>
  </si>
  <si>
    <t>H363</t>
  </si>
  <si>
    <t>I363</t>
  </si>
  <si>
    <t>K363</t>
  </si>
  <si>
    <t>C364</t>
  </si>
  <si>
    <t>D364</t>
  </si>
  <si>
    <t>E364</t>
  </si>
  <si>
    <t>F364</t>
  </si>
  <si>
    <t>G364</t>
  </si>
  <si>
    <t>H364</t>
  </si>
  <si>
    <t>I364</t>
  </si>
  <si>
    <t>K364</t>
  </si>
  <si>
    <t>C365</t>
  </si>
  <si>
    <t>D365</t>
  </si>
  <si>
    <t>E365</t>
  </si>
  <si>
    <t>F365</t>
  </si>
  <si>
    <t>G365</t>
  </si>
  <si>
    <t>H365</t>
  </si>
  <si>
    <t>I365</t>
  </si>
  <si>
    <t>K365</t>
  </si>
  <si>
    <t>H418</t>
  </si>
  <si>
    <t>K418</t>
  </si>
  <si>
    <t>H420</t>
  </si>
  <si>
    <t>K420</t>
  </si>
  <si>
    <t>C428</t>
  </si>
  <si>
    <t>D428</t>
  </si>
  <si>
    <t>F428</t>
  </si>
  <si>
    <t>G428</t>
  </si>
  <si>
    <t>I428</t>
  </si>
  <si>
    <t>I434</t>
  </si>
  <si>
    <t>I435</t>
  </si>
  <si>
    <t>I436</t>
  </si>
  <si>
    <t>I437</t>
  </si>
  <si>
    <t>I438</t>
  </si>
  <si>
    <t>H447</t>
  </si>
  <si>
    <t>K447</t>
  </si>
  <si>
    <t>I453</t>
  </si>
  <si>
    <t>H427</t>
  </si>
  <si>
    <t>K427</t>
  </si>
  <si>
    <t>New 2010</t>
  </si>
  <si>
    <t>H422</t>
  </si>
  <si>
    <t>K422</t>
  </si>
  <si>
    <t>H426</t>
  </si>
  <si>
    <t>K426</t>
  </si>
  <si>
    <t>E428</t>
  </si>
  <si>
    <t>H428</t>
  </si>
  <si>
    <t>K428</t>
  </si>
  <si>
    <t>K429</t>
  </si>
  <si>
    <t>Closed 2011</t>
  </si>
  <si>
    <t>E106</t>
  </si>
  <si>
    <t>H106</t>
  </si>
  <si>
    <t>C54</t>
  </si>
  <si>
    <t>D54</t>
  </si>
  <si>
    <t>E54</t>
  </si>
  <si>
    <t>G54</t>
  </si>
  <si>
    <t>I54</t>
  </si>
  <si>
    <t>J54</t>
  </si>
  <si>
    <t>K54</t>
  </si>
  <si>
    <t>H113</t>
  </si>
  <si>
    <t>K113</t>
  </si>
  <si>
    <t>H151</t>
  </si>
  <si>
    <t>K151</t>
  </si>
  <si>
    <t>H152</t>
  </si>
  <si>
    <t>K152</t>
  </si>
  <si>
    <t>H209</t>
  </si>
  <si>
    <t>K209</t>
  </si>
  <si>
    <t>H211</t>
  </si>
  <si>
    <t>K211</t>
  </si>
  <si>
    <t>H448</t>
  </si>
  <si>
    <t>K448</t>
  </si>
  <si>
    <t>H449</t>
  </si>
  <si>
    <t>K449</t>
  </si>
  <si>
    <t>C219</t>
  </si>
  <si>
    <t>C220</t>
  </si>
  <si>
    <t>C221</t>
  </si>
  <si>
    <t>C222</t>
  </si>
  <si>
    <t>C223</t>
  </si>
  <si>
    <t>E219</t>
  </si>
  <si>
    <t>E220</t>
  </si>
  <si>
    <t>E221</t>
  </si>
  <si>
    <t>E222</t>
  </si>
  <si>
    <t>E223</t>
  </si>
  <si>
    <t>F219</t>
  </si>
  <si>
    <t>F220</t>
  </si>
  <si>
    <t>F221</t>
  </si>
  <si>
    <t>F222</t>
  </si>
  <si>
    <t>F223</t>
  </si>
  <si>
    <t>G219</t>
  </si>
  <si>
    <t>G220</t>
  </si>
  <si>
    <t>G221</t>
  </si>
  <si>
    <t>G222</t>
  </si>
  <si>
    <t>G223</t>
  </si>
  <si>
    <t>H219</t>
  </si>
  <si>
    <t>H220</t>
  </si>
  <si>
    <t>H221</t>
  </si>
  <si>
    <t>H222</t>
  </si>
  <si>
    <t>H223</t>
  </si>
  <si>
    <t>J219</t>
  </si>
  <si>
    <t>J220</t>
  </si>
  <si>
    <t>J221</t>
  </si>
  <si>
    <t>J222</t>
  </si>
  <si>
    <t>J223</t>
  </si>
  <si>
    <t>New 2011</t>
  </si>
  <si>
    <t>J238</t>
  </si>
  <si>
    <t>H162</t>
  </si>
  <si>
    <t>C191</t>
  </si>
  <si>
    <t>H450</t>
  </si>
  <si>
    <t>K450</t>
  </si>
  <si>
    <t>New 2012</t>
  </si>
  <si>
    <t>C60</t>
  </si>
  <si>
    <t>D60</t>
  </si>
  <si>
    <t>H60</t>
  </si>
  <si>
    <t>D27</t>
  </si>
  <si>
    <t>E27</t>
  </si>
  <si>
    <t>F27</t>
  </si>
  <si>
    <t>G27</t>
  </si>
  <si>
    <t>J27</t>
  </si>
  <si>
    <t>New 2013</t>
  </si>
  <si>
    <t>C224</t>
  </si>
  <si>
    <t>E238</t>
  </si>
  <si>
    <t>E6</t>
  </si>
  <si>
    <t>H6</t>
  </si>
  <si>
    <t>K6</t>
  </si>
  <si>
    <t>New 2015 Charter School Tution Payment</t>
  </si>
  <si>
    <t>New 2015 Charter School Tution Payment total</t>
  </si>
  <si>
    <t>New 2016 Race to the Top - Preschool Expansion Grant - ED</t>
  </si>
  <si>
    <t>C225</t>
  </si>
  <si>
    <t>New 2016 Race to the Top - Preschool Expansion Grant-O&amp;M</t>
  </si>
  <si>
    <t>New 2016 Race to the Top - Preschool Expansion Grant-DS</t>
  </si>
  <si>
    <t>New 2016 Race to the Top - Preschool Expansion Grant-TR</t>
  </si>
  <si>
    <t>F225</t>
  </si>
  <si>
    <t>New 2016 Race to the Top - Preschool Expansion Grant-MR/SS</t>
  </si>
  <si>
    <t>G225</t>
  </si>
  <si>
    <t>New 2016 Race to the Top - Preschool Expansion Grant-CP</t>
  </si>
  <si>
    <t>New 2016 Race to the Top - Preschool Expansion Grant-TORT</t>
  </si>
  <si>
    <t>New 2016 Race to the Top - Preschool Expansion Grant-FP&amp;S</t>
  </si>
  <si>
    <t>E137</t>
  </si>
  <si>
    <t>H137</t>
  </si>
  <si>
    <t>K137</t>
  </si>
  <si>
    <t>New 2017 to add account 4110 and 4120 to all fund expenditures</t>
  </si>
  <si>
    <t>K161</t>
  </si>
  <si>
    <t>D279</t>
  </si>
  <si>
    <t>K279</t>
  </si>
  <si>
    <t>E303</t>
  </si>
  <si>
    <t>H303</t>
  </si>
  <si>
    <t>K303</t>
  </si>
  <si>
    <t>H391</t>
  </si>
  <si>
    <t>K391</t>
  </si>
  <si>
    <t>H392</t>
  </si>
  <si>
    <t>K392</t>
  </si>
  <si>
    <t>H397</t>
  </si>
  <si>
    <t>K397</t>
  </si>
  <si>
    <t>H440</t>
  </si>
  <si>
    <t>K440</t>
  </si>
  <si>
    <t>H441</t>
  </si>
  <si>
    <t>K441</t>
  </si>
  <si>
    <t>close 2026 - function 3030</t>
  </si>
  <si>
    <t>new 2019 to add account 4981 in revenues</t>
  </si>
  <si>
    <t>C233</t>
  </si>
  <si>
    <t>F233</t>
  </si>
  <si>
    <t>G233</t>
  </si>
  <si>
    <t>new 2019 to add acount4982 in revenues</t>
  </si>
  <si>
    <t>C234</t>
  </si>
  <si>
    <t>D234</t>
  </si>
  <si>
    <t>F234</t>
  </si>
  <si>
    <t>G234</t>
  </si>
  <si>
    <t>New 2021 -BudgetSum</t>
  </si>
  <si>
    <t>C83</t>
  </si>
  <si>
    <t>C85</t>
  </si>
  <si>
    <t>Closed 2027</t>
  </si>
  <si>
    <t>C97</t>
  </si>
  <si>
    <t>C106</t>
  </si>
  <si>
    <t>C113</t>
  </si>
  <si>
    <t>D91</t>
  </si>
  <si>
    <t>D93</t>
  </si>
  <si>
    <t>D94</t>
  </si>
  <si>
    <t>D95</t>
  </si>
  <si>
    <t>D96</t>
  </si>
  <si>
    <t>D97</t>
  </si>
  <si>
    <t>D104</t>
  </si>
  <si>
    <t>D106</t>
  </si>
  <si>
    <t>D108</t>
  </si>
  <si>
    <t>D113</t>
  </si>
  <si>
    <t>E91</t>
  </si>
  <si>
    <t>E93</t>
  </si>
  <si>
    <t>E95</t>
  </si>
  <si>
    <t>E96</t>
  </si>
  <si>
    <t>E97</t>
  </si>
  <si>
    <t>E98</t>
  </si>
  <si>
    <t>E108</t>
  </si>
  <si>
    <t>E113</t>
  </si>
  <si>
    <t>E117</t>
  </si>
  <si>
    <t>E118</t>
  </si>
  <si>
    <t>F91</t>
  </si>
  <si>
    <t>F93</t>
  </si>
  <si>
    <t>F94</t>
  </si>
  <si>
    <t>F95</t>
  </si>
  <si>
    <t>F96</t>
  </si>
  <si>
    <t>F97</t>
  </si>
  <si>
    <t>F98</t>
  </si>
  <si>
    <t>F104</t>
  </si>
  <si>
    <t>F106</t>
  </si>
  <si>
    <t>F108</t>
  </si>
  <si>
    <t>F113</t>
  </si>
  <si>
    <t>G91</t>
  </si>
  <si>
    <t>G93</t>
  </si>
  <si>
    <t>G94</t>
  </si>
  <si>
    <t>G95</t>
  </si>
  <si>
    <t>G96</t>
  </si>
  <si>
    <t>G97</t>
  </si>
  <si>
    <t>G98</t>
  </si>
  <si>
    <t>G101</t>
  </si>
  <si>
    <t>G104</t>
  </si>
  <si>
    <t>G106</t>
  </si>
  <si>
    <t>G108</t>
  </si>
  <si>
    <t>G113</t>
  </si>
  <si>
    <t>H117</t>
  </si>
  <si>
    <t>H118</t>
  </si>
  <si>
    <t>I91</t>
  </si>
  <si>
    <t>I93</t>
  </si>
  <si>
    <t>I95</t>
  </si>
  <si>
    <t>I96</t>
  </si>
  <si>
    <t>I97</t>
  </si>
  <si>
    <t>I113</t>
  </si>
  <si>
    <t>I117</t>
  </si>
  <si>
    <t>I118</t>
  </si>
  <si>
    <t>J91</t>
  </si>
  <si>
    <t>J93</t>
  </si>
  <si>
    <t>J95</t>
  </si>
  <si>
    <t>J96</t>
  </si>
  <si>
    <t>J97</t>
  </si>
  <si>
    <t>J98</t>
  </si>
  <si>
    <t>J101</t>
  </si>
  <si>
    <t>J104</t>
  </si>
  <si>
    <t>J107</t>
  </si>
  <si>
    <t>J108</t>
  </si>
  <si>
    <t>J113</t>
  </si>
  <si>
    <t>J117</t>
  </si>
  <si>
    <t>J118</t>
  </si>
  <si>
    <t>K106</t>
  </si>
  <si>
    <t>K117</t>
  </si>
  <si>
    <t>New 2021-CashSum</t>
  </si>
  <si>
    <t>D33</t>
  </si>
  <si>
    <t>E29</t>
  </si>
  <si>
    <t>E31</t>
  </si>
  <si>
    <t>E32</t>
  </si>
  <si>
    <t>F31</t>
  </si>
  <si>
    <t>F32</t>
  </si>
  <si>
    <t>F33</t>
  </si>
  <si>
    <t>G29</t>
  </si>
  <si>
    <t>G31</t>
  </si>
  <si>
    <t>G32</t>
  </si>
  <si>
    <t>G33</t>
  </si>
  <si>
    <t>G35</t>
  </si>
  <si>
    <t>G36</t>
  </si>
  <si>
    <t>G37</t>
  </si>
  <si>
    <t>H33</t>
  </si>
  <si>
    <t>I29</t>
  </si>
  <si>
    <t>I31</t>
  </si>
  <si>
    <t>I32</t>
  </si>
  <si>
    <t>I33</t>
  </si>
  <si>
    <t>J29</t>
  </si>
  <si>
    <t>J31</t>
  </si>
  <si>
    <t>J32</t>
  </si>
  <si>
    <t>J33</t>
  </si>
  <si>
    <t>K33</t>
  </si>
  <si>
    <t xml:space="preserve">New 2021 -EstRev </t>
  </si>
  <si>
    <t>New 2021 -EstExp</t>
  </si>
  <si>
    <t>K119</t>
  </si>
  <si>
    <t>C316</t>
  </si>
  <si>
    <t>C318</t>
  </si>
  <si>
    <t>C319</t>
  </si>
  <si>
    <t>C320</t>
  </si>
  <si>
    <t>C321</t>
  </si>
  <si>
    <t>C322</t>
  </si>
  <si>
    <t>C323</t>
  </si>
  <si>
    <t>C324</t>
  </si>
  <si>
    <t>C325</t>
  </si>
  <si>
    <t>C326</t>
  </si>
  <si>
    <t>C327</t>
  </si>
  <si>
    <t>C328</t>
  </si>
  <si>
    <t>C329</t>
  </si>
  <si>
    <t>C330</t>
  </si>
  <si>
    <t>C344</t>
  </si>
  <si>
    <t>C347</t>
  </si>
  <si>
    <t>C348</t>
  </si>
  <si>
    <t>C349</t>
  </si>
  <si>
    <t>C350</t>
  </si>
  <si>
    <t>C351</t>
  </si>
  <si>
    <t>C352</t>
  </si>
  <si>
    <t>C353</t>
  </si>
  <si>
    <t>C355</t>
  </si>
  <si>
    <t>C356</t>
  </si>
  <si>
    <t>C357</t>
  </si>
  <si>
    <t>C358</t>
  </si>
  <si>
    <t>C360</t>
  </si>
  <si>
    <t>C361</t>
  </si>
  <si>
    <t>C362</t>
  </si>
  <si>
    <t>C367</t>
  </si>
  <si>
    <t>C368</t>
  </si>
  <si>
    <t>C369</t>
  </si>
  <si>
    <t>C371</t>
  </si>
  <si>
    <t>C372</t>
  </si>
  <si>
    <t>C374</t>
  </si>
  <si>
    <t>C375</t>
  </si>
  <si>
    <t>C376</t>
  </si>
  <si>
    <t>C377</t>
  </si>
  <si>
    <t>C378</t>
  </si>
  <si>
    <t>C380</t>
  </si>
  <si>
    <t>C381</t>
  </si>
  <si>
    <t>C382</t>
  </si>
  <si>
    <t>C383</t>
  </si>
  <si>
    <t>C384</t>
  </si>
  <si>
    <t>C385</t>
  </si>
  <si>
    <t>C386</t>
  </si>
  <si>
    <t>C387</t>
  </si>
  <si>
    <t>C388</t>
  </si>
  <si>
    <t>D316</t>
  </si>
  <si>
    <t>D318</t>
  </si>
  <si>
    <t>D319</t>
  </si>
  <si>
    <t>D320</t>
  </si>
  <si>
    <t>D321</t>
  </si>
  <si>
    <t>D322</t>
  </si>
  <si>
    <t>D323</t>
  </si>
  <si>
    <t>D324</t>
  </si>
  <si>
    <t>D325</t>
  </si>
  <si>
    <t>D326</t>
  </si>
  <si>
    <t>D327</t>
  </si>
  <si>
    <t>D328</t>
  </si>
  <si>
    <t>D329</t>
  </si>
  <si>
    <t>D330</t>
  </si>
  <si>
    <t>D344</t>
  </si>
  <si>
    <t>D347</t>
  </si>
  <si>
    <t>D348</t>
  </si>
  <si>
    <t>D349</t>
  </si>
  <si>
    <t>D350</t>
  </si>
  <si>
    <t>D351</t>
  </si>
  <si>
    <t>D352</t>
  </si>
  <si>
    <t>D353</t>
  </si>
  <si>
    <t>D355</t>
  </si>
  <si>
    <t>D356</t>
  </si>
  <si>
    <t>D357</t>
  </si>
  <si>
    <t>D358</t>
  </si>
  <si>
    <t>D360</t>
  </si>
  <si>
    <t>D361</t>
  </si>
  <si>
    <t>D362</t>
  </si>
  <si>
    <t>D367</t>
  </si>
  <si>
    <t>D368</t>
  </si>
  <si>
    <t>D369</t>
  </si>
  <si>
    <t>D371</t>
  </si>
  <si>
    <t>D372</t>
  </si>
  <si>
    <t>D374</t>
  </si>
  <si>
    <t>D375</t>
  </si>
  <si>
    <t>D376</t>
  </si>
  <si>
    <t>D377</t>
  </si>
  <si>
    <t>D378</t>
  </si>
  <si>
    <t>D380</t>
  </si>
  <si>
    <t>D381</t>
  </si>
  <si>
    <t>D382</t>
  </si>
  <si>
    <t>D383</t>
  </si>
  <si>
    <t>D384</t>
  </si>
  <si>
    <t>D385</t>
  </si>
  <si>
    <t>D386</t>
  </si>
  <si>
    <t>D387</t>
  </si>
  <si>
    <t>D388</t>
  </si>
  <si>
    <t>E316</t>
  </si>
  <si>
    <t>E317</t>
  </si>
  <si>
    <t>E318</t>
  </si>
  <si>
    <t>E319</t>
  </si>
  <si>
    <t>E320</t>
  </si>
  <si>
    <t>E321</t>
  </si>
  <si>
    <t>E322</t>
  </si>
  <si>
    <t>E323</t>
  </si>
  <si>
    <t>E324</t>
  </si>
  <si>
    <t>E325</t>
  </si>
  <si>
    <t>E326</t>
  </si>
  <si>
    <t>E327</t>
  </si>
  <si>
    <t>E328</t>
  </si>
  <si>
    <t>E329</t>
  </si>
  <si>
    <t>E330</t>
  </si>
  <si>
    <t>E344</t>
  </si>
  <si>
    <t>E347</t>
  </si>
  <si>
    <t>E348</t>
  </si>
  <si>
    <t>E349</t>
  </si>
  <si>
    <t>E350</t>
  </si>
  <si>
    <t>E351</t>
  </si>
  <si>
    <t>E352</t>
  </si>
  <si>
    <t>E353</t>
  </si>
  <si>
    <t>E355</t>
  </si>
  <si>
    <t>E356</t>
  </si>
  <si>
    <t>E357</t>
  </si>
  <si>
    <t>E358</t>
  </si>
  <si>
    <t>E360</t>
  </si>
  <si>
    <t>E361</t>
  </si>
  <si>
    <t>E362</t>
  </si>
  <si>
    <t>E367</t>
  </si>
  <si>
    <t>E368</t>
  </si>
  <si>
    <t>E369</t>
  </si>
  <si>
    <t>E371</t>
  </si>
  <si>
    <t>E372</t>
  </si>
  <si>
    <t>E374</t>
  </si>
  <si>
    <t>E375</t>
  </si>
  <si>
    <t>E376</t>
  </si>
  <si>
    <t>E377</t>
  </si>
  <si>
    <t>E378</t>
  </si>
  <si>
    <t>E380</t>
  </si>
  <si>
    <t>E381</t>
  </si>
  <si>
    <t>E382</t>
  </si>
  <si>
    <t>E383</t>
  </si>
  <si>
    <t>E384</t>
  </si>
  <si>
    <t>E385</t>
  </si>
  <si>
    <t>E386</t>
  </si>
  <si>
    <t>E387</t>
  </si>
  <si>
    <t>E388</t>
  </si>
  <si>
    <t>E393</t>
  </si>
  <si>
    <t>E394</t>
  </si>
  <si>
    <t>E395</t>
  </si>
  <si>
    <t>E396</t>
  </si>
  <si>
    <t>E397</t>
  </si>
  <si>
    <t>E412</t>
  </si>
  <si>
    <t>E413</t>
  </si>
  <si>
    <t>E414</t>
  </si>
  <si>
    <t>E415</t>
  </si>
  <si>
    <t>F316</t>
  </si>
  <si>
    <t>F318</t>
  </si>
  <si>
    <t>F319</t>
  </si>
  <si>
    <t>F320</t>
  </si>
  <si>
    <t>F321</t>
  </si>
  <si>
    <t>F322</t>
  </si>
  <si>
    <t>F323</t>
  </si>
  <si>
    <t>F324</t>
  </si>
  <si>
    <t>F325</t>
  </si>
  <si>
    <t>F326</t>
  </si>
  <si>
    <t>F327</t>
  </si>
  <si>
    <t>F328</t>
  </si>
  <si>
    <t>F329</t>
  </si>
  <si>
    <t>F330</t>
  </si>
  <si>
    <t>F344</t>
  </si>
  <si>
    <t>F347</t>
  </si>
  <si>
    <t>F348</t>
  </si>
  <si>
    <t>F349</t>
  </si>
  <si>
    <t>F350</t>
  </si>
  <si>
    <t>F351</t>
  </si>
  <si>
    <t>F352</t>
  </si>
  <si>
    <t>F353</t>
  </si>
  <si>
    <t>F355</t>
  </si>
  <si>
    <t>F356</t>
  </si>
  <si>
    <t>F357</t>
  </si>
  <si>
    <t>F358</t>
  </si>
  <si>
    <t>F360</t>
  </si>
  <si>
    <t>F361</t>
  </si>
  <si>
    <t>F362</t>
  </si>
  <si>
    <t>F367</t>
  </si>
  <si>
    <t>F368</t>
  </si>
  <si>
    <t>F369</t>
  </si>
  <si>
    <t>F371</t>
  </si>
  <si>
    <t>F372</t>
  </si>
  <si>
    <t>F374</t>
  </si>
  <si>
    <t>F375</t>
  </si>
  <si>
    <t>F376</t>
  </si>
  <si>
    <t>F377</t>
  </si>
  <si>
    <t>F378</t>
  </si>
  <si>
    <t>F380</t>
  </si>
  <si>
    <t>F381</t>
  </si>
  <si>
    <t>F382</t>
  </si>
  <si>
    <t>F383</t>
  </si>
  <si>
    <t>F384</t>
  </si>
  <si>
    <t>F385</t>
  </si>
  <si>
    <t>F386</t>
  </si>
  <si>
    <t>F387</t>
  </si>
  <si>
    <t>F388</t>
  </si>
  <si>
    <t>G316</t>
  </si>
  <si>
    <t>G318</t>
  </si>
  <si>
    <t>G319</t>
  </si>
  <si>
    <t>G320</t>
  </si>
  <si>
    <t>G321</t>
  </si>
  <si>
    <t>G322</t>
  </si>
  <si>
    <t>G323</t>
  </si>
  <si>
    <t>G324</t>
  </si>
  <si>
    <t>G325</t>
  </si>
  <si>
    <t>G326</t>
  </si>
  <si>
    <t>G327</t>
  </si>
  <si>
    <t>G328</t>
  </si>
  <si>
    <t>G329</t>
  </si>
  <si>
    <t>G330</t>
  </si>
  <si>
    <t>G344</t>
  </si>
  <si>
    <t>G347</t>
  </si>
  <si>
    <t>G348</t>
  </si>
  <si>
    <t>G349</t>
  </si>
  <si>
    <t>G350</t>
  </si>
  <si>
    <t>G351</t>
  </si>
  <si>
    <t>G352</t>
  </si>
  <si>
    <t>G353</t>
  </si>
  <si>
    <t>G356</t>
  </si>
  <si>
    <t>G357</t>
  </si>
  <si>
    <t>G358</t>
  </si>
  <si>
    <t>G360</t>
  </si>
  <si>
    <t>G361</t>
  </si>
  <si>
    <t>G362</t>
  </si>
  <si>
    <t>G367</t>
  </si>
  <si>
    <t>G368</t>
  </si>
  <si>
    <t>G369</t>
  </si>
  <si>
    <t>G371</t>
  </si>
  <si>
    <t>G372</t>
  </si>
  <si>
    <t>G374</t>
  </si>
  <si>
    <t>G375</t>
  </si>
  <si>
    <t>G376</t>
  </si>
  <si>
    <t>G377</t>
  </si>
  <si>
    <t>G378</t>
  </si>
  <si>
    <t>G380</t>
  </si>
  <si>
    <t>G381</t>
  </si>
  <si>
    <t>G382</t>
  </si>
  <si>
    <t>G383</t>
  </si>
  <si>
    <t>G384</t>
  </si>
  <si>
    <t>G385</t>
  </si>
  <si>
    <t>G386</t>
  </si>
  <si>
    <t>G387</t>
  </si>
  <si>
    <t>G388</t>
  </si>
  <si>
    <t>H316</t>
  </si>
  <si>
    <t>H318</t>
  </si>
  <si>
    <t>H319</t>
  </si>
  <si>
    <t>H320</t>
  </si>
  <si>
    <t>H321</t>
  </si>
  <si>
    <t>H322</t>
  </si>
  <si>
    <t>H323</t>
  </si>
  <si>
    <t>H324</t>
  </si>
  <si>
    <t>H325</t>
  </si>
  <si>
    <t>H326</t>
  </si>
  <si>
    <t>H327</t>
  </si>
  <si>
    <t>H328</t>
  </si>
  <si>
    <t>H329</t>
  </si>
  <si>
    <t>H330</t>
  </si>
  <si>
    <t>H331</t>
  </si>
  <si>
    <t>H332</t>
  </si>
  <si>
    <t>H333</t>
  </si>
  <si>
    <t>H334</t>
  </si>
  <si>
    <t>H335</t>
  </si>
  <si>
    <t>H336</t>
  </si>
  <si>
    <t>H337</t>
  </si>
  <si>
    <t>H338</t>
  </si>
  <si>
    <t>H339</t>
  </si>
  <si>
    <t>H340</t>
  </si>
  <si>
    <t>H341</t>
  </si>
  <si>
    <t>H342</t>
  </si>
  <si>
    <t>H343</t>
  </si>
  <si>
    <t>H344</t>
  </si>
  <si>
    <t>H347</t>
  </si>
  <si>
    <t>H348</t>
  </si>
  <si>
    <t>H349</t>
  </si>
  <si>
    <t>H350</t>
  </si>
  <si>
    <t>H351</t>
  </si>
  <si>
    <t>H352</t>
  </si>
  <si>
    <t>H353</t>
  </si>
  <si>
    <t>H355</t>
  </si>
  <si>
    <t>H356</t>
  </si>
  <si>
    <t>H357</t>
  </si>
  <si>
    <t>H358</t>
  </si>
  <si>
    <t>H360</t>
  </si>
  <si>
    <t>H361</t>
  </si>
  <si>
    <t>H362</t>
  </si>
  <si>
    <t>H367</t>
  </si>
  <si>
    <t>H368</t>
  </si>
  <si>
    <t>H369</t>
  </si>
  <si>
    <t>H371</t>
  </si>
  <si>
    <t>H372</t>
  </si>
  <si>
    <t>H374</t>
  </si>
  <si>
    <t>H375</t>
  </si>
  <si>
    <t>H376</t>
  </si>
  <si>
    <t>H377</t>
  </si>
  <si>
    <t>H378</t>
  </si>
  <si>
    <t>H380</t>
  </si>
  <si>
    <t>H381</t>
  </si>
  <si>
    <t>H382</t>
  </si>
  <si>
    <t>H383</t>
  </si>
  <si>
    <t>H384</t>
  </si>
  <si>
    <t>H385</t>
  </si>
  <si>
    <t>H386</t>
  </si>
  <si>
    <t>H387</t>
  </si>
  <si>
    <t>H388</t>
  </si>
  <si>
    <t>H393</t>
  </si>
  <si>
    <t>H394</t>
  </si>
  <si>
    <t>H395</t>
  </si>
  <si>
    <t>H396</t>
  </si>
  <si>
    <t xml:space="preserve">Closed -added by mistake </t>
  </si>
  <si>
    <t>H398</t>
  </si>
  <si>
    <t>H399</t>
  </si>
  <si>
    <t>H400</t>
  </si>
  <si>
    <t>H401</t>
  </si>
  <si>
    <t>H402</t>
  </si>
  <si>
    <t>H403</t>
  </si>
  <si>
    <t>H404</t>
  </si>
  <si>
    <t>H405</t>
  </si>
  <si>
    <t>H406</t>
  </si>
  <si>
    <t>H407</t>
  </si>
  <si>
    <t>H408</t>
  </si>
  <si>
    <t>H409</t>
  </si>
  <si>
    <t>H410</t>
  </si>
  <si>
    <t>H411</t>
  </si>
  <si>
    <t>H412</t>
  </si>
  <si>
    <t>H413</t>
  </si>
  <si>
    <t>H414</t>
  </si>
  <si>
    <t>I316</t>
  </si>
  <si>
    <t>I318</t>
  </si>
  <si>
    <t>I319</t>
  </si>
  <si>
    <t>I320</t>
  </si>
  <si>
    <t>I321</t>
  </si>
  <si>
    <t>I322</t>
  </si>
  <si>
    <t>I323</t>
  </si>
  <si>
    <t>I324</t>
  </si>
  <si>
    <t>I325</t>
  </si>
  <si>
    <t>I326</t>
  </si>
  <si>
    <t>I327</t>
  </si>
  <si>
    <t>I328</t>
  </si>
  <si>
    <t>I329</t>
  </si>
  <si>
    <t>I330</t>
  </si>
  <si>
    <t>I344</t>
  </si>
  <si>
    <t>I347</t>
  </si>
  <si>
    <t>I348</t>
  </si>
  <si>
    <t>I349</t>
  </si>
  <si>
    <t>I350</t>
  </si>
  <si>
    <t>I351</t>
  </si>
  <si>
    <t>I352</t>
  </si>
  <si>
    <t>I353</t>
  </si>
  <si>
    <t>I355</t>
  </si>
  <si>
    <t>I356</t>
  </si>
  <si>
    <t>I357</t>
  </si>
  <si>
    <t>I358</t>
  </si>
  <si>
    <t>I360</t>
  </si>
  <si>
    <t>I361</t>
  </si>
  <si>
    <t>I362</t>
  </si>
  <si>
    <t>I367</t>
  </si>
  <si>
    <t>I368</t>
  </si>
  <si>
    <t>I369</t>
  </si>
  <si>
    <t>I371</t>
  </si>
  <si>
    <t>I372</t>
  </si>
  <si>
    <t>I374</t>
  </si>
  <si>
    <t>I375</t>
  </si>
  <si>
    <t>I376</t>
  </si>
  <si>
    <t>I377</t>
  </si>
  <si>
    <t>I378</t>
  </si>
  <si>
    <t>I380</t>
  </si>
  <si>
    <t>I381</t>
  </si>
  <si>
    <t>I382</t>
  </si>
  <si>
    <t>I383</t>
  </si>
  <si>
    <t>I384</t>
  </si>
  <si>
    <t>I385</t>
  </si>
  <si>
    <t>I386</t>
  </si>
  <si>
    <t>I387</t>
  </si>
  <si>
    <t>I388</t>
  </si>
  <si>
    <t>J316</t>
  </si>
  <si>
    <t>J318</t>
  </si>
  <si>
    <t>J319</t>
  </si>
  <si>
    <t>J320</t>
  </si>
  <si>
    <t>J321</t>
  </si>
  <si>
    <t>J322</t>
  </si>
  <si>
    <t>J323</t>
  </si>
  <si>
    <t>J324</t>
  </si>
  <si>
    <t>J325</t>
  </si>
  <si>
    <t>J326</t>
  </si>
  <si>
    <t>J327</t>
  </si>
  <si>
    <t>J328</t>
  </si>
  <si>
    <t>J329</t>
  </si>
  <si>
    <t>J330</t>
  </si>
  <si>
    <t>J344</t>
  </si>
  <si>
    <t>J347</t>
  </si>
  <si>
    <t>J348</t>
  </si>
  <si>
    <t>J349</t>
  </si>
  <si>
    <t>J350</t>
  </si>
  <si>
    <t>J351</t>
  </si>
  <si>
    <t>J352</t>
  </si>
  <si>
    <t>J353</t>
  </si>
  <si>
    <t>J355</t>
  </si>
  <si>
    <t>J356</t>
  </si>
  <si>
    <t>J357</t>
  </si>
  <si>
    <t>J358</t>
  </si>
  <si>
    <t>J360</t>
  </si>
  <si>
    <t>J361</t>
  </si>
  <si>
    <t>J362</t>
  </si>
  <si>
    <t>J367</t>
  </si>
  <si>
    <t>J368</t>
  </si>
  <si>
    <t>J369</t>
  </si>
  <si>
    <t>J371</t>
  </si>
  <si>
    <t>J372</t>
  </si>
  <si>
    <t>J374</t>
  </si>
  <si>
    <t>J375</t>
  </si>
  <si>
    <t>J376</t>
  </si>
  <si>
    <t>J377</t>
  </si>
  <si>
    <t>J378</t>
  </si>
  <si>
    <t>J380</t>
  </si>
  <si>
    <t>J381</t>
  </si>
  <si>
    <t>J382</t>
  </si>
  <si>
    <t>J383</t>
  </si>
  <si>
    <t>J384</t>
  </si>
  <si>
    <t>J385</t>
  </si>
  <si>
    <t>J386</t>
  </si>
  <si>
    <t>J387</t>
  </si>
  <si>
    <t>J388</t>
  </si>
  <si>
    <t>K316</t>
  </si>
  <si>
    <t>K317</t>
  </si>
  <si>
    <t>K318</t>
  </si>
  <si>
    <t>K319</t>
  </si>
  <si>
    <t>K320</t>
  </si>
  <si>
    <t>K321</t>
  </si>
  <si>
    <t>K322</t>
  </si>
  <si>
    <t>K323</t>
  </si>
  <si>
    <t>K324</t>
  </si>
  <si>
    <t>K325</t>
  </si>
  <si>
    <t>K326</t>
  </si>
  <si>
    <t>K327</t>
  </si>
  <si>
    <t>K328</t>
  </si>
  <si>
    <t>K329</t>
  </si>
  <si>
    <t>K330</t>
  </si>
  <si>
    <t>K331</t>
  </si>
  <si>
    <t>K332</t>
  </si>
  <si>
    <t>K333</t>
  </si>
  <si>
    <t>K334</t>
  </si>
  <si>
    <t>K335</t>
  </si>
  <si>
    <t>K336</t>
  </si>
  <si>
    <t>K337</t>
  </si>
  <si>
    <t>K338</t>
  </si>
  <si>
    <t>K339</t>
  </si>
  <si>
    <t>K340</t>
  </si>
  <si>
    <t>K341</t>
  </si>
  <si>
    <t>K342</t>
  </si>
  <si>
    <t>K343</t>
  </si>
  <si>
    <t>K344</t>
  </si>
  <si>
    <t>K347</t>
  </si>
  <si>
    <t>K348</t>
  </si>
  <si>
    <t>K349</t>
  </si>
  <si>
    <t>K350</t>
  </si>
  <si>
    <t>K351</t>
  </si>
  <si>
    <t>K352</t>
  </si>
  <si>
    <t>K353</t>
  </si>
  <si>
    <t>K355</t>
  </si>
  <si>
    <t>K356</t>
  </si>
  <si>
    <t>K357</t>
  </si>
  <si>
    <t>K358</t>
  </si>
  <si>
    <t>K360</t>
  </si>
  <si>
    <t>K361</t>
  </si>
  <si>
    <t>K362</t>
  </si>
  <si>
    <t>K367</t>
  </si>
  <si>
    <t>K368</t>
  </si>
  <si>
    <t>K369</t>
  </si>
  <si>
    <t>K371</t>
  </si>
  <si>
    <t>K372</t>
  </si>
  <si>
    <t>K374</t>
  </si>
  <si>
    <t>K375</t>
  </si>
  <si>
    <t>K376</t>
  </si>
  <si>
    <t>K377</t>
  </si>
  <si>
    <t>K378</t>
  </si>
  <si>
    <t>K380</t>
  </si>
  <si>
    <t>K381</t>
  </si>
  <si>
    <t>K382</t>
  </si>
  <si>
    <t>K383</t>
  </si>
  <si>
    <t>K384</t>
  </si>
  <si>
    <t>K385</t>
  </si>
  <si>
    <t>K386</t>
  </si>
  <si>
    <t>K387</t>
  </si>
  <si>
    <t>K388</t>
  </si>
  <si>
    <t>K393</t>
  </si>
  <si>
    <t>K394</t>
  </si>
  <si>
    <t>K395</t>
  </si>
  <si>
    <t>K396</t>
  </si>
  <si>
    <t>New 2021 -EstExp, closed 2021 made in error</t>
  </si>
  <si>
    <t>K398</t>
  </si>
  <si>
    <t>K399</t>
  </si>
  <si>
    <t>K400</t>
  </si>
  <si>
    <t>K401</t>
  </si>
  <si>
    <t>K402</t>
  </si>
  <si>
    <t>K403</t>
  </si>
  <si>
    <t>K404</t>
  </si>
  <si>
    <t>K405</t>
  </si>
  <si>
    <t>K406</t>
  </si>
  <si>
    <t>K407</t>
  </si>
  <si>
    <t>K408</t>
  </si>
  <si>
    <t>K409</t>
  </si>
  <si>
    <t>K410</t>
  </si>
  <si>
    <t>K411</t>
  </si>
  <si>
    <t>K412</t>
  </si>
  <si>
    <t>K413</t>
  </si>
  <si>
    <t>K414</t>
  </si>
  <si>
    <t>G355</t>
  </si>
  <si>
    <t>EstExp no field had been assigned fixed in 2021</t>
  </si>
  <si>
    <t>E391</t>
  </si>
  <si>
    <t>E392</t>
  </si>
  <si>
    <t>J365</t>
  </si>
  <si>
    <t>J428</t>
  </si>
  <si>
    <t>New 2021 EstRev</t>
  </si>
  <si>
    <t>C241</t>
  </si>
  <si>
    <t>New 2021 BudgtSum</t>
  </si>
  <si>
    <t>J106</t>
  </si>
  <si>
    <t>New 2022 EstRev</t>
  </si>
  <si>
    <t>New 2022 EstExp</t>
  </si>
  <si>
    <t>C373</t>
  </si>
  <si>
    <t>D373</t>
  </si>
  <si>
    <t>E373</t>
  </si>
  <si>
    <t>F373</t>
  </si>
  <si>
    <t>G373</t>
  </si>
  <si>
    <t>H373</t>
  </si>
  <si>
    <t>I373</t>
  </si>
  <si>
    <t>J373</t>
  </si>
  <si>
    <t>K373</t>
  </si>
  <si>
    <t>H419</t>
  </si>
  <si>
    <t>K419</t>
  </si>
  <si>
    <t>H421</t>
  </si>
  <si>
    <t>K421</t>
  </si>
  <si>
    <t>H423</t>
  </si>
  <si>
    <t>K423</t>
  </si>
  <si>
    <t>H424</t>
  </si>
  <si>
    <t>K424</t>
  </si>
  <si>
    <t>E425</t>
  </si>
  <si>
    <t>H425</t>
  </si>
  <si>
    <t>K425</t>
  </si>
  <si>
    <t>E426</t>
  </si>
  <si>
    <t>Revenue 4415 FY24</t>
  </si>
  <si>
    <t>C202</t>
  </si>
  <si>
    <t>D202</t>
  </si>
  <si>
    <t>F202</t>
  </si>
  <si>
    <t>G202</t>
  </si>
  <si>
    <t>Revenue 4935 FY24</t>
  </si>
  <si>
    <t>C231</t>
  </si>
  <si>
    <t>F231</t>
  </si>
  <si>
    <t>G231</t>
  </si>
  <si>
    <t>EstExp 4400, Fund 20, 300 Purchased Services, added FY26</t>
  </si>
  <si>
    <t>E142</t>
  </si>
  <si>
    <t>Revenue 1530, added FY26</t>
  </si>
  <si>
    <t>District ID</t>
  </si>
  <si>
    <t>ASE</t>
  </si>
  <si>
    <t>Final Adequacy Target
(Adjusted for Regionalization Factor)</t>
  </si>
  <si>
    <t>Final Adequacy Level</t>
  </si>
  <si>
    <t xml:space="preserve"> Calculated New FY 26 Funding
(Tier Funding)</t>
  </si>
  <si>
    <t>Gross Base Funding Minimum</t>
  </si>
  <si>
    <t>Total Gross FY 26 State Contribution</t>
  </si>
  <si>
    <t>Regionalization Factor
(CWI)</t>
  </si>
  <si>
    <t>Specialist Teacher</t>
  </si>
  <si>
    <t>Total Core Investment Cost</t>
  </si>
  <si>
    <t>Total Cost</t>
  </si>
  <si>
    <t xml:space="preserve">Total Salary Portion of Central Office and O&amp;M Subject to CWI
</t>
  </si>
  <si>
    <t>Total Cost NOT Subject to CWI</t>
  </si>
  <si>
    <t>Total Adjusted FY 26 Per Student Investments</t>
  </si>
  <si>
    <t>LI Intervention Teacher</t>
  </si>
  <si>
    <t>LI Pupil Support Staff</t>
  </si>
  <si>
    <t>LI Extended Day Teacher</t>
  </si>
  <si>
    <t>LI Summer School Teacher</t>
  </si>
  <si>
    <t>Total FY 25 Additional Investments</t>
  </si>
  <si>
    <t>Final Adjusted Adequacy Target</t>
  </si>
  <si>
    <t xml:space="preserve">Total Allocation of Low-Income Funds from State Contribution
</t>
  </si>
  <si>
    <t xml:space="preserve">Total Allocation of EL Funds from State Contribution
</t>
  </si>
  <si>
    <t xml:space="preserve">Total Allocation of Sp Ed Funds from FY 23 State Contribution
</t>
  </si>
  <si>
    <t>ADAM/BRW/CS/MRGN/PK/SCT ROE - TAOEP</t>
  </si>
  <si>
    <t>ADAM/BRW/CS/MRGN/PK/SCT ROE - RSSP</t>
  </si>
  <si>
    <t>PAYSON COMM UNIT SCHOOL DIST 1</t>
  </si>
  <si>
    <t>LIBERTY COMM UNIT SCHOOL DIST 2</t>
  </si>
  <si>
    <t>CAMP POINT C U SCHOOL DIST 3</t>
  </si>
  <si>
    <t>COMMUNITY UNIT SCHOOL DIST 4</t>
  </si>
  <si>
    <t>QUINCY SCHOOL DISTRICT 172</t>
  </si>
  <si>
    <t>BROWN COUNTY C U SCH DIST 1</t>
  </si>
  <si>
    <t>BEARDSTOWN C U SCH DIST 15</t>
  </si>
  <si>
    <t>VIRGINIA C U SCH DIST 64</t>
  </si>
  <si>
    <t>A C CENTRAL CUSD 262</t>
  </si>
  <si>
    <t>FRANKLIN C U SCHOOL DISTRICT 1</t>
  </si>
  <si>
    <t>WAVERLY C U SCHOOL DIST 6</t>
  </si>
  <si>
    <t>MEREDOSIA-CHAMBERSBURG CUSD 11</t>
  </si>
  <si>
    <t>TRIOPIA C U SCHOOL DISTRICT 27</t>
  </si>
  <si>
    <t>JACKSONVILLE SCHOOL DIST 117</t>
  </si>
  <si>
    <t>PLEASANT HILL C U SCH DIST 3</t>
  </si>
  <si>
    <t>GRIGGSVILLE-PERRY C U SCH DIST 4</t>
  </si>
  <si>
    <t>PIKELAND C U SCH DIST 10</t>
  </si>
  <si>
    <t>WESTERN CUSD 12</t>
  </si>
  <si>
    <t>WINCHESTER C U SCH DIST 1</t>
  </si>
  <si>
    <t>SCOTT-MORGAN C U SCHOOL DIST 2</t>
  </si>
  <si>
    <t>BOND/CH/EFHM/FYT/MNTGMY ROE - TAOEP</t>
  </si>
  <si>
    <t>BOND/CH/EFHM/FYT/MNTGMY ROE - RSSP</t>
  </si>
  <si>
    <t>MULBERRY GROVE C U SCH DIST 1</t>
  </si>
  <si>
    <t>BOND CO C U SCHOOL DIST 2</t>
  </si>
  <si>
    <t>MORRISONVILLE C U SCH DIST 1</t>
  </si>
  <si>
    <t>TAYLORVILLE C U SCH DIST 3</t>
  </si>
  <si>
    <t>EDINBURG C U SCH DIST 4</t>
  </si>
  <si>
    <t>PANA COMM UNIT SCHOOL DIST 8</t>
  </si>
  <si>
    <t>SOUTH FORK SCHOOL DISTRICT 14</t>
  </si>
  <si>
    <t>ALTAMONT COMM UNIT SCH DIST 10</t>
  </si>
  <si>
    <t>BEECHER CITY C U SCHOOL DIST 20</t>
  </si>
  <si>
    <t>DIETERICH COMM UNIT SCH DIST 30</t>
  </si>
  <si>
    <t>EFFINGHAM COMM UNIT SCH DIST 40</t>
  </si>
  <si>
    <t>TEUTOPOLIS C U SCHOOL DIST 50</t>
  </si>
  <si>
    <t>BROWNSTOWN C U SCH DIST 201</t>
  </si>
  <si>
    <t>ST ELMO C U SCHOOL DIST 202</t>
  </si>
  <si>
    <t>VANDALIA C U SCH DIST 203</t>
  </si>
  <si>
    <t>RAMSEY COMM UNIT SCH DIST 204</t>
  </si>
  <si>
    <t>PANHANDLE COMM UNIT SCH DIST 2</t>
  </si>
  <si>
    <t>HILLSBORO COMM UNIT SCH DIST 3</t>
  </si>
  <si>
    <t>LITCHFIELD C U SCHOOL DIST 12</t>
  </si>
  <si>
    <t>NOKOMIS COMM UNIT SCH DIST 22</t>
  </si>
  <si>
    <t>BOONE/WINNEBAGO ROE - TAOEP</t>
  </si>
  <si>
    <t>BOONE/WINNEBAGO ROE - RSSP</t>
  </si>
  <si>
    <t>BOONE/WINNEBAGO ROE - ALOP</t>
  </si>
  <si>
    <t>BELVIDERE C U SCH DIST 100</t>
  </si>
  <si>
    <t>NORTH BOONE C U SCH DIST 200</t>
  </si>
  <si>
    <t>HARLEM UNIT DIST 122</t>
  </si>
  <si>
    <t>KINNIKINNICK C C SCH DIST 131</t>
  </si>
  <si>
    <t>PRAIRIE HILL C C SCH DIST 133</t>
  </si>
  <si>
    <t>SHIRLAND C C SCHOOL DIST 134</t>
  </si>
  <si>
    <t>ROCKTON SCH DIST 140</t>
  </si>
  <si>
    <t>ROCKFORD SCHOOL DIST 205</t>
  </si>
  <si>
    <t>HONONEGAH COMM H S DIST 207</t>
  </si>
  <si>
    <t>SOUTH BELOIT C U SCH DIST 320</t>
  </si>
  <si>
    <t>PECATONICA C U SCH DIST 321</t>
  </si>
  <si>
    <t>DURAND C U SCH DIST 322</t>
  </si>
  <si>
    <t>WINNEBAGO C U SCH DIST 323</t>
  </si>
  <si>
    <t>REGION 05 NORTH COOK ISC 1 - RSSP</t>
  </si>
  <si>
    <t>REGION 05 NORTH COOK ISC 1 - ALOP</t>
  </si>
  <si>
    <t>PALATINE C C SCHOOL DIST 15</t>
  </si>
  <si>
    <t>WHEELING C C SCHOOL DIST 21</t>
  </si>
  <si>
    <t>PROSPECT HEIGHTS SCHOOL DIST 23</t>
  </si>
  <si>
    <t>ARLINGTON HEIGHTS SCH DIST 25</t>
  </si>
  <si>
    <t>RIVER TRAILS SCHOOL DIST 26</t>
  </si>
  <si>
    <t>NORTHBROOK ELEM SCHOOL DIST 27</t>
  </si>
  <si>
    <t>NORTHBROOK SCHOOL DIST 28</t>
  </si>
  <si>
    <t>SUNSET RIDGE SCHOOL DIST 29</t>
  </si>
  <si>
    <t>NORTHBROOK/GLENVIEW SCH DIST 30</t>
  </si>
  <si>
    <t>WEST NORTHFIELD SCHOOL DIST 31</t>
  </si>
  <si>
    <t>GLENVIEW C C SCHOOL DIST 34</t>
  </si>
  <si>
    <t>GLENCOE SCHOOL DIST 35</t>
  </si>
  <si>
    <t>WINNETKA SCHOOL DIST 36</t>
  </si>
  <si>
    <t>AVOCA SCHOOL DIST 37</t>
  </si>
  <si>
    <t>KENILWORTH SCHOOL DIST 38</t>
  </si>
  <si>
    <t>WILMETTE SCHOOL DIST 39</t>
  </si>
  <si>
    <t>SCHAUMBURG C C SCHOOL DIST 54</t>
  </si>
  <si>
    <t>MOUNT PROSPECT SCHOOL DIST 57</t>
  </si>
  <si>
    <t>COMM CONS SCH DIST 59</t>
  </si>
  <si>
    <t>DES PLAINES C C SCH DIST 62</t>
  </si>
  <si>
    <t>EAST MAINE SCHOOL DIST 63</t>
  </si>
  <si>
    <t>PARK RIDGE C C SCHOOL DIST 64</t>
  </si>
  <si>
    <t>EVANSTON C C SCHOOL DIST 65</t>
  </si>
  <si>
    <t>GOLF ELEM SCHOOL DIST 67</t>
  </si>
  <si>
    <t>SKOKIE SCHOOL DIST 68</t>
  </si>
  <si>
    <t>SKOKIE SCHOOL DIST 69</t>
  </si>
  <si>
    <t>MORTON GROVE SCHOOL DIST 70</t>
  </si>
  <si>
    <t>NILES ELEM SCHOOL DIST 71</t>
  </si>
  <si>
    <t>SKOKIE FAIRVIEW SCHOOL DIST 72</t>
  </si>
  <si>
    <t>EAST PRAIRIE SCHOOL DIST 73</t>
  </si>
  <si>
    <t>SKOKIE SCHOOL DIST 73-5</t>
  </si>
  <si>
    <t>LINCOLNWOOD SCHOOL DIST 74</t>
  </si>
  <si>
    <t>EVANSTON TWP H S DIST 202</t>
  </si>
  <si>
    <t>NEW TRIER TWP H S DIST 203</t>
  </si>
  <si>
    <t>MAINE TOWNSHIP H S DIST 207</t>
  </si>
  <si>
    <t>TOWNSHIP H S DIST 211</t>
  </si>
  <si>
    <t>TOWNSHIP HIGH SCHOOL DIST 214</t>
  </si>
  <si>
    <t>NILES TWP COMM HIGH SCH DIST 219</t>
  </si>
  <si>
    <t>GLENBROOK HSD 225</t>
  </si>
  <si>
    <t>REGION 06 WEST COOK ISC 2 - RSSP</t>
  </si>
  <si>
    <t>REGION 06 WEST COOK ISC 2 - ALOP</t>
  </si>
  <si>
    <t>ROSEMONT ELEM SCHOOL DIST 78</t>
  </si>
  <si>
    <t>PENNOYER SCHOOL DIST 79</t>
  </si>
  <si>
    <t>NORRIDGE SCHOOL DIST 80</t>
  </si>
  <si>
    <t>SCHILLER PARK SCHOOL DIST 81</t>
  </si>
  <si>
    <t>MANNHEIM SCHOOL DIST 83</t>
  </si>
  <si>
    <t>FRANKLIN PARK SCHOOL DIST 84</t>
  </si>
  <si>
    <t>RHODES SCHOOL DIST 84-5</t>
  </si>
  <si>
    <t>RIVER GROVE SCHOOL DIST 85-5</t>
  </si>
  <si>
    <t>UNION RIDGE SCHOOL DIST 86</t>
  </si>
  <si>
    <t>BERKELEY SCHOOL DIST 87</t>
  </si>
  <si>
    <t>BELLWOOD SCHOOL DIST 88</t>
  </si>
  <si>
    <t>MAYWOOD-MELROSE PARK-BROADVIEW-89</t>
  </si>
  <si>
    <t>RIVER FOREST SCHOOL DIST 90</t>
  </si>
  <si>
    <t>FOREST PARK SCHOOL DIST 91</t>
  </si>
  <si>
    <t>LINDOP SCHOOL DISTRICT 92</t>
  </si>
  <si>
    <t>WESTCHESTER SCHOOL DIST 92-5</t>
  </si>
  <si>
    <t>HILLSIDE SCHOOL DIST 93</t>
  </si>
  <si>
    <t>KOMAREK SCHOOL DIST 94</t>
  </si>
  <si>
    <t>BROOKFIELD SCHOOL DIST 95</t>
  </si>
  <si>
    <t>RIVERSIDE SCHOOL DIST 96</t>
  </si>
  <si>
    <t>OAK PARK ELEM SCHOOL DIST 97</t>
  </si>
  <si>
    <t>BERWYN NORTH SCHOOL DIST 98</t>
  </si>
  <si>
    <t>CICERO SCHOOL DISTRICT 99</t>
  </si>
  <si>
    <t>BERWYN SOUTH SCHOOL DISTRICT 100</t>
  </si>
  <si>
    <t>WESTERN SPRINGS SCHOOL DIST 101</t>
  </si>
  <si>
    <t>LA GRANGE SCHOOL DIST 102</t>
  </si>
  <si>
    <t>LYONS SCHOOL DIST 103</t>
  </si>
  <si>
    <t>LA GRANGE SCHOOL DIST 105 (SOUTH)</t>
  </si>
  <si>
    <t>LAGRANGE HIGHLANDS SCH DIST 106</t>
  </si>
  <si>
    <t>PLEASANTDALE SCHOOL DIST 107</t>
  </si>
  <si>
    <t>OAK PARK &amp; RIVER FOREST DIST 200</t>
  </si>
  <si>
    <t>J S MORTON H S DISTRICT 201</t>
  </si>
  <si>
    <t>LYONS TWP H S DIST 204</t>
  </si>
  <si>
    <t>RIVERSIDE BROOKFIELD TWP DIST 208</t>
  </si>
  <si>
    <t>PROVISO TWP H S DIST 209</t>
  </si>
  <si>
    <t>LEYDEN COMM H S DIST 212</t>
  </si>
  <si>
    <t>RIDGEWOOD COMM H S DIST 234</t>
  </si>
  <si>
    <t>ELMWOOD PARK C U SCH DIST 401</t>
  </si>
  <si>
    <t>REGION 07 SOUTH COOK ISC 4 - RSSP</t>
  </si>
  <si>
    <t>REGION 07 SOUTH COOK ISC 4 - ALOP</t>
  </si>
  <si>
    <t>SUMMIT SCHOOL DIST 104</t>
  </si>
  <si>
    <t>WILLOW SPRINGS SCHOOL DIST 108</t>
  </si>
  <si>
    <t>INDIAN SPRINGS SCHOOL DIST 109</t>
  </si>
  <si>
    <t>CENTRAL STICKNEY SCH DIST 110</t>
  </si>
  <si>
    <t>BURBANK SCHOOL DISTRICT 111</t>
  </si>
  <si>
    <t>NORTH PALOS SCHOOL DIST 117</t>
  </si>
  <si>
    <t>PALOS COMM CONS SCHOOL DIST 118</t>
  </si>
  <si>
    <t>RIDGELAND SCHOOL DISTRICT 122</t>
  </si>
  <si>
    <t>OAK LAWN-HOMETOWN SCH DIST 123</t>
  </si>
  <si>
    <t>EVERGREEN PK ELEM SCH DIST 124</t>
  </si>
  <si>
    <t>ATWOOD HEIGHTS DISTRICT 125</t>
  </si>
  <si>
    <t>ALSIP-HAZLGRN-OAKLWN S DIST 126</t>
  </si>
  <si>
    <t>WORTH SCHOOL DISTRICT 127</t>
  </si>
  <si>
    <t>CHICAGO RIDGE SCHOOL DIST 127-5</t>
  </si>
  <si>
    <t>PALOS HEIGHTS SCHOOL DIST 128</t>
  </si>
  <si>
    <t>COOK COUNTY SCHOOL DIST 130</t>
  </si>
  <si>
    <t>CALUMET PUBLIC SCHOOLS DIST 132</t>
  </si>
  <si>
    <t>GEN GEO PATTON SCHOOL DIST 133</t>
  </si>
  <si>
    <t>ORLAND SCHOOL DISTRICT 135</t>
  </si>
  <si>
    <t>KIRBY SCHOOL DIST 140</t>
  </si>
  <si>
    <t>FOREST RIDGE SCHOOL DIST 142</t>
  </si>
  <si>
    <t>MIDLOTHIAN SCHOOL DIST 143</t>
  </si>
  <si>
    <t>POSEN-ROBBINS EL SCH DIST 143-5</t>
  </si>
  <si>
    <t>PRAIRIE-HILLS ELEM SCH DIST 144</t>
  </si>
  <si>
    <t>ARBOR PARK SCHOOL DISTRICT 145</t>
  </si>
  <si>
    <t>TINLEY PARK COMM SCH DIST 146</t>
  </si>
  <si>
    <t>W HARVEY-DIXMOOR PUB SCH DIST147</t>
  </si>
  <si>
    <t>DOLTON SCHOOL DISTRICT 148</t>
  </si>
  <si>
    <t>DOLTON SCHOOL DISTRICT 149</t>
  </si>
  <si>
    <t>SOUTH HOLLAND SCHOOL DIST 150</t>
  </si>
  <si>
    <t>SOUTH HOLLAND SCHOOL DIST 151</t>
  </si>
  <si>
    <t>HARVEY SCHOOL DISTRICT 152</t>
  </si>
  <si>
    <t>HAZEL CREST SCHOOL DIST 152-5</t>
  </si>
  <si>
    <t>HOMEWOOD SCHOOL DISTRICT 153</t>
  </si>
  <si>
    <t>THORNTON SCHOOL DISTRICT 154</t>
  </si>
  <si>
    <t>BURNHAM SCHOOL DISTRICT 154-5</t>
  </si>
  <si>
    <t>CALUMET CITY SCHOOL DISTRICT 155</t>
  </si>
  <si>
    <t>LINCOLN ELEM SCHOOL DIST 156</t>
  </si>
  <si>
    <t>HOOVER-SCHRUM MEMORIAL SD 157</t>
  </si>
  <si>
    <t>LANSING SCHOOL DISTRICT 158</t>
  </si>
  <si>
    <t>ELEM SCHOOL DISTRICT 159</t>
  </si>
  <si>
    <t>COUNTRY CLUB HILLS SCH DIST 160</t>
  </si>
  <si>
    <t>FLOSSMOOR SCHOOL DISTRICT 161</t>
  </si>
  <si>
    <t>MATTESON ELEM SCHOOL DIST 162</t>
  </si>
  <si>
    <t>PARK FOREST SCHOOL DIST 163</t>
  </si>
  <si>
    <t>BROOKWOOD SCHOOL DIST 167</t>
  </si>
  <si>
    <t>COMM CONS SCHOOL DIST 168</t>
  </si>
  <si>
    <t>FORD HEIGHTS SCHOOL DISTRICT 169</t>
  </si>
  <si>
    <t>CHICAGO HEIGHTS SCHOOL DIST 170</t>
  </si>
  <si>
    <t>SUNNYBROOK SCHOOL DISTRICT 171</t>
  </si>
  <si>
    <t>SANDRIDGE SCHOOL DISTRICT 172</t>
  </si>
  <si>
    <t>STEGER SCHOOL DISTRICT 194</t>
  </si>
  <si>
    <t>THORNTON TWP H S DIST 205</t>
  </si>
  <si>
    <t>BLOOM TWP HIGH SCH DIST 206</t>
  </si>
  <si>
    <t>LEMONT TWP H S DIST 210</t>
  </si>
  <si>
    <t>THORNTON FRACTIONAL T H S D 215</t>
  </si>
  <si>
    <t>ARGO COMM H S DIST 217</t>
  </si>
  <si>
    <t>COMMUNITY HIGH SCHOOL DIST 218</t>
  </si>
  <si>
    <t>REAVIS TWP H S DIST 220</t>
  </si>
  <si>
    <t>RICH TWP H S DISTRICT 227</t>
  </si>
  <si>
    <t>BREMEN COMM H S DISTRICT 228</t>
  </si>
  <si>
    <t>OAK LAWN COMM H S DIST 229</t>
  </si>
  <si>
    <t>CONS HIGH SCHOOL DISTRICT 230</t>
  </si>
  <si>
    <t>EVERGREEN PARK COMM HI SCH D 231</t>
  </si>
  <si>
    <t>HOMEWOOD FLOSSMOOR C H S D 233</t>
  </si>
  <si>
    <t>CARROLL/JODAVIESS/STEPH ROE - TAOEP</t>
  </si>
  <si>
    <t>CARROLL/JODAVIESS/STEPH ROE - RSSP</t>
  </si>
  <si>
    <t>EASTLAND COMM UNIT SCH DIST 308</t>
  </si>
  <si>
    <t>WEST CARROLL</t>
  </si>
  <si>
    <t>CHADWICK-MILLEDGEVILLE CUSD 399</t>
  </si>
  <si>
    <t>EAST DUBUQUE UNIT SCH DIST 119</t>
  </si>
  <si>
    <t>GALENA UNIT SCHOOL DIST 120</t>
  </si>
  <si>
    <t>WARREN COMM UNIT SCHOOL DIST 205</t>
  </si>
  <si>
    <t>STOCKTON C U SCHOOL DIST 206</t>
  </si>
  <si>
    <t>RIVER RIDGE C U SCH DIST 210</t>
  </si>
  <si>
    <t>SCALES MOUND C U SCH DISTRICT 211</t>
  </si>
  <si>
    <t>FREEPORT SCHOOL DIST 145</t>
  </si>
  <si>
    <t>PEARL CITY C U SCH DIST 200</t>
  </si>
  <si>
    <t>DAKOTA COMM UNIT SCH DIST 201</t>
  </si>
  <si>
    <t>LENA WINSLOW C U SCH DIST 202</t>
  </si>
  <si>
    <t>ORANGEVILLE C U SCHOOL DIST 203</t>
  </si>
  <si>
    <t>CHAMPAIGN/FORD ROE - TAOEP</t>
  </si>
  <si>
    <t>CHAMPAIGN/FORD ROE - RSSP</t>
  </si>
  <si>
    <t>FISHER C U SCHOOL DISTRICT 1</t>
  </si>
  <si>
    <t>MAHOMET-SEYMOUR C U SCH DIST 3</t>
  </si>
  <si>
    <t>CHAMPAIGN COMM UNIT SCH DIST 4</t>
  </si>
  <si>
    <t>TOLONO C U SCHOOL DIST 7</t>
  </si>
  <si>
    <t>HERITAGE COMM UNIT SCH DIST 8</t>
  </si>
  <si>
    <t>URBANA SCHOOL DIST 116</t>
  </si>
  <si>
    <t>THOMASBORO C C SCHOOL DIST 130</t>
  </si>
  <si>
    <t>RANTOUL CITY SCHOOL DIST 137</t>
  </si>
  <si>
    <t>LUDLOW C C SCHOOL DIST 142</t>
  </si>
  <si>
    <t>ST JOSEPH C C SCHOOL DIST 169</t>
  </si>
  <si>
    <t>GIFFORD C C SCHOOL DIST 188</t>
  </si>
  <si>
    <t>RANTOUL TOWNSHIP H S DIST 193</t>
  </si>
  <si>
    <t>PRAIRIEVIEW-OGDEN CCSD 197</t>
  </si>
  <si>
    <t>ST JOSEPH OGDEN C H S DIST 305</t>
  </si>
  <si>
    <t>GIBSON CITY-MELVIN-SIBLEY CUSD 5</t>
  </si>
  <si>
    <t>PAXTON-BUCKLEY-LODA CU DIST 10</t>
  </si>
  <si>
    <t>CLK/CLS/CMBN/DGLAS/EDGR/M - TAOEP</t>
  </si>
  <si>
    <t>CLK/CLS/CMBN/DGLAS/EDGR/M - RSSP</t>
  </si>
  <si>
    <t>CHARLESTON C U SCHOOL DIST 1</t>
  </si>
  <si>
    <t>MATTOON C U SCHOOL DIST 2</t>
  </si>
  <si>
    <t>OAKLAND C U SCHOOL DIST 5</t>
  </si>
  <si>
    <t>NEOGA COMM UNIT SCHOOL DIST 3</t>
  </si>
  <si>
    <t>CUMBERLAND C U SCHOOL DIST 77</t>
  </si>
  <si>
    <t>TUSCOLA C U SCHOOL DIST 301</t>
  </si>
  <si>
    <t>VILLA GROVE C U SCH DIST 302</t>
  </si>
  <si>
    <t>ARTHUR C U SCHOOL DIST 305</t>
  </si>
  <si>
    <t>ARCOLA C U SCHOOL DISTRICT 306</t>
  </si>
  <si>
    <t>SHILOH COMM UNIT SCH DIST 1</t>
  </si>
  <si>
    <t>KANSAS COMM UNIT SCHOOL DIST 3</t>
  </si>
  <si>
    <t>PARIS COMM UNIT SCHOOL DIST 4</t>
  </si>
  <si>
    <t>EDGAR COUNTY C U DIST 6</t>
  </si>
  <si>
    <t>PARIS-UNION SCHOOL DIST 95</t>
  </si>
  <si>
    <t>SULLIVAN C U SCHOOL DIST 300</t>
  </si>
  <si>
    <t>OKAW Valley CUSD 302</t>
  </si>
  <si>
    <t>WINDSOR COMM UNIT SCH DIST 1</t>
  </si>
  <si>
    <t>SHELBYVILLE C U SCHOOL DIST 4</t>
  </si>
  <si>
    <t>CENTRAL A &amp; M C U DIST #21</t>
  </si>
  <si>
    <t>CLAY/CWFRD/JSPR/LWRNC/RHLND - TAOEP</t>
  </si>
  <si>
    <t>CLAY/CWFRD/JSPR/LWRNC/RHLND - RSSP</t>
  </si>
  <si>
    <t>CLAY CITY COMM UNIT DIST 10</t>
  </si>
  <si>
    <t>NORTH CLAY C U SCHOOL DISTRICT 25</t>
  </si>
  <si>
    <t>FLORA COMM UNIT SCH DIST 35</t>
  </si>
  <si>
    <t>HUTSONVILLE C U SCHOOL DIST 1</t>
  </si>
  <si>
    <t>ROBINSON C U SCHOOL DIST 2</t>
  </si>
  <si>
    <t>PALESTINE C U SCHOOL DIST 3</t>
  </si>
  <si>
    <t>OBLONG C U SCHOOL DIST 4</t>
  </si>
  <si>
    <t>JASPER COUNTY COMM UNIT DIST 1</t>
  </si>
  <si>
    <t>RED HILL C U SCHOOL DIST 10</t>
  </si>
  <si>
    <t>LAWRENCE CO C U DISTRICT 20</t>
  </si>
  <si>
    <t>EAST RICHLAND C U SCH DIST 1</t>
  </si>
  <si>
    <t>CLINTON/JFFRSN/MARN/WASHGTN - TAOEP</t>
  </si>
  <si>
    <t>CLINTON/JFFRSN/MARN/WASHGTN - RSSP</t>
  </si>
  <si>
    <t>CLINTON/JFFRSN/MARN/WASHGTN - ALOP</t>
  </si>
  <si>
    <t>CARLYLE C U SCHOOL DISTRICT 1</t>
  </si>
  <si>
    <t>WESCLIN C U SCHOOL DISTRICT 3</t>
  </si>
  <si>
    <t>BREESE SCHOOL DISTRICT 12</t>
  </si>
  <si>
    <t>AVISTON SCHOOL DISTRICT 21</t>
  </si>
  <si>
    <t>WILLOW GROVE SCHOOL DISTRICT 46</t>
  </si>
  <si>
    <t>BARTELSO SCHOOL DISTRICT 57</t>
  </si>
  <si>
    <t>GERMANTOWN SCHOOL DISTRICT 60</t>
  </si>
  <si>
    <t>DAMIANSVILLE SCHOOL DISTRICT 62</t>
  </si>
  <si>
    <t>ALBERS SCHOOL DISTRICT 63</t>
  </si>
  <si>
    <t>CENTRAL COMMUNITY H S DIST 71</t>
  </si>
  <si>
    <t>ST ROSE SCHOOL DISTRICT 14-15</t>
  </si>
  <si>
    <t>NORTH WAMAC SCHOOL DISTRICT 186</t>
  </si>
  <si>
    <t>WALTONVILLE C U SCHOOL DIST 1</t>
  </si>
  <si>
    <t>ROME COMM CONS SCHOOL DIST 2</t>
  </si>
  <si>
    <t>FIELD COMM CONS SCHOOL DIST 3</t>
  </si>
  <si>
    <t>OPDYKE-BELLE-RIVE CC SCH DIST 5</t>
  </si>
  <si>
    <t>GRAND PRAIRIE C C SCH DIST 6</t>
  </si>
  <si>
    <t>MCCLELLAN C C SCHOOL DIST 12</t>
  </si>
  <si>
    <t>SUMMERSVILLE SCHOOL DIST 79</t>
  </si>
  <si>
    <t>MOUNT VERNON SCHOOL DIST 80</t>
  </si>
  <si>
    <t>BETHEL SCHOOL DISTRICT 82</t>
  </si>
  <si>
    <t>FARRINGTON C C SCHOOL DIST 99</t>
  </si>
  <si>
    <t>SPRING GARDEN CONS SCHL DIST 178</t>
  </si>
  <si>
    <t>MT VERNON TWP H S DIST 201</t>
  </si>
  <si>
    <t>WOODLAWN UNIT DIST 209</t>
  </si>
  <si>
    <t>BLUFORD UNIT DIST 318</t>
  </si>
  <si>
    <t>RACCOON CONS SCHOOL DIST 1</t>
  </si>
  <si>
    <t>KELL CONSOLIDATED SCHOOL DIST 2</t>
  </si>
  <si>
    <t>IUKA COMM CONS SCHOOL DIST 7</t>
  </si>
  <si>
    <t>SELMAVILLE C C SCH DIST 10</t>
  </si>
  <si>
    <t>PATOKA COMM UNIT SCH DIST 100</t>
  </si>
  <si>
    <t>SALEM SCHOOL DIST 111</t>
  </si>
  <si>
    <t>CENTRAL CITY SCHOOL DIST 133</t>
  </si>
  <si>
    <t>CENTRALIA SCHOOL DIST 135</t>
  </si>
  <si>
    <t>CENTRALIA H S DIST 200</t>
  </si>
  <si>
    <t>SOUTH CENTRAL COMM UNIT DIST 401</t>
  </si>
  <si>
    <t>SANDOVAL C U SCHOOL DIST 501</t>
  </si>
  <si>
    <t>SALEM COMM H S DIST 600</t>
  </si>
  <si>
    <t>ODIN C U SCHOOL DIST 722</t>
  </si>
  <si>
    <t>OAKDALE C C SCHOOL DISTRICT 1</t>
  </si>
  <si>
    <t>WEST WASHINGTON CO C U DIST 10</t>
  </si>
  <si>
    <t>IRVINGTON C C SCH DISTRICT 11</t>
  </si>
  <si>
    <t>ASHLEY C C SCH DISTRICT 15</t>
  </si>
  <si>
    <t>NASHVILLE C C SCH DISTRICT 49</t>
  </si>
  <si>
    <t>NASHVILLE COMM H S DISTRICT 99</t>
  </si>
  <si>
    <t>CITY OF CHICAGO SCHOOL DIST 299</t>
  </si>
  <si>
    <t>DE KALB ROE - RSSP</t>
  </si>
  <si>
    <t>GENOA KINGSTON C U S DIST 424</t>
  </si>
  <si>
    <t>INDIAN CREEK COMM UNIT DIST 425</t>
  </si>
  <si>
    <t>HIAWATHA C U SCHOOL DIST 426</t>
  </si>
  <si>
    <t>SYCAMORE C U SCHOOL DIST 427</t>
  </si>
  <si>
    <t>DEKALB COMM UNIT SCH DIST 428</t>
  </si>
  <si>
    <t>HINCKLEY BIG ROCK C U S D 429</t>
  </si>
  <si>
    <t>SANDWICH C U SCHOOL DIST 430</t>
  </si>
  <si>
    <t>SOMONAUK C U SCHOOL DIST 432</t>
  </si>
  <si>
    <t>DEWIT/LVNGTN/LGN/MCLEAN ROE - RSSP</t>
  </si>
  <si>
    <t>DEWIT/LVNGTN/LGN/MCLEAN ROE - ALOP</t>
  </si>
  <si>
    <t>CLINTON C U SCHOOL DIST 15</t>
  </si>
  <si>
    <t>BLUE RIDGE COMM UNIT SCH DIST 18</t>
  </si>
  <si>
    <t>WOODLAND C U S DIST 5</t>
  </si>
  <si>
    <t>PRAIRIE CENTRAL C U SCHOOL DIST 8</t>
  </si>
  <si>
    <t>FLANAGAN-CORNELL UNIT 74</t>
  </si>
  <si>
    <t>PONTIAC TWP H S DIST 90</t>
  </si>
  <si>
    <t>DWIGHT TWP H S DIST 230</t>
  </si>
  <si>
    <t>DWIGHT COMMON SCHOOL DIST 232</t>
  </si>
  <si>
    <t>ROOKS CREEK C C SCH DIST 425</t>
  </si>
  <si>
    <t>CORNELL C C SCH DIST 426</t>
  </si>
  <si>
    <t>PONTIAC C C SCHOOL DIST 429</t>
  </si>
  <si>
    <t>ODELL COMM CONS SCHOOL DIST 435</t>
  </si>
  <si>
    <t>SAUNEMIN C CONSOL SCH DIST 438</t>
  </si>
  <si>
    <t>HARTSBURG EMDEN C U S DIST 21</t>
  </si>
  <si>
    <t>MT PULASKI COMM UNIT DIST 23</t>
  </si>
  <si>
    <t>LINCOLN ELEM SCHOOL DIST 27</t>
  </si>
  <si>
    <t>CHESTER-EAST LINCOLN CCS DIST 61</t>
  </si>
  <si>
    <t>NEW HOLLAND-MIDDLETOWN E DIST 88</t>
  </si>
  <si>
    <t>WEST LINCOLN-BROADWELL E S D #92</t>
  </si>
  <si>
    <t>LINCOLN COMM H S DIST 404</t>
  </si>
  <si>
    <t>LEROY COMMUNITY UNIT SCH DIST 2</t>
  </si>
  <si>
    <t>TRI VALLEY C U SCHOOL DISTRICT 3</t>
  </si>
  <si>
    <t>HEYWORTH C U SCH DIST 4</t>
  </si>
  <si>
    <t>MCLEAN COUNTY UNIT DIST NO 5</t>
  </si>
  <si>
    <t>LEXINGTON C U SCH DIST 7</t>
  </si>
  <si>
    <t>OLYMPIA C U SCHOOL DIST 16</t>
  </si>
  <si>
    <t>RIDGEVIEW COMM UNIT SCH DIST 19</t>
  </si>
  <si>
    <t>BLOOMINGTON SCH DIST 87</t>
  </si>
  <si>
    <t>DUPAGE ROE - RSSP</t>
  </si>
  <si>
    <t>DUPAGE ROE - ALOP</t>
  </si>
  <si>
    <t>BENSENVILLE SCHOOL DISTRICT 2</t>
  </si>
  <si>
    <t>ADDISON SCHOOL DIST 4</t>
  </si>
  <si>
    <t>WOOD DALE SCHOOL DISTRICT 7</t>
  </si>
  <si>
    <t>ITASCA SCHOOL DIST 10</t>
  </si>
  <si>
    <t>MEDINAH SCHOOL DISTRICT 11</t>
  </si>
  <si>
    <t>ROSELLE SCHOOL DISTRICT 12</t>
  </si>
  <si>
    <t>BLOOMINGDALE SCHOOL DISTRICT 13</t>
  </si>
  <si>
    <t>MARQUARDT SCHOOL DISTRICT 15</t>
  </si>
  <si>
    <t>QUEEN BEE SCHOOL DISTRICT 16</t>
  </si>
  <si>
    <t>KEENEYVILLE SCHOOL DISTRICT 20</t>
  </si>
  <si>
    <t>BENJAMIN SCHOOL DISTRICT 25</t>
  </si>
  <si>
    <t>WEST CHICAGO SCHOOL DIST 33</t>
  </si>
  <si>
    <t>WINFIELD SCHOOL DISTRICT 34</t>
  </si>
  <si>
    <t>GLEN ELLYN SCHOOL DISTRICT 41</t>
  </si>
  <si>
    <t>LOMBARD SCHOOL DISTRICT 44</t>
  </si>
  <si>
    <t>VILLA PARK SCHOOL DIST 45</t>
  </si>
  <si>
    <t>SALT CREEK SCHOOL DIST 48</t>
  </si>
  <si>
    <t>BUTLER SCHOOL DISTRICT 53</t>
  </si>
  <si>
    <t>DOWNERS GROVE GRADE SCH DIST 58</t>
  </si>
  <si>
    <t>MAERCKER SCHOOL DISTRICT 60</t>
  </si>
  <si>
    <t>DARIEN SCHOOL DIST 61</t>
  </si>
  <si>
    <t>GOWER SCHOOL DIST 62</t>
  </si>
  <si>
    <t>CASS SCHOOL DIST 63</t>
  </si>
  <si>
    <t>CENTER CASS SCHOOL DIST 66</t>
  </si>
  <si>
    <t>WOODRIDGE SCHOOL DIST 68</t>
  </si>
  <si>
    <t>HINSDALE TWP H S DIST 86</t>
  </si>
  <si>
    <t>GLENBARD TWP H S DIST 87</t>
  </si>
  <si>
    <t>DU PAGE HIGH SCHOOL DIST 88</t>
  </si>
  <si>
    <t>GLEN ELLYN C C SCHOOL DIST 89</t>
  </si>
  <si>
    <t>COMMUNITY CONSOLIDATED S D 93</t>
  </si>
  <si>
    <t>COMMUNITY HIGH SCH DISTRICT 94</t>
  </si>
  <si>
    <t>COMMUNITY HIGH SCHOOL DIST 99</t>
  </si>
  <si>
    <t>FENTON COMM H S DIST 100</t>
  </si>
  <si>
    <t>LAKE PARK COMM H S DIST 108</t>
  </si>
  <si>
    <t>COMMUNITY CONS SCH DIST 180</t>
  </si>
  <si>
    <t>HINSDALE C C SCHOOL DIST 181</t>
  </si>
  <si>
    <t>COMMUNITY UNIT SCHOOL DIST 200</t>
  </si>
  <si>
    <t>WESTMONT C U SCHOOL DIST 201</t>
  </si>
  <si>
    <t>LISLE C U SCH DIST 202</t>
  </si>
  <si>
    <t>NAPERVILLE C U DIST 203</t>
  </si>
  <si>
    <t>INDIAN PRAIRIE C U SCH DIST 204</t>
  </si>
  <si>
    <t>ELMHURST SCHOOL DIST 205</t>
  </si>
  <si>
    <t>EDWD/GLT/HDN/POP/SLNE/W ROE - TAOEP</t>
  </si>
  <si>
    <t>EDWD/GLT/HDN/POP/SLNE/W ROE - RSSP</t>
  </si>
  <si>
    <t>EDWARDS COUNTY C U SCH DIST 1</t>
  </si>
  <si>
    <t>GALLATIN C U SCHOOL DISTRICT 7</t>
  </si>
  <si>
    <t>HAMILTON CO C U SCHOOL DIST 10</t>
  </si>
  <si>
    <t>HARDIN CO COMM UNIT DIST 1</t>
  </si>
  <si>
    <t>POPE CO COMM UNIT DIST 1</t>
  </si>
  <si>
    <t>GALATIA C U SCHOOL DIST 1</t>
  </si>
  <si>
    <t>CARRIER MILLS-STONEFORT CUSD 2</t>
  </si>
  <si>
    <t>HARRISBURG C U SCHOOL DIST 3</t>
  </si>
  <si>
    <t>ELDORADO COMM UNIT DISTRICT 4</t>
  </si>
  <si>
    <t>ALLENDALE C C SCHOOL DIST 17</t>
  </si>
  <si>
    <t>WABASH C U SCH DIST 348</t>
  </si>
  <si>
    <t>NEW HOPE C C SCHOOL DIST 6</t>
  </si>
  <si>
    <t>GEFF C C SCHOOL DISTRICT 14</t>
  </si>
  <si>
    <t>JASPER COMM CONS SCHOOL DIST 17</t>
  </si>
  <si>
    <t>WAYNE CITY C U SCHOOL DIST 100</t>
  </si>
  <si>
    <t>FAIRFIELD PUBLIC SCHOOL DIST 112</t>
  </si>
  <si>
    <t>NORTH WAYNE C U SCHOOL DIST 200</t>
  </si>
  <si>
    <t>FAIRFIELD COMM H S DIST 225</t>
  </si>
  <si>
    <t>GRAYVILLE C U SCHOOL DIST 1</t>
  </si>
  <si>
    <t>NORRIS CITY-OMAHA-ENFIELD CUSD 3</t>
  </si>
  <si>
    <t>CARMI-WHITE COUNTY C U S DIST 5</t>
  </si>
  <si>
    <t>FRANKLIN/JHNSN/MSC/WILMSN - TAOEP</t>
  </si>
  <si>
    <t>FRANKLIN/JHNSN/MSC/WILMSN - RSSP</t>
  </si>
  <si>
    <t>FRANKLIN/JHNSN/MSC/WILMSN - ALOP</t>
  </si>
  <si>
    <t>BENTON COMM CONS SCH DIST 47</t>
  </si>
  <si>
    <t>AKIN COMM CONS SCHOOL DIST 91</t>
  </si>
  <si>
    <t>CHRISTOPHER UNIT 99</t>
  </si>
  <si>
    <t>BENTON CONS HIGH SCHOOL DIST 103</t>
  </si>
  <si>
    <t>EWING NORTHERN C C DISTRICT 115</t>
  </si>
  <si>
    <t>FRANKFORT COMM UNIT SCH DIST 168</t>
  </si>
  <si>
    <t>THOMPSONVILLE CUSD 174</t>
  </si>
  <si>
    <t>ZEIGLER-ROYALTON C U S DIST 188</t>
  </si>
  <si>
    <t>SESSER-VALIER COMM UNIT S D 196</t>
  </si>
  <si>
    <t>GOREVILLE COMM UNIT DIST 1</t>
  </si>
  <si>
    <t>NEW SIMPSON HILL CONS DIST 32</t>
  </si>
  <si>
    <t>BUNCOMBE CONS SCHOOL DIST 43</t>
  </si>
  <si>
    <t>VIENNA SCHOOL DIST 55</t>
  </si>
  <si>
    <t>CYPRESS SCHOOL DIST 64</t>
  </si>
  <si>
    <t>VIENNA H S DISTRICT 133</t>
  </si>
  <si>
    <t>MASSAC UNIT DISTRICT #1</t>
  </si>
  <si>
    <t>JOPPA-MAPLE GROVE UNIT DIST 38</t>
  </si>
  <si>
    <t>JOHNSTON CITY C U SCH DIST 1</t>
  </si>
  <si>
    <t>MARION COMM UNIT SCH DIST 2</t>
  </si>
  <si>
    <t>CRAB ORCHARD C U SCH DIST 3</t>
  </si>
  <si>
    <t>HERRIN C U SCH DIST 4</t>
  </si>
  <si>
    <t>CARTERVILLE C U SCH DIST 5</t>
  </si>
  <si>
    <t>GRUNDY/KENDALL ROE - TAOEP</t>
  </si>
  <si>
    <t>GRUNDY/KENDALL ROE - RSSP</t>
  </si>
  <si>
    <t>COAL CITY C U SCHOOL DISTRICT 1</t>
  </si>
  <si>
    <t>MORRIS SCHOOL DISTRICT 54</t>
  </si>
  <si>
    <t>GARDNER S WILMINGTON THS DIST 73</t>
  </si>
  <si>
    <t>SOUTH WILMINGTON CONS SCH DIST 74</t>
  </si>
  <si>
    <t>BRACEVILLE SCHOOL DIST 75</t>
  </si>
  <si>
    <t>MORRIS COMM HIGH SCH DIST 101</t>
  </si>
  <si>
    <t>MINOOKA COMM H S DISTRICT 111</t>
  </si>
  <si>
    <t>MINOOKA COMM CONS S DIST 201</t>
  </si>
  <si>
    <t>NEWARK COMM H S DIST 18</t>
  </si>
  <si>
    <t>NEWARK COMM CONS SCH DIST 66</t>
  </si>
  <si>
    <t>PLANO COMM UNIT SCHOOL DIST 88</t>
  </si>
  <si>
    <t>LISBON COMM CONS SCH DIST 90</t>
  </si>
  <si>
    <t>YORKVILLE COMM UNIT SCH DIST 115</t>
  </si>
  <si>
    <t>OSWEGO COMM UNIT SCHOOL DIST 308</t>
  </si>
  <si>
    <t>HANCK/FLTN/SCHYLR/MCDON ROE - TAOEP</t>
  </si>
  <si>
    <t>HANCK/FLTN/SCHYLR/MCDON ROE - RSSP</t>
  </si>
  <si>
    <t>HANCK/FLTN/SCHYLR/MCDON ROE - ALOP</t>
  </si>
  <si>
    <t>ASTORIA COMM UNIT SCH DIST 1</t>
  </si>
  <si>
    <t>V I T COMM UNIT SCH DISTRICT 2</t>
  </si>
  <si>
    <t>COMM UNIT SCH DIST 3 FULTON CTY</t>
  </si>
  <si>
    <t>SPOON RIVER VALLEY C U S DIST 4</t>
  </si>
  <si>
    <t>CANTON UNION SCHOOL DIST 66</t>
  </si>
  <si>
    <t>LEWISTOWN SCHOOL DIST 97</t>
  </si>
  <si>
    <t>ILLINI WEST H S DIST 307</t>
  </si>
  <si>
    <t>WARSAW COMM UNIT SCH DISTRICT 316</t>
  </si>
  <si>
    <t>CARTHAGE ESD 317</t>
  </si>
  <si>
    <t>NAUVOO-COLUSA C U S DIST 325</t>
  </si>
  <si>
    <t>DALLAS ESD 327</t>
  </si>
  <si>
    <t>HAMILTON C C SCHOOL DIST 328</t>
  </si>
  <si>
    <t>SOUTHEASTERN C U SCH DIST 337</t>
  </si>
  <si>
    <t>LA HARPE CUSD 347</t>
  </si>
  <si>
    <t>WEST PRAIRIE</t>
  </si>
  <si>
    <t>BUSHNELL PRAIRIE CITY CUS D 170</t>
  </si>
  <si>
    <t>MACOMB COMM UNIT SCH DIST 185</t>
  </si>
  <si>
    <t>SCHUYLER-INDUSTRY</t>
  </si>
  <si>
    <t>BUREAU/HENRY/STARK ROE - RSSP</t>
  </si>
  <si>
    <t>BUREAU/HENRY/STARK ROE - ALOP</t>
  </si>
  <si>
    <t>OHIO COMM CONS SCHOOL DIST 17</t>
  </si>
  <si>
    <t>MALDEN COMM CONS SCH DIST 84</t>
  </si>
  <si>
    <t>LADD COMM CONS SCHOOL DIST 94</t>
  </si>
  <si>
    <t>DALZELL SCHOOL DISTRICT 98</t>
  </si>
  <si>
    <t>SPRING VALLEY C C SCH DIST 99</t>
  </si>
  <si>
    <t>DEPUE UNIT SCHOOL DIST 103</t>
  </si>
  <si>
    <t>PRINCETON ELEM SCHOOL DIST 115</t>
  </si>
  <si>
    <t>LA MOILLE C U SCHOOL DIST 303</t>
  </si>
  <si>
    <t>BUREAU VALLEY CUSD 340</t>
  </si>
  <si>
    <t>PRINCETON HIGH SCH DIST 500</t>
  </si>
  <si>
    <t>HALL HIGH SCH DIST 502</t>
  </si>
  <si>
    <t>OHIO COMMUNITY H S DIST 505</t>
  </si>
  <si>
    <t>COLONA SCHOOL DISTRICT 190</t>
  </si>
  <si>
    <t>ORION COMM UNIT SCHOOL DIST 223</t>
  </si>
  <si>
    <t>GALVA COMM UNIT SCH DIST 224</t>
  </si>
  <si>
    <t>ALWOOD COMM UNIT SCH DIST 225</t>
  </si>
  <si>
    <t>ANNAWAN COMM UNIT SCH DIST 226</t>
  </si>
  <si>
    <t>CAMBRIDGE C U SCH DIST 227</t>
  </si>
  <si>
    <t>GENESEO COMM UNIT SCH DIST 228</t>
  </si>
  <si>
    <t>KEWANEE COMM UNIT SCH DIST 229</t>
  </si>
  <si>
    <t>WETHERSFIELD C U SCH DIST 230</t>
  </si>
  <si>
    <t>BRADFORD COMM UNIT SCH DIST 1</t>
  </si>
  <si>
    <t>STARK COUNTY C U SCH DIST 100</t>
  </si>
  <si>
    <t>ALXDR/JKSN/PULSK/PRY/UN ROE - TAOEP</t>
  </si>
  <si>
    <t>ALXDR/JKSN/PULSK/PRY/UN ROE - RSSP</t>
  </si>
  <si>
    <t>ALXDR/JKSN/PULSK/PRY/UN ROE - ALOP</t>
  </si>
  <si>
    <t>CAIRO UNIT SCHOOL DISTRICT 1</t>
  </si>
  <si>
    <t>EGYPTIAN COMM UNIT SCH DIST 5</t>
  </si>
  <si>
    <t>DESOTO CONS SCHOOL DISTRICT 86</t>
  </si>
  <si>
    <t>CARBONDALE ELEM SCH DIST 95</t>
  </si>
  <si>
    <t>GIANT CITY C C SCHOOL DIST 130</t>
  </si>
  <si>
    <t>UNITY POINT C C SCHOOL DIST 140</t>
  </si>
  <si>
    <t>CARBONDALE COMM H S DISTRICT 165</t>
  </si>
  <si>
    <t>TRICO COMM UNIT SCH DISTRICT 176</t>
  </si>
  <si>
    <t>MURPHYSBORO C U SCH DIST 186</t>
  </si>
  <si>
    <t>ELVERADO C U SCHOOL DIST 196</t>
  </si>
  <si>
    <t>TAMAROA SCHOOL DIST 5</t>
  </si>
  <si>
    <t>PINCKNEYVILLE SCH DIST 50</t>
  </si>
  <si>
    <t>PINCKNEYVILLE COMM H S DIST 101</t>
  </si>
  <si>
    <t>COMMUNITY CONS SCH DIST 204</t>
  </si>
  <si>
    <t>DU QUOIN C U SCHOOL DISTRICT 300</t>
  </si>
  <si>
    <t>CENTURY COMM UNIT SCH DIST 100</t>
  </si>
  <si>
    <t>MERIDIAN C U SCH DISTRICT 101</t>
  </si>
  <si>
    <t>LICK CREEK C C SCH DISTRICT 16</t>
  </si>
  <si>
    <t>COBDEN SCH UNIT DIST 17</t>
  </si>
  <si>
    <t>ANNA C C SCH DIST 37</t>
  </si>
  <si>
    <t>JONESBORO C C SCHOOL DIST 43</t>
  </si>
  <si>
    <t>DONGOLA SCH UNIT DIST 66</t>
  </si>
  <si>
    <t>ANNA JONESBORO COMM H S DIST 81</t>
  </si>
  <si>
    <t>SHAWNEE C U SCH DIST 84</t>
  </si>
  <si>
    <t>KANE ROE - RSSP</t>
  </si>
  <si>
    <t>KANE ROE - ALOP</t>
  </si>
  <si>
    <t>SCHOOL DISTRICT 46</t>
  </si>
  <si>
    <t>BATAVIA UNIT SCHOOL DIST 101</t>
  </si>
  <si>
    <t>AURORA WEST UNIT SCHOOL DIST 129</t>
  </si>
  <si>
    <t>AURORA EAST UNIT SCHOOL DIST 131</t>
  </si>
  <si>
    <t>COMM UNIT SCH DIST 300</t>
  </si>
  <si>
    <t>CENTRAL COMM UNIT SCH DIST 301</t>
  </si>
  <si>
    <t>KANELAND C U SCHOOL DIST 302</t>
  </si>
  <si>
    <t>ST CHARLES C U SCHOOL DIST 303</t>
  </si>
  <si>
    <t>GENEVA COMM UNIT SCH DIST 304</t>
  </si>
  <si>
    <t>IROQUOIS/KANKAKEE ROE - TAOEP</t>
  </si>
  <si>
    <t>IROQUOIS/KANKAKEE ROE - RSSP</t>
  </si>
  <si>
    <t>DONOVAN COMM UNIT SCHOOL DIST 3</t>
  </si>
  <si>
    <t>CENTRAL COMM UNIT SCHOOL DIST 4</t>
  </si>
  <si>
    <t>CISSNA PARK COMM UNIT SCH DIST 6</t>
  </si>
  <si>
    <t>IROQUOIS CO C U SCHOOL DIST 9</t>
  </si>
  <si>
    <t>IROQUOIS WEST C U S DIST 10</t>
  </si>
  <si>
    <t>MILFORD AREA PUBLIC SCHL DIST 124</t>
  </si>
  <si>
    <t>CRESCENT-IROQUOIS</t>
  </si>
  <si>
    <t>MOMENCE COMM UNIT SCH DIST 1</t>
  </si>
  <si>
    <t>HERSCHER COMM UNIT SCH DIST 2</t>
  </si>
  <si>
    <t>MANTENO COMM UNIT SCH DIST 5</t>
  </si>
  <si>
    <t>GRANT PARK C U  SCHOOL DIST 6</t>
  </si>
  <si>
    <t>ST ANNE UNIT DISTRICT 24</t>
  </si>
  <si>
    <t>BOURBONNAIS SCHOOL DIST 53</t>
  </si>
  <si>
    <t>BRADLEY SCHOOL DIST 61</t>
  </si>
  <si>
    <t>KANKAKEE SCHOOL DIST 111</t>
  </si>
  <si>
    <t>ST GEORGE C C SCHOOL DIST 258</t>
  </si>
  <si>
    <t>PEMBROKE C C SCHOOL DISTRICT 259</t>
  </si>
  <si>
    <t>BRADLEY BOURBONNAIS C HS D 307</t>
  </si>
  <si>
    <t>HENDRSN/KNOX/MERC/WRRN ROE - TAOEP</t>
  </si>
  <si>
    <t>HENDRSN/KNOX/MERC/WRRN ROE - RSSP</t>
  </si>
  <si>
    <t>HENDRSN/KNOX/MERC/WRRN ROE - ALOP</t>
  </si>
  <si>
    <t>WEST CENTRAL</t>
  </si>
  <si>
    <t>KNOXVILLE C U SCHOOL DIST 202</t>
  </si>
  <si>
    <t>GALESBURG C U SCHOOL DIST 205</t>
  </si>
  <si>
    <t>R O W V A COMM UNIT SCH DIST 208</t>
  </si>
  <si>
    <t>WILLIAMSFIELD C U S DIST 210</t>
  </si>
  <si>
    <t>ABINGDON - AVON CUSD 276</t>
  </si>
  <si>
    <t>MERCER COUNTY SD 404</t>
  </si>
  <si>
    <t>MONMOUTH-ROSEVILLE</t>
  </si>
  <si>
    <t>UNITED CUSD 304</t>
  </si>
  <si>
    <t>LAKE ROE - RSSP</t>
  </si>
  <si>
    <t>LAKE ROE - ALOP</t>
  </si>
  <si>
    <t>WINTHROP HARBOR SCHOOL DIST 1</t>
  </si>
  <si>
    <t>BEACH PARK C C SCHOOL DIST 3</t>
  </si>
  <si>
    <t>ZION ELEMENTARY SCHOOL DISTRICT 6</t>
  </si>
  <si>
    <t>MILLBURN C C SCHOOL DIST 24</t>
  </si>
  <si>
    <t>EMMONS SCHOOL DISTRICT 33</t>
  </si>
  <si>
    <t>ANTIOCH C C SCHOOL DISTRICT 34</t>
  </si>
  <si>
    <t>GRASS LAKE SCHOOL DIST 36</t>
  </si>
  <si>
    <t>GAVIN SCHOOL DIST 37</t>
  </si>
  <si>
    <t>BIG HOLLOW SCHOOL DIST 38</t>
  </si>
  <si>
    <t>LAKE VILLA C C SCHOOL DIST 41</t>
  </si>
  <si>
    <t>GRAYSLAKE C C SCHOOL DISTRICT 46</t>
  </si>
  <si>
    <t>WOODLAND C C SCHOOL DIST 50</t>
  </si>
  <si>
    <t>GURNEE SCHOOL DIST 56</t>
  </si>
  <si>
    <t>WAUKEGAN C U SCHOOL DIST 60</t>
  </si>
  <si>
    <t>LAKE BLUFF ELEM SCHOOL DIST 65</t>
  </si>
  <si>
    <t>LAKE FOREST SCHOOL DIST 67</t>
  </si>
  <si>
    <t>OAK GROVE SCHOOL DIST 68</t>
  </si>
  <si>
    <t>LIBERTYVILLE SCHOOL DIST 70</t>
  </si>
  <si>
    <t>RONDOUT SCHOOL DIST 72</t>
  </si>
  <si>
    <t>HAWTHORN C C SCHOOL DIST 73</t>
  </si>
  <si>
    <t>MUNDELEIN ELEM SCHOOL DIST 75</t>
  </si>
  <si>
    <t>DIAMOND LAKE SCHOOL DIST 76</t>
  </si>
  <si>
    <t>FREMONT SCHOOL DIST 79</t>
  </si>
  <si>
    <t>LAKE ZURICH C U SCH DIST 95</t>
  </si>
  <si>
    <t>KILDEER COUNTRYSIDE C C S DIST 96</t>
  </si>
  <si>
    <t>APTAKISIC-TRIPP C C S DIST 102</t>
  </si>
  <si>
    <t>LINCOLNSHIRE-PRAIRIEVIEW S D 103</t>
  </si>
  <si>
    <t>BANNOCKBURN SCHOOL DIST 106</t>
  </si>
  <si>
    <t>DEERFIELD SCHOOL DIST 109</t>
  </si>
  <si>
    <t>NORTH SHORE SD 112</t>
  </si>
  <si>
    <t>TOWNSHIP HIGH SCHOOL DIST 113</t>
  </si>
  <si>
    <t>FOX LAKE GRADE SCHOOL DIST 114</t>
  </si>
  <si>
    <t>LAKE FOREST COMM H S DISTRICT 115</t>
  </si>
  <si>
    <t>ROUND LAKE AREA SCHS - DIST 116</t>
  </si>
  <si>
    <t>ANTIOCH COMM HIGH SCH DIST 117</t>
  </si>
  <si>
    <t>WAUCONDA COMM UNIT S DIST 118</t>
  </si>
  <si>
    <t>MUNDELEIN CONS HIGH SCH DIST 120</t>
  </si>
  <si>
    <t>WARREN TWP HIGH SCH DIST 121</t>
  </si>
  <si>
    <t>GRANT COMM H S DISTRICT 124</t>
  </si>
  <si>
    <t>ADLAI E STEVENSON DIST 125</t>
  </si>
  <si>
    <t>ZION-BENTON TWP H S DIST 126</t>
  </si>
  <si>
    <t>GRAYSLAKE COMM HIGH SCH DIST 127</t>
  </si>
  <si>
    <t>LIBERTYVILLE COMM H SCH DIST 128</t>
  </si>
  <si>
    <t>NORTH CHICAGO SCHOOL DIST 187</t>
  </si>
  <si>
    <t>BARRINGTON C U SCHOOL DIST 220</t>
  </si>
  <si>
    <t>LA SALLE/MARSHALL/PUTNM ROE - TAOEP</t>
  </si>
  <si>
    <t>LA SALLE/MARSHALL/PUTNM ROE - RSSP</t>
  </si>
  <si>
    <t>LA SALLE/MARSHALL/PUTNM ROE - ALOP</t>
  </si>
  <si>
    <t>LELAND COMM UNIT SCH DIST 1</t>
  </si>
  <si>
    <t>COMMUNITY UNIT SCH DIST 2</t>
  </si>
  <si>
    <t>EARLVILLE COMM UNIT SCH DIST 9</t>
  </si>
  <si>
    <t>DIMMICK C C SCHOOL DIST 175</t>
  </si>
  <si>
    <t>STREATOR TWP H S DIST 40</t>
  </si>
  <si>
    <t>STREATOR ELEM SCHOOL DIST 44</t>
  </si>
  <si>
    <t>ALLEN OTTER CREEK CCSD 65</t>
  </si>
  <si>
    <t>TONICA COMM CONS SCH DIST 79</t>
  </si>
  <si>
    <t>DEER PARK C C SCHOOL DIST 82</t>
  </si>
  <si>
    <t>GRAND RIDGE C C SCHOOL DIST 95</t>
  </si>
  <si>
    <t>LA SALLE-PERU TWP H S D 120</t>
  </si>
  <si>
    <t>LASALLE ELEM SCHOOL DIST 122</t>
  </si>
  <si>
    <t>PERU ELEM SCHOOL DISTRICT 124</t>
  </si>
  <si>
    <t>OGLESBY ELEM SCH DIST 125</t>
  </si>
  <si>
    <t>OTTAWA TWP H S DIST 140</t>
  </si>
  <si>
    <t>OTTAWA ELEM SCHOOL DIST 141</t>
  </si>
  <si>
    <t>MARSEILLES ELEM SCHOOL DIST 150</t>
  </si>
  <si>
    <t>SENECA TWP H S DIST 160</t>
  </si>
  <si>
    <t>SENECA COMM CONS SCH DIST 170</t>
  </si>
  <si>
    <t>WALTHAM C C SCHOOL DIST 185</t>
  </si>
  <si>
    <t>WALLACE C C SCHOOL DIST 195</t>
  </si>
  <si>
    <t>MILLER TWP CC SCH DIST 210</t>
  </si>
  <si>
    <t>RUTLAND C C SCHOOL DIST 230</t>
  </si>
  <si>
    <t>MENDOTA TWP H S DIST 280</t>
  </si>
  <si>
    <t>MENDOTA C C SCHOOL DIST 289</t>
  </si>
  <si>
    <t>LOSTANT COMM UNIT SCH DIST 425</t>
  </si>
  <si>
    <t>HENRY-SENACHWINE CUSD 5</t>
  </si>
  <si>
    <t>MIDLAND COMMUNITY UNIT DIST 7</t>
  </si>
  <si>
    <t>PUTNAM CO C U SCHOOL DIST 535</t>
  </si>
  <si>
    <t>MACON/PIATT ROE - TAOEP</t>
  </si>
  <si>
    <t>MACON/PIATT ROE - RSSP</t>
  </si>
  <si>
    <t>MACON/PIATT ROE - ALOP</t>
  </si>
  <si>
    <t>ARGENTA-OREANA COMM UNIT SCH D 1</t>
  </si>
  <si>
    <t>MAROA FORSYTH C U SCH DIST 2</t>
  </si>
  <si>
    <t>MT ZION COMM UNIT SCH DIST 3</t>
  </si>
  <si>
    <t>SANGAMON VALLEY CUSD 9</t>
  </si>
  <si>
    <t>WARRENSBURG-LATHAM C U DIST 11</t>
  </si>
  <si>
    <t>MERIDIAN COMM UNIT SCH DIST 15</t>
  </si>
  <si>
    <t>DECATUR SCHOOL DISTRICT 61</t>
  </si>
  <si>
    <t>BEMENT COMM UNIT SCHOOL DIST 5</t>
  </si>
  <si>
    <t>MONTICELLO C U SCHOOL DIST 25</t>
  </si>
  <si>
    <t>DELAND-WELDON C U SCH DIST 57</t>
  </si>
  <si>
    <t>CERRO GORDO C U SCHOOL DIST 100</t>
  </si>
  <si>
    <t>CALHN/GRN/JERSY/MACOPN ROE - TAOEP</t>
  </si>
  <si>
    <t>CALHN/GRN/JERSY/MACOPN ROE - RSSP</t>
  </si>
  <si>
    <t>CALHN/GRN/JERSY/MACOPN ROE - ALOP</t>
  </si>
  <si>
    <t>CALHOUN COMM UNIT SCH DIST 40</t>
  </si>
  <si>
    <t>BRUSSELS COMM UNIT SCHOOL DIST 42</t>
  </si>
  <si>
    <t>CARROLLTON C U SCHOOL DIST 1</t>
  </si>
  <si>
    <t>NORTH GREENE UNIT SCHOOL DIST 3</t>
  </si>
  <si>
    <t>GREENFIELD C U SCHOOL DIST 10</t>
  </si>
  <si>
    <t>JERSEY C U SCH DIST 100</t>
  </si>
  <si>
    <t>CARLINVILLE C U SCHOOL DIST 1</t>
  </si>
  <si>
    <t>NORTHWESTERN C U SCH DIST 2</t>
  </si>
  <si>
    <t>MOUNT OLIVE C U SCHOOL DIST 5</t>
  </si>
  <si>
    <t>STAUNTON COMM UNIT SCH DIST 6</t>
  </si>
  <si>
    <t>GILLESPIE COMM UNIT SCH DIST 7</t>
  </si>
  <si>
    <t>BUNKER HILL C U SCHOOL DIST 8</t>
  </si>
  <si>
    <t>SOUTHWESTERN C U SCH DIST 9</t>
  </si>
  <si>
    <t>NORTH MAC CUSD 34</t>
  </si>
  <si>
    <t>MADISON ROE - RSSP</t>
  </si>
  <si>
    <t>ROXANA COMM UNIT SCHOOL DIST 1</t>
  </si>
  <si>
    <t>TRIAD COMM UNIT SCHOOL DIST 2</t>
  </si>
  <si>
    <t>VENICE COMM UNIT SCHOOL DIST 3</t>
  </si>
  <si>
    <t>HIGHLAND COMM UNIT SCH DIST 5</t>
  </si>
  <si>
    <t>EDWARDSVILLE C U SCHOOL DIST 7</t>
  </si>
  <si>
    <t>BETHALTO C U SCHOOL DIST 8</t>
  </si>
  <si>
    <t>GRANITE CITY C U SCHOOL DIST 9</t>
  </si>
  <si>
    <t>COLLINSVILLE C U SCH DIST 10</t>
  </si>
  <si>
    <t>ALTON COMM UNIT SCHOOL DIST 11</t>
  </si>
  <si>
    <t>MADISON COMM UNIT SCH DIST 12</t>
  </si>
  <si>
    <t>EAST ALTON SCHOOL DISTRICT 13</t>
  </si>
  <si>
    <t>EAST ALTON-WOOD RIVER C H S D 14</t>
  </si>
  <si>
    <t>WOOD RIVER-HARTFORD ELEM S D 15</t>
  </si>
  <si>
    <t>MCHENRY ROE - RSSP</t>
  </si>
  <si>
    <t>NIPPERSINK SCHOOL DISTRICT 2</t>
  </si>
  <si>
    <t>FOX RIVER GROVE CONS S D 3</t>
  </si>
  <si>
    <t>JOHNSBURG C U SCHOOL DIST 12</t>
  </si>
  <si>
    <t>MCHENRY C C SCHOOL DIST 15</t>
  </si>
  <si>
    <t>RILEY C C SCHOOL DIST 18</t>
  </si>
  <si>
    <t>ALDEN HEBRON SCHOOL DIST 19</t>
  </si>
  <si>
    <t>CARY C C SCHOOL DIST 26</t>
  </si>
  <si>
    <t>HARRISON SCHOOL DISTRICT 36</t>
  </si>
  <si>
    <t>PRAIRIE GROVE C SCH DIST 46</t>
  </si>
  <si>
    <t>CRYSTAL LAKE C C SCH DIST 47</t>
  </si>
  <si>
    <t>HARVARD C U SCHOOL DIST 50</t>
  </si>
  <si>
    <t>MARENGO COMM HS DIST 154</t>
  </si>
  <si>
    <t>COMMUNITY HIGH SCHOOL DIST 155</t>
  </si>
  <si>
    <t>MCHENRY COMM H S DIST 156</t>
  </si>
  <si>
    <t>RICHMOND-BURTON COMM H SC D 157</t>
  </si>
  <si>
    <t>HUNTLEY CONS SCHOOL DIST 158</t>
  </si>
  <si>
    <t>MARENGO-UNION ELEM CONS DIST 165</t>
  </si>
  <si>
    <t>WOODSTOCK C U SCHOOL DIST 200</t>
  </si>
  <si>
    <t>MONROE/RANDOLPH ROE - TAOEP</t>
  </si>
  <si>
    <t>MONROE/RANDOLPH ROE - RSSP</t>
  </si>
  <si>
    <t>VALMEYER COMM UNIT SCH DIST 3</t>
  </si>
  <si>
    <t>COLUMBIA COMM UNIT SCH DIST 4</t>
  </si>
  <si>
    <t>WATERLOO COMM UNIT SCH DIST 5</t>
  </si>
  <si>
    <t>COULTERVILLE UNIT SCHOOL DIST 1</t>
  </si>
  <si>
    <t>CHESTER N H SCHOOL DIST 122</t>
  </si>
  <si>
    <t>RED BUD C U SCHOOL DIST 132</t>
  </si>
  <si>
    <t>PRAIRIE DU ROCHER C C S D 134</t>
  </si>
  <si>
    <t>STEELEVILLE C U SCH DIST 138</t>
  </si>
  <si>
    <t>CHESTER COMM UNIT SCH DIST 139</t>
  </si>
  <si>
    <t>SPARTA C U SCHOOL DIST 140</t>
  </si>
  <si>
    <t>LEE/OGLE/WHITESIDE ROE - RSSP</t>
  </si>
  <si>
    <t>LEE/OGLE/WHITESIDE ROE - ALOP</t>
  </si>
  <si>
    <t>DIXON UNIT SCHOOL DIST 170</t>
  </si>
  <si>
    <t>STEWARD ELEM SCHOOL DIST 220</t>
  </si>
  <si>
    <t>PAW PAW CUSD 271</t>
  </si>
  <si>
    <t>AMBOY COMM UNIT SCHOOL DIST 272</t>
  </si>
  <si>
    <t>ASHTON COMM UNIT SCH DIST 275</t>
  </si>
  <si>
    <t>KINGS CONSOLIDATED SCH DIST 144</t>
  </si>
  <si>
    <t>CRESTON COMM CONS SCHOOL DIST 161</t>
  </si>
  <si>
    <t>ROCHELLE TWP HIGH SCH DIST 212</t>
  </si>
  <si>
    <t>OREGON C U SCHOOL DIST-220</t>
  </si>
  <si>
    <t>FORRESTVILLE VALLEY C U S D 221</t>
  </si>
  <si>
    <t>POLO COMM UNIT SCHOOL DIST 222</t>
  </si>
  <si>
    <t>MERIDIAN C U SCH DIST 223</t>
  </si>
  <si>
    <t>BYRON COMM UNIT SCHOOL DIST 226</t>
  </si>
  <si>
    <t>ROCHELLE COMM CONS DIST 231</t>
  </si>
  <si>
    <t>ESWOOD C C DISTRICT 269</t>
  </si>
  <si>
    <t>ERIE COMM UNIT SCH DIST 1</t>
  </si>
  <si>
    <t>RIVER BEND COMM UNIT DIST 2</t>
  </si>
  <si>
    <t>PROPHETSTOWN-LYNDON-TAMPICO CUSD3</t>
  </si>
  <si>
    <t>STERLING C U DIST 5</t>
  </si>
  <si>
    <t>MORRISON COMM UNIT SCH DIST 6</t>
  </si>
  <si>
    <t>ROCK FALLS ELEMENTARY SCH DIST 13</t>
  </si>
  <si>
    <t>EAST COLOMA - NELSON CESD 20</t>
  </si>
  <si>
    <t>MONTMORENCY C C SCH DIST 145</t>
  </si>
  <si>
    <t>ROCK FALLS TWP H S DIST 301</t>
  </si>
  <si>
    <t>PEORIA ROE - TAOEP</t>
  </si>
  <si>
    <t>PEORIA ROE - RSSP</t>
  </si>
  <si>
    <t>PLEASANT VALLEY SCH DIST 62</t>
  </si>
  <si>
    <t>NORWOOD ELEM SCHOOL DIST 63</t>
  </si>
  <si>
    <t>BARTONVILLE SCHOOL DIST 66</t>
  </si>
  <si>
    <t>PLEASANT HILL SCHOOL DIST 69</t>
  </si>
  <si>
    <t>MONROE SCHOOL DIST 70</t>
  </si>
  <si>
    <t>PEORIA SCHOOL DISTRICT 150</t>
  </si>
  <si>
    <t>FARMINGTON CENTRAL C U S D 265</t>
  </si>
  <si>
    <t>BRIMFIELD C U SCHOOL DIST 309</t>
  </si>
  <si>
    <t>LIMESTONE COMM HIGH SCH DIST 310</t>
  </si>
  <si>
    <t>LIMESTONE WALTERS C C S DIST 316</t>
  </si>
  <si>
    <t>IL VALLEY CENTRAL UNIT DIST 321</t>
  </si>
  <si>
    <t>ELMWOOD C U SCHOOL DISTRICT 322</t>
  </si>
  <si>
    <t>DUNLAP C U SCHOOL DIST 323</t>
  </si>
  <si>
    <t>PEORIA HGHTS C U SCH DIST 325</t>
  </si>
  <si>
    <t>PRINCEVILLE C U SCH DIST 326</t>
  </si>
  <si>
    <t>ILLINI BLUFFS CU SCH DIST 327</t>
  </si>
  <si>
    <t>HOLLIS CONS SCHOOL DIST 328</t>
  </si>
  <si>
    <t>ROCK ISLAND ROE - RSSP</t>
  </si>
  <si>
    <t>HAMPTON SCHOOL DISTRICT 29</t>
  </si>
  <si>
    <t>UNITED TWP HS DISTRICT 30</t>
  </si>
  <si>
    <t>SILVIS SCHOOL DISTRICT 34</t>
  </si>
  <si>
    <t>CARBON CLIFF-BARSTOW SCH DIST 36</t>
  </si>
  <si>
    <t>EAST MOLINE SCHOOL DISTRICT 37</t>
  </si>
  <si>
    <t>MOLINE UNIT SCHOOL DISTRICT 40</t>
  </si>
  <si>
    <t>ROCK ISLAND SCHOOL DISTRICT 41</t>
  </si>
  <si>
    <t>RIVERDALE C U SCHOOL DIST 100</t>
  </si>
  <si>
    <t>SHERRARD COMM UNIT SCH DIST 200</t>
  </si>
  <si>
    <t>ROCKRIDGE C U SCHOOL DIST 300</t>
  </si>
  <si>
    <t>SAINT CLAIR ROE - RSSP</t>
  </si>
  <si>
    <t>LEBANON COMM UNIT SCH DIST 9</t>
  </si>
  <si>
    <t>MASCOUTAH C U DISTRICT 19</t>
  </si>
  <si>
    <t>ST LIBORY CONS SCH DIST 30</t>
  </si>
  <si>
    <t>MARISSA C U SCH DIST 40</t>
  </si>
  <si>
    <t>NEW ATHENS C U SCHOOL DIST 60</t>
  </si>
  <si>
    <t>FREEBURG C C SCHOOL DIST 70</t>
  </si>
  <si>
    <t>FREEBURG COMM H S DIST 77</t>
  </si>
  <si>
    <t>SHILOH VILLAGE SCHOOL DIST 85</t>
  </si>
  <si>
    <t>O FALLON C C SCHOOL DIST 90</t>
  </si>
  <si>
    <t>CENTRAL SCHOOL DIST 104</t>
  </si>
  <si>
    <t>PONTIAC-W HOLLIDAY SCH DIST 105</t>
  </si>
  <si>
    <t>GRANT COMM CONS SCH DIST 110</t>
  </si>
  <si>
    <t>WOLF BRANCH SCH DIST 113</t>
  </si>
  <si>
    <t>WHITESIDE SCHOOL DIST 115</t>
  </si>
  <si>
    <t>HIGH MOUNT SCHOOL DIST 116</t>
  </si>
  <si>
    <t>BELLEVILLE SCHOOL DIST 118</t>
  </si>
  <si>
    <t>BELLE VALLEY SCHOOL DIST 119</t>
  </si>
  <si>
    <t>SMITHTON C C SCHOOL DIST 130</t>
  </si>
  <si>
    <t>MILLSTADT C C  SCH DIST 160</t>
  </si>
  <si>
    <t>HARMONY EMGE SCHOOL DIST 175</t>
  </si>
  <si>
    <t>SIGNAL HILL SCH DIST 181</t>
  </si>
  <si>
    <t>CAHOKIA COMM UNIT SCH DIST 187</t>
  </si>
  <si>
    <t>BROOKLYN UNIT DISTRICT 188</t>
  </si>
  <si>
    <t>EAST ST LOUIS SCHOOL DIST 189</t>
  </si>
  <si>
    <t>DUPO COMM UNIT SCH DISTRICT 196</t>
  </si>
  <si>
    <t>BELLEVILLE TWP HS DIST 201</t>
  </si>
  <si>
    <t>O FALLON TWP HIGH SCH DIST 203</t>
  </si>
  <si>
    <t>MENARD/SANGAMON ROE - TAOEP</t>
  </si>
  <si>
    <t>MENARD/SANGAMON ROE - RSSP</t>
  </si>
  <si>
    <t>MENARD/SANGAMON ROE - ALOP</t>
  </si>
  <si>
    <t>GREENVIEW C U SCH DIST 200</t>
  </si>
  <si>
    <t>PORTA COMM UNIT SCHOOL DIST 202</t>
  </si>
  <si>
    <t>ATHENS COMM UNIT SCH DIST 213</t>
  </si>
  <si>
    <t>TRI CITY COMM UNIT SCH DIST 1</t>
  </si>
  <si>
    <t>BALL CHATHAM C U SCHOOL DIST 5</t>
  </si>
  <si>
    <t>PLEASANT PLAINS C U SCHOOL DIST 8</t>
  </si>
  <si>
    <t>AUBURN COMM UNIT SCHOOL DIST 10</t>
  </si>
  <si>
    <t>PAWNEE COMM UNIT SCHOOL DIST 11</t>
  </si>
  <si>
    <t>RIVERTON C U SCHOOL DIST 14</t>
  </si>
  <si>
    <t>WILLIAMSVILLE C U SCHOOL DIST 15</t>
  </si>
  <si>
    <t>COMMUNITY UNIT SCHOOL DIST 16</t>
  </si>
  <si>
    <t>SPRINGFIELD SCHOOL DISTRICT 186</t>
  </si>
  <si>
    <t>MASON/TAZEWELL/WOODFORD ROE - TAOEP</t>
  </si>
  <si>
    <t>MASON/TAZEWELL/WOODFORD ROE - RSSP</t>
  </si>
  <si>
    <t>HAVANA COMM UNIT SCHOOL DIST 126</t>
  </si>
  <si>
    <t>ILLINI CENTRAL C U SCH DIST 189</t>
  </si>
  <si>
    <t>MIDWEST CENTRAL CUSD 191</t>
  </si>
  <si>
    <t>DISTRICT 50 SCHOOLS</t>
  </si>
  <si>
    <t>CENTRAL SCHOOL DISTRICT 51</t>
  </si>
  <si>
    <t>WASHINGTON SCHOOL DIST 52</t>
  </si>
  <si>
    <t>CREVE COEUR SCHOOL DISTRICT 76</t>
  </si>
  <si>
    <t>ROBEIN SCHOOL DISTRICT 85</t>
  </si>
  <si>
    <t>EAST PEORIA SCHOOL DISTRICT 86</t>
  </si>
  <si>
    <t>RANKIN COMMUNITY SCHOOL DIST 98</t>
  </si>
  <si>
    <t>N PEKIN &amp; MARQUETTE HGHT S D 102</t>
  </si>
  <si>
    <t>PEKIN PUBLIC SCHOOL DIST 108</t>
  </si>
  <si>
    <t>SOUTH PEKIN SCHOOL DIST 137</t>
  </si>
  <si>
    <t>PEKIN COMM H S DIST 303</t>
  </si>
  <si>
    <t>WASHINGTON COMM H S DIST 308</t>
  </si>
  <si>
    <t>EAST PEORIA COMM H S DIST 309</t>
  </si>
  <si>
    <t>SPRING LAKE C C SCH DIST 606</t>
  </si>
  <si>
    <t>DEER CREEK-MACKINAW CUSD 701</t>
  </si>
  <si>
    <t>TREMONT COMM UNIT DIST 702</t>
  </si>
  <si>
    <t>DELAVAN COMM UNIT DIST 703</t>
  </si>
  <si>
    <t>MORTON C U SCHOOL DISTRICT 709</t>
  </si>
  <si>
    <t>METAMORA C C SCH DIST 1</t>
  </si>
  <si>
    <t>RIVERVIEW C C SCHOOL DISTRICT 2</t>
  </si>
  <si>
    <t>FIELDCREST CUSD #6</t>
  </si>
  <si>
    <t>EL PASO-GRIDLEY CUSD 11</t>
  </si>
  <si>
    <t>LOWPOINT-WASHBURN C U S DIST 21</t>
  </si>
  <si>
    <t>ROANOKE BENSON C U S DIST 60</t>
  </si>
  <si>
    <t>GERMANTOWN HILLS SCHOOL DIST 69</t>
  </si>
  <si>
    <t>METAMORA TWP H S DIST 122</t>
  </si>
  <si>
    <t>EUREKA C U DIST 140</t>
  </si>
  <si>
    <t>VERMILION ROE - TAOEP</t>
  </si>
  <si>
    <t>VERMILION ROE - RSSP</t>
  </si>
  <si>
    <t>BISMARCK HENNING C U SCHOOL DIST</t>
  </si>
  <si>
    <t>WESTVILLE C U SCHOOL DIST 2</t>
  </si>
  <si>
    <t>GEORGETOWN-RIDGE FARM C U D 4</t>
  </si>
  <si>
    <t>ROSSVILLE-ALVIN CU SCH DIST 7</t>
  </si>
  <si>
    <t>POTOMAC C U SCH DIST 10</t>
  </si>
  <si>
    <t>HOOPESTON AREA C U SCH DIST 11</t>
  </si>
  <si>
    <t>ARMSTRONG-ELLIS CONS SCH DIST 61</t>
  </si>
  <si>
    <t>OAKWOOD COMM UNIT DIST #76</t>
  </si>
  <si>
    <t>DANVILLE C C SCHOOL DIST 118</t>
  </si>
  <si>
    <t>ARMSTRONG TWP HS DIST 225</t>
  </si>
  <si>
    <t>SALT FORK CUD 512</t>
  </si>
  <si>
    <t>WILL ROE - TAOEP</t>
  </si>
  <si>
    <t>WILL ROE - RSSP</t>
  </si>
  <si>
    <t>WILL ROE - ALOP</t>
  </si>
  <si>
    <t>CHANNAHON SCHOOL DISTRICT 17</t>
  </si>
  <si>
    <t>UNION SCHOOL DIST 81</t>
  </si>
  <si>
    <t>ROCKDALE SCHOOL DISTRICT 84</t>
  </si>
  <si>
    <t>JOLIET SCHOOL DIST 86</t>
  </si>
  <si>
    <t>CHANEY-MONGE SCH DISTRICT 88</t>
  </si>
  <si>
    <t>FAIRMONT SCHOOL DISTRICT 89</t>
  </si>
  <si>
    <t>TAFT SCHOOL DISTRICT 90</t>
  </si>
  <si>
    <t>LOCKPORT SCHOOL DIST 91</t>
  </si>
  <si>
    <t>WILL COUNTY SCHOOL DISTRICT 92</t>
  </si>
  <si>
    <t>MANHATTAN SCHOOL DIST 114</t>
  </si>
  <si>
    <t>NEW LENOX SCHOOL DIST 122</t>
  </si>
  <si>
    <t>MOKENA SCHOOL DIST 159</t>
  </si>
  <si>
    <t>SUMMIT HILL SCHOOL DIST 161</t>
  </si>
  <si>
    <t>PLAINFIELD SCHOOL DIST 202</t>
  </si>
  <si>
    <t>ELWOOD C C SCH DIST 203</t>
  </si>
  <si>
    <t>JOLIET TWP HS DIST 204</t>
  </si>
  <si>
    <t>LOCKPORT TWP HS DIST 205</t>
  </si>
  <si>
    <t>LINCOLN WAY COMM H S DIST 210</t>
  </si>
  <si>
    <t>ILLINOIS STATE UNIVERSITY LAB SCH</t>
  </si>
  <si>
    <t>UNIVERSITY OF ILLINOIS LAB SCHOOL</t>
  </si>
  <si>
    <t>LEMONT-BROMBEREK CSD 113A</t>
  </si>
  <si>
    <t>MARSHALL C U SCHOOL DIST 2C</t>
  </si>
  <si>
    <t>MARTINSVILLE C U SCH DIST 3C</t>
  </si>
  <si>
    <t>CASEY-WESTFIELD C U SCH DIST 4C</t>
  </si>
  <si>
    <t>COWDEN-HERRICK CUD 3A</t>
  </si>
  <si>
    <t>STEWARDSON-STRASBURG CU DIST 5A</t>
  </si>
  <si>
    <t>TRI POINT C U SCH DIST 6-J</t>
  </si>
  <si>
    <t>MAZON-VERONA-KINSMAN ESD 2C</t>
  </si>
  <si>
    <t>NETTLE CREEK C C SCH DIST 24C</t>
  </si>
  <si>
    <t>SARATOGA COMM CONS S DIST 60C</t>
  </si>
  <si>
    <t>GARDNER COMM CONS SCH DIST 72C</t>
  </si>
  <si>
    <t>ROCHESTER COMM UNIT SCH DIST 3A</t>
  </si>
  <si>
    <t>TROY COMM CONS SCH DIST 30C</t>
  </si>
  <si>
    <t>HOMER COMM CONS SCH DIST 33C</t>
  </si>
  <si>
    <t>LARAWAY C C SCHOOL DIST 70C</t>
  </si>
  <si>
    <t>RICHLAND SCHOOL DIST 88A</t>
  </si>
  <si>
    <t>FRANKFORT C C SCH DIST 157C</t>
  </si>
  <si>
    <t>BEECHER C U SCH DIST 200U</t>
  </si>
  <si>
    <t>CRETE MONEE C U SCHOOL DIST 201U</t>
  </si>
  <si>
    <t>PEOTONE C U SCH DIST 207U</t>
  </si>
  <si>
    <t>WILMINGTON C U SCH DIST 209U</t>
  </si>
  <si>
    <t>REED CUSTER C U SCH DIST 255U</t>
  </si>
  <si>
    <t>VALLEY VIEW CUSD #365U</t>
  </si>
  <si>
    <t>Total from Full Calc File</t>
  </si>
  <si>
    <t>X</t>
  </si>
  <si>
    <t/>
  </si>
  <si>
    <t>6th</t>
  </si>
  <si>
    <t>August</t>
  </si>
  <si>
    <t>Use of reserve funds &amp; $4500 net Construction project receipts</t>
  </si>
  <si>
    <t>Audrey Moore Howard</t>
  </si>
  <si>
    <t>Ryan Shirley</t>
  </si>
  <si>
    <t>Alan Greene</t>
  </si>
  <si>
    <t>Matha Furst</t>
  </si>
  <si>
    <t>Kacey Seal</t>
  </si>
  <si>
    <t>Charlene William</t>
  </si>
  <si>
    <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</si>
</sst>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5" formatCode="&quot;$&quot;#,##0_);\(&quot;$&quot;#,##0\)"/>
    <numFmt numFmtId="44" formatCode="_(&quot;$&quot;* #,##0.00_);_(&quot;$&quot;* \(#,##0.00\);_(&quot;$&quot;* &quot;-&quot;??_);_(@_)"/>
    <numFmt numFmtId="164" formatCode="##\-###\-####\-##"/>
    <numFmt numFmtId="165" formatCode="0."/>
    <numFmt numFmtId="166" formatCode="#"/>
    <numFmt numFmtId="167" formatCode="[$-409]mmmm\ d\,\ yyyy;@"/>
    <numFmt numFmtId="168" formatCode="0#\-###\-####\-##"/>
    <numFmt numFmtId="169" formatCode="mm/dd/yy;@"/>
    <numFmt numFmtId="170" formatCode="0_);[Red]\(0\)"/>
    <numFmt numFmtId="171" formatCode="##."/>
    <numFmt numFmtId="172" formatCode="[$-409]d\-mmm;@"/>
    <numFmt numFmtId="173" formatCode="&quot;$&quot;#,##0.00"/>
    <numFmt numFmtId="174" formatCode="_(&quot;$&quot;* #,##0_);_(&quot;$&quot;* \(#,##0\);_(&quot;$&quot;* &quot;-&quot;??_);_(@_)"/>
    <numFmt numFmtId="175" formatCode="&quot;$&quot;#,##0"/>
    <numFmt numFmtId="176" formatCode="0.000"/>
    <numFmt numFmtId="177" formatCode="0000000000000"/>
  </numFmts>
  <fonts count="14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MS Sans Serif"/>
      <family val="2"/>
    </font>
    <font>
      <sz val="10"/>
      <name val="Tms Rmn"/>
    </font>
    <font>
      <sz val="8"/>
      <name val="Arial"/>
      <family val="2"/>
    </font>
    <font>
      <u/>
      <sz val="7.5"/>
      <color indexed="12"/>
      <name val="Arial"/>
      <family val="2"/>
    </font>
    <font>
      <strike/>
      <sz val="10"/>
      <name val="Arial"/>
      <family val="2"/>
    </font>
    <font>
      <strike/>
      <sz val="8"/>
      <name val="Arial"/>
      <family val="2"/>
    </font>
    <font>
      <sz val="8"/>
      <name val="Calibri"/>
      <family val="2"/>
      <scheme val="minor"/>
    </font>
    <font>
      <sz val="7"/>
      <name val="Calibri"/>
      <family val="2"/>
      <scheme val="minor"/>
    </font>
    <font>
      <b/>
      <sz val="9"/>
      <name val="Calibri"/>
      <family val="2"/>
      <scheme val="minor"/>
    </font>
    <font>
      <b/>
      <sz val="8"/>
      <name val="Calibri"/>
      <family val="2"/>
      <scheme val="minor"/>
    </font>
    <font>
      <sz val="9"/>
      <name val="Calibri"/>
      <family val="2"/>
      <scheme val="minor"/>
    </font>
    <font>
      <sz val="10"/>
      <name val="Calibri"/>
      <family val="2"/>
      <scheme val="minor"/>
    </font>
    <font>
      <vertAlign val="superscript"/>
      <sz val="10"/>
      <name val="Calibri"/>
      <family val="2"/>
      <scheme val="minor"/>
    </font>
    <font>
      <sz val="12"/>
      <name val="Calibri"/>
      <family val="2"/>
      <scheme val="minor"/>
    </font>
    <font>
      <strike/>
      <sz val="9"/>
      <name val="Calibri"/>
      <family val="2"/>
      <scheme val="minor"/>
    </font>
    <font>
      <b/>
      <u/>
      <sz val="9"/>
      <name val="Calibri"/>
      <family val="2"/>
      <scheme val="minor"/>
    </font>
    <font>
      <b/>
      <sz val="11"/>
      <name val="Calibri"/>
      <family val="2"/>
      <scheme val="minor"/>
    </font>
    <font>
      <b/>
      <sz val="10"/>
      <name val="Calibri"/>
      <family val="2"/>
      <scheme val="minor"/>
    </font>
    <font>
      <sz val="11"/>
      <name val="Calibri"/>
      <family val="2"/>
      <scheme val="minor"/>
    </font>
    <font>
      <sz val="10"/>
      <color indexed="12"/>
      <name val="Calibri"/>
      <family val="2"/>
      <scheme val="minor"/>
    </font>
    <font>
      <b/>
      <i/>
      <sz val="9"/>
      <name val="Calibri"/>
      <family val="2"/>
      <scheme val="minor"/>
    </font>
    <font>
      <b/>
      <sz val="12"/>
      <name val="Calibri"/>
      <family val="2"/>
      <scheme val="minor"/>
    </font>
    <font>
      <i/>
      <sz val="8"/>
      <name val="Calibri"/>
      <family val="2"/>
      <scheme val="minor"/>
    </font>
    <font>
      <b/>
      <i/>
      <sz val="10"/>
      <color indexed="10"/>
      <name val="Calibri"/>
      <family val="2"/>
      <scheme val="minor"/>
    </font>
    <font>
      <i/>
      <sz val="9"/>
      <name val="Calibri"/>
      <family val="2"/>
      <scheme val="minor"/>
    </font>
    <font>
      <i/>
      <sz val="9"/>
      <color indexed="10"/>
      <name val="Calibri"/>
      <family val="2"/>
      <scheme val="minor"/>
    </font>
    <font>
      <u/>
      <sz val="7.5"/>
      <color indexed="12"/>
      <name val="Calibri"/>
      <family val="2"/>
      <scheme val="minor"/>
    </font>
    <font>
      <b/>
      <i/>
      <sz val="9"/>
      <color indexed="10"/>
      <name val="Calibri"/>
      <family val="2"/>
      <scheme val="minor"/>
    </font>
    <font>
      <b/>
      <vertAlign val="superscript"/>
      <sz val="10"/>
      <name val="Calibri"/>
      <family val="2"/>
      <scheme val="minor"/>
    </font>
    <font>
      <b/>
      <i/>
      <sz val="8"/>
      <name val="Calibri"/>
      <family val="2"/>
      <scheme val="minor"/>
    </font>
    <font>
      <b/>
      <sz val="11"/>
      <color indexed="10"/>
      <name val="Calibri"/>
      <family val="2"/>
      <scheme val="minor"/>
    </font>
    <font>
      <i/>
      <sz val="10"/>
      <name val="Calibri"/>
      <family val="2"/>
      <scheme val="minor"/>
    </font>
    <font>
      <b/>
      <sz val="10"/>
      <color indexed="12"/>
      <name val="Calibri"/>
      <family val="2"/>
      <scheme val="minor"/>
    </font>
    <font>
      <b/>
      <i/>
      <sz val="10"/>
      <name val="Calibri"/>
      <family val="2"/>
      <scheme val="minor"/>
    </font>
    <font>
      <b/>
      <i/>
      <sz val="12"/>
      <name val="Calibri"/>
      <family val="2"/>
      <scheme val="minor"/>
    </font>
    <font>
      <b/>
      <i/>
      <sz val="11"/>
      <name val="Calibri"/>
      <family val="2"/>
      <scheme val="minor"/>
    </font>
    <font>
      <b/>
      <sz val="9"/>
      <color indexed="16"/>
      <name val="Calibri"/>
      <family val="2"/>
      <scheme val="minor"/>
    </font>
    <font>
      <b/>
      <sz val="9"/>
      <color theme="5" tint="-0.249977111117893"/>
      <name val="Calibri"/>
      <family val="2"/>
      <scheme val="minor"/>
    </font>
    <font>
      <i/>
      <sz val="12"/>
      <name val="Calibri"/>
      <family val="2"/>
      <scheme val="minor"/>
    </font>
    <font>
      <u/>
      <sz val="8"/>
      <color indexed="12"/>
      <name val="Arial"/>
      <family val="2"/>
    </font>
    <font>
      <sz val="8.5"/>
      <name val="Calibri"/>
      <family val="2"/>
      <scheme val="minor"/>
    </font>
    <font>
      <u/>
      <sz val="10"/>
      <color indexed="12"/>
      <name val="Arial"/>
      <family val="2"/>
    </font>
    <font>
      <sz val="10.5"/>
      <name val="Calibri"/>
      <family val="2"/>
      <scheme val="minor"/>
    </font>
    <font>
      <b/>
      <sz val="9"/>
      <color rgb="FF800000"/>
      <name val="Calibri"/>
      <family val="2"/>
      <scheme val="minor"/>
    </font>
    <font>
      <b/>
      <sz val="11"/>
      <color theme="1"/>
      <name val="Calibri"/>
      <family val="2"/>
      <scheme val="minor"/>
    </font>
    <font>
      <b/>
      <sz val="10"/>
      <name val="Arial"/>
      <family val="2"/>
    </font>
    <font>
      <sz val="11"/>
      <color theme="0"/>
      <name val="Calibri"/>
      <family val="2"/>
      <scheme val="minor"/>
    </font>
    <font>
      <sz val="9"/>
      <color theme="0"/>
      <name val="Calibri"/>
      <family val="2"/>
      <scheme val="minor"/>
    </font>
    <font>
      <sz val="10"/>
      <color theme="0"/>
      <name val="Calibri"/>
      <family val="2"/>
      <scheme val="minor"/>
    </font>
    <font>
      <b/>
      <sz val="12"/>
      <name val="Arial"/>
      <family val="2"/>
    </font>
    <font>
      <b/>
      <u/>
      <sz val="12"/>
      <name val="Arial"/>
      <family val="2"/>
    </font>
    <font>
      <b/>
      <u/>
      <sz val="10"/>
      <name val="Arial"/>
      <family val="2"/>
    </font>
    <font>
      <i/>
      <sz val="9"/>
      <color rgb="FF000000"/>
      <name val="Calibri"/>
      <family val="2"/>
      <scheme val="minor"/>
    </font>
    <font>
      <i/>
      <sz val="9"/>
      <color rgb="FF000000"/>
      <name val="Calibri"/>
      <family val="2"/>
    </font>
    <font>
      <i/>
      <sz val="9"/>
      <color rgb="FF000000"/>
      <name val="Arial"/>
      <family val="2"/>
    </font>
    <font>
      <b/>
      <i/>
      <sz val="9"/>
      <color rgb="FF000000"/>
      <name val="Calibri"/>
      <family val="2"/>
    </font>
    <font>
      <b/>
      <sz val="8"/>
      <name val="Arial"/>
      <family val="2"/>
    </font>
    <font>
      <sz val="10"/>
      <name val="Times New Roman"/>
      <family val="1"/>
    </font>
    <font>
      <sz val="10"/>
      <name val="Arial"/>
      <family val="2"/>
    </font>
    <font>
      <b/>
      <sz val="11"/>
      <name val="Calibri"/>
      <family val="2"/>
    </font>
    <font>
      <b/>
      <sz val="11.5"/>
      <name val="Arial"/>
      <family val="2"/>
    </font>
    <font>
      <sz val="11.5"/>
      <name val="Arial"/>
      <family val="2"/>
    </font>
    <font>
      <b/>
      <sz val="11"/>
      <color theme="0"/>
      <name val="Calibri"/>
      <family val="2"/>
      <scheme val="minor"/>
    </font>
    <font>
      <b/>
      <sz val="11"/>
      <color rgb="FFFF0000"/>
      <name val="Calibri"/>
      <family val="2"/>
      <scheme val="minor"/>
    </font>
    <font>
      <u/>
      <sz val="11"/>
      <color theme="1"/>
      <name val="Calibri"/>
      <family val="2"/>
      <scheme val="minor"/>
    </font>
    <font>
      <i/>
      <sz val="11"/>
      <color theme="1"/>
      <name val="Calibri"/>
      <family val="2"/>
      <scheme val="minor"/>
    </font>
    <font>
      <b/>
      <u/>
      <sz val="11"/>
      <color theme="1"/>
      <name val="Calibri"/>
      <family val="2"/>
      <scheme val="minor"/>
    </font>
    <font>
      <b/>
      <sz val="12"/>
      <color theme="0"/>
      <name val="Calibri"/>
      <family val="2"/>
      <scheme val="minor"/>
    </font>
    <font>
      <i/>
      <sz val="11"/>
      <name val="Calibri"/>
      <family val="2"/>
      <scheme val="minor"/>
    </font>
    <font>
      <b/>
      <u/>
      <sz val="12"/>
      <name val="Calibri"/>
      <family val="2"/>
      <scheme val="minor"/>
    </font>
    <font>
      <sz val="10"/>
      <color theme="1"/>
      <name val="Calibri"/>
      <family val="2"/>
      <scheme val="minor"/>
    </font>
    <font>
      <b/>
      <sz val="10"/>
      <color rgb="FFFF0000"/>
      <name val="Arial"/>
      <family val="2"/>
    </font>
    <font>
      <b/>
      <sz val="12"/>
      <color theme="1"/>
      <name val="Calibri"/>
      <family val="2"/>
      <scheme val="minor"/>
    </font>
    <font>
      <sz val="11"/>
      <color theme="3"/>
      <name val="Calibri"/>
      <family val="2"/>
      <scheme val="minor"/>
    </font>
    <font>
      <b/>
      <u/>
      <sz val="12"/>
      <color theme="1"/>
      <name val="Calibri"/>
      <family val="2"/>
      <scheme val="minor"/>
    </font>
    <font>
      <b/>
      <i/>
      <sz val="11"/>
      <color theme="1"/>
      <name val="Calibri"/>
      <family val="2"/>
      <scheme val="minor"/>
    </font>
    <font>
      <b/>
      <sz val="18"/>
      <color theme="0"/>
      <name val="Calibri"/>
      <family val="2"/>
      <scheme val="minor"/>
    </font>
    <font>
      <b/>
      <sz val="16"/>
      <color theme="0"/>
      <name val="Calibri"/>
      <family val="2"/>
      <scheme val="minor"/>
    </font>
    <font>
      <sz val="8"/>
      <name val="Arial"/>
      <family val="2"/>
    </font>
    <font>
      <sz val="11"/>
      <name val="Calibri"/>
      <family val="2"/>
    </font>
    <font>
      <sz val="11"/>
      <color rgb="FFFF0000"/>
      <name val="Calibri"/>
      <family val="2"/>
      <scheme val="minor"/>
    </font>
    <font>
      <i/>
      <u/>
      <sz val="7.5"/>
      <color indexed="12"/>
      <name val="Arial"/>
      <family val="2"/>
    </font>
    <font>
      <sz val="10"/>
      <color rgb="FFFF0000"/>
      <name val="Calibri"/>
      <family val="2"/>
      <scheme val="minor"/>
    </font>
    <font>
      <sz val="8.5"/>
      <color rgb="FFFF0000"/>
      <name val="Calibri"/>
      <family val="2"/>
      <scheme val="minor"/>
    </font>
    <font>
      <sz val="10"/>
      <name val="Arial"/>
      <family val="2"/>
    </font>
    <font>
      <b/>
      <sz val="11"/>
      <color rgb="FFFF0000"/>
      <name val="Calibri"/>
      <family val="2"/>
    </font>
    <font>
      <b/>
      <i/>
      <sz val="9"/>
      <color rgb="FFC00000"/>
      <name val="Calibri"/>
      <family val="2"/>
      <scheme val="minor"/>
    </font>
    <font>
      <b/>
      <i/>
      <sz val="10"/>
      <color rgb="FFA20000"/>
      <name val="Calibri"/>
      <family val="2"/>
      <scheme val="minor"/>
    </font>
    <font>
      <b/>
      <sz val="10"/>
      <color rgb="FFA20000"/>
      <name val="Calibri"/>
      <family val="2"/>
      <scheme val="minor"/>
    </font>
    <font>
      <b/>
      <i/>
      <sz val="10.5"/>
      <color rgb="FFA20000"/>
      <name val="Calibri"/>
      <family val="2"/>
      <scheme val="minor"/>
    </font>
    <font>
      <b/>
      <i/>
      <u/>
      <sz val="10.5"/>
      <color rgb="FFA20000"/>
      <name val="Calibri"/>
      <family val="2"/>
      <scheme val="minor"/>
    </font>
    <font>
      <b/>
      <sz val="9"/>
      <color rgb="FFA20000"/>
      <name val="Calibri"/>
      <family val="2"/>
      <scheme val="minor"/>
    </font>
    <font>
      <sz val="10"/>
      <color rgb="FFFFFFFF"/>
      <name val="Calibri"/>
      <family val="2"/>
      <scheme val="minor"/>
    </font>
    <font>
      <b/>
      <sz val="8"/>
      <color theme="3"/>
      <name val="Calibri"/>
      <family val="2"/>
      <scheme val="minor"/>
    </font>
    <font>
      <sz val="9"/>
      <color theme="3"/>
      <name val="Calibri"/>
      <family val="2"/>
      <scheme val="minor"/>
    </font>
    <font>
      <sz val="10"/>
      <color theme="3"/>
      <name val="Calibri"/>
      <family val="2"/>
      <scheme val="minor"/>
    </font>
    <font>
      <sz val="8"/>
      <color rgb="FF505050"/>
      <name val="Calibri"/>
      <family val="2"/>
      <scheme val="minor"/>
    </font>
    <font>
      <b/>
      <i/>
      <sz val="10"/>
      <color rgb="FFC00000"/>
      <name val="Calibri"/>
      <family val="2"/>
      <scheme val="minor"/>
    </font>
    <font>
      <b/>
      <sz val="9"/>
      <color rgb="FFC00000"/>
      <name val="Calibri"/>
      <family val="2"/>
      <scheme val="minor"/>
    </font>
    <font>
      <sz val="11"/>
      <color rgb="FF242424"/>
      <name val="Aptos Narrow"/>
      <family val="2"/>
    </font>
    <font>
      <b/>
      <sz val="11"/>
      <color rgb="FF242424"/>
      <name val="Aptos Narrow"/>
      <family val="2"/>
    </font>
    <font>
      <i/>
      <sz val="8"/>
      <color rgb="FF242424"/>
      <name val="Calibri"/>
      <family val="2"/>
    </font>
    <font>
      <i/>
      <sz val="8"/>
      <color rgb="FF000000"/>
      <name val="Calibri"/>
      <family val="2"/>
    </font>
    <font>
      <b/>
      <i/>
      <u/>
      <sz val="8"/>
      <color rgb="FF000000"/>
      <name val="Calibri"/>
      <family val="2"/>
    </font>
    <font>
      <b/>
      <i/>
      <sz val="8"/>
      <color rgb="FF242424"/>
      <name val="Calibri"/>
      <family val="2"/>
    </font>
    <font>
      <sz val="9"/>
      <color rgb="FF000000"/>
      <name val="Calibri"/>
      <family val="2"/>
      <scheme val="minor"/>
    </font>
    <font>
      <sz val="11"/>
      <color rgb="FF44546A"/>
      <name val="Calibri"/>
      <family val="2"/>
      <scheme val="minor"/>
    </font>
    <font>
      <sz val="12"/>
      <name val="Aptos"/>
      <family val="2"/>
    </font>
    <font>
      <i/>
      <sz val="10"/>
      <color rgb="FF000000"/>
      <name val="Calibri"/>
      <family val="2"/>
      <scheme val="minor"/>
    </font>
    <font>
      <sz val="10"/>
      <color rgb="FF000000"/>
      <name val="Calibri"/>
      <family val="2"/>
      <scheme val="minor"/>
    </font>
    <font>
      <b/>
      <sz val="8"/>
      <color rgb="FF000000"/>
      <name val="Calibri"/>
      <family val="2"/>
      <scheme val="minor"/>
    </font>
    <font>
      <b/>
      <vertAlign val="superscript"/>
      <sz val="8"/>
      <color rgb="FF000000"/>
      <name val="Calibri"/>
      <family val="2"/>
      <scheme val="minor"/>
    </font>
    <font>
      <sz val="8"/>
      <color rgb="FF000000"/>
      <name val="Calibri"/>
      <family val="2"/>
      <scheme val="minor"/>
    </font>
    <font>
      <vertAlign val="superscript"/>
      <sz val="10"/>
      <color rgb="FF000000"/>
      <name val="Calibri"/>
      <family val="2"/>
      <scheme val="minor"/>
    </font>
    <font>
      <b/>
      <vertAlign val="superscript"/>
      <sz val="10"/>
      <color rgb="FF000000"/>
      <name val="Calibri"/>
      <family val="2"/>
      <scheme val="minor"/>
    </font>
    <font>
      <vertAlign val="superscript"/>
      <sz val="9"/>
      <color rgb="FF000000"/>
      <name val="Calibri"/>
      <family val="2"/>
      <scheme val="minor"/>
    </font>
    <font>
      <i/>
      <sz val="8"/>
      <color rgb="FF000000"/>
      <name val="Calibri"/>
      <family val="2"/>
      <scheme val="minor"/>
    </font>
    <font>
      <b/>
      <vertAlign val="superscript"/>
      <sz val="9"/>
      <color rgb="FF000000"/>
      <name val="Calibri"/>
      <family val="2"/>
      <scheme val="minor"/>
    </font>
    <font>
      <b/>
      <sz val="9"/>
      <color rgb="FF000000"/>
      <name val="Calibri"/>
      <family val="2"/>
      <scheme val="minor"/>
    </font>
    <font>
      <b/>
      <i/>
      <sz val="9"/>
      <color rgb="FF000000"/>
      <name val="Calibri"/>
      <family val="2"/>
      <scheme val="minor"/>
    </font>
    <font>
      <b/>
      <i/>
      <sz val="8"/>
      <color rgb="FF000000"/>
      <name val="Calibri"/>
      <family val="2"/>
      <scheme val="minor"/>
    </font>
    <font>
      <b/>
      <sz val="11"/>
      <color rgb="FF000000"/>
      <name val="Calibri"/>
      <family val="2"/>
      <scheme val="minor"/>
    </font>
    <font>
      <b/>
      <i/>
      <sz val="11"/>
      <color rgb="FF000000"/>
      <name val="Calibri"/>
      <family val="2"/>
      <scheme val="minor"/>
    </font>
    <font>
      <i/>
      <sz val="11"/>
      <color rgb="FF000000"/>
      <name val="Calibri"/>
      <family val="2"/>
      <scheme val="minor"/>
    </font>
    <font>
      <b/>
      <u/>
      <sz val="11"/>
      <color rgb="FF000000"/>
      <name val="Calibri"/>
      <family val="2"/>
      <scheme val="minor"/>
    </font>
    <font>
      <sz val="10"/>
      <color rgb="FF000000"/>
      <name val="Arial"/>
      <family val="2"/>
    </font>
    <font>
      <sz val="11"/>
      <color rgb="FF000000"/>
      <name val="Calibri"/>
      <family val="2"/>
      <scheme val="minor"/>
    </font>
    <font>
      <u val="double"/>
      <sz val="8"/>
      <color rgb="FF000000"/>
      <name val="Calibri"/>
      <family val="2"/>
      <scheme val="minor"/>
    </font>
    <font>
      <vertAlign val="superscript"/>
      <sz val="10"/>
      <color rgb="FF000000"/>
      <name val="Tahoma"/>
      <family val="2"/>
    </font>
    <font>
      <sz val="8"/>
      <color rgb="FF000000"/>
      <name val="Tahoma"/>
      <family val="2"/>
    </font>
    <font>
      <vertAlign val="superscript"/>
      <sz val="9"/>
      <color rgb="FF000000"/>
      <name val="Arial"/>
      <family val="2"/>
    </font>
    <font>
      <sz val="9"/>
      <color rgb="FF000000"/>
      <name val="Tahoma"/>
      <family val="2"/>
    </font>
    <font>
      <vertAlign val="superscript"/>
      <sz val="10"/>
      <color rgb="FF000000"/>
      <name val="Arial"/>
      <family val="2"/>
    </font>
    <font>
      <b/>
      <sz val="8"/>
      <color rgb="FF000000"/>
      <name val="Tahoma"/>
      <family val="2"/>
    </font>
    <font>
      <u/>
      <sz val="8"/>
      <color rgb="FF000000"/>
      <name val="Tahoma"/>
      <family val="2"/>
    </font>
    <font>
      <sz val="8"/>
      <color rgb="FF000000"/>
      <name val="Arial"/>
      <family val="2"/>
    </font>
  </fonts>
  <fills count="42">
    <fill>
      <patternFill patternType="none"/>
    </fill>
    <fill>
      <patternFill patternType="gray125"/>
    </fill>
    <fill>
      <patternFill patternType="solid">
        <fgColor indexed="44"/>
        <bgColor indexed="64"/>
      </patternFill>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indexed="28"/>
        <bgColor indexed="64"/>
      </patternFill>
    </fill>
    <fill>
      <patternFill patternType="solid">
        <fgColor indexed="8"/>
        <bgColor indexed="64"/>
      </patternFill>
    </fill>
    <fill>
      <patternFill patternType="solid">
        <fgColor indexed="46"/>
        <bgColor indexed="64"/>
      </patternFill>
    </fill>
    <fill>
      <patternFill patternType="solid">
        <fgColor rgb="FFFFFFCC"/>
        <bgColor indexed="64"/>
      </patternFill>
    </fill>
    <fill>
      <patternFill patternType="solid">
        <fgColor theme="9" tint="0.59999389629810485"/>
        <bgColor indexed="64"/>
      </patternFill>
    </fill>
    <fill>
      <patternFill patternType="solid">
        <fgColor rgb="FFA6CAF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CD8BA"/>
        <bgColor indexed="64"/>
      </patternFill>
    </fill>
    <fill>
      <patternFill patternType="solid">
        <fgColor theme="0" tint="-0.14996795556505021"/>
        <bgColor indexed="64"/>
      </patternFill>
    </fill>
    <fill>
      <patternFill patternType="solid">
        <fgColor theme="3" tint="0.59996337778862885"/>
        <bgColor indexed="64"/>
      </patternFill>
    </fill>
    <fill>
      <patternFill patternType="solid">
        <fgColor theme="1"/>
        <bgColor indexed="64"/>
      </patternFill>
    </fill>
    <fill>
      <patternFill patternType="solid">
        <fgColor rgb="FFFFFFC0"/>
        <bgColor indexed="64"/>
      </patternFill>
    </fill>
    <fill>
      <patternFill patternType="solid">
        <fgColor theme="0"/>
        <bgColor indexed="64"/>
      </patternFill>
    </fill>
    <fill>
      <patternFill patternType="solid">
        <fgColor theme="9" tint="0.59996337778862885"/>
        <bgColor indexed="64"/>
      </patternFill>
    </fill>
    <fill>
      <patternFill patternType="solid">
        <fgColor rgb="FFFFCC99"/>
        <bgColor indexed="64"/>
      </patternFill>
    </fill>
    <fill>
      <patternFill patternType="solid">
        <fgColor rgb="FFFFFF00"/>
        <bgColor indexed="64"/>
      </patternFill>
    </fill>
    <fill>
      <patternFill patternType="solid">
        <fgColor rgb="FF92D050"/>
        <bgColor indexed="64"/>
      </patternFill>
    </fill>
    <fill>
      <patternFill patternType="solid">
        <fgColor theme="3"/>
        <bgColor indexed="64"/>
      </patternFill>
    </fill>
    <fill>
      <patternFill patternType="solid">
        <fgColor theme="5" tint="-0.499984740745262"/>
        <bgColor indexed="64"/>
      </patternFill>
    </fill>
    <fill>
      <patternFill patternType="solid">
        <fgColor rgb="FFFFFDA9"/>
        <bgColor indexed="64"/>
      </patternFill>
    </fill>
    <fill>
      <patternFill patternType="solid">
        <fgColor rgb="FF44546A"/>
        <bgColor indexed="64"/>
      </patternFill>
    </fill>
    <fill>
      <patternFill patternType="solid">
        <fgColor rgb="FFBDD7EE"/>
        <bgColor indexed="64"/>
      </patternFill>
    </fill>
    <fill>
      <patternFill patternType="solid">
        <fgColor rgb="FFFCE4D6"/>
        <bgColor indexed="64"/>
      </patternFill>
    </fill>
    <fill>
      <patternFill patternType="solid">
        <fgColor rgb="FFE7E6E6"/>
        <bgColor indexed="64"/>
      </patternFill>
    </fill>
    <fill>
      <patternFill patternType="solid">
        <fgColor rgb="FFFFF2CC"/>
        <bgColor indexed="64"/>
      </patternFill>
    </fill>
    <fill>
      <patternFill patternType="solid">
        <fgColor rgb="FFFFC000"/>
        <bgColor indexed="64"/>
      </patternFill>
    </fill>
    <fill>
      <patternFill patternType="solid">
        <fgColor rgb="FFFFDF79"/>
        <bgColor indexed="64"/>
      </patternFill>
    </fill>
    <fill>
      <patternFill patternType="solid">
        <fgColor rgb="FF4BACC6"/>
        <bgColor indexed="64"/>
      </patternFill>
    </fill>
    <fill>
      <patternFill patternType="solid">
        <fgColor rgb="FFB3DCE7"/>
        <bgColor indexed="64"/>
      </patternFill>
    </fill>
    <fill>
      <patternFill patternType="solid">
        <fgColor rgb="FFCCC0DA"/>
        <bgColor indexed="64"/>
      </patternFill>
    </fill>
    <fill>
      <patternFill patternType="solid">
        <fgColor rgb="FFE7E2EE"/>
        <bgColor indexed="64"/>
      </patternFill>
    </fill>
    <fill>
      <patternFill patternType="solid">
        <fgColor rgb="FFE5E0EC"/>
        <bgColor indexed="64"/>
      </patternFill>
    </fill>
    <fill>
      <patternFill patternType="solid">
        <fgColor theme="3" tint="0.59999389629810485"/>
        <bgColor indexed="64"/>
      </patternFill>
    </fill>
    <fill>
      <patternFill patternType="solid">
        <fgColor rgb="FFBFBFBF"/>
        <bgColor indexed="64"/>
      </patternFill>
    </fill>
    <fill>
      <patternFill patternType="solid">
        <fgColor rgb="FFD9D9D9"/>
        <bgColor indexed="64"/>
      </patternFill>
    </fill>
  </fills>
  <borders count="161">
    <border>
      <left/>
      <right/>
      <top/>
      <bottom/>
      <diagonal/>
    </border>
    <border>
      <left style="thin">
        <color indexed="55"/>
      </left>
      <right style="thin">
        <color indexed="55"/>
      </right>
      <top/>
      <bottom style="thin">
        <color indexed="55"/>
      </bottom>
      <diagonal/>
    </border>
    <border>
      <left style="thin">
        <color indexed="23"/>
      </left>
      <right/>
      <top style="thin">
        <color indexed="23"/>
      </top>
      <bottom style="thin">
        <color indexed="23"/>
      </bottom>
      <diagonal/>
    </border>
    <border>
      <left style="thin">
        <color indexed="23"/>
      </left>
      <right/>
      <top style="thin">
        <color indexed="23"/>
      </top>
      <bottom style="thin">
        <color indexed="55"/>
      </bottom>
      <diagonal/>
    </border>
    <border>
      <left style="thin">
        <color indexed="55"/>
      </left>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style="double">
        <color indexed="55"/>
      </top>
      <bottom/>
      <diagonal/>
    </border>
    <border>
      <left style="thin">
        <color indexed="55"/>
      </left>
      <right style="thin">
        <color indexed="55"/>
      </right>
      <top style="double">
        <color indexed="55"/>
      </top>
      <bottom style="double">
        <color indexed="55"/>
      </bottom>
      <diagonal/>
    </border>
    <border>
      <left/>
      <right style="thin">
        <color indexed="55"/>
      </right>
      <top style="double">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style="thin">
        <color indexed="55"/>
      </left>
      <right style="thin">
        <color indexed="23"/>
      </right>
      <top/>
      <bottom/>
      <diagonal/>
    </border>
    <border>
      <left style="thin">
        <color indexed="23"/>
      </left>
      <right style="thin">
        <color indexed="23"/>
      </right>
      <top/>
      <bottom/>
      <diagonal/>
    </border>
    <border>
      <left style="thin">
        <color indexed="55"/>
      </left>
      <right style="thin">
        <color indexed="55"/>
      </right>
      <top style="thin">
        <color indexed="55"/>
      </top>
      <bottom style="double">
        <color indexed="55"/>
      </bottom>
      <diagonal/>
    </border>
    <border>
      <left style="thin">
        <color indexed="55"/>
      </left>
      <right style="thin">
        <color indexed="55"/>
      </right>
      <top style="double">
        <color indexed="55"/>
      </top>
      <bottom style="thin">
        <color indexed="55"/>
      </bottom>
      <diagonal/>
    </border>
    <border>
      <left style="thin">
        <color indexed="55"/>
      </left>
      <right/>
      <top style="double">
        <color indexed="55"/>
      </top>
      <bottom style="thin">
        <color indexed="55"/>
      </bottom>
      <diagonal/>
    </border>
    <border>
      <left style="thin">
        <color indexed="55"/>
      </left>
      <right/>
      <top style="double">
        <color indexed="55"/>
      </top>
      <bottom/>
      <diagonal/>
    </border>
    <border>
      <left style="thin">
        <color indexed="55"/>
      </left>
      <right style="thin">
        <color indexed="55"/>
      </right>
      <top/>
      <bottom style="double">
        <color indexed="55"/>
      </bottom>
      <diagonal/>
    </border>
    <border>
      <left style="thin">
        <color indexed="55"/>
      </left>
      <right/>
      <top style="double">
        <color indexed="55"/>
      </top>
      <bottom style="double">
        <color indexed="55"/>
      </bottom>
      <diagonal/>
    </border>
    <border>
      <left/>
      <right/>
      <top style="thin">
        <color indexed="55"/>
      </top>
      <bottom style="thin">
        <color indexed="55"/>
      </bottom>
      <diagonal/>
    </border>
    <border>
      <left/>
      <right/>
      <top style="thin">
        <color indexed="55"/>
      </top>
      <bottom style="double">
        <color indexed="55"/>
      </bottom>
      <diagonal/>
    </border>
    <border>
      <left/>
      <right/>
      <top/>
      <bottom style="double">
        <color indexed="55"/>
      </bottom>
      <diagonal/>
    </border>
    <border>
      <left style="thin">
        <color indexed="55"/>
      </left>
      <right/>
      <top style="thin">
        <color indexed="55"/>
      </top>
      <bottom style="double">
        <color indexed="55"/>
      </bottom>
      <diagonal/>
    </border>
    <border>
      <left/>
      <right/>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right/>
      <top style="thin">
        <color indexed="22"/>
      </top>
      <bottom style="thin">
        <color indexed="22"/>
      </bottom>
      <diagonal/>
    </border>
    <border>
      <left/>
      <right/>
      <top/>
      <bottom style="thin">
        <color indexed="55"/>
      </bottom>
      <diagonal/>
    </border>
    <border>
      <left/>
      <right/>
      <top style="medium">
        <color indexed="55"/>
      </top>
      <bottom style="double">
        <color indexed="55"/>
      </bottom>
      <diagonal/>
    </border>
    <border>
      <left/>
      <right/>
      <top style="double">
        <color indexed="55"/>
      </top>
      <bottom/>
      <diagonal/>
    </border>
    <border>
      <left/>
      <right style="thin">
        <color indexed="55"/>
      </right>
      <top style="thin">
        <color indexed="55"/>
      </top>
      <bottom/>
      <diagonal/>
    </border>
    <border>
      <left/>
      <right style="thin">
        <color indexed="55"/>
      </right>
      <top/>
      <bottom style="thin">
        <color indexed="55"/>
      </bottom>
      <diagonal/>
    </border>
    <border>
      <left style="thin">
        <color indexed="55"/>
      </left>
      <right/>
      <top style="thin">
        <color indexed="55"/>
      </top>
      <bottom/>
      <diagonal/>
    </border>
    <border>
      <left/>
      <right style="thin">
        <color indexed="55"/>
      </right>
      <top style="thin">
        <color indexed="55"/>
      </top>
      <bottom style="double">
        <color indexed="55"/>
      </bottom>
      <diagonal/>
    </border>
    <border>
      <left style="thin">
        <color indexed="22"/>
      </left>
      <right style="thin">
        <color indexed="22"/>
      </right>
      <top style="thin">
        <color indexed="22"/>
      </top>
      <bottom style="medium">
        <color indexed="23"/>
      </bottom>
      <diagonal/>
    </border>
    <border>
      <left style="thin">
        <color indexed="23"/>
      </left>
      <right style="thin">
        <color indexed="55"/>
      </right>
      <top style="thin">
        <color indexed="23"/>
      </top>
      <bottom style="thin">
        <color indexed="23"/>
      </bottom>
      <diagonal/>
    </border>
    <border>
      <left/>
      <right style="thin">
        <color indexed="23"/>
      </right>
      <top style="thin">
        <color indexed="23"/>
      </top>
      <bottom style="thin">
        <color indexed="55"/>
      </bottom>
      <diagonal/>
    </border>
    <border>
      <left style="thin">
        <color indexed="23"/>
      </left>
      <right style="thin">
        <color indexed="23"/>
      </right>
      <top style="thin">
        <color indexed="23"/>
      </top>
      <bottom/>
      <diagonal/>
    </border>
    <border>
      <left/>
      <right style="thin">
        <color indexed="23"/>
      </right>
      <top style="thin">
        <color indexed="23"/>
      </top>
      <bottom/>
      <diagonal/>
    </border>
    <border>
      <left/>
      <right style="thin">
        <color indexed="23"/>
      </right>
      <top/>
      <bottom/>
      <diagonal/>
    </border>
    <border>
      <left style="thin">
        <color indexed="55"/>
      </left>
      <right style="thin">
        <color indexed="23"/>
      </right>
      <top style="thin">
        <color indexed="23"/>
      </top>
      <bottom/>
      <diagonal/>
    </border>
    <border>
      <left style="thin">
        <color indexed="55"/>
      </left>
      <right/>
      <top/>
      <bottom style="double">
        <color indexed="55"/>
      </bottom>
      <diagonal/>
    </border>
    <border>
      <left/>
      <right style="thin">
        <color indexed="55"/>
      </right>
      <top style="thin">
        <color indexed="23"/>
      </top>
      <bottom style="thin">
        <color indexed="23"/>
      </bottom>
      <diagonal/>
    </border>
    <border>
      <left/>
      <right/>
      <top style="thin">
        <color indexed="23"/>
      </top>
      <bottom/>
      <diagonal/>
    </border>
    <border>
      <left/>
      <right style="thin">
        <color indexed="55"/>
      </right>
      <top style="double">
        <color indexed="55"/>
      </top>
      <bottom style="thin">
        <color indexed="55"/>
      </bottom>
      <diagonal/>
    </border>
    <border>
      <left/>
      <right style="thin">
        <color indexed="55"/>
      </right>
      <top style="double">
        <color indexed="55"/>
      </top>
      <bottom style="double">
        <color indexed="55"/>
      </bottom>
      <diagonal/>
    </border>
    <border>
      <left/>
      <right/>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top style="double">
        <color indexed="55"/>
      </top>
      <bottom style="thin">
        <color indexed="55"/>
      </bottom>
      <diagonal/>
    </border>
    <border>
      <left style="thin">
        <color indexed="23"/>
      </left>
      <right/>
      <top style="thin">
        <color indexed="23"/>
      </top>
      <bottom/>
      <diagonal/>
    </border>
    <border>
      <left style="thin">
        <color indexed="23"/>
      </left>
      <right style="thin">
        <color indexed="23"/>
      </right>
      <top/>
      <bottom style="thin">
        <color indexed="23"/>
      </bottom>
      <diagonal/>
    </border>
    <border>
      <left style="thin">
        <color indexed="23"/>
      </left>
      <right style="thin">
        <color indexed="55"/>
      </right>
      <top style="thin">
        <color indexed="23"/>
      </top>
      <bottom style="thin">
        <color indexed="55"/>
      </bottom>
      <diagonal/>
    </border>
    <border>
      <left/>
      <right/>
      <top style="double">
        <color indexed="23"/>
      </top>
      <bottom style="thin">
        <color indexed="23"/>
      </bottom>
      <diagonal/>
    </border>
    <border>
      <left style="thin">
        <color indexed="23"/>
      </left>
      <right/>
      <top/>
      <bottom style="thin">
        <color indexed="23"/>
      </bottom>
      <diagonal/>
    </border>
    <border>
      <left/>
      <right/>
      <top style="thin">
        <color indexed="18"/>
      </top>
      <bottom/>
      <diagonal/>
    </border>
    <border>
      <left style="thin">
        <color indexed="55"/>
      </left>
      <right style="thin">
        <color indexed="64"/>
      </right>
      <top style="double">
        <color indexed="55"/>
      </top>
      <bottom style="double">
        <color indexed="55"/>
      </bottom>
      <diagonal/>
    </border>
    <border>
      <left style="thin">
        <color indexed="64"/>
      </left>
      <right style="thin">
        <color indexed="55"/>
      </right>
      <top style="double">
        <color indexed="55"/>
      </top>
      <bottom style="double">
        <color indexed="55"/>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55"/>
      </left>
      <right style="thin">
        <color indexed="55"/>
      </right>
      <top style="double">
        <color indexed="55"/>
      </top>
      <bottom style="thin">
        <color indexed="23"/>
      </bottom>
      <diagonal/>
    </border>
    <border>
      <left/>
      <right style="thin">
        <color theme="0" tint="-0.24994659260841701"/>
      </right>
      <top style="thin">
        <color theme="0" tint="-0.24994659260841701"/>
      </top>
      <bottom/>
      <diagonal/>
    </border>
    <border>
      <left/>
      <right style="thin">
        <color theme="0" tint="-0.24994659260841701"/>
      </right>
      <top/>
      <bottom style="thin">
        <color indexed="22"/>
      </bottom>
      <diagonal/>
    </border>
    <border>
      <left style="thin">
        <color indexed="55"/>
      </left>
      <right style="thin">
        <color indexed="23"/>
      </right>
      <top/>
      <bottom style="thin">
        <color indexed="23"/>
      </bottom>
      <diagonal/>
    </border>
    <border>
      <left/>
      <right/>
      <top/>
      <bottom style="thick">
        <color theme="0" tint="-0.34998626667073579"/>
      </bottom>
      <diagonal/>
    </border>
    <border>
      <left style="thin">
        <color indexed="22"/>
      </left>
      <right style="thin">
        <color indexed="22"/>
      </right>
      <top style="double">
        <color indexed="55"/>
      </top>
      <bottom style="double">
        <color indexed="22"/>
      </bottom>
      <diagonal/>
    </border>
    <border>
      <left/>
      <right/>
      <top/>
      <bottom style="thin">
        <color theme="0" tint="-0.499984740745262"/>
      </bottom>
      <diagonal/>
    </border>
    <border>
      <left/>
      <right/>
      <top style="double">
        <color indexed="55"/>
      </top>
      <bottom style="thin">
        <color indexed="22"/>
      </bottom>
      <diagonal/>
    </border>
    <border>
      <left/>
      <right style="thin">
        <color indexed="22"/>
      </right>
      <top style="double">
        <color indexed="55"/>
      </top>
      <bottom style="thin">
        <color indexed="22"/>
      </bottom>
      <diagonal/>
    </border>
    <border>
      <left/>
      <right style="thin">
        <color indexed="55"/>
      </right>
      <top/>
      <bottom style="double">
        <color indexed="55"/>
      </bottom>
      <diagonal/>
    </border>
    <border>
      <left/>
      <right/>
      <top/>
      <bottom style="thin">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22"/>
      </left>
      <right/>
      <top style="thin">
        <color indexed="22"/>
      </top>
      <bottom style="thin">
        <color indexed="22"/>
      </bottom>
      <diagonal/>
    </border>
    <border>
      <left/>
      <right/>
      <top style="double">
        <color indexed="22"/>
      </top>
      <bottom style="thin">
        <color indexed="22"/>
      </bottom>
      <diagonal/>
    </border>
    <border>
      <left style="thin">
        <color indexed="22"/>
      </left>
      <right/>
      <top style="double">
        <color indexed="55"/>
      </top>
      <bottom style="thin">
        <color indexed="55"/>
      </bottom>
      <diagonal/>
    </border>
    <border>
      <left/>
      <right style="thin">
        <color indexed="55"/>
      </right>
      <top style="thin">
        <color indexed="55"/>
      </top>
      <bottom style="thin">
        <color indexed="55"/>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right/>
      <top style="thin">
        <color indexed="55"/>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23"/>
      </top>
      <bottom style="thin">
        <color indexed="55"/>
      </bottom>
      <diagonal/>
    </border>
    <border>
      <left style="dotted">
        <color indexed="48"/>
      </left>
      <right/>
      <top style="double">
        <color indexed="55"/>
      </top>
      <bottom/>
      <diagonal/>
    </border>
    <border>
      <left style="dotted">
        <color indexed="48"/>
      </left>
      <right/>
      <top/>
      <bottom style="dotted">
        <color indexed="48"/>
      </bottom>
      <diagonal/>
    </border>
    <border>
      <left style="dotted">
        <color indexed="48"/>
      </left>
      <right/>
      <top/>
      <bottom/>
      <diagonal/>
    </border>
    <border>
      <left/>
      <right style="dotted">
        <color indexed="48"/>
      </right>
      <top/>
      <bottom/>
      <diagonal/>
    </border>
    <border>
      <left/>
      <right/>
      <top/>
      <bottom style="dotted">
        <color indexed="48"/>
      </bottom>
      <diagonal/>
    </border>
    <border>
      <left/>
      <right style="dotted">
        <color indexed="48"/>
      </right>
      <top/>
      <bottom style="dotted">
        <color indexed="48"/>
      </bottom>
      <diagonal/>
    </border>
    <border>
      <left/>
      <right style="dotted">
        <color indexed="48"/>
      </right>
      <top style="double">
        <color indexed="55"/>
      </top>
      <bottom/>
      <diagonal/>
    </border>
    <border>
      <left/>
      <right/>
      <top/>
      <bottom style="double">
        <color indexed="23"/>
      </bottom>
      <diagonal/>
    </border>
    <border>
      <left/>
      <right/>
      <top/>
      <bottom style="double">
        <color theme="0" tint="-0.34998626667073579"/>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right/>
      <top style="thin">
        <color indexed="64"/>
      </top>
      <bottom style="thin">
        <color indexed="23"/>
      </bottom>
      <diagonal/>
    </border>
  </borders>
  <cellStyleXfs count="53">
    <xf numFmtId="0" fontId="0" fillId="0" borderId="0"/>
    <xf numFmtId="0" fontId="13" fillId="0" borderId="0" applyNumberFormat="0" applyFill="0" applyBorder="0" applyAlignment="0" applyProtection="0">
      <alignment vertical="top"/>
      <protection locked="0"/>
    </xf>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44" fontId="9" fillId="0" borderId="0" applyFont="0" applyFill="0" applyBorder="0" applyAlignment="0" applyProtection="0"/>
    <xf numFmtId="0" fontId="8" fillId="0" borderId="0"/>
    <xf numFmtId="0" fontId="8" fillId="0" borderId="0"/>
    <xf numFmtId="0" fontId="49" fillId="0" borderId="0" applyNumberFormat="0" applyFill="0" applyBorder="0" applyAlignment="0" applyProtection="0">
      <alignment vertical="top"/>
      <protection locked="0"/>
    </xf>
    <xf numFmtId="0" fontId="7" fillId="0" borderId="0"/>
    <xf numFmtId="0" fontId="9" fillId="0" borderId="0"/>
    <xf numFmtId="44" fontId="68"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9"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9" fontId="94" fillId="0" borderId="0" applyFont="0" applyFill="0" applyBorder="0" applyAlignment="0" applyProtection="0"/>
  </cellStyleXfs>
  <cellXfs count="1497">
    <xf numFmtId="0" fontId="0" fillId="0" borderId="0" xfId="0"/>
    <xf numFmtId="0" fontId="14" fillId="0" borderId="0" xfId="0" applyFont="1"/>
    <xf numFmtId="0" fontId="12" fillId="0" borderId="0" xfId="0" applyFont="1"/>
    <xf numFmtId="0" fontId="15" fillId="0" borderId="0" xfId="0" applyFont="1"/>
    <xf numFmtId="0" fontId="15" fillId="0" borderId="0" xfId="0" applyFont="1" applyProtection="1">
      <protection locked="0"/>
    </xf>
    <xf numFmtId="0" fontId="12" fillId="0" borderId="0" xfId="0" applyFont="1" applyProtection="1">
      <protection locked="0"/>
    </xf>
    <xf numFmtId="0" fontId="0" fillId="0" borderId="0" xfId="0" applyAlignment="1">
      <alignment horizontal="right"/>
    </xf>
    <xf numFmtId="38" fontId="0" fillId="0" borderId="0" xfId="0" applyNumberFormat="1" applyAlignment="1">
      <alignment horizontal="right"/>
    </xf>
    <xf numFmtId="0" fontId="0" fillId="0" borderId="0" xfId="0" applyAlignment="1">
      <alignment horizontal="left"/>
    </xf>
    <xf numFmtId="38" fontId="20" fillId="0" borderId="1" xfId="6" applyNumberFormat="1" applyFont="1" applyBorder="1" applyAlignment="1" applyProtection="1">
      <alignment horizontal="right"/>
      <protection locked="0"/>
    </xf>
    <xf numFmtId="38" fontId="20" fillId="0" borderId="5" xfId="7" applyNumberFormat="1" applyFont="1" applyBorder="1" applyAlignment="1" applyProtection="1">
      <alignment horizontal="right"/>
      <protection locked="0"/>
    </xf>
    <xf numFmtId="38" fontId="20" fillId="0" borderId="14" xfId="8" applyNumberFormat="1" applyFont="1" applyBorder="1" applyAlignment="1" applyProtection="1">
      <alignment horizontal="right"/>
      <protection locked="0"/>
    </xf>
    <xf numFmtId="49" fontId="16" fillId="0" borderId="4" xfId="9" applyNumberFormat="1" applyFont="1" applyBorder="1" applyAlignment="1">
      <alignment horizontal="left" vertical="center" indent="1"/>
    </xf>
    <xf numFmtId="0" fontId="20" fillId="0" borderId="0" xfId="0" applyFont="1"/>
    <xf numFmtId="0" fontId="25" fillId="0" borderId="0" xfId="0" applyFont="1" applyAlignment="1">
      <alignment horizontal="left" vertical="center"/>
    </xf>
    <xf numFmtId="0" fontId="18" fillId="0" borderId="0" xfId="0" applyFont="1" applyAlignment="1">
      <alignment horizontal="center" vertical="center"/>
    </xf>
    <xf numFmtId="0" fontId="29" fillId="0" borderId="0" xfId="0" applyFont="1" applyAlignment="1">
      <alignment horizontal="left" vertical="top"/>
    </xf>
    <xf numFmtId="0" fontId="27" fillId="0" borderId="0" xfId="0" applyFont="1" applyAlignment="1">
      <alignment horizontal="center" vertical="center"/>
    </xf>
    <xf numFmtId="0" fontId="21" fillId="0" borderId="0" xfId="0" applyFont="1"/>
    <xf numFmtId="0" fontId="28" fillId="0" borderId="0" xfId="0" applyFont="1" applyAlignment="1">
      <alignment horizontal="left" vertical="center"/>
    </xf>
    <xf numFmtId="0" fontId="30" fillId="0" borderId="0" xfId="0" applyFont="1" applyAlignment="1">
      <alignment horizontal="left" indent="2"/>
    </xf>
    <xf numFmtId="49" fontId="20" fillId="0" borderId="0" xfId="0" applyNumberFormat="1" applyFont="1" applyAlignment="1">
      <alignment horizontal="center"/>
    </xf>
    <xf numFmtId="0" fontId="21" fillId="0" borderId="0" xfId="0" applyFont="1" applyAlignment="1">
      <alignment horizontal="center" vertical="center"/>
    </xf>
    <xf numFmtId="49" fontId="31" fillId="0" borderId="0" xfId="0" applyNumberFormat="1" applyFont="1" applyAlignment="1">
      <alignment horizontal="center" vertical="center"/>
    </xf>
    <xf numFmtId="49" fontId="21" fillId="0" borderId="0" xfId="0" applyNumberFormat="1" applyFont="1" applyAlignment="1">
      <alignment horizontal="center" vertical="center"/>
    </xf>
    <xf numFmtId="0" fontId="18" fillId="0" borderId="0" xfId="0" applyFont="1"/>
    <xf numFmtId="0" fontId="21" fillId="0" borderId="0" xfId="0" applyFont="1" applyAlignment="1">
      <alignment horizontal="left" indent="1"/>
    </xf>
    <xf numFmtId="49" fontId="30" fillId="0" borderId="0" xfId="0" applyNumberFormat="1" applyFont="1" applyAlignment="1">
      <alignment horizontal="left" indent="2"/>
    </xf>
    <xf numFmtId="49" fontId="30" fillId="0" borderId="0" xfId="0" applyNumberFormat="1" applyFont="1" applyAlignment="1">
      <alignment horizontal="left" vertical="center"/>
    </xf>
    <xf numFmtId="164" fontId="21" fillId="0" borderId="0" xfId="0" applyNumberFormat="1" applyFont="1" applyAlignment="1">
      <alignment horizontal="left" indent="1"/>
    </xf>
    <xf numFmtId="168" fontId="20" fillId="0" borderId="0" xfId="0" applyNumberFormat="1" applyFont="1" applyAlignment="1">
      <alignment horizontal="left" vertical="center"/>
    </xf>
    <xf numFmtId="49" fontId="30" fillId="0" borderId="0" xfId="0" applyNumberFormat="1" applyFont="1" applyAlignment="1">
      <alignment horizontal="left" vertical="center" wrapText="1"/>
    </xf>
    <xf numFmtId="168" fontId="20" fillId="0" borderId="0" xfId="0" applyNumberFormat="1" applyFont="1" applyAlignment="1">
      <alignment horizontal="left" vertical="center" wrapText="1"/>
    </xf>
    <xf numFmtId="0" fontId="20" fillId="0" borderId="0" xfId="0" applyFont="1" applyAlignment="1">
      <alignment wrapText="1"/>
    </xf>
    <xf numFmtId="49" fontId="30" fillId="0" borderId="29" xfId="0" applyNumberFormat="1" applyFont="1" applyBorder="1" applyAlignment="1">
      <alignment horizontal="left" vertical="center"/>
    </xf>
    <xf numFmtId="168" fontId="20" fillId="0" borderId="29" xfId="0" applyNumberFormat="1" applyFont="1" applyBorder="1" applyAlignment="1">
      <alignment horizontal="left" vertical="center"/>
    </xf>
    <xf numFmtId="0" fontId="20" fillId="0" borderId="29" xfId="0" applyFont="1" applyBorder="1"/>
    <xf numFmtId="0" fontId="20" fillId="0" borderId="30" xfId="0" applyFont="1" applyBorder="1"/>
    <xf numFmtId="168" fontId="20" fillId="0" borderId="30" xfId="0" applyNumberFormat="1" applyFont="1" applyBorder="1" applyAlignment="1">
      <alignment horizontal="left" vertical="center"/>
    </xf>
    <xf numFmtId="0" fontId="34" fillId="0" borderId="0" xfId="0" applyFont="1" applyAlignment="1">
      <alignment horizontal="left"/>
    </xf>
    <xf numFmtId="0" fontId="21" fillId="0" borderId="0" xfId="0" applyFont="1" applyAlignment="1">
      <alignment horizontal="center"/>
    </xf>
    <xf numFmtId="49" fontId="28" fillId="0" borderId="0" xfId="0" applyNumberFormat="1" applyFont="1" applyAlignment="1">
      <alignment horizontal="left"/>
    </xf>
    <xf numFmtId="167" fontId="21" fillId="0" borderId="0" xfId="0" applyNumberFormat="1" applyFont="1" applyAlignment="1">
      <alignment horizontal="center"/>
    </xf>
    <xf numFmtId="0" fontId="23" fillId="0" borderId="0" xfId="0" applyFont="1" applyAlignment="1">
      <alignment horizontal="left"/>
    </xf>
    <xf numFmtId="0" fontId="21" fillId="0" borderId="0" xfId="0" applyFont="1" applyAlignment="1">
      <alignment horizontal="left"/>
    </xf>
    <xf numFmtId="0" fontId="21" fillId="0" borderId="0" xfId="0" applyFont="1" applyAlignment="1">
      <alignment horizontal="right"/>
    </xf>
    <xf numFmtId="0" fontId="20" fillId="0" borderId="0" xfId="0" applyFont="1" applyAlignment="1">
      <alignment horizontal="right"/>
    </xf>
    <xf numFmtId="49" fontId="21" fillId="0" borderId="0" xfId="0" applyNumberFormat="1" applyFont="1" applyAlignment="1">
      <alignment horizontal="center"/>
    </xf>
    <xf numFmtId="0" fontId="35" fillId="0" borderId="0" xfId="0" applyFont="1"/>
    <xf numFmtId="0" fontId="18" fillId="0" borderId="0" xfId="0" applyFont="1" applyAlignment="1">
      <alignment horizontal="center"/>
    </xf>
    <xf numFmtId="0" fontId="21" fillId="0" borderId="0" xfId="0" applyFont="1" applyAlignment="1">
      <alignment horizontal="right" vertical="center"/>
    </xf>
    <xf numFmtId="49" fontId="16" fillId="0" borderId="0" xfId="0" applyNumberFormat="1" applyFont="1" applyAlignment="1">
      <alignment horizontal="right" vertical="center"/>
    </xf>
    <xf numFmtId="0" fontId="16" fillId="0" borderId="0" xfId="0" applyFont="1" applyAlignment="1">
      <alignment horizontal="left" vertical="center"/>
    </xf>
    <xf numFmtId="0" fontId="20" fillId="0" borderId="0" xfId="0" applyFont="1" applyAlignment="1">
      <alignment horizontal="right" vertical="top"/>
    </xf>
    <xf numFmtId="49" fontId="16" fillId="0" borderId="0" xfId="0" applyNumberFormat="1" applyFont="1" applyAlignment="1">
      <alignment horizontal="right"/>
    </xf>
    <xf numFmtId="0" fontId="37" fillId="0" borderId="0" xfId="0" applyFont="1" applyAlignment="1">
      <alignment horizontal="left" indent="3"/>
    </xf>
    <xf numFmtId="0" fontId="16" fillId="0" borderId="0" xfId="0" applyFont="1"/>
    <xf numFmtId="0" fontId="20" fillId="0" borderId="69" xfId="0" applyFont="1" applyBorder="1"/>
    <xf numFmtId="0" fontId="16" fillId="0" borderId="0" xfId="27" applyFont="1" applyAlignment="1">
      <alignment vertical="center"/>
    </xf>
    <xf numFmtId="49" fontId="18" fillId="0" borderId="11" xfId="26" applyNumberFormat="1" applyFont="1" applyBorder="1" applyAlignment="1">
      <alignment horizontal="center" vertical="center" wrapText="1"/>
    </xf>
    <xf numFmtId="49" fontId="16" fillId="0" borderId="4" xfId="0" applyNumberFormat="1" applyFont="1" applyBorder="1" applyAlignment="1">
      <alignment horizontal="left" vertical="center" wrapText="1" indent="1"/>
    </xf>
    <xf numFmtId="0" fontId="16" fillId="0" borderId="4" xfId="0" applyFont="1" applyBorder="1" applyAlignment="1">
      <alignment horizontal="left" vertical="center" wrapText="1" indent="1"/>
    </xf>
    <xf numFmtId="0" fontId="16" fillId="0" borderId="0" xfId="0" applyFont="1" applyAlignment="1">
      <alignment horizontal="left" vertical="center" indent="1"/>
    </xf>
    <xf numFmtId="0" fontId="18" fillId="0" borderId="0" xfId="12" applyFont="1" applyAlignment="1">
      <alignment horizontal="centerContinuous" vertical="center"/>
    </xf>
    <xf numFmtId="0" fontId="19" fillId="0" borderId="51" xfId="12" applyFont="1" applyBorder="1" applyAlignment="1">
      <alignment horizontal="center" vertical="top" wrapText="1"/>
    </xf>
    <xf numFmtId="49" fontId="19" fillId="0" borderId="38" xfId="12" applyNumberFormat="1" applyFont="1" applyBorder="1" applyAlignment="1">
      <alignment horizontal="center" vertical="top"/>
    </xf>
    <xf numFmtId="0" fontId="18" fillId="0" borderId="55" xfId="12" applyFont="1" applyBorder="1" applyAlignment="1">
      <alignment horizontal="center" vertical="top" wrapText="1"/>
    </xf>
    <xf numFmtId="49" fontId="18" fillId="0" borderId="52" xfId="12" applyNumberFormat="1" applyFont="1" applyBorder="1" applyAlignment="1">
      <alignment horizontal="center" vertical="top" wrapText="1"/>
    </xf>
    <xf numFmtId="0" fontId="18" fillId="0" borderId="4" xfId="12" applyFont="1" applyBorder="1" applyAlignment="1">
      <alignment vertical="center" wrapText="1"/>
    </xf>
    <xf numFmtId="49" fontId="18" fillId="0" borderId="5" xfId="4" applyNumberFormat="1" applyFont="1" applyBorder="1" applyAlignment="1">
      <alignment horizontal="center" vertical="center" wrapText="1"/>
    </xf>
    <xf numFmtId="38" fontId="20" fillId="0" borderId="68" xfId="11" applyNumberFormat="1" applyFont="1" applyBorder="1" applyAlignment="1" applyProtection="1">
      <alignment horizontal="right"/>
      <protection locked="0"/>
    </xf>
    <xf numFmtId="38" fontId="20" fillId="0" borderId="49" xfId="11" applyNumberFormat="1" applyFont="1" applyBorder="1" applyAlignment="1" applyProtection="1">
      <alignment horizontal="right"/>
      <protection locked="0"/>
    </xf>
    <xf numFmtId="38" fontId="20" fillId="0" borderId="37" xfId="11" applyNumberFormat="1" applyFont="1" applyBorder="1" applyAlignment="1" applyProtection="1">
      <alignment horizontal="right"/>
      <protection locked="0"/>
    </xf>
    <xf numFmtId="38" fontId="20" fillId="0" borderId="15" xfId="13" applyNumberFormat="1" applyFont="1" applyBorder="1" applyAlignment="1" applyProtection="1">
      <alignment horizontal="right"/>
      <protection locked="0"/>
    </xf>
    <xf numFmtId="38" fontId="20" fillId="0" borderId="0" xfId="13" applyNumberFormat="1" applyFont="1" applyAlignment="1">
      <alignment horizontal="right"/>
    </xf>
    <xf numFmtId="38" fontId="20" fillId="0" borderId="7" xfId="14" applyNumberFormat="1" applyFont="1" applyBorder="1" applyAlignment="1" applyProtection="1">
      <alignment horizontal="right"/>
      <protection locked="0"/>
    </xf>
    <xf numFmtId="38" fontId="20" fillId="0" borderId="19" xfId="14" applyNumberFormat="1" applyFont="1" applyBorder="1" applyAlignment="1" applyProtection="1">
      <alignment horizontal="right"/>
      <protection locked="0"/>
    </xf>
    <xf numFmtId="38" fontId="20" fillId="0" borderId="18" xfId="14" applyNumberFormat="1" applyFont="1" applyBorder="1" applyAlignment="1" applyProtection="1">
      <alignment horizontal="right"/>
      <protection locked="0"/>
    </xf>
    <xf numFmtId="38" fontId="20" fillId="0" borderId="11" xfId="14" applyNumberFormat="1" applyFont="1" applyBorder="1" applyAlignment="1" applyProtection="1">
      <alignment horizontal="right"/>
      <protection locked="0"/>
    </xf>
    <xf numFmtId="38" fontId="20" fillId="0" borderId="6" xfId="15" applyNumberFormat="1" applyFont="1" applyBorder="1" applyAlignment="1" applyProtection="1">
      <alignment horizontal="right"/>
      <protection locked="0"/>
    </xf>
    <xf numFmtId="38" fontId="20" fillId="0" borderId="9" xfId="16" applyNumberFormat="1" applyFont="1" applyBorder="1" applyAlignment="1" applyProtection="1">
      <alignment horizontal="right"/>
      <protection locked="0"/>
    </xf>
    <xf numFmtId="38" fontId="20" fillId="0" borderId="22" xfId="16" applyNumberFormat="1" applyFont="1" applyBorder="1" applyAlignment="1" applyProtection="1">
      <alignment horizontal="right"/>
      <protection locked="0"/>
    </xf>
    <xf numFmtId="38" fontId="20" fillId="0" borderId="10" xfId="16" applyNumberFormat="1" applyFont="1" applyBorder="1" applyAlignment="1">
      <alignment horizontal="right"/>
    </xf>
    <xf numFmtId="38" fontId="20" fillId="0" borderId="0" xfId="17" applyNumberFormat="1" applyFont="1" applyAlignment="1" applyProtection="1">
      <alignment horizontal="right"/>
      <protection locked="0"/>
    </xf>
    <xf numFmtId="38" fontId="20" fillId="0" borderId="42" xfId="21" applyNumberFormat="1" applyFont="1" applyBorder="1" applyAlignment="1" applyProtection="1">
      <alignment horizontal="right"/>
      <protection locked="0"/>
    </xf>
    <xf numFmtId="0" fontId="21" fillId="0" borderId="0" xfId="0" applyFont="1" applyAlignment="1">
      <alignment vertical="center"/>
    </xf>
    <xf numFmtId="0" fontId="21" fillId="0" borderId="0" xfId="0" applyFont="1" applyAlignment="1">
      <alignment horizontal="left" vertical="center"/>
    </xf>
    <xf numFmtId="0" fontId="32" fillId="0" borderId="0" xfId="0" applyFont="1" applyAlignment="1">
      <alignment horizontal="left" vertical="top" wrapText="1" indent="1"/>
    </xf>
    <xf numFmtId="0" fontId="41" fillId="0" borderId="0" xfId="0" applyFont="1" applyAlignment="1">
      <alignment horizontal="left" wrapText="1" indent="1"/>
    </xf>
    <xf numFmtId="0" fontId="16" fillId="0" borderId="0" xfId="0" applyFont="1" applyAlignment="1">
      <alignment horizontal="left" vertical="center" wrapText="1"/>
    </xf>
    <xf numFmtId="0" fontId="39" fillId="0" borderId="0" xfId="0" applyFont="1" applyAlignment="1">
      <alignment horizontal="left" vertical="center" wrapText="1" indent="1"/>
    </xf>
    <xf numFmtId="0" fontId="41" fillId="0" borderId="0" xfId="0" applyFont="1" applyAlignment="1">
      <alignment horizontal="left" vertical="center" wrapText="1" indent="1"/>
    </xf>
    <xf numFmtId="0" fontId="41" fillId="0" borderId="0" xfId="0" applyFont="1" applyAlignment="1">
      <alignment horizontal="center" vertical="center" wrapText="1"/>
    </xf>
    <xf numFmtId="0" fontId="16" fillId="0" borderId="0" xfId="0" applyFont="1" applyAlignment="1">
      <alignment horizontal="center" vertical="center" wrapText="1"/>
    </xf>
    <xf numFmtId="0" fontId="21" fillId="0" borderId="0" xfId="0" applyFont="1" applyAlignment="1">
      <alignment horizontal="left" vertical="center" wrapText="1"/>
    </xf>
    <xf numFmtId="38" fontId="20" fillId="0" borderId="14" xfId="0" applyNumberFormat="1" applyFont="1" applyBorder="1" applyAlignment="1" applyProtection="1">
      <alignment vertical="center"/>
      <protection locked="0"/>
    </xf>
    <xf numFmtId="38" fontId="20" fillId="0" borderId="7" xfId="0" applyNumberFormat="1" applyFont="1" applyBorder="1" applyAlignment="1" applyProtection="1">
      <alignment vertical="center"/>
      <protection locked="0"/>
    </xf>
    <xf numFmtId="0" fontId="20" fillId="0" borderId="0" xfId="0" applyFont="1" applyAlignment="1" applyProtection="1">
      <alignment horizontal="left" vertical="center" wrapText="1"/>
      <protection locked="0"/>
    </xf>
    <xf numFmtId="0" fontId="21" fillId="0" borderId="0" xfId="0" applyFont="1" applyAlignment="1" applyProtection="1">
      <alignment horizontal="left" vertical="center" wrapText="1"/>
      <protection locked="0"/>
    </xf>
    <xf numFmtId="0" fontId="20" fillId="0" borderId="26" xfId="0" applyFont="1" applyBorder="1" applyAlignment="1" applyProtection="1">
      <alignment horizontal="left" vertical="center" wrapText="1"/>
      <protection locked="0"/>
    </xf>
    <xf numFmtId="38" fontId="20" fillId="0" borderId="26" xfId="0" applyNumberFormat="1" applyFont="1" applyBorder="1" applyAlignment="1" applyProtection="1">
      <alignment horizontal="right" vertical="center"/>
      <protection locked="0"/>
    </xf>
    <xf numFmtId="165" fontId="21" fillId="0" borderId="11" xfId="0" applyNumberFormat="1" applyFont="1" applyBorder="1" applyAlignment="1">
      <alignment horizontal="left" vertical="center"/>
    </xf>
    <xf numFmtId="165" fontId="21" fillId="0" borderId="4" xfId="0" applyNumberFormat="1" applyFont="1" applyBorder="1" applyAlignment="1">
      <alignment horizontal="left" vertical="center"/>
    </xf>
    <xf numFmtId="165" fontId="20" fillId="0" borderId="33" xfId="0" applyNumberFormat="1" applyFont="1" applyBorder="1" applyAlignment="1">
      <alignment horizontal="left" vertical="center"/>
    </xf>
    <xf numFmtId="165" fontId="20" fillId="0" borderId="4" xfId="0" applyNumberFormat="1" applyFont="1" applyBorder="1" applyAlignment="1">
      <alignment horizontal="left" vertical="center"/>
    </xf>
    <xf numFmtId="0" fontId="20" fillId="0" borderId="20" xfId="0" applyFont="1" applyBorder="1" applyAlignment="1">
      <alignment horizontal="left" vertical="center" wrapText="1" indent="1"/>
    </xf>
    <xf numFmtId="165" fontId="20" fillId="0" borderId="11" xfId="0" applyNumberFormat="1" applyFont="1" applyBorder="1" applyAlignment="1">
      <alignment horizontal="left" vertical="center"/>
    </xf>
    <xf numFmtId="0" fontId="20" fillId="0" borderId="28" xfId="0" applyFont="1" applyBorder="1" applyAlignment="1">
      <alignment horizontal="left" vertical="center" wrapText="1" indent="1"/>
    </xf>
    <xf numFmtId="165" fontId="20" fillId="0" borderId="4" xfId="0" applyNumberFormat="1" applyFont="1" applyBorder="1" applyAlignment="1">
      <alignment horizontal="right" vertical="center" readingOrder="1"/>
    </xf>
    <xf numFmtId="0" fontId="20" fillId="0" borderId="20" xfId="0" applyFont="1" applyBorder="1" applyAlignment="1">
      <alignment horizontal="left" vertical="center" indent="1"/>
    </xf>
    <xf numFmtId="165" fontId="21" fillId="0" borderId="0" xfId="0" applyNumberFormat="1" applyFont="1" applyAlignment="1">
      <alignment horizontal="left" vertical="center"/>
    </xf>
    <xf numFmtId="0" fontId="48" fillId="0" borderId="0" xfId="0" applyFont="1" applyAlignment="1">
      <alignment horizontal="left" vertical="center" indent="1"/>
    </xf>
    <xf numFmtId="0" fontId="22" fillId="0" borderId="0" xfId="12" applyFont="1" applyAlignment="1">
      <alignment horizontal="right" vertical="top"/>
    </xf>
    <xf numFmtId="0" fontId="16" fillId="0" borderId="0" xfId="12" applyFont="1" applyAlignment="1">
      <alignment wrapText="1"/>
    </xf>
    <xf numFmtId="0" fontId="21" fillId="0" borderId="0" xfId="0" applyFont="1" applyAlignment="1">
      <alignment vertical="top"/>
    </xf>
    <xf numFmtId="0" fontId="16" fillId="0" borderId="0" xfId="0" applyFont="1" applyAlignment="1">
      <alignment horizontal="left" wrapText="1"/>
    </xf>
    <xf numFmtId="165" fontId="38" fillId="0" borderId="0" xfId="12" applyNumberFormat="1" applyFont="1" applyAlignment="1">
      <alignment horizontal="right" vertical="top"/>
    </xf>
    <xf numFmtId="0" fontId="16" fillId="0" borderId="0" xfId="0" applyFont="1" applyAlignment="1">
      <alignment horizontal="left"/>
    </xf>
    <xf numFmtId="165" fontId="38" fillId="0" borderId="0" xfId="12" applyNumberFormat="1" applyFont="1" applyAlignment="1">
      <alignment horizontal="right" vertical="center"/>
    </xf>
    <xf numFmtId="0" fontId="38" fillId="0" borderId="0" xfId="12" applyFont="1" applyAlignment="1">
      <alignment horizontal="right" vertical="top"/>
    </xf>
    <xf numFmtId="38" fontId="16" fillId="0" borderId="0" xfId="0" applyNumberFormat="1" applyFont="1"/>
    <xf numFmtId="0" fontId="38" fillId="0" borderId="0" xfId="12" applyFont="1" applyAlignment="1">
      <alignment horizontal="right" vertical="center"/>
    </xf>
    <xf numFmtId="0" fontId="38" fillId="0" borderId="0" xfId="12" applyFont="1" applyAlignment="1">
      <alignment horizontal="right" vertical="top" shrinkToFit="1"/>
    </xf>
    <xf numFmtId="0" fontId="22" fillId="0" borderId="0" xfId="12" applyFont="1" applyAlignment="1">
      <alignment horizontal="right"/>
    </xf>
    <xf numFmtId="0" fontId="22" fillId="0" borderId="0" xfId="0" applyFont="1"/>
    <xf numFmtId="49" fontId="16" fillId="0" borderId="0" xfId="26" applyNumberFormat="1" applyFont="1" applyAlignment="1">
      <alignment horizontal="left" vertical="center"/>
    </xf>
    <xf numFmtId="49" fontId="22" fillId="0" borderId="0" xfId="26" applyNumberFormat="1" applyFont="1" applyAlignment="1">
      <alignment horizontal="right" vertical="top"/>
    </xf>
    <xf numFmtId="0" fontId="16" fillId="0" borderId="0" xfId="26" applyFont="1" applyAlignment="1">
      <alignment vertical="center" wrapText="1"/>
    </xf>
    <xf numFmtId="49" fontId="22" fillId="0" borderId="0" xfId="26" applyNumberFormat="1" applyFont="1" applyAlignment="1">
      <alignment vertical="top"/>
    </xf>
    <xf numFmtId="0" fontId="22" fillId="0" borderId="0" xfId="0" applyFont="1" applyAlignment="1">
      <alignment vertical="top"/>
    </xf>
    <xf numFmtId="0" fontId="22" fillId="0" borderId="0" xfId="13" applyFont="1" applyAlignment="1">
      <alignment vertical="center"/>
    </xf>
    <xf numFmtId="0" fontId="16" fillId="0" borderId="0" xfId="0" applyFont="1" applyAlignment="1">
      <alignment horizontal="left" vertical="top" wrapText="1"/>
    </xf>
    <xf numFmtId="0" fontId="20" fillId="0" borderId="0" xfId="0" applyFont="1" applyAlignment="1">
      <alignment vertical="center"/>
    </xf>
    <xf numFmtId="0" fontId="13" fillId="0" borderId="0" xfId="1" applyAlignment="1" applyProtection="1"/>
    <xf numFmtId="0" fontId="19" fillId="0" borderId="0" xfId="0" applyFont="1"/>
    <xf numFmtId="38" fontId="20" fillId="0" borderId="39" xfId="11" applyNumberFormat="1" applyFont="1" applyBorder="1" applyAlignment="1" applyProtection="1">
      <alignment horizontal="right"/>
      <protection locked="0"/>
    </xf>
    <xf numFmtId="0" fontId="18" fillId="0" borderId="28" xfId="0" applyFont="1" applyBorder="1" applyAlignment="1">
      <alignment horizontal="left" vertical="center"/>
    </xf>
    <xf numFmtId="0" fontId="18" fillId="0" borderId="23" xfId="12" applyFont="1" applyBorder="1" applyAlignment="1">
      <alignment vertical="center" wrapText="1"/>
    </xf>
    <xf numFmtId="38" fontId="20" fillId="0" borderId="4" xfId="5" applyNumberFormat="1" applyFont="1" applyBorder="1" applyAlignment="1" applyProtection="1">
      <alignment horizontal="right"/>
      <protection locked="0"/>
    </xf>
    <xf numFmtId="0" fontId="57" fillId="0" borderId="0" xfId="0" applyFont="1"/>
    <xf numFmtId="0" fontId="58" fillId="0" borderId="0" xfId="0" applyFont="1" applyAlignment="1">
      <alignment vertical="center"/>
    </xf>
    <xf numFmtId="0" fontId="57" fillId="0" borderId="0" xfId="0" applyFont="1" applyAlignment="1">
      <alignment vertical="center"/>
    </xf>
    <xf numFmtId="49" fontId="16" fillId="0" borderId="0" xfId="0" applyNumberFormat="1" applyFont="1"/>
    <xf numFmtId="0" fontId="59" fillId="0" borderId="0" xfId="0" applyFont="1" applyAlignment="1">
      <alignment horizontal="center"/>
    </xf>
    <xf numFmtId="0" fontId="61" fillId="0" borderId="0" xfId="0" applyFont="1"/>
    <xf numFmtId="0" fontId="60" fillId="0" borderId="0" xfId="0" applyFont="1" applyAlignment="1">
      <alignment horizontal="center"/>
    </xf>
    <xf numFmtId="38" fontId="33" fillId="0" borderId="0" xfId="0" applyNumberFormat="1" applyFont="1" applyAlignment="1">
      <alignment horizontal="center" vertical="center" wrapText="1"/>
    </xf>
    <xf numFmtId="0" fontId="32" fillId="0" borderId="0" xfId="0" applyFont="1" applyAlignment="1">
      <alignment horizontal="left"/>
    </xf>
    <xf numFmtId="0" fontId="12" fillId="0" borderId="0" xfId="0" applyFont="1" applyAlignment="1">
      <alignment horizontal="left"/>
    </xf>
    <xf numFmtId="172" fontId="12" fillId="0" borderId="0" xfId="0" applyNumberFormat="1" applyFont="1"/>
    <xf numFmtId="0" fontId="34" fillId="0" borderId="0" xfId="0" applyFont="1"/>
    <xf numFmtId="0" fontId="41" fillId="0" borderId="0" xfId="0" applyFont="1"/>
    <xf numFmtId="49" fontId="16" fillId="0" borderId="0" xfId="0" applyNumberFormat="1" applyFont="1" applyAlignment="1">
      <alignment horizontal="left"/>
    </xf>
    <xf numFmtId="0" fontId="17" fillId="0" borderId="0" xfId="11" applyFont="1" applyAlignment="1">
      <alignment vertical="top"/>
    </xf>
    <xf numFmtId="0" fontId="17" fillId="0" borderId="0" xfId="12" applyFont="1" applyAlignment="1">
      <alignment vertical="top" wrapText="1"/>
    </xf>
    <xf numFmtId="0" fontId="17" fillId="0" borderId="0" xfId="12" applyFont="1"/>
    <xf numFmtId="49" fontId="19" fillId="0" borderId="17" xfId="24" applyNumberFormat="1" applyFont="1" applyBorder="1" applyAlignment="1">
      <alignment horizontal="left" vertical="center" wrapText="1" indent="2"/>
    </xf>
    <xf numFmtId="0" fontId="21" fillId="0" borderId="8" xfId="0" applyFont="1" applyBorder="1"/>
    <xf numFmtId="49" fontId="16" fillId="0" borderId="11" xfId="24" applyNumberFormat="1" applyFont="1" applyBorder="1" applyAlignment="1">
      <alignment horizontal="left" vertical="center" indent="2"/>
    </xf>
    <xf numFmtId="0" fontId="16" fillId="0" borderId="1" xfId="12" applyFont="1" applyBorder="1" applyAlignment="1">
      <alignment horizontal="center" vertical="center"/>
    </xf>
    <xf numFmtId="49" fontId="16" fillId="0" borderId="11" xfId="24" applyNumberFormat="1" applyFont="1" applyBorder="1" applyAlignment="1">
      <alignment horizontal="left" vertical="top" wrapText="1" indent="2"/>
    </xf>
    <xf numFmtId="0" fontId="16" fillId="0" borderId="1" xfId="0" applyFont="1" applyBorder="1" applyAlignment="1">
      <alignment horizontal="center"/>
    </xf>
    <xf numFmtId="165" fontId="19" fillId="0" borderId="11" xfId="0" applyNumberFormat="1" applyFont="1" applyBorder="1" applyAlignment="1">
      <alignment horizontal="left" vertical="center"/>
    </xf>
    <xf numFmtId="49" fontId="18" fillId="0" borderId="32" xfId="0" applyNumberFormat="1" applyFont="1" applyBorder="1" applyAlignment="1">
      <alignment horizontal="left" vertical="center"/>
    </xf>
    <xf numFmtId="0" fontId="20" fillId="0" borderId="0" xfId="0" applyFont="1" applyAlignment="1">
      <alignment horizontal="centerContinuous" vertical="center"/>
    </xf>
    <xf numFmtId="3" fontId="17" fillId="0" borderId="0" xfId="12" applyNumberFormat="1" applyFont="1"/>
    <xf numFmtId="0" fontId="18" fillId="0" borderId="38" xfId="0" applyFont="1" applyBorder="1" applyAlignment="1">
      <alignment horizontal="center" vertical="center"/>
    </xf>
    <xf numFmtId="0" fontId="27" fillId="0" borderId="52" xfId="0" applyFont="1" applyBorder="1" applyAlignment="1">
      <alignment horizontal="center" vertical="top" wrapText="1"/>
    </xf>
    <xf numFmtId="0" fontId="18" fillId="0" borderId="33" xfId="11" applyFont="1" applyBorder="1" applyAlignment="1">
      <alignment horizontal="left" vertical="center" wrapText="1"/>
    </xf>
    <xf numFmtId="0" fontId="21" fillId="0" borderId="31" xfId="0" applyFont="1" applyBorder="1" applyAlignment="1">
      <alignment vertical="center"/>
    </xf>
    <xf numFmtId="0" fontId="16" fillId="0" borderId="4" xfId="11" applyFont="1" applyBorder="1" applyAlignment="1">
      <alignment horizontal="left" vertical="center" indent="1"/>
    </xf>
    <xf numFmtId="0" fontId="18" fillId="0" borderId="31" xfId="0" applyFont="1" applyBorder="1" applyAlignment="1">
      <alignment horizontal="left" vertical="top"/>
    </xf>
    <xf numFmtId="0" fontId="18" fillId="0" borderId="1" xfId="26" applyFont="1" applyBorder="1" applyAlignment="1">
      <alignment horizontal="center" vertical="top" wrapText="1"/>
    </xf>
    <xf numFmtId="170" fontId="18" fillId="0" borderId="1" xfId="26" applyNumberFormat="1" applyFont="1" applyBorder="1" applyAlignment="1">
      <alignment horizontal="center" vertical="top" wrapText="1"/>
    </xf>
    <xf numFmtId="1" fontId="18" fillId="0" borderId="1" xfId="26" applyNumberFormat="1" applyFont="1" applyBorder="1" applyAlignment="1">
      <alignment horizontal="center" vertical="top" wrapText="1"/>
    </xf>
    <xf numFmtId="0" fontId="16" fillId="0" borderId="0" xfId="0" applyFont="1" applyProtection="1">
      <protection locked="0"/>
    </xf>
    <xf numFmtId="165" fontId="16" fillId="0" borderId="0" xfId="0" applyNumberFormat="1" applyFont="1" applyProtection="1">
      <protection locked="0"/>
    </xf>
    <xf numFmtId="0" fontId="20" fillId="0" borderId="67" xfId="0" applyFont="1" applyBorder="1" applyProtection="1">
      <protection locked="0"/>
    </xf>
    <xf numFmtId="49" fontId="16" fillId="0" borderId="15" xfId="10" applyNumberFormat="1" applyFont="1" applyBorder="1" applyAlignment="1">
      <alignment vertical="center"/>
    </xf>
    <xf numFmtId="0" fontId="16" fillId="0" borderId="15" xfId="10" applyFont="1" applyBorder="1" applyAlignment="1">
      <alignment horizontal="center" vertical="center"/>
    </xf>
    <xf numFmtId="49" fontId="16" fillId="0" borderId="11" xfId="10" applyNumberFormat="1" applyFont="1" applyBorder="1" applyAlignment="1">
      <alignment horizontal="left" vertical="center" indent="1"/>
    </xf>
    <xf numFmtId="0" fontId="16" fillId="0" borderId="10" xfId="8" applyFont="1" applyBorder="1" applyAlignment="1">
      <alignment horizontal="center" vertical="center"/>
    </xf>
    <xf numFmtId="49" fontId="16" fillId="0" borderId="1" xfId="7" applyNumberFormat="1" applyFont="1" applyBorder="1" applyAlignment="1">
      <alignment horizontal="left" vertical="center" indent="1"/>
    </xf>
    <xf numFmtId="49" fontId="20" fillId="0" borderId="4" xfId="26" applyNumberFormat="1" applyFont="1" applyBorder="1" applyAlignment="1">
      <alignment horizontal="left" vertical="center" indent="1"/>
    </xf>
    <xf numFmtId="49" fontId="20" fillId="0" borderId="33" xfId="26" applyNumberFormat="1" applyFont="1" applyBorder="1" applyAlignment="1">
      <alignment horizontal="left" vertical="center" indent="1"/>
    </xf>
    <xf numFmtId="49" fontId="20" fillId="0" borderId="4" xfId="26" applyNumberFormat="1" applyFont="1" applyBorder="1" applyAlignment="1">
      <alignment horizontal="left" indent="1"/>
    </xf>
    <xf numFmtId="49" fontId="20" fillId="0" borderId="11" xfId="26" applyNumberFormat="1" applyFont="1" applyBorder="1" applyAlignment="1">
      <alignment horizontal="left" indent="1"/>
    </xf>
    <xf numFmtId="49" fontId="20" fillId="0" borderId="9" xfId="26" applyNumberFormat="1" applyFont="1" applyBorder="1" applyAlignment="1">
      <alignment horizontal="left" vertical="center" indent="1"/>
    </xf>
    <xf numFmtId="0" fontId="16" fillId="0" borderId="5" xfId="26" applyFont="1" applyBorder="1" applyAlignment="1">
      <alignment horizontal="center" vertical="center"/>
    </xf>
    <xf numFmtId="0" fontId="18" fillId="0" borderId="11" xfId="26" applyFont="1" applyBorder="1" applyAlignment="1">
      <alignment horizontal="center" vertical="top" wrapText="1"/>
    </xf>
    <xf numFmtId="49" fontId="18" fillId="0" borderId="1" xfId="26" applyNumberFormat="1" applyFont="1" applyBorder="1" applyAlignment="1">
      <alignment horizontal="center" vertical="top" wrapText="1"/>
    </xf>
    <xf numFmtId="0" fontId="17" fillId="0" borderId="0" xfId="11" applyFont="1" applyAlignment="1">
      <alignment vertical="center"/>
    </xf>
    <xf numFmtId="49" fontId="16" fillId="0" borderId="20" xfId="23" applyNumberFormat="1" applyFont="1" applyBorder="1" applyAlignment="1">
      <alignment horizontal="left" vertical="center" indent="2"/>
    </xf>
    <xf numFmtId="49" fontId="16" fillId="0" borderId="28" xfId="23" applyNumberFormat="1" applyFont="1" applyBorder="1" applyAlignment="1">
      <alignment horizontal="left" vertical="center" indent="2"/>
    </xf>
    <xf numFmtId="49" fontId="16" fillId="0" borderId="20" xfId="23" applyNumberFormat="1" applyFont="1" applyBorder="1" applyAlignment="1">
      <alignment horizontal="left" vertical="center" wrapText="1" indent="2"/>
    </xf>
    <xf numFmtId="0" fontId="16" fillId="0" borderId="4" xfId="22" applyFont="1" applyBorder="1" applyAlignment="1">
      <alignment horizontal="center" vertical="center"/>
    </xf>
    <xf numFmtId="0" fontId="16" fillId="0" borderId="28" xfId="0" applyFont="1" applyBorder="1" applyAlignment="1">
      <alignment horizontal="left" vertical="center" indent="2"/>
    </xf>
    <xf numFmtId="0" fontId="16" fillId="0" borderId="15" xfId="0" applyFont="1" applyBorder="1" applyAlignment="1">
      <alignment horizontal="center" vertical="center" wrapText="1"/>
    </xf>
    <xf numFmtId="49" fontId="16" fillId="0" borderId="0" xfId="13" applyNumberFormat="1" applyFont="1" applyAlignment="1">
      <alignment horizontal="left" vertical="center" wrapText="1" indent="2"/>
    </xf>
    <xf numFmtId="0" fontId="16" fillId="0" borderId="9" xfId="13" applyFont="1" applyBorder="1" applyAlignment="1">
      <alignment horizontal="center" vertical="center"/>
    </xf>
    <xf numFmtId="49" fontId="16" fillId="0" borderId="20" xfId="13" applyNumberFormat="1" applyFont="1" applyBorder="1" applyAlignment="1">
      <alignment horizontal="left" vertical="top" indent="2"/>
    </xf>
    <xf numFmtId="0" fontId="16" fillId="0" borderId="31" xfId="11" applyFont="1" applyBorder="1" applyAlignment="1">
      <alignment horizontal="left" vertical="top" indent="2"/>
    </xf>
    <xf numFmtId="49" fontId="16" fillId="0" borderId="47" xfId="11" applyNumberFormat="1" applyFont="1" applyBorder="1" applyAlignment="1">
      <alignment horizontal="left" vertical="center" indent="2"/>
    </xf>
    <xf numFmtId="0" fontId="16" fillId="0" borderId="2" xfId="11" applyFont="1" applyBorder="1" applyAlignment="1">
      <alignment horizontal="center" vertical="center"/>
    </xf>
    <xf numFmtId="49" fontId="16" fillId="0" borderId="48" xfId="11" applyNumberFormat="1" applyFont="1" applyBorder="1" applyAlignment="1">
      <alignment horizontal="left" vertical="center" indent="2"/>
    </xf>
    <xf numFmtId="49" fontId="16" fillId="0" borderId="49" xfId="0" applyNumberFormat="1" applyFont="1" applyBorder="1" applyAlignment="1">
      <alignment horizontal="left" vertical="center" indent="2"/>
    </xf>
    <xf numFmtId="49" fontId="16" fillId="0" borderId="0" xfId="12" applyNumberFormat="1" applyFont="1" applyAlignment="1">
      <alignment horizontal="left" vertical="center" indent="2"/>
    </xf>
    <xf numFmtId="0" fontId="16" fillId="0" borderId="3" xfId="12" applyFont="1" applyBorder="1" applyAlignment="1">
      <alignment horizontal="center" vertical="center"/>
    </xf>
    <xf numFmtId="38" fontId="17" fillId="0" borderId="0" xfId="11" applyNumberFormat="1" applyFont="1"/>
    <xf numFmtId="49" fontId="16" fillId="0" borderId="48" xfId="11" applyNumberFormat="1" applyFont="1" applyBorder="1" applyAlignment="1">
      <alignment horizontal="left" vertical="center" wrapText="1" indent="2"/>
    </xf>
    <xf numFmtId="0" fontId="16" fillId="0" borderId="36" xfId="11" applyFont="1" applyBorder="1" applyAlignment="1">
      <alignment horizontal="center" vertical="center"/>
    </xf>
    <xf numFmtId="49" fontId="16" fillId="0" borderId="39" xfId="11" applyNumberFormat="1" applyFont="1" applyBorder="1" applyAlignment="1">
      <alignment horizontal="left" vertical="center" wrapText="1" indent="2"/>
    </xf>
    <xf numFmtId="0" fontId="16" fillId="0" borderId="44" xfId="11" applyFont="1" applyBorder="1" applyAlignment="1">
      <alignment horizontal="center" vertical="center"/>
    </xf>
    <xf numFmtId="49" fontId="16" fillId="0" borderId="47" xfId="11" applyNumberFormat="1" applyFont="1" applyBorder="1" applyAlignment="1">
      <alignment horizontal="left" vertical="center" wrapText="1" indent="2"/>
    </xf>
    <xf numFmtId="0" fontId="16" fillId="0" borderId="55" xfId="11" applyFont="1" applyBorder="1" applyAlignment="1">
      <alignment horizontal="center" vertical="center"/>
    </xf>
    <xf numFmtId="3" fontId="19" fillId="0" borderId="11" xfId="0" applyNumberFormat="1" applyFont="1" applyBorder="1" applyAlignment="1">
      <alignment horizontal="left" vertical="top" indent="3"/>
    </xf>
    <xf numFmtId="3" fontId="19" fillId="0" borderId="0" xfId="0" applyNumberFormat="1" applyFont="1" applyAlignment="1">
      <alignment horizontal="left" vertical="top" wrapText="1" indent="3"/>
    </xf>
    <xf numFmtId="0" fontId="40" fillId="0" borderId="0" xfId="11" applyFont="1"/>
    <xf numFmtId="3" fontId="19" fillId="0" borderId="0" xfId="0" applyNumberFormat="1" applyFont="1" applyAlignment="1">
      <alignment horizontal="left" vertical="top" wrapText="1" indent="4"/>
    </xf>
    <xf numFmtId="49" fontId="16" fillId="0" borderId="20" xfId="20" applyNumberFormat="1" applyFont="1" applyBorder="1" applyAlignment="1">
      <alignment horizontal="left" vertical="center" indent="3"/>
    </xf>
    <xf numFmtId="49" fontId="16" fillId="0" borderId="4" xfId="20" applyNumberFormat="1" applyFont="1" applyBorder="1" applyAlignment="1">
      <alignment horizontal="center" vertical="center"/>
    </xf>
    <xf numFmtId="49" fontId="16" fillId="0" borderId="20" xfId="20" applyNumberFormat="1" applyFont="1" applyBorder="1" applyAlignment="1">
      <alignment horizontal="left" vertical="center" wrapText="1" indent="3"/>
    </xf>
    <xf numFmtId="0" fontId="16" fillId="0" borderId="20" xfId="19" applyFont="1" applyBorder="1" applyAlignment="1">
      <alignment horizontal="left" vertical="center" indent="2"/>
    </xf>
    <xf numFmtId="49" fontId="19" fillId="0" borderId="16" xfId="18" applyNumberFormat="1" applyFont="1" applyBorder="1" applyAlignment="1">
      <alignment horizontal="left" vertical="center" indent="3"/>
    </xf>
    <xf numFmtId="49" fontId="19" fillId="0" borderId="0" xfId="18" applyNumberFormat="1" applyFont="1" applyAlignment="1">
      <alignment horizontal="left" vertical="top" wrapText="1" indent="3"/>
    </xf>
    <xf numFmtId="49" fontId="16" fillId="0" borderId="0" xfId="17" applyNumberFormat="1" applyFont="1" applyAlignment="1">
      <alignment horizontal="left" vertical="top" wrapText="1" indent="2"/>
    </xf>
    <xf numFmtId="49" fontId="19" fillId="0" borderId="0" xfId="16" applyNumberFormat="1" applyFont="1" applyAlignment="1">
      <alignment horizontal="left" vertical="top" wrapText="1" indent="4"/>
    </xf>
    <xf numFmtId="49" fontId="16" fillId="0" borderId="1" xfId="16" applyNumberFormat="1" applyFont="1" applyBorder="1" applyAlignment="1">
      <alignment horizontal="center" vertical="center"/>
    </xf>
    <xf numFmtId="0" fontId="16" fillId="0" borderId="0" xfId="11" applyFont="1" applyAlignment="1">
      <alignment horizontal="left" vertical="center" indent="2"/>
    </xf>
    <xf numFmtId="49" fontId="16" fillId="0" borderId="5" xfId="16" applyNumberFormat="1" applyFont="1" applyBorder="1" applyAlignment="1">
      <alignment horizontal="center" vertical="center"/>
    </xf>
    <xf numFmtId="0" fontId="21" fillId="0" borderId="50" xfId="15" applyFont="1" applyBorder="1" applyAlignment="1">
      <alignment horizontal="center" vertical="center"/>
    </xf>
    <xf numFmtId="49" fontId="19" fillId="0" borderId="0" xfId="15" applyNumberFormat="1" applyFont="1" applyAlignment="1">
      <alignment horizontal="left" vertical="center" wrapText="1" indent="3"/>
    </xf>
    <xf numFmtId="49" fontId="16" fillId="0" borderId="15" xfId="15" applyNumberFormat="1" applyFont="1" applyBorder="1" applyAlignment="1">
      <alignment horizontal="left" vertical="center" indent="2"/>
    </xf>
    <xf numFmtId="49" fontId="19" fillId="0" borderId="16" xfId="13" applyNumberFormat="1" applyFont="1" applyBorder="1" applyAlignment="1">
      <alignment horizontal="left" vertical="center" wrapText="1" indent="2"/>
    </xf>
    <xf numFmtId="49" fontId="19" fillId="0" borderId="4" xfId="13" applyNumberFormat="1" applyFont="1" applyBorder="1" applyAlignment="1">
      <alignment horizontal="left" vertical="center" wrapText="1" indent="2"/>
    </xf>
    <xf numFmtId="0" fontId="16" fillId="0" borderId="33" xfId="12" applyFont="1" applyBorder="1" applyAlignment="1">
      <alignment horizontal="center" vertical="center" wrapText="1"/>
    </xf>
    <xf numFmtId="38" fontId="21" fillId="0" borderId="0" xfId="0" applyNumberFormat="1" applyFont="1" applyAlignment="1">
      <alignment vertical="center"/>
    </xf>
    <xf numFmtId="0" fontId="43" fillId="0" borderId="28" xfId="0" applyFont="1" applyBorder="1" applyAlignment="1">
      <alignment horizontal="left" indent="1"/>
    </xf>
    <xf numFmtId="0" fontId="21" fillId="0" borderId="32" xfId="0" applyFont="1" applyBorder="1" applyAlignment="1">
      <alignment horizontal="center" vertical="center"/>
    </xf>
    <xf numFmtId="0" fontId="32" fillId="0" borderId="28" xfId="0" applyFont="1" applyBorder="1" applyAlignment="1">
      <alignment vertical="top"/>
    </xf>
    <xf numFmtId="0" fontId="21" fillId="0" borderId="32" xfId="0" applyFont="1" applyBorder="1" applyAlignment="1">
      <alignment vertical="center" wrapText="1"/>
    </xf>
    <xf numFmtId="0" fontId="32" fillId="0" borderId="0" xfId="0" applyFont="1" applyAlignment="1">
      <alignment horizontal="left" vertical="top"/>
    </xf>
    <xf numFmtId="0" fontId="27" fillId="0" borderId="10" xfId="0" applyFont="1" applyBorder="1"/>
    <xf numFmtId="0" fontId="16" fillId="0" borderId="31" xfId="0" applyFont="1" applyBorder="1" applyAlignment="1">
      <alignment vertical="top"/>
    </xf>
    <xf numFmtId="0" fontId="32" fillId="0" borderId="0" xfId="0" applyFont="1" applyAlignment="1">
      <alignment vertical="top"/>
    </xf>
    <xf numFmtId="0" fontId="16" fillId="0" borderId="10" xfId="0" applyFont="1" applyBorder="1" applyAlignment="1">
      <alignment vertical="top"/>
    </xf>
    <xf numFmtId="0" fontId="30" fillId="0" borderId="28" xfId="0" applyFont="1" applyBorder="1" applyAlignment="1">
      <alignment horizontal="left" indent="1"/>
    </xf>
    <xf numFmtId="0" fontId="27" fillId="0" borderId="32" xfId="0" applyFont="1" applyBorder="1"/>
    <xf numFmtId="165" fontId="19" fillId="0" borderId="0" xfId="0" applyNumberFormat="1" applyFont="1"/>
    <xf numFmtId="38" fontId="21" fillId="0" borderId="0" xfId="0" applyNumberFormat="1" applyFont="1"/>
    <xf numFmtId="0" fontId="23" fillId="0" borderId="0" xfId="0" applyFont="1" applyAlignment="1">
      <alignment horizontal="center" vertical="center"/>
    </xf>
    <xf numFmtId="0" fontId="28" fillId="0" borderId="0" xfId="0" applyFont="1"/>
    <xf numFmtId="0" fontId="28" fillId="0" borderId="0" xfId="0" applyFont="1" applyAlignment="1">
      <alignment horizontal="center" vertical="center"/>
    </xf>
    <xf numFmtId="165" fontId="27" fillId="0" borderId="54" xfId="0" applyNumberFormat="1" applyFont="1" applyBorder="1" applyAlignment="1">
      <alignment horizontal="center" vertical="center"/>
    </xf>
    <xf numFmtId="0" fontId="32" fillId="0" borderId="0" xfId="0" applyFont="1" applyAlignment="1">
      <alignment horizontal="left" vertical="center" wrapText="1"/>
    </xf>
    <xf numFmtId="165" fontId="16" fillId="0" borderId="0" xfId="0" applyNumberFormat="1" applyFont="1"/>
    <xf numFmtId="165" fontId="16" fillId="0" borderId="44" xfId="0" applyNumberFormat="1" applyFont="1" applyBorder="1"/>
    <xf numFmtId="0" fontId="21" fillId="0" borderId="61" xfId="27" applyFont="1" applyBorder="1" applyAlignment="1">
      <alignment vertical="center"/>
    </xf>
    <xf numFmtId="0" fontId="21" fillId="0" borderId="60" xfId="27" applyFont="1" applyBorder="1" applyAlignment="1">
      <alignment vertical="center"/>
    </xf>
    <xf numFmtId="0" fontId="41" fillId="0" borderId="0" xfId="27" applyFont="1" applyAlignment="1">
      <alignment horizontal="center" vertical="center"/>
    </xf>
    <xf numFmtId="0" fontId="41" fillId="0" borderId="0" xfId="27" applyFont="1" applyAlignment="1">
      <alignment vertical="center" wrapText="1"/>
    </xf>
    <xf numFmtId="0" fontId="21" fillId="0" borderId="0" xfId="27" applyFont="1" applyAlignment="1">
      <alignment wrapText="1"/>
    </xf>
    <xf numFmtId="0" fontId="27" fillId="0" borderId="0" xfId="27" applyFont="1" applyAlignment="1">
      <alignment horizontal="right"/>
    </xf>
    <xf numFmtId="0" fontId="21" fillId="0" borderId="0" xfId="27" applyFont="1" applyAlignment="1">
      <alignment horizontal="center" wrapText="1"/>
    </xf>
    <xf numFmtId="0" fontId="43" fillId="0" borderId="0" xfId="27" applyFont="1" applyAlignment="1">
      <alignment vertical="center"/>
    </xf>
    <xf numFmtId="0" fontId="27" fillId="0" borderId="0" xfId="27" applyFont="1" applyAlignment="1">
      <alignment vertical="center"/>
    </xf>
    <xf numFmtId="0" fontId="30" fillId="0" borderId="60" xfId="0" applyFont="1" applyBorder="1" applyAlignment="1">
      <alignment vertical="center"/>
    </xf>
    <xf numFmtId="0" fontId="52" fillId="0" borderId="0" xfId="27" applyFont="1" applyAlignment="1">
      <alignment vertical="center" wrapText="1"/>
    </xf>
    <xf numFmtId="0" fontId="52" fillId="0" borderId="61" xfId="27" applyFont="1" applyBorder="1" applyAlignment="1">
      <alignment vertical="center" wrapText="1"/>
    </xf>
    <xf numFmtId="0" fontId="52" fillId="0" borderId="60" xfId="27" applyFont="1" applyBorder="1" applyAlignment="1">
      <alignment vertical="top"/>
    </xf>
    <xf numFmtId="0" fontId="20" fillId="0" borderId="60" xfId="27" applyFont="1" applyBorder="1" applyAlignment="1">
      <alignment horizontal="left" vertical="center" wrapText="1"/>
    </xf>
    <xf numFmtId="0" fontId="20" fillId="0" borderId="0" xfId="27" applyFont="1" applyAlignment="1">
      <alignment horizontal="left" vertical="center" wrapText="1"/>
    </xf>
    <xf numFmtId="0" fontId="20" fillId="0" borderId="61" xfId="27" applyFont="1" applyBorder="1" applyAlignment="1">
      <alignment horizontal="left" vertical="center" wrapText="1"/>
    </xf>
    <xf numFmtId="0" fontId="52" fillId="0" borderId="60" xfId="27" applyFont="1" applyBorder="1" applyAlignment="1">
      <alignment horizontal="left" vertical="center"/>
    </xf>
    <xf numFmtId="0" fontId="20" fillId="0" borderId="60" xfId="27" applyFont="1" applyBorder="1" applyAlignment="1">
      <alignment vertical="center"/>
    </xf>
    <xf numFmtId="0" fontId="21" fillId="0" borderId="0" xfId="27" applyFont="1" applyAlignment="1">
      <alignment horizontal="right" vertical="center" indent="1"/>
    </xf>
    <xf numFmtId="38" fontId="20" fillId="0" borderId="0" xfId="0" applyNumberFormat="1" applyFont="1"/>
    <xf numFmtId="0" fontId="18" fillId="0" borderId="35" xfId="0" applyFont="1" applyBorder="1" applyAlignment="1">
      <alignment horizontal="center" vertical="center" wrapText="1"/>
    </xf>
    <xf numFmtId="0" fontId="27" fillId="0" borderId="0" xfId="0" applyFont="1" applyAlignment="1">
      <alignment horizontal="center" vertical="center" wrapText="1"/>
    </xf>
    <xf numFmtId="0" fontId="27" fillId="0" borderId="0" xfId="0" applyFont="1"/>
    <xf numFmtId="0" fontId="20" fillId="0" borderId="77" xfId="0" applyFont="1" applyBorder="1" applyAlignment="1" applyProtection="1">
      <alignment horizontal="left" vertical="center" wrapText="1"/>
      <protection locked="0"/>
    </xf>
    <xf numFmtId="38" fontId="20" fillId="0" borderId="77" xfId="0" applyNumberFormat="1" applyFont="1" applyBorder="1" applyAlignment="1" applyProtection="1">
      <alignment horizontal="right" vertical="center"/>
      <protection locked="0"/>
    </xf>
    <xf numFmtId="0" fontId="21" fillId="0" borderId="28" xfId="0" applyFont="1" applyBorder="1" applyAlignment="1" applyProtection="1">
      <alignment horizontal="center"/>
      <protection locked="0"/>
    </xf>
    <xf numFmtId="0" fontId="21" fillId="0" borderId="28" xfId="0" applyFont="1" applyBorder="1" applyAlignment="1" applyProtection="1">
      <alignment horizontal="center" vertical="center"/>
      <protection locked="0"/>
    </xf>
    <xf numFmtId="49" fontId="21" fillId="0" borderId="28" xfId="0" applyNumberFormat="1" applyFont="1" applyBorder="1" applyAlignment="1" applyProtection="1">
      <alignment horizontal="center"/>
      <protection locked="0"/>
    </xf>
    <xf numFmtId="49" fontId="18" fillId="0" borderId="1" xfId="26" applyNumberFormat="1" applyFont="1" applyBorder="1" applyAlignment="1">
      <alignment horizontal="center" vertical="center" wrapText="1"/>
    </xf>
    <xf numFmtId="0" fontId="21" fillId="0" borderId="34" xfId="12" applyFont="1" applyBorder="1" applyAlignment="1">
      <alignment horizontal="center" vertical="center" wrapText="1"/>
    </xf>
    <xf numFmtId="0" fontId="16" fillId="0" borderId="4" xfId="12" applyFont="1" applyBorder="1" applyAlignment="1">
      <alignment horizontal="left" indent="1"/>
    </xf>
    <xf numFmtId="0" fontId="16" fillId="0" borderId="4" xfId="12" applyFont="1" applyBorder="1" applyAlignment="1">
      <alignment horizontal="left" wrapText="1" indent="1"/>
    </xf>
    <xf numFmtId="0" fontId="16" fillId="0" borderId="11" xfId="12" applyFont="1" applyBorder="1" applyAlignment="1">
      <alignment horizontal="left" vertical="center" indent="1"/>
    </xf>
    <xf numFmtId="0" fontId="16" fillId="0" borderId="11" xfId="12" applyFont="1" applyBorder="1" applyAlignment="1">
      <alignment horizontal="left" indent="1"/>
    </xf>
    <xf numFmtId="0" fontId="18" fillId="0" borderId="1" xfId="0" applyFont="1" applyBorder="1" applyAlignment="1">
      <alignment horizontal="center" vertical="center" wrapText="1"/>
    </xf>
    <xf numFmtId="0" fontId="63" fillId="0" borderId="0" xfId="0" applyFont="1" applyAlignment="1">
      <alignment horizontal="left" vertical="center" readingOrder="1"/>
    </xf>
    <xf numFmtId="0" fontId="63" fillId="0" borderId="0" xfId="0" applyFont="1" applyAlignment="1">
      <alignment horizontal="left" readingOrder="1"/>
    </xf>
    <xf numFmtId="0" fontId="64" fillId="0" borderId="0" xfId="0" applyFont="1" applyAlignment="1">
      <alignment horizontal="left" readingOrder="1"/>
    </xf>
    <xf numFmtId="0" fontId="63" fillId="0" borderId="0" xfId="0" applyFont="1"/>
    <xf numFmtId="0" fontId="66" fillId="0" borderId="0" xfId="0" applyFont="1"/>
    <xf numFmtId="38" fontId="20" fillId="0" borderId="78" xfId="22" applyNumberFormat="1" applyFont="1" applyBorder="1" applyAlignment="1" applyProtection="1">
      <alignment horizontal="right"/>
      <protection locked="0"/>
    </xf>
    <xf numFmtId="38" fontId="20" fillId="0" borderId="79" xfId="22" applyNumberFormat="1" applyFont="1" applyBorder="1" applyAlignment="1" applyProtection="1">
      <alignment horizontal="right"/>
      <protection locked="0"/>
    </xf>
    <xf numFmtId="0" fontId="16" fillId="0" borderId="2" xfId="12" applyFont="1" applyBorder="1" applyAlignment="1">
      <alignment horizontal="center" vertical="center" wrapText="1"/>
    </xf>
    <xf numFmtId="0" fontId="16" fillId="0" borderId="4" xfId="13" applyFont="1" applyBorder="1" applyAlignment="1">
      <alignment horizontal="center" vertical="center" wrapText="1"/>
    </xf>
    <xf numFmtId="49" fontId="19" fillId="0" borderId="50" xfId="13" applyNumberFormat="1" applyFont="1" applyBorder="1" applyAlignment="1">
      <alignment horizontal="left" vertical="center"/>
    </xf>
    <xf numFmtId="49" fontId="19" fillId="0" borderId="20" xfId="13" applyNumberFormat="1" applyFont="1" applyBorder="1" applyAlignment="1">
      <alignment horizontal="left" vertical="center"/>
    </xf>
    <xf numFmtId="0" fontId="21" fillId="0" borderId="50" xfId="0" applyFont="1" applyBorder="1" applyAlignment="1">
      <alignment horizontal="left" vertical="center" wrapText="1"/>
    </xf>
    <xf numFmtId="0" fontId="21" fillId="0" borderId="32" xfId="0" applyFont="1" applyBorder="1" applyAlignment="1">
      <alignment horizontal="left" vertical="center" wrapText="1"/>
    </xf>
    <xf numFmtId="0" fontId="16" fillId="0" borderId="33" xfId="23" applyFont="1" applyBorder="1" applyAlignment="1">
      <alignment horizontal="center" vertical="center"/>
    </xf>
    <xf numFmtId="0" fontId="12" fillId="0" borderId="0" xfId="0" applyFont="1" applyAlignment="1">
      <alignment vertical="top" wrapText="1"/>
    </xf>
    <xf numFmtId="0" fontId="27" fillId="0" borderId="89" xfId="0" applyFont="1" applyBorder="1" applyAlignment="1" applyProtection="1">
      <alignment horizontal="center" vertical="center"/>
      <protection locked="0"/>
    </xf>
    <xf numFmtId="0" fontId="27" fillId="0" borderId="88" xfId="0" applyFont="1" applyBorder="1" applyAlignment="1" applyProtection="1">
      <alignment horizontal="center" vertical="center"/>
      <protection locked="0"/>
    </xf>
    <xf numFmtId="0" fontId="20" fillId="0" borderId="87" xfId="33" applyFont="1" applyBorder="1" applyAlignment="1">
      <alignment horizontal="left" vertical="top" wrapText="1" indent="1"/>
    </xf>
    <xf numFmtId="0" fontId="89" fillId="0" borderId="0" xfId="0" applyFont="1" applyAlignment="1">
      <alignment vertical="center"/>
    </xf>
    <xf numFmtId="0" fontId="16" fillId="0" borderId="27" xfId="0" applyFont="1" applyBorder="1" applyAlignment="1">
      <alignment horizontal="left" vertical="center" indent="1"/>
    </xf>
    <xf numFmtId="0" fontId="16" fillId="0" borderId="77" xfId="0" applyFont="1" applyBorder="1" applyAlignment="1">
      <alignment horizontal="center" vertical="center"/>
    </xf>
    <xf numFmtId="0" fontId="16" fillId="0" borderId="27" xfId="0" applyFont="1" applyBorder="1" applyAlignment="1">
      <alignment horizontal="left" vertical="center" wrapText="1" indent="1"/>
    </xf>
    <xf numFmtId="0" fontId="55" fillId="0" borderId="0" xfId="0" applyFont="1"/>
    <xf numFmtId="0" fontId="59" fillId="0" borderId="90" xfId="0" applyFont="1" applyBorder="1" applyAlignment="1">
      <alignment horizontal="right"/>
    </xf>
    <xf numFmtId="0" fontId="55" fillId="0" borderId="90" xfId="0" applyFont="1" applyBorder="1"/>
    <xf numFmtId="0" fontId="0" fillId="0" borderId="90" xfId="0" applyBorder="1" applyProtection="1">
      <protection locked="0"/>
    </xf>
    <xf numFmtId="165" fontId="20" fillId="0" borderId="102" xfId="0" applyNumberFormat="1" applyFont="1" applyBorder="1" applyAlignment="1">
      <alignment horizontal="left" vertical="center"/>
    </xf>
    <xf numFmtId="0" fontId="20" fillId="0" borderId="98" xfId="0" applyFont="1" applyBorder="1" applyAlignment="1">
      <alignment horizontal="left" vertical="center" wrapText="1" indent="1"/>
    </xf>
    <xf numFmtId="0" fontId="21" fillId="0" borderId="0" xfId="27" applyFont="1" applyAlignment="1">
      <alignment horizontal="left" vertical="top" wrapText="1" indent="2"/>
    </xf>
    <xf numFmtId="0" fontId="41" fillId="0" borderId="0" xfId="27" applyFont="1" applyAlignment="1">
      <alignment horizontal="center"/>
    </xf>
    <xf numFmtId="0" fontId="52" fillId="0" borderId="60" xfId="27" applyFont="1" applyBorder="1" applyAlignment="1">
      <alignment vertical="center"/>
    </xf>
    <xf numFmtId="0" fontId="27" fillId="0" borderId="0" xfId="27" applyFont="1" applyAlignment="1">
      <alignment wrapText="1"/>
    </xf>
    <xf numFmtId="0" fontId="26" fillId="0" borderId="0" xfId="27" applyFont="1" applyAlignment="1">
      <alignment horizontal="left" vertical="center"/>
    </xf>
    <xf numFmtId="0" fontId="41" fillId="0" borderId="0" xfId="27" applyFont="1" applyAlignment="1">
      <alignment vertical="center"/>
    </xf>
    <xf numFmtId="0" fontId="67" fillId="0" borderId="0" xfId="0" applyFont="1"/>
    <xf numFmtId="0" fontId="50" fillId="0" borderId="59" xfId="27" applyFont="1" applyBorder="1" applyAlignment="1">
      <alignment horizontal="left" vertical="center"/>
    </xf>
    <xf numFmtId="0" fontId="50" fillId="0" borderId="61" xfId="27" applyFont="1" applyBorder="1" applyAlignment="1">
      <alignment vertical="center"/>
    </xf>
    <xf numFmtId="0" fontId="52" fillId="0" borderId="61" xfId="27" applyFont="1" applyBorder="1" applyAlignment="1">
      <alignment vertical="center"/>
    </xf>
    <xf numFmtId="165" fontId="27" fillId="0" borderId="62" xfId="27" applyNumberFormat="1" applyFont="1" applyBorder="1" applyAlignment="1">
      <alignment horizontal="right" vertical="center"/>
    </xf>
    <xf numFmtId="0" fontId="27" fillId="0" borderId="63" xfId="27" applyFont="1" applyBorder="1" applyAlignment="1">
      <alignment vertical="top" wrapText="1"/>
    </xf>
    <xf numFmtId="0" fontId="71" fillId="0" borderId="0" xfId="0" applyFont="1"/>
    <xf numFmtId="0" fontId="21" fillId="0" borderId="90" xfId="27" applyFont="1" applyBorder="1" applyAlignment="1">
      <alignment horizontal="left" vertical="center"/>
    </xf>
    <xf numFmtId="0" fontId="21" fillId="0" borderId="90" xfId="27" applyFont="1" applyBorder="1" applyAlignment="1">
      <alignment horizontal="center" vertical="center"/>
    </xf>
    <xf numFmtId="38" fontId="21" fillId="0" borderId="90" xfId="27" applyNumberFormat="1" applyFont="1" applyBorder="1" applyAlignment="1" applyProtection="1">
      <alignment vertical="center" shrinkToFit="1"/>
      <protection locked="0"/>
    </xf>
    <xf numFmtId="0" fontId="21" fillId="0" borderId="90" xfId="27" applyFont="1" applyBorder="1" applyAlignment="1">
      <alignment horizontal="center" vertical="top"/>
    </xf>
    <xf numFmtId="0" fontId="27" fillId="0" borderId="90" xfId="27" applyFont="1" applyBorder="1" applyAlignment="1">
      <alignment horizontal="centerContinuous" vertical="center"/>
    </xf>
    <xf numFmtId="0" fontId="21" fillId="0" borderId="90" xfId="27" applyFont="1" applyBorder="1" applyAlignment="1">
      <alignment horizontal="centerContinuous" vertical="center"/>
    </xf>
    <xf numFmtId="0" fontId="27" fillId="0" borderId="90" xfId="27" applyFont="1" applyBorder="1" applyAlignment="1">
      <alignment horizontal="center" vertical="center"/>
    </xf>
    <xf numFmtId="0" fontId="27" fillId="0" borderId="90" xfId="30" quotePrefix="1" applyFont="1" applyBorder="1" applyAlignment="1">
      <alignment horizontal="center" vertical="center"/>
    </xf>
    <xf numFmtId="0" fontId="27" fillId="0" borderId="90" xfId="27" applyFont="1" applyBorder="1" applyAlignment="1">
      <alignment horizontal="center" vertical="center" wrapText="1"/>
    </xf>
    <xf numFmtId="0" fontId="21" fillId="0" borderId="96" xfId="27" applyFont="1" applyBorder="1" applyAlignment="1">
      <alignment horizontal="centerContinuous" vertical="center"/>
    </xf>
    <xf numFmtId="0" fontId="27" fillId="0" borderId="96" xfId="27" applyFont="1" applyBorder="1" applyAlignment="1">
      <alignment horizontal="center" vertical="center"/>
    </xf>
    <xf numFmtId="165" fontId="27" fillId="0" borderId="97" xfId="27" applyNumberFormat="1" applyFont="1" applyBorder="1" applyAlignment="1">
      <alignment horizontal="right" vertical="center"/>
    </xf>
    <xf numFmtId="165" fontId="27" fillId="0" borderId="112" xfId="27" applyNumberFormat="1" applyFont="1" applyBorder="1" applyAlignment="1">
      <alignment horizontal="right"/>
    </xf>
    <xf numFmtId="165" fontId="27" fillId="0" borderId="112" xfId="27" applyNumberFormat="1" applyFont="1" applyBorder="1" applyAlignment="1">
      <alignment horizontal="right" vertical="center"/>
    </xf>
    <xf numFmtId="0" fontId="27" fillId="0" borderId="102" xfId="27" applyFont="1" applyBorder="1" applyAlignment="1">
      <alignment horizontal="left" vertical="center"/>
    </xf>
    <xf numFmtId="0" fontId="21" fillId="0" borderId="76" xfId="27" applyFont="1" applyBorder="1" applyAlignment="1">
      <alignment vertical="center"/>
    </xf>
    <xf numFmtId="0" fontId="21" fillId="0" borderId="98" xfId="27" applyFont="1" applyBorder="1" applyAlignment="1">
      <alignment horizontal="center" vertical="center"/>
    </xf>
    <xf numFmtId="0" fontId="21" fillId="0" borderId="97" xfId="0" applyFont="1" applyBorder="1" applyAlignment="1" applyProtection="1">
      <alignment vertical="center"/>
      <protection hidden="1"/>
    </xf>
    <xf numFmtId="0" fontId="21" fillId="0" borderId="90" xfId="0" applyFont="1" applyBorder="1" applyAlignment="1" applyProtection="1">
      <alignment vertical="center"/>
      <protection hidden="1"/>
    </xf>
    <xf numFmtId="0" fontId="21" fillId="0" borderId="96" xfId="0" applyFont="1" applyBorder="1" applyAlignment="1" applyProtection="1">
      <alignment vertical="center"/>
      <protection hidden="1"/>
    </xf>
    <xf numFmtId="0" fontId="21" fillId="0" borderId="95" xfId="0" applyFont="1" applyBorder="1" applyAlignment="1" applyProtection="1">
      <alignment vertical="center"/>
      <protection hidden="1"/>
    </xf>
    <xf numFmtId="0" fontId="21" fillId="0" borderId="94" xfId="0" applyFont="1" applyBorder="1" applyAlignment="1" applyProtection="1">
      <alignment vertical="center"/>
      <protection hidden="1"/>
    </xf>
    <xf numFmtId="0" fontId="21" fillId="0" borderId="93" xfId="0" applyFont="1" applyBorder="1" applyAlignment="1" applyProtection="1">
      <alignment vertical="center"/>
      <protection hidden="1"/>
    </xf>
    <xf numFmtId="0" fontId="45" fillId="0" borderId="0" xfId="0" applyFont="1" applyAlignment="1">
      <alignment horizontal="center" vertical="center" wrapText="1"/>
    </xf>
    <xf numFmtId="0" fontId="44" fillId="0" borderId="0" xfId="0" applyFont="1" applyAlignment="1">
      <alignment horizontal="center" vertical="center" wrapText="1"/>
    </xf>
    <xf numFmtId="0" fontId="30" fillId="0" borderId="54" xfId="0" applyFont="1" applyBorder="1" applyAlignment="1">
      <alignment horizontal="left" vertical="center" wrapText="1"/>
    </xf>
    <xf numFmtId="0" fontId="36" fillId="0" borderId="28" xfId="1" applyFont="1" applyBorder="1" applyAlignment="1" applyProtection="1">
      <alignment horizontal="center" vertical="top" wrapText="1"/>
    </xf>
    <xf numFmtId="0" fontId="25" fillId="0" borderId="0" xfId="0" applyFont="1" applyAlignment="1">
      <alignment wrapText="1"/>
    </xf>
    <xf numFmtId="0" fontId="21" fillId="0" borderId="0" xfId="0" applyFont="1" applyAlignment="1" applyProtection="1">
      <alignment wrapText="1"/>
      <protection locked="0"/>
    </xf>
    <xf numFmtId="49" fontId="18" fillId="0" borderId="0" xfId="0" applyNumberFormat="1" applyFont="1" applyAlignment="1" applyProtection="1">
      <alignment horizontal="left" wrapText="1"/>
      <protection locked="0"/>
    </xf>
    <xf numFmtId="165" fontId="19" fillId="0" borderId="0" xfId="0" applyNumberFormat="1" applyFont="1" applyProtection="1">
      <protection locked="0"/>
    </xf>
    <xf numFmtId="0" fontId="25" fillId="0" borderId="0" xfId="0" applyFont="1" applyAlignment="1" applyProtection="1">
      <alignment wrapText="1"/>
      <protection locked="0"/>
    </xf>
    <xf numFmtId="167" fontId="21" fillId="0" borderId="87" xfId="0" applyNumberFormat="1" applyFont="1" applyBorder="1" applyAlignment="1">
      <alignment horizontal="center"/>
    </xf>
    <xf numFmtId="0" fontId="18" fillId="0" borderId="79" xfId="12" applyFont="1" applyBorder="1"/>
    <xf numFmtId="170" fontId="18" fillId="0" borderId="79" xfId="12" applyNumberFormat="1" applyFont="1" applyBorder="1" applyAlignment="1">
      <alignment horizontal="center" vertical="center"/>
    </xf>
    <xf numFmtId="1" fontId="18" fillId="0" borderId="79" xfId="12" applyNumberFormat="1" applyFont="1" applyBorder="1" applyAlignment="1">
      <alignment horizontal="center" vertical="center"/>
    </xf>
    <xf numFmtId="49" fontId="16" fillId="0" borderId="78" xfId="24" applyNumberFormat="1" applyFont="1" applyBorder="1" applyAlignment="1">
      <alignment horizontal="center" vertical="top"/>
    </xf>
    <xf numFmtId="49" fontId="16" fillId="0" borderId="78" xfId="24" applyNumberFormat="1" applyFont="1" applyBorder="1" applyAlignment="1">
      <alignment horizontal="center" vertical="center"/>
    </xf>
    <xf numFmtId="0" fontId="16" fillId="0" borderId="78" xfId="0" applyFont="1" applyBorder="1" applyAlignment="1">
      <alignment horizontal="center" vertical="center"/>
    </xf>
    <xf numFmtId="0" fontId="16" fillId="0" borderId="78" xfId="25" applyFont="1" applyBorder="1" applyAlignment="1">
      <alignment horizontal="center" vertical="top"/>
    </xf>
    <xf numFmtId="49" fontId="16" fillId="0" borderId="78" xfId="0" applyNumberFormat="1" applyFont="1" applyBorder="1" applyAlignment="1">
      <alignment horizontal="left" vertical="top" wrapText="1" indent="1"/>
    </xf>
    <xf numFmtId="49" fontId="16" fillId="0" borderId="78" xfId="0" applyNumberFormat="1" applyFont="1" applyBorder="1" applyAlignment="1">
      <alignment horizontal="left" vertical="center" indent="1"/>
    </xf>
    <xf numFmtId="49" fontId="16" fillId="0" borderId="78" xfId="0" applyNumberFormat="1" applyFont="1" applyBorder="1" applyAlignment="1">
      <alignment horizontal="center"/>
    </xf>
    <xf numFmtId="165" fontId="16" fillId="0" borderId="77" xfId="0" applyNumberFormat="1" applyFont="1" applyBorder="1" applyAlignment="1">
      <alignment horizontal="left" vertical="center" indent="1" readingOrder="1"/>
    </xf>
    <xf numFmtId="165" fontId="16" fillId="0" borderId="77" xfId="0" applyNumberFormat="1" applyFont="1" applyBorder="1" applyAlignment="1">
      <alignment horizontal="left" vertical="center" indent="1"/>
    </xf>
    <xf numFmtId="165" fontId="16" fillId="0" borderId="77" xfId="0" applyNumberFormat="1" applyFont="1" applyBorder="1" applyAlignment="1">
      <alignment horizontal="left" vertical="center" wrapText="1" indent="1"/>
    </xf>
    <xf numFmtId="0" fontId="18" fillId="0" borderId="79" xfId="26" applyFont="1" applyBorder="1" applyAlignment="1">
      <alignment vertical="center" wrapText="1"/>
    </xf>
    <xf numFmtId="49" fontId="18" fillId="0" borderId="79" xfId="12" applyNumberFormat="1" applyFont="1" applyBorder="1" applyAlignment="1">
      <alignment horizontal="center" vertical="center"/>
    </xf>
    <xf numFmtId="0" fontId="21" fillId="0" borderId="83" xfId="12" applyFont="1" applyBorder="1" applyAlignment="1">
      <alignment horizontal="center" vertical="center" wrapText="1"/>
    </xf>
    <xf numFmtId="0" fontId="16" fillId="0" borderId="78" xfId="12" applyFont="1" applyBorder="1" applyAlignment="1">
      <alignment horizontal="center"/>
    </xf>
    <xf numFmtId="0" fontId="16" fillId="0" borderId="78" xfId="12" applyFont="1" applyBorder="1" applyAlignment="1">
      <alignment horizontal="center" vertical="top" wrapText="1"/>
    </xf>
    <xf numFmtId="0" fontId="16" fillId="0" borderId="78" xfId="12" applyFont="1" applyBorder="1" applyAlignment="1">
      <alignment horizontal="center" vertical="center" wrapText="1"/>
    </xf>
    <xf numFmtId="0" fontId="16" fillId="0" borderId="87" xfId="26" applyFont="1" applyBorder="1" applyAlignment="1">
      <alignment horizontal="left" vertical="top"/>
    </xf>
    <xf numFmtId="0" fontId="16" fillId="0" borderId="79" xfId="26" applyFont="1" applyBorder="1" applyAlignment="1">
      <alignment vertical="top"/>
    </xf>
    <xf numFmtId="49" fontId="18" fillId="0" borderId="79" xfId="26" applyNumberFormat="1" applyFont="1" applyBorder="1" applyAlignment="1">
      <alignment horizontal="center"/>
    </xf>
    <xf numFmtId="0" fontId="16" fillId="0" borderId="79" xfId="26" applyFont="1" applyBorder="1" applyAlignment="1">
      <alignment horizontal="center" vertical="center"/>
    </xf>
    <xf numFmtId="49" fontId="16" fillId="0" borderId="78" xfId="2" applyNumberFormat="1" applyFont="1" applyBorder="1" applyAlignment="1">
      <alignment horizontal="left" vertical="center" wrapText="1" indent="1"/>
    </xf>
    <xf numFmtId="49" fontId="16" fillId="0" borderId="79" xfId="2" applyNumberFormat="1" applyFont="1" applyBorder="1" applyAlignment="1">
      <alignment horizontal="left" vertical="center" wrapText="1" indent="1"/>
    </xf>
    <xf numFmtId="0" fontId="16" fillId="0" borderId="79" xfId="2" applyFont="1" applyBorder="1" applyAlignment="1">
      <alignment horizontal="center" vertical="top"/>
    </xf>
    <xf numFmtId="49" fontId="16" fillId="0" borderId="79" xfId="3" applyNumberFormat="1" applyFont="1" applyBorder="1" applyAlignment="1">
      <alignment horizontal="center" vertical="center"/>
    </xf>
    <xf numFmtId="49" fontId="16" fillId="0" borderId="83" xfId="3" applyNumberFormat="1" applyFont="1" applyBorder="1" applyAlignment="1">
      <alignment horizontal="center" vertical="center"/>
    </xf>
    <xf numFmtId="0" fontId="16" fillId="0" borderId="78" xfId="0" applyFont="1" applyBorder="1" applyAlignment="1">
      <alignment horizontal="left" vertical="center" indent="1"/>
    </xf>
    <xf numFmtId="0" fontId="18" fillId="0" borderId="79" xfId="11" applyFont="1" applyBorder="1" applyAlignment="1">
      <alignment horizontal="center" vertical="center"/>
    </xf>
    <xf numFmtId="49" fontId="16" fillId="0" borderId="87" xfId="12" applyNumberFormat="1" applyFont="1" applyBorder="1" applyAlignment="1">
      <alignment horizontal="left" vertical="center" indent="2"/>
    </xf>
    <xf numFmtId="49" fontId="16" fillId="0" borderId="87" xfId="13" applyNumberFormat="1" applyFont="1" applyBorder="1" applyAlignment="1">
      <alignment horizontal="left" vertical="center" wrapText="1" indent="2"/>
    </xf>
    <xf numFmtId="49" fontId="16" fillId="0" borderId="83" xfId="15" applyNumberFormat="1" applyFont="1" applyBorder="1" applyAlignment="1">
      <alignment horizontal="left" vertical="center" wrapText="1" indent="2"/>
    </xf>
    <xf numFmtId="49" fontId="16" fillId="0" borderId="83" xfId="15" applyNumberFormat="1" applyFont="1" applyBorder="1" applyAlignment="1">
      <alignment horizontal="left" vertical="center" indent="2"/>
    </xf>
    <xf numFmtId="0" fontId="19" fillId="0" borderId="78" xfId="0" applyFont="1" applyBorder="1" applyAlignment="1">
      <alignment horizontal="center" vertical="center" wrapText="1"/>
    </xf>
    <xf numFmtId="0" fontId="18" fillId="0" borderId="78" xfId="0" applyFont="1" applyBorder="1" applyAlignment="1">
      <alignment horizontal="left" vertical="center" wrapText="1" indent="1"/>
    </xf>
    <xf numFmtId="0" fontId="19" fillId="0" borderId="79" xfId="0" applyFont="1" applyBorder="1" applyAlignment="1">
      <alignment horizontal="left" vertical="center" wrapText="1" indent="2"/>
    </xf>
    <xf numFmtId="0" fontId="19" fillId="0" borderId="78" xfId="0" applyFont="1" applyBorder="1" applyAlignment="1">
      <alignment horizontal="left" vertical="center" indent="1"/>
    </xf>
    <xf numFmtId="0" fontId="30" fillId="0" borderId="87" xfId="0" applyFont="1" applyBorder="1" applyAlignment="1">
      <alignment horizontal="left" indent="1"/>
    </xf>
    <xf numFmtId="0" fontId="18" fillId="0" borderId="78" xfId="0" applyFont="1" applyBorder="1" applyAlignment="1">
      <alignment horizontal="center" vertical="center" wrapText="1"/>
    </xf>
    <xf numFmtId="38" fontId="20" fillId="0" borderId="78" xfId="0" applyNumberFormat="1" applyFont="1" applyBorder="1" applyAlignment="1" applyProtection="1">
      <alignment vertical="center"/>
      <protection locked="0"/>
    </xf>
    <xf numFmtId="38" fontId="20" fillId="0" borderId="78" xfId="0" applyNumberFormat="1" applyFont="1" applyBorder="1" applyProtection="1">
      <protection locked="0"/>
    </xf>
    <xf numFmtId="0" fontId="21" fillId="0" borderId="87" xfId="0" applyFont="1" applyBorder="1" applyAlignment="1">
      <alignment wrapText="1"/>
    </xf>
    <xf numFmtId="0" fontId="20" fillId="0" borderId="77" xfId="0" applyFont="1" applyBorder="1" applyAlignment="1" applyProtection="1">
      <alignment horizontal="left" vertical="top" wrapText="1"/>
      <protection locked="0"/>
    </xf>
    <xf numFmtId="0" fontId="20" fillId="0" borderId="87" xfId="0" applyFont="1" applyBorder="1" applyAlignment="1">
      <alignment horizontal="left" vertical="center" indent="1"/>
    </xf>
    <xf numFmtId="0" fontId="0" fillId="0" borderId="0" xfId="0" quotePrefix="1"/>
    <xf numFmtId="0" fontId="52" fillId="0" borderId="0" xfId="27" applyFont="1" applyAlignment="1">
      <alignment vertical="center"/>
    </xf>
    <xf numFmtId="0" fontId="92" fillId="0" borderId="0" xfId="27" applyFont="1" applyAlignment="1">
      <alignment vertical="center"/>
    </xf>
    <xf numFmtId="0" fontId="92" fillId="0" borderId="0" xfId="27" applyFont="1" applyAlignment="1">
      <alignment horizontal="center" vertical="center"/>
    </xf>
    <xf numFmtId="0" fontId="93" fillId="0" borderId="61" xfId="27" applyFont="1" applyBorder="1" applyAlignment="1">
      <alignment vertical="center"/>
    </xf>
    <xf numFmtId="0" fontId="54" fillId="0" borderId="0" xfId="45" applyFont="1"/>
    <xf numFmtId="175" fontId="28" fillId="0" borderId="90" xfId="50" applyNumberFormat="1" applyFont="1" applyBorder="1" applyAlignment="1" applyProtection="1">
      <alignment horizontal="center" vertical="center"/>
      <protection locked="0"/>
    </xf>
    <xf numFmtId="0" fontId="95" fillId="0" borderId="0" xfId="0" applyFont="1" applyAlignment="1">
      <alignment horizontal="center"/>
    </xf>
    <xf numFmtId="0" fontId="54" fillId="0" borderId="0" xfId="0" applyFont="1" applyAlignment="1">
      <alignment wrapText="1"/>
    </xf>
    <xf numFmtId="0" fontId="54" fillId="0" borderId="92" xfId="0" applyFont="1" applyBorder="1" applyAlignment="1">
      <alignment horizontal="center" vertical="center" wrapText="1"/>
    </xf>
    <xf numFmtId="0" fontId="0" fillId="0" borderId="91" xfId="0" applyBorder="1" applyAlignment="1">
      <alignment horizontal="left"/>
    </xf>
    <xf numFmtId="173" fontId="0" fillId="0" borderId="0" xfId="34" applyNumberFormat="1" applyFont="1"/>
    <xf numFmtId="9" fontId="0" fillId="0" borderId="0" xfId="52" applyFont="1"/>
    <xf numFmtId="176" fontId="0" fillId="0" borderId="0" xfId="0" applyNumberFormat="1"/>
    <xf numFmtId="0" fontId="0" fillId="0" borderId="90" xfId="0" applyBorder="1" applyAlignment="1">
      <alignment horizontal="left"/>
    </xf>
    <xf numFmtId="0" fontId="0" fillId="0" borderId="90" xfId="0" applyBorder="1"/>
    <xf numFmtId="0" fontId="0" fillId="0" borderId="90" xfId="0" quotePrefix="1" applyBorder="1"/>
    <xf numFmtId="177" fontId="0" fillId="0" borderId="90" xfId="0" quotePrefix="1" applyNumberFormat="1" applyBorder="1" applyAlignment="1">
      <alignment horizontal="left"/>
    </xf>
    <xf numFmtId="0" fontId="0" fillId="0" borderId="90" xfId="0" quotePrefix="1" applyBorder="1" applyAlignment="1">
      <alignment horizontal="left"/>
    </xf>
    <xf numFmtId="10" fontId="0" fillId="0" borderId="0" xfId="0" applyNumberFormat="1"/>
    <xf numFmtId="2" fontId="0" fillId="0" borderId="0" xfId="0" applyNumberFormat="1"/>
    <xf numFmtId="0" fontId="54" fillId="0" borderId="0" xfId="0" applyFont="1" applyAlignment="1">
      <alignment horizontal="left"/>
    </xf>
    <xf numFmtId="0" fontId="54" fillId="0" borderId="109" xfId="0" applyFont="1" applyBorder="1" applyAlignment="1">
      <alignment horizontal="left"/>
    </xf>
    <xf numFmtId="173" fontId="0" fillId="0" borderId="109" xfId="0" applyNumberFormat="1" applyBorder="1"/>
    <xf numFmtId="49" fontId="0" fillId="0" borderId="0" xfId="0" applyNumberFormat="1"/>
    <xf numFmtId="49" fontId="0" fillId="0" borderId="0" xfId="0" applyNumberFormat="1" applyAlignment="1">
      <alignment horizontal="center"/>
    </xf>
    <xf numFmtId="168" fontId="32" fillId="0" borderId="0" xfId="0" applyNumberFormat="1" applyFont="1" applyAlignment="1">
      <alignment horizontal="left"/>
    </xf>
    <xf numFmtId="49" fontId="34" fillId="0" borderId="0" xfId="0" applyNumberFormat="1" applyFont="1" applyAlignment="1">
      <alignment horizontal="center"/>
    </xf>
    <xf numFmtId="3" fontId="19" fillId="0" borderId="72" xfId="0" applyNumberFormat="1" applyFont="1" applyBorder="1" applyAlignment="1">
      <alignment horizontal="left" vertical="top" indent="3"/>
    </xf>
    <xf numFmtId="3" fontId="19" fillId="0" borderId="73" xfId="0" applyNumberFormat="1" applyFont="1" applyBorder="1" applyAlignment="1">
      <alignment horizontal="left" vertical="top" indent="3"/>
    </xf>
    <xf numFmtId="49" fontId="19" fillId="0" borderId="16" xfId="16" applyNumberFormat="1" applyFont="1" applyBorder="1" applyAlignment="1">
      <alignment horizontal="left" vertical="top" indent="4"/>
    </xf>
    <xf numFmtId="49" fontId="19" fillId="0" borderId="45" xfId="16" applyNumberFormat="1" applyFont="1" applyBorder="1" applyAlignment="1">
      <alignment horizontal="left" vertical="top" indent="4"/>
    </xf>
    <xf numFmtId="3" fontId="19" fillId="0" borderId="16" xfId="0" applyNumberFormat="1" applyFont="1" applyBorder="1" applyAlignment="1">
      <alignment horizontal="left" vertical="top" indent="4"/>
    </xf>
    <xf numFmtId="3" fontId="19" fillId="0" borderId="45" xfId="0" applyNumberFormat="1" applyFont="1" applyBorder="1" applyAlignment="1">
      <alignment horizontal="left" vertical="top" indent="4"/>
    </xf>
    <xf numFmtId="0" fontId="32" fillId="0" borderId="0" xfId="0" applyFont="1"/>
    <xf numFmtId="0" fontId="32" fillId="0" borderId="0" xfId="0" applyFont="1" applyAlignment="1">
      <alignment vertical="top" wrapText="1"/>
    </xf>
    <xf numFmtId="0" fontId="32" fillId="0" borderId="0" xfId="0" applyFont="1" applyAlignment="1">
      <alignment horizontal="left" vertical="top" wrapText="1"/>
    </xf>
    <xf numFmtId="0" fontId="19" fillId="0" borderId="11" xfId="0" applyFont="1" applyBorder="1" applyAlignment="1">
      <alignment horizontal="left" vertical="center" wrapText="1" indent="1"/>
    </xf>
    <xf numFmtId="0" fontId="19" fillId="0" borderId="32" xfId="0" applyFont="1" applyBorder="1" applyAlignment="1">
      <alignment horizontal="left" vertical="center" wrapText="1" indent="1"/>
    </xf>
    <xf numFmtId="0" fontId="96" fillId="0" borderId="78" xfId="12" applyFont="1" applyBorder="1" applyAlignment="1">
      <alignment horizontal="center"/>
    </xf>
    <xf numFmtId="0" fontId="99" fillId="0" borderId="60" xfId="0" applyFont="1" applyBorder="1" applyAlignment="1">
      <alignment vertical="center"/>
    </xf>
    <xf numFmtId="0" fontId="101" fillId="0" borderId="78" xfId="0" applyFont="1" applyBorder="1" applyAlignment="1">
      <alignment horizontal="center" vertical="center" wrapText="1"/>
    </xf>
    <xf numFmtId="0" fontId="101" fillId="0" borderId="78" xfId="0" applyFont="1" applyBorder="1" applyAlignment="1">
      <alignment horizontal="center" vertical="center"/>
    </xf>
    <xf numFmtId="0" fontId="101" fillId="0" borderId="98" xfId="0" applyFont="1" applyBorder="1" applyAlignment="1">
      <alignment horizontal="center" vertical="center"/>
    </xf>
    <xf numFmtId="0" fontId="101" fillId="0" borderId="1" xfId="0" applyFont="1" applyBorder="1" applyAlignment="1">
      <alignment horizontal="center" vertical="center" wrapText="1"/>
    </xf>
    <xf numFmtId="0" fontId="27" fillId="0" borderId="109" xfId="27" applyFont="1" applyBorder="1"/>
    <xf numFmtId="0" fontId="27" fillId="0" borderId="63" xfId="27" applyFont="1" applyBorder="1" applyAlignment="1">
      <alignment vertical="top"/>
    </xf>
    <xf numFmtId="38" fontId="21" fillId="0" borderId="115" xfId="27" applyNumberFormat="1" applyFont="1" applyBorder="1" applyAlignment="1" applyProtection="1">
      <alignment vertical="center" shrinkToFit="1"/>
      <protection locked="0"/>
    </xf>
    <xf numFmtId="0" fontId="21" fillId="0" borderId="107" xfId="27" applyFont="1" applyBorder="1" applyAlignment="1">
      <alignment horizontal="left" vertical="center" wrapText="1"/>
    </xf>
    <xf numFmtId="165" fontId="27" fillId="0" borderId="116" xfId="27" applyNumberFormat="1" applyFont="1" applyBorder="1" applyAlignment="1">
      <alignment vertical="top"/>
    </xf>
    <xf numFmtId="165" fontId="27" fillId="0" borderId="101" xfId="27" applyNumberFormat="1" applyFont="1" applyBorder="1" applyAlignment="1">
      <alignment vertical="top"/>
    </xf>
    <xf numFmtId="38" fontId="21" fillId="0" borderId="91" xfId="27" applyNumberFormat="1" applyFont="1" applyBorder="1" applyAlignment="1" applyProtection="1">
      <alignment vertical="center" shrinkToFit="1"/>
      <protection locked="0"/>
    </xf>
    <xf numFmtId="0" fontId="37" fillId="0" borderId="24" xfId="0" applyFont="1" applyBorder="1" applyAlignment="1">
      <alignment vertical="center"/>
    </xf>
    <xf numFmtId="0" fontId="21" fillId="0" borderId="110" xfId="27" applyFont="1" applyBorder="1" applyAlignment="1">
      <alignment vertical="center"/>
    </xf>
    <xf numFmtId="0" fontId="21" fillId="0" borderId="109" xfId="27" applyFont="1" applyBorder="1" applyAlignment="1">
      <alignment vertical="center"/>
    </xf>
    <xf numFmtId="0" fontId="21" fillId="0" borderId="111" xfId="27" applyFont="1" applyBorder="1" applyAlignment="1">
      <alignment vertical="center"/>
    </xf>
    <xf numFmtId="0" fontId="102" fillId="0" borderId="0" xfId="0" applyFont="1" applyAlignment="1">
      <alignment vertical="center"/>
    </xf>
    <xf numFmtId="0" fontId="104" fillId="0" borderId="0" xfId="0" applyFont="1"/>
    <xf numFmtId="0" fontId="83" fillId="0" borderId="0" xfId="0" applyFont="1" applyAlignment="1">
      <alignment horizontal="left" vertical="center"/>
    </xf>
    <xf numFmtId="0" fontId="105" fillId="0" borderId="0" xfId="0" applyFont="1" applyAlignment="1" applyProtection="1">
      <alignment horizontal="left" indent="1"/>
      <protection hidden="1"/>
    </xf>
    <xf numFmtId="0" fontId="106" fillId="0" borderId="56" xfId="0" applyFont="1" applyBorder="1" applyAlignment="1" applyProtection="1">
      <alignment horizontal="left" vertical="center" indent="1"/>
      <protection hidden="1"/>
    </xf>
    <xf numFmtId="38" fontId="103" fillId="0" borderId="0" xfId="0" applyNumberFormat="1" applyFont="1" applyAlignment="1" applyProtection="1">
      <alignment vertical="center" wrapText="1"/>
      <protection hidden="1"/>
    </xf>
    <xf numFmtId="49" fontId="34" fillId="0" borderId="0" xfId="0" applyNumberFormat="1" applyFont="1" applyAlignment="1">
      <alignment horizontal="left"/>
    </xf>
    <xf numFmtId="0" fontId="42" fillId="0" borderId="0" xfId="0" applyFont="1" applyAlignment="1">
      <alignment vertical="center"/>
    </xf>
    <xf numFmtId="0" fontId="42" fillId="0" borderId="132" xfId="0" applyFont="1" applyBorder="1" applyAlignment="1">
      <alignment vertical="center"/>
    </xf>
    <xf numFmtId="0" fontId="42" fillId="0" borderId="131" xfId="0" applyFont="1" applyBorder="1" applyAlignment="1">
      <alignment vertical="center"/>
    </xf>
    <xf numFmtId="0" fontId="42" fillId="0" borderId="133" xfId="0" applyFont="1" applyBorder="1" applyAlignment="1">
      <alignment vertical="center"/>
    </xf>
    <xf numFmtId="0" fontId="42" fillId="0" borderId="134" xfId="0" applyFont="1" applyBorder="1" applyAlignment="1">
      <alignment vertical="center"/>
    </xf>
    <xf numFmtId="0" fontId="42" fillId="0" borderId="135" xfId="0" applyFont="1" applyBorder="1" applyAlignment="1">
      <alignment vertical="center"/>
    </xf>
    <xf numFmtId="0" fontId="42" fillId="0" borderId="136" xfId="0" applyFont="1" applyBorder="1" applyAlignment="1">
      <alignment vertical="center"/>
    </xf>
    <xf numFmtId="0" fontId="42" fillId="0" borderId="30" xfId="0" applyFont="1" applyBorder="1" applyAlignment="1">
      <alignment vertical="center"/>
    </xf>
    <xf numFmtId="0" fontId="42" fillId="0" borderId="137" xfId="0" applyFont="1" applyBorder="1" applyAlignment="1">
      <alignment vertical="center"/>
    </xf>
    <xf numFmtId="0" fontId="20" fillId="0" borderId="22" xfId="0" applyFont="1" applyBorder="1"/>
    <xf numFmtId="0" fontId="20" fillId="0" borderId="138" xfId="0" applyFont="1" applyBorder="1"/>
    <xf numFmtId="0" fontId="20" fillId="0" borderId="139" xfId="0" applyFont="1" applyBorder="1"/>
    <xf numFmtId="49" fontId="30" fillId="0" borderId="110" xfId="0" applyNumberFormat="1" applyFont="1" applyBorder="1" applyAlignment="1">
      <alignment horizontal="left" vertical="center"/>
    </xf>
    <xf numFmtId="49" fontId="30" fillId="0" borderId="109" xfId="0" applyNumberFormat="1" applyFont="1" applyBorder="1" applyAlignment="1">
      <alignment horizontal="left" vertical="center"/>
    </xf>
    <xf numFmtId="168" fontId="20" fillId="0" borderId="109" xfId="0" applyNumberFormat="1" applyFont="1" applyBorder="1" applyAlignment="1">
      <alignment horizontal="left" vertical="center"/>
    </xf>
    <xf numFmtId="0" fontId="20" fillId="0" borderId="109" xfId="0" applyFont="1" applyBorder="1"/>
    <xf numFmtId="0" fontId="20" fillId="0" borderId="111" xfId="0" applyFont="1" applyBorder="1"/>
    <xf numFmtId="38" fontId="107" fillId="0" borderId="113" xfId="0" applyNumberFormat="1" applyFont="1" applyBorder="1" applyAlignment="1" applyProtection="1">
      <alignment horizontal="left"/>
      <protection hidden="1"/>
    </xf>
    <xf numFmtId="0" fontId="20" fillId="0" borderId="103" xfId="0" applyFont="1" applyBorder="1"/>
    <xf numFmtId="0" fontId="20" fillId="0" borderId="75" xfId="0" applyFont="1" applyBorder="1"/>
    <xf numFmtId="49" fontId="30" fillId="0" borderId="75" xfId="0" applyNumberFormat="1" applyFont="1" applyBorder="1" applyAlignment="1">
      <alignment horizontal="left" vertical="center"/>
    </xf>
    <xf numFmtId="168" fontId="20" fillId="0" borderId="75" xfId="0" applyNumberFormat="1" applyFont="1" applyBorder="1" applyAlignment="1">
      <alignment horizontal="left" vertical="center"/>
    </xf>
    <xf numFmtId="0" fontId="20" fillId="0" borderId="107" xfId="0" applyFont="1" applyBorder="1"/>
    <xf numFmtId="38" fontId="107" fillId="0" borderId="106" xfId="0" applyNumberFormat="1" applyFont="1" applyBorder="1" applyAlignment="1" applyProtection="1">
      <alignment horizontal="left" vertical="top"/>
      <protection hidden="1"/>
    </xf>
    <xf numFmtId="0" fontId="108" fillId="0" borderId="75" xfId="0" applyFont="1" applyBorder="1" applyAlignment="1">
      <alignment horizontal="left" vertical="top"/>
    </xf>
    <xf numFmtId="0" fontId="21" fillId="0" borderId="47" xfId="0" applyFont="1" applyBorder="1" applyAlignment="1" applyProtection="1">
      <alignment horizontal="center"/>
      <protection locked="0"/>
    </xf>
    <xf numFmtId="0" fontId="28" fillId="0" borderId="0" xfId="0" applyFont="1" applyAlignment="1">
      <alignment horizontal="left" vertical="center" wrapText="1"/>
    </xf>
    <xf numFmtId="0" fontId="109" fillId="0" borderId="0" xfId="0" applyFont="1" applyAlignment="1">
      <alignment wrapText="1"/>
    </xf>
    <xf numFmtId="0" fontId="27" fillId="0" borderId="140" xfId="0" applyFont="1" applyBorder="1" applyAlignment="1">
      <alignment horizontal="center" vertical="center"/>
    </xf>
    <xf numFmtId="0" fontId="27" fillId="0" borderId="143" xfId="0" applyFont="1" applyBorder="1" applyAlignment="1">
      <alignment horizontal="center" vertical="center"/>
    </xf>
    <xf numFmtId="0" fontId="110" fillId="0" borderId="0" xfId="0" applyFont="1" applyAlignment="1">
      <alignment horizontal="center" wrapText="1"/>
    </xf>
    <xf numFmtId="0" fontId="110" fillId="0" borderId="144" xfId="0" applyFont="1" applyBorder="1" applyAlignment="1">
      <alignment horizontal="center"/>
    </xf>
    <xf numFmtId="0" fontId="27" fillId="0" borderId="145" xfId="0" applyFont="1" applyBorder="1" applyAlignment="1">
      <alignment vertical="center"/>
    </xf>
    <xf numFmtId="0" fontId="27" fillId="0" borderId="146" xfId="0" applyFont="1" applyBorder="1" applyAlignment="1">
      <alignment vertical="center"/>
    </xf>
    <xf numFmtId="0" fontId="27" fillId="0" borderId="147" xfId="0" applyFont="1" applyBorder="1" applyAlignment="1">
      <alignment vertical="center"/>
    </xf>
    <xf numFmtId="0" fontId="41" fillId="0" borderId="0" xfId="0" applyFont="1" applyAlignment="1">
      <alignment horizontal="left" vertical="top" wrapText="1"/>
    </xf>
    <xf numFmtId="0" fontId="65" fillId="0" borderId="0" xfId="0" applyFont="1" applyAlignment="1">
      <alignment readingOrder="1"/>
    </xf>
    <xf numFmtId="0" fontId="32" fillId="0" borderId="150" xfId="0" applyFont="1" applyBorder="1" applyAlignment="1" applyProtection="1">
      <alignment horizontal="left" vertical="top"/>
      <protection locked="0"/>
    </xf>
    <xf numFmtId="0" fontId="111" fillId="0" borderId="154" xfId="0" applyFont="1" applyBorder="1"/>
    <xf numFmtId="0" fontId="41" fillId="0" borderId="155" xfId="0" applyFont="1" applyBorder="1" applyAlignment="1">
      <alignment horizontal="left" vertical="top" wrapText="1"/>
    </xf>
    <xf numFmtId="0" fontId="111" fillId="0" borderId="156" xfId="0" applyFont="1" applyBorder="1"/>
    <xf numFmtId="0" fontId="41" fillId="0" borderId="157" xfId="0" applyFont="1" applyBorder="1" applyAlignment="1">
      <alignment horizontal="left" vertical="top" wrapText="1"/>
    </xf>
    <xf numFmtId="0" fontId="41" fillId="0" borderId="158" xfId="0" applyFont="1" applyBorder="1" applyAlignment="1">
      <alignment horizontal="left" vertical="top" wrapText="1"/>
    </xf>
    <xf numFmtId="0" fontId="70" fillId="0" borderId="0" xfId="0" applyFont="1" applyAlignment="1">
      <alignment horizontal="left"/>
    </xf>
    <xf numFmtId="0" fontId="55" fillId="0" borderId="91" xfId="0" applyFont="1" applyBorder="1"/>
    <xf numFmtId="0" fontId="70" fillId="0" borderId="0" xfId="0" applyFont="1" applyAlignment="1">
      <alignment horizontal="right"/>
    </xf>
    <xf numFmtId="0" fontId="59" fillId="0" borderId="91" xfId="0" applyFont="1" applyBorder="1" applyAlignment="1">
      <alignment horizontal="right"/>
    </xf>
    <xf numFmtId="0" fontId="71" fillId="0" borderId="0" xfId="0" applyFont="1" applyAlignment="1">
      <alignment horizontal="center"/>
    </xf>
    <xf numFmtId="0" fontId="0" fillId="0" borderId="0" xfId="0" applyAlignment="1">
      <alignment horizontal="center"/>
    </xf>
    <xf numFmtId="169" fontId="27" fillId="0" borderId="159" xfId="0" applyNumberFormat="1" applyFont="1" applyBorder="1" applyAlignment="1" applyProtection="1">
      <alignment horizontal="center" vertical="center"/>
      <protection locked="0"/>
    </xf>
    <xf numFmtId="0" fontId="20" fillId="0" borderId="4" xfId="0" applyFont="1" applyBorder="1" applyAlignment="1" applyProtection="1">
      <protection locked="0"/>
    </xf>
    <xf numFmtId="0" fontId="21" fillId="0" borderId="20" xfId="0" applyFont="1" applyBorder="1" applyAlignment="1" applyProtection="1">
      <protection locked="0"/>
    </xf>
    <xf numFmtId="0" fontId="21" fillId="0" borderId="83" xfId="0" applyFont="1" applyBorder="1" applyAlignment="1" applyProtection="1">
      <protection locked="0"/>
    </xf>
    <xf numFmtId="0" fontId="32" fillId="0" borderId="0" xfId="0" applyFont="1" applyAlignment="1">
      <alignment wrapText="1"/>
    </xf>
    <xf numFmtId="0" fontId="31" fillId="0" borderId="85" xfId="0" applyFont="1" applyBorder="1" applyAlignment="1">
      <alignment horizontal="left" vertical="center" wrapText="1"/>
    </xf>
    <xf numFmtId="0" fontId="21" fillId="0" borderId="84" xfId="0" applyFont="1" applyBorder="1" applyAlignment="1">
      <alignment horizontal="left" vertical="center" wrapText="1"/>
    </xf>
    <xf numFmtId="0" fontId="31" fillId="0" borderId="85" xfId="0" applyFont="1" applyBorder="1" applyAlignment="1">
      <alignment horizontal="center" vertical="center"/>
    </xf>
    <xf numFmtId="0" fontId="20" fillId="0" borderId="0" xfId="0" applyFont="1" applyAlignment="1" applyProtection="1">
      <alignment horizontal="left" indent="1"/>
    </xf>
    <xf numFmtId="167" fontId="20" fillId="0" borderId="0" xfId="0" applyNumberFormat="1" applyFont="1" applyProtection="1"/>
    <xf numFmtId="49" fontId="32" fillId="0" borderId="44" xfId="0" applyNumberFormat="1" applyFont="1" applyBorder="1" applyAlignment="1">
      <alignment horizontal="centerContinuous" vertical="top"/>
    </xf>
    <xf numFmtId="49" fontId="20" fillId="0" borderId="47" xfId="0" applyNumberFormat="1" applyFont="1" applyBorder="1" applyAlignment="1" applyProtection="1">
      <alignment horizontal="centerContinuous"/>
      <protection locked="0"/>
    </xf>
    <xf numFmtId="0" fontId="21" fillId="0" borderId="47" xfId="0" applyFont="1" applyBorder="1" applyAlignment="1" applyProtection="1">
      <alignment horizontal="centerContinuous"/>
      <protection locked="0"/>
    </xf>
    <xf numFmtId="0" fontId="21" fillId="0" borderId="4" xfId="0" applyFont="1" applyBorder="1" applyAlignment="1" applyProtection="1">
      <alignment vertical="center"/>
      <protection locked="0"/>
    </xf>
    <xf numFmtId="0" fontId="21" fillId="0" borderId="20" xfId="0" applyFont="1" applyBorder="1" applyAlignment="1" applyProtection="1">
      <alignment vertical="center"/>
      <protection locked="0"/>
    </xf>
    <xf numFmtId="0" fontId="21" fillId="0" borderId="83" xfId="0" applyFont="1" applyBorder="1" applyAlignment="1" applyProtection="1">
      <alignment vertical="center"/>
      <protection locked="0"/>
    </xf>
    <xf numFmtId="0" fontId="20" fillId="0" borderId="4" xfId="0" applyFont="1" applyBorder="1" applyAlignment="1" applyProtection="1">
      <alignment vertical="center"/>
    </xf>
    <xf numFmtId="0" fontId="21" fillId="0" borderId="20" xfId="0" applyFont="1" applyBorder="1" applyAlignment="1" applyProtection="1">
      <alignment vertical="center"/>
    </xf>
    <xf numFmtId="0" fontId="21" fillId="0" borderId="83" xfId="0" applyFont="1" applyBorder="1" applyAlignment="1" applyProtection="1">
      <alignment vertical="center"/>
    </xf>
    <xf numFmtId="0" fontId="20" fillId="0" borderId="146" xfId="0" applyFont="1" applyBorder="1" applyProtection="1"/>
    <xf numFmtId="0" fontId="26" fillId="0" borderId="0" xfId="0" applyFont="1" applyAlignment="1" applyProtection="1">
      <alignment horizontal="centerContinuous" vertical="center"/>
    </xf>
    <xf numFmtId="49" fontId="28" fillId="0" borderId="0" xfId="0" applyNumberFormat="1" applyFont="1" applyAlignment="1" applyProtection="1">
      <alignment horizontal="centerContinuous" vertical="center"/>
    </xf>
    <xf numFmtId="0" fontId="63" fillId="0" borderId="0" xfId="0" applyFont="1" applyAlignment="1">
      <alignment horizontal="centerContinuous" vertical="center" readingOrder="1"/>
    </xf>
    <xf numFmtId="0" fontId="21" fillId="0" borderId="28" xfId="0" applyFont="1" applyBorder="1" applyAlignment="1" applyProtection="1">
      <alignment horizontal="centerContinuous"/>
      <protection locked="0"/>
    </xf>
    <xf numFmtId="49" fontId="21" fillId="0" borderId="28" xfId="0" applyNumberFormat="1" applyFont="1" applyBorder="1" applyAlignment="1" applyProtection="1">
      <alignment horizontal="centerContinuous"/>
      <protection locked="0"/>
    </xf>
    <xf numFmtId="0" fontId="21" fillId="0" borderId="28" xfId="0" applyFont="1" applyBorder="1" applyAlignment="1" applyProtection="1">
      <alignment horizontal="centerContinuous" vertical="center"/>
      <protection locked="0"/>
    </xf>
    <xf numFmtId="0" fontId="80" fillId="0" borderId="90" xfId="0" applyFont="1" applyBorder="1" applyAlignment="1" applyProtection="1">
      <alignment vertical="center"/>
    </xf>
    <xf numFmtId="0" fontId="117" fillId="0" borderId="0" xfId="0" applyFont="1"/>
    <xf numFmtId="0" fontId="117" fillId="0" borderId="0" xfId="0" applyFont="1" applyAlignment="1">
      <alignment vertical="center"/>
    </xf>
    <xf numFmtId="0" fontId="110" fillId="0" borderId="141" xfId="0" applyFont="1" applyBorder="1" applyAlignment="1">
      <alignment horizontal="centerContinuous"/>
    </xf>
    <xf numFmtId="0" fontId="21" fillId="0" borderId="142" xfId="0" applyFont="1" applyBorder="1" applyAlignment="1">
      <alignment horizontal="centerContinuous" vertical="center"/>
    </xf>
    <xf numFmtId="0" fontId="39" fillId="0" borderId="0" xfId="0" applyFont="1" applyAlignment="1">
      <alignment vertical="center"/>
    </xf>
    <xf numFmtId="0" fontId="32" fillId="0" borderId="0" xfId="0" applyFont="1" applyAlignment="1">
      <alignment vertical="center"/>
    </xf>
    <xf numFmtId="0" fontId="21" fillId="0" borderId="28" xfId="0" applyFont="1" applyBorder="1" applyAlignment="1" applyProtection="1">
      <alignment horizontal="centerContinuous"/>
    </xf>
    <xf numFmtId="0" fontId="21" fillId="0" borderId="28" xfId="0" applyFont="1" applyBorder="1" applyAlignment="1" applyProtection="1">
      <alignment horizontal="centerContinuous" vertical="center"/>
    </xf>
    <xf numFmtId="0" fontId="27" fillId="18" borderId="88" xfId="0" applyNumberFormat="1" applyFont="1" applyFill="1" applyBorder="1" applyAlignment="1" applyProtection="1">
      <alignment horizontal="center"/>
    </xf>
    <xf numFmtId="49" fontId="32" fillId="0" borderId="0" xfId="0" applyNumberFormat="1" applyFont="1" applyFill="1" applyAlignment="1" applyProtection="1">
      <alignment horizontal="center" vertical="top"/>
    </xf>
    <xf numFmtId="0" fontId="18" fillId="0" borderId="0" xfId="0" applyNumberFormat="1" applyFont="1" applyFill="1" applyAlignment="1" applyProtection="1">
      <alignment horizontal="center" vertical="center"/>
      <protection locked="0"/>
    </xf>
    <xf numFmtId="168" fontId="18" fillId="18" borderId="47" xfId="0" applyNumberFormat="1" applyFont="1" applyFill="1" applyBorder="1" applyAlignment="1" applyProtection="1"/>
    <xf numFmtId="168" fontId="18" fillId="18" borderId="48" xfId="0" applyNumberFormat="1" applyFont="1" applyFill="1" applyBorder="1" applyAlignment="1" applyProtection="1"/>
    <xf numFmtId="168" fontId="18" fillId="18" borderId="160" xfId="0" applyNumberFormat="1" applyFont="1" applyFill="1" applyBorder="1" applyAlignment="1" applyProtection="1">
      <alignment horizontal="center"/>
    </xf>
    <xf numFmtId="0" fontId="21" fillId="18" borderId="47" xfId="0" applyNumberFormat="1" applyFont="1" applyFill="1" applyBorder="1" applyAlignment="1" applyProtection="1"/>
    <xf numFmtId="0" fontId="21" fillId="9" borderId="75" xfId="0" applyNumberFormat="1" applyFont="1" applyFill="1" applyBorder="1" applyAlignment="1" applyProtection="1"/>
    <xf numFmtId="167" fontId="21" fillId="18" borderId="130" xfId="0" applyNumberFormat="1" applyFont="1" applyFill="1" applyBorder="1" applyAlignment="1" applyProtection="1">
      <alignment horizontal="centerContinuous"/>
    </xf>
    <xf numFmtId="167" fontId="21" fillId="18" borderId="47" xfId="0" applyNumberFormat="1" applyFont="1" applyFill="1" applyBorder="1" applyAlignment="1" applyProtection="1">
      <alignment horizontal="centerContinuous"/>
    </xf>
    <xf numFmtId="0" fontId="21" fillId="18" borderId="71" xfId="0" applyNumberFormat="1" applyFont="1" applyFill="1" applyBorder="1" applyAlignment="1" applyProtection="1"/>
    <xf numFmtId="166" fontId="21" fillId="9" borderId="75" xfId="0" applyNumberFormat="1" applyFont="1" applyFill="1" applyBorder="1" applyAlignment="1" applyProtection="1">
      <alignment horizontal="center"/>
    </xf>
    <xf numFmtId="167" fontId="21" fillId="18" borderId="28" xfId="0" applyNumberFormat="1" applyFont="1" applyFill="1" applyBorder="1" applyAlignment="1" applyProtection="1">
      <alignment horizontal="centerContinuous"/>
    </xf>
    <xf numFmtId="49" fontId="18" fillId="10" borderId="4" xfId="0" applyNumberFormat="1" applyFont="1" applyFill="1" applyBorder="1" applyAlignment="1" applyProtection="1">
      <alignment horizontal="left" vertical="center"/>
    </xf>
    <xf numFmtId="0" fontId="20" fillId="10" borderId="20" xfId="0" applyNumberFormat="1" applyFont="1" applyFill="1" applyBorder="1" applyAlignment="1" applyProtection="1">
      <alignment vertical="top"/>
    </xf>
    <xf numFmtId="38" fontId="20" fillId="10" borderId="20" xfId="0" applyNumberFormat="1" applyFont="1" applyFill="1" applyBorder="1" applyAlignment="1" applyProtection="1">
      <alignment horizontal="right"/>
    </xf>
    <xf numFmtId="38" fontId="20" fillId="10" borderId="83" xfId="0" applyNumberFormat="1" applyFont="1" applyFill="1" applyBorder="1" applyAlignment="1" applyProtection="1">
      <alignment horizontal="right"/>
    </xf>
    <xf numFmtId="49" fontId="18" fillId="7" borderId="4" xfId="0" applyNumberFormat="1" applyFont="1" applyFill="1" applyBorder="1" applyAlignment="1" applyProtection="1">
      <alignment horizontal="left" vertical="center"/>
    </xf>
    <xf numFmtId="0" fontId="18" fillId="7" borderId="78" xfId="0" applyNumberFormat="1" applyFont="1" applyFill="1" applyBorder="1" applyAlignment="1" applyProtection="1">
      <alignment horizontal="center"/>
    </xf>
    <xf numFmtId="38" fontId="20" fillId="4" borderId="78" xfId="0" applyNumberFormat="1" applyFont="1" applyFill="1" applyBorder="1" applyAlignment="1" applyProtection="1">
      <alignment horizontal="right"/>
    </xf>
    <xf numFmtId="49" fontId="18" fillId="7" borderId="4" xfId="0" applyNumberFormat="1" applyFont="1" applyFill="1" applyBorder="1" applyAlignment="1" applyProtection="1">
      <alignment horizontal="left" vertical="center" wrapText="1"/>
    </xf>
    <xf numFmtId="0" fontId="18" fillId="7" borderId="78" xfId="0" applyNumberFormat="1" applyFont="1" applyFill="1" applyBorder="1" applyAlignment="1" applyProtection="1">
      <alignment horizontal="center" vertical="top"/>
    </xf>
    <xf numFmtId="38" fontId="20" fillId="18" borderId="78" xfId="0" applyNumberFormat="1" applyFont="1" applyFill="1" applyBorder="1" applyAlignment="1" applyProtection="1">
      <alignment horizontal="right"/>
    </xf>
    <xf numFmtId="38" fontId="20" fillId="3" borderId="78" xfId="0" applyNumberFormat="1" applyFont="1" applyFill="1" applyBorder="1" applyAlignment="1" applyProtection="1">
      <alignment horizontal="right"/>
    </xf>
    <xf numFmtId="49" fontId="19" fillId="4" borderId="23" xfId="0" applyNumberFormat="1" applyFont="1" applyFill="1" applyBorder="1" applyAlignment="1" applyProtection="1">
      <alignment horizontal="left" vertical="center" indent="2"/>
    </xf>
    <xf numFmtId="0" fontId="16" fillId="4" borderId="34" xfId="0" applyNumberFormat="1" applyFont="1" applyFill="1" applyBorder="1" applyAlignment="1" applyProtection="1">
      <alignment horizontal="center" vertical="top"/>
    </xf>
    <xf numFmtId="38" fontId="20" fillId="4" borderId="14" xfId="0" applyNumberFormat="1" applyFont="1" applyFill="1" applyBorder="1" applyAlignment="1" applyProtection="1">
      <alignment horizontal="right"/>
    </xf>
    <xf numFmtId="38" fontId="20" fillId="3" borderId="15" xfId="0" applyNumberFormat="1" applyFont="1" applyFill="1" applyBorder="1" applyAlignment="1" applyProtection="1">
      <alignment horizontal="right"/>
    </xf>
    <xf numFmtId="0" fontId="16" fillId="4" borderId="34" xfId="0" applyNumberFormat="1" applyFont="1" applyFill="1" applyBorder="1" applyAlignment="1" applyProtection="1">
      <alignment horizontal="left" vertical="center"/>
    </xf>
    <xf numFmtId="38" fontId="20" fillId="4" borderId="18" xfId="0" applyNumberFormat="1" applyFont="1" applyFill="1" applyBorder="1" applyAlignment="1" applyProtection="1">
      <alignment horizontal="right"/>
    </xf>
    <xf numFmtId="49" fontId="18" fillId="10" borderId="16" xfId="0" applyNumberFormat="1" applyFont="1" applyFill="1" applyBorder="1" applyAlignment="1" applyProtection="1">
      <alignment horizontal="left" vertical="center"/>
    </xf>
    <xf numFmtId="49" fontId="20" fillId="10" borderId="50" xfId="0" applyNumberFormat="1" applyFont="1" applyFill="1" applyBorder="1" applyAlignment="1" applyProtection="1">
      <alignment horizontal="center" vertical="center"/>
    </xf>
    <xf numFmtId="38" fontId="20" fillId="10" borderId="50" xfId="0" applyNumberFormat="1" applyFont="1" applyFill="1" applyBorder="1" applyAlignment="1" applyProtection="1">
      <alignment horizontal="right"/>
    </xf>
    <xf numFmtId="38" fontId="20" fillId="10" borderId="45" xfId="0" applyNumberFormat="1" applyFont="1" applyFill="1" applyBorder="1" applyAlignment="1" applyProtection="1">
      <alignment horizontal="right"/>
    </xf>
    <xf numFmtId="0" fontId="18" fillId="7" borderId="11" xfId="0" applyNumberFormat="1" applyFont="1" applyFill="1" applyBorder="1" applyAlignment="1" applyProtection="1">
      <alignment horizontal="left" vertical="center"/>
    </xf>
    <xf numFmtId="49" fontId="18" fillId="7" borderId="1" xfId="0" applyNumberFormat="1" applyFont="1" applyFill="1" applyBorder="1" applyAlignment="1" applyProtection="1">
      <alignment horizontal="center" vertical="center"/>
    </xf>
    <xf numFmtId="38" fontId="20" fillId="4" borderId="0" xfId="0" applyNumberFormat="1" applyFont="1" applyFill="1" applyAlignment="1" applyProtection="1">
      <alignment horizontal="right"/>
    </xf>
    <xf numFmtId="38" fontId="20" fillId="3" borderId="5" xfId="0" applyNumberFormat="1" applyFont="1" applyFill="1" applyBorder="1" applyAlignment="1" applyProtection="1">
      <alignment horizontal="right"/>
    </xf>
    <xf numFmtId="38" fontId="20" fillId="4" borderId="1" xfId="0" applyNumberFormat="1" applyFont="1" applyFill="1" applyBorder="1" applyAlignment="1" applyProtection="1">
      <alignment horizontal="right"/>
    </xf>
    <xf numFmtId="38" fontId="20" fillId="3" borderId="10" xfId="0" applyNumberFormat="1" applyFont="1" applyFill="1" applyBorder="1" applyAlignment="1" applyProtection="1">
      <alignment horizontal="right"/>
    </xf>
    <xf numFmtId="49" fontId="18" fillId="7" borderId="78" xfId="0" applyNumberFormat="1" applyFont="1" applyFill="1" applyBorder="1" applyAlignment="1" applyProtection="1">
      <alignment horizontal="center" vertical="center"/>
    </xf>
    <xf numFmtId="38" fontId="20" fillId="4" borderId="4" xfId="0" applyNumberFormat="1" applyFont="1" applyFill="1" applyBorder="1" applyAlignment="1" applyProtection="1">
      <alignment horizontal="right"/>
    </xf>
    <xf numFmtId="38" fontId="20" fillId="3" borderId="0" xfId="0" applyNumberFormat="1" applyFont="1" applyFill="1" applyAlignment="1" applyProtection="1">
      <alignment horizontal="right"/>
    </xf>
    <xf numFmtId="38" fontId="20" fillId="9" borderId="78" xfId="0" applyNumberFormat="1" applyFont="1" applyFill="1" applyBorder="1" applyAlignment="1" applyProtection="1">
      <alignment horizontal="right"/>
    </xf>
    <xf numFmtId="0" fontId="18" fillId="7" borderId="78" xfId="0" applyNumberFormat="1" applyFont="1" applyFill="1" applyBorder="1" applyAlignment="1" applyProtection="1">
      <alignment horizontal="center" vertical="center"/>
    </xf>
    <xf numFmtId="0" fontId="16" fillId="4" borderId="34" xfId="0" applyNumberFormat="1" applyFont="1" applyFill="1" applyBorder="1" applyAlignment="1" applyProtection="1"/>
    <xf numFmtId="38" fontId="20" fillId="4" borderId="34" xfId="0" applyNumberFormat="1" applyFont="1" applyFill="1" applyBorder="1" applyAlignment="1" applyProtection="1">
      <alignment horizontal="right"/>
    </xf>
    <xf numFmtId="38" fontId="20" fillId="4" borderId="7" xfId="0" applyNumberFormat="1" applyFont="1" applyFill="1" applyBorder="1" applyAlignment="1" applyProtection="1">
      <alignment horizontal="right"/>
    </xf>
    <xf numFmtId="0" fontId="16" fillId="4" borderId="34" xfId="0" applyNumberFormat="1" applyFont="1" applyFill="1" applyBorder="1" applyAlignment="1" applyProtection="1">
      <alignment horizontal="left"/>
    </xf>
    <xf numFmtId="38" fontId="20" fillId="4" borderId="6" xfId="0" applyNumberFormat="1" applyFont="1" applyFill="1" applyBorder="1" applyAlignment="1" applyProtection="1">
      <alignment horizontal="right"/>
    </xf>
    <xf numFmtId="0" fontId="18" fillId="10" borderId="4" xfId="0" applyNumberFormat="1" applyFont="1" applyFill="1" applyBorder="1" applyAlignment="1" applyProtection="1">
      <alignment horizontal="left" vertical="center"/>
    </xf>
    <xf numFmtId="0" fontId="20" fillId="10" borderId="20" xfId="0" applyNumberFormat="1" applyFont="1" applyFill="1" applyBorder="1" applyAlignment="1" applyProtection="1">
      <alignment horizontal="center" vertical="center"/>
    </xf>
    <xf numFmtId="49" fontId="18" fillId="7" borderId="32" xfId="0" applyNumberFormat="1" applyFont="1" applyFill="1" applyBorder="1" applyAlignment="1" applyProtection="1">
      <alignment horizontal="center" vertical="center"/>
    </xf>
    <xf numFmtId="165" fontId="18" fillId="3" borderId="4" xfId="0" applyNumberFormat="1" applyFont="1" applyFill="1" applyBorder="1" applyAlignment="1" applyProtection="1">
      <alignment horizontal="left" vertical="center"/>
    </xf>
    <xf numFmtId="49" fontId="18" fillId="3" borderId="83" xfId="0" applyNumberFormat="1" applyFont="1" applyFill="1" applyBorder="1" applyAlignment="1" applyProtection="1">
      <alignment horizontal="center" vertical="center"/>
    </xf>
    <xf numFmtId="38" fontId="20" fillId="8" borderId="4" xfId="0" applyNumberFormat="1" applyFont="1" applyFill="1" applyBorder="1" applyAlignment="1" applyProtection="1">
      <alignment horizontal="right"/>
    </xf>
    <xf numFmtId="38" fontId="20" fillId="3" borderId="79" xfId="0" applyNumberFormat="1" applyFont="1" applyFill="1" applyBorder="1" applyAlignment="1" applyProtection="1">
      <alignment horizontal="right"/>
    </xf>
    <xf numFmtId="38" fontId="20" fillId="8" borderId="78" xfId="0" applyNumberFormat="1" applyFont="1" applyFill="1" applyBorder="1" applyAlignment="1" applyProtection="1">
      <alignment horizontal="right"/>
    </xf>
    <xf numFmtId="38" fontId="20" fillId="3" borderId="1" xfId="0" applyNumberFormat="1" applyFont="1" applyFill="1" applyBorder="1" applyAlignment="1" applyProtection="1">
      <alignment horizontal="right"/>
    </xf>
    <xf numFmtId="0" fontId="19" fillId="3" borderId="4" xfId="0" applyNumberFormat="1" applyFont="1" applyFill="1" applyBorder="1" applyAlignment="1" applyProtection="1">
      <alignment vertical="center"/>
    </xf>
    <xf numFmtId="0" fontId="16" fillId="3" borderId="83" xfId="0" applyNumberFormat="1" applyFont="1" applyFill="1" applyBorder="1" applyAlignment="1" applyProtection="1">
      <alignment horizontal="center" vertical="center"/>
    </xf>
    <xf numFmtId="38" fontId="20" fillId="3" borderId="33" xfId="0" applyNumberFormat="1" applyFont="1" applyFill="1" applyBorder="1" applyAlignment="1" applyProtection="1">
      <alignment horizontal="right"/>
    </xf>
    <xf numFmtId="38" fontId="24" fillId="3" borderId="5" xfId="0" applyNumberFormat="1" applyFont="1" applyFill="1" applyBorder="1" applyAlignment="1" applyProtection="1">
      <alignment horizontal="right"/>
    </xf>
    <xf numFmtId="0" fontId="19" fillId="4" borderId="23" xfId="0" applyNumberFormat="1" applyFont="1" applyFill="1" applyBorder="1" applyAlignment="1" applyProtection="1">
      <alignment horizontal="left" vertical="top" wrapText="1" indent="2"/>
    </xf>
    <xf numFmtId="0" fontId="21" fillId="4" borderId="34" xfId="0" applyNumberFormat="1" applyFont="1" applyFill="1" applyBorder="1" applyAlignment="1" applyProtection="1">
      <alignment horizontal="center"/>
    </xf>
    <xf numFmtId="38" fontId="20" fillId="3" borderId="6" xfId="0" applyNumberFormat="1" applyFont="1" applyFill="1" applyBorder="1" applyAlignment="1" applyProtection="1">
      <alignment horizontal="right"/>
    </xf>
    <xf numFmtId="49" fontId="19" fillId="3" borderId="83" xfId="0" applyNumberFormat="1" applyFont="1" applyFill="1" applyBorder="1" applyAlignment="1" applyProtection="1">
      <alignment horizontal="center" vertical="center"/>
    </xf>
    <xf numFmtId="38" fontId="20" fillId="3" borderId="5" xfId="0" applyNumberFormat="1" applyFont="1" applyFill="1" applyBorder="1" applyAlignment="1" applyProtection="1">
      <alignment horizontal="left"/>
    </xf>
    <xf numFmtId="38" fontId="20" fillId="9" borderId="1" xfId="0" applyNumberFormat="1" applyFont="1" applyFill="1" applyBorder="1" applyAlignment="1" applyProtection="1">
      <alignment horizontal="right"/>
    </xf>
    <xf numFmtId="49" fontId="19" fillId="4" borderId="23" xfId="0" applyNumberFormat="1" applyFont="1" applyFill="1" applyBorder="1" applyAlignment="1" applyProtection="1">
      <alignment horizontal="left" vertical="center" wrapText="1" indent="2"/>
    </xf>
    <xf numFmtId="0" fontId="21" fillId="4" borderId="34" xfId="0" applyNumberFormat="1" applyFont="1" applyFill="1" applyBorder="1" applyAlignment="1" applyProtection="1">
      <alignment horizontal="left" vertical="center"/>
    </xf>
    <xf numFmtId="0" fontId="19" fillId="4" borderId="19" xfId="0" applyNumberFormat="1" applyFont="1" applyFill="1" applyBorder="1" applyAlignment="1" applyProtection="1">
      <alignment horizontal="left" vertical="center" indent="2"/>
    </xf>
    <xf numFmtId="0" fontId="21" fillId="4" borderId="46" xfId="0" applyNumberFormat="1" applyFont="1" applyFill="1" applyBorder="1" applyAlignment="1" applyProtection="1">
      <alignment horizontal="left" vertical="center"/>
    </xf>
    <xf numFmtId="0" fontId="19" fillId="4" borderId="19" xfId="0" applyNumberFormat="1" applyFont="1" applyFill="1" applyBorder="1" applyAlignment="1" applyProtection="1">
      <alignment horizontal="left" vertical="top" wrapText="1"/>
    </xf>
    <xf numFmtId="0" fontId="16" fillId="4" borderId="46" xfId="0" applyNumberFormat="1" applyFont="1" applyFill="1" applyBorder="1" applyAlignment="1" applyProtection="1">
      <alignment horizontal="left" vertical="top"/>
    </xf>
    <xf numFmtId="0" fontId="19" fillId="17" borderId="9" xfId="0" applyNumberFormat="1" applyFont="1" applyFill="1" applyBorder="1" applyAlignment="1" applyProtection="1">
      <alignment horizontal="left" vertical="top" wrapText="1"/>
    </xf>
    <xf numFmtId="0" fontId="16" fillId="17" borderId="10" xfId="0" applyNumberFormat="1" applyFont="1" applyFill="1" applyBorder="1" applyAlignment="1" applyProtection="1">
      <alignment horizontal="left" vertical="top"/>
    </xf>
    <xf numFmtId="38" fontId="20" fillId="17" borderId="5" xfId="0" applyNumberFormat="1" applyFont="1" applyFill="1" applyBorder="1" applyAlignment="1" applyProtection="1">
      <alignment horizontal="right"/>
    </xf>
    <xf numFmtId="49" fontId="19" fillId="16" borderId="23" xfId="0" applyNumberFormat="1" applyFont="1" applyFill="1" applyBorder="1" applyAlignment="1" applyProtection="1">
      <alignment horizontal="left" vertical="center" indent="2"/>
    </xf>
    <xf numFmtId="0" fontId="16" fillId="16" borderId="14" xfId="0" applyNumberFormat="1" applyFont="1" applyFill="1" applyBorder="1" applyAlignment="1" applyProtection="1">
      <alignment horizontal="center" vertical="top"/>
    </xf>
    <xf numFmtId="38" fontId="20" fillId="15" borderId="14" xfId="0" applyNumberFormat="1" applyFont="1" applyFill="1" applyBorder="1" applyAlignment="1" applyProtection="1">
      <alignment horizontal="right"/>
    </xf>
    <xf numFmtId="0" fontId="16" fillId="16" borderId="14" xfId="0" applyNumberFormat="1" applyFont="1" applyFill="1" applyBorder="1" applyAlignment="1" applyProtection="1"/>
    <xf numFmtId="38" fontId="20" fillId="4" borderId="15" xfId="0" applyNumberFormat="1" applyFont="1" applyFill="1" applyBorder="1" applyAlignment="1" applyProtection="1">
      <alignment horizontal="right"/>
    </xf>
    <xf numFmtId="38" fontId="20" fillId="15" borderId="15" xfId="0" applyNumberFormat="1" applyFont="1" applyFill="1" applyBorder="1" applyAlignment="1" applyProtection="1">
      <alignment horizontal="right"/>
    </xf>
    <xf numFmtId="0" fontId="19" fillId="4" borderId="19" xfId="0" applyNumberFormat="1" applyFont="1" applyFill="1" applyBorder="1" applyAlignment="1" applyProtection="1">
      <alignment horizontal="left" vertical="center" wrapText="1"/>
    </xf>
    <xf numFmtId="38" fontId="20" fillId="15" borderId="18" xfId="0" applyNumberFormat="1" applyFont="1" applyFill="1" applyBorder="1" applyAlignment="1" applyProtection="1">
      <alignment horizontal="right"/>
    </xf>
    <xf numFmtId="38" fontId="20" fillId="17" borderId="79" xfId="0" applyNumberFormat="1" applyFont="1" applyFill="1" applyBorder="1" applyAlignment="1" applyProtection="1">
      <alignment horizontal="right"/>
    </xf>
    <xf numFmtId="0" fontId="18" fillId="18" borderId="33" xfId="0" applyNumberFormat="1" applyFont="1" applyFill="1" applyBorder="1" applyAlignment="1" applyProtection="1">
      <alignment horizontal="left" vertical="center" wrapText="1"/>
    </xf>
    <xf numFmtId="0" fontId="21" fillId="18" borderId="31" xfId="0" applyNumberFormat="1" applyFont="1" applyFill="1" applyBorder="1" applyAlignment="1" applyProtection="1">
      <alignment vertical="center"/>
    </xf>
    <xf numFmtId="38" fontId="20" fillId="18" borderId="79" xfId="0" applyNumberFormat="1" applyFont="1" applyFill="1" applyBorder="1" applyAlignment="1" applyProtection="1">
      <alignment horizontal="right"/>
    </xf>
    <xf numFmtId="38" fontId="20" fillId="18" borderId="14" xfId="0" applyNumberFormat="1" applyFont="1" applyFill="1" applyBorder="1" applyAlignment="1" applyProtection="1">
      <alignment horizontal="right"/>
    </xf>
    <xf numFmtId="38" fontId="20" fillId="18" borderId="7" xfId="0" applyNumberFormat="1" applyFont="1" applyFill="1" applyBorder="1" applyAlignment="1" applyProtection="1">
      <alignment horizontal="right"/>
    </xf>
    <xf numFmtId="38" fontId="20" fillId="10" borderId="87" xfId="0" applyNumberFormat="1" applyFont="1" applyFill="1" applyBorder="1" applyAlignment="1" applyProtection="1">
      <alignment horizontal="right"/>
    </xf>
    <xf numFmtId="38" fontId="20" fillId="10" borderId="31" xfId="0" applyNumberFormat="1" applyFont="1" applyFill="1" applyBorder="1" applyAlignment="1" applyProtection="1">
      <alignment horizontal="right"/>
    </xf>
    <xf numFmtId="38" fontId="20" fillId="3" borderId="20" xfId="0" applyNumberFormat="1" applyFont="1" applyFill="1" applyBorder="1" applyAlignment="1" applyProtection="1">
      <alignment horizontal="right"/>
    </xf>
    <xf numFmtId="165" fontId="18" fillId="7" borderId="11" xfId="0" applyNumberFormat="1" applyFont="1" applyFill="1" applyBorder="1" applyAlignment="1" applyProtection="1">
      <alignment horizontal="left" vertical="center"/>
    </xf>
    <xf numFmtId="0" fontId="19" fillId="4" borderId="17" xfId="0" applyNumberFormat="1" applyFont="1" applyFill="1" applyBorder="1" applyAlignment="1" applyProtection="1">
      <alignment horizontal="left" vertical="top" wrapText="1"/>
    </xf>
    <xf numFmtId="0" fontId="16" fillId="4" borderId="8" xfId="0" applyNumberFormat="1" applyFont="1" applyFill="1" applyBorder="1" applyAlignment="1" applyProtection="1">
      <alignment horizontal="left" vertical="top"/>
    </xf>
    <xf numFmtId="38" fontId="20" fillId="4" borderId="5" xfId="0" applyNumberFormat="1" applyFont="1" applyFill="1" applyBorder="1" applyAlignment="1" applyProtection="1">
      <alignment horizontal="right"/>
    </xf>
    <xf numFmtId="0" fontId="18" fillId="17" borderId="0" xfId="0" applyNumberFormat="1" applyFont="1" applyFill="1" applyAlignment="1" applyProtection="1">
      <alignment horizontal="left" vertical="center"/>
    </xf>
    <xf numFmtId="49" fontId="18" fillId="17" borderId="0" xfId="0" applyNumberFormat="1" applyFont="1" applyFill="1" applyAlignment="1" applyProtection="1">
      <alignment horizontal="center" vertical="center"/>
    </xf>
    <xf numFmtId="38" fontId="20" fillId="17" borderId="0" xfId="0" applyNumberFormat="1" applyFont="1" applyFill="1" applyAlignment="1" applyProtection="1">
      <alignment horizontal="right"/>
    </xf>
    <xf numFmtId="0" fontId="17" fillId="17" borderId="0" xfId="0" applyNumberFormat="1" applyFont="1" applyFill="1" applyAlignment="1" applyProtection="1"/>
    <xf numFmtId="49" fontId="18" fillId="10" borderId="11" xfId="0" applyNumberFormat="1" applyFont="1" applyFill="1" applyBorder="1" applyAlignment="1" applyProtection="1">
      <alignment horizontal="left" vertical="center"/>
    </xf>
    <xf numFmtId="49" fontId="27" fillId="10" borderId="53" xfId="0" applyNumberFormat="1" applyFont="1" applyFill="1" applyBorder="1" applyAlignment="1" applyProtection="1">
      <alignment horizontal="center" vertical="center"/>
    </xf>
    <xf numFmtId="49" fontId="21" fillId="3" borderId="1" xfId="0" applyNumberFormat="1" applyFont="1" applyFill="1" applyBorder="1" applyAlignment="1" applyProtection="1"/>
    <xf numFmtId="49" fontId="21" fillId="3" borderId="5" xfId="0" applyNumberFormat="1" applyFont="1" applyFill="1" applyBorder="1" applyAlignment="1" applyProtection="1"/>
    <xf numFmtId="0" fontId="16" fillId="4" borderId="78" xfId="0" applyNumberFormat="1" applyFont="1" applyFill="1" applyBorder="1" applyAlignment="1" applyProtection="1">
      <alignment horizontal="left" vertical="center" indent="1"/>
    </xf>
    <xf numFmtId="0" fontId="16" fillId="4" borderId="78" xfId="0" applyNumberFormat="1" applyFont="1" applyFill="1" applyBorder="1" applyAlignment="1" applyProtection="1">
      <alignment horizontal="center" vertical="center"/>
    </xf>
    <xf numFmtId="38" fontId="20" fillId="4" borderId="78" xfId="0" applyNumberFormat="1" applyFont="1" applyFill="1" applyBorder="1" applyAlignment="1" applyProtection="1">
      <alignment vertical="center"/>
    </xf>
    <xf numFmtId="0" fontId="20" fillId="3" borderId="5" xfId="0" applyNumberFormat="1" applyFont="1" applyFill="1" applyBorder="1" applyAlignment="1" applyProtection="1">
      <alignment vertical="center"/>
    </xf>
    <xf numFmtId="0" fontId="20" fillId="3" borderId="1" xfId="0" applyNumberFormat="1" applyFont="1" applyFill="1" applyBorder="1" applyAlignment="1" applyProtection="1">
      <alignment vertical="center"/>
    </xf>
    <xf numFmtId="38" fontId="16" fillId="4" borderId="78" xfId="0" applyNumberFormat="1" applyFont="1" applyFill="1" applyBorder="1" applyAlignment="1" applyProtection="1">
      <alignment vertical="center"/>
    </xf>
    <xf numFmtId="0" fontId="20" fillId="3" borderId="79" xfId="0" applyNumberFormat="1" applyFont="1" applyFill="1" applyBorder="1" applyAlignment="1" applyProtection="1">
      <alignment vertical="center"/>
    </xf>
    <xf numFmtId="38" fontId="20" fillId="3" borderId="79" xfId="0" applyNumberFormat="1" applyFont="1" applyFill="1" applyBorder="1" applyAlignment="1" applyProtection="1">
      <alignment vertical="center"/>
    </xf>
    <xf numFmtId="38" fontId="20" fillId="3" borderId="78" xfId="0" applyNumberFormat="1" applyFont="1" applyFill="1" applyBorder="1" applyAlignment="1" applyProtection="1">
      <alignment vertical="center"/>
    </xf>
    <xf numFmtId="0" fontId="19" fillId="4" borderId="23" xfId="0" applyNumberFormat="1" applyFont="1" applyFill="1" applyBorder="1" applyAlignment="1" applyProtection="1">
      <alignment horizontal="left" vertical="center" indent="2"/>
    </xf>
    <xf numFmtId="0" fontId="16" fillId="4" borderId="34" xfId="0" applyNumberFormat="1" applyFont="1" applyFill="1" applyBorder="1" applyAlignment="1" applyProtection="1">
      <alignment horizontal="center" vertical="center"/>
    </xf>
    <xf numFmtId="38" fontId="20" fillId="4" borderId="14" xfId="0" applyNumberFormat="1" applyFont="1" applyFill="1" applyBorder="1" applyAlignment="1" applyProtection="1">
      <alignment vertical="center"/>
    </xf>
    <xf numFmtId="0" fontId="20" fillId="3" borderId="18" xfId="0" applyNumberFormat="1" applyFont="1" applyFill="1" applyBorder="1" applyAlignment="1" applyProtection="1">
      <alignment vertical="center"/>
    </xf>
    <xf numFmtId="38" fontId="16" fillId="4" borderId="14" xfId="0" applyNumberFormat="1" applyFont="1" applyFill="1" applyBorder="1" applyAlignment="1" applyProtection="1">
      <alignment vertical="center"/>
    </xf>
    <xf numFmtId="0" fontId="19" fillId="4" borderId="23" xfId="0" applyNumberFormat="1" applyFont="1" applyFill="1" applyBorder="1" applyAlignment="1" applyProtection="1">
      <alignment horizontal="left" vertical="center" wrapText="1" indent="2"/>
    </xf>
    <xf numFmtId="0" fontId="21" fillId="4" borderId="34" xfId="0" applyNumberFormat="1" applyFont="1" applyFill="1" applyBorder="1" applyAlignment="1" applyProtection="1"/>
    <xf numFmtId="0" fontId="18" fillId="10" borderId="16" xfId="0" applyNumberFormat="1" applyFont="1" applyFill="1" applyBorder="1" applyAlignment="1" applyProtection="1">
      <alignment vertical="center"/>
    </xf>
    <xf numFmtId="0" fontId="16" fillId="10" borderId="50" xfId="0" applyNumberFormat="1" applyFont="1" applyFill="1" applyBorder="1" applyAlignment="1" applyProtection="1">
      <alignment horizontal="left" vertical="center" indent="1"/>
    </xf>
    <xf numFmtId="38" fontId="20" fillId="13" borderId="5" xfId="0" applyNumberFormat="1" applyFont="1" applyFill="1" applyBorder="1" applyAlignment="1" applyProtection="1">
      <alignment horizontal="right"/>
    </xf>
    <xf numFmtId="38" fontId="20" fillId="13" borderId="78" xfId="0" applyNumberFormat="1" applyFont="1" applyFill="1" applyBorder="1" applyAlignment="1" applyProtection="1">
      <alignment horizontal="right"/>
    </xf>
    <xf numFmtId="0" fontId="16" fillId="4" borderId="34" xfId="0" applyNumberFormat="1" applyFont="1" applyFill="1" applyBorder="1" applyAlignment="1" applyProtection="1">
      <alignment horizontal="left" vertical="center" indent="1"/>
    </xf>
    <xf numFmtId="0" fontId="19" fillId="4" borderId="19" xfId="0" applyNumberFormat="1" applyFont="1" applyFill="1" applyBorder="1" applyAlignment="1" applyProtection="1">
      <alignment horizontal="left" vertical="top" wrapText="1" indent="2"/>
    </xf>
    <xf numFmtId="0" fontId="21" fillId="4" borderId="46" xfId="0" applyNumberFormat="1" applyFont="1" applyFill="1" applyBorder="1" applyAlignment="1" applyProtection="1"/>
    <xf numFmtId="0" fontId="19" fillId="4" borderId="19" xfId="0" applyNumberFormat="1" applyFont="1" applyFill="1" applyBorder="1" applyAlignment="1" applyProtection="1">
      <alignment horizontal="left" vertical="center" wrapText="1" indent="2"/>
    </xf>
    <xf numFmtId="0" fontId="16" fillId="4" borderId="46" xfId="0" applyNumberFormat="1" applyFont="1" applyFill="1" applyBorder="1" applyAlignment="1" applyProtection="1">
      <alignment horizontal="left" vertical="center" indent="1"/>
    </xf>
    <xf numFmtId="0" fontId="16" fillId="10" borderId="50" xfId="0" applyNumberFormat="1" applyFont="1" applyFill="1" applyBorder="1" applyAlignment="1" applyProtection="1">
      <alignment horizontal="left" vertical="center" wrapText="1"/>
    </xf>
    <xf numFmtId="38" fontId="16" fillId="10" borderId="50" xfId="0" applyNumberFormat="1" applyFont="1" applyFill="1" applyBorder="1" applyAlignment="1" applyProtection="1">
      <alignment horizontal="right" vertical="center"/>
    </xf>
    <xf numFmtId="38" fontId="16" fillId="10" borderId="45" xfId="0" applyNumberFormat="1" applyFont="1" applyFill="1" applyBorder="1" applyAlignment="1" applyProtection="1">
      <alignment horizontal="right" vertical="center"/>
    </xf>
    <xf numFmtId="0" fontId="18" fillId="4" borderId="19" xfId="0" applyNumberFormat="1" applyFont="1" applyFill="1" applyBorder="1" applyAlignment="1" applyProtection="1">
      <alignment horizontal="left" vertical="center" wrapText="1"/>
    </xf>
    <xf numFmtId="0" fontId="20" fillId="4" borderId="46" xfId="0" applyNumberFormat="1" applyFont="1" applyFill="1" applyBorder="1" applyAlignment="1" applyProtection="1">
      <alignment horizontal="left"/>
    </xf>
    <xf numFmtId="0" fontId="19" fillId="4" borderId="11" xfId="0" applyNumberFormat="1" applyFont="1" applyFill="1" applyBorder="1" applyAlignment="1" applyProtection="1">
      <alignment horizontal="left" vertical="center" wrapText="1" indent="2"/>
    </xf>
    <xf numFmtId="0" fontId="21" fillId="4" borderId="32" xfId="0" applyNumberFormat="1" applyFont="1" applyFill="1" applyBorder="1" applyAlignment="1" applyProtection="1"/>
    <xf numFmtId="0" fontId="19" fillId="4" borderId="4" xfId="0" applyNumberFormat="1" applyFont="1" applyFill="1" applyBorder="1" applyAlignment="1" applyProtection="1">
      <alignment horizontal="left" vertical="center" indent="2"/>
    </xf>
    <xf numFmtId="0" fontId="16" fillId="4" borderId="83" xfId="0" applyNumberFormat="1" applyFont="1" applyFill="1" applyBorder="1" applyAlignment="1" applyProtection="1">
      <alignment horizontal="left" vertical="center" indent="1"/>
    </xf>
    <xf numFmtId="0" fontId="19" fillId="20" borderId="42" xfId="0" applyNumberFormat="1" applyFont="1" applyFill="1" applyBorder="1" applyAlignment="1" applyProtection="1">
      <alignment horizontal="left" vertical="center" wrapText="1" indent="2"/>
    </xf>
    <xf numFmtId="0" fontId="16" fillId="20" borderId="74" xfId="0" applyNumberFormat="1" applyFont="1" applyFill="1" applyBorder="1" applyAlignment="1" applyProtection="1">
      <alignment horizontal="left" vertical="center" indent="1"/>
    </xf>
    <xf numFmtId="38" fontId="20" fillId="20" borderId="18" xfId="0" applyNumberFormat="1" applyFont="1" applyFill="1" applyBorder="1" applyAlignment="1" applyProtection="1">
      <alignment horizontal="right"/>
    </xf>
    <xf numFmtId="0" fontId="19" fillId="4" borderId="16" xfId="0" applyNumberFormat="1" applyFont="1" applyFill="1" applyBorder="1" applyAlignment="1" applyProtection="1">
      <alignment horizontal="left" vertical="center" wrapText="1" indent="2"/>
    </xf>
    <xf numFmtId="0" fontId="21" fillId="4" borderId="45" xfId="0" applyNumberFormat="1" applyFont="1" applyFill="1" applyBorder="1" applyAlignment="1" applyProtection="1"/>
    <xf numFmtId="0" fontId="19" fillId="20" borderId="42" xfId="0" applyNumberFormat="1" applyFont="1" applyFill="1" applyBorder="1" applyAlignment="1" applyProtection="1">
      <alignment horizontal="left" vertical="center" indent="2"/>
    </xf>
    <xf numFmtId="0" fontId="21" fillId="20" borderId="74" xfId="0" applyNumberFormat="1" applyFont="1" applyFill="1" applyBorder="1" applyAlignment="1" applyProtection="1"/>
    <xf numFmtId="49" fontId="18" fillId="10" borderId="4" xfId="0" applyNumberFormat="1" applyFont="1" applyFill="1" applyBorder="1" applyAlignment="1" applyProtection="1">
      <alignment horizontal="center" vertical="center"/>
    </xf>
    <xf numFmtId="49" fontId="19" fillId="10" borderId="20" xfId="0" applyNumberFormat="1" applyFont="1" applyFill="1" applyBorder="1" applyAlignment="1" applyProtection="1">
      <alignment horizontal="center" vertical="center"/>
    </xf>
    <xf numFmtId="49" fontId="18" fillId="11" borderId="11" xfId="0" applyNumberFormat="1" applyFont="1" applyFill="1" applyBorder="1" applyAlignment="1" applyProtection="1">
      <alignment horizontal="left" vertical="center" wrapText="1"/>
    </xf>
    <xf numFmtId="0" fontId="19" fillId="11" borderId="78" xfId="0" applyNumberFormat="1" applyFont="1" applyFill="1" applyBorder="1" applyAlignment="1" applyProtection="1">
      <alignment horizontal="center" vertical="center" wrapText="1"/>
    </xf>
    <xf numFmtId="38" fontId="20" fillId="3" borderId="4" xfId="0" applyNumberFormat="1" applyFont="1" applyFill="1" applyBorder="1" applyAlignment="1" applyProtection="1">
      <alignment horizontal="right"/>
    </xf>
    <xf numFmtId="38" fontId="20" fillId="3" borderId="83" xfId="0" applyNumberFormat="1" applyFont="1" applyFill="1" applyBorder="1" applyAlignment="1" applyProtection="1">
      <alignment horizontal="right"/>
    </xf>
    <xf numFmtId="0" fontId="19" fillId="4" borderId="34" xfId="0" applyNumberFormat="1" applyFont="1" applyFill="1" applyBorder="1" applyAlignment="1" applyProtection="1">
      <alignment horizontal="center" vertical="center"/>
    </xf>
    <xf numFmtId="49" fontId="18" fillId="11" borderId="11" xfId="0" applyNumberFormat="1" applyFont="1" applyFill="1" applyBorder="1" applyAlignment="1" applyProtection="1">
      <alignment horizontal="left" vertical="center"/>
    </xf>
    <xf numFmtId="0" fontId="19" fillId="11" borderId="15" xfId="0" applyNumberFormat="1" applyFont="1" applyFill="1" applyBorder="1" applyAlignment="1" applyProtection="1">
      <alignment horizontal="center" vertical="center"/>
    </xf>
    <xf numFmtId="0" fontId="19" fillId="4" borderId="34" xfId="0" applyNumberFormat="1" applyFont="1" applyFill="1" applyBorder="1" applyAlignment="1" applyProtection="1">
      <alignment horizontal="center" vertical="top"/>
    </xf>
    <xf numFmtId="49" fontId="18" fillId="11" borderId="9" xfId="0" applyNumberFormat="1" applyFont="1" applyFill="1" applyBorder="1" applyAlignment="1" applyProtection="1">
      <alignment horizontal="left" vertical="center"/>
    </xf>
    <xf numFmtId="0" fontId="19" fillId="11" borderId="32" xfId="0" applyNumberFormat="1" applyFont="1" applyFill="1" applyBorder="1" applyAlignment="1" applyProtection="1">
      <alignment horizontal="center" vertical="center"/>
    </xf>
    <xf numFmtId="49" fontId="19" fillId="4" borderId="34" xfId="0" applyNumberFormat="1" applyFont="1" applyFill="1" applyBorder="1" applyAlignment="1" applyProtection="1">
      <alignment horizontal="center" vertical="center"/>
    </xf>
    <xf numFmtId="49" fontId="19" fillId="11" borderId="32" xfId="0" applyNumberFormat="1" applyFont="1" applyFill="1" applyBorder="1" applyAlignment="1" applyProtection="1">
      <alignment horizontal="center" vertical="center"/>
    </xf>
    <xf numFmtId="38" fontId="18" fillId="3" borderId="5" xfId="0" applyNumberFormat="1" applyFont="1" applyFill="1" applyBorder="1" applyAlignment="1" applyProtection="1">
      <alignment horizontal="right"/>
    </xf>
    <xf numFmtId="49" fontId="19" fillId="4" borderId="19" xfId="0" applyNumberFormat="1" applyFont="1" applyFill="1" applyBorder="1" applyAlignment="1" applyProtection="1">
      <alignment horizontal="left" vertical="center" wrapText="1" indent="2"/>
    </xf>
    <xf numFmtId="49" fontId="19" fillId="4" borderId="7" xfId="0" applyNumberFormat="1" applyFont="1" applyFill="1" applyBorder="1" applyAlignment="1" applyProtection="1">
      <alignment horizontal="center" vertical="center"/>
    </xf>
    <xf numFmtId="49" fontId="19" fillId="4" borderId="17" xfId="0" applyNumberFormat="1" applyFont="1" applyFill="1" applyBorder="1" applyAlignment="1" applyProtection="1">
      <alignment horizontal="left" vertical="center" wrapText="1" indent="2"/>
    </xf>
    <xf numFmtId="49" fontId="19" fillId="4" borderId="30" xfId="0" applyNumberFormat="1" applyFont="1" applyFill="1" applyBorder="1" applyAlignment="1" applyProtection="1">
      <alignment horizontal="center" vertical="center"/>
    </xf>
    <xf numFmtId="49" fontId="18" fillId="10" borderId="16" xfId="0" applyNumberFormat="1" applyFont="1" applyFill="1" applyBorder="1" applyAlignment="1" applyProtection="1">
      <alignment horizontal="left" vertical="center" wrapText="1"/>
    </xf>
    <xf numFmtId="0" fontId="19" fillId="10" borderId="50" xfId="0" applyNumberFormat="1" applyFont="1" applyFill="1" applyBorder="1" applyAlignment="1" applyProtection="1">
      <alignment horizontal="center" vertical="top"/>
    </xf>
    <xf numFmtId="49" fontId="19" fillId="4" borderId="14" xfId="0" applyNumberFormat="1" applyFont="1" applyFill="1" applyBorder="1" applyAlignment="1" applyProtection="1">
      <alignment horizontal="center" vertical="center"/>
    </xf>
    <xf numFmtId="0" fontId="19" fillId="10" borderId="45" xfId="0" applyNumberFormat="1" applyFont="1" applyFill="1" applyBorder="1" applyAlignment="1" applyProtection="1">
      <alignment horizontal="center" vertical="center"/>
    </xf>
    <xf numFmtId="38" fontId="20" fillId="10" borderId="11" xfId="0" applyNumberFormat="1" applyFont="1" applyFill="1" applyBorder="1" applyAlignment="1" applyProtection="1">
      <alignment horizontal="right"/>
    </xf>
    <xf numFmtId="38" fontId="20" fillId="10" borderId="28" xfId="0" applyNumberFormat="1" applyFont="1" applyFill="1" applyBorder="1" applyAlignment="1" applyProtection="1">
      <alignment horizontal="right"/>
    </xf>
    <xf numFmtId="49" fontId="18" fillId="11" borderId="4" xfId="0" applyNumberFormat="1" applyFont="1" applyFill="1" applyBorder="1" applyAlignment="1" applyProtection="1">
      <alignment horizontal="left" vertical="center"/>
    </xf>
    <xf numFmtId="49" fontId="19" fillId="11" borderId="83" xfId="0" applyNumberFormat="1" applyFont="1" applyFill="1" applyBorder="1" applyAlignment="1" applyProtection="1">
      <alignment horizontal="center" vertical="center"/>
    </xf>
    <xf numFmtId="0" fontId="19" fillId="11" borderId="45" xfId="0" applyNumberFormat="1" applyFont="1" applyFill="1" applyBorder="1" applyAlignment="1" applyProtection="1">
      <alignment horizontal="center" vertical="center"/>
    </xf>
    <xf numFmtId="49" fontId="18" fillId="3" borderId="4" xfId="0" applyNumberFormat="1" applyFont="1" applyFill="1" applyBorder="1" applyAlignment="1" applyProtection="1">
      <alignment horizontal="left" vertical="center"/>
    </xf>
    <xf numFmtId="0" fontId="19" fillId="3" borderId="83" xfId="0" applyNumberFormat="1" applyFont="1" applyFill="1" applyBorder="1" applyAlignment="1" applyProtection="1"/>
    <xf numFmtId="165" fontId="18" fillId="3" borderId="11" xfId="0" applyNumberFormat="1" applyFont="1" applyFill="1" applyBorder="1" applyAlignment="1" applyProtection="1">
      <alignment horizontal="left" vertical="center"/>
    </xf>
    <xf numFmtId="0" fontId="19" fillId="3" borderId="32" xfId="0" applyNumberFormat="1" applyFont="1" applyFill="1" applyBorder="1" applyAlignment="1" applyProtection="1">
      <alignment horizontal="center" vertical="center"/>
    </xf>
    <xf numFmtId="0" fontId="19" fillId="3" borderId="83" xfId="0" applyNumberFormat="1" applyFont="1" applyFill="1" applyBorder="1" applyAlignment="1" applyProtection="1">
      <alignment horizontal="center" vertical="center"/>
    </xf>
    <xf numFmtId="49" fontId="19" fillId="4" borderId="34" xfId="0" applyNumberFormat="1" applyFont="1" applyFill="1" applyBorder="1" applyAlignment="1" applyProtection="1">
      <alignment horizontal="left" vertical="center"/>
    </xf>
    <xf numFmtId="0" fontId="16" fillId="4" borderId="34" xfId="0" applyNumberFormat="1" applyFont="1" applyFill="1" applyBorder="1" applyAlignment="1" applyProtection="1">
      <alignment horizontal="left" vertical="center" wrapText="1" indent="1"/>
    </xf>
    <xf numFmtId="38" fontId="20" fillId="4" borderId="18" xfId="0" quotePrefix="1" applyNumberFormat="1" applyFont="1" applyFill="1" applyBorder="1" applyAlignment="1" applyProtection="1">
      <alignment horizontal="right"/>
    </xf>
    <xf numFmtId="0" fontId="19" fillId="4" borderId="7" xfId="0" applyNumberFormat="1" applyFont="1" applyFill="1" applyBorder="1" applyAlignment="1" applyProtection="1">
      <alignment horizontal="center" wrapText="1"/>
    </xf>
    <xf numFmtId="0" fontId="20" fillId="11" borderId="32" xfId="0" applyNumberFormat="1" applyFont="1" applyFill="1" applyBorder="1" applyAlignment="1" applyProtection="1">
      <alignment horizontal="left" vertical="center" wrapText="1"/>
    </xf>
    <xf numFmtId="0" fontId="21" fillId="4" borderId="34" xfId="0" applyNumberFormat="1" applyFont="1" applyFill="1" applyBorder="1" applyAlignment="1" applyProtection="1">
      <alignment horizontal="left" vertical="center" wrapText="1"/>
    </xf>
    <xf numFmtId="0" fontId="19" fillId="4" borderId="34" xfId="0" applyNumberFormat="1" applyFont="1" applyFill="1" applyBorder="1" applyAlignment="1" applyProtection="1">
      <alignment horizontal="center" vertical="top" wrapText="1"/>
    </xf>
    <xf numFmtId="0" fontId="18" fillId="11" borderId="11" xfId="0" applyNumberFormat="1" applyFont="1" applyFill="1" applyBorder="1" applyAlignment="1" applyProtection="1">
      <alignment vertical="center" wrapText="1"/>
    </xf>
    <xf numFmtId="0" fontId="20" fillId="11" borderId="32" xfId="0" applyNumberFormat="1" applyFont="1" applyFill="1" applyBorder="1" applyAlignment="1" applyProtection="1">
      <alignment vertical="center" wrapText="1"/>
    </xf>
    <xf numFmtId="49" fontId="18" fillId="3" borderId="33" xfId="0" applyNumberFormat="1" applyFont="1" applyFill="1" applyBorder="1" applyAlignment="1" applyProtection="1">
      <alignment horizontal="left" vertical="center"/>
    </xf>
    <xf numFmtId="0" fontId="19" fillId="3" borderId="83" xfId="0" applyNumberFormat="1" applyFont="1" applyFill="1" applyBorder="1" applyAlignment="1" applyProtection="1">
      <alignment horizontal="center" vertical="center" wrapText="1"/>
    </xf>
    <xf numFmtId="49" fontId="19" fillId="3" borderId="32" xfId="0" applyNumberFormat="1" applyFont="1" applyFill="1" applyBorder="1" applyAlignment="1" applyProtection="1">
      <alignment horizontal="center" vertical="center"/>
    </xf>
    <xf numFmtId="0" fontId="19" fillId="4" borderId="34" xfId="0" applyNumberFormat="1" applyFont="1" applyFill="1" applyBorder="1" applyAlignment="1" applyProtection="1">
      <alignment horizontal="center"/>
    </xf>
    <xf numFmtId="0" fontId="16" fillId="4" borderId="34" xfId="0" applyNumberFormat="1" applyFont="1" applyFill="1" applyBorder="1" applyAlignment="1" applyProtection="1">
      <alignment horizontal="right"/>
    </xf>
    <xf numFmtId="5" fontId="16" fillId="4" borderId="34" xfId="0" applyNumberFormat="1" applyFont="1" applyFill="1" applyBorder="1" applyAlignment="1" applyProtection="1">
      <alignment horizontal="right"/>
    </xf>
    <xf numFmtId="0" fontId="18" fillId="3" borderId="11" xfId="0" applyNumberFormat="1" applyFont="1" applyFill="1" applyBorder="1" applyAlignment="1" applyProtection="1">
      <alignment vertical="center"/>
    </xf>
    <xf numFmtId="49" fontId="19" fillId="3" borderId="32" xfId="0" applyNumberFormat="1" applyFont="1" applyFill="1" applyBorder="1" applyAlignment="1" applyProtection="1">
      <alignment horizontal="left" vertical="center"/>
    </xf>
    <xf numFmtId="49" fontId="19" fillId="4" borderId="23" xfId="0" applyNumberFormat="1" applyFont="1" applyFill="1" applyBorder="1" applyAlignment="1" applyProtection="1">
      <alignment horizontal="left" vertical="center" indent="3"/>
    </xf>
    <xf numFmtId="0" fontId="16" fillId="4" borderId="14" xfId="0" applyNumberFormat="1" applyFont="1" applyFill="1" applyBorder="1" applyAlignment="1" applyProtection="1">
      <alignment horizontal="center" vertical="center"/>
    </xf>
    <xf numFmtId="49" fontId="18" fillId="4" borderId="23" xfId="0" applyNumberFormat="1" applyFont="1" applyFill="1" applyBorder="1" applyAlignment="1" applyProtection="1">
      <alignment horizontal="left" vertical="center" wrapText="1" indent="2"/>
    </xf>
    <xf numFmtId="49" fontId="18" fillId="4" borderId="19" xfId="0" applyNumberFormat="1" applyFont="1" applyFill="1" applyBorder="1" applyAlignment="1" applyProtection="1">
      <alignment horizontal="left" vertical="center" wrapText="1" indent="2"/>
    </xf>
    <xf numFmtId="0" fontId="19" fillId="4" borderId="7" xfId="0" applyNumberFormat="1" applyFont="1" applyFill="1" applyBorder="1" applyAlignment="1" applyProtection="1">
      <alignment horizontal="center" vertical="center" wrapText="1"/>
    </xf>
    <xf numFmtId="0" fontId="16" fillId="4" borderId="46" xfId="0" applyNumberFormat="1" applyFont="1" applyFill="1" applyBorder="1" applyAlignment="1" applyProtection="1">
      <alignment horizontal="left" vertical="center" wrapText="1" indent="1"/>
    </xf>
    <xf numFmtId="38" fontId="20" fillId="3" borderId="7" xfId="0" applyNumberFormat="1" applyFont="1" applyFill="1" applyBorder="1" applyAlignment="1" applyProtection="1">
      <alignment horizontal="right"/>
    </xf>
    <xf numFmtId="0" fontId="17" fillId="19" borderId="0" xfId="0" applyNumberFormat="1" applyFont="1" applyFill="1" applyAlignment="1" applyProtection="1"/>
    <xf numFmtId="0" fontId="20" fillId="10" borderId="20" xfId="0" applyNumberFormat="1" applyFont="1" applyFill="1" applyBorder="1" applyAlignment="1" applyProtection="1">
      <alignment vertical="center" wrapText="1"/>
    </xf>
    <xf numFmtId="49" fontId="18" fillId="2" borderId="4" xfId="0" applyNumberFormat="1" applyFont="1" applyFill="1" applyBorder="1" applyAlignment="1" applyProtection="1">
      <alignment horizontal="left" vertical="center" indent="1"/>
    </xf>
    <xf numFmtId="49" fontId="18" fillId="2" borderId="78" xfId="0" applyNumberFormat="1" applyFont="1" applyFill="1" applyBorder="1" applyAlignment="1" applyProtection="1">
      <alignment horizontal="center" vertical="center"/>
    </xf>
    <xf numFmtId="38" fontId="20" fillId="11" borderId="4" xfId="0" applyNumberFormat="1" applyFont="1" applyFill="1" applyBorder="1" applyAlignment="1" applyProtection="1">
      <alignment horizontal="right"/>
    </xf>
    <xf numFmtId="38" fontId="20" fillId="11" borderId="20" xfId="0" applyNumberFormat="1" applyFont="1" applyFill="1" applyBorder="1" applyAlignment="1" applyProtection="1">
      <alignment horizontal="right"/>
    </xf>
    <xf numFmtId="38" fontId="20" fillId="11" borderId="83" xfId="0" applyNumberFormat="1" applyFont="1" applyFill="1" applyBorder="1" applyAlignment="1" applyProtection="1">
      <alignment horizontal="right"/>
    </xf>
    <xf numFmtId="38" fontId="20" fillId="3" borderId="11" xfId="0" applyNumberFormat="1" applyFont="1" applyFill="1" applyBorder="1" applyAlignment="1" applyProtection="1">
      <alignment horizontal="right"/>
    </xf>
    <xf numFmtId="38" fontId="20" fillId="3" borderId="41" xfId="0" applyNumberFormat="1" applyFont="1" applyFill="1" applyBorder="1" applyAlignment="1" applyProtection="1">
      <alignment horizontal="right"/>
    </xf>
    <xf numFmtId="38" fontId="20" fillId="3" borderId="39" xfId="0" applyNumberFormat="1" applyFont="1" applyFill="1" applyBorder="1" applyAlignment="1" applyProtection="1">
      <alignment horizontal="right"/>
    </xf>
    <xf numFmtId="38" fontId="20" fillId="3" borderId="38" xfId="0" applyNumberFormat="1" applyFont="1" applyFill="1" applyBorder="1" applyAlignment="1" applyProtection="1">
      <alignment horizontal="right"/>
    </xf>
    <xf numFmtId="38" fontId="20" fillId="3" borderId="12" xfId="0" applyNumberFormat="1" applyFont="1" applyFill="1" applyBorder="1" applyAlignment="1" applyProtection="1">
      <alignment horizontal="right"/>
    </xf>
    <xf numFmtId="38" fontId="20" fillId="3" borderId="40" xfId="0" applyNumberFormat="1" applyFont="1" applyFill="1" applyBorder="1" applyAlignment="1" applyProtection="1">
      <alignment horizontal="right"/>
    </xf>
    <xf numFmtId="38" fontId="20" fillId="3" borderId="13" xfId="0" applyNumberFormat="1" applyFont="1" applyFill="1" applyBorder="1" applyAlignment="1" applyProtection="1">
      <alignment horizontal="right"/>
    </xf>
    <xf numFmtId="38" fontId="20" fillId="4" borderId="83" xfId="0" applyNumberFormat="1" applyFont="1" applyFill="1" applyBorder="1" applyAlignment="1" applyProtection="1">
      <alignment horizontal="right"/>
    </xf>
    <xf numFmtId="49" fontId="19" fillId="4" borderId="21" xfId="0" applyNumberFormat="1" applyFont="1" applyFill="1" applyBorder="1" applyAlignment="1" applyProtection="1">
      <alignment horizontal="left" vertical="center" wrapText="1" indent="3"/>
    </xf>
    <xf numFmtId="0" fontId="19" fillId="4" borderId="14" xfId="0" applyNumberFormat="1" applyFont="1" applyFill="1" applyBorder="1" applyAlignment="1" applyProtection="1">
      <alignment horizontal="center" vertical="center"/>
    </xf>
    <xf numFmtId="49" fontId="19" fillId="4" borderId="0" xfId="0" applyNumberFormat="1" applyFont="1" applyFill="1" applyAlignment="1" applyProtection="1">
      <alignment horizontal="left" vertical="center" wrapText="1" indent="3"/>
    </xf>
    <xf numFmtId="49" fontId="18" fillId="2" borderId="47" xfId="0" applyNumberFormat="1" applyFont="1" applyFill="1" applyBorder="1" applyAlignment="1" applyProtection="1">
      <alignment horizontal="left" vertical="center" indent="1"/>
    </xf>
    <xf numFmtId="0" fontId="18" fillId="2" borderId="65" xfId="0" applyNumberFormat="1" applyFont="1" applyFill="1" applyBorder="1" applyAlignment="1" applyProtection="1">
      <alignment horizontal="center" vertical="center"/>
    </xf>
    <xf numFmtId="38" fontId="20" fillId="11" borderId="16" xfId="0" applyNumberFormat="1" applyFont="1" applyFill="1" applyBorder="1" applyAlignment="1" applyProtection="1">
      <alignment horizontal="right"/>
    </xf>
    <xf numFmtId="38" fontId="20" fillId="11" borderId="50" xfId="0" applyNumberFormat="1" applyFont="1" applyFill="1" applyBorder="1" applyAlignment="1" applyProtection="1">
      <alignment horizontal="right"/>
    </xf>
    <xf numFmtId="38" fontId="20" fillId="11" borderId="45" xfId="0" applyNumberFormat="1" applyFont="1" applyFill="1" applyBorder="1" applyAlignment="1" applyProtection="1">
      <alignment horizontal="right"/>
    </xf>
    <xf numFmtId="49" fontId="18" fillId="3" borderId="48" xfId="0" applyNumberFormat="1" applyFont="1" applyFill="1" applyBorder="1" applyAlignment="1" applyProtection="1">
      <alignment horizontal="left" vertical="center" indent="2"/>
    </xf>
    <xf numFmtId="0" fontId="18" fillId="3" borderId="43" xfId="0" applyNumberFormat="1" applyFont="1" applyFill="1" applyBorder="1" applyAlignment="1" applyProtection="1">
      <alignment horizontal="center" vertical="center"/>
    </xf>
    <xf numFmtId="38" fontId="20" fillId="3" borderId="28" xfId="0" applyNumberFormat="1" applyFont="1" applyFill="1" applyBorder="1" applyAlignment="1" applyProtection="1">
      <alignment horizontal="right"/>
    </xf>
    <xf numFmtId="38" fontId="20" fillId="3" borderId="32" xfId="0" applyNumberFormat="1" applyFont="1" applyFill="1" applyBorder="1" applyAlignment="1" applyProtection="1">
      <alignment horizontal="right"/>
    </xf>
    <xf numFmtId="49" fontId="19" fillId="4" borderId="21" xfId="0" applyNumberFormat="1" applyFont="1" applyFill="1" applyBorder="1" applyAlignment="1" applyProtection="1">
      <alignment horizontal="left" vertical="center" indent="3"/>
    </xf>
    <xf numFmtId="49" fontId="18" fillId="3" borderId="28" xfId="0" applyNumberFormat="1" applyFont="1" applyFill="1" applyBorder="1" applyAlignment="1" applyProtection="1">
      <alignment horizontal="left" vertical="center" indent="2"/>
    </xf>
    <xf numFmtId="0" fontId="18" fillId="3" borderId="45" xfId="0" applyNumberFormat="1" applyFont="1" applyFill="1" applyBorder="1" applyAlignment="1" applyProtection="1">
      <alignment horizontal="center" vertical="center"/>
    </xf>
    <xf numFmtId="38" fontId="20" fillId="3" borderId="16" xfId="0" applyNumberFormat="1" applyFont="1" applyFill="1" applyBorder="1" applyAlignment="1" applyProtection="1">
      <alignment horizontal="right"/>
    </xf>
    <xf numFmtId="38" fontId="20" fillId="3" borderId="50" xfId="0" applyNumberFormat="1" applyFont="1" applyFill="1" applyBorder="1" applyAlignment="1" applyProtection="1">
      <alignment horizontal="right"/>
    </xf>
    <xf numFmtId="0" fontId="18" fillId="3" borderId="0" xfId="0" applyNumberFormat="1" applyFont="1" applyFill="1" applyAlignment="1" applyProtection="1">
      <alignment horizontal="left" vertical="center" indent="2"/>
    </xf>
    <xf numFmtId="0" fontId="18" fillId="3" borderId="32" xfId="0" applyNumberFormat="1" applyFont="1" applyFill="1" applyBorder="1" applyAlignment="1" applyProtection="1">
      <alignment horizontal="center" vertical="center"/>
    </xf>
    <xf numFmtId="38" fontId="20" fillId="3" borderId="45" xfId="0" applyNumberFormat="1" applyFont="1" applyFill="1" applyBorder="1" applyAlignment="1" applyProtection="1">
      <alignment horizontal="right"/>
    </xf>
    <xf numFmtId="38" fontId="20" fillId="4" borderId="79" xfId="0" applyNumberFormat="1" applyFont="1" applyFill="1" applyBorder="1" applyAlignment="1" applyProtection="1">
      <alignment horizontal="right"/>
    </xf>
    <xf numFmtId="0" fontId="18" fillId="3" borderId="28" xfId="0" applyNumberFormat="1" applyFont="1" applyFill="1" applyBorder="1" applyAlignment="1" applyProtection="1">
      <alignment horizontal="center" vertical="center"/>
    </xf>
    <xf numFmtId="49" fontId="18" fillId="3" borderId="45" xfId="0" applyNumberFormat="1" applyFont="1" applyFill="1" applyBorder="1" applyAlignment="1" applyProtection="1">
      <alignment horizontal="center" vertical="center"/>
    </xf>
    <xf numFmtId="0" fontId="18" fillId="3" borderId="11" xfId="0" applyNumberFormat="1" applyFont="1" applyFill="1" applyBorder="1" applyAlignment="1" applyProtection="1">
      <alignment horizontal="center" vertical="center"/>
    </xf>
    <xf numFmtId="165" fontId="18" fillId="2" borderId="28" xfId="0" applyNumberFormat="1" applyFont="1" applyFill="1" applyBorder="1" applyAlignment="1" applyProtection="1">
      <alignment horizontal="left" vertical="center" indent="1"/>
    </xf>
    <xf numFmtId="0" fontId="18" fillId="2" borderId="11" xfId="0" applyNumberFormat="1" applyFont="1" applyFill="1" applyBorder="1" applyAlignment="1" applyProtection="1">
      <alignment horizontal="center" vertical="center"/>
    </xf>
    <xf numFmtId="0" fontId="19" fillId="2" borderId="0" xfId="0" applyNumberFormat="1" applyFont="1" applyFill="1" applyAlignment="1" applyProtection="1">
      <alignment horizontal="left" vertical="center" indent="1"/>
    </xf>
    <xf numFmtId="0" fontId="19" fillId="2" borderId="4" xfId="0" applyNumberFormat="1" applyFont="1" applyFill="1" applyBorder="1" applyAlignment="1" applyProtection="1">
      <alignment horizontal="center" vertical="center"/>
    </xf>
    <xf numFmtId="49" fontId="18" fillId="3" borderId="20" xfId="0" applyNumberFormat="1" applyFont="1" applyFill="1" applyBorder="1" applyAlignment="1" applyProtection="1">
      <alignment horizontal="left" vertical="center" indent="2"/>
    </xf>
    <xf numFmtId="0" fontId="18" fillId="3" borderId="83" xfId="0" applyNumberFormat="1" applyFont="1" applyFill="1" applyBorder="1" applyAlignment="1" applyProtection="1">
      <alignment horizontal="center" vertical="center"/>
    </xf>
    <xf numFmtId="38" fontId="20" fillId="3" borderId="9" xfId="0" applyNumberFormat="1" applyFont="1" applyFill="1" applyBorder="1" applyAlignment="1" applyProtection="1">
      <alignment horizontal="right"/>
    </xf>
    <xf numFmtId="0" fontId="19" fillId="4" borderId="14" xfId="0" applyNumberFormat="1" applyFont="1" applyFill="1" applyBorder="1" applyAlignment="1" applyProtection="1">
      <alignment horizontal="center" vertical="center" wrapText="1"/>
    </xf>
    <xf numFmtId="38" fontId="20" fillId="4" borderId="21" xfId="0" applyNumberFormat="1" applyFont="1" applyFill="1" applyBorder="1" applyAlignment="1" applyProtection="1">
      <alignment horizontal="right"/>
    </xf>
    <xf numFmtId="49" fontId="19" fillId="4" borderId="23" xfId="0" applyNumberFormat="1" applyFont="1" applyFill="1" applyBorder="1" applyAlignment="1" applyProtection="1">
      <alignment horizontal="left" vertical="center" wrapText="1" indent="3"/>
    </xf>
    <xf numFmtId="49" fontId="18" fillId="2" borderId="11" xfId="0" applyNumberFormat="1" applyFont="1" applyFill="1" applyBorder="1" applyAlignment="1" applyProtection="1">
      <alignment horizontal="left" vertical="center" indent="1"/>
    </xf>
    <xf numFmtId="0" fontId="18" fillId="2" borderId="15" xfId="0" applyNumberFormat="1" applyFont="1" applyFill="1" applyBorder="1" applyAlignment="1" applyProtection="1">
      <alignment horizontal="center" vertical="center"/>
    </xf>
    <xf numFmtId="38" fontId="20" fillId="11" borderId="28" xfId="0" applyNumberFormat="1" applyFont="1" applyFill="1" applyBorder="1" applyAlignment="1" applyProtection="1">
      <alignment horizontal="right"/>
    </xf>
    <xf numFmtId="38" fontId="20" fillId="11" borderId="32" xfId="0" applyNumberFormat="1" applyFont="1" applyFill="1" applyBorder="1" applyAlignment="1" applyProtection="1">
      <alignment horizontal="right"/>
    </xf>
    <xf numFmtId="49" fontId="19" fillId="4" borderId="14" xfId="0" applyNumberFormat="1" applyFont="1" applyFill="1" applyBorder="1" applyAlignment="1" applyProtection="1">
      <alignment horizontal="left" vertical="center" indent="3"/>
    </xf>
    <xf numFmtId="49" fontId="18" fillId="3" borderId="0" xfId="0" applyNumberFormat="1" applyFont="1" applyFill="1" applyAlignment="1" applyProtection="1">
      <alignment horizontal="left" vertical="center" indent="2"/>
    </xf>
    <xf numFmtId="0" fontId="18" fillId="3" borderId="9" xfId="0" applyNumberFormat="1" applyFont="1" applyFill="1" applyBorder="1" applyAlignment="1" applyProtection="1">
      <alignment horizontal="center" vertical="center"/>
    </xf>
    <xf numFmtId="49" fontId="18" fillId="2" borderId="32" xfId="0" applyNumberFormat="1" applyFont="1" applyFill="1" applyBorder="1" applyAlignment="1" applyProtection="1">
      <alignment horizontal="left" vertical="center" indent="1"/>
    </xf>
    <xf numFmtId="0" fontId="18" fillId="2" borderId="0" xfId="0" applyNumberFormat="1" applyFont="1" applyFill="1" applyAlignment="1" applyProtection="1">
      <alignment horizontal="center" vertical="center"/>
    </xf>
    <xf numFmtId="0" fontId="23" fillId="4" borderId="34" xfId="0" applyNumberFormat="1" applyFont="1" applyFill="1" applyBorder="1" applyAlignment="1" applyProtection="1">
      <alignment vertical="center"/>
    </xf>
    <xf numFmtId="0" fontId="23" fillId="4" borderId="10" xfId="0" applyNumberFormat="1" applyFont="1" applyFill="1" applyBorder="1" applyAlignment="1" applyProtection="1">
      <alignment vertical="center"/>
    </xf>
    <xf numFmtId="38" fontId="20" fillId="3" borderId="30" xfId="0" applyNumberFormat="1" applyFont="1" applyFill="1" applyBorder="1" applyAlignment="1" applyProtection="1">
      <alignment horizontal="right"/>
    </xf>
    <xf numFmtId="49" fontId="18" fillId="2" borderId="9" xfId="0" applyNumberFormat="1" applyFont="1" applyFill="1" applyBorder="1" applyAlignment="1" applyProtection="1">
      <alignment horizontal="left" vertical="center" indent="1"/>
    </xf>
    <xf numFmtId="49" fontId="18" fillId="2" borderId="1" xfId="0" applyNumberFormat="1" applyFont="1" applyFill="1" applyBorder="1" applyAlignment="1" applyProtection="1">
      <alignment horizontal="center" vertical="center"/>
    </xf>
    <xf numFmtId="0" fontId="18" fillId="3" borderId="4" xfId="0" applyNumberFormat="1" applyFont="1" applyFill="1" applyBorder="1" applyAlignment="1" applyProtection="1">
      <alignment horizontal="center" vertical="center"/>
    </xf>
    <xf numFmtId="49" fontId="18" fillId="3" borderId="83" xfId="0" applyNumberFormat="1" applyFont="1" applyFill="1" applyBorder="1" applyAlignment="1" applyProtection="1">
      <alignment horizontal="left" vertical="center" indent="2"/>
    </xf>
    <xf numFmtId="49" fontId="20" fillId="3" borderId="28" xfId="0" applyNumberFormat="1" applyFont="1" applyFill="1" applyBorder="1" applyAlignment="1" applyProtection="1">
      <alignment horizontal="left" vertical="center" indent="2"/>
    </xf>
    <xf numFmtId="49" fontId="18" fillId="2" borderId="28" xfId="0" applyNumberFormat="1" applyFont="1" applyFill="1" applyBorder="1" applyAlignment="1" applyProtection="1">
      <alignment horizontal="left" vertical="center" indent="1"/>
    </xf>
    <xf numFmtId="49" fontId="18" fillId="2" borderId="20" xfId="0" applyNumberFormat="1" applyFont="1" applyFill="1" applyBorder="1" applyAlignment="1" applyProtection="1">
      <alignment horizontal="left" vertical="center" indent="1"/>
    </xf>
    <xf numFmtId="0" fontId="18" fillId="2" borderId="4" xfId="0" applyNumberFormat="1" applyFont="1" applyFill="1" applyBorder="1" applyAlignment="1" applyProtection="1">
      <alignment horizontal="center" vertical="center"/>
    </xf>
    <xf numFmtId="0" fontId="19" fillId="3" borderId="4" xfId="0" applyNumberFormat="1" applyFont="1" applyFill="1" applyBorder="1" applyAlignment="1" applyProtection="1">
      <alignment horizontal="center" vertical="center"/>
    </xf>
    <xf numFmtId="49" fontId="19" fillId="4" borderId="7" xfId="0" applyNumberFormat="1" applyFont="1" applyFill="1" applyBorder="1" applyAlignment="1" applyProtection="1">
      <alignment horizontal="left" vertical="center" wrapText="1" indent="3"/>
    </xf>
    <xf numFmtId="0" fontId="18" fillId="2" borderId="28" xfId="0" applyNumberFormat="1" applyFont="1" applyFill="1" applyBorder="1" applyAlignment="1" applyProtection="1">
      <alignment horizontal="left" vertical="center" indent="1"/>
    </xf>
    <xf numFmtId="0" fontId="18" fillId="3" borderId="78" xfId="0" applyNumberFormat="1" applyFont="1" applyFill="1" applyBorder="1" applyAlignment="1" applyProtection="1">
      <alignment horizontal="center" vertical="center"/>
    </xf>
    <xf numFmtId="49" fontId="19" fillId="4" borderId="42" xfId="0" applyNumberFormat="1" applyFont="1" applyFill="1" applyBorder="1" applyAlignment="1" applyProtection="1">
      <alignment horizontal="left" vertical="center" indent="3"/>
    </xf>
    <xf numFmtId="0" fontId="19" fillId="4" borderId="18" xfId="0" applyNumberFormat="1" applyFont="1" applyFill="1" applyBorder="1" applyAlignment="1" applyProtection="1">
      <alignment horizontal="center" vertical="center"/>
    </xf>
    <xf numFmtId="0" fontId="21" fillId="4" borderId="34" xfId="0" applyNumberFormat="1" applyFont="1" applyFill="1" applyBorder="1" applyAlignment="1" applyProtection="1">
      <alignment vertical="center" wrapText="1"/>
    </xf>
    <xf numFmtId="49" fontId="18" fillId="10" borderId="20" xfId="0" applyNumberFormat="1" applyFont="1" applyFill="1" applyBorder="1" applyAlignment="1" applyProtection="1">
      <alignment horizontal="left" vertical="center"/>
    </xf>
    <xf numFmtId="38" fontId="20" fillId="10" borderId="4" xfId="0" applyNumberFormat="1" applyFont="1" applyFill="1" applyBorder="1" applyAlignment="1" applyProtection="1">
      <alignment horizontal="right"/>
    </xf>
    <xf numFmtId="0" fontId="18" fillId="2" borderId="11" xfId="0" applyNumberFormat="1" applyFont="1" applyFill="1" applyBorder="1" applyAlignment="1" applyProtection="1">
      <alignment horizontal="left" vertical="center" indent="1"/>
    </xf>
    <xf numFmtId="0" fontId="18" fillId="13" borderId="28" xfId="0" applyNumberFormat="1" applyFont="1" applyFill="1" applyBorder="1" applyAlignment="1" applyProtection="1">
      <alignment horizontal="left" vertical="center" indent="1"/>
    </xf>
    <xf numFmtId="49" fontId="18" fillId="13" borderId="1" xfId="0" applyNumberFormat="1" applyFont="1" applyFill="1" applyBorder="1" applyAlignment="1" applyProtection="1">
      <alignment horizontal="center" vertical="center"/>
    </xf>
    <xf numFmtId="38" fontId="20" fillId="9" borderId="5" xfId="0" applyNumberFormat="1" applyFont="1" applyFill="1" applyBorder="1" applyAlignment="1" applyProtection="1">
      <alignment horizontal="right"/>
    </xf>
    <xf numFmtId="0" fontId="19" fillId="9" borderId="14" xfId="0" applyNumberFormat="1" applyFont="1" applyFill="1" applyBorder="1" applyAlignment="1" applyProtection="1">
      <alignment horizontal="left" vertical="center" indent="3"/>
    </xf>
    <xf numFmtId="49" fontId="19" fillId="9" borderId="14" xfId="0" applyNumberFormat="1" applyFont="1" applyFill="1" applyBorder="1" applyAlignment="1" applyProtection="1">
      <alignment horizontal="center" vertical="center"/>
    </xf>
    <xf numFmtId="38" fontId="20" fillId="9" borderId="14" xfId="0" applyNumberFormat="1" applyFont="1" applyFill="1" applyBorder="1" applyAlignment="1" applyProtection="1">
      <alignment horizontal="right"/>
    </xf>
    <xf numFmtId="0" fontId="18" fillId="2" borderId="1" xfId="0" applyNumberFormat="1" applyFont="1" applyFill="1" applyBorder="1" applyAlignment="1" applyProtection="1">
      <alignment horizontal="center" vertical="center"/>
    </xf>
    <xf numFmtId="49" fontId="18" fillId="3" borderId="28" xfId="0" applyNumberFormat="1" applyFont="1" applyFill="1" applyBorder="1" applyAlignment="1" applyProtection="1">
      <alignment horizontal="left" vertical="center" wrapText="1" indent="2"/>
    </xf>
    <xf numFmtId="49" fontId="19" fillId="3" borderId="20" xfId="0" applyNumberFormat="1" applyFont="1" applyFill="1" applyBorder="1" applyAlignment="1" applyProtection="1">
      <alignment horizontal="left" vertical="center" wrapText="1" indent="2"/>
    </xf>
    <xf numFmtId="38" fontId="20" fillId="4" borderId="42" xfId="0" applyNumberFormat="1" applyFont="1" applyFill="1" applyBorder="1" applyAlignment="1" applyProtection="1">
      <alignment horizontal="right"/>
    </xf>
    <xf numFmtId="49" fontId="18" fillId="2" borderId="11" xfId="0" applyNumberFormat="1" applyFont="1" applyFill="1" applyBorder="1" applyAlignment="1" applyProtection="1">
      <alignment horizontal="center" vertical="center"/>
    </xf>
    <xf numFmtId="49" fontId="18" fillId="3" borderId="28" xfId="0" applyNumberFormat="1" applyFont="1" applyFill="1" applyBorder="1" applyAlignment="1" applyProtection="1">
      <alignment horizontal="left" vertical="center" indent="1"/>
    </xf>
    <xf numFmtId="49" fontId="18" fillId="3" borderId="20" xfId="0" applyNumberFormat="1" applyFont="1" applyFill="1" applyBorder="1" applyAlignment="1" applyProtection="1">
      <alignment horizontal="left" vertical="center" indent="1"/>
    </xf>
    <xf numFmtId="0" fontId="20" fillId="3" borderId="83" xfId="0" applyNumberFormat="1" applyFont="1" applyFill="1" applyBorder="1" applyAlignment="1" applyProtection="1">
      <alignment horizontal="center" vertical="center"/>
    </xf>
    <xf numFmtId="0" fontId="18" fillId="3" borderId="4" xfId="0" applyNumberFormat="1" applyFont="1" applyFill="1" applyBorder="1" applyAlignment="1" applyProtection="1">
      <alignment horizontal="left" vertical="center" indent="2"/>
    </xf>
    <xf numFmtId="49" fontId="18" fillId="3" borderId="32" xfId="0" applyNumberFormat="1" applyFont="1" applyFill="1" applyBorder="1" applyAlignment="1" applyProtection="1">
      <alignment horizontal="left" vertical="center" wrapText="1" indent="2"/>
    </xf>
    <xf numFmtId="0" fontId="19" fillId="4" borderId="23" xfId="0" applyNumberFormat="1" applyFont="1" applyFill="1" applyBorder="1" applyAlignment="1" applyProtection="1">
      <alignment horizontal="left" vertical="center" wrapText="1" indent="3"/>
    </xf>
    <xf numFmtId="0" fontId="19" fillId="4" borderId="34" xfId="0" applyNumberFormat="1" applyFont="1" applyFill="1" applyBorder="1" applyAlignment="1" applyProtection="1">
      <alignment horizontal="center" vertical="center" wrapText="1"/>
    </xf>
    <xf numFmtId="0" fontId="19" fillId="2" borderId="15" xfId="0" applyNumberFormat="1" applyFont="1" applyFill="1" applyBorder="1" applyAlignment="1" applyProtection="1">
      <alignment horizontal="center" vertical="center"/>
    </xf>
    <xf numFmtId="49" fontId="18" fillId="3" borderId="4" xfId="0" applyNumberFormat="1" applyFont="1" applyFill="1" applyBorder="1" applyAlignment="1" applyProtection="1">
      <alignment horizontal="center" vertical="center"/>
    </xf>
    <xf numFmtId="49" fontId="18" fillId="3" borderId="50" xfId="0" applyNumberFormat="1" applyFont="1" applyFill="1" applyBorder="1" applyAlignment="1" applyProtection="1">
      <alignment horizontal="left" vertical="center" wrapText="1" indent="2"/>
    </xf>
    <xf numFmtId="0" fontId="18" fillId="3" borderId="15" xfId="0" applyNumberFormat="1" applyFont="1" applyFill="1" applyBorder="1" applyAlignment="1" applyProtection="1">
      <alignment horizontal="center" vertical="center" wrapText="1"/>
    </xf>
    <xf numFmtId="49" fontId="18" fillId="3" borderId="0" xfId="0" applyNumberFormat="1" applyFont="1" applyFill="1" applyAlignment="1" applyProtection="1">
      <alignment horizontal="left" vertical="center" wrapText="1" indent="2"/>
    </xf>
    <xf numFmtId="0" fontId="21" fillId="4" borderId="34" xfId="0" applyNumberFormat="1" applyFont="1" applyFill="1" applyBorder="1" applyAlignment="1" applyProtection="1">
      <alignment horizontal="left" vertical="center" wrapText="1" indent="2"/>
    </xf>
    <xf numFmtId="49" fontId="20" fillId="10" borderId="20" xfId="0" applyNumberFormat="1" applyFont="1" applyFill="1" applyBorder="1" applyAlignment="1" applyProtection="1">
      <alignment vertical="center"/>
    </xf>
    <xf numFmtId="0" fontId="18" fillId="2" borderId="16" xfId="0" applyNumberFormat="1" applyFont="1" applyFill="1" applyBorder="1" applyAlignment="1" applyProtection="1">
      <alignment horizontal="center" vertical="center"/>
    </xf>
    <xf numFmtId="49" fontId="18" fillId="3" borderId="11" xfId="0" applyNumberFormat="1" applyFont="1" applyFill="1" applyBorder="1" applyAlignment="1" applyProtection="1">
      <alignment horizontal="center" vertical="center"/>
    </xf>
    <xf numFmtId="38" fontId="20" fillId="4" borderId="23" xfId="0" applyNumberFormat="1" applyFont="1" applyFill="1" applyBorder="1" applyAlignment="1" applyProtection="1">
      <alignment horizontal="right"/>
    </xf>
    <xf numFmtId="0" fontId="18" fillId="3" borderId="28" xfId="0" applyNumberFormat="1" applyFont="1" applyFill="1" applyBorder="1" applyAlignment="1" applyProtection="1">
      <alignment horizontal="left" vertical="center" indent="2"/>
    </xf>
    <xf numFmtId="49" fontId="19" fillId="4" borderId="14" xfId="0" applyNumberFormat="1" applyFont="1" applyFill="1" applyBorder="1" applyAlignment="1" applyProtection="1">
      <alignment horizontal="left" vertical="center" wrapText="1" indent="3"/>
    </xf>
    <xf numFmtId="0" fontId="18" fillId="2" borderId="78" xfId="0" applyNumberFormat="1" applyFont="1" applyFill="1" applyBorder="1" applyAlignment="1" applyProtection="1">
      <alignment horizontal="center" vertical="center"/>
    </xf>
    <xf numFmtId="38" fontId="20" fillId="11" borderId="78" xfId="0" applyNumberFormat="1" applyFont="1" applyFill="1" applyBorder="1" applyAlignment="1" applyProtection="1">
      <alignment horizontal="right"/>
    </xf>
    <xf numFmtId="49" fontId="18" fillId="3" borderId="20" xfId="0" applyNumberFormat="1" applyFont="1" applyFill="1" applyBorder="1" applyAlignment="1" applyProtection="1">
      <alignment horizontal="left" vertical="center" indent="3"/>
    </xf>
    <xf numFmtId="49" fontId="19" fillId="4" borderId="14" xfId="0" applyNumberFormat="1" applyFont="1" applyFill="1" applyBorder="1" applyAlignment="1" applyProtection="1">
      <alignment horizontal="left" vertical="center" indent="4"/>
    </xf>
    <xf numFmtId="49" fontId="19" fillId="4" borderId="23" xfId="0" applyNumberFormat="1" applyFont="1" applyFill="1" applyBorder="1" applyAlignment="1" applyProtection="1">
      <alignment horizontal="left" vertical="top" wrapText="1" indent="4"/>
    </xf>
    <xf numFmtId="0" fontId="21" fillId="4" borderId="34" xfId="0" applyNumberFormat="1" applyFont="1" applyFill="1" applyBorder="1" applyAlignment="1" applyProtection="1">
      <alignment horizontal="left" vertical="top" wrapText="1" indent="3"/>
    </xf>
    <xf numFmtId="0" fontId="20" fillId="10" borderId="20" xfId="0" applyNumberFormat="1" applyFont="1" applyFill="1" applyBorder="1" applyAlignment="1" applyProtection="1">
      <alignment vertical="center"/>
    </xf>
    <xf numFmtId="49" fontId="18" fillId="2" borderId="28" xfId="0" applyNumberFormat="1" applyFont="1" applyFill="1" applyBorder="1" applyAlignment="1" applyProtection="1">
      <alignment horizontal="left" vertical="center"/>
    </xf>
    <xf numFmtId="38" fontId="20" fillId="11" borderId="11" xfId="0" applyNumberFormat="1" applyFont="1" applyFill="1" applyBorder="1" applyAlignment="1" applyProtection="1">
      <alignment horizontal="right"/>
    </xf>
    <xf numFmtId="0" fontId="19" fillId="3" borderId="4" xfId="0" applyNumberFormat="1" applyFont="1" applyFill="1" applyBorder="1" applyAlignment="1" applyProtection="1">
      <alignment horizontal="left" vertical="center" indent="2"/>
    </xf>
    <xf numFmtId="38" fontId="20" fillId="9" borderId="79" xfId="0" applyNumberFormat="1" applyFont="1" applyFill="1" applyBorder="1" applyAlignment="1" applyProtection="1">
      <alignment horizontal="right"/>
    </xf>
    <xf numFmtId="49" fontId="19" fillId="4" borderId="19" xfId="0" applyNumberFormat="1" applyFont="1" applyFill="1" applyBorder="1" applyAlignment="1" applyProtection="1">
      <alignment horizontal="left" vertical="center" indent="3"/>
    </xf>
    <xf numFmtId="0" fontId="19" fillId="4" borderId="7" xfId="0" applyNumberFormat="1" applyFont="1" applyFill="1" applyBorder="1" applyAlignment="1" applyProtection="1">
      <alignment horizontal="center" vertical="center"/>
    </xf>
    <xf numFmtId="38" fontId="20" fillId="8" borderId="14" xfId="0" applyNumberFormat="1" applyFont="1" applyFill="1" applyBorder="1" applyAlignment="1" applyProtection="1">
      <alignment horizontal="right"/>
    </xf>
    <xf numFmtId="3" fontId="18" fillId="10" borderId="4" xfId="0" applyNumberFormat="1" applyFont="1" applyFill="1" applyBorder="1" applyAlignment="1" applyProtection="1">
      <alignment horizontal="left" vertical="center" wrapText="1"/>
    </xf>
    <xf numFmtId="0" fontId="20" fillId="10" borderId="20" xfId="0" applyNumberFormat="1" applyFont="1" applyFill="1" applyBorder="1" applyAlignment="1" applyProtection="1">
      <alignment horizontal="left" vertical="center" wrapText="1"/>
    </xf>
    <xf numFmtId="38" fontId="20" fillId="10" borderId="20" xfId="0" applyNumberFormat="1" applyFont="1" applyFill="1" applyBorder="1" applyAlignment="1" applyProtection="1">
      <alignment horizontal="left" vertical="center"/>
    </xf>
    <xf numFmtId="3" fontId="18" fillId="10" borderId="4" xfId="0" applyNumberFormat="1" applyFont="1" applyFill="1" applyBorder="1" applyAlignment="1" applyProtection="1">
      <alignment vertical="center" wrapText="1"/>
    </xf>
    <xf numFmtId="0" fontId="20" fillId="10" borderId="83" xfId="0" applyNumberFormat="1" applyFont="1" applyFill="1" applyBorder="1" applyAlignment="1" applyProtection="1">
      <alignment horizontal="left" vertical="center" wrapText="1"/>
    </xf>
    <xf numFmtId="38" fontId="20" fillId="4" borderId="32" xfId="0" applyNumberFormat="1" applyFont="1" applyFill="1" applyBorder="1" applyAlignment="1" applyProtection="1">
      <alignment horizontal="right"/>
    </xf>
    <xf numFmtId="49" fontId="18" fillId="3" borderId="87" xfId="0" applyNumberFormat="1" applyFont="1" applyFill="1" applyBorder="1" applyAlignment="1" applyProtection="1">
      <alignment horizontal="left" vertical="center" indent="2"/>
    </xf>
    <xf numFmtId="0" fontId="18" fillId="3" borderId="33" xfId="0" applyNumberFormat="1" applyFont="1" applyFill="1" applyBorder="1" applyAlignment="1" applyProtection="1">
      <alignment horizontal="center" vertical="center"/>
    </xf>
    <xf numFmtId="49" fontId="18" fillId="3" borderId="83" xfId="0" applyNumberFormat="1" applyFont="1" applyFill="1" applyBorder="1" applyAlignment="1" applyProtection="1">
      <alignment horizontal="left" vertical="center" wrapText="1" indent="2"/>
    </xf>
    <xf numFmtId="49" fontId="18" fillId="2" borderId="42" xfId="0" applyNumberFormat="1" applyFont="1" applyFill="1" applyBorder="1" applyAlignment="1" applyProtection="1">
      <alignment horizontal="left" vertical="center" indent="1"/>
    </xf>
    <xf numFmtId="0" fontId="18" fillId="2" borderId="7" xfId="0" applyNumberFormat="1" applyFont="1" applyFill="1" applyBorder="1" applyAlignment="1" applyProtection="1">
      <alignment horizontal="center" vertical="center"/>
    </xf>
    <xf numFmtId="38" fontId="20" fillId="5" borderId="15" xfId="0" applyNumberFormat="1" applyFont="1" applyFill="1" applyBorder="1" applyAlignment="1" applyProtection="1">
      <alignment horizontal="right"/>
      <protection locked="0"/>
    </xf>
    <xf numFmtId="49" fontId="19" fillId="4" borderId="34" xfId="0" applyNumberFormat="1" applyFont="1" applyFill="1" applyBorder="1" applyAlignment="1" applyProtection="1">
      <alignment horizontal="left" vertical="center" wrapText="1" indent="3"/>
    </xf>
    <xf numFmtId="38" fontId="21" fillId="3" borderId="82" xfId="0" applyNumberFormat="1" applyFont="1" applyFill="1" applyBorder="1" applyAlignment="1" applyProtection="1">
      <alignment horizontal="right" vertical="center"/>
    </xf>
    <xf numFmtId="38" fontId="21" fillId="3" borderId="50" xfId="0" applyNumberFormat="1" applyFont="1" applyFill="1" applyBorder="1" applyAlignment="1" applyProtection="1">
      <alignment horizontal="right" vertical="center"/>
    </xf>
    <xf numFmtId="38" fontId="21" fillId="3" borderId="45" xfId="0" applyNumberFormat="1" applyFont="1" applyFill="1" applyBorder="1" applyAlignment="1" applyProtection="1">
      <alignment horizontal="right" vertical="center"/>
    </xf>
    <xf numFmtId="0" fontId="19" fillId="19" borderId="33" xfId="0" applyNumberFormat="1" applyFont="1" applyFill="1" applyBorder="1" applyAlignment="1" applyProtection="1">
      <alignment horizontal="left" vertical="center" indent="3"/>
    </xf>
    <xf numFmtId="0" fontId="19" fillId="19" borderId="87" xfId="0" applyNumberFormat="1" applyFont="1" applyFill="1" applyBorder="1" applyAlignment="1" applyProtection="1">
      <alignment horizontal="center" vertical="center"/>
    </xf>
    <xf numFmtId="38" fontId="20" fillId="19" borderId="33" xfId="0" applyNumberFormat="1" applyFont="1" applyFill="1" applyBorder="1" applyAlignment="1" applyProtection="1">
      <alignment horizontal="right"/>
    </xf>
    <xf numFmtId="38" fontId="20" fillId="19" borderId="87" xfId="0" applyNumberFormat="1" applyFont="1" applyFill="1" applyBorder="1" applyAlignment="1" applyProtection="1">
      <alignment horizontal="right"/>
    </xf>
    <xf numFmtId="38" fontId="20" fillId="19" borderId="31" xfId="0" applyNumberFormat="1" applyFont="1" applyFill="1" applyBorder="1" applyAlignment="1" applyProtection="1">
      <alignment horizontal="right"/>
    </xf>
    <xf numFmtId="0" fontId="18" fillId="2" borderId="45" xfId="0" applyNumberFormat="1" applyFont="1" applyFill="1" applyBorder="1" applyAlignment="1" applyProtection="1">
      <alignment horizontal="center" vertical="center"/>
    </xf>
    <xf numFmtId="0" fontId="17" fillId="3" borderId="0" xfId="0" applyNumberFormat="1" applyFont="1" applyFill="1" applyAlignment="1" applyProtection="1"/>
    <xf numFmtId="49" fontId="19" fillId="4" borderId="87" xfId="0" applyNumberFormat="1" applyFont="1" applyFill="1" applyBorder="1" applyAlignment="1" applyProtection="1">
      <alignment horizontal="left" vertical="center" indent="2"/>
    </xf>
    <xf numFmtId="0" fontId="19" fillId="4" borderId="33" xfId="0" applyNumberFormat="1" applyFont="1" applyFill="1" applyBorder="1" applyAlignment="1" applyProtection="1">
      <alignment horizontal="center" vertical="center"/>
    </xf>
    <xf numFmtId="0" fontId="18" fillId="2" borderId="0" xfId="0" applyNumberFormat="1" applyFont="1" applyFill="1" applyAlignment="1" applyProtection="1">
      <alignment horizontal="left" vertical="center" indent="1"/>
    </xf>
    <xf numFmtId="38" fontId="21" fillId="3" borderId="80" xfId="0" applyNumberFormat="1" applyFont="1" applyFill="1" applyBorder="1" applyAlignment="1" applyProtection="1">
      <alignment horizontal="right" vertical="center"/>
    </xf>
    <xf numFmtId="38" fontId="21" fillId="3" borderId="27" xfId="0" applyNumberFormat="1" applyFont="1" applyFill="1" applyBorder="1" applyAlignment="1" applyProtection="1">
      <alignment horizontal="right" vertical="center"/>
    </xf>
    <xf numFmtId="38" fontId="21" fillId="3" borderId="81" xfId="0" applyNumberFormat="1" applyFont="1" applyFill="1" applyBorder="1" applyAlignment="1" applyProtection="1">
      <alignment horizontal="right" vertical="center"/>
    </xf>
    <xf numFmtId="38" fontId="21" fillId="3" borderId="25" xfId="0" applyNumberFormat="1" applyFont="1" applyFill="1" applyBorder="1" applyAlignment="1" applyProtection="1">
      <alignment horizontal="right" vertical="center"/>
    </xf>
    <xf numFmtId="38" fontId="20" fillId="4" borderId="70" xfId="0" applyNumberFormat="1" applyFont="1" applyFill="1" applyBorder="1" applyAlignment="1" applyProtection="1">
      <alignment horizontal="right"/>
    </xf>
    <xf numFmtId="0" fontId="55" fillId="9" borderId="90" xfId="0" applyNumberFormat="1" applyFont="1" applyFill="1" applyBorder="1" applyAlignment="1" applyProtection="1">
      <alignment horizontal="center"/>
    </xf>
    <xf numFmtId="0" fontId="55" fillId="9" borderId="90" xfId="0" applyNumberFormat="1" applyFont="1" applyFill="1" applyBorder="1" applyAlignment="1" applyProtection="1">
      <alignment horizontal="center" wrapText="1"/>
    </xf>
    <xf numFmtId="0" fontId="55" fillId="23" borderId="90" xfId="0" applyNumberFormat="1" applyFont="1" applyFill="1" applyBorder="1" applyAlignment="1" applyProtection="1">
      <alignment horizontal="center"/>
    </xf>
    <xf numFmtId="0" fontId="0" fillId="17" borderId="0" xfId="0" applyNumberFormat="1" applyFill="1" applyAlignment="1" applyProtection="1"/>
    <xf numFmtId="0" fontId="0" fillId="9" borderId="90" xfId="0" applyNumberFormat="1" applyFill="1" applyBorder="1" applyAlignment="1" applyProtection="1">
      <alignment horizontal="center"/>
    </xf>
    <xf numFmtId="174" fontId="69" fillId="9" borderId="90" xfId="0" applyNumberFormat="1" applyFont="1" applyFill="1" applyBorder="1" applyAlignment="1" applyProtection="1">
      <alignment vertical="center"/>
    </xf>
    <xf numFmtId="49" fontId="55" fillId="9" borderId="90" xfId="0" applyNumberFormat="1" applyFont="1" applyFill="1" applyBorder="1" applyAlignment="1" applyProtection="1">
      <alignment horizontal="center"/>
    </xf>
    <xf numFmtId="0" fontId="27" fillId="10" borderId="4" xfId="0" applyNumberFormat="1" applyFont="1" applyFill="1" applyBorder="1" applyAlignment="1" applyProtection="1">
      <alignment vertical="center"/>
    </xf>
    <xf numFmtId="0" fontId="27" fillId="10" borderId="20" xfId="0" applyNumberFormat="1" applyFont="1" applyFill="1" applyBorder="1" applyAlignment="1" applyProtection="1">
      <alignment vertical="center"/>
    </xf>
    <xf numFmtId="0" fontId="27" fillId="10" borderId="4" xfId="0" applyNumberFormat="1" applyFont="1" applyFill="1" applyBorder="1" applyAlignment="1" applyProtection="1">
      <alignment horizontal="center" vertical="center"/>
    </xf>
    <xf numFmtId="0" fontId="27" fillId="10" borderId="83" xfId="0" applyNumberFormat="1" applyFont="1" applyFill="1" applyBorder="1" applyAlignment="1" applyProtection="1">
      <alignment vertical="center"/>
    </xf>
    <xf numFmtId="38" fontId="20" fillId="4" borderId="78" xfId="0" applyNumberFormat="1" applyFont="1" applyFill="1" applyBorder="1" applyAlignment="1" applyProtection="1">
      <alignment horizontal="right" vertical="center"/>
    </xf>
    <xf numFmtId="38" fontId="18" fillId="4" borderId="78" xfId="0" applyNumberFormat="1" applyFont="1" applyFill="1" applyBorder="1" applyAlignment="1" applyProtection="1">
      <alignment horizontal="right" vertical="center"/>
    </xf>
    <xf numFmtId="38" fontId="20" fillId="4" borderId="14" xfId="0" applyNumberFormat="1" applyFont="1" applyFill="1" applyBorder="1" applyAlignment="1" applyProtection="1">
      <alignment horizontal="right" vertical="center"/>
    </xf>
    <xf numFmtId="38" fontId="20" fillId="3" borderId="78" xfId="0" applyNumberFormat="1" applyFont="1" applyFill="1" applyBorder="1" applyAlignment="1" applyProtection="1">
      <alignment horizontal="right" vertical="center"/>
    </xf>
    <xf numFmtId="38" fontId="18" fillId="4" borderId="14" xfId="0" applyNumberFormat="1" applyFont="1" applyFill="1" applyBorder="1" applyAlignment="1" applyProtection="1">
      <alignment horizontal="right" vertical="center"/>
    </xf>
    <xf numFmtId="38" fontId="20" fillId="4" borderId="18" xfId="0" applyNumberFormat="1" applyFont="1" applyFill="1" applyBorder="1" applyAlignment="1" applyProtection="1">
      <alignment horizontal="right" vertical="center"/>
    </xf>
    <xf numFmtId="38" fontId="18" fillId="4" borderId="18" xfId="0" applyNumberFormat="1" applyFont="1" applyFill="1" applyBorder="1" applyAlignment="1" applyProtection="1">
      <alignment horizontal="right" vertical="center"/>
    </xf>
    <xf numFmtId="38" fontId="20" fillId="4" borderId="7" xfId="0" applyNumberFormat="1" applyFont="1" applyFill="1" applyBorder="1" applyAlignment="1" applyProtection="1">
      <alignment horizontal="right" vertical="center"/>
    </xf>
    <xf numFmtId="0" fontId="21" fillId="40" borderId="0" xfId="0" applyNumberFormat="1" applyFont="1" applyFill="1" applyAlignment="1" applyProtection="1"/>
    <xf numFmtId="0" fontId="21" fillId="40" borderId="87" xfId="0" applyNumberFormat="1" applyFont="1" applyFill="1" applyBorder="1" applyAlignment="1" applyProtection="1">
      <alignment vertical="center"/>
    </xf>
    <xf numFmtId="0" fontId="27" fillId="12" borderId="33" xfId="0" applyNumberFormat="1" applyFont="1" applyFill="1" applyBorder="1" applyAlignment="1" applyProtection="1">
      <alignment horizontal="center" vertical="center"/>
    </xf>
    <xf numFmtId="0" fontId="21" fillId="12" borderId="87" xfId="0" applyNumberFormat="1" applyFont="1" applyFill="1" applyBorder="1" applyAlignment="1" applyProtection="1">
      <alignment vertical="center"/>
    </xf>
    <xf numFmtId="0" fontId="21" fillId="12" borderId="31" xfId="0" applyNumberFormat="1" applyFont="1" applyFill="1" applyBorder="1" applyAlignment="1" applyProtection="1">
      <alignment vertical="center"/>
    </xf>
    <xf numFmtId="0" fontId="27" fillId="13" borderId="33" xfId="0" applyNumberFormat="1" applyFont="1" applyFill="1" applyBorder="1" applyAlignment="1" applyProtection="1">
      <alignment horizontal="center" vertical="center"/>
    </xf>
    <xf numFmtId="0" fontId="27" fillId="13" borderId="87" xfId="0" applyNumberFormat="1" applyFont="1" applyFill="1" applyBorder="1" applyAlignment="1" applyProtection="1">
      <alignment horizontal="center" vertical="center"/>
    </xf>
    <xf numFmtId="0" fontId="27" fillId="13" borderId="31" xfId="0" applyNumberFormat="1" applyFont="1" applyFill="1" applyBorder="1" applyAlignment="1" applyProtection="1">
      <alignment horizontal="center" vertical="center"/>
    </xf>
    <xf numFmtId="0" fontId="27" fillId="12" borderId="87" xfId="0" applyNumberFormat="1" applyFont="1" applyFill="1" applyBorder="1" applyAlignment="1" applyProtection="1">
      <alignment horizontal="center" vertical="center"/>
    </xf>
    <xf numFmtId="0" fontId="27" fillId="12" borderId="33" xfId="0" applyNumberFormat="1" applyFont="1" applyFill="1" applyBorder="1" applyAlignment="1" applyProtection="1">
      <alignment horizontal="left" vertical="center" indent="8"/>
    </xf>
    <xf numFmtId="0" fontId="21" fillId="12" borderId="87" xfId="0" applyNumberFormat="1" applyFont="1" applyFill="1" applyBorder="1" applyAlignment="1" applyProtection="1">
      <alignment horizontal="center" vertical="center"/>
    </xf>
    <xf numFmtId="0" fontId="21" fillId="12" borderId="31" xfId="0" applyNumberFormat="1" applyFont="1" applyFill="1" applyBorder="1" applyAlignment="1" applyProtection="1">
      <alignment horizontal="center" vertical="center"/>
    </xf>
    <xf numFmtId="0" fontId="21" fillId="12" borderId="0" xfId="0" applyNumberFormat="1" applyFont="1" applyFill="1" applyAlignment="1" applyProtection="1">
      <alignment horizontal="center" vertical="center"/>
    </xf>
    <xf numFmtId="0" fontId="27" fillId="12" borderId="0" xfId="0" applyNumberFormat="1" applyFont="1" applyFill="1" applyAlignment="1" applyProtection="1">
      <alignment horizontal="center" vertical="center"/>
    </xf>
    <xf numFmtId="0" fontId="21" fillId="41" borderId="0" xfId="0" applyNumberFormat="1" applyFont="1" applyFill="1" applyAlignment="1" applyProtection="1"/>
    <xf numFmtId="0" fontId="21" fillId="13" borderId="0" xfId="0" applyNumberFormat="1" applyFont="1" applyFill="1" applyAlignment="1" applyProtection="1">
      <alignment horizontal="center" vertical="center"/>
    </xf>
    <xf numFmtId="0" fontId="27" fillId="13" borderId="9" xfId="0" applyNumberFormat="1" applyFont="1" applyFill="1" applyBorder="1" applyAlignment="1" applyProtection="1">
      <alignment horizontal="center" vertical="center"/>
    </xf>
    <xf numFmtId="0" fontId="21" fillId="13" borderId="10" xfId="0" applyNumberFormat="1" applyFont="1" applyFill="1" applyBorder="1" applyAlignment="1" applyProtection="1">
      <alignment horizontal="center" vertical="center"/>
    </xf>
    <xf numFmtId="0" fontId="27" fillId="13" borderId="0" xfId="0" applyNumberFormat="1" applyFont="1" applyFill="1" applyAlignment="1" applyProtection="1">
      <alignment horizontal="center" vertical="center"/>
    </xf>
    <xf numFmtId="0" fontId="27" fillId="13" borderId="10" xfId="0" applyNumberFormat="1" applyFont="1" applyFill="1" applyBorder="1" applyAlignment="1" applyProtection="1">
      <alignment horizontal="center" vertical="center"/>
    </xf>
    <xf numFmtId="0" fontId="27" fillId="12" borderId="9" xfId="0" applyNumberFormat="1" applyFont="1" applyFill="1" applyBorder="1" applyAlignment="1" applyProtection="1">
      <alignment horizontal="right" vertical="center" indent="6"/>
    </xf>
    <xf numFmtId="0" fontId="21" fillId="12" borderId="0" xfId="0" applyNumberFormat="1" applyFont="1" applyFill="1" applyAlignment="1" applyProtection="1">
      <alignment horizontal="center" vertical="center" wrapText="1"/>
    </xf>
    <xf numFmtId="0" fontId="27" fillId="12" borderId="0" xfId="0" applyNumberFormat="1" applyFont="1" applyFill="1" applyAlignment="1" applyProtection="1">
      <alignment horizontal="center" vertical="center" wrapText="1"/>
    </xf>
    <xf numFmtId="0" fontId="21" fillId="13" borderId="0" xfId="0" applyNumberFormat="1" applyFont="1" applyFill="1" applyAlignment="1" applyProtection="1">
      <alignment horizontal="center" vertical="center" wrapText="1"/>
    </xf>
    <xf numFmtId="0" fontId="27" fillId="13" borderId="0" xfId="0" applyNumberFormat="1" applyFont="1" applyFill="1" applyAlignment="1" applyProtection="1">
      <alignment horizontal="center" vertical="center" wrapText="1"/>
    </xf>
    <xf numFmtId="0" fontId="21" fillId="13" borderId="10" xfId="0" applyNumberFormat="1" applyFont="1" applyFill="1" applyBorder="1" applyAlignment="1" applyProtection="1">
      <alignment horizontal="center" vertical="center" wrapText="1"/>
    </xf>
    <xf numFmtId="0" fontId="27" fillId="13" borderId="9" xfId="0" applyNumberFormat="1" applyFont="1" applyFill="1" applyBorder="1" applyAlignment="1" applyProtection="1">
      <alignment horizontal="center" vertical="center" wrapText="1"/>
    </xf>
    <xf numFmtId="0" fontId="27" fillId="13" borderId="10" xfId="0" applyNumberFormat="1" applyFont="1" applyFill="1" applyBorder="1" applyAlignment="1" applyProtection="1">
      <alignment horizontal="center" vertical="center" wrapText="1"/>
    </xf>
    <xf numFmtId="0" fontId="27" fillId="12" borderId="9" xfId="0" applyNumberFormat="1" applyFont="1" applyFill="1" applyBorder="1" applyAlignment="1" applyProtection="1">
      <alignment horizontal="left" vertical="center" indent="6"/>
    </xf>
    <xf numFmtId="0" fontId="21" fillId="40" borderId="10" xfId="0" applyNumberFormat="1" applyFont="1" applyFill="1" applyBorder="1" applyAlignment="1" applyProtection="1">
      <alignment horizontal="center" vertical="center"/>
    </xf>
    <xf numFmtId="0" fontId="21" fillId="12" borderId="0" xfId="0" applyNumberFormat="1" applyFont="1" applyFill="1" applyAlignment="1" applyProtection="1"/>
    <xf numFmtId="0" fontId="27" fillId="41" borderId="0" xfId="0" applyNumberFormat="1" applyFont="1" applyFill="1" applyAlignment="1" applyProtection="1">
      <alignment horizontal="center" vertical="center"/>
    </xf>
    <xf numFmtId="0" fontId="41" fillId="12" borderId="9" xfId="0" applyNumberFormat="1" applyFont="1" applyFill="1" applyBorder="1" applyAlignment="1" applyProtection="1">
      <alignment horizontal="center" vertical="center" indent="1"/>
    </xf>
    <xf numFmtId="167" fontId="21" fillId="12" borderId="10" xfId="0" applyNumberFormat="1" applyFont="1" applyFill="1" applyBorder="1" applyAlignment="1" applyProtection="1">
      <alignment horizontal="left" vertical="center" indent="1"/>
    </xf>
    <xf numFmtId="0" fontId="21" fillId="13" borderId="11" xfId="0" applyNumberFormat="1" applyFont="1" applyFill="1" applyBorder="1" applyAlignment="1" applyProtection="1">
      <alignment horizontal="center" vertical="center"/>
    </xf>
    <xf numFmtId="0" fontId="21" fillId="13" borderId="28" xfId="0" applyNumberFormat="1" applyFont="1" applyFill="1" applyBorder="1" applyAlignment="1" applyProtection="1">
      <alignment horizontal="center" vertical="center"/>
    </xf>
    <xf numFmtId="0" fontId="21" fillId="13" borderId="32" xfId="0" applyNumberFormat="1" applyFont="1" applyFill="1" applyBorder="1" applyAlignment="1" applyProtection="1">
      <alignment horizontal="center" vertical="center"/>
    </xf>
    <xf numFmtId="0" fontId="21" fillId="12" borderId="28" xfId="0" applyNumberFormat="1" applyFont="1" applyFill="1" applyBorder="1" applyAlignment="1" applyProtection="1"/>
    <xf numFmtId="0" fontId="32" fillId="12" borderId="28" xfId="0" applyNumberFormat="1" applyFont="1" applyFill="1" applyBorder="1" applyAlignment="1" applyProtection="1">
      <alignment horizontal="center" vertical="top"/>
    </xf>
    <xf numFmtId="0" fontId="21" fillId="12" borderId="32" xfId="0" applyNumberFormat="1" applyFont="1" applyFill="1" applyBorder="1" applyAlignment="1" applyProtection="1"/>
    <xf numFmtId="0" fontId="18" fillId="9" borderId="4" xfId="0" applyNumberFormat="1" applyFont="1" applyFill="1" applyBorder="1" applyAlignment="1" applyProtection="1">
      <alignment horizontal="left" vertical="center" wrapText="1" indent="3"/>
    </xf>
    <xf numFmtId="0" fontId="20" fillId="9" borderId="83" xfId="0" applyNumberFormat="1" applyFont="1" applyFill="1" applyBorder="1" applyAlignment="1" applyProtection="1">
      <alignment horizontal="left" vertical="center" wrapText="1" indent="3"/>
    </xf>
    <xf numFmtId="38" fontId="20" fillId="4" borderId="78" xfId="0" applyNumberFormat="1" applyFont="1" applyFill="1" applyBorder="1" applyAlignment="1" applyProtection="1"/>
    <xf numFmtId="0" fontId="18" fillId="14" borderId="4" xfId="0" applyNumberFormat="1" applyFont="1" applyFill="1" applyBorder="1" applyAlignment="1" applyProtection="1">
      <alignment horizontal="left" vertical="center"/>
    </xf>
    <xf numFmtId="0" fontId="19" fillId="14" borderId="78" xfId="0" applyNumberFormat="1" applyFont="1" applyFill="1" applyBorder="1" applyAlignment="1" applyProtection="1">
      <alignment horizontal="center" vertical="center" wrapText="1"/>
    </xf>
    <xf numFmtId="38" fontId="19" fillId="14" borderId="78" xfId="0" applyNumberFormat="1" applyFont="1" applyFill="1" applyBorder="1" applyAlignment="1" applyProtection="1">
      <alignment vertical="center"/>
    </xf>
    <xf numFmtId="38" fontId="19" fillId="14" borderId="5" xfId="0" applyNumberFormat="1" applyFont="1" applyFill="1" applyBorder="1" applyAlignment="1" applyProtection="1">
      <alignment vertical="center"/>
    </xf>
    <xf numFmtId="38" fontId="20" fillId="14" borderId="5" xfId="0" applyNumberFormat="1" applyFont="1" applyFill="1" applyBorder="1" applyAlignment="1" applyProtection="1">
      <alignment vertical="center"/>
    </xf>
    <xf numFmtId="0" fontId="18" fillId="2" borderId="4" xfId="0" applyNumberFormat="1" applyFont="1" applyFill="1" applyBorder="1" applyAlignment="1" applyProtection="1">
      <alignment vertical="center" wrapText="1"/>
    </xf>
    <xf numFmtId="0" fontId="19" fillId="2" borderId="78" xfId="0" applyNumberFormat="1" applyFont="1" applyFill="1" applyBorder="1" applyAlignment="1" applyProtection="1">
      <alignment horizontal="center" vertical="center" wrapText="1"/>
    </xf>
    <xf numFmtId="38" fontId="20" fillId="4" borderId="5" xfId="0" applyNumberFormat="1" applyFont="1" applyFill="1" applyBorder="1" applyAlignment="1" applyProtection="1">
      <alignment vertical="center"/>
    </xf>
    <xf numFmtId="38" fontId="20" fillId="3" borderId="78" xfId="0" applyNumberFormat="1" applyFont="1" applyFill="1" applyBorder="1" applyAlignment="1" applyProtection="1"/>
    <xf numFmtId="38" fontId="20" fillId="4" borderId="79" xfId="0" applyNumberFormat="1" applyFont="1" applyFill="1" applyBorder="1" applyAlignment="1" applyProtection="1">
      <alignment vertical="center"/>
    </xf>
    <xf numFmtId="0" fontId="19" fillId="4" borderId="23" xfId="0" applyNumberFormat="1" applyFont="1" applyFill="1" applyBorder="1" applyAlignment="1" applyProtection="1">
      <alignment horizontal="left" vertical="center" wrapText="1" indent="1"/>
    </xf>
    <xf numFmtId="0" fontId="19" fillId="4" borderId="34" xfId="0" applyNumberFormat="1" applyFont="1" applyFill="1" applyBorder="1" applyAlignment="1" applyProtection="1">
      <alignment horizontal="left" vertical="center" wrapText="1" indent="1"/>
    </xf>
    <xf numFmtId="0" fontId="18" fillId="14" borderId="11" xfId="0" applyNumberFormat="1" applyFont="1" applyFill="1" applyBorder="1" applyAlignment="1" applyProtection="1">
      <alignment horizontal="left" vertical="center"/>
    </xf>
    <xf numFmtId="0" fontId="19" fillId="14" borderId="1" xfId="0" applyNumberFormat="1" applyFont="1" applyFill="1" applyBorder="1" applyAlignment="1" applyProtection="1">
      <alignment horizontal="center" vertical="center" wrapText="1"/>
    </xf>
    <xf numFmtId="38" fontId="16" fillId="14" borderId="5" xfId="0" applyNumberFormat="1" applyFont="1" applyFill="1" applyBorder="1" applyAlignment="1" applyProtection="1">
      <alignment vertical="center"/>
    </xf>
    <xf numFmtId="38" fontId="19" fillId="3" borderId="5" xfId="0" applyNumberFormat="1" applyFont="1" applyFill="1" applyBorder="1" applyAlignment="1" applyProtection="1">
      <alignment vertical="center"/>
    </xf>
    <xf numFmtId="38" fontId="20" fillId="3" borderId="5" xfId="0" applyNumberFormat="1" applyFont="1" applyFill="1" applyBorder="1" applyAlignment="1" applyProtection="1">
      <alignment vertical="center"/>
    </xf>
    <xf numFmtId="38" fontId="20" fillId="4" borderId="7" xfId="0" applyNumberFormat="1" applyFont="1" applyFill="1" applyBorder="1" applyAlignment="1" applyProtection="1"/>
    <xf numFmtId="38" fontId="20" fillId="4" borderId="14" xfId="0" applyNumberFormat="1" applyFont="1" applyFill="1" applyBorder="1" applyAlignment="1" applyProtection="1"/>
    <xf numFmtId="0" fontId="27" fillId="14" borderId="83" xfId="0" applyNumberFormat="1" applyFont="1" applyFill="1" applyBorder="1" applyAlignment="1" applyProtection="1">
      <alignment horizontal="left" vertical="center"/>
    </xf>
    <xf numFmtId="38" fontId="20" fillId="14" borderId="5" xfId="0" applyNumberFormat="1" applyFont="1" applyFill="1" applyBorder="1" applyAlignment="1" applyProtection="1"/>
    <xf numFmtId="0" fontId="18" fillId="2" borderId="4" xfId="0" applyNumberFormat="1" applyFont="1" applyFill="1" applyBorder="1" applyAlignment="1" applyProtection="1">
      <alignment horizontal="left" vertical="center"/>
    </xf>
    <xf numFmtId="0" fontId="18" fillId="2" borderId="83" xfId="0" applyNumberFormat="1" applyFont="1" applyFill="1" applyBorder="1" applyAlignment="1" applyProtection="1">
      <alignment vertical="center"/>
    </xf>
    <xf numFmtId="171" fontId="18" fillId="2" borderId="4" xfId="0" applyNumberFormat="1" applyFont="1" applyFill="1" applyBorder="1" applyAlignment="1" applyProtection="1">
      <alignment horizontal="left" vertical="center"/>
    </xf>
    <xf numFmtId="38" fontId="20" fillId="4" borderId="7" xfId="0" applyNumberFormat="1" applyFont="1" applyFill="1" applyBorder="1" applyAlignment="1" applyProtection="1">
      <alignment vertical="center"/>
    </xf>
    <xf numFmtId="0" fontId="19" fillId="4" borderId="57" xfId="0" applyNumberFormat="1" applyFont="1" applyFill="1" applyBorder="1" applyAlignment="1" applyProtection="1">
      <alignment horizontal="left" vertical="center" wrapText="1" indent="2"/>
    </xf>
    <xf numFmtId="0" fontId="19" fillId="4" borderId="58" xfId="0" applyNumberFormat="1" applyFont="1" applyFill="1" applyBorder="1" applyAlignment="1" applyProtection="1">
      <alignment horizontal="left" vertical="center" wrapText="1" indent="2"/>
    </xf>
    <xf numFmtId="0" fontId="19" fillId="4" borderId="57" xfId="0" applyNumberFormat="1" applyFont="1" applyFill="1" applyBorder="1" applyAlignment="1" applyProtection="1">
      <alignment horizontal="left" vertical="center" wrapText="1" indent="3"/>
    </xf>
    <xf numFmtId="0" fontId="19" fillId="4" borderId="58" xfId="0" applyNumberFormat="1" applyFont="1" applyFill="1" applyBorder="1" applyAlignment="1" applyProtection="1">
      <alignment horizontal="left" vertical="center" wrapText="1" indent="3"/>
    </xf>
    <xf numFmtId="38" fontId="20" fillId="4" borderId="18" xfId="0" applyNumberFormat="1" applyFont="1" applyFill="1" applyBorder="1" applyAlignment="1" applyProtection="1">
      <alignment vertical="center"/>
    </xf>
    <xf numFmtId="38" fontId="20" fillId="4" borderId="18" xfId="0" applyNumberFormat="1" applyFont="1" applyFill="1" applyBorder="1" applyAlignment="1" applyProtection="1"/>
    <xf numFmtId="0" fontId="2" fillId="0" borderId="0" xfId="0" applyNumberFormat="1" applyFont="1" applyFill="1" applyAlignment="1" applyProtection="1"/>
    <xf numFmtId="0" fontId="54" fillId="19" borderId="125" xfId="0" applyNumberFormat="1" applyFont="1" applyFill="1" applyBorder="1" applyAlignment="1" applyProtection="1"/>
    <xf numFmtId="177" fontId="54" fillId="22" borderId="88" xfId="0" applyNumberFormat="1" applyFont="1" applyFill="1" applyBorder="1" applyAlignment="1" applyProtection="1">
      <alignment horizontal="center"/>
      <protection hidden="1"/>
    </xf>
    <xf numFmtId="0" fontId="2" fillId="19" borderId="0" xfId="0" applyNumberFormat="1" applyFont="1" applyFill="1" applyAlignment="1" applyProtection="1"/>
    <xf numFmtId="0" fontId="28" fillId="19" borderId="0" xfId="0" applyNumberFormat="1" applyFont="1" applyFill="1" applyAlignment="1" applyProtection="1">
      <protection hidden="1"/>
    </xf>
    <xf numFmtId="0" fontId="28" fillId="19" borderId="0" xfId="0" applyNumberFormat="1" applyFont="1" applyFill="1" applyAlignment="1" applyProtection="1"/>
    <xf numFmtId="0" fontId="72" fillId="17" borderId="0" xfId="0" applyNumberFormat="1" applyFont="1" applyFill="1" applyAlignment="1" applyProtection="1">
      <alignment horizontal="center" vertical="center"/>
      <protection hidden="1"/>
    </xf>
    <xf numFmtId="0" fontId="80" fillId="19" borderId="88" xfId="0" applyNumberFormat="1" applyFont="1" applyFill="1" applyBorder="1" applyAlignment="1" applyProtection="1">
      <alignment vertical="top" wrapText="1"/>
    </xf>
    <xf numFmtId="0" fontId="80" fillId="30" borderId="88" xfId="0" applyNumberFormat="1" applyFont="1" applyFill="1" applyBorder="1" applyAlignment="1" applyProtection="1">
      <alignment wrapText="1"/>
    </xf>
    <xf numFmtId="0" fontId="90" fillId="19" borderId="0" xfId="0" applyNumberFormat="1" applyFont="1" applyFill="1" applyAlignment="1" applyProtection="1">
      <protection hidden="1"/>
    </xf>
    <xf numFmtId="0" fontId="80" fillId="26" borderId="89" xfId="0" applyNumberFormat="1" applyFont="1" applyFill="1" applyBorder="1" applyAlignment="1" applyProtection="1">
      <alignment vertical="top" wrapText="1"/>
    </xf>
    <xf numFmtId="0" fontId="77" fillId="25" borderId="97" xfId="0" applyNumberFormat="1" applyFont="1" applyFill="1" applyBorder="1" applyAlignment="1" applyProtection="1">
      <alignment horizontal="center" vertical="center"/>
    </xf>
    <xf numFmtId="0" fontId="56" fillId="19" borderId="0" xfId="0" applyNumberFormat="1" applyFont="1" applyFill="1" applyAlignment="1" applyProtection="1">
      <protection hidden="1"/>
    </xf>
    <xf numFmtId="0" fontId="2" fillId="27" borderId="99" xfId="0" applyNumberFormat="1" applyFont="1" applyFill="1" applyBorder="1" applyAlignment="1" applyProtection="1"/>
    <xf numFmtId="0" fontId="2" fillId="27" borderId="76" xfId="0" applyNumberFormat="1" applyFont="1" applyFill="1" applyBorder="1" applyAlignment="1" applyProtection="1"/>
    <xf numFmtId="0" fontId="72" fillId="27" borderId="76" xfId="0" applyNumberFormat="1" applyFont="1" applyFill="1" applyBorder="1" applyAlignment="1" applyProtection="1">
      <alignment horizontal="center" vertical="center"/>
    </xf>
    <xf numFmtId="0" fontId="2" fillId="27" borderId="60" xfId="0" applyNumberFormat="1" applyFont="1" applyFill="1" applyBorder="1" applyAlignment="1" applyProtection="1"/>
    <xf numFmtId="0" fontId="83" fillId="27" borderId="60" xfId="0" applyNumberFormat="1" applyFont="1" applyFill="1" applyBorder="1" applyAlignment="1" applyProtection="1"/>
    <xf numFmtId="0" fontId="2" fillId="27" borderId="0" xfId="0" applyNumberFormat="1" applyFont="1" applyFill="1" applyAlignment="1" applyProtection="1">
      <alignment horizontal="center"/>
    </xf>
    <xf numFmtId="0" fontId="2" fillId="27" borderId="61" xfId="0" applyNumberFormat="1" applyFont="1" applyFill="1" applyBorder="1" applyAlignment="1" applyProtection="1">
      <alignment horizontal="center"/>
    </xf>
    <xf numFmtId="0" fontId="54" fillId="28" borderId="90" xfId="0" applyNumberFormat="1" applyFont="1" applyFill="1" applyBorder="1" applyAlignment="1" applyProtection="1">
      <alignment horizontal="left" vertical="top"/>
    </xf>
    <xf numFmtId="4" fontId="75" fillId="26" borderId="90" xfId="0" applyNumberFormat="1" applyFont="1" applyFill="1" applyBorder="1" applyAlignment="1" applyProtection="1">
      <alignment horizontal="center" vertical="top"/>
      <protection hidden="1"/>
    </xf>
    <xf numFmtId="173" fontId="75" fillId="17" borderId="61" xfId="0" applyNumberFormat="1" applyFont="1" applyFill="1" applyBorder="1" applyAlignment="1" applyProtection="1">
      <alignment horizontal="center" vertical="top"/>
      <protection hidden="1"/>
    </xf>
    <xf numFmtId="173" fontId="75" fillId="17" borderId="61" xfId="0" applyNumberFormat="1" applyFont="1" applyFill="1" applyBorder="1" applyAlignment="1" applyProtection="1">
      <alignment horizontal="center" vertical="top"/>
    </xf>
    <xf numFmtId="0" fontId="2" fillId="17" borderId="0" xfId="0" applyNumberFormat="1" applyFont="1" applyFill="1" applyAlignment="1" applyProtection="1">
      <alignment horizontal="center" vertical="top"/>
    </xf>
    <xf numFmtId="0" fontId="2" fillId="17" borderId="61" xfId="0" applyNumberFormat="1" applyFont="1" applyFill="1" applyBorder="1" applyAlignment="1" applyProtection="1">
      <alignment horizontal="center" vertical="top"/>
    </xf>
    <xf numFmtId="175" fontId="75" fillId="26" borderId="90" xfId="0" applyNumberFormat="1" applyFont="1" applyFill="1" applyBorder="1" applyAlignment="1" applyProtection="1">
      <alignment horizontal="center" vertical="top"/>
      <protection hidden="1"/>
    </xf>
    <xf numFmtId="9" fontId="75" fillId="17" borderId="61" xfId="0" applyNumberFormat="1" applyFont="1" applyFill="1" applyBorder="1" applyAlignment="1" applyProtection="1">
      <alignment horizontal="center" vertical="top"/>
      <protection hidden="1"/>
    </xf>
    <xf numFmtId="9" fontId="75" fillId="17" borderId="61" xfId="0" applyNumberFormat="1" applyFont="1" applyFill="1" applyBorder="1" applyAlignment="1" applyProtection="1">
      <alignment horizontal="center" vertical="top"/>
    </xf>
    <xf numFmtId="0" fontId="2" fillId="17" borderId="0" xfId="0" applyNumberFormat="1" applyFont="1" applyFill="1" applyAlignment="1" applyProtection="1">
      <alignment horizontal="left" vertical="top"/>
    </xf>
    <xf numFmtId="0" fontId="2" fillId="17" borderId="61" xfId="0" applyNumberFormat="1" applyFont="1" applyFill="1" applyBorder="1" applyAlignment="1" applyProtection="1">
      <alignment horizontal="left" vertical="top"/>
    </xf>
    <xf numFmtId="0" fontId="75" fillId="26" borderId="90" xfId="0" applyNumberFormat="1" applyFont="1" applyFill="1" applyBorder="1" applyAlignment="1" applyProtection="1">
      <alignment horizontal="center" vertical="top"/>
      <protection hidden="1"/>
    </xf>
    <xf numFmtId="0" fontId="54" fillId="17" borderId="61" xfId="0" applyNumberFormat="1" applyFont="1" applyFill="1" applyBorder="1" applyAlignment="1" applyProtection="1">
      <alignment horizontal="left" vertical="top"/>
    </xf>
    <xf numFmtId="0" fontId="2" fillId="17" borderId="61" xfId="0" applyNumberFormat="1" applyFont="1" applyFill="1" applyBorder="1" applyAlignment="1" applyProtection="1"/>
    <xf numFmtId="0" fontId="2" fillId="17" borderId="113" xfId="0" applyNumberFormat="1" applyFont="1" applyFill="1" applyBorder="1" applyAlignment="1" applyProtection="1">
      <alignment horizontal="center" vertical="top"/>
    </xf>
    <xf numFmtId="0" fontId="72" fillId="27" borderId="90" xfId="0" applyNumberFormat="1" applyFont="1" applyFill="1" applyBorder="1" applyAlignment="1" applyProtection="1">
      <alignment horizontal="center" vertical="center"/>
    </xf>
    <xf numFmtId="0" fontId="0" fillId="19" borderId="0" xfId="0" applyNumberFormat="1" applyFill="1" applyAlignment="1" applyProtection="1"/>
    <xf numFmtId="0" fontId="2" fillId="28" borderId="110" xfId="0" applyNumberFormat="1" applyFont="1" applyFill="1" applyBorder="1" applyAlignment="1" applyProtection="1">
      <alignment horizontal="left" vertical="top" wrapText="1"/>
    </xf>
    <xf numFmtId="0" fontId="2" fillId="30" borderId="110" xfId="0" applyNumberFormat="1" applyFont="1" applyFill="1" applyBorder="1" applyAlignment="1" applyProtection="1">
      <alignment horizontal="center" vertical="center"/>
      <protection locked="0"/>
    </xf>
    <xf numFmtId="0" fontId="2" fillId="30" borderId="96" xfId="0" applyNumberFormat="1" applyFont="1" applyFill="1" applyBorder="1" applyAlignment="1" applyProtection="1">
      <alignment horizontal="center" vertical="center"/>
      <protection locked="0"/>
    </xf>
    <xf numFmtId="0" fontId="2" fillId="28" borderId="110" xfId="0" applyNumberFormat="1" applyFont="1" applyFill="1" applyBorder="1" applyAlignment="1" applyProtection="1">
      <alignment horizontal="left" vertical="top"/>
    </xf>
    <xf numFmtId="0" fontId="2" fillId="27" borderId="97" xfId="0" applyNumberFormat="1" applyFont="1" applyFill="1" applyBorder="1" applyAlignment="1" applyProtection="1"/>
    <xf numFmtId="0" fontId="77" fillId="25" borderId="99" xfId="0" applyNumberFormat="1" applyFont="1" applyFill="1" applyBorder="1" applyAlignment="1" applyProtection="1">
      <alignment horizontal="center" vertical="center"/>
    </xf>
    <xf numFmtId="0" fontId="2" fillId="27" borderId="112" xfId="0" applyNumberFormat="1" applyFont="1" applyFill="1" applyBorder="1" applyAlignment="1" applyProtection="1">
      <alignment horizontal="center"/>
    </xf>
    <xf numFmtId="0" fontId="54" fillId="28" borderId="91" xfId="0" applyNumberFormat="1" applyFont="1" applyFill="1" applyBorder="1" applyAlignment="1" applyProtection="1">
      <alignment horizontal="center" vertical="center" wrapText="1"/>
    </xf>
    <xf numFmtId="0" fontId="73" fillId="28" borderId="91" xfId="0" applyNumberFormat="1" applyFont="1" applyFill="1" applyBorder="1" applyAlignment="1" applyProtection="1">
      <alignment horizontal="center" vertical="center" wrapText="1"/>
    </xf>
    <xf numFmtId="0" fontId="2" fillId="33" borderId="98" xfId="0" applyNumberFormat="1" applyFont="1" applyFill="1" applyBorder="1" applyAlignment="1" applyProtection="1"/>
    <xf numFmtId="175" fontId="28" fillId="26" borderId="90" xfId="0" applyNumberFormat="1" applyFont="1" applyFill="1" applyBorder="1" applyAlignment="1" applyProtection="1">
      <alignment horizontal="center" vertical="top"/>
      <protection hidden="1"/>
    </xf>
    <xf numFmtId="0" fontId="2" fillId="33" borderId="111" xfId="0" applyNumberFormat="1" applyFont="1" applyFill="1" applyBorder="1" applyAlignment="1" applyProtection="1"/>
    <xf numFmtId="175" fontId="28" fillId="26" borderId="92" xfId="0" applyNumberFormat="1" applyFont="1" applyFill="1" applyBorder="1" applyAlignment="1" applyProtection="1">
      <alignment horizontal="center" vertical="top"/>
      <protection hidden="1"/>
    </xf>
    <xf numFmtId="0" fontId="2" fillId="27" borderId="0" xfId="0" applyNumberFormat="1" applyFont="1" applyFill="1" applyAlignment="1" applyProtection="1"/>
    <xf numFmtId="0" fontId="26" fillId="33" borderId="121" xfId="0" applyNumberFormat="1" applyFont="1" applyFill="1" applyBorder="1" applyAlignment="1" applyProtection="1">
      <alignment horizontal="right"/>
    </xf>
    <xf numFmtId="175" fontId="28" fillId="26" borderId="121" xfId="0" applyNumberFormat="1" applyFont="1" applyFill="1" applyBorder="1" applyAlignment="1" applyProtection="1">
      <alignment horizontal="center" vertical="top"/>
      <protection hidden="1"/>
    </xf>
    <xf numFmtId="175" fontId="26" fillId="26" borderId="121" xfId="0" applyNumberFormat="1" applyFont="1" applyFill="1" applyBorder="1" applyAlignment="1" applyProtection="1">
      <alignment horizontal="center" vertical="center"/>
      <protection hidden="1"/>
    </xf>
    <xf numFmtId="0" fontId="2" fillId="35" borderId="107" xfId="0" applyNumberFormat="1" applyFont="1" applyFill="1" applyBorder="1" applyAlignment="1" applyProtection="1"/>
    <xf numFmtId="175" fontId="28" fillId="26" borderId="91" xfId="0" applyNumberFormat="1" applyFont="1" applyFill="1" applyBorder="1" applyAlignment="1" applyProtection="1">
      <alignment horizontal="center" vertical="top"/>
      <protection hidden="1"/>
    </xf>
    <xf numFmtId="175" fontId="2" fillId="0" borderId="91" xfId="0" applyNumberFormat="1" applyFont="1" applyFill="1" applyBorder="1" applyAlignment="1" applyProtection="1">
      <alignment horizontal="center" vertical="center"/>
      <protection locked="0"/>
    </xf>
    <xf numFmtId="0" fontId="2" fillId="35" borderId="98" xfId="0" applyNumberFormat="1" applyFont="1" applyFill="1" applyBorder="1" applyAlignment="1" applyProtection="1"/>
    <xf numFmtId="0" fontId="26" fillId="35" borderId="121" xfId="0" applyNumberFormat="1" applyFont="1" applyFill="1" applyBorder="1" applyAlignment="1" applyProtection="1">
      <alignment horizontal="right"/>
    </xf>
    <xf numFmtId="0" fontId="28" fillId="38" borderId="90" xfId="0" applyNumberFormat="1" applyFont="1" applyFill="1" applyBorder="1" applyAlignment="1" applyProtection="1"/>
    <xf numFmtId="175" fontId="2" fillId="26" borderId="91" xfId="0" applyNumberFormat="1" applyFont="1" applyFill="1" applyBorder="1" applyAlignment="1" applyProtection="1">
      <alignment horizontal="center"/>
      <protection hidden="1"/>
    </xf>
    <xf numFmtId="175" fontId="28" fillId="19" borderId="0" xfId="0" applyNumberFormat="1" applyFont="1" applyFill="1" applyAlignment="1" applyProtection="1"/>
    <xf numFmtId="0" fontId="26" fillId="37" borderId="121" xfId="0" applyNumberFormat="1" applyFont="1" applyFill="1" applyBorder="1" applyAlignment="1" applyProtection="1">
      <alignment horizontal="right"/>
    </xf>
    <xf numFmtId="175" fontId="26" fillId="26" borderId="121" xfId="0" applyNumberFormat="1" applyFont="1" applyFill="1" applyBorder="1" applyAlignment="1" applyProtection="1">
      <alignment horizontal="center"/>
      <protection hidden="1"/>
    </xf>
    <xf numFmtId="0" fontId="26" fillId="19" borderId="121" xfId="0" applyNumberFormat="1" applyFont="1" applyFill="1" applyBorder="1" applyAlignment="1" applyProtection="1">
      <alignment horizontal="right"/>
    </xf>
    <xf numFmtId="175" fontId="28" fillId="17" borderId="123" xfId="0" applyNumberFormat="1" applyFont="1" applyFill="1" applyBorder="1" applyAlignment="1" applyProtection="1">
      <alignment horizontal="center"/>
      <protection hidden="1"/>
    </xf>
    <xf numFmtId="175" fontId="28" fillId="19" borderId="123" xfId="0" applyNumberFormat="1" applyFont="1" applyFill="1" applyBorder="1" applyAlignment="1" applyProtection="1">
      <alignment horizontal="center" vertical="center"/>
      <protection locked="0"/>
    </xf>
    <xf numFmtId="175" fontId="28" fillId="19" borderId="122" xfId="0" applyNumberFormat="1" applyFont="1" applyFill="1" applyBorder="1" applyAlignment="1" applyProtection="1">
      <alignment horizontal="center" vertical="center"/>
      <protection locked="0"/>
    </xf>
    <xf numFmtId="173" fontId="116" fillId="27" borderId="113" xfId="0" applyNumberFormat="1" applyFont="1" applyFill="1" applyBorder="1" applyAlignment="1" applyProtection="1">
      <alignment horizontal="center"/>
      <protection hidden="1"/>
    </xf>
    <xf numFmtId="173" fontId="56" fillId="19" borderId="0" xfId="0" applyNumberFormat="1" applyFont="1" applyFill="1" applyAlignment="1" applyProtection="1">
      <protection hidden="1"/>
    </xf>
    <xf numFmtId="173" fontId="28" fillId="19" borderId="0" xfId="0" applyNumberFormat="1" applyFont="1" applyFill="1" applyAlignment="1" applyProtection="1"/>
    <xf numFmtId="0" fontId="2" fillId="27" borderId="62" xfId="0" applyNumberFormat="1" applyFont="1" applyFill="1" applyBorder="1" applyAlignment="1" applyProtection="1"/>
    <xf numFmtId="0" fontId="2" fillId="27" borderId="63" xfId="0" applyNumberFormat="1" applyFont="1" applyFill="1" applyBorder="1" applyAlignment="1" applyProtection="1"/>
    <xf numFmtId="0" fontId="54" fillId="26" borderId="110" xfId="0" applyNumberFormat="1" applyFont="1" applyFill="1" applyBorder="1" applyAlignment="1" applyProtection="1">
      <alignment horizontal="right" vertical="top" wrapText="1"/>
    </xf>
    <xf numFmtId="175" fontId="54" fillId="26" borderId="115" xfId="0" applyNumberFormat="1" applyFont="1" applyFill="1" applyBorder="1" applyAlignment="1" applyProtection="1">
      <alignment horizontal="center"/>
      <protection hidden="1"/>
    </xf>
    <xf numFmtId="175" fontId="54" fillId="26" borderId="115" xfId="0" applyNumberFormat="1" applyFont="1" applyFill="1" applyBorder="1" applyAlignment="1" applyProtection="1">
      <alignment horizontal="center" vertical="center"/>
      <protection hidden="1"/>
    </xf>
    <xf numFmtId="175" fontId="54" fillId="26" borderId="110" xfId="0" applyNumberFormat="1" applyFont="1" applyFill="1" applyBorder="1" applyAlignment="1" applyProtection="1">
      <alignment horizontal="center" vertical="center"/>
    </xf>
    <xf numFmtId="0" fontId="72" fillId="27" borderId="99" xfId="0" applyNumberFormat="1" applyFont="1" applyFill="1" applyBorder="1" applyAlignment="1" applyProtection="1">
      <alignment horizontal="center" vertical="center"/>
    </xf>
    <xf numFmtId="175" fontId="75" fillId="19" borderId="90" xfId="0" applyNumberFormat="1" applyFont="1" applyFill="1" applyBorder="1" applyAlignment="1" applyProtection="1">
      <alignment horizontal="center" vertical="center"/>
      <protection locked="0"/>
    </xf>
    <xf numFmtId="0" fontId="2" fillId="30" borderId="102" xfId="0" applyNumberFormat="1" applyFont="1" applyFill="1" applyBorder="1" applyAlignment="1" applyProtection="1">
      <alignment vertical="center"/>
      <protection locked="0"/>
    </xf>
    <xf numFmtId="0" fontId="2" fillId="30" borderId="90" xfId="0" applyNumberFormat="1" applyFont="1" applyFill="1" applyBorder="1" applyAlignment="1" applyProtection="1">
      <alignment vertical="center"/>
      <protection locked="0"/>
    </xf>
    <xf numFmtId="0" fontId="28" fillId="17" borderId="0" xfId="0" applyNumberFormat="1" applyFont="1" applyFill="1" applyAlignment="1" applyProtection="1">
      <alignment vertical="center" wrapText="1"/>
    </xf>
    <xf numFmtId="0" fontId="28" fillId="17" borderId="61" xfId="0" applyNumberFormat="1" applyFont="1" applyFill="1" applyBorder="1" applyAlignment="1" applyProtection="1">
      <alignment vertical="center" wrapText="1"/>
    </xf>
    <xf numFmtId="0" fontId="2" fillId="28" borderId="98" xfId="0" applyNumberFormat="1" applyFont="1" applyFill="1" applyBorder="1" applyAlignment="1" applyProtection="1">
      <alignment vertical="top" wrapText="1"/>
    </xf>
    <xf numFmtId="0" fontId="2" fillId="30" borderId="90" xfId="0" applyNumberFormat="1" applyFont="1" applyFill="1" applyBorder="1" applyAlignment="1" applyProtection="1">
      <alignment horizontal="center" vertical="center"/>
      <protection locked="0"/>
    </xf>
    <xf numFmtId="0" fontId="2" fillId="28" borderId="90" xfId="0" applyNumberFormat="1" applyFont="1" applyFill="1" applyBorder="1" applyAlignment="1" applyProtection="1">
      <alignment vertical="top"/>
    </xf>
    <xf numFmtId="0" fontId="2" fillId="28" borderId="90" xfId="0" applyNumberFormat="1" applyFont="1" applyFill="1" applyBorder="1" applyAlignment="1" applyProtection="1">
      <alignment horizontal="left" vertical="top" wrapText="1"/>
    </xf>
    <xf numFmtId="0" fontId="2" fillId="17" borderId="90" xfId="0" applyNumberFormat="1" applyFont="1" applyFill="1" applyBorder="1" applyAlignment="1" applyProtection="1">
      <alignment vertical="top"/>
      <protection locked="0"/>
    </xf>
    <xf numFmtId="0" fontId="2" fillId="17" borderId="96" xfId="0" applyNumberFormat="1" applyFont="1" applyFill="1" applyBorder="1" applyAlignment="1" applyProtection="1">
      <alignment vertical="top"/>
      <protection locked="0"/>
    </xf>
    <xf numFmtId="0" fontId="2" fillId="17" borderId="109" xfId="0" applyNumberFormat="1" applyFont="1" applyFill="1" applyBorder="1" applyAlignment="1" applyProtection="1">
      <alignment vertical="top"/>
      <protection locked="0"/>
    </xf>
    <xf numFmtId="0" fontId="2" fillId="17" borderId="108" xfId="0" applyNumberFormat="1" applyFont="1" applyFill="1" applyBorder="1" applyAlignment="1" applyProtection="1">
      <alignment vertical="top"/>
      <protection locked="0"/>
    </xf>
    <xf numFmtId="0" fontId="2" fillId="28" borderId="90" xfId="0" applyNumberFormat="1" applyFont="1" applyFill="1" applyBorder="1" applyAlignment="1" applyProtection="1">
      <alignment vertical="top" wrapText="1"/>
    </xf>
    <xf numFmtId="0" fontId="2" fillId="30" borderId="90" xfId="0" applyNumberFormat="1" applyFont="1" applyFill="1" applyBorder="1" applyAlignment="1" applyProtection="1">
      <alignment horizontal="center" vertical="center" wrapText="1"/>
      <protection locked="0"/>
    </xf>
    <xf numFmtId="0" fontId="80" fillId="17" borderId="90" xfId="0" applyNumberFormat="1" applyFont="1" applyFill="1" applyBorder="1" applyAlignment="1" applyProtection="1">
      <alignment horizontal="left" vertical="top" wrapText="1"/>
      <protection locked="0"/>
    </xf>
    <xf numFmtId="0" fontId="80" fillId="17" borderId="96" xfId="0" applyNumberFormat="1" applyFont="1" applyFill="1" applyBorder="1" applyAlignment="1" applyProtection="1">
      <alignment horizontal="left" vertical="top" wrapText="1"/>
      <protection locked="0"/>
    </xf>
    <xf numFmtId="0" fontId="80" fillId="17" borderId="109" xfId="0" applyNumberFormat="1" applyFont="1" applyFill="1" applyBorder="1" applyAlignment="1" applyProtection="1">
      <alignment horizontal="left" vertical="top" wrapText="1"/>
      <protection locked="0"/>
    </xf>
    <xf numFmtId="0" fontId="80" fillId="17" borderId="108" xfId="0" applyNumberFormat="1" applyFont="1" applyFill="1" applyBorder="1" applyAlignment="1" applyProtection="1">
      <alignment horizontal="left" vertical="top" wrapText="1"/>
      <protection locked="0"/>
    </xf>
    <xf numFmtId="0" fontId="2" fillId="19" borderId="60" xfId="0" applyNumberFormat="1" applyFont="1" applyFill="1" applyBorder="1" applyAlignment="1" applyProtection="1"/>
    <xf numFmtId="0" fontId="2" fillId="19" borderId="0" xfId="0" applyNumberFormat="1" applyFont="1" applyFill="1" applyAlignment="1" applyProtection="1">
      <alignment horizontal="left" vertical="top" wrapText="1"/>
    </xf>
    <xf numFmtId="0" fontId="2" fillId="19" borderId="61" xfId="0" applyNumberFormat="1" applyFont="1" applyFill="1" applyBorder="1" applyAlignment="1" applyProtection="1">
      <alignment horizontal="left" vertical="top" wrapText="1"/>
    </xf>
    <xf numFmtId="0" fontId="2" fillId="19" borderId="0" xfId="0" applyNumberFormat="1" applyFont="1" applyFill="1" applyAlignment="1" applyProtection="1">
      <alignment vertical="top" wrapText="1"/>
    </xf>
    <xf numFmtId="0" fontId="73" fillId="19" borderId="0" xfId="0" applyNumberFormat="1" applyFont="1" applyFill="1" applyAlignment="1" applyProtection="1">
      <alignment horizontal="right" vertical="center"/>
      <protection hidden="1"/>
    </xf>
    <xf numFmtId="0" fontId="2" fillId="19" borderId="0" xfId="0" applyNumberFormat="1" applyFont="1" applyFill="1" applyAlignment="1" applyProtection="1">
      <alignment horizontal="right" vertical="top" wrapText="1"/>
    </xf>
    <xf numFmtId="0" fontId="2" fillId="19" borderId="61" xfId="0" applyNumberFormat="1" applyFont="1" applyFill="1" applyBorder="1" applyAlignment="1" applyProtection="1"/>
    <xf numFmtId="0" fontId="2" fillId="19" borderId="0" xfId="0" applyNumberFormat="1" applyFont="1" applyFill="1" applyAlignment="1" applyProtection="1">
      <alignment vertical="top"/>
    </xf>
    <xf numFmtId="0" fontId="54" fillId="28" borderId="90" xfId="0" applyNumberFormat="1" applyFont="1" applyFill="1" applyBorder="1" applyAlignment="1" applyProtection="1">
      <alignment horizontal="center"/>
    </xf>
    <xf numFmtId="0" fontId="2" fillId="19" borderId="62" xfId="0" applyNumberFormat="1" applyFont="1" applyFill="1" applyBorder="1" applyAlignment="1" applyProtection="1"/>
    <xf numFmtId="0" fontId="2" fillId="19" borderId="63" xfId="0" applyNumberFormat="1" applyFont="1" applyFill="1" applyBorder="1" applyAlignment="1" applyProtection="1"/>
    <xf numFmtId="0" fontId="2" fillId="19" borderId="64" xfId="0" applyNumberFormat="1" applyFont="1" applyFill="1" applyBorder="1" applyAlignment="1" applyProtection="1"/>
    <xf numFmtId="0" fontId="2" fillId="27" borderId="85" xfId="0" applyNumberFormat="1" applyFont="1" applyFill="1" applyBorder="1" applyAlignment="1" applyProtection="1"/>
    <xf numFmtId="0" fontId="54" fillId="28" borderId="91" xfId="0" applyNumberFormat="1" applyFont="1" applyFill="1" applyBorder="1" applyAlignment="1" applyProtection="1">
      <alignment horizontal="center"/>
    </xf>
    <xf numFmtId="0" fontId="2" fillId="19" borderId="90" xfId="0" applyNumberFormat="1" applyFont="1" applyFill="1" applyBorder="1" applyAlignment="1" applyProtection="1">
      <alignment horizontal="center"/>
    </xf>
    <xf numFmtId="0" fontId="2" fillId="19" borderId="94" xfId="0" applyNumberFormat="1" applyFont="1" applyFill="1" applyBorder="1" applyAlignment="1" applyProtection="1">
      <alignment horizontal="center"/>
    </xf>
    <xf numFmtId="0" fontId="51" fillId="0" borderId="0" xfId="0" applyNumberFormat="1" applyFont="1" applyFill="1" applyAlignment="1" applyProtection="1">
      <alignment vertical="center"/>
    </xf>
    <xf numFmtId="0" fontId="27" fillId="21" borderId="60" xfId="0" applyNumberFormat="1" applyFont="1" applyFill="1" applyBorder="1" applyAlignment="1" applyProtection="1">
      <alignment horizontal="left"/>
    </xf>
    <xf numFmtId="0" fontId="21" fillId="21" borderId="0" xfId="0" applyNumberFormat="1" applyFont="1" applyFill="1" applyAlignment="1" applyProtection="1">
      <alignment horizontal="left" vertical="center"/>
    </xf>
    <xf numFmtId="0" fontId="27" fillId="21" borderId="60" xfId="0" applyNumberFormat="1" applyFont="1" applyFill="1" applyBorder="1" applyAlignment="1" applyProtection="1">
      <alignment vertical="top"/>
    </xf>
    <xf numFmtId="0" fontId="27" fillId="21" borderId="0" xfId="0" applyNumberFormat="1" applyFont="1" applyFill="1" applyAlignment="1" applyProtection="1">
      <alignment vertical="top"/>
    </xf>
    <xf numFmtId="0" fontId="21" fillId="21" borderId="60" xfId="0" applyNumberFormat="1" applyFont="1" applyFill="1" applyBorder="1" applyAlignment="1" applyProtection="1">
      <alignment vertical="center"/>
    </xf>
    <xf numFmtId="0" fontId="21" fillId="21" borderId="0" xfId="0" applyNumberFormat="1" applyFont="1" applyFill="1" applyAlignment="1" applyProtection="1">
      <alignment vertical="center"/>
    </xf>
    <xf numFmtId="0" fontId="21" fillId="13" borderId="90" xfId="0" applyNumberFormat="1" applyFont="1" applyFill="1" applyBorder="1" applyAlignment="1" applyProtection="1">
      <alignment vertical="center" shrinkToFit="1"/>
    </xf>
    <xf numFmtId="38" fontId="21" fillId="9" borderId="90" xfId="0" applyNumberFormat="1" applyFont="1" applyFill="1" applyBorder="1" applyAlignment="1" applyProtection="1">
      <alignment vertical="center" shrinkToFit="1"/>
    </xf>
    <xf numFmtId="38" fontId="21" fillId="9" borderId="96" xfId="0" applyNumberFormat="1" applyFont="1" applyFill="1" applyBorder="1" applyAlignment="1" applyProtection="1">
      <alignment vertical="center" shrinkToFit="1"/>
    </xf>
    <xf numFmtId="38" fontId="21" fillId="9" borderId="115" xfId="0" applyNumberFormat="1" applyFont="1" applyFill="1" applyBorder="1" applyAlignment="1" applyProtection="1">
      <alignment vertical="center" shrinkToFit="1"/>
    </xf>
    <xf numFmtId="38" fontId="21" fillId="9" borderId="126" xfId="0" applyNumberFormat="1" applyFont="1" applyFill="1" applyBorder="1" applyAlignment="1" applyProtection="1">
      <alignment vertical="center" shrinkToFit="1"/>
    </xf>
    <xf numFmtId="38" fontId="21" fillId="9" borderId="91" xfId="0" applyNumberFormat="1" applyFont="1" applyFill="1" applyBorder="1" applyAlignment="1" applyProtection="1">
      <alignment vertical="center" shrinkToFit="1"/>
    </xf>
    <xf numFmtId="38" fontId="21" fillId="9" borderId="100" xfId="0" applyNumberFormat="1" applyFont="1" applyFill="1" applyBorder="1" applyAlignment="1" applyProtection="1">
      <alignment vertical="center" shrinkToFit="1"/>
    </xf>
    <xf numFmtId="38" fontId="21" fillId="9" borderId="111" xfId="0" applyNumberFormat="1" applyFont="1" applyFill="1" applyBorder="1" applyAlignment="1" applyProtection="1">
      <alignment vertical="center" shrinkToFit="1"/>
    </xf>
    <xf numFmtId="0" fontId="21" fillId="13" borderId="109" xfId="0" applyNumberFormat="1" applyFont="1" applyFill="1" applyBorder="1" applyAlignment="1" applyProtection="1">
      <alignment vertical="center" shrinkToFit="1"/>
    </xf>
    <xf numFmtId="0" fontId="21" fillId="13" borderId="63" xfId="0" applyNumberFormat="1" applyFont="1" applyFill="1" applyBorder="1" applyAlignment="1" applyProtection="1">
      <alignment vertical="center" shrinkToFit="1"/>
    </xf>
    <xf numFmtId="0" fontId="26" fillId="10" borderId="148" xfId="0" applyNumberFormat="1" applyFont="1" applyFill="1" applyBorder="1" applyAlignment="1" applyProtection="1">
      <alignment horizontal="center" vertical="center"/>
    </xf>
    <xf numFmtId="0" fontId="28" fillId="10" borderId="149" xfId="0" applyNumberFormat="1" applyFont="1" applyFill="1" applyBorder="1" applyAlignment="1" applyProtection="1">
      <alignment horizontal="center" vertical="center"/>
    </xf>
    <xf numFmtId="0" fontId="26" fillId="10" borderId="149" xfId="0" applyNumberFormat="1" applyFont="1" applyFill="1" applyBorder="1" applyAlignment="1" applyProtection="1">
      <alignment horizontal="center" vertical="center"/>
    </xf>
    <xf numFmtId="0" fontId="28" fillId="10" borderId="66" xfId="0" applyNumberFormat="1" applyFont="1" applyFill="1" applyBorder="1" applyAlignment="1" applyProtection="1">
      <alignment horizontal="center" vertical="center"/>
    </xf>
    <xf numFmtId="0" fontId="91" fillId="0" borderId="0" xfId="0" applyNumberFormat="1" applyFont="1" applyFill="1" applyAlignment="1" applyProtection="1">
      <alignment horizontal="left" vertical="top"/>
    </xf>
    <xf numFmtId="165" fontId="20" fillId="2" borderId="42" xfId="0" applyNumberFormat="1" applyFont="1" applyFill="1" applyBorder="1" applyAlignment="1" applyProtection="1">
      <alignment horizontal="left" vertical="center"/>
    </xf>
    <xf numFmtId="0" fontId="18" fillId="2" borderId="22" xfId="0" applyNumberFormat="1" applyFont="1" applyFill="1" applyBorder="1" applyAlignment="1" applyProtection="1">
      <alignment horizontal="center" vertical="center"/>
    </xf>
    <xf numFmtId="0" fontId="18" fillId="2" borderId="18" xfId="0" applyNumberFormat="1" applyFont="1" applyFill="1" applyBorder="1" applyAlignment="1" applyProtection="1">
      <alignment horizontal="center" vertical="center"/>
    </xf>
    <xf numFmtId="165" fontId="27" fillId="6" borderId="4" xfId="0" applyNumberFormat="1" applyFont="1" applyFill="1" applyBorder="1" applyAlignment="1" applyProtection="1">
      <alignment horizontal="right" vertical="center"/>
    </xf>
    <xf numFmtId="0" fontId="18" fillId="6" borderId="20" xfId="0" applyNumberFormat="1" applyFont="1" applyFill="1" applyBorder="1" applyAlignment="1" applyProtection="1">
      <alignment vertical="center"/>
    </xf>
    <xf numFmtId="0" fontId="20" fillId="6" borderId="78" xfId="0" applyNumberFormat="1" applyFont="1" applyFill="1" applyBorder="1" applyAlignment="1" applyProtection="1">
      <alignment vertical="center"/>
    </xf>
    <xf numFmtId="0" fontId="43" fillId="39" borderId="127" xfId="0" applyNumberFormat="1" applyFont="1" applyFill="1" applyBorder="1" applyAlignment="1" applyProtection="1">
      <alignment horizontal="center" vertical="center" wrapText="1"/>
      <protection hidden="1"/>
    </xf>
    <xf numFmtId="0" fontId="43" fillId="39" borderId="128" xfId="0" applyNumberFormat="1" applyFont="1" applyFill="1" applyBorder="1" applyAlignment="1" applyProtection="1">
      <alignment horizontal="center" vertical="center"/>
      <protection hidden="1"/>
    </xf>
    <xf numFmtId="0" fontId="43" fillId="39" borderId="129" xfId="0" applyNumberFormat="1" applyFont="1" applyFill="1" applyBorder="1" applyAlignment="1" applyProtection="1">
      <alignment horizontal="center" vertical="center"/>
      <protection hidden="1"/>
    </xf>
    <xf numFmtId="165" fontId="27" fillId="6" borderId="11" xfId="0" applyNumberFormat="1" applyFont="1" applyFill="1" applyBorder="1" applyAlignment="1" applyProtection="1">
      <alignment horizontal="right" vertical="top"/>
    </xf>
    <xf numFmtId="0" fontId="21" fillId="6" borderId="83" xfId="0" applyNumberFormat="1" applyFont="1" applyFill="1" applyBorder="1" applyAlignment="1" applyProtection="1">
      <alignment vertical="center"/>
    </xf>
    <xf numFmtId="0" fontId="18" fillId="6" borderId="28" xfId="0" applyNumberFormat="1" applyFont="1" applyFill="1" applyBorder="1" applyAlignment="1" applyProtection="1">
      <alignment vertical="center"/>
    </xf>
    <xf numFmtId="0" fontId="18" fillId="6" borderId="32" xfId="0" applyNumberFormat="1" applyFont="1" applyFill="1" applyBorder="1" applyAlignment="1" applyProtection="1">
      <alignment vertical="center"/>
    </xf>
    <xf numFmtId="165" fontId="27" fillId="6" borderId="11" xfId="0" applyNumberFormat="1" applyFont="1" applyFill="1" applyBorder="1" applyAlignment="1" applyProtection="1">
      <alignment horizontal="right" vertical="center"/>
    </xf>
    <xf numFmtId="0" fontId="27" fillId="6" borderId="32" xfId="0" applyNumberFormat="1" applyFont="1" applyFill="1" applyBorder="1" applyAlignment="1" applyProtection="1">
      <alignment vertical="center"/>
    </xf>
    <xf numFmtId="165" fontId="27" fillId="6" borderId="9" xfId="0" applyNumberFormat="1" applyFont="1" applyFill="1" applyBorder="1" applyAlignment="1" applyProtection="1">
      <alignment horizontal="right" vertical="center"/>
    </xf>
    <xf numFmtId="0" fontId="18" fillId="6" borderId="87" xfId="0" applyNumberFormat="1" applyFont="1" applyFill="1" applyBorder="1" applyAlignment="1" applyProtection="1">
      <alignment vertical="center"/>
    </xf>
    <xf numFmtId="0" fontId="18" fillId="6" borderId="31" xfId="0" applyNumberFormat="1" applyFont="1" applyFill="1" applyBorder="1" applyAlignment="1" applyProtection="1">
      <alignment vertical="center"/>
    </xf>
    <xf numFmtId="0" fontId="56" fillId="24" borderId="0" xfId="0" applyNumberFormat="1" applyFont="1" applyFill="1" applyAlignment="1" applyProtection="1"/>
    <xf numFmtId="0" fontId="2" fillId="0" borderId="0" xfId="0" applyNumberFormat="1" applyFont="1" applyFill="1" applyAlignment="1" applyProtection="1">
      <alignment horizontal="left"/>
    </xf>
    <xf numFmtId="4" fontId="2" fillId="0" borderId="0" xfId="0" applyNumberFormat="1" applyFont="1" applyFill="1" applyAlignment="1" applyProtection="1"/>
    <xf numFmtId="9" fontId="2" fillId="0" borderId="0" xfId="0" applyNumberFormat="1" applyFont="1" applyFill="1" applyAlignment="1" applyProtection="1"/>
    <xf numFmtId="14" fontId="2" fillId="0" borderId="0" xfId="0" applyNumberFormat="1" applyFont="1" applyFill="1" applyAlignment="1" applyProtection="1"/>
    <xf numFmtId="0" fontId="54" fillId="22" borderId="88" xfId="0" applyNumberFormat="1" applyFont="1" applyFill="1" applyBorder="1" applyAlignment="1" applyProtection="1">
      <alignment horizontal="left"/>
    </xf>
    <xf numFmtId="168" fontId="55" fillId="22" borderId="88" xfId="0" applyNumberFormat="1" applyFont="1" applyFill="1" applyBorder="1" applyAlignment="1" applyProtection="1">
      <alignment horizontal="left"/>
    </xf>
    <xf numFmtId="0" fontId="55" fillId="22" borderId="88" xfId="0" applyNumberFormat="1" applyFont="1" applyFill="1" applyBorder="1" applyAlignment="1" applyProtection="1">
      <alignment horizontal="left"/>
    </xf>
    <xf numFmtId="0" fontId="55" fillId="22" borderId="88" xfId="0" applyNumberFormat="1" applyFont="1" applyFill="1" applyBorder="1" applyAlignment="1" applyProtection="1">
      <alignment horizontal="left" wrapText="1"/>
    </xf>
    <xf numFmtId="164" fontId="54" fillId="22" borderId="88" xfId="0" applyNumberFormat="1" applyFont="1" applyFill="1" applyBorder="1" applyAlignment="1" applyProtection="1">
      <alignment horizontal="left"/>
    </xf>
    <xf numFmtId="49" fontId="0" fillId="22" borderId="0" xfId="0" applyNumberFormat="1" applyFill="1" applyAlignment="1" applyProtection="1"/>
    <xf numFmtId="49" fontId="0" fillId="22" borderId="0" xfId="0" applyNumberFormat="1" applyFill="1" applyAlignment="1" applyProtection="1">
      <alignment horizontal="center"/>
    </xf>
    <xf numFmtId="0" fontId="0" fillId="0" borderId="0" xfId="0" applyNumberFormat="1" applyFill="1" applyAlignment="1" applyProtection="1">
      <alignment horizontal="right" vertical="center"/>
    </xf>
    <xf numFmtId="0" fontId="0" fillId="0" borderId="0" xfId="0" applyNumberFormat="1" applyFill="1" applyAlignment="1" applyProtection="1">
      <alignment vertical="center"/>
    </xf>
    <xf numFmtId="0" fontId="0" fillId="0" borderId="0" xfId="0" quotePrefix="1" applyNumberFormat="1" applyFill="1" applyAlignment="1" applyProtection="1">
      <alignment horizontal="right" vertical="center"/>
    </xf>
    <xf numFmtId="49" fontId="18" fillId="0" borderId="79" xfId="26" applyNumberFormat="1" applyFont="1" applyBorder="1" applyAlignment="1">
      <alignment horizontal="center" vertical="center" wrapText="1"/>
    </xf>
    <xf numFmtId="49" fontId="18" fillId="0" borderId="1" xfId="26" applyNumberFormat="1" applyFont="1" applyBorder="1" applyAlignment="1">
      <alignment horizontal="center" vertical="center" wrapText="1"/>
    </xf>
    <xf numFmtId="0" fontId="21" fillId="0" borderId="0" xfId="27" applyFont="1" applyAlignment="1">
      <alignment wrapText="1"/>
    </xf>
    <xf numFmtId="0" fontId="21" fillId="0" borderId="0" xfId="0" applyFont="1" applyAlignment="1">
      <alignment horizontal="center" vertical="center" wrapText="1"/>
    </xf>
    <xf numFmtId="0" fontId="2" fillId="31" borderId="97" xfId="0" applyNumberFormat="1" applyFont="1" applyFill="1" applyBorder="1" applyAlignment="1" applyProtection="1">
      <alignment horizontal="left"/>
    </xf>
    <xf numFmtId="0" fontId="2" fillId="31" borderId="90" xfId="0" applyNumberFormat="1" applyFont="1" applyFill="1" applyBorder="1" applyAlignment="1" applyProtection="1">
      <alignment horizontal="left"/>
    </xf>
    <xf numFmtId="0" fontId="28" fillId="19" borderId="90" xfId="0" applyNumberFormat="1" applyFont="1" applyFill="1" applyBorder="1" applyAlignment="1" applyProtection="1">
      <alignment horizontal="left"/>
    </xf>
    <xf numFmtId="0" fontId="28" fillId="19" borderId="96" xfId="0" applyNumberFormat="1" applyFont="1" applyFill="1" applyBorder="1" applyAlignment="1" applyProtection="1">
      <alignment horizontal="left"/>
    </xf>
    <xf numFmtId="0" fontId="2" fillId="31" borderId="95" xfId="0" applyNumberFormat="1" applyFont="1" applyFill="1" applyBorder="1" applyAlignment="1" applyProtection="1">
      <alignment horizontal="left"/>
    </xf>
    <xf numFmtId="0" fontId="2" fillId="31" borderId="94" xfId="0" applyNumberFormat="1" applyFont="1" applyFill="1" applyBorder="1" applyAlignment="1" applyProtection="1">
      <alignment horizontal="left"/>
    </xf>
    <xf numFmtId="0" fontId="28" fillId="19" borderId="94" xfId="0" applyNumberFormat="1" applyFont="1" applyFill="1" applyBorder="1" applyAlignment="1" applyProtection="1">
      <alignment horizontal="left"/>
    </xf>
    <xf numFmtId="0" fontId="28" fillId="19" borderId="93" xfId="0" applyNumberFormat="1" applyFont="1" applyFill="1" applyBorder="1" applyAlignment="1" applyProtection="1">
      <alignment horizontal="left"/>
    </xf>
    <xf numFmtId="0" fontId="2" fillId="31" borderId="99" xfId="0" applyNumberFormat="1" applyFont="1" applyFill="1" applyBorder="1" applyAlignment="1" applyProtection="1">
      <alignment horizontal="left"/>
    </xf>
    <xf numFmtId="0" fontId="2" fillId="31" borderId="76" xfId="0" applyNumberFormat="1" applyFont="1" applyFill="1" applyBorder="1" applyAlignment="1" applyProtection="1">
      <alignment horizontal="left"/>
    </xf>
    <xf numFmtId="0" fontId="2" fillId="31" borderId="98" xfId="0" applyNumberFormat="1" applyFont="1" applyFill="1" applyBorder="1" applyAlignment="1" applyProtection="1">
      <alignment horizontal="left"/>
    </xf>
    <xf numFmtId="0" fontId="2" fillId="19" borderId="0" xfId="0" applyNumberFormat="1" applyFont="1" applyFill="1" applyAlignment="1" applyProtection="1">
      <alignment horizontal="left" vertical="top" wrapText="1"/>
    </xf>
    <xf numFmtId="0" fontId="2" fillId="19" borderId="61" xfId="0" applyNumberFormat="1" applyFont="1" applyFill="1" applyBorder="1" applyAlignment="1" applyProtection="1">
      <alignment horizontal="left" vertical="top" wrapText="1"/>
    </xf>
    <xf numFmtId="0" fontId="73" fillId="19" borderId="103" xfId="0" applyNumberFormat="1" applyFont="1" applyFill="1" applyBorder="1" applyAlignment="1" applyProtection="1">
      <alignment horizontal="right" vertical="center"/>
      <protection hidden="1"/>
    </xf>
    <xf numFmtId="14" fontId="2" fillId="19" borderId="102" xfId="0" applyNumberFormat="1" applyFont="1" applyFill="1" applyBorder="1" applyAlignment="1" applyProtection="1">
      <alignment horizontal="center" vertical="center"/>
      <protection locked="0"/>
    </xf>
    <xf numFmtId="0" fontId="2" fillId="19" borderId="98" xfId="0" applyNumberFormat="1" applyFont="1" applyFill="1" applyBorder="1" applyAlignment="1" applyProtection="1">
      <alignment horizontal="center" vertical="center"/>
      <protection locked="0"/>
    </xf>
    <xf numFmtId="0" fontId="0" fillId="19" borderId="102" xfId="0" applyNumberFormat="1" applyFill="1" applyBorder="1" applyAlignment="1" applyProtection="1">
      <alignment horizontal="center" vertical="center"/>
      <protection locked="0"/>
    </xf>
    <xf numFmtId="0" fontId="77" fillId="27" borderId="84" xfId="0" applyNumberFormat="1" applyFont="1" applyFill="1" applyBorder="1" applyAlignment="1" applyProtection="1">
      <alignment horizontal="center"/>
    </xf>
    <xf numFmtId="0" fontId="77" fillId="27" borderId="59" xfId="0" applyNumberFormat="1" applyFont="1" applyFill="1" applyBorder="1" applyAlignment="1" applyProtection="1">
      <alignment horizontal="center"/>
    </xf>
    <xf numFmtId="0" fontId="54" fillId="29" borderId="97" xfId="0" applyNumberFormat="1" applyFont="1" applyFill="1" applyBorder="1" applyAlignment="1" applyProtection="1">
      <alignment horizontal="left" vertical="top"/>
    </xf>
    <xf numFmtId="0" fontId="54" fillId="29" borderId="90" xfId="0" applyNumberFormat="1" applyFont="1" applyFill="1" applyBorder="1" applyAlignment="1" applyProtection="1">
      <alignment horizontal="left" vertical="top"/>
    </xf>
    <xf numFmtId="0" fontId="54" fillId="29" borderId="96" xfId="0" applyNumberFormat="1" applyFont="1" applyFill="1" applyBorder="1" applyAlignment="1" applyProtection="1">
      <alignment horizontal="left" vertical="top"/>
    </xf>
    <xf numFmtId="0" fontId="54" fillId="28" borderId="101" xfId="0" applyNumberFormat="1" applyFont="1" applyFill="1" applyBorder="1" applyAlignment="1" applyProtection="1">
      <alignment horizontal="center"/>
    </xf>
    <xf numFmtId="0" fontId="54" fillId="28" borderId="91" xfId="0" applyNumberFormat="1" applyFont="1" applyFill="1" applyBorder="1" applyAlignment="1" applyProtection="1">
      <alignment horizontal="center"/>
    </xf>
    <xf numFmtId="0" fontId="54" fillId="28" borderId="100" xfId="0" applyNumberFormat="1" applyFont="1" applyFill="1" applyBorder="1" applyAlignment="1" applyProtection="1">
      <alignment horizontal="center"/>
    </xf>
    <xf numFmtId="0" fontId="2" fillId="27" borderId="112" xfId="0" applyNumberFormat="1" applyFont="1" applyFill="1" applyBorder="1" applyAlignment="1" applyProtection="1">
      <alignment horizontal="center"/>
    </xf>
    <xf numFmtId="0" fontId="2" fillId="27" borderId="60" xfId="0" applyNumberFormat="1" applyFont="1" applyFill="1" applyBorder="1" applyAlignment="1" applyProtection="1">
      <alignment horizontal="center"/>
    </xf>
    <xf numFmtId="0" fontId="0" fillId="31" borderId="110" xfId="0" applyNumberFormat="1" applyFill="1" applyBorder="1" applyAlignment="1" applyProtection="1">
      <alignment horizontal="left" vertical="top" wrapText="1"/>
    </xf>
    <xf numFmtId="0" fontId="2" fillId="31" borderId="109" xfId="0" applyNumberFormat="1" applyFont="1" applyFill="1" applyBorder="1" applyAlignment="1" applyProtection="1">
      <alignment horizontal="left" vertical="top" wrapText="1"/>
    </xf>
    <xf numFmtId="0" fontId="2" fillId="31" borderId="111" xfId="0" applyNumberFormat="1" applyFont="1" applyFill="1" applyBorder="1" applyAlignment="1" applyProtection="1">
      <alignment horizontal="left" vertical="top" wrapText="1"/>
    </xf>
    <xf numFmtId="0" fontId="28" fillId="19" borderId="110" xfId="0" applyNumberFormat="1" applyFont="1" applyFill="1" applyBorder="1" applyAlignment="1" applyProtection="1">
      <alignment horizontal="left" vertical="top" wrapText="1"/>
      <protection locked="0"/>
    </xf>
    <xf numFmtId="0" fontId="28" fillId="19" borderId="109" xfId="0" applyNumberFormat="1" applyFont="1" applyFill="1" applyBorder="1" applyAlignment="1" applyProtection="1">
      <alignment horizontal="left" vertical="top" wrapText="1"/>
      <protection locked="0"/>
    </xf>
    <xf numFmtId="0" fontId="28" fillId="19" borderId="108" xfId="0" applyNumberFormat="1" applyFont="1" applyFill="1" applyBorder="1" applyAlignment="1" applyProtection="1">
      <alignment horizontal="left" vertical="top" wrapText="1"/>
      <protection locked="0"/>
    </xf>
    <xf numFmtId="0" fontId="28" fillId="19" borderId="106" xfId="0" applyNumberFormat="1" applyFont="1" applyFill="1" applyBorder="1" applyAlignment="1" applyProtection="1">
      <alignment horizontal="left" vertical="top" wrapText="1"/>
      <protection locked="0"/>
    </xf>
    <xf numFmtId="0" fontId="28" fillId="19" borderId="75" xfId="0" applyNumberFormat="1" applyFont="1" applyFill="1" applyBorder="1" applyAlignment="1" applyProtection="1">
      <alignment horizontal="left" vertical="top" wrapText="1"/>
      <protection locked="0"/>
    </xf>
    <xf numFmtId="0" fontId="28" fillId="19" borderId="104" xfId="0" applyNumberFormat="1" applyFont="1" applyFill="1" applyBorder="1" applyAlignment="1" applyProtection="1">
      <alignment horizontal="left" vertical="top" wrapText="1"/>
      <protection locked="0"/>
    </xf>
    <xf numFmtId="0" fontId="73" fillId="31" borderId="106" xfId="0" applyNumberFormat="1" applyFont="1" applyFill="1" applyBorder="1" applyAlignment="1" applyProtection="1">
      <alignment horizontal="left" vertical="top" wrapText="1"/>
    </xf>
    <xf numFmtId="0" fontId="73" fillId="31" borderId="75" xfId="0" applyNumberFormat="1" applyFont="1" applyFill="1" applyBorder="1" applyAlignment="1" applyProtection="1">
      <alignment horizontal="left" vertical="top" wrapText="1"/>
    </xf>
    <xf numFmtId="0" fontId="73" fillId="31" borderId="107" xfId="0" applyNumberFormat="1" applyFont="1" applyFill="1" applyBorder="1" applyAlignment="1" applyProtection="1">
      <alignment horizontal="left" vertical="top" wrapText="1"/>
    </xf>
    <xf numFmtId="0" fontId="2" fillId="27" borderId="97" xfId="0" applyNumberFormat="1" applyFont="1" applyFill="1" applyBorder="1" applyAlignment="1" applyProtection="1">
      <alignment horizontal="center"/>
      <protection hidden="1"/>
    </xf>
    <xf numFmtId="0" fontId="2" fillId="27" borderId="91" xfId="0" applyNumberFormat="1" applyFont="1" applyFill="1" applyBorder="1" applyAlignment="1" applyProtection="1">
      <alignment horizontal="center"/>
      <protection hidden="1"/>
    </xf>
    <xf numFmtId="0" fontId="2" fillId="27" borderId="90" xfId="0" applyNumberFormat="1" applyFont="1" applyFill="1" applyBorder="1" applyAlignment="1" applyProtection="1">
      <alignment horizontal="center"/>
      <protection hidden="1"/>
    </xf>
    <xf numFmtId="0" fontId="2" fillId="27" borderId="102" xfId="0" applyNumberFormat="1" applyFont="1" applyFill="1" applyBorder="1" applyAlignment="1" applyProtection="1">
      <alignment horizontal="center"/>
      <protection hidden="1"/>
    </xf>
    <xf numFmtId="0" fontId="2" fillId="27" borderId="96" xfId="0" applyNumberFormat="1" applyFont="1" applyFill="1" applyBorder="1" applyAlignment="1" applyProtection="1">
      <alignment horizontal="center"/>
      <protection hidden="1"/>
    </xf>
    <xf numFmtId="0" fontId="79" fillId="28" borderId="60" xfId="0" applyNumberFormat="1" applyFont="1" applyFill="1" applyBorder="1" applyAlignment="1" applyProtection="1">
      <alignment horizontal="center" vertical="center"/>
    </xf>
    <xf numFmtId="0" fontId="79" fillId="28" borderId="0" xfId="0" applyNumberFormat="1" applyFont="1" applyFill="1" applyAlignment="1" applyProtection="1">
      <alignment horizontal="center" vertical="center"/>
    </xf>
    <xf numFmtId="0" fontId="79" fillId="28" borderId="61" xfId="0" applyNumberFormat="1" applyFont="1" applyFill="1" applyBorder="1" applyAlignment="1" applyProtection="1">
      <alignment horizontal="center" vertical="center"/>
    </xf>
    <xf numFmtId="0" fontId="28" fillId="28" borderId="60" xfId="0" applyNumberFormat="1" applyFont="1" applyFill="1" applyBorder="1" applyAlignment="1" applyProtection="1">
      <alignment horizontal="left" vertical="top" wrapText="1"/>
    </xf>
    <xf numFmtId="0" fontId="28" fillId="28" borderId="0" xfId="0" applyNumberFormat="1" applyFont="1" applyFill="1" applyAlignment="1" applyProtection="1">
      <alignment horizontal="left" vertical="top" wrapText="1"/>
    </xf>
    <xf numFmtId="0" fontId="28" fillId="28" borderId="61" xfId="0" applyNumberFormat="1" applyFont="1" applyFill="1" applyBorder="1" applyAlignment="1" applyProtection="1">
      <alignment horizontal="left" vertical="top" wrapText="1"/>
    </xf>
    <xf numFmtId="0" fontId="78" fillId="28" borderId="105" xfId="0" applyNumberFormat="1" applyFont="1" applyFill="1" applyBorder="1" applyAlignment="1" applyProtection="1">
      <alignment horizontal="center" vertical="center" wrapText="1"/>
    </xf>
    <xf numFmtId="0" fontId="78" fillId="28" borderId="75" xfId="0" applyNumberFormat="1" applyFont="1" applyFill="1" applyBorder="1" applyAlignment="1" applyProtection="1">
      <alignment horizontal="center" vertical="center" wrapText="1"/>
    </xf>
    <xf numFmtId="0" fontId="78" fillId="28" borderId="104" xfId="0" applyNumberFormat="1" applyFont="1" applyFill="1" applyBorder="1" applyAlignment="1" applyProtection="1">
      <alignment horizontal="center" vertical="center" wrapText="1"/>
    </xf>
    <xf numFmtId="0" fontId="2" fillId="27" borderId="116" xfId="0" applyNumberFormat="1" applyFont="1" applyFill="1" applyBorder="1" applyAlignment="1" applyProtection="1">
      <alignment horizontal="center"/>
      <protection hidden="1"/>
    </xf>
    <xf numFmtId="0" fontId="2" fillId="27" borderId="105" xfId="0" applyNumberFormat="1" applyFont="1" applyFill="1" applyBorder="1" applyAlignment="1" applyProtection="1">
      <alignment horizontal="center"/>
      <protection hidden="1"/>
    </xf>
    <xf numFmtId="0" fontId="0" fillId="31" borderId="115" xfId="0" applyNumberFormat="1" applyFill="1" applyBorder="1" applyAlignment="1" applyProtection="1">
      <alignment horizontal="left" vertical="top" wrapText="1"/>
      <protection hidden="1"/>
    </xf>
    <xf numFmtId="0" fontId="2" fillId="31" borderId="115" xfId="0" applyNumberFormat="1" applyFont="1" applyFill="1" applyBorder="1" applyAlignment="1" applyProtection="1">
      <alignment horizontal="left" vertical="top" wrapText="1"/>
      <protection hidden="1"/>
    </xf>
    <xf numFmtId="0" fontId="73" fillId="31" borderId="106" xfId="0" applyNumberFormat="1" applyFont="1" applyFill="1" applyBorder="1" applyAlignment="1" applyProtection="1">
      <alignment horizontal="left" vertical="top" wrapText="1"/>
      <protection hidden="1"/>
    </xf>
    <xf numFmtId="0" fontId="73" fillId="31" borderId="75" xfId="0" applyNumberFormat="1" applyFont="1" applyFill="1" applyBorder="1" applyAlignment="1" applyProtection="1">
      <alignment horizontal="left" vertical="top" wrapText="1"/>
      <protection hidden="1"/>
    </xf>
    <xf numFmtId="0" fontId="73" fillId="31" borderId="107" xfId="0" applyNumberFormat="1" applyFont="1" applyFill="1" applyBorder="1" applyAlignment="1" applyProtection="1">
      <alignment horizontal="left" vertical="top" wrapText="1"/>
      <protection hidden="1"/>
    </xf>
    <xf numFmtId="0" fontId="77" fillId="25" borderId="116" xfId="0" applyNumberFormat="1" applyFont="1" applyFill="1" applyBorder="1" applyAlignment="1" applyProtection="1">
      <alignment horizontal="center" vertical="center"/>
      <protection hidden="1"/>
    </xf>
    <xf numFmtId="0" fontId="77" fillId="25" borderId="114" xfId="0" applyNumberFormat="1" applyFont="1" applyFill="1" applyBorder="1" applyAlignment="1" applyProtection="1">
      <alignment horizontal="center" vertical="center"/>
      <protection hidden="1"/>
    </xf>
    <xf numFmtId="0" fontId="77" fillId="25" borderId="101" xfId="0" applyNumberFormat="1" applyFont="1" applyFill="1" applyBorder="1" applyAlignment="1" applyProtection="1">
      <alignment horizontal="center" vertical="center"/>
      <protection hidden="1"/>
    </xf>
    <xf numFmtId="0" fontId="26" fillId="29" borderId="115" xfId="0" applyNumberFormat="1" applyFont="1" applyFill="1" applyBorder="1" applyAlignment="1" applyProtection="1">
      <alignment horizontal="left" vertical="top" wrapText="1"/>
      <protection hidden="1"/>
    </xf>
    <xf numFmtId="0" fontId="2" fillId="28" borderId="102" xfId="0" applyNumberFormat="1" applyFont="1" applyFill="1" applyBorder="1" applyAlignment="1" applyProtection="1">
      <alignment horizontal="left" vertical="top" wrapText="1"/>
    </xf>
    <xf numFmtId="0" fontId="2" fillId="28" borderId="98" xfId="0" applyNumberFormat="1" applyFont="1" applyFill="1" applyBorder="1" applyAlignment="1" applyProtection="1">
      <alignment horizontal="left" vertical="top" wrapText="1"/>
    </xf>
    <xf numFmtId="0" fontId="73" fillId="29" borderId="113" xfId="0" applyNumberFormat="1" applyFont="1" applyFill="1" applyBorder="1" applyAlignment="1" applyProtection="1">
      <alignment horizontal="left" vertical="top" wrapText="1"/>
      <protection hidden="1"/>
    </xf>
    <xf numFmtId="0" fontId="73" fillId="29" borderId="0" xfId="0" applyNumberFormat="1" applyFont="1" applyFill="1" applyAlignment="1" applyProtection="1">
      <alignment horizontal="left" vertical="top" wrapText="1"/>
      <protection hidden="1"/>
    </xf>
    <xf numFmtId="0" fontId="73" fillId="29" borderId="103" xfId="0" applyNumberFormat="1" applyFont="1" applyFill="1" applyBorder="1" applyAlignment="1" applyProtection="1">
      <alignment horizontal="left" vertical="top" wrapText="1"/>
      <protection hidden="1"/>
    </xf>
    <xf numFmtId="0" fontId="73" fillId="29" borderId="106" xfId="0" applyNumberFormat="1" applyFont="1" applyFill="1" applyBorder="1" applyAlignment="1" applyProtection="1">
      <alignment horizontal="left" vertical="top" wrapText="1"/>
      <protection hidden="1"/>
    </xf>
    <xf numFmtId="0" fontId="73" fillId="29" borderId="75" xfId="0" applyNumberFormat="1" applyFont="1" applyFill="1" applyBorder="1" applyAlignment="1" applyProtection="1">
      <alignment horizontal="left" vertical="top" wrapText="1"/>
      <protection hidden="1"/>
    </xf>
    <xf numFmtId="0" fontId="73" fillId="29" borderId="107" xfId="0" applyNumberFormat="1" applyFont="1" applyFill="1" applyBorder="1" applyAlignment="1" applyProtection="1">
      <alignment horizontal="left" vertical="top" wrapText="1"/>
      <protection hidden="1"/>
    </xf>
    <xf numFmtId="175" fontId="75" fillId="19" borderId="102" xfId="0" applyNumberFormat="1" applyFont="1" applyFill="1" applyBorder="1" applyAlignment="1" applyProtection="1">
      <alignment horizontal="center" vertical="center" wrapText="1"/>
      <protection locked="0"/>
    </xf>
    <xf numFmtId="175" fontId="75" fillId="19" borderId="76" xfId="0" applyNumberFormat="1" applyFont="1" applyFill="1" applyBorder="1" applyAlignment="1" applyProtection="1">
      <alignment horizontal="center" vertical="center" wrapText="1"/>
      <protection locked="0"/>
    </xf>
    <xf numFmtId="175" fontId="75" fillId="19" borderId="98" xfId="0" applyNumberFormat="1" applyFont="1" applyFill="1" applyBorder="1" applyAlignment="1" applyProtection="1">
      <alignment horizontal="center" vertical="center" wrapText="1"/>
      <protection locked="0"/>
    </xf>
    <xf numFmtId="0" fontId="2" fillId="27" borderId="112" xfId="0" applyNumberFormat="1" applyFont="1" applyFill="1" applyBorder="1" applyAlignment="1" applyProtection="1">
      <alignment horizontal="center"/>
      <protection hidden="1"/>
    </xf>
    <xf numFmtId="0" fontId="0" fillId="31" borderId="110" xfId="0" applyNumberFormat="1" applyFill="1" applyBorder="1" applyAlignment="1" applyProtection="1">
      <alignment horizontal="left" vertical="top" wrapText="1"/>
      <protection hidden="1"/>
    </xf>
    <xf numFmtId="0" fontId="2" fillId="31" borderId="109" xfId="0" applyNumberFormat="1" applyFont="1" applyFill="1" applyBorder="1" applyAlignment="1" applyProtection="1">
      <alignment horizontal="left" vertical="top" wrapText="1"/>
      <protection hidden="1"/>
    </xf>
    <xf numFmtId="0" fontId="2" fillId="31" borderId="111" xfId="0" applyNumberFormat="1" applyFont="1" applyFill="1" applyBorder="1" applyAlignment="1" applyProtection="1">
      <alignment horizontal="left" vertical="top" wrapText="1"/>
      <protection hidden="1"/>
    </xf>
    <xf numFmtId="175" fontId="75" fillId="19" borderId="117" xfId="0" applyNumberFormat="1" applyFont="1" applyFill="1" applyBorder="1" applyAlignment="1" applyProtection="1">
      <alignment horizontal="center" vertical="center" wrapText="1"/>
      <protection locked="0"/>
    </xf>
    <xf numFmtId="0" fontId="78" fillId="28" borderId="60" xfId="0" applyNumberFormat="1" applyFont="1" applyFill="1" applyBorder="1" applyAlignment="1" applyProtection="1">
      <alignment horizontal="center" vertical="center" wrapText="1"/>
    </xf>
    <xf numFmtId="0" fontId="78" fillId="28" borderId="0" xfId="0" applyNumberFormat="1" applyFont="1" applyFill="1" applyAlignment="1" applyProtection="1">
      <alignment horizontal="center" vertical="center" wrapText="1"/>
    </xf>
    <xf numFmtId="0" fontId="78" fillId="28" borderId="61" xfId="0" applyNumberFormat="1" applyFont="1" applyFill="1" applyBorder="1" applyAlignment="1" applyProtection="1">
      <alignment horizontal="center" vertical="center" wrapText="1"/>
    </xf>
    <xf numFmtId="0" fontId="2" fillId="27" borderId="76" xfId="0" applyNumberFormat="1" applyFont="1" applyFill="1" applyBorder="1" applyAlignment="1" applyProtection="1">
      <alignment horizontal="center"/>
    </xf>
    <xf numFmtId="0" fontId="2" fillId="27" borderId="117" xfId="0" applyNumberFormat="1" applyFont="1" applyFill="1" applyBorder="1" applyAlignment="1" applyProtection="1">
      <alignment horizontal="center"/>
    </xf>
    <xf numFmtId="0" fontId="78" fillId="29" borderId="90" xfId="0" applyNumberFormat="1" applyFont="1" applyFill="1" applyBorder="1" applyAlignment="1" applyProtection="1">
      <alignment horizontal="left" vertical="top" wrapText="1"/>
    </xf>
    <xf numFmtId="0" fontId="78" fillId="29" borderId="96" xfId="0" applyNumberFormat="1" applyFont="1" applyFill="1" applyBorder="1" applyAlignment="1" applyProtection="1">
      <alignment horizontal="left" vertical="top" wrapText="1"/>
    </xf>
    <xf numFmtId="0" fontId="77" fillId="25" borderId="60" xfId="0" applyNumberFormat="1" applyFont="1" applyFill="1" applyBorder="1" applyAlignment="1" applyProtection="1">
      <alignment horizontal="center" vertical="center" wrapText="1"/>
    </xf>
    <xf numFmtId="0" fontId="54" fillId="29" borderId="109" xfId="0" applyNumberFormat="1" applyFont="1" applyFill="1" applyBorder="1" applyAlignment="1" applyProtection="1">
      <alignment horizontal="left" vertical="top" wrapText="1"/>
    </xf>
    <xf numFmtId="0" fontId="54" fillId="29" borderId="111" xfId="0" applyNumberFormat="1" applyFont="1" applyFill="1" applyBorder="1" applyAlignment="1" applyProtection="1">
      <alignment horizontal="left" vertical="top" wrapText="1"/>
    </xf>
    <xf numFmtId="0" fontId="54" fillId="29" borderId="0" xfId="0" applyNumberFormat="1" applyFont="1" applyFill="1" applyAlignment="1" applyProtection="1">
      <alignment horizontal="left" vertical="top" wrapText="1"/>
    </xf>
    <xf numFmtId="0" fontId="54" fillId="29" borderId="103" xfId="0" applyNumberFormat="1" applyFont="1" applyFill="1" applyBorder="1" applyAlignment="1" applyProtection="1">
      <alignment horizontal="left" vertical="top" wrapText="1"/>
    </xf>
    <xf numFmtId="0" fontId="2" fillId="27" borderId="106" xfId="0" applyNumberFormat="1" applyFont="1" applyFill="1" applyBorder="1" applyAlignment="1" applyProtection="1">
      <alignment horizontal="center"/>
      <protection hidden="1"/>
    </xf>
    <xf numFmtId="0" fontId="2" fillId="27" borderId="100" xfId="0" applyNumberFormat="1" applyFont="1" applyFill="1" applyBorder="1" applyAlignment="1" applyProtection="1">
      <alignment horizontal="center"/>
      <protection hidden="1"/>
    </xf>
    <xf numFmtId="0" fontId="77" fillId="25" borderId="112" xfId="0" applyNumberFormat="1" applyFont="1" applyFill="1" applyBorder="1" applyAlignment="1" applyProtection="1">
      <alignment horizontal="center" vertical="center"/>
      <protection hidden="1"/>
    </xf>
    <xf numFmtId="0" fontId="26" fillId="29" borderId="110" xfId="0" applyNumberFormat="1" applyFont="1" applyFill="1" applyBorder="1" applyAlignment="1" applyProtection="1">
      <alignment horizontal="left" wrapText="1"/>
      <protection hidden="1"/>
    </xf>
    <xf numFmtId="0" fontId="26" fillId="29" borderId="109" xfId="0" applyNumberFormat="1" applyFont="1" applyFill="1" applyBorder="1" applyAlignment="1" applyProtection="1">
      <alignment horizontal="left" wrapText="1"/>
      <protection hidden="1"/>
    </xf>
    <xf numFmtId="0" fontId="26" fillId="29" borderId="111" xfId="0" applyNumberFormat="1" applyFont="1" applyFill="1" applyBorder="1" applyAlignment="1" applyProtection="1">
      <alignment horizontal="left" wrapText="1"/>
      <protection hidden="1"/>
    </xf>
    <xf numFmtId="0" fontId="81" fillId="29" borderId="113" xfId="0" applyNumberFormat="1" applyFont="1" applyFill="1" applyBorder="1" applyAlignment="1" applyProtection="1">
      <alignment horizontal="left" vertical="top" wrapText="1"/>
      <protection hidden="1"/>
    </xf>
    <xf numFmtId="0" fontId="81" fillId="29" borderId="0" xfId="0" applyNumberFormat="1" applyFont="1" applyFill="1" applyAlignment="1" applyProtection="1">
      <alignment horizontal="left" vertical="top" wrapText="1"/>
      <protection hidden="1"/>
    </xf>
    <xf numFmtId="0" fontId="81" fillId="29" borderId="103" xfId="0" applyNumberFormat="1" applyFont="1" applyFill="1" applyBorder="1" applyAlignment="1" applyProtection="1">
      <alignment horizontal="left" vertical="top" wrapText="1"/>
      <protection hidden="1"/>
    </xf>
    <xf numFmtId="0" fontId="81" fillId="29" borderId="106" xfId="0" applyNumberFormat="1" applyFont="1" applyFill="1" applyBorder="1" applyAlignment="1" applyProtection="1">
      <alignment horizontal="left" vertical="top" wrapText="1"/>
      <protection hidden="1"/>
    </xf>
    <xf numFmtId="0" fontId="81" fillId="29" borderId="75" xfId="0" applyNumberFormat="1" applyFont="1" applyFill="1" applyBorder="1" applyAlignment="1" applyProtection="1">
      <alignment horizontal="left" vertical="top" wrapText="1"/>
      <protection hidden="1"/>
    </xf>
    <xf numFmtId="0" fontId="81" fillId="29" borderId="107" xfId="0" applyNumberFormat="1" applyFont="1" applyFill="1" applyBorder="1" applyAlignment="1" applyProtection="1">
      <alignment horizontal="left" vertical="top" wrapText="1"/>
      <protection hidden="1"/>
    </xf>
    <xf numFmtId="0" fontId="82" fillId="28" borderId="119" xfId="0" applyNumberFormat="1" applyFont="1" applyFill="1" applyBorder="1" applyAlignment="1" applyProtection="1">
      <alignment horizontal="right"/>
    </xf>
    <xf numFmtId="0" fontId="82" fillId="28" borderId="120" xfId="0" applyNumberFormat="1" applyFont="1" applyFill="1" applyBorder="1" applyAlignment="1" applyProtection="1">
      <alignment horizontal="right"/>
    </xf>
    <xf numFmtId="0" fontId="77" fillId="27" borderId="119" xfId="0" applyNumberFormat="1" applyFont="1" applyFill="1" applyBorder="1" applyAlignment="1" applyProtection="1">
      <alignment horizontal="center"/>
    </xf>
    <xf numFmtId="0" fontId="77" fillId="27" borderId="118" xfId="0" applyNumberFormat="1" applyFont="1" applyFill="1" applyBorder="1" applyAlignment="1" applyProtection="1">
      <alignment horizontal="center"/>
    </xf>
    <xf numFmtId="0" fontId="28" fillId="31" borderId="90" xfId="0" applyNumberFormat="1" applyFont="1" applyFill="1" applyBorder="1" applyAlignment="1" applyProtection="1">
      <alignment horizontal="left" vertical="top" wrapText="1"/>
    </xf>
    <xf numFmtId="0" fontId="28" fillId="31" borderId="91" xfId="0" applyNumberFormat="1" applyFont="1" applyFill="1" applyBorder="1" applyAlignment="1" applyProtection="1">
      <alignment horizontal="left" vertical="top" wrapText="1"/>
    </xf>
    <xf numFmtId="0" fontId="28" fillId="31" borderId="100" xfId="0" applyNumberFormat="1" applyFont="1" applyFill="1" applyBorder="1" applyAlignment="1" applyProtection="1">
      <alignment horizontal="left" vertical="top" wrapText="1"/>
    </xf>
    <xf numFmtId="0" fontId="2" fillId="27" borderId="97" xfId="0" applyNumberFormat="1" applyFont="1" applyFill="1" applyBorder="1" applyAlignment="1" applyProtection="1">
      <alignment horizontal="center"/>
    </xf>
    <xf numFmtId="0" fontId="2" fillId="27" borderId="90" xfId="0" applyNumberFormat="1" applyFont="1" applyFill="1" applyBorder="1" applyAlignment="1" applyProtection="1">
      <alignment horizontal="center"/>
    </xf>
    <xf numFmtId="0" fontId="2" fillId="27" borderId="102" xfId="0" applyNumberFormat="1" applyFont="1" applyFill="1" applyBorder="1" applyAlignment="1" applyProtection="1">
      <alignment horizontal="center"/>
    </xf>
    <xf numFmtId="0" fontId="2" fillId="27" borderId="96" xfId="0" applyNumberFormat="1" applyFont="1" applyFill="1" applyBorder="1" applyAlignment="1" applyProtection="1">
      <alignment horizontal="center"/>
    </xf>
    <xf numFmtId="0" fontId="2" fillId="31" borderId="112" xfId="0" applyNumberFormat="1" applyFont="1" applyFill="1" applyBorder="1" applyAlignment="1" applyProtection="1">
      <alignment horizontal="left" vertical="top" wrapText="1"/>
    </xf>
    <xf numFmtId="173" fontId="2" fillId="0" borderId="90" xfId="48" applyNumberFormat="1" applyFont="1" applyBorder="1" applyAlignment="1" applyProtection="1">
      <alignment horizontal="left" vertical="top" wrapText="1"/>
      <protection locked="0"/>
    </xf>
    <xf numFmtId="173" fontId="2" fillId="0" borderId="102" xfId="0" applyNumberFormat="1" applyFont="1" applyFill="1" applyBorder="1" applyAlignment="1" applyProtection="1">
      <alignment horizontal="left" vertical="top" wrapText="1"/>
      <protection locked="0"/>
    </xf>
    <xf numFmtId="173" fontId="2" fillId="0" borderId="96" xfId="0" applyNumberFormat="1" applyFont="1" applyFill="1" applyBorder="1" applyAlignment="1" applyProtection="1">
      <alignment horizontal="left" vertical="top" wrapText="1"/>
      <protection locked="0"/>
    </xf>
    <xf numFmtId="0" fontId="73" fillId="31" borderId="106" xfId="0" applyNumberFormat="1" applyFont="1" applyFill="1" applyBorder="1" applyAlignment="1" applyProtection="1">
      <alignment horizontal="left" vertical="top"/>
    </xf>
    <xf numFmtId="0" fontId="73" fillId="31" borderId="75" xfId="0" applyNumberFormat="1" applyFont="1" applyFill="1" applyBorder="1" applyAlignment="1" applyProtection="1">
      <alignment horizontal="left" vertical="top"/>
    </xf>
    <xf numFmtId="0" fontId="26" fillId="32" borderId="85" xfId="0" applyNumberFormat="1" applyFont="1" applyFill="1" applyBorder="1" applyAlignment="1" applyProtection="1">
      <alignment horizontal="center" vertical="center"/>
    </xf>
    <xf numFmtId="0" fontId="26" fillId="32" borderId="84" xfId="0" applyNumberFormat="1" applyFont="1" applyFill="1" applyBorder="1" applyAlignment="1" applyProtection="1">
      <alignment horizontal="center" vertical="center"/>
    </xf>
    <xf numFmtId="0" fontId="26" fillId="32" borderId="59" xfId="0" applyNumberFormat="1" applyFont="1" applyFill="1" applyBorder="1" applyAlignment="1" applyProtection="1">
      <alignment horizontal="center" vertical="center"/>
    </xf>
    <xf numFmtId="0" fontId="26" fillId="32" borderId="60" xfId="0" applyNumberFormat="1" applyFont="1" applyFill="1" applyBorder="1" applyAlignment="1" applyProtection="1">
      <alignment horizontal="center" vertical="center"/>
    </xf>
    <xf numFmtId="0" fontId="26" fillId="32" borderId="0" xfId="0" applyNumberFormat="1" applyFont="1" applyFill="1" applyAlignment="1" applyProtection="1">
      <alignment horizontal="center" vertical="center"/>
    </xf>
    <xf numFmtId="0" fontId="26" fillId="32" borderId="61" xfId="0" applyNumberFormat="1" applyFont="1" applyFill="1" applyBorder="1" applyAlignment="1" applyProtection="1">
      <alignment horizontal="center" vertical="center"/>
    </xf>
    <xf numFmtId="0" fontId="26" fillId="32" borderId="62" xfId="0" applyNumberFormat="1" applyFont="1" applyFill="1" applyBorder="1" applyAlignment="1" applyProtection="1">
      <alignment horizontal="center" vertical="center"/>
    </xf>
    <xf numFmtId="0" fontId="26" fillId="32" borderId="63" xfId="0" applyNumberFormat="1" applyFont="1" applyFill="1" applyBorder="1" applyAlignment="1" applyProtection="1">
      <alignment horizontal="center" vertical="center"/>
    </xf>
    <xf numFmtId="0" fontId="26" fillId="32" borderId="64" xfId="0" applyNumberFormat="1" applyFont="1" applyFill="1" applyBorder="1" applyAlignment="1" applyProtection="1">
      <alignment horizontal="center" vertical="center"/>
    </xf>
    <xf numFmtId="0" fontId="75" fillId="0" borderId="91" xfId="48" applyFont="1" applyBorder="1" applyAlignment="1" applyProtection="1">
      <alignment horizontal="left" vertical="top" wrapText="1"/>
      <protection locked="0"/>
    </xf>
    <xf numFmtId="0" fontId="75" fillId="0" borderId="106" xfId="48" applyFont="1" applyBorder="1" applyAlignment="1" applyProtection="1">
      <alignment horizontal="left" vertical="top" wrapText="1"/>
      <protection locked="0"/>
    </xf>
    <xf numFmtId="0" fontId="75" fillId="0" borderId="100" xfId="48" applyFont="1" applyBorder="1" applyAlignment="1" applyProtection="1">
      <alignment horizontal="left" vertical="top" wrapText="1"/>
      <protection locked="0"/>
    </xf>
    <xf numFmtId="0" fontId="75" fillId="0" borderId="90" xfId="48" applyFont="1" applyBorder="1" applyAlignment="1" applyProtection="1">
      <alignment horizontal="left" vertical="top" wrapText="1"/>
      <protection locked="0"/>
    </xf>
    <xf numFmtId="0" fontId="75" fillId="0" borderId="102" xfId="48" applyFont="1" applyBorder="1" applyAlignment="1" applyProtection="1">
      <alignment horizontal="left" vertical="top" wrapText="1"/>
      <protection locked="0"/>
    </xf>
    <xf numFmtId="0" fontId="75" fillId="0" borderId="96" xfId="48" applyFont="1" applyBorder="1" applyAlignment="1" applyProtection="1">
      <alignment horizontal="left" vertical="top" wrapText="1"/>
      <protection locked="0"/>
    </xf>
    <xf numFmtId="0" fontId="2" fillId="27" borderId="90" xfId="0" applyNumberFormat="1" applyFont="1" applyFill="1" applyBorder="1" applyAlignment="1" applyProtection="1">
      <alignment horizontal="center" vertical="top"/>
    </xf>
    <xf numFmtId="0" fontId="2" fillId="27" borderId="102" xfId="0" applyNumberFormat="1" applyFont="1" applyFill="1" applyBorder="1" applyAlignment="1" applyProtection="1">
      <alignment horizontal="center" vertical="top"/>
    </xf>
    <xf numFmtId="0" fontId="2" fillId="27" borderId="96" xfId="0" applyNumberFormat="1" applyFont="1" applyFill="1" applyBorder="1" applyAlignment="1" applyProtection="1">
      <alignment horizontal="center" vertical="top"/>
    </xf>
    <xf numFmtId="0" fontId="26" fillId="34" borderId="85" xfId="0" applyNumberFormat="1" applyFont="1" applyFill="1" applyBorder="1" applyAlignment="1" applyProtection="1">
      <alignment horizontal="center" vertical="center"/>
    </xf>
    <xf numFmtId="0" fontId="26" fillId="34" borderId="84" xfId="0" applyNumberFormat="1" applyFont="1" applyFill="1" applyBorder="1" applyAlignment="1" applyProtection="1">
      <alignment horizontal="center" vertical="center"/>
    </xf>
    <xf numFmtId="0" fontId="26" fillId="34" borderId="59" xfId="0" applyNumberFormat="1" applyFont="1" applyFill="1" applyBorder="1" applyAlignment="1" applyProtection="1">
      <alignment horizontal="center" vertical="center"/>
    </xf>
    <xf numFmtId="0" fontId="26" fillId="34" borderId="60" xfId="0" applyNumberFormat="1" applyFont="1" applyFill="1" applyBorder="1" applyAlignment="1" applyProtection="1">
      <alignment horizontal="center" vertical="center"/>
    </xf>
    <xf numFmtId="0" fontId="26" fillId="34" borderId="0" xfId="0" applyNumberFormat="1" applyFont="1" applyFill="1" applyAlignment="1" applyProtection="1">
      <alignment horizontal="center" vertical="center"/>
    </xf>
    <xf numFmtId="0" fontId="26" fillId="34" borderId="61" xfId="0" applyNumberFormat="1" applyFont="1" applyFill="1" applyBorder="1" applyAlignment="1" applyProtection="1">
      <alignment horizontal="center" vertical="center"/>
    </xf>
    <xf numFmtId="0" fontId="26" fillId="34" borderId="62" xfId="0" applyNumberFormat="1" applyFont="1" applyFill="1" applyBorder="1" applyAlignment="1" applyProtection="1">
      <alignment horizontal="center" vertical="center"/>
    </xf>
    <xf numFmtId="0" fontId="26" fillId="34" borderId="63" xfId="0" applyNumberFormat="1" applyFont="1" applyFill="1" applyBorder="1" applyAlignment="1" applyProtection="1">
      <alignment horizontal="center" vertical="center"/>
    </xf>
    <xf numFmtId="0" fontId="26" fillId="34" borderId="64" xfId="0" applyNumberFormat="1" applyFont="1" applyFill="1" applyBorder="1" applyAlignment="1" applyProtection="1">
      <alignment horizontal="center" vertical="center"/>
    </xf>
    <xf numFmtId="0" fontId="26" fillId="36" borderId="85" xfId="0" applyNumberFormat="1" applyFont="1" applyFill="1" applyBorder="1" applyAlignment="1" applyProtection="1">
      <alignment horizontal="center" vertical="center"/>
    </xf>
    <xf numFmtId="0" fontId="26" fillId="36" borderId="84" xfId="0" applyNumberFormat="1" applyFont="1" applyFill="1" applyBorder="1" applyAlignment="1" applyProtection="1">
      <alignment horizontal="center" vertical="center"/>
    </xf>
    <xf numFmtId="0" fontId="26" fillId="36" borderId="59" xfId="0" applyNumberFormat="1" applyFont="1" applyFill="1" applyBorder="1" applyAlignment="1" applyProtection="1">
      <alignment horizontal="center" vertical="center"/>
    </xf>
    <xf numFmtId="0" fontId="26" fillId="36" borderId="60" xfId="0" applyNumberFormat="1" applyFont="1" applyFill="1" applyBorder="1" applyAlignment="1" applyProtection="1">
      <alignment horizontal="center" vertical="center"/>
    </xf>
    <xf numFmtId="0" fontId="26" fillId="36" borderId="0" xfId="0" applyNumberFormat="1" applyFont="1" applyFill="1" applyAlignment="1" applyProtection="1">
      <alignment horizontal="center" vertical="center"/>
    </xf>
    <xf numFmtId="0" fontId="26" fillId="36" borderId="61" xfId="0" applyNumberFormat="1" applyFont="1" applyFill="1" applyBorder="1" applyAlignment="1" applyProtection="1">
      <alignment horizontal="center" vertical="center"/>
    </xf>
    <xf numFmtId="0" fontId="26" fillId="36" borderId="62" xfId="0" applyNumberFormat="1" applyFont="1" applyFill="1" applyBorder="1" applyAlignment="1" applyProtection="1">
      <alignment horizontal="center" vertical="center"/>
    </xf>
    <xf numFmtId="0" fontId="26" fillId="36" borderId="63" xfId="0" applyNumberFormat="1" applyFont="1" applyFill="1" applyBorder="1" applyAlignment="1" applyProtection="1">
      <alignment horizontal="center" vertical="center"/>
    </xf>
    <xf numFmtId="0" fontId="26" fillId="36" borderId="64" xfId="0" applyNumberFormat="1" applyFont="1" applyFill="1" applyBorder="1" applyAlignment="1" applyProtection="1">
      <alignment horizontal="center" vertical="center"/>
    </xf>
    <xf numFmtId="0" fontId="75" fillId="0" borderId="110" xfId="48" applyFont="1" applyBorder="1" applyAlignment="1" applyProtection="1">
      <alignment horizontal="left" vertical="top" wrapText="1"/>
      <protection locked="0"/>
    </xf>
    <xf numFmtId="0" fontId="75" fillId="0" borderId="109" xfId="48" applyFont="1" applyBorder="1" applyAlignment="1" applyProtection="1">
      <alignment horizontal="left" vertical="top" wrapText="1"/>
      <protection locked="0"/>
    </xf>
    <xf numFmtId="0" fontId="75" fillId="0" borderId="108" xfId="48" applyFont="1" applyBorder="1" applyAlignment="1" applyProtection="1">
      <alignment horizontal="left" vertical="top" wrapText="1"/>
      <protection locked="0"/>
    </xf>
    <xf numFmtId="0" fontId="75" fillId="0" borderId="113" xfId="48" applyFont="1" applyBorder="1" applyAlignment="1" applyProtection="1">
      <alignment horizontal="left" vertical="top" wrapText="1"/>
      <protection locked="0"/>
    </xf>
    <xf numFmtId="0" fontId="75" fillId="0" borderId="0" xfId="48" applyFont="1" applyAlignment="1" applyProtection="1">
      <alignment horizontal="left" vertical="top" wrapText="1"/>
      <protection locked="0"/>
    </xf>
    <xf numFmtId="0" fontId="75" fillId="0" borderId="61" xfId="48" applyFont="1" applyBorder="1" applyAlignment="1" applyProtection="1">
      <alignment horizontal="left" vertical="top" wrapText="1"/>
      <protection locked="0"/>
    </xf>
    <xf numFmtId="0" fontId="2" fillId="27" borderId="110" xfId="0" applyNumberFormat="1" applyFont="1" applyFill="1" applyBorder="1" applyAlignment="1" applyProtection="1">
      <alignment horizontal="center"/>
    </xf>
    <xf numFmtId="0" fontId="2" fillId="27" borderId="109" xfId="0" applyNumberFormat="1" applyFont="1" applyFill="1" applyBorder="1" applyAlignment="1" applyProtection="1">
      <alignment horizontal="center"/>
    </xf>
    <xf numFmtId="0" fontId="2" fillId="27" borderId="108" xfId="0" applyNumberFormat="1" applyFont="1" applyFill="1" applyBorder="1" applyAlignment="1" applyProtection="1">
      <alignment horizontal="center"/>
    </xf>
    <xf numFmtId="0" fontId="2" fillId="0" borderId="0" xfId="48" applyFont="1" applyAlignment="1" applyProtection="1">
      <alignment horizontal="left" vertical="top" wrapText="1"/>
      <protection locked="0"/>
    </xf>
    <xf numFmtId="0" fontId="2" fillId="0" borderId="61" xfId="0" applyNumberFormat="1" applyFont="1" applyFill="1" applyBorder="1" applyAlignment="1" applyProtection="1">
      <alignment horizontal="left" vertical="top" wrapText="1"/>
      <protection locked="0"/>
    </xf>
    <xf numFmtId="0" fontId="2" fillId="0" borderId="75" xfId="0" applyNumberFormat="1" applyFont="1" applyFill="1" applyBorder="1" applyAlignment="1" applyProtection="1">
      <alignment horizontal="left" vertical="top" wrapText="1"/>
      <protection locked="0"/>
    </xf>
    <xf numFmtId="0" fontId="2" fillId="0" borderId="104" xfId="0" applyNumberFormat="1" applyFont="1" applyFill="1" applyBorder="1" applyAlignment="1" applyProtection="1">
      <alignment horizontal="left" vertical="top" wrapText="1"/>
      <protection locked="0"/>
    </xf>
    <xf numFmtId="0" fontId="2" fillId="27" borderId="0" xfId="0" applyNumberFormat="1" applyFont="1" applyFill="1" applyAlignment="1" applyProtection="1">
      <alignment horizontal="center"/>
    </xf>
    <xf numFmtId="0" fontId="84" fillId="29" borderId="0" xfId="0" applyNumberFormat="1" applyFont="1" applyFill="1" applyAlignment="1" applyProtection="1">
      <alignment horizontal="center"/>
    </xf>
    <xf numFmtId="0" fontId="84" fillId="29" borderId="61" xfId="0" applyNumberFormat="1" applyFont="1" applyFill="1" applyBorder="1" applyAlignment="1" applyProtection="1">
      <alignment horizontal="center"/>
    </xf>
    <xf numFmtId="0" fontId="26" fillId="29" borderId="113" xfId="0" applyNumberFormat="1" applyFont="1" applyFill="1" applyBorder="1" applyAlignment="1" applyProtection="1">
      <alignment horizontal="left" vertical="top" wrapText="1"/>
    </xf>
    <xf numFmtId="0" fontId="26" fillId="29" borderId="0" xfId="0" applyNumberFormat="1" applyFont="1" applyFill="1" applyAlignment="1" applyProtection="1">
      <alignment horizontal="left" vertical="top" wrapText="1"/>
    </xf>
    <xf numFmtId="0" fontId="26" fillId="29" borderId="61" xfId="0" applyNumberFormat="1" applyFont="1" applyFill="1" applyBorder="1" applyAlignment="1" applyProtection="1">
      <alignment horizontal="left" vertical="top" wrapText="1"/>
    </xf>
    <xf numFmtId="0" fontId="77" fillId="27" borderId="112" xfId="0" applyNumberFormat="1" applyFont="1" applyFill="1" applyBorder="1" applyAlignment="1" applyProtection="1">
      <alignment horizontal="center" vertical="center"/>
    </xf>
    <xf numFmtId="0" fontId="77" fillId="27" borderId="109" xfId="0" applyNumberFormat="1" applyFont="1" applyFill="1" applyBorder="1" applyAlignment="1" applyProtection="1">
      <alignment horizontal="center" vertical="center"/>
    </xf>
    <xf numFmtId="0" fontId="77" fillId="27" borderId="111" xfId="0" applyNumberFormat="1" applyFont="1" applyFill="1" applyBorder="1" applyAlignment="1" applyProtection="1">
      <alignment horizontal="center" vertical="center"/>
    </xf>
    <xf numFmtId="0" fontId="77" fillId="27" borderId="60" xfId="0" applyNumberFormat="1" applyFont="1" applyFill="1" applyBorder="1" applyAlignment="1" applyProtection="1">
      <alignment horizontal="center" vertical="center"/>
    </xf>
    <xf numFmtId="0" fontId="77" fillId="27" borderId="0" xfId="0" applyNumberFormat="1" applyFont="1" applyFill="1" applyAlignment="1" applyProtection="1">
      <alignment horizontal="center" vertical="center"/>
    </xf>
    <xf numFmtId="0" fontId="77" fillId="27" borderId="103" xfId="0" applyNumberFormat="1" applyFont="1" applyFill="1" applyBorder="1" applyAlignment="1" applyProtection="1">
      <alignment horizontal="center" vertical="center"/>
    </xf>
    <xf numFmtId="0" fontId="54" fillId="28" borderId="110" xfId="0" applyNumberFormat="1" applyFont="1" applyFill="1" applyBorder="1" applyAlignment="1" applyProtection="1">
      <alignment horizontal="center" vertical="center" wrapText="1"/>
    </xf>
    <xf numFmtId="0" fontId="54" fillId="28" borderId="113" xfId="0" applyNumberFormat="1" applyFont="1" applyFill="1" applyBorder="1" applyAlignment="1" applyProtection="1">
      <alignment horizontal="center" vertical="center" wrapText="1"/>
    </xf>
    <xf numFmtId="0" fontId="54" fillId="28" borderId="115" xfId="0" applyNumberFormat="1" applyFont="1" applyFill="1" applyBorder="1" applyAlignment="1" applyProtection="1">
      <alignment horizontal="center" vertical="center" wrapText="1"/>
    </xf>
    <xf numFmtId="0" fontId="54" fillId="28" borderId="124" xfId="0" applyNumberFormat="1" applyFont="1" applyFill="1" applyBorder="1" applyAlignment="1" applyProtection="1">
      <alignment horizontal="center" vertical="center" wrapText="1"/>
    </xf>
    <xf numFmtId="0" fontId="54" fillId="28" borderId="111" xfId="0" applyNumberFormat="1" applyFont="1" applyFill="1" applyBorder="1" applyAlignment="1" applyProtection="1">
      <alignment horizontal="center" vertical="center" wrapText="1"/>
    </xf>
    <xf numFmtId="0" fontId="54" fillId="28" borderId="103" xfId="0" applyNumberFormat="1" applyFont="1" applyFill="1" applyBorder="1" applyAlignment="1" applyProtection="1">
      <alignment horizontal="center" vertical="center" wrapText="1"/>
    </xf>
    <xf numFmtId="0" fontId="54" fillId="28" borderId="109" xfId="0" applyNumberFormat="1" applyFont="1" applyFill="1" applyBorder="1" applyAlignment="1" applyProtection="1">
      <alignment horizontal="center" vertical="center" wrapText="1"/>
    </xf>
    <xf numFmtId="0" fontId="54" fillId="28" borderId="108" xfId="0" applyNumberFormat="1" applyFont="1" applyFill="1" applyBorder="1" applyAlignment="1" applyProtection="1">
      <alignment horizontal="center" vertical="center" wrapText="1"/>
    </xf>
    <xf numFmtId="0" fontId="54" fillId="28" borderId="0" xfId="0" applyNumberFormat="1" applyFont="1" applyFill="1" applyAlignment="1" applyProtection="1">
      <alignment horizontal="center" vertical="center" wrapText="1"/>
    </xf>
    <xf numFmtId="0" fontId="54" fillId="28" borderId="61" xfId="0" applyNumberFormat="1" applyFont="1" applyFill="1" applyBorder="1" applyAlignment="1" applyProtection="1">
      <alignment horizontal="center" vertical="center" wrapText="1"/>
    </xf>
    <xf numFmtId="0" fontId="54" fillId="28" borderId="106" xfId="0" applyNumberFormat="1" applyFont="1" applyFill="1" applyBorder="1" applyAlignment="1" applyProtection="1">
      <alignment horizontal="center" vertical="center" wrapText="1"/>
    </xf>
    <xf numFmtId="0" fontId="54" fillId="28" borderId="75" xfId="0" applyNumberFormat="1" applyFont="1" applyFill="1" applyBorder="1" applyAlignment="1" applyProtection="1">
      <alignment horizontal="center" vertical="center" wrapText="1"/>
    </xf>
    <xf numFmtId="0" fontId="54" fillId="28" borderId="104" xfId="0" applyNumberFormat="1" applyFont="1" applyFill="1" applyBorder="1" applyAlignment="1" applyProtection="1">
      <alignment horizontal="center" vertical="center" wrapText="1"/>
    </xf>
    <xf numFmtId="0" fontId="2" fillId="31" borderId="90" xfId="0" applyNumberFormat="1" applyFont="1" applyFill="1" applyBorder="1" applyAlignment="1" applyProtection="1">
      <alignment horizontal="left" vertical="top" wrapText="1"/>
    </xf>
    <xf numFmtId="0" fontId="28" fillId="19" borderId="90" xfId="0" applyNumberFormat="1" applyFont="1" applyFill="1" applyBorder="1" applyAlignment="1" applyProtection="1">
      <alignment horizontal="left" vertical="top" wrapText="1"/>
      <protection locked="0"/>
    </xf>
    <xf numFmtId="0" fontId="28" fillId="19" borderId="102" xfId="0" applyNumberFormat="1" applyFont="1" applyFill="1" applyBorder="1" applyAlignment="1" applyProtection="1">
      <alignment horizontal="left" vertical="top" wrapText="1"/>
      <protection locked="0"/>
    </xf>
    <xf numFmtId="0" fontId="28" fillId="19" borderId="96" xfId="0" applyNumberFormat="1" applyFont="1" applyFill="1" applyBorder="1" applyAlignment="1" applyProtection="1">
      <alignment horizontal="left" vertical="top" wrapText="1"/>
      <protection locked="0"/>
    </xf>
    <xf numFmtId="0" fontId="72" fillId="27" borderId="102" xfId="0" applyNumberFormat="1" applyFont="1" applyFill="1" applyBorder="1" applyAlignment="1" applyProtection="1">
      <alignment horizontal="center" vertical="center"/>
    </xf>
    <xf numFmtId="0" fontId="72" fillId="27" borderId="98" xfId="0" applyNumberFormat="1" applyFont="1" applyFill="1" applyBorder="1" applyAlignment="1" applyProtection="1">
      <alignment horizontal="center" vertical="center"/>
    </xf>
    <xf numFmtId="0" fontId="72" fillId="27" borderId="76" xfId="0" applyNumberFormat="1" applyFont="1" applyFill="1" applyBorder="1" applyAlignment="1" applyProtection="1">
      <alignment horizontal="center" vertical="center"/>
    </xf>
    <xf numFmtId="0" fontId="72" fillId="27" borderId="117" xfId="0" applyNumberFormat="1" applyFont="1" applyFill="1" applyBorder="1" applyAlignment="1" applyProtection="1">
      <alignment horizontal="center" vertical="center"/>
    </xf>
    <xf numFmtId="0" fontId="26" fillId="29" borderId="103" xfId="0" applyNumberFormat="1" applyFont="1" applyFill="1" applyBorder="1" applyAlignment="1" applyProtection="1">
      <alignment horizontal="left" vertical="top" wrapText="1"/>
    </xf>
    <xf numFmtId="0" fontId="2" fillId="30" borderId="102" xfId="0" applyNumberFormat="1" applyFont="1" applyFill="1" applyBorder="1" applyAlignment="1" applyProtection="1">
      <alignment horizontal="center" vertical="center" wrapText="1"/>
      <protection locked="0"/>
    </xf>
    <xf numFmtId="0" fontId="2" fillId="30" borderId="98" xfId="0" applyNumberFormat="1" applyFont="1" applyFill="1" applyBorder="1" applyAlignment="1" applyProtection="1">
      <alignment horizontal="center" vertical="center" wrapText="1"/>
      <protection locked="0"/>
    </xf>
    <xf numFmtId="0" fontId="2" fillId="30" borderId="76" xfId="0" applyNumberFormat="1" applyFont="1" applyFill="1" applyBorder="1" applyAlignment="1" applyProtection="1">
      <alignment horizontal="center" vertical="center" wrapText="1"/>
      <protection locked="0"/>
    </xf>
    <xf numFmtId="0" fontId="2" fillId="30" borderId="117" xfId="0" applyNumberFormat="1" applyFont="1" applyFill="1" applyBorder="1" applyAlignment="1" applyProtection="1">
      <alignment horizontal="center" vertical="center" wrapText="1"/>
      <protection locked="0"/>
    </xf>
    <xf numFmtId="0" fontId="26" fillId="29" borderId="90" xfId="0" applyNumberFormat="1" applyFont="1" applyFill="1" applyBorder="1" applyAlignment="1" applyProtection="1">
      <alignment horizontal="left" vertical="top" wrapText="1"/>
    </xf>
    <xf numFmtId="0" fontId="2" fillId="27" borderId="115" xfId="0" applyNumberFormat="1" applyFont="1" applyFill="1" applyBorder="1" applyAlignment="1" applyProtection="1">
      <alignment horizontal="center"/>
    </xf>
    <xf numFmtId="0" fontId="77" fillId="25" borderId="116" xfId="0" applyNumberFormat="1" applyFont="1" applyFill="1" applyBorder="1" applyAlignment="1" applyProtection="1">
      <alignment horizontal="center" vertical="center"/>
    </xf>
    <xf numFmtId="0" fontId="77" fillId="25" borderId="114" xfId="0" applyNumberFormat="1" applyFont="1" applyFill="1" applyBorder="1" applyAlignment="1" applyProtection="1">
      <alignment horizontal="center" vertical="center"/>
    </xf>
    <xf numFmtId="0" fontId="77" fillId="25" borderId="101" xfId="0" applyNumberFormat="1" applyFont="1" applyFill="1" applyBorder="1" applyAlignment="1" applyProtection="1">
      <alignment horizontal="center" vertical="center"/>
    </xf>
    <xf numFmtId="0" fontId="26" fillId="29" borderId="110" xfId="0" applyNumberFormat="1" applyFont="1" applyFill="1" applyBorder="1" applyAlignment="1" applyProtection="1">
      <alignment horizontal="left" vertical="top" wrapText="1"/>
    </xf>
    <xf numFmtId="0" fontId="26" fillId="29" borderId="109" xfId="0" applyNumberFormat="1" applyFont="1" applyFill="1" applyBorder="1" applyAlignment="1" applyProtection="1">
      <alignment horizontal="left" vertical="top" wrapText="1"/>
    </xf>
    <xf numFmtId="0" fontId="26" fillId="29" borderId="111" xfId="0" applyNumberFormat="1" applyFont="1" applyFill="1" applyBorder="1" applyAlignment="1" applyProtection="1">
      <alignment horizontal="left" vertical="top" wrapText="1"/>
    </xf>
    <xf numFmtId="0" fontId="26" fillId="29" borderId="106" xfId="0" applyNumberFormat="1" applyFont="1" applyFill="1" applyBorder="1" applyAlignment="1" applyProtection="1">
      <alignment horizontal="left" vertical="top" wrapText="1"/>
    </xf>
    <xf numFmtId="0" fontId="26" fillId="29" borderId="75" xfId="0" applyNumberFormat="1" applyFont="1" applyFill="1" applyBorder="1" applyAlignment="1" applyProtection="1">
      <alignment horizontal="left" vertical="top" wrapText="1"/>
    </xf>
    <xf numFmtId="0" fontId="26" fillId="29" borderId="107" xfId="0" applyNumberFormat="1" applyFont="1" applyFill="1" applyBorder="1" applyAlignment="1" applyProtection="1">
      <alignment horizontal="left" vertical="top" wrapText="1"/>
    </xf>
    <xf numFmtId="0" fontId="72" fillId="17" borderId="105" xfId="0" applyNumberFormat="1" applyFont="1" applyFill="1" applyBorder="1" applyAlignment="1" applyProtection="1">
      <alignment horizontal="center" vertical="center" wrapText="1"/>
    </xf>
    <xf numFmtId="0" fontId="72" fillId="17" borderId="75" xfId="0" applyNumberFormat="1" applyFont="1" applyFill="1" applyBorder="1" applyAlignment="1" applyProtection="1">
      <alignment horizontal="center" vertical="center" wrapText="1"/>
    </xf>
    <xf numFmtId="0" fontId="72" fillId="17" borderId="104" xfId="0" applyNumberFormat="1" applyFont="1" applyFill="1" applyBorder="1" applyAlignment="1" applyProtection="1">
      <alignment horizontal="center" vertical="center" wrapText="1"/>
    </xf>
    <xf numFmtId="0" fontId="2" fillId="27" borderId="99" xfId="0" applyNumberFormat="1" applyFont="1" applyFill="1" applyBorder="1" applyAlignment="1" applyProtection="1">
      <alignment horizontal="center"/>
    </xf>
    <xf numFmtId="0" fontId="2" fillId="27" borderId="98" xfId="0" applyNumberFormat="1" applyFont="1" applyFill="1" applyBorder="1" applyAlignment="1" applyProtection="1">
      <alignment horizontal="center"/>
    </xf>
    <xf numFmtId="0" fontId="78" fillId="29" borderId="110" xfId="0" applyNumberFormat="1" applyFont="1" applyFill="1" applyBorder="1" applyAlignment="1" applyProtection="1">
      <alignment horizontal="left" vertical="top" wrapText="1"/>
    </xf>
    <xf numFmtId="0" fontId="78" fillId="29" borderId="109" xfId="0" applyNumberFormat="1" applyFont="1" applyFill="1" applyBorder="1" applyAlignment="1" applyProtection="1">
      <alignment horizontal="left" vertical="top" wrapText="1"/>
    </xf>
    <xf numFmtId="0" fontId="78" fillId="29" borderId="108" xfId="0" applyNumberFormat="1" applyFont="1" applyFill="1" applyBorder="1" applyAlignment="1" applyProtection="1">
      <alignment horizontal="left" vertical="top" wrapText="1"/>
    </xf>
    <xf numFmtId="0" fontId="78" fillId="29" borderId="113" xfId="0" applyNumberFormat="1" applyFont="1" applyFill="1" applyBorder="1" applyAlignment="1" applyProtection="1">
      <alignment horizontal="left" vertical="top" wrapText="1"/>
    </xf>
    <xf numFmtId="0" fontId="78" fillId="29" borderId="0" xfId="0" applyNumberFormat="1" applyFont="1" applyFill="1" applyAlignment="1" applyProtection="1">
      <alignment horizontal="left" vertical="top" wrapText="1"/>
    </xf>
    <xf numFmtId="0" fontId="78" fillId="29" borderId="61" xfId="0" applyNumberFormat="1" applyFont="1" applyFill="1" applyBorder="1" applyAlignment="1" applyProtection="1">
      <alignment horizontal="left" vertical="top" wrapText="1"/>
    </xf>
    <xf numFmtId="0" fontId="54" fillId="29" borderId="75" xfId="0" applyNumberFormat="1" applyFont="1" applyFill="1" applyBorder="1" applyAlignment="1" applyProtection="1">
      <alignment horizontal="left" vertical="top" wrapText="1"/>
    </xf>
    <xf numFmtId="0" fontId="54" fillId="29" borderId="107" xfId="0" applyNumberFormat="1" applyFont="1" applyFill="1" applyBorder="1" applyAlignment="1" applyProtection="1">
      <alignment horizontal="left" vertical="top" wrapText="1"/>
    </xf>
    <xf numFmtId="175" fontId="75" fillId="19" borderId="115" xfId="0" applyNumberFormat="1" applyFont="1" applyFill="1" applyBorder="1" applyAlignment="1" applyProtection="1">
      <alignment horizontal="center" vertical="center"/>
      <protection locked="0"/>
    </xf>
    <xf numFmtId="175" fontId="75" fillId="19" borderId="91" xfId="0" applyNumberFormat="1" applyFont="1" applyFill="1" applyBorder="1" applyAlignment="1" applyProtection="1">
      <alignment horizontal="center" vertical="center"/>
      <protection locked="0"/>
    </xf>
    <xf numFmtId="0" fontId="2" fillId="30" borderId="115" xfId="0" applyNumberFormat="1" applyFont="1" applyFill="1" applyBorder="1" applyAlignment="1" applyProtection="1">
      <alignment horizontal="center" vertical="center"/>
      <protection locked="0"/>
    </xf>
    <xf numFmtId="0" fontId="2" fillId="30" borderId="124" xfId="0" applyNumberFormat="1" applyFont="1" applyFill="1" applyBorder="1" applyAlignment="1" applyProtection="1">
      <alignment horizontal="center" vertical="center"/>
      <protection locked="0"/>
    </xf>
    <xf numFmtId="173" fontId="75" fillId="17" borderId="113" xfId="0" applyNumberFormat="1" applyFont="1" applyFill="1" applyBorder="1" applyAlignment="1" applyProtection="1">
      <alignment horizontal="center" vertical="center"/>
      <protection locked="0"/>
    </xf>
    <xf numFmtId="173" fontId="75" fillId="17" borderId="0" xfId="0" applyNumberFormat="1" applyFont="1" applyFill="1" applyAlignment="1" applyProtection="1">
      <alignment horizontal="center" vertical="center"/>
      <protection locked="0"/>
    </xf>
    <xf numFmtId="173" fontId="75" fillId="17" borderId="61" xfId="0" applyNumberFormat="1" applyFont="1" applyFill="1" applyBorder="1" applyAlignment="1" applyProtection="1">
      <alignment horizontal="center" vertical="center"/>
      <protection locked="0"/>
    </xf>
    <xf numFmtId="0" fontId="72" fillId="27" borderId="75" xfId="0" applyNumberFormat="1" applyFont="1" applyFill="1" applyBorder="1" applyAlignment="1" applyProtection="1">
      <alignment horizontal="center" vertical="center"/>
    </xf>
    <xf numFmtId="0" fontId="72" fillId="27" borderId="107" xfId="0" applyNumberFormat="1" applyFont="1" applyFill="1" applyBorder="1" applyAlignment="1" applyProtection="1">
      <alignment horizontal="center" vertical="center"/>
    </xf>
    <xf numFmtId="0" fontId="72" fillId="27" borderId="106" xfId="0" applyNumberFormat="1" applyFont="1" applyFill="1" applyBorder="1" applyAlignment="1" applyProtection="1">
      <alignment horizontal="center" vertical="center"/>
    </xf>
    <xf numFmtId="0" fontId="72" fillId="27" borderId="104" xfId="0" applyNumberFormat="1" applyFont="1" applyFill="1" applyBorder="1" applyAlignment="1" applyProtection="1">
      <alignment horizontal="center" vertical="center"/>
    </xf>
    <xf numFmtId="0" fontId="72" fillId="27" borderId="112" xfId="0" applyNumberFormat="1" applyFont="1" applyFill="1" applyBorder="1" applyAlignment="1" applyProtection="1">
      <alignment horizontal="center" vertical="center" wrapText="1"/>
    </xf>
    <xf numFmtId="0" fontId="72" fillId="27" borderId="109" xfId="0" applyNumberFormat="1" applyFont="1" applyFill="1" applyBorder="1" applyAlignment="1" applyProtection="1">
      <alignment horizontal="center" vertical="center" wrapText="1"/>
    </xf>
    <xf numFmtId="0" fontId="72" fillId="27" borderId="60" xfId="0" applyNumberFormat="1" applyFont="1" applyFill="1" applyBorder="1" applyAlignment="1" applyProtection="1">
      <alignment horizontal="center" vertical="center" wrapText="1"/>
    </xf>
    <xf numFmtId="0" fontId="72" fillId="27" borderId="0" xfId="0" applyNumberFormat="1" applyFont="1" applyFill="1" applyAlignment="1" applyProtection="1">
      <alignment horizontal="center" vertical="center" wrapText="1"/>
    </xf>
    <xf numFmtId="0" fontId="75" fillId="29" borderId="102" xfId="0" applyNumberFormat="1" applyFont="1" applyFill="1" applyBorder="1" applyAlignment="1" applyProtection="1">
      <alignment horizontal="center" vertical="center" wrapText="1"/>
    </xf>
    <xf numFmtId="0" fontId="75" fillId="29" borderId="102" xfId="0" applyNumberFormat="1" applyFont="1" applyFill="1" applyBorder="1" applyAlignment="1" applyProtection="1">
      <alignment horizontal="center" vertical="center"/>
    </xf>
    <xf numFmtId="0" fontId="54" fillId="28" borderId="110" xfId="0" applyNumberFormat="1" applyFont="1" applyFill="1" applyBorder="1" applyAlignment="1" applyProtection="1">
      <alignment horizontal="left" vertical="top"/>
    </xf>
    <xf numFmtId="0" fontId="54" fillId="28" borderId="111" xfId="0" applyNumberFormat="1" applyFont="1" applyFill="1" applyBorder="1" applyAlignment="1" applyProtection="1">
      <alignment horizontal="left" vertical="top"/>
    </xf>
    <xf numFmtId="175" fontId="75" fillId="26" borderId="102" xfId="0" applyNumberFormat="1" applyFont="1" applyFill="1" applyBorder="1" applyAlignment="1" applyProtection="1">
      <alignment horizontal="center" vertical="top"/>
      <protection hidden="1"/>
    </xf>
    <xf numFmtId="175" fontId="75" fillId="26" borderId="117" xfId="0" applyNumberFormat="1" applyFont="1" applyFill="1" applyBorder="1" applyAlignment="1" applyProtection="1">
      <alignment horizontal="center" vertical="top"/>
      <protection hidden="1"/>
    </xf>
    <xf numFmtId="0" fontId="2" fillId="17" borderId="0" xfId="0" applyNumberFormat="1" applyFont="1" applyFill="1" applyAlignment="1" applyProtection="1">
      <alignment horizontal="center" vertical="top"/>
    </xf>
    <xf numFmtId="0" fontId="2" fillId="17" borderId="61" xfId="0" applyNumberFormat="1" applyFont="1" applyFill="1" applyBorder="1" applyAlignment="1" applyProtection="1">
      <alignment horizontal="center" vertical="top"/>
    </xf>
    <xf numFmtId="0" fontId="54" fillId="28" borderId="113" xfId="0" applyNumberFormat="1" applyFont="1" applyFill="1" applyBorder="1" applyAlignment="1" applyProtection="1">
      <alignment horizontal="left" vertical="top"/>
    </xf>
    <xf numFmtId="0" fontId="54" fillId="28" borderId="103" xfId="0" applyNumberFormat="1" applyFont="1" applyFill="1" applyBorder="1" applyAlignment="1" applyProtection="1">
      <alignment horizontal="left" vertical="top"/>
    </xf>
    <xf numFmtId="9" fontId="75" fillId="26" borderId="102" xfId="0" applyNumberFormat="1" applyFont="1" applyFill="1" applyBorder="1" applyAlignment="1" applyProtection="1">
      <alignment horizontal="center" vertical="top"/>
      <protection hidden="1"/>
    </xf>
    <xf numFmtId="9" fontId="75" fillId="26" borderId="117" xfId="0" applyNumberFormat="1" applyFont="1" applyFill="1" applyBorder="1" applyAlignment="1" applyProtection="1">
      <alignment horizontal="center" vertical="top"/>
      <protection hidden="1"/>
    </xf>
    <xf numFmtId="0" fontId="54" fillId="28" borderId="106" xfId="0" applyNumberFormat="1" applyFont="1" applyFill="1" applyBorder="1" applyAlignment="1" applyProtection="1">
      <alignment horizontal="left" vertical="top"/>
    </xf>
    <xf numFmtId="0" fontId="54" fillId="28" borderId="107" xfId="0" applyNumberFormat="1" applyFont="1" applyFill="1" applyBorder="1" applyAlignment="1" applyProtection="1">
      <alignment horizontal="left" vertical="top"/>
    </xf>
    <xf numFmtId="0" fontId="54" fillId="17" borderId="110" xfId="0" applyNumberFormat="1" applyFont="1" applyFill="1" applyBorder="1" applyAlignment="1" applyProtection="1">
      <alignment horizontal="left" vertical="top"/>
    </xf>
    <xf numFmtId="0" fontId="54" fillId="17" borderId="111" xfId="0" applyNumberFormat="1" applyFont="1" applyFill="1" applyBorder="1" applyAlignment="1" applyProtection="1">
      <alignment horizontal="left" vertical="top"/>
    </xf>
    <xf numFmtId="173" fontId="75" fillId="17" borderId="110" xfId="0" applyNumberFormat="1" applyFont="1" applyFill="1" applyBorder="1" applyAlignment="1" applyProtection="1">
      <alignment horizontal="center" vertical="top"/>
      <protection locked="0"/>
    </xf>
    <xf numFmtId="173" fontId="75" fillId="17" borderId="108" xfId="0" applyNumberFormat="1" applyFont="1" applyFill="1" applyBorder="1" applyAlignment="1" applyProtection="1">
      <alignment horizontal="center" vertical="top"/>
      <protection locked="0"/>
    </xf>
    <xf numFmtId="0" fontId="26" fillId="29" borderId="102" xfId="0" applyNumberFormat="1" applyFont="1" applyFill="1" applyBorder="1" applyAlignment="1" applyProtection="1">
      <alignment horizontal="left" vertical="top" wrapText="1"/>
    </xf>
    <xf numFmtId="0" fontId="26" fillId="29" borderId="76" xfId="0" applyNumberFormat="1" applyFont="1" applyFill="1" applyBorder="1" applyAlignment="1" applyProtection="1">
      <alignment horizontal="left" vertical="top" wrapText="1"/>
    </xf>
    <xf numFmtId="0" fontId="26" fillId="29" borderId="98" xfId="0" applyNumberFormat="1" applyFont="1" applyFill="1" applyBorder="1" applyAlignment="1" applyProtection="1">
      <alignment horizontal="left" vertical="top" wrapText="1"/>
    </xf>
    <xf numFmtId="0" fontId="2" fillId="31" borderId="109" xfId="0" applyNumberFormat="1" applyFont="1" applyFill="1" applyBorder="1" applyAlignment="1" applyProtection="1">
      <alignment horizontal="left" vertical="center" wrapText="1"/>
    </xf>
    <xf numFmtId="0" fontId="2" fillId="31" borderId="111" xfId="0" applyNumberFormat="1" applyFont="1" applyFill="1" applyBorder="1" applyAlignment="1" applyProtection="1">
      <alignment horizontal="left" vertical="center" wrapText="1"/>
    </xf>
    <xf numFmtId="0" fontId="28" fillId="19" borderId="0" xfId="0" applyNumberFormat="1" applyFont="1" applyFill="1" applyAlignment="1" applyProtection="1">
      <alignment horizontal="left" vertical="top" wrapText="1"/>
      <protection locked="0"/>
    </xf>
    <xf numFmtId="0" fontId="28" fillId="19" borderId="61" xfId="0" applyNumberFormat="1" applyFont="1" applyFill="1" applyBorder="1" applyAlignment="1" applyProtection="1">
      <alignment horizontal="left" vertical="top" wrapText="1"/>
      <protection locked="0"/>
    </xf>
    <xf numFmtId="0" fontId="2" fillId="27" borderId="61" xfId="0" applyNumberFormat="1" applyFont="1" applyFill="1" applyBorder="1" applyAlignment="1" applyProtection="1">
      <alignment horizontal="center"/>
    </xf>
    <xf numFmtId="0" fontId="86" fillId="27" borderId="85" xfId="0" applyNumberFormat="1" applyFont="1" applyFill="1" applyBorder="1" applyAlignment="1" applyProtection="1">
      <alignment horizontal="center" vertical="center"/>
    </xf>
    <xf numFmtId="0" fontId="86" fillId="27" borderId="84" xfId="0" applyNumberFormat="1" applyFont="1" applyFill="1" applyBorder="1" applyAlignment="1" applyProtection="1">
      <alignment horizontal="center" vertical="center"/>
    </xf>
    <xf numFmtId="0" fontId="86" fillId="27" borderId="59" xfId="0" applyNumberFormat="1" applyFont="1" applyFill="1" applyBorder="1" applyAlignment="1" applyProtection="1">
      <alignment horizontal="center" vertical="center"/>
    </xf>
    <xf numFmtId="0" fontId="86" fillId="27" borderId="60" xfId="0" applyNumberFormat="1" applyFont="1" applyFill="1" applyBorder="1" applyAlignment="1" applyProtection="1">
      <alignment horizontal="center" vertical="center"/>
      <protection hidden="1"/>
    </xf>
    <xf numFmtId="0" fontId="86" fillId="27" borderId="0" xfId="0" applyNumberFormat="1" applyFont="1" applyFill="1" applyAlignment="1" applyProtection="1">
      <alignment horizontal="center" vertical="center"/>
      <protection hidden="1"/>
    </xf>
    <xf numFmtId="0" fontId="86" fillId="27" borderId="61" xfId="0" applyNumberFormat="1" applyFont="1" applyFill="1" applyBorder="1" applyAlignment="1" applyProtection="1">
      <alignment horizontal="center" vertical="center"/>
      <protection hidden="1"/>
    </xf>
    <xf numFmtId="0" fontId="28" fillId="28" borderId="60" xfId="0" applyNumberFormat="1" applyFont="1" applyFill="1" applyBorder="1" applyAlignment="1" applyProtection="1">
      <alignment horizontal="left" vertical="center" wrapText="1"/>
    </xf>
    <xf numFmtId="0" fontId="28" fillId="28" borderId="0" xfId="0" applyNumberFormat="1" applyFont="1" applyFill="1" applyAlignment="1" applyProtection="1">
      <alignment horizontal="left" vertical="center" wrapText="1"/>
    </xf>
    <xf numFmtId="0" fontId="28" fillId="28" borderId="61" xfId="0" applyNumberFormat="1" applyFont="1" applyFill="1" applyBorder="1" applyAlignment="1" applyProtection="1">
      <alignment horizontal="left" vertical="center" wrapText="1"/>
    </xf>
    <xf numFmtId="0" fontId="85" fillId="28" borderId="60" xfId="0" applyNumberFormat="1" applyFont="1" applyFill="1" applyBorder="1" applyAlignment="1" applyProtection="1">
      <alignment horizontal="center" vertical="center" wrapText="1"/>
    </xf>
    <xf numFmtId="0" fontId="21" fillId="28" borderId="0" xfId="0" applyNumberFormat="1" applyFont="1" applyFill="1" applyAlignment="1" applyProtection="1">
      <alignment horizontal="center" vertical="center" wrapText="1"/>
    </xf>
    <xf numFmtId="0" fontId="21" fillId="28" borderId="61" xfId="0" applyNumberFormat="1" applyFont="1" applyFill="1" applyBorder="1" applyAlignment="1" applyProtection="1">
      <alignment horizontal="center" vertical="center" wrapText="1"/>
    </xf>
    <xf numFmtId="0" fontId="26" fillId="29" borderId="90" xfId="0" applyNumberFormat="1" applyFont="1" applyFill="1" applyBorder="1" applyAlignment="1" applyProtection="1">
      <alignment horizontal="left" vertical="center" wrapText="1"/>
    </xf>
    <xf numFmtId="0" fontId="26" fillId="29" borderId="102" xfId="0" applyNumberFormat="1" applyFont="1" applyFill="1" applyBorder="1" applyAlignment="1" applyProtection="1">
      <alignment horizontal="left" vertical="center" wrapText="1"/>
    </xf>
    <xf numFmtId="0" fontId="26" fillId="29" borderId="96" xfId="0" applyNumberFormat="1" applyFont="1" applyFill="1" applyBorder="1" applyAlignment="1" applyProtection="1">
      <alignment horizontal="left" vertical="center" wrapText="1"/>
    </xf>
    <xf numFmtId="0" fontId="2" fillId="27" borderId="116" xfId="0" applyNumberFormat="1" applyFont="1" applyFill="1" applyBorder="1" applyAlignment="1" applyProtection="1">
      <alignment horizontal="center"/>
    </xf>
    <xf numFmtId="0" fontId="2" fillId="27" borderId="114" xfId="0" applyNumberFormat="1" applyFont="1" applyFill="1" applyBorder="1" applyAlignment="1" applyProtection="1">
      <alignment horizontal="center"/>
    </xf>
    <xf numFmtId="0" fontId="2" fillId="27" borderId="101" xfId="0" applyNumberFormat="1" applyFont="1" applyFill="1" applyBorder="1" applyAlignment="1" applyProtection="1">
      <alignment horizontal="center"/>
    </xf>
    <xf numFmtId="0" fontId="0" fillId="19" borderId="90" xfId="0" applyNumberFormat="1" applyFill="1" applyBorder="1" applyAlignment="1" applyProtection="1">
      <alignment horizontal="left" vertical="top" wrapText="1"/>
      <protection locked="0"/>
    </xf>
    <xf numFmtId="0" fontId="2" fillId="19" borderId="90" xfId="0" applyNumberFormat="1" applyFont="1" applyFill="1" applyBorder="1" applyAlignment="1" applyProtection="1">
      <alignment horizontal="left" vertical="top" wrapText="1"/>
      <protection locked="0"/>
    </xf>
    <xf numFmtId="0" fontId="2" fillId="19" borderId="102" xfId="0" applyNumberFormat="1" applyFont="1" applyFill="1" applyBorder="1" applyAlignment="1" applyProtection="1">
      <alignment horizontal="left" vertical="top" wrapText="1"/>
      <protection locked="0"/>
    </xf>
    <xf numFmtId="0" fontId="2" fillId="19" borderId="96" xfId="0" applyNumberFormat="1" applyFont="1" applyFill="1" applyBorder="1" applyAlignment="1" applyProtection="1">
      <alignment horizontal="left" vertical="top" wrapText="1"/>
      <protection locked="0"/>
    </xf>
    <xf numFmtId="0" fontId="41" fillId="0" borderId="0" xfId="27" applyFont="1" applyAlignment="1">
      <alignment horizontal="center"/>
    </xf>
    <xf numFmtId="0" fontId="21" fillId="0" borderId="0" xfId="27" applyFont="1" applyAlignment="1">
      <alignment horizontal="left" vertical="top" wrapText="1" indent="2"/>
    </xf>
    <xf numFmtId="0" fontId="21" fillId="0" borderId="0" xfId="0" applyFont="1" applyAlignment="1">
      <alignment horizontal="center" vertical="center"/>
    </xf>
    <xf numFmtId="167" fontId="21" fillId="0" borderId="0" xfId="0" applyNumberFormat="1" applyFont="1" applyAlignment="1">
      <alignment horizontal="center"/>
    </xf>
    <xf numFmtId="0" fontId="41" fillId="0" borderId="0" xfId="0" applyFont="1" applyAlignment="1">
      <alignment horizontal="center" vertical="center" wrapText="1"/>
    </xf>
    <xf numFmtId="0" fontId="21" fillId="0" borderId="0" xfId="0" applyFont="1" applyAlignment="1">
      <alignment horizontal="center"/>
    </xf>
    <xf numFmtId="0" fontId="97" fillId="0" borderId="60" xfId="0" applyFont="1" applyBorder="1" applyAlignment="1">
      <alignment horizontal="center" vertical="center" wrapText="1"/>
    </xf>
    <xf numFmtId="0" fontId="98" fillId="0" borderId="0" xfId="0" applyFont="1" applyAlignment="1">
      <alignment horizontal="center" vertical="center" wrapText="1"/>
    </xf>
    <xf numFmtId="0" fontId="27" fillId="0" borderId="0" xfId="27" applyFont="1" applyAlignment="1">
      <alignment horizontal="left" vertical="center" indent="1"/>
    </xf>
    <xf numFmtId="0" fontId="27" fillId="0" borderId="61" xfId="27" applyFont="1" applyBorder="1" applyAlignment="1">
      <alignment horizontal="left" vertical="center"/>
    </xf>
    <xf numFmtId="164" fontId="27" fillId="0" borderId="0" xfId="27" applyNumberFormat="1" applyFont="1" applyAlignment="1">
      <alignment horizontal="left" vertical="center" indent="1"/>
    </xf>
    <xf numFmtId="164" fontId="27" fillId="0" borderId="61" xfId="27" applyNumberFormat="1" applyFont="1" applyBorder="1" applyAlignment="1">
      <alignment horizontal="left" vertical="center" indent="1"/>
    </xf>
    <xf numFmtId="0" fontId="27" fillId="0" borderId="97" xfId="27" applyFont="1" applyBorder="1" applyAlignment="1">
      <alignment horizontal="center" vertical="center"/>
    </xf>
    <xf numFmtId="0" fontId="21" fillId="0" borderId="90" xfId="27" applyFont="1" applyBorder="1" applyAlignment="1">
      <alignment horizontal="center" vertical="center"/>
    </xf>
    <xf numFmtId="9" fontId="21" fillId="9" borderId="117" xfId="0" applyNumberFormat="1" applyFont="1" applyFill="1" applyBorder="1" applyAlignment="1" applyProtection="1">
      <alignment horizontal="center" vertical="center" shrinkToFit="1"/>
    </xf>
    <xf numFmtId="9" fontId="21" fillId="9" borderId="86" xfId="0" applyNumberFormat="1" applyFont="1" applyFill="1" applyBorder="1" applyAlignment="1" applyProtection="1">
      <alignment horizontal="center" vertical="center" shrinkToFit="1"/>
    </xf>
    <xf numFmtId="0" fontId="0" fillId="0" borderId="151" xfId="0" applyBorder="1" applyAlignment="1"/>
    <xf numFmtId="0" fontId="41" fillId="0" borderId="152" xfId="0" applyFont="1" applyBorder="1" applyAlignment="1">
      <alignment horizontal="left" vertical="top" wrapText="1"/>
    </xf>
    <xf numFmtId="0" fontId="41" fillId="0" borderId="153" xfId="0" applyFont="1" applyBorder="1" applyAlignment="1">
      <alignment horizontal="left" vertical="top" wrapText="1"/>
    </xf>
    <xf numFmtId="0" fontId="87" fillId="24" borderId="0" xfId="0" applyNumberFormat="1" applyFont="1" applyFill="1" applyAlignment="1" applyProtection="1">
      <alignment horizontal="center"/>
    </xf>
  </cellXfs>
  <cellStyles count="53">
    <cellStyle name="Currency" xfId="34" builtinId="4"/>
    <cellStyle name="Currency 2" xfId="28" xr:uid="{00000000-0005-0000-0000-000000000000}"/>
    <cellStyle name="Currency 2 2" xfId="44" xr:uid="{6B5A5C86-A76D-472B-A985-863886E403C0}"/>
    <cellStyle name="Currency 2 3" xfId="51" xr:uid="{FF518508-53F4-465A-AB51-A2EDB7546EF3}"/>
    <cellStyle name="Currency 3" xfId="36" xr:uid="{EF9C44E1-6FDF-4F2D-B9D5-30B4A51CFAC7}"/>
    <cellStyle name="Currency 3 2" xfId="43" xr:uid="{E105DC82-060D-408C-B029-94186A07C498}"/>
    <cellStyle name="Currency 3 3" xfId="50" xr:uid="{06A3E0A4-FA14-4624-BD98-2593E90D4312}"/>
    <cellStyle name="Currency 4" xfId="39" xr:uid="{D536FBBE-3D3B-41B6-9001-276F2F4C7221}"/>
    <cellStyle name="Currency 5" xfId="46" xr:uid="{0E7E1C47-BCDF-4208-8749-D1EA7CFC50C1}"/>
    <cellStyle name="Hyperlink" xfId="1" builtinId="8"/>
    <cellStyle name="Hyperlink 2" xfId="31" xr:uid="{00000000-0005-0000-0000-000002000000}"/>
    <cellStyle name="Normal" xfId="0" builtinId="0"/>
    <cellStyle name="Normal 2" xfId="27" xr:uid="{00000000-0005-0000-0000-000004000000}"/>
    <cellStyle name="Normal 2 2" xfId="33" xr:uid="{00000000-0005-0000-0000-000005000000}"/>
    <cellStyle name="Normal 3" xfId="29" xr:uid="{00000000-0005-0000-0000-000006000000}"/>
    <cellStyle name="Normal 4" xfId="32" xr:uid="{00000000-0005-0000-0000-000007000000}"/>
    <cellStyle name="Normal 5" xfId="35" xr:uid="{4A3ED359-780B-40BF-AA74-21FFCAD3582D}"/>
    <cellStyle name="Normal 5 2" xfId="41" xr:uid="{A1BA2F34-7CF6-4F36-A9F5-B82717338190}"/>
    <cellStyle name="Normal 5 3" xfId="48" xr:uid="{92B62FF9-7483-4311-A00A-A343422EE2AF}"/>
    <cellStyle name="Normal 6" xfId="30" xr:uid="{00000000-0005-0000-0000-000008000000}"/>
    <cellStyle name="Normal 7" xfId="38" xr:uid="{E93BA7AA-D79C-45B6-AC96-896238D2892B}"/>
    <cellStyle name="Normal 8" xfId="45" xr:uid="{F9DB18D8-6751-4987-AA99-7A8A459FAE99}"/>
    <cellStyle name="Normal_AFRPG11" xfId="2" xr:uid="{00000000-0005-0000-0000-00000A000000}"/>
    <cellStyle name="Normal_AFRPG13" xfId="3" xr:uid="{00000000-0005-0000-0000-00000C000000}"/>
    <cellStyle name="Normal_AFRPG14" xfId="4" xr:uid="{00000000-0005-0000-0000-00000D000000}"/>
    <cellStyle name="Normal_AFRPG15" xfId="5" xr:uid="{00000000-0005-0000-0000-00000E000000}"/>
    <cellStyle name="Normal_AFRPG17" xfId="6" xr:uid="{00000000-0005-0000-0000-000010000000}"/>
    <cellStyle name="Normal_AFRPG21" xfId="7" xr:uid="{00000000-0005-0000-0000-000014000000}"/>
    <cellStyle name="Normal_AFRPG27" xfId="8" xr:uid="{00000000-0005-0000-0000-00001A000000}"/>
    <cellStyle name="Normal_AFRPG31" xfId="9" xr:uid="{00000000-0005-0000-0000-00001E000000}"/>
    <cellStyle name="Normal_AFRPG37" xfId="10" xr:uid="{00000000-0005-0000-0000-000024000000}"/>
    <cellStyle name="Normal_AFRPG41" xfId="11" xr:uid="{00000000-0005-0000-0000-000028000000}"/>
    <cellStyle name="Normal_AFRPG42" xfId="12" xr:uid="{00000000-0005-0000-0000-000029000000}"/>
    <cellStyle name="Normal_AFRPG44" xfId="13" xr:uid="{00000000-0005-0000-0000-00002B000000}"/>
    <cellStyle name="Normal_AFRPG45" xfId="14" xr:uid="{00000000-0005-0000-0000-00002C000000}"/>
    <cellStyle name="Normal_AFRPG46" xfId="15" xr:uid="{00000000-0005-0000-0000-00002D000000}"/>
    <cellStyle name="Normal_AFRPG47" xfId="16" xr:uid="{00000000-0005-0000-0000-00002E000000}"/>
    <cellStyle name="Normal_AFRPG48" xfId="17" xr:uid="{00000000-0005-0000-0000-00002F000000}"/>
    <cellStyle name="Normal_AFRPG49" xfId="18" xr:uid="{00000000-0005-0000-0000-000030000000}"/>
    <cellStyle name="Normal_AFRPG52" xfId="19" xr:uid="{00000000-0005-0000-0000-000033000000}"/>
    <cellStyle name="Normal_AFRPG53" xfId="20" xr:uid="{00000000-0005-0000-0000-000034000000}"/>
    <cellStyle name="Normal_AFRPG54" xfId="21" xr:uid="{00000000-0005-0000-0000-000035000000}"/>
    <cellStyle name="Normal_AFRPG55" xfId="22" xr:uid="{00000000-0005-0000-0000-000036000000}"/>
    <cellStyle name="Normal_AFRPG56" xfId="23" xr:uid="{00000000-0005-0000-0000-000037000000}"/>
    <cellStyle name="Normal_AFRPG7" xfId="24" xr:uid="{00000000-0005-0000-0000-000038000000}"/>
    <cellStyle name="Normal_AFRPG8" xfId="25" xr:uid="{00000000-0005-0000-0000-000039000000}"/>
    <cellStyle name="Normal_AFRPG9" xfId="26" xr:uid="{00000000-0005-0000-0000-00003A000000}"/>
    <cellStyle name="Percent" xfId="52" builtinId="5"/>
    <cellStyle name="Percent 2" xfId="37" xr:uid="{EC02D721-05FA-43E9-BEE7-8C11F7CF1C06}"/>
    <cellStyle name="Percent 2 2" xfId="42" xr:uid="{D6389DCC-98E3-47D5-BDEE-6AFFD55FFB4C}"/>
    <cellStyle name="Percent 2 3" xfId="49" xr:uid="{1869CD72-A6F2-4BE6-860A-A386047A3D02}"/>
    <cellStyle name="Percent 3" xfId="40" xr:uid="{201D2922-4580-4EBB-B17E-4BC2661B4388}"/>
    <cellStyle name="Percent 4" xfId="47" xr:uid="{04DD67AF-F6B8-4B58-93C5-AB1BBEB3950D}"/>
  </cellStyles>
  <dxfs count="43">
    <dxf>
      <font>
        <color rgb="FF9C0006"/>
      </font>
      <fill>
        <patternFill patternType="solid">
          <fgColor auto="1"/>
          <bgColor rgb="FFFFC7CE"/>
        </patternFill>
      </fill>
    </dxf>
    <dxf>
      <font>
        <color rgb="FF006100"/>
      </font>
      <fill>
        <patternFill patternType="solid">
          <fgColor auto="1"/>
          <bgColor rgb="FFC6EFCE"/>
        </patternFill>
      </fill>
    </dxf>
    <dxf>
      <font>
        <color rgb="FF9C0006"/>
      </font>
      <fill>
        <patternFill patternType="solid">
          <fgColor auto="1"/>
          <bgColor rgb="FFFFC7CE"/>
        </patternFill>
      </fill>
    </dxf>
    <dxf>
      <font>
        <b/>
        <color rgb="FF00B050"/>
      </font>
    </dxf>
    <dxf>
      <font>
        <b/>
        <color rgb="FF00B050"/>
      </font>
    </dxf>
    <dxf>
      <font>
        <b/>
        <color rgb="FF00B050"/>
      </font>
    </dxf>
    <dxf>
      <font>
        <color theme="1"/>
      </font>
    </dxf>
    <dxf>
      <font>
        <color rgb="FF006100"/>
      </font>
      <fill>
        <patternFill patternType="solid">
          <fgColor auto="1"/>
          <bgColor rgb="FFC6EFCE"/>
        </patternFill>
      </fill>
    </dxf>
    <dxf>
      <font>
        <color rgb="FF006100"/>
      </font>
      <fill>
        <patternFill patternType="solid">
          <fgColor auto="1"/>
          <bgColor rgb="FFC6EFCE"/>
        </patternFill>
      </fill>
    </dxf>
    <dxf>
      <font>
        <color rgb="FF006100"/>
      </font>
      <fill>
        <patternFill patternType="solid">
          <fgColor auto="1"/>
          <bgColor rgb="FFC6EFCE"/>
        </patternFill>
      </fill>
    </dxf>
    <dxf>
      <font>
        <color rgb="FF006100"/>
      </font>
      <fill>
        <patternFill patternType="solid">
          <fgColor auto="1"/>
          <bgColor rgb="FFC6EFCE"/>
        </patternFill>
      </fill>
    </dxf>
    <dxf>
      <font>
        <color rgb="FF006100"/>
      </font>
      <fill>
        <patternFill patternType="solid">
          <fgColor auto="1"/>
          <bgColor rgb="FFC6EFCE"/>
        </patternFill>
      </fill>
    </dxf>
    <dxf>
      <font>
        <color rgb="FF006100"/>
      </font>
      <fill>
        <patternFill patternType="solid">
          <fgColor auto="1"/>
          <bgColor rgb="FFC6EFCE"/>
        </patternFill>
      </fill>
    </dxf>
    <dxf>
      <font>
        <color rgb="FF006100"/>
      </font>
      <fill>
        <patternFill patternType="solid">
          <fgColor auto="1"/>
          <bgColor rgb="FFC6EFCE"/>
        </patternFill>
      </fill>
    </dxf>
    <dxf>
      <font>
        <color theme="1"/>
      </font>
    </dxf>
    <dxf>
      <font>
        <color rgb="FF006100"/>
      </font>
      <fill>
        <patternFill patternType="solid">
          <fgColor auto="1"/>
          <bgColor rgb="FFC6EFCE"/>
        </patternFill>
      </fill>
    </dxf>
    <dxf>
      <font>
        <color theme="1"/>
      </font>
    </dxf>
    <dxf>
      <font>
        <color rgb="FF006100"/>
      </font>
      <fill>
        <patternFill patternType="solid">
          <fgColor auto="1"/>
          <bgColor rgb="FFC6EFCE"/>
        </patternFill>
      </fill>
    </dxf>
    <dxf>
      <font>
        <color rgb="FF9C0006"/>
      </font>
      <fill>
        <patternFill patternType="solid">
          <fgColor auto="1"/>
          <bgColor rgb="FFFFC7CE"/>
        </patternFill>
      </fill>
    </dxf>
    <dxf>
      <font>
        <color rgb="FF006100"/>
      </font>
      <fill>
        <patternFill patternType="solid">
          <fgColor auto="1"/>
          <bgColor rgb="FFC6EFCE"/>
        </patternFill>
      </fill>
    </dxf>
    <dxf>
      <font>
        <color rgb="FF9C0006"/>
      </font>
      <fill>
        <patternFill patternType="solid">
          <fgColor auto="1"/>
          <bgColor rgb="FFFFC7CE"/>
        </patternFill>
      </fill>
    </dxf>
    <dxf>
      <font>
        <color rgb="FF006100"/>
      </font>
      <fill>
        <patternFill patternType="solid">
          <fgColor auto="1"/>
          <bgColor rgb="FFC6EFCE"/>
        </patternFill>
      </fill>
    </dxf>
    <dxf>
      <font>
        <color rgb="FF006100"/>
      </font>
      <fill>
        <patternFill patternType="solid">
          <fgColor auto="1"/>
          <bgColor rgb="FFC6EFCE"/>
        </patternFill>
      </fill>
    </dxf>
    <dxf>
      <font>
        <color rgb="FF9C0006"/>
      </font>
      <fill>
        <patternFill patternType="solid">
          <fgColor auto="1"/>
          <bgColor rgb="FFFFC7CE"/>
        </patternFill>
      </fill>
    </dxf>
    <dxf>
      <font>
        <color rgb="FF006100"/>
      </font>
      <fill>
        <patternFill patternType="solid">
          <fgColor auto="1"/>
          <bgColor rgb="FFC6EFCE"/>
        </patternFill>
      </fill>
    </dxf>
    <dxf>
      <font>
        <color rgb="FF9C0006"/>
      </font>
      <fill>
        <patternFill patternType="solid">
          <fgColor auto="1"/>
          <bgColor rgb="FFFFC7CE"/>
        </patternFill>
      </fill>
    </dxf>
    <dxf>
      <font>
        <color rgb="FF9C5700"/>
      </font>
      <fill>
        <patternFill patternType="solid">
          <fgColor auto="1"/>
          <bgColor rgb="FFFFEB9C"/>
        </patternFill>
      </fill>
    </dxf>
    <dxf>
      <font>
        <color rgb="FF006100"/>
      </font>
      <fill>
        <patternFill patternType="solid">
          <fgColor auto="1"/>
          <bgColor rgb="FFC6EFCE"/>
        </patternFill>
      </fill>
    </dxf>
    <dxf>
      <font>
        <color rgb="FF9C0006"/>
      </font>
      <fill>
        <patternFill patternType="solid">
          <fgColor auto="1"/>
          <bgColor rgb="FFFFC7CE"/>
        </patternFill>
      </fill>
    </dxf>
    <dxf>
      <font>
        <color rgb="FF006100"/>
      </font>
      <fill>
        <patternFill patternType="solid">
          <fgColor auto="1"/>
          <bgColor rgb="FFC6EFCE"/>
        </patternFill>
      </fill>
    </dxf>
    <dxf>
      <font>
        <color rgb="FF9C0006"/>
      </font>
      <fill>
        <patternFill patternType="solid">
          <fgColor auto="1"/>
          <bgColor rgb="FFFFC7CE"/>
        </patternFill>
      </fill>
    </dxf>
    <dxf>
      <font>
        <color rgb="FF006100"/>
      </font>
      <fill>
        <patternFill patternType="solid">
          <fgColor auto="1"/>
          <bgColor rgb="FFC6EFCE"/>
        </patternFill>
      </fill>
    </dxf>
    <dxf>
      <font>
        <color rgb="FF9C0006"/>
      </font>
      <fill>
        <patternFill patternType="solid">
          <fgColor auto="1"/>
          <bgColor rgb="FFFFC7CE"/>
        </patternFill>
      </fill>
    </dxf>
    <dxf>
      <font>
        <color rgb="FF9C0006"/>
      </font>
      <fill>
        <patternFill patternType="solid">
          <fgColor auto="1"/>
          <bgColor rgb="FFFFC7CE"/>
        </patternFill>
      </fill>
    </dxf>
    <dxf>
      <font>
        <color rgb="FF006100"/>
      </font>
      <fill>
        <patternFill patternType="solid">
          <fgColor auto="1"/>
          <bgColor rgb="FFC6EFCE"/>
        </patternFill>
      </fill>
    </dxf>
    <dxf>
      <font>
        <color rgb="FF9C0006"/>
      </font>
      <fill>
        <patternFill patternType="solid">
          <fgColor auto="1"/>
          <bgColor rgb="FFFFC7CE"/>
        </patternFill>
      </fill>
    </dxf>
    <dxf>
      <font>
        <b/>
        <i/>
        <color rgb="FFFF0000"/>
      </font>
    </dxf>
    <dxf>
      <font>
        <i/>
        <color theme="0" tint="-0.499984740745262"/>
      </font>
      <fill>
        <patternFill patternType="solid">
          <fgColor auto="1"/>
          <bgColor theme="0" tint="-4.9989318521683403E-2"/>
        </patternFill>
      </fill>
    </dxf>
    <dxf>
      <font>
        <color rgb="FFFFFFCC"/>
      </font>
    </dxf>
    <dxf>
      <font>
        <color rgb="FFFFFFCC"/>
      </font>
    </dxf>
    <dxf>
      <font>
        <color rgb="FFFFFFCC"/>
      </font>
    </dxf>
    <dxf>
      <font>
        <color rgb="FFFFFFCC"/>
      </font>
    </dxf>
    <dxf>
      <font>
        <color rgb="FFFFFFCC"/>
      </font>
    </dxf>
  </dxfs>
  <tableStyles count="1" defaultTableStyle="TableStyleMedium9" defaultPivotStyle="PivotStyleLight16">
    <tableStyle name="Invisible" pivot="0" table="0" count="0" xr9:uid="{00000000-0011-0000-FFFF-FFFF00000000}"/>
  </tableStyles>
  <colors>
    <indexedColors>
      <rgbColor rgb="00000000"/>
      <rgbColor rgb="00FFFFFF"/>
      <rgbColor rgb="00FF0000"/>
      <rgbColor rgb="0000FF00"/>
      <rgbColor rgb="000000FF"/>
      <rgbColor rgb="00FFFF00"/>
      <rgbColor rgb="00FF00FF"/>
      <rgbColor rgb="0000FFFF"/>
      <rgbColor rgb="00A6CAF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FFE7BF"/>
      <rgbColor rgb="00DEC3BE"/>
      <rgbColor rgb="00FFFFC0"/>
      <rgbColor rgb="00A0E0E0"/>
      <rgbColor rgb="00FFC285"/>
      <rgbColor rgb="00FFB7B7"/>
      <rgbColor rgb="000080C0"/>
      <rgbColor rgb="00C0C0FF"/>
      <rgbColor rgb="00A6F0F0"/>
      <rgbColor rgb="00FF00FF"/>
      <rgbColor rgb="00FFFF00"/>
      <rgbColor rgb="0000FFFF"/>
      <rgbColor rgb="00800080"/>
      <rgbColor rgb="00800000"/>
      <rgbColor rgb="00008080"/>
      <rgbColor rgb="000000FF"/>
      <rgbColor rgb="0000CCFF"/>
      <rgbColor rgb="00A0E0E0"/>
      <rgbColor rgb="00CCFFCC"/>
      <rgbColor rgb="00FFE7BF"/>
      <rgbColor rgb="00A6CAF0"/>
      <rgbColor rgb="00CC9CCC"/>
      <rgbColor rgb="00FFFFC0"/>
      <rgbColor rgb="00E3E3E3"/>
      <rgbColor rgb="003366FF"/>
      <rgbColor rgb="009CE8E6"/>
      <rgbColor rgb="00339933"/>
      <rgbColor rgb="00999933"/>
      <rgbColor rgb="00996633"/>
      <rgbColor rgb="00996666"/>
      <rgbColor rgb="007BB2BD"/>
      <rgbColor rgb="00969696"/>
      <rgbColor rgb="003333CC"/>
      <rgbColor rgb="00336666"/>
      <rgbColor rgb="00003300"/>
      <rgbColor rgb="00333300"/>
      <rgbColor rgb="00663300"/>
      <rgbColor rgb="00993366"/>
      <rgbColor rgb="00333399"/>
      <rgbColor rgb="00424242"/>
    </indexedColors>
    <mruColors>
      <color rgb="FF44546A"/>
      <color rgb="FFFFFFFF"/>
      <color rgb="FFFFFDA9"/>
      <color rgb="FFE7E2EE"/>
      <color rgb="FFCCC0DA"/>
      <color rgb="FFB3DCE7"/>
      <color rgb="FF4BACC6"/>
      <color rgb="FFFFDF79"/>
      <color rgb="FFFFC000"/>
      <color rgb="FFECE7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3:C204" totalsRowShown="0">
  <autoFilter ref="A3:C204" xr:uid="{00000000-0009-0000-0100-000001000000}"/>
  <tableColumns count="3">
    <tableColumn id="1" xr3:uid="{00000000-0010-0000-0000-000001000000}" name="FieldName"/>
    <tableColumn id="2" xr3:uid="{00000000-0010-0000-0000-000002000000}" name="FieldValue"/>
    <tableColumn id="3" xr3:uid="{00000000-0010-0000-0000-000003000000}" name="Item Tag"/>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isbe.net/Pages/Limitation-of-Administrative-Costs.aspx"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ilga.gov/legislation/ilcs/fulltext.asp?DocName=010500050K10-20.21"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autoPageBreaks="0" fitToPage="1"/>
  </sheetPr>
  <dimension ref="A1:AC73"/>
  <sheetViews>
    <sheetView showGridLines="0" tabSelected="1" zoomScale="110" zoomScaleNormal="110" workbookViewId="0">
      <selection activeCell="I53" sqref="I53"/>
    </sheetView>
  </sheetViews>
  <sheetFormatPr defaultColWidth="9.140625" defaultRowHeight="10.15" customHeight="1"/>
  <cols>
    <col min="1" max="1" width="3.7109375" style="13" customWidth="1"/>
    <col min="2" max="2" width="2.28515625" style="13" customWidth="1"/>
    <col min="3" max="3" width="6.42578125" style="13" customWidth="1"/>
    <col min="4" max="4" width="5.140625" style="13" customWidth="1"/>
    <col min="5" max="5" width="5.7109375" style="13" customWidth="1"/>
    <col min="6" max="6" width="4.42578125" style="13" customWidth="1"/>
    <col min="7" max="7" width="7.140625" style="13" customWidth="1"/>
    <col min="8" max="8" width="10.85546875" style="13" customWidth="1"/>
    <col min="9" max="9" width="6.140625" style="13" customWidth="1"/>
    <col min="10" max="10" width="5.5703125" style="13" customWidth="1"/>
    <col min="11" max="11" width="6.85546875" style="13" customWidth="1"/>
    <col min="12" max="12" width="5.5703125" style="13" customWidth="1"/>
    <col min="13" max="13" width="3.85546875" style="13" customWidth="1"/>
    <col min="14" max="14" width="9.140625" style="13" customWidth="1"/>
    <col min="15" max="15" width="7.28515625" style="13" customWidth="1"/>
    <col min="16" max="16" width="5" style="13" customWidth="1"/>
    <col min="17" max="17" width="3.5703125" style="13" customWidth="1"/>
    <col min="18" max="18" width="6.140625" style="13" customWidth="1"/>
    <col min="19" max="19" width="3.5703125" style="13" customWidth="1"/>
    <col min="20" max="20" width="7" style="13" customWidth="1"/>
    <col min="21" max="21" width="2" style="13" customWidth="1"/>
    <col min="22" max="22" width="4.7109375" style="13" customWidth="1"/>
    <col min="23" max="23" width="3.5703125" style="13" customWidth="1"/>
    <col min="24" max="24" width="5.7109375" style="13" customWidth="1"/>
    <col min="25" max="25" width="9.140625" style="139" hidden="1" customWidth="1"/>
    <col min="26" max="26" width="9.140625" style="13" customWidth="1"/>
    <col min="27" max="16384" width="9.140625" style="13"/>
  </cols>
  <sheetData>
    <row r="1" spans="1:29" ht="12.2" customHeight="1">
      <c r="A1" s="14" t="s">
        <v>0</v>
      </c>
      <c r="G1" s="63" t="s">
        <v>1</v>
      </c>
      <c r="H1" s="63"/>
      <c r="I1" s="63"/>
      <c r="J1" s="63"/>
      <c r="K1" s="63"/>
      <c r="L1" s="63"/>
      <c r="M1" s="63"/>
      <c r="N1" s="63"/>
      <c r="O1" s="63"/>
    </row>
    <row r="2" spans="1:29" ht="12.2" customHeight="1">
      <c r="B2" s="558" t="str">
        <f>IF(Y15="SD","x","")</f>
        <v/>
      </c>
      <c r="C2" s="531" t="s">
        <v>2</v>
      </c>
      <c r="D2" s="531"/>
      <c r="G2" s="164" t="s">
        <v>3</v>
      </c>
      <c r="H2" s="164"/>
      <c r="I2" s="164"/>
      <c r="J2" s="164"/>
      <c r="K2" s="164"/>
      <c r="L2" s="164"/>
      <c r="M2" s="164"/>
      <c r="N2" s="164"/>
      <c r="O2" s="164"/>
      <c r="Q2" s="62"/>
      <c r="R2" s="62"/>
      <c r="S2" s="62"/>
      <c r="T2" s="62"/>
    </row>
    <row r="3" spans="1:29" ht="12.2" customHeight="1">
      <c r="B3" s="558" t="str">
        <f>IF(Y15="JA","x","")</f>
        <v>x</v>
      </c>
      <c r="C3" s="531" t="s">
        <v>4</v>
      </c>
      <c r="D3" s="531"/>
      <c r="G3" s="132"/>
      <c r="H3" s="132"/>
      <c r="I3" s="132"/>
      <c r="J3" s="132"/>
      <c r="K3" s="132"/>
      <c r="L3" s="132"/>
      <c r="M3" s="132"/>
      <c r="N3" s="132"/>
      <c r="O3" s="132"/>
      <c r="P3" s="472"/>
      <c r="Q3" s="472"/>
      <c r="R3" s="472"/>
      <c r="S3" s="472"/>
      <c r="T3" s="472"/>
      <c r="U3" s="532"/>
    </row>
    <row r="4" spans="1:29" ht="12.2" customHeight="1">
      <c r="G4" s="543" t="s">
        <v>5</v>
      </c>
      <c r="H4" s="543"/>
      <c r="I4" s="543"/>
      <c r="J4" s="543"/>
      <c r="K4" s="543"/>
      <c r="L4" s="543"/>
      <c r="M4" s="543"/>
      <c r="N4" s="543"/>
      <c r="O4" s="543"/>
      <c r="P4" s="472"/>
      <c r="Q4" s="472"/>
      <c r="R4" s="472"/>
      <c r="S4" s="472"/>
      <c r="T4" s="472"/>
      <c r="V4" s="468"/>
      <c r="W4" s="468"/>
      <c r="X4" s="468"/>
      <c r="Y4" s="468"/>
      <c r="Z4" s="468"/>
      <c r="AA4" s="468"/>
      <c r="AB4" s="468"/>
    </row>
    <row r="5" spans="1:29" ht="12.75" customHeight="1">
      <c r="A5" s="14" t="s">
        <v>6</v>
      </c>
      <c r="B5" s="15"/>
      <c r="C5" s="531"/>
      <c r="D5" s="531"/>
      <c r="G5" s="543" t="str">
        <f>"July 1, "&amp;'B27'!K2-1&amp;" - June 30, "&amp;'B27'!K2</f>
        <v>July 1, 2026 - June 30, 2027</v>
      </c>
      <c r="H5" s="543"/>
      <c r="I5" s="543"/>
      <c r="J5" s="543"/>
      <c r="K5" s="543"/>
      <c r="L5" s="544"/>
      <c r="M5" s="544"/>
      <c r="N5" s="544"/>
      <c r="O5" s="544"/>
      <c r="P5" s="472"/>
      <c r="Q5" s="472"/>
      <c r="R5" s="472"/>
      <c r="S5" s="472"/>
      <c r="T5" s="472"/>
      <c r="V5" s="468"/>
      <c r="W5" s="468"/>
      <c r="X5" s="468"/>
      <c r="Y5" s="468"/>
      <c r="Z5" s="468"/>
      <c r="AA5" s="468"/>
      <c r="AB5" s="468"/>
    </row>
    <row r="6" spans="1:29" ht="12.75" customHeight="1">
      <c r="B6" s="308" t="s">
        <v>6944</v>
      </c>
      <c r="C6" s="13" t="s">
        <v>7</v>
      </c>
      <c r="D6" s="132"/>
      <c r="E6" s="132"/>
      <c r="F6" s="132"/>
      <c r="G6" s="132"/>
      <c r="O6" s="16"/>
      <c r="P6" s="472"/>
      <c r="Q6" s="472"/>
      <c r="R6" s="472"/>
      <c r="S6" s="472"/>
      <c r="T6" s="472"/>
      <c r="V6" s="468"/>
      <c r="W6" s="468"/>
      <c r="X6" s="468"/>
      <c r="Y6" s="468"/>
      <c r="Z6" s="468"/>
      <c r="AA6" s="468"/>
      <c r="AB6" s="468"/>
    </row>
    <row r="7" spans="1:29" ht="12" customHeight="1">
      <c r="B7" s="307" t="s">
        <v>6945</v>
      </c>
      <c r="C7" s="13" t="s">
        <v>8</v>
      </c>
      <c r="D7" s="531"/>
      <c r="O7" s="16"/>
      <c r="P7" s="472"/>
      <c r="Q7" s="472"/>
      <c r="R7" s="472"/>
      <c r="S7" s="472"/>
      <c r="T7" s="472"/>
      <c r="V7" s="468"/>
      <c r="W7" s="468"/>
      <c r="X7" s="468"/>
      <c r="Y7" s="468"/>
      <c r="Z7" s="468"/>
      <c r="AA7" s="468"/>
      <c r="AB7" s="468"/>
    </row>
    <row r="8" spans="1:29" ht="12.75" customHeight="1">
      <c r="B8" s="17"/>
      <c r="C8" s="20" t="s">
        <v>9</v>
      </c>
      <c r="D8" s="18"/>
      <c r="E8" s="18"/>
      <c r="F8" s="18"/>
      <c r="G8" s="18"/>
      <c r="H8" s="499"/>
      <c r="I8" s="18"/>
      <c r="J8" s="18"/>
      <c r="O8" s="16"/>
      <c r="P8" s="472"/>
      <c r="Q8" s="472"/>
      <c r="R8" s="472"/>
      <c r="S8" s="472"/>
      <c r="T8" s="472"/>
      <c r="V8" s="468"/>
      <c r="W8" s="468"/>
      <c r="X8" s="468"/>
      <c r="Y8" s="468"/>
      <c r="Z8" s="468"/>
      <c r="AA8" s="468"/>
      <c r="AB8" s="468"/>
    </row>
    <row r="9" spans="1:29" ht="6.75" customHeight="1">
      <c r="B9" s="15"/>
      <c r="C9" s="18"/>
      <c r="D9" s="18"/>
      <c r="E9" s="18"/>
      <c r="F9" s="18"/>
      <c r="G9" s="18"/>
      <c r="H9" s="18"/>
      <c r="I9" s="18"/>
      <c r="J9" s="18"/>
      <c r="M9" s="16"/>
      <c r="N9" s="16"/>
      <c r="O9" s="16"/>
      <c r="P9" s="472"/>
      <c r="Q9" s="472"/>
      <c r="R9" s="472"/>
      <c r="S9" s="472"/>
      <c r="T9" s="472"/>
      <c r="U9" s="19"/>
      <c r="V9" s="469"/>
      <c r="W9" s="469"/>
      <c r="X9" s="469"/>
      <c r="Y9" s="469"/>
      <c r="Z9" s="469"/>
      <c r="AA9" s="469"/>
      <c r="AB9" s="469"/>
      <c r="AC9" s="19"/>
    </row>
    <row r="10" spans="1:29" ht="13.5" customHeight="1">
      <c r="B10" s="17"/>
      <c r="C10" s="20" t="s">
        <v>10</v>
      </c>
      <c r="D10" s="20"/>
      <c r="G10" s="21"/>
      <c r="H10" s="534"/>
      <c r="I10" s="535"/>
      <c r="J10" s="535"/>
      <c r="K10" s="22"/>
      <c r="L10" s="22"/>
      <c r="M10" s="22"/>
      <c r="N10" s="22"/>
      <c r="O10" s="16"/>
      <c r="P10" s="472"/>
      <c r="Q10" s="472"/>
      <c r="R10" s="472"/>
      <c r="S10" s="472"/>
      <c r="T10" s="472"/>
      <c r="V10" s="468"/>
      <c r="W10" s="468"/>
      <c r="X10" s="468"/>
      <c r="Y10" s="468"/>
      <c r="Z10" s="468"/>
      <c r="AA10" s="468"/>
      <c r="AB10" s="468"/>
    </row>
    <row r="11" spans="1:29" ht="9.75" customHeight="1">
      <c r="G11" s="23"/>
      <c r="H11" s="533" t="s">
        <v>11</v>
      </c>
      <c r="I11" s="533"/>
      <c r="J11" s="533"/>
      <c r="K11" s="24"/>
      <c r="L11" s="24"/>
      <c r="M11" s="16"/>
      <c r="N11" s="16"/>
      <c r="O11" s="16"/>
      <c r="P11" s="472"/>
      <c r="Q11" s="472"/>
      <c r="R11" s="472"/>
      <c r="S11" s="472"/>
      <c r="T11" s="472"/>
      <c r="V11" s="468"/>
      <c r="W11" s="468"/>
      <c r="X11" s="468"/>
      <c r="Y11" s="468"/>
      <c r="Z11" s="468"/>
      <c r="AA11" s="468"/>
      <c r="AB11" s="468"/>
    </row>
    <row r="12" spans="1:29" ht="7.5" customHeight="1">
      <c r="G12" s="23"/>
      <c r="H12" s="559"/>
      <c r="I12" s="559"/>
      <c r="J12" s="559"/>
      <c r="K12" s="24"/>
      <c r="L12" s="24"/>
      <c r="M12" s="16"/>
      <c r="N12" s="16"/>
      <c r="O12" s="16"/>
      <c r="P12" s="472"/>
      <c r="Q12" s="472"/>
      <c r="R12" s="472"/>
      <c r="S12" s="472"/>
      <c r="T12" s="472"/>
      <c r="V12" s="468"/>
      <c r="W12" s="468"/>
      <c r="X12" s="468"/>
      <c r="Y12" s="468"/>
      <c r="Z12" s="468"/>
      <c r="AA12" s="468"/>
      <c r="AB12" s="468"/>
    </row>
    <row r="13" spans="1:29" ht="13.5" customHeight="1">
      <c r="C13" s="20" t="s">
        <v>12</v>
      </c>
      <c r="D13" s="20"/>
      <c r="E13" s="25"/>
      <c r="F13" s="26"/>
      <c r="H13" s="542"/>
      <c r="I13" s="542"/>
      <c r="J13" s="560" t="s">
        <v>1676</v>
      </c>
      <c r="K13" s="542"/>
      <c r="L13" s="542"/>
      <c r="N13" s="22"/>
      <c r="O13" s="16"/>
      <c r="P13" s="472"/>
      <c r="Q13" s="472"/>
      <c r="R13" s="472"/>
      <c r="S13" s="472"/>
      <c r="T13" s="472"/>
      <c r="V13" s="468"/>
      <c r="W13" s="468"/>
      <c r="X13" s="468"/>
      <c r="Y13" s="470">
        <f>IF(H14&lt;&gt;"Select dist name from drop-down on line above",1,0)</f>
        <v>1</v>
      </c>
      <c r="Z13" s="468"/>
      <c r="AA13" s="468"/>
      <c r="AB13" s="468"/>
    </row>
    <row r="14" spans="1:29" ht="13.5" customHeight="1">
      <c r="C14" s="27" t="s">
        <v>13</v>
      </c>
      <c r="D14" s="27"/>
      <c r="E14" s="28"/>
      <c r="F14" s="29"/>
      <c r="G14" s="29"/>
      <c r="H14" s="561"/>
      <c r="I14" s="562"/>
      <c r="J14" s="563" t="str">
        <f>IFERROR(VLOOKUP(J13,'District Drop-down'!$A$2:$B$1001,2,FALSE),"Please select district from drop-down list in cell J13.")</f>
        <v>08089723045</v>
      </c>
      <c r="K14" s="562"/>
      <c r="L14" s="562"/>
      <c r="M14" s="562"/>
      <c r="O14" s="16"/>
      <c r="Q14" s="62"/>
      <c r="R14" s="62"/>
      <c r="S14" s="62"/>
      <c r="T14" s="62"/>
      <c r="V14" s="468"/>
      <c r="W14" s="468"/>
      <c r="X14" s="468"/>
      <c r="Y14" s="471" t="e">
        <f>_xlfn.IFNA(VLOOKUP(J13,#REF!,6),"")</f>
        <v>#REF!</v>
      </c>
      <c r="Z14" s="468"/>
      <c r="AA14" s="468"/>
      <c r="AB14" s="468"/>
    </row>
    <row r="15" spans="1:29" ht="9.75" customHeight="1">
      <c r="A15" s="28"/>
      <c r="B15" s="28"/>
      <c r="C15" s="28"/>
      <c r="D15" s="28"/>
      <c r="E15" s="28"/>
      <c r="F15" s="30"/>
      <c r="G15" s="30"/>
      <c r="H15" s="30"/>
      <c r="V15" s="468"/>
      <c r="W15" s="468"/>
      <c r="X15" s="468"/>
      <c r="Y15" s="13" t="str">
        <f>IFERROR(VLOOKUP(J14,'District Drop-down'!$B$2:$D$1001,3,FALSE),"")</f>
        <v>JA</v>
      </c>
      <c r="Z15" s="468"/>
      <c r="AA15" s="468"/>
      <c r="AB15" s="468"/>
    </row>
    <row r="16" spans="1:29" ht="8.25" customHeight="1">
      <c r="A16" s="28"/>
      <c r="B16" s="486"/>
      <c r="C16" s="487"/>
      <c r="D16" s="487"/>
      <c r="E16" s="487"/>
      <c r="F16" s="488"/>
      <c r="G16" s="488"/>
      <c r="H16" s="488"/>
      <c r="I16" s="489"/>
      <c r="J16" s="489"/>
      <c r="K16" s="489"/>
      <c r="L16" s="489"/>
      <c r="M16" s="489"/>
      <c r="N16" s="489"/>
      <c r="O16" s="489"/>
      <c r="P16" s="489"/>
      <c r="Q16" s="489"/>
      <c r="R16" s="489"/>
      <c r="S16" s="489"/>
      <c r="T16" s="490"/>
      <c r="V16" s="468"/>
      <c r="W16" s="468"/>
      <c r="X16" s="468"/>
      <c r="Y16" s="468"/>
      <c r="Z16" s="468"/>
      <c r="AA16" s="468"/>
      <c r="AB16" s="468"/>
    </row>
    <row r="17" spans="1:28" ht="12.75" customHeight="1">
      <c r="A17" s="28"/>
      <c r="B17" s="491" t="str">
        <f>'DeficitBudgetSum Calc 21'!D7 &amp; 'DeficitBudgetSum Calc 21'!D8 &amp; " "</f>
        <v xml:space="preserve">Deficit Reduction Plan is not required  </v>
      </c>
      <c r="D17" s="28"/>
      <c r="E17" s="28"/>
      <c r="F17" s="30"/>
      <c r="G17" s="30"/>
      <c r="H17" s="30"/>
      <c r="T17" s="492"/>
      <c r="V17" s="468"/>
      <c r="W17" s="468"/>
      <c r="X17" s="468"/>
      <c r="Y17" s="468"/>
      <c r="Z17" s="468"/>
      <c r="AA17" s="468"/>
      <c r="AB17" s="468"/>
    </row>
    <row r="18" spans="1:28" ht="15.75" customHeight="1">
      <c r="A18" s="28"/>
      <c r="B18" s="497" t="str">
        <f>'DeficitBudgetSum Calc 21'!D9 &amp; 'DeficitBudgetSum Calc 21'!D10 &amp; " "</f>
        <v xml:space="preserve">   </v>
      </c>
      <c r="C18" s="493"/>
      <c r="D18" s="494"/>
      <c r="E18" s="494"/>
      <c r="F18" s="495"/>
      <c r="G18" s="495"/>
      <c r="H18" s="495"/>
      <c r="I18" s="493"/>
      <c r="J18" s="493"/>
      <c r="K18" s="493"/>
      <c r="L18" s="493"/>
      <c r="M18" s="493"/>
      <c r="N18" s="493"/>
      <c r="O18" s="493"/>
      <c r="P18" s="493"/>
      <c r="Q18" s="498" t="str">
        <f>IF('DeficitBudgetSum Calc 21'!D7='DeficitBudgetSum Calc 21'!B23, 'DeficitBudgetSum Calc 21'!D30, " ")</f>
        <v xml:space="preserve"> </v>
      </c>
      <c r="R18" s="493"/>
      <c r="S18" s="493"/>
      <c r="T18" s="496"/>
      <c r="V18" s="468"/>
      <c r="W18" s="468"/>
      <c r="X18" s="468"/>
      <c r="Y18" s="468"/>
      <c r="Z18" s="468"/>
      <c r="AA18" s="468"/>
      <c r="AB18" s="468"/>
    </row>
    <row r="19" spans="1:28" ht="2.25" hidden="1" customHeight="1">
      <c r="A19" s="146"/>
      <c r="B19" s="146"/>
      <c r="C19" s="146"/>
      <c r="D19" s="146"/>
      <c r="E19" s="146"/>
      <c r="F19" s="146"/>
      <c r="G19" s="146"/>
      <c r="H19" s="146"/>
      <c r="I19" s="146"/>
      <c r="J19" s="146"/>
      <c r="K19" s="146"/>
      <c r="L19" s="146"/>
      <c r="M19" s="146"/>
      <c r="N19" s="146"/>
      <c r="O19" s="146"/>
      <c r="P19" s="146"/>
      <c r="Q19" s="146"/>
      <c r="R19" s="146"/>
      <c r="S19" s="146"/>
      <c r="T19" s="146"/>
      <c r="V19" s="468"/>
      <c r="W19" s="468"/>
      <c r="X19" s="468"/>
      <c r="Y19" s="468"/>
      <c r="Z19" s="468"/>
      <c r="AA19" s="468"/>
      <c r="AB19" s="468"/>
    </row>
    <row r="20" spans="1:28" ht="16.5" hidden="1" customHeight="1">
      <c r="A20" s="31"/>
      <c r="B20" s="31"/>
      <c r="C20" s="31"/>
      <c r="D20" s="31"/>
      <c r="E20" s="31"/>
      <c r="F20" s="32"/>
      <c r="G20" s="32"/>
      <c r="H20" s="32"/>
      <c r="I20" s="33"/>
      <c r="J20" s="33"/>
      <c r="K20" s="33"/>
      <c r="L20" s="33"/>
      <c r="M20" s="33"/>
      <c r="N20" s="33"/>
      <c r="O20" s="33"/>
      <c r="P20" s="33"/>
      <c r="Q20" s="33"/>
      <c r="R20" s="33"/>
      <c r="S20" s="33"/>
      <c r="T20" s="33"/>
      <c r="V20" s="468"/>
      <c r="W20" s="468"/>
      <c r="X20" s="468"/>
      <c r="Y20" s="468"/>
      <c r="Z20" s="468"/>
      <c r="AA20" s="468"/>
      <c r="AB20" s="468"/>
    </row>
    <row r="21" spans="1:28" ht="16.5" hidden="1" customHeight="1">
      <c r="A21" s="28"/>
      <c r="B21" s="28"/>
      <c r="C21" s="28"/>
      <c r="D21" s="28"/>
      <c r="E21" s="28"/>
      <c r="F21" s="30"/>
      <c r="G21" s="30"/>
      <c r="H21" s="30"/>
      <c r="V21" s="468"/>
      <c r="W21" s="468"/>
      <c r="X21" s="468"/>
      <c r="Y21" s="468"/>
      <c r="Z21" s="468"/>
      <c r="AA21" s="468"/>
      <c r="AB21" s="468"/>
    </row>
    <row r="22" spans="1:28" ht="6.75" customHeight="1">
      <c r="A22" s="28"/>
      <c r="B22" s="28"/>
      <c r="C22" s="28"/>
      <c r="D22" s="28"/>
      <c r="E22" s="28"/>
      <c r="F22" s="30"/>
      <c r="G22" s="30"/>
      <c r="H22" s="30"/>
      <c r="T22" s="485"/>
      <c r="U22" s="485"/>
      <c r="V22" s="468"/>
      <c r="W22" s="468"/>
      <c r="X22" s="468"/>
      <c r="Y22" s="468"/>
      <c r="Z22" s="468"/>
      <c r="AA22" s="468"/>
      <c r="AB22" s="468"/>
    </row>
    <row r="23" spans="1:28" ht="16.5" hidden="1" customHeight="1">
      <c r="A23" s="34"/>
      <c r="B23" s="34"/>
      <c r="C23" s="34"/>
      <c r="D23" s="34"/>
      <c r="E23" s="34"/>
      <c r="F23" s="35"/>
      <c r="G23" s="35"/>
      <c r="H23" s="35"/>
      <c r="I23" s="36"/>
      <c r="J23" s="36"/>
      <c r="K23" s="36"/>
      <c r="L23" s="36"/>
      <c r="M23" s="36"/>
      <c r="N23" s="36"/>
      <c r="O23" s="36"/>
      <c r="P23" s="36"/>
      <c r="Q23" s="36"/>
      <c r="R23" s="36"/>
      <c r="S23" s="483"/>
      <c r="T23" s="484"/>
      <c r="V23" s="468"/>
      <c r="W23" s="468"/>
      <c r="X23" s="468"/>
      <c r="Y23" s="468"/>
      <c r="Z23" s="468"/>
      <c r="AA23" s="468"/>
      <c r="AB23" s="468"/>
    </row>
    <row r="24" spans="1:28" ht="2.25" customHeight="1">
      <c r="A24" s="37"/>
      <c r="B24" s="37"/>
      <c r="C24" s="37"/>
      <c r="D24" s="37"/>
      <c r="E24" s="37"/>
      <c r="F24" s="37"/>
      <c r="G24" s="37"/>
      <c r="H24" s="37"/>
      <c r="I24" s="38"/>
      <c r="J24" s="38"/>
      <c r="K24" s="37"/>
      <c r="L24" s="37"/>
      <c r="M24" s="37"/>
      <c r="N24" s="37"/>
      <c r="O24" s="37"/>
      <c r="P24" s="37"/>
      <c r="Q24" s="37"/>
      <c r="R24" s="37"/>
      <c r="S24" s="37"/>
      <c r="V24" s="468"/>
      <c r="W24" s="468"/>
      <c r="X24" s="468"/>
      <c r="Y24" s="468"/>
      <c r="Z24" s="468"/>
      <c r="AA24" s="468"/>
      <c r="AB24" s="468"/>
    </row>
    <row r="25" spans="1:28" ht="15" customHeight="1">
      <c r="C25" s="150" t="s">
        <v>14</v>
      </c>
      <c r="D25" s="150"/>
      <c r="E25" s="564"/>
      <c r="F25" s="564"/>
      <c r="G25" s="564"/>
      <c r="H25" s="564" t="str">
        <f>IF(J13="","",J13)</f>
        <v>Career &amp; Tech Educ Consortium</v>
      </c>
      <c r="I25" s="564"/>
      <c r="J25" s="564"/>
      <c r="K25" s="564"/>
      <c r="L25" s="39" t="s">
        <v>15</v>
      </c>
      <c r="M25" s="40"/>
      <c r="N25" s="565"/>
      <c r="O25" s="565" t="str">
        <f>IFERROR(VLOOKUP($J$13,'District Drop-down'!$A$2:$C$1001,3,FALSE),"")</f>
        <v>Stephenson</v>
      </c>
      <c r="P25" s="565"/>
      <c r="Q25" s="565"/>
      <c r="R25" s="565"/>
      <c r="S25" s="13" t="s">
        <v>16</v>
      </c>
      <c r="V25" s="468"/>
      <c r="W25" s="468"/>
      <c r="X25" s="468"/>
      <c r="Y25" s="468"/>
      <c r="Z25" s="468"/>
      <c r="AA25" s="468"/>
      <c r="AB25" s="468"/>
    </row>
    <row r="26" spans="1:28" ht="18" customHeight="1">
      <c r="B26" s="292" t="s">
        <v>17</v>
      </c>
      <c r="H26" s="41"/>
      <c r="I26" s="566" t="str">
        <f>"July 1, "&amp;'B27'!K2-1</f>
        <v>July 1, 2026</v>
      </c>
      <c r="J26" s="566"/>
      <c r="K26" s="566"/>
      <c r="L26" s="473" t="s">
        <v>18</v>
      </c>
      <c r="M26" s="438"/>
      <c r="N26" s="567" t="str">
        <f>"June 30, "&amp;'B27'!K2</f>
        <v>June 30, 2027</v>
      </c>
      <c r="O26" s="567"/>
      <c r="P26" s="567"/>
      <c r="Q26" s="567"/>
      <c r="R26" s="13" t="s">
        <v>19</v>
      </c>
      <c r="V26" s="468"/>
      <c r="W26" s="468"/>
      <c r="X26" s="468"/>
      <c r="Y26" s="468"/>
      <c r="Z26" s="468"/>
      <c r="AA26" s="468"/>
      <c r="AB26" s="468"/>
    </row>
    <row r="27" spans="1:28" ht="9" customHeight="1">
      <c r="H27" s="41"/>
      <c r="I27" s="365"/>
      <c r="J27" s="365"/>
      <c r="K27" s="365"/>
      <c r="L27" s="41"/>
      <c r="O27" s="42"/>
      <c r="P27" s="42"/>
      <c r="Q27" s="42"/>
      <c r="R27" s="18"/>
      <c r="V27" s="468"/>
      <c r="W27" s="468"/>
      <c r="X27" s="468"/>
      <c r="Y27" s="468"/>
      <c r="Z27" s="468"/>
      <c r="AA27" s="468"/>
      <c r="AB27" s="468"/>
    </row>
    <row r="28" spans="1:28" ht="15" customHeight="1">
      <c r="C28" s="293" t="s">
        <v>20</v>
      </c>
      <c r="D28" s="293"/>
      <c r="H28" s="568"/>
      <c r="I28" s="568"/>
      <c r="J28" s="568"/>
      <c r="K28" s="568" t="str">
        <f>IF(J13=" Click here to choose your district from drop-down list","",J13)</f>
        <v>Career &amp; Tech Educ Consortium</v>
      </c>
      <c r="L28" s="568"/>
      <c r="M28" s="568"/>
      <c r="N28" s="568"/>
      <c r="O28" s="568"/>
      <c r="P28" s="568"/>
      <c r="Q28" s="568"/>
      <c r="R28" s="568"/>
      <c r="S28" s="13" t="s">
        <v>21</v>
      </c>
      <c r="V28" s="468"/>
      <c r="W28" s="468"/>
      <c r="X28" s="468"/>
      <c r="Y28" s="468"/>
      <c r="Z28" s="468"/>
      <c r="AA28" s="468"/>
      <c r="AB28" s="468"/>
    </row>
    <row r="29" spans="1:28" ht="15" customHeight="1">
      <c r="A29" s="150" t="s">
        <v>22</v>
      </c>
      <c r="D29" s="569"/>
      <c r="E29" s="569"/>
      <c r="F29" s="569"/>
      <c r="G29" s="569" t="str">
        <f>O25</f>
        <v>Stephenson</v>
      </c>
      <c r="H29" s="569"/>
      <c r="I29" s="294" t="s">
        <v>23</v>
      </c>
      <c r="V29" s="468"/>
      <c r="W29" s="468"/>
      <c r="X29" s="468"/>
      <c r="Y29" s="468"/>
      <c r="Z29" s="468"/>
      <c r="AA29" s="468"/>
      <c r="AB29" s="468"/>
    </row>
    <row r="30" spans="1:28" ht="15" customHeight="1">
      <c r="A30" s="293" t="s">
        <v>24</v>
      </c>
      <c r="V30" s="468"/>
      <c r="W30" s="468"/>
      <c r="X30" s="468"/>
      <c r="Y30" s="468"/>
      <c r="Z30" s="468"/>
      <c r="AA30" s="468"/>
      <c r="AB30" s="468"/>
    </row>
    <row r="31" spans="1:28" ht="9" customHeight="1">
      <c r="V31" s="468"/>
      <c r="W31" s="468"/>
      <c r="X31" s="468"/>
      <c r="Y31" s="468"/>
      <c r="Z31" s="468"/>
      <c r="AA31" s="468"/>
      <c r="AB31" s="468"/>
    </row>
    <row r="32" spans="1:28" ht="15" customHeight="1">
      <c r="C32" s="295" t="s">
        <v>25</v>
      </c>
      <c r="D32" s="295"/>
      <c r="K32" s="282" t="s">
        <v>6946</v>
      </c>
      <c r="L32" s="39" t="s">
        <v>26</v>
      </c>
      <c r="M32" s="546" t="s">
        <v>6947</v>
      </c>
      <c r="N32" s="556"/>
      <c r="O32" s="556"/>
      <c r="P32" s="150" t="s">
        <v>28</v>
      </c>
      <c r="Q32" s="284" t="s">
        <v>1394</v>
      </c>
      <c r="R32" s="13" t="s">
        <v>16</v>
      </c>
      <c r="V32" s="468"/>
      <c r="W32" s="468"/>
      <c r="X32" s="468"/>
      <c r="Y32" s="468"/>
      <c r="Z32" s="468"/>
      <c r="AA32" s="468"/>
      <c r="AB32" s="468"/>
    </row>
    <row r="33" spans="1:28" ht="15" customHeight="1">
      <c r="A33" s="292" t="s">
        <v>27</v>
      </c>
      <c r="V33" s="468"/>
      <c r="W33" s="468"/>
      <c r="X33" s="468"/>
      <c r="Y33" s="468"/>
      <c r="Z33" s="468"/>
      <c r="AA33" s="468"/>
      <c r="AB33" s="468"/>
    </row>
    <row r="34" spans="1:28" ht="9" customHeight="1">
      <c r="A34" s="292"/>
      <c r="V34" s="468"/>
      <c r="W34" s="468"/>
      <c r="X34" s="468"/>
      <c r="Y34" s="468"/>
      <c r="Z34" s="468"/>
      <c r="AA34" s="468"/>
      <c r="AB34" s="468"/>
    </row>
    <row r="35" spans="1:28" ht="15" customHeight="1">
      <c r="C35" s="292" t="s">
        <v>29</v>
      </c>
      <c r="D35" s="292"/>
      <c r="V35" s="468"/>
      <c r="W35" s="468"/>
      <c r="X35" s="468"/>
      <c r="Y35" s="468"/>
      <c r="Z35" s="468"/>
      <c r="AA35" s="468"/>
      <c r="AB35" s="468"/>
    </row>
    <row r="36" spans="1:28" ht="9" customHeight="1">
      <c r="V36" s="468"/>
      <c r="W36" s="468"/>
      <c r="X36" s="468"/>
      <c r="Y36" s="468"/>
      <c r="Z36" s="468"/>
      <c r="AA36" s="468"/>
      <c r="AB36" s="468"/>
    </row>
    <row r="37" spans="1:28" ht="15" customHeight="1">
      <c r="C37" s="292" t="s">
        <v>30</v>
      </c>
      <c r="D37" s="292"/>
    </row>
    <row r="38" spans="1:28" ht="15" customHeight="1">
      <c r="A38" s="292" t="s">
        <v>31</v>
      </c>
      <c r="E38" s="570" t="str">
        <f>I26</f>
        <v>July 1, 2026</v>
      </c>
      <c r="F38" s="570"/>
      <c r="G38" s="570"/>
      <c r="H38" s="545" t="s">
        <v>18</v>
      </c>
      <c r="I38" s="545"/>
      <c r="J38" s="570" t="str">
        <f>N26</f>
        <v>June 30, 2027</v>
      </c>
      <c r="K38" s="570"/>
      <c r="L38" s="570"/>
      <c r="M38" s="13" t="s">
        <v>19</v>
      </c>
      <c r="O38" s="43"/>
    </row>
    <row r="39" spans="1:28" ht="9" customHeight="1"/>
    <row r="40" spans="1:28" ht="15" customHeight="1">
      <c r="C40" s="292" t="s">
        <v>32</v>
      </c>
      <c r="D40" s="292"/>
    </row>
    <row r="41" spans="1:28" ht="15" customHeight="1">
      <c r="A41" s="150" t="s">
        <v>33</v>
      </c>
    </row>
    <row r="42" spans="1:28" ht="7.5" customHeight="1"/>
    <row r="43" spans="1:28" ht="15" customHeight="1">
      <c r="A43" s="510"/>
      <c r="B43" s="510"/>
      <c r="C43" s="510"/>
      <c r="D43" s="510"/>
      <c r="E43" s="510"/>
      <c r="F43" s="510"/>
      <c r="G43" s="510"/>
      <c r="H43" s="510"/>
      <c r="I43" s="510"/>
      <c r="J43" s="510" t="s">
        <v>34</v>
      </c>
      <c r="K43" s="510"/>
      <c r="L43" s="510"/>
      <c r="M43" s="510"/>
      <c r="N43" s="510"/>
      <c r="O43" s="510"/>
      <c r="P43" s="510"/>
      <c r="Q43" s="510"/>
      <c r="R43" s="510"/>
    </row>
    <row r="44" spans="1:28" ht="14.1" customHeight="1">
      <c r="C44" s="295" t="s">
        <v>35</v>
      </c>
      <c r="D44" s="295"/>
      <c r="N44" s="283">
        <v>18</v>
      </c>
      <c r="O44" s="39" t="s">
        <v>36</v>
      </c>
      <c r="P44" s="548" t="s">
        <v>6947</v>
      </c>
      <c r="Q44" s="557"/>
      <c r="R44" s="557"/>
      <c r="S44" s="151" t="s">
        <v>37</v>
      </c>
      <c r="T44" s="284" t="s">
        <v>1394</v>
      </c>
      <c r="X44" s="139"/>
    </row>
    <row r="45" spans="1:28" ht="15.6" customHeight="1">
      <c r="A45" s="293" t="s">
        <v>38</v>
      </c>
      <c r="C45" s="293"/>
      <c r="D45" s="293"/>
      <c r="E45" s="547"/>
      <c r="F45" s="547" t="s">
        <v>6955</v>
      </c>
      <c r="G45" s="293" t="s">
        <v>39</v>
      </c>
      <c r="H45" s="282">
        <v>0</v>
      </c>
      <c r="I45" s="293" t="s">
        <v>40</v>
      </c>
    </row>
    <row r="46" spans="1:28" ht="6" customHeight="1">
      <c r="E46" s="45"/>
      <c r="F46" s="46"/>
      <c r="G46" s="44"/>
      <c r="H46" s="47"/>
      <c r="K46" s="40"/>
      <c r="L46" s="18"/>
      <c r="M46" s="44"/>
      <c r="N46" s="44"/>
      <c r="O46" s="18"/>
    </row>
    <row r="47" spans="1:28" ht="12" hidden="1" customHeight="1"/>
    <row r="48" spans="1:28" ht="12" customHeight="1">
      <c r="F48" s="48"/>
    </row>
    <row r="49" spans="2:17" ht="12.2" customHeight="1">
      <c r="E49" s="539" t="s">
        <v>41</v>
      </c>
      <c r="F49" s="540"/>
      <c r="G49" s="540"/>
      <c r="H49" s="540"/>
      <c r="I49" s="540"/>
      <c r="J49" s="541"/>
      <c r="K49" s="539" t="s">
        <v>42</v>
      </c>
      <c r="L49" s="540"/>
      <c r="M49" s="540"/>
      <c r="N49" s="540"/>
      <c r="O49" s="540"/>
      <c r="P49" s="540"/>
      <c r="Q49" s="541"/>
    </row>
    <row r="50" spans="2:17" ht="18" customHeight="1">
      <c r="E50" s="536" t="s">
        <v>6949</v>
      </c>
      <c r="F50" s="537"/>
      <c r="G50" s="537"/>
      <c r="H50" s="537"/>
      <c r="I50" s="537"/>
      <c r="J50" s="538"/>
      <c r="K50" s="536"/>
      <c r="L50" s="537"/>
      <c r="M50" s="537"/>
      <c r="N50" s="537"/>
      <c r="O50" s="537"/>
      <c r="P50" s="537"/>
      <c r="Q50" s="538"/>
    </row>
    <row r="51" spans="2:17" ht="18" customHeight="1">
      <c r="E51" s="536" t="s">
        <v>6950</v>
      </c>
      <c r="F51" s="537"/>
      <c r="G51" s="537"/>
      <c r="H51" s="537"/>
      <c r="I51" s="537"/>
      <c r="J51" s="538"/>
      <c r="K51" s="536"/>
      <c r="L51" s="537"/>
      <c r="M51" s="537"/>
      <c r="N51" s="537"/>
      <c r="O51" s="537"/>
      <c r="P51" s="537"/>
      <c r="Q51" s="538"/>
    </row>
    <row r="52" spans="2:17" ht="18" customHeight="1">
      <c r="E52" s="536" t="s">
        <v>6951</v>
      </c>
      <c r="F52" s="537"/>
      <c r="G52" s="537"/>
      <c r="H52" s="537"/>
      <c r="I52" s="537"/>
      <c r="J52" s="538"/>
      <c r="K52" s="536"/>
      <c r="L52" s="537"/>
      <c r="M52" s="537"/>
      <c r="N52" s="537"/>
      <c r="O52" s="537"/>
      <c r="P52" s="537"/>
      <c r="Q52" s="538"/>
    </row>
    <row r="53" spans="2:17" ht="18" customHeight="1">
      <c r="E53" s="536" t="s">
        <v>6952</v>
      </c>
      <c r="F53" s="537"/>
      <c r="G53" s="537"/>
      <c r="H53" s="537"/>
      <c r="I53" s="537"/>
      <c r="J53" s="538"/>
      <c r="K53" s="536"/>
      <c r="L53" s="537"/>
      <c r="M53" s="537"/>
      <c r="N53" s="537"/>
      <c r="O53" s="537"/>
      <c r="P53" s="537"/>
      <c r="Q53" s="538"/>
    </row>
    <row r="54" spans="2:17" ht="18" customHeight="1">
      <c r="E54" s="536" t="s">
        <v>6953</v>
      </c>
      <c r="F54" s="537"/>
      <c r="G54" s="537"/>
      <c r="H54" s="537"/>
      <c r="I54" s="537"/>
      <c r="J54" s="538"/>
      <c r="K54" s="536"/>
      <c r="L54" s="537"/>
      <c r="M54" s="537"/>
      <c r="N54" s="537"/>
      <c r="O54" s="537"/>
      <c r="P54" s="537"/>
      <c r="Q54" s="538"/>
    </row>
    <row r="55" spans="2:17" ht="18" customHeight="1">
      <c r="E55" s="536" t="s">
        <v>6954</v>
      </c>
      <c r="F55" s="537"/>
      <c r="G55" s="537"/>
      <c r="H55" s="537"/>
      <c r="I55" s="537"/>
      <c r="J55" s="538"/>
      <c r="K55" s="536"/>
      <c r="L55" s="537"/>
      <c r="M55" s="537"/>
      <c r="N55" s="537"/>
      <c r="O55" s="537"/>
      <c r="P55" s="537"/>
      <c r="Q55" s="538"/>
    </row>
    <row r="56" spans="2:17" ht="18" customHeight="1">
      <c r="E56" s="536"/>
      <c r="F56" s="537"/>
      <c r="G56" s="537"/>
      <c r="H56" s="537"/>
      <c r="I56" s="537"/>
      <c r="J56" s="538"/>
      <c r="K56" s="536"/>
      <c r="L56" s="537"/>
      <c r="M56" s="537"/>
      <c r="N56" s="537"/>
      <c r="O56" s="537"/>
      <c r="P56" s="537"/>
      <c r="Q56" s="538"/>
    </row>
    <row r="57" spans="2:17" ht="18" customHeight="1">
      <c r="E57" s="536"/>
      <c r="F57" s="537"/>
      <c r="G57" s="537"/>
      <c r="H57" s="537"/>
      <c r="I57" s="537"/>
      <c r="J57" s="538"/>
      <c r="K57" s="536"/>
      <c r="L57" s="537"/>
      <c r="M57" s="537"/>
      <c r="N57" s="537"/>
      <c r="O57" s="537"/>
      <c r="P57" s="537"/>
      <c r="Q57" s="538"/>
    </row>
    <row r="58" spans="2:17" ht="18" customHeight="1">
      <c r="E58" s="536"/>
      <c r="F58" s="537"/>
      <c r="G58" s="537"/>
      <c r="H58" s="537"/>
      <c r="I58" s="537"/>
      <c r="J58" s="538"/>
      <c r="K58" s="536"/>
      <c r="L58" s="537"/>
      <c r="M58" s="537"/>
      <c r="N58" s="537"/>
      <c r="O58" s="537"/>
      <c r="P58" s="537"/>
      <c r="Q58" s="538"/>
    </row>
    <row r="59" spans="2:17" ht="18" customHeight="1">
      <c r="E59" s="524"/>
      <c r="F59" s="525"/>
      <c r="G59" s="525"/>
      <c r="H59" s="525"/>
      <c r="I59" s="525"/>
      <c r="J59" s="526"/>
      <c r="K59" s="524"/>
      <c r="L59" s="525"/>
      <c r="M59" s="525"/>
      <c r="N59" s="525"/>
      <c r="O59" s="525"/>
      <c r="P59" s="525"/>
      <c r="Q59" s="526"/>
    </row>
    <row r="60" spans="2:17" ht="6" customHeight="1"/>
    <row r="61" spans="2:17" ht="12.75" customHeight="1">
      <c r="B61" s="49"/>
      <c r="C61" s="50"/>
      <c r="D61" s="50" t="s">
        <v>43</v>
      </c>
      <c r="E61" s="58" t="s">
        <v>44</v>
      </c>
      <c r="F61" s="56"/>
      <c r="G61" s="56"/>
      <c r="H61" s="56"/>
      <c r="I61" s="56"/>
      <c r="J61" s="56"/>
      <c r="K61" s="56"/>
      <c r="L61" s="56"/>
      <c r="M61" s="56"/>
      <c r="N61" s="56"/>
      <c r="O61" s="56"/>
      <c r="P61" s="56"/>
      <c r="Q61" s="56"/>
    </row>
    <row r="62" spans="2:17" ht="12.75" customHeight="1">
      <c r="B62" s="49"/>
      <c r="C62" s="50"/>
      <c r="D62" s="50" t="s">
        <v>45</v>
      </c>
      <c r="E62" s="58" t="s">
        <v>46</v>
      </c>
    </row>
    <row r="63" spans="2:17" ht="6" customHeight="1"/>
    <row r="64" spans="2:17" ht="12" customHeight="1">
      <c r="C64" s="51"/>
      <c r="D64" s="51" t="s">
        <v>47</v>
      </c>
      <c r="E64" s="52" t="s">
        <v>48</v>
      </c>
      <c r="F64" s="56"/>
      <c r="G64" s="56"/>
      <c r="H64" s="52"/>
      <c r="I64" s="52"/>
      <c r="J64" s="52"/>
      <c r="K64" s="52"/>
      <c r="L64" s="52"/>
      <c r="M64" s="52"/>
      <c r="N64" s="52"/>
      <c r="O64" s="52"/>
      <c r="P64" s="52"/>
      <c r="Q64" s="52"/>
    </row>
    <row r="65" spans="1:19" ht="12" customHeight="1">
      <c r="A65" s="53"/>
      <c r="C65" s="56"/>
      <c r="D65" s="56"/>
      <c r="E65" s="52" t="s">
        <v>49</v>
      </c>
      <c r="F65" s="56"/>
      <c r="G65" s="52"/>
      <c r="H65" s="52"/>
      <c r="I65" s="52"/>
      <c r="J65" s="52"/>
      <c r="K65" s="52"/>
      <c r="L65" s="52"/>
      <c r="M65" s="52"/>
      <c r="N65" s="52"/>
      <c r="O65" s="52"/>
      <c r="P65" s="52"/>
      <c r="Q65" s="52"/>
    </row>
    <row r="66" spans="1:19" ht="12" customHeight="1">
      <c r="C66" s="54"/>
      <c r="D66" s="54" t="s">
        <v>50</v>
      </c>
      <c r="E66" s="56" t="s">
        <v>51</v>
      </c>
      <c r="F66" s="56"/>
      <c r="G66" s="56"/>
      <c r="H66" s="56"/>
      <c r="I66" s="56"/>
      <c r="J66" s="56"/>
      <c r="K66" s="56"/>
      <c r="L66" s="56"/>
      <c r="M66" s="56"/>
      <c r="N66" s="56"/>
      <c r="O66" s="56"/>
      <c r="P66" s="56"/>
      <c r="Q66" s="56"/>
    </row>
    <row r="67" spans="1:19" ht="12" customHeight="1">
      <c r="C67" s="56"/>
      <c r="D67" s="56"/>
      <c r="E67" s="56" t="s">
        <v>52</v>
      </c>
      <c r="F67" s="56"/>
      <c r="G67" s="56"/>
      <c r="H67" s="56"/>
      <c r="I67" s="56"/>
      <c r="J67" s="56"/>
      <c r="M67" s="133" t="s">
        <v>53</v>
      </c>
      <c r="N67" s="133"/>
      <c r="O67" s="133"/>
      <c r="P67" s="133"/>
      <c r="Q67" s="133"/>
      <c r="R67" s="133"/>
    </row>
    <row r="68" spans="1:19" ht="12" customHeight="1">
      <c r="B68" s="55"/>
      <c r="C68" s="56"/>
      <c r="D68" s="56"/>
      <c r="E68" s="134" t="s">
        <v>54</v>
      </c>
      <c r="F68" s="56"/>
      <c r="G68" s="56"/>
      <c r="H68" s="56"/>
      <c r="I68" s="56"/>
      <c r="J68" s="56"/>
      <c r="K68" s="56"/>
      <c r="L68" s="56"/>
      <c r="M68" s="56"/>
      <c r="N68" s="56"/>
      <c r="O68" s="56"/>
      <c r="P68" s="56"/>
      <c r="Q68" s="56"/>
    </row>
    <row r="69" spans="1:19" ht="4.5" customHeight="1">
      <c r="A69" s="57"/>
      <c r="B69" s="57"/>
      <c r="C69" s="57"/>
      <c r="D69" s="57"/>
      <c r="E69" s="57"/>
      <c r="F69" s="57"/>
      <c r="G69" s="57"/>
      <c r="H69" s="57"/>
      <c r="I69" s="57"/>
      <c r="J69" s="57"/>
      <c r="K69" s="57"/>
      <c r="L69" s="57"/>
      <c r="M69" s="57"/>
      <c r="N69" s="57"/>
      <c r="O69" s="57"/>
      <c r="P69" s="57"/>
      <c r="Q69" s="57"/>
      <c r="R69" s="57"/>
      <c r="S69" s="57"/>
    </row>
    <row r="70" spans="1:19" ht="4.5" customHeight="1"/>
    <row r="71" spans="1:19" ht="12" customHeight="1">
      <c r="C71" s="56" t="s">
        <v>55</v>
      </c>
      <c r="D71" s="56"/>
      <c r="E71" s="152" t="s">
        <v>56</v>
      </c>
      <c r="F71" s="117"/>
      <c r="G71" s="142"/>
    </row>
    <row r="72" spans="1:19" ht="12" customHeight="1">
      <c r="C72" s="147" t="str">
        <f>J13</f>
        <v>Career &amp; Tech Educ Consortium</v>
      </c>
      <c r="D72" s="147"/>
      <c r="E72" s="147"/>
      <c r="F72" s="147"/>
      <c r="G72" s="147"/>
    </row>
    <row r="73" spans="1:19" ht="12" customHeight="1">
      <c r="C73" s="437" t="str">
        <f>J14</f>
        <v>08089723045</v>
      </c>
      <c r="D73" s="437"/>
    </row>
  </sheetData>
  <sheetProtection algorithmName="SHA-512" hashValue="lL1geVaMZMjAlnEyJVQ9ljKTFjp6OpkgVgCAgWXyp/UNv1+uyomNnoJ2IptbxoL5zlRzXr63CrTw5x0lrFZTYg==" saltValue="Av9yxZS8WvVHc/qBrgK/2A==" spinCount="100000" sheet="1" objects="1" selectLockedCells="1"/>
  <phoneticPr fontId="0" type="noConversion"/>
  <conditionalFormatting sqref="K28">
    <cfRule type="cellIs" dxfId="42" priority="1" operator="equal">
      <formula>0</formula>
    </cfRule>
  </conditionalFormatting>
  <conditionalFormatting sqref="H25">
    <cfRule type="cellIs" dxfId="41" priority="2" operator="equal">
      <formula>0</formula>
    </cfRule>
  </conditionalFormatting>
  <conditionalFormatting sqref="B2:B3">
    <cfRule type="cellIs" dxfId="40" priority="3" operator="equal">
      <formula>0</formula>
    </cfRule>
  </conditionalFormatting>
  <conditionalFormatting sqref="E25 H28">
    <cfRule type="cellIs" dxfId="39" priority="4" operator="equal">
      <formula>0</formula>
    </cfRule>
  </conditionalFormatting>
  <conditionalFormatting sqref="N25:O25">
    <cfRule type="cellIs" dxfId="38" priority="5" operator="equal">
      <formula>0</formula>
    </cfRule>
  </conditionalFormatting>
  <conditionalFormatting sqref="B6">
    <cfRule type="cellIs" dxfId="37" priority="6" operator="equal">
      <formula>"Click here to choose accounting basis"</formula>
    </cfRule>
  </conditionalFormatting>
  <conditionalFormatting sqref="H14:M14">
    <cfRule type="cellIs" dxfId="36" priority="7" operator="equal">
      <formula>"Select dist name from drop-down on line above"</formula>
    </cfRule>
  </conditionalFormatting>
  <dataValidations count="1">
    <dataValidation type="list" allowBlank="1" showInputMessage="1" showErrorMessage="1" sqref="H8" xr:uid="{00000000-0002-0000-0000-000000000000}">
      <formula1>"Yes,No"</formula1>
    </dataValidation>
  </dataValidations>
  <pageMargins left="0.25" right="0.25" top="0.5" bottom="0.5" header="0.25" footer="0.25"/>
  <pageSetup scale="88" orientation="portrait" r:id="rId1"/>
  <headerFooter alignWithMargins="0">
    <oddFooter>&amp;L&amp;8&amp;Z&amp;F&amp;R&amp;8&amp;D</oddFooter>
    <firstHeader>&amp;C&amp;A&amp;RPage &amp;P</firstHeader>
    <firstFooter>&amp;L&amp;Z&amp;F</firstFooter>
  </headerFooter>
  <ignoredErrors>
    <ignoredError sqref="E38 J38"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'District Drop-down'!$A$2:$A$996</xm:f>
          </x14:formula1>
          <xm:sqref>J13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DC631-FE13-4131-91AF-EEE2E66D5B50}">
  <sheetPr>
    <pageSetUpPr fitToPage="1"/>
  </sheetPr>
  <dimension ref="A1:Y169"/>
  <sheetViews>
    <sheetView showGridLines="0" topLeftCell="A124" zoomScale="90" zoomScaleNormal="90" workbookViewId="0">
      <selection activeCell="A142" sqref="A142:M142 A142:M142"/>
    </sheetView>
  </sheetViews>
  <sheetFormatPr defaultColWidth="9.140625" defaultRowHeight="15"/>
  <cols>
    <col min="1" max="1" width="4.140625" style="1010" customWidth="1"/>
    <col min="2" max="2" width="4.28515625" style="1010" customWidth="1"/>
    <col min="3" max="3" width="5.28515625" style="1010" customWidth="1"/>
    <col min="4" max="4" width="15.28515625" style="1010" customWidth="1"/>
    <col min="5" max="5" width="39.140625" style="1010" customWidth="1"/>
    <col min="6" max="6" width="27" style="1010" customWidth="1"/>
    <col min="7" max="7" width="24" style="1010" customWidth="1"/>
    <col min="8" max="8" width="21" style="1010" customWidth="1"/>
    <col min="9" max="9" width="11.5703125" style="1010" customWidth="1"/>
    <col min="10" max="10" width="10.85546875" style="1010" customWidth="1"/>
    <col min="11" max="11" width="18.140625" style="1010" customWidth="1"/>
    <col min="12" max="12" width="24.85546875" style="1010" customWidth="1"/>
    <col min="13" max="13" width="18.140625" style="1010" customWidth="1"/>
    <col min="14" max="14" width="14.5703125" style="1010" customWidth="1"/>
    <col min="15" max="15" width="17.85546875" style="1010" customWidth="1"/>
    <col min="16" max="16" width="9.140625" style="1010" customWidth="1"/>
    <col min="17" max="22" width="0" style="1010" hidden="1" customWidth="1"/>
    <col min="23" max="23" width="9.140625" style="1010" customWidth="1"/>
    <col min="24" max="16384" width="9.140625" style="1010"/>
  </cols>
  <sheetData>
    <row r="1" spans="1:25" ht="24" customHeight="1">
      <c r="A1" s="1455" t="s">
        <v>811</v>
      </c>
      <c r="B1" s="1456"/>
      <c r="C1" s="1456"/>
      <c r="D1" s="1456"/>
      <c r="E1" s="1456"/>
      <c r="F1" s="1456"/>
      <c r="G1" s="1456"/>
      <c r="H1" s="1456"/>
      <c r="I1" s="1456"/>
      <c r="J1" s="1456"/>
      <c r="K1" s="1456"/>
      <c r="L1" s="1456"/>
      <c r="M1" s="1457"/>
      <c r="N1" s="1011" t="s">
        <v>812</v>
      </c>
      <c r="O1" s="1012" t="str">
        <f>IF(Cover!J13=0,"",Cover!J14)</f>
        <v>08089723045</v>
      </c>
      <c r="P1" s="1013"/>
      <c r="Q1" s="1013" t="s">
        <v>813</v>
      </c>
      <c r="R1" s="1013" t="s">
        <v>814</v>
      </c>
      <c r="S1" s="1013" t="s">
        <v>815</v>
      </c>
      <c r="T1" s="1013" t="s">
        <v>816</v>
      </c>
      <c r="U1" s="1013" t="s">
        <v>817</v>
      </c>
      <c r="V1" s="1013" t="s">
        <v>818</v>
      </c>
      <c r="W1" s="1013"/>
      <c r="X1" s="1013"/>
      <c r="Y1" s="1013"/>
    </row>
    <row r="2" spans="1:25" ht="24" customHeight="1">
      <c r="A2" s="1458" t="str">
        <f>IF(Cover!J13=0,"",IF(Cover!H8="Yes","N/A - EBF Spending Plan Not Required for Amended Budgets",IFERROR(VLOOKUP(O1,'FY 26 Data for FY 27'!A3:B936,2,FALSE),"N/A - EBF Spending Plan Not Required for Joint Agreements")))</f>
        <v>N/A - EBF Spending Plan Not Required for Joint Agreements</v>
      </c>
      <c r="B2" s="1459"/>
      <c r="C2" s="1459"/>
      <c r="D2" s="1459"/>
      <c r="E2" s="1459"/>
      <c r="F2" s="1459"/>
      <c r="G2" s="1459"/>
      <c r="H2" s="1459"/>
      <c r="I2" s="1459"/>
      <c r="J2" s="1459"/>
      <c r="K2" s="1459"/>
      <c r="L2" s="1459"/>
      <c r="M2" s="1460"/>
      <c r="N2" s="1014"/>
      <c r="O2" s="1013"/>
      <c r="P2" s="1013"/>
      <c r="Q2" s="1015" t="s">
        <v>819</v>
      </c>
      <c r="R2" s="1015" t="s">
        <v>820</v>
      </c>
      <c r="S2" s="1015" t="s">
        <v>821</v>
      </c>
      <c r="T2" s="1015" t="s">
        <v>822</v>
      </c>
      <c r="U2" s="1015" t="s">
        <v>823</v>
      </c>
      <c r="V2" s="1013" t="s">
        <v>822</v>
      </c>
      <c r="W2" s="1013"/>
      <c r="X2" s="1013"/>
      <c r="Y2" s="1013"/>
    </row>
    <row r="3" spans="1:25" ht="25.5" customHeight="1">
      <c r="A3" s="1226" t="s">
        <v>824</v>
      </c>
      <c r="B3" s="1227"/>
      <c r="C3" s="1227"/>
      <c r="D3" s="1227"/>
      <c r="E3" s="1227"/>
      <c r="F3" s="1227"/>
      <c r="G3" s="1227"/>
      <c r="H3" s="1227"/>
      <c r="I3" s="1227"/>
      <c r="J3" s="1227"/>
      <c r="K3" s="1227"/>
      <c r="L3" s="1227"/>
      <c r="M3" s="1228"/>
      <c r="N3" s="1016" t="s">
        <v>825</v>
      </c>
      <c r="O3" s="1017" t="s">
        <v>826</v>
      </c>
      <c r="P3" s="1013"/>
      <c r="Q3" s="1015" t="s">
        <v>827</v>
      </c>
      <c r="R3" s="1015" t="s">
        <v>828</v>
      </c>
      <c r="S3" s="1015" t="s">
        <v>829</v>
      </c>
      <c r="T3" s="1015"/>
      <c r="U3" s="1015" t="s">
        <v>830</v>
      </c>
      <c r="V3" s="1013" t="s">
        <v>831</v>
      </c>
      <c r="W3" s="1013"/>
      <c r="X3" s="1013"/>
      <c r="Y3" s="1013"/>
    </row>
    <row r="4" spans="1:25" ht="33" customHeight="1">
      <c r="A4" s="1461" t="s">
        <v>832</v>
      </c>
      <c r="B4" s="1462"/>
      <c r="C4" s="1462"/>
      <c r="D4" s="1462"/>
      <c r="E4" s="1462"/>
      <c r="F4" s="1462"/>
      <c r="G4" s="1462"/>
      <c r="H4" s="1462"/>
      <c r="I4" s="1462"/>
      <c r="J4" s="1462"/>
      <c r="K4" s="1462"/>
      <c r="L4" s="1462"/>
      <c r="M4" s="1463"/>
      <c r="N4" s="1014"/>
      <c r="O4" s="1018" t="s">
        <v>833</v>
      </c>
      <c r="P4" s="1013"/>
      <c r="Q4" s="1015" t="s">
        <v>834</v>
      </c>
      <c r="R4" s="1015"/>
      <c r="S4" s="1015" t="s">
        <v>835</v>
      </c>
      <c r="T4" s="1015"/>
      <c r="U4" s="1015" t="s">
        <v>836</v>
      </c>
      <c r="V4" s="1013"/>
      <c r="W4" s="1013"/>
      <c r="X4" s="1013"/>
      <c r="Y4" s="1013"/>
    </row>
    <row r="5" spans="1:25" ht="30.75" customHeight="1">
      <c r="A5" s="1464" t="s">
        <v>837</v>
      </c>
      <c r="B5" s="1465"/>
      <c r="C5" s="1465"/>
      <c r="D5" s="1465"/>
      <c r="E5" s="1465"/>
      <c r="F5" s="1465"/>
      <c r="G5" s="1465"/>
      <c r="H5" s="1465"/>
      <c r="I5" s="1465"/>
      <c r="J5" s="1465"/>
      <c r="K5" s="1465"/>
      <c r="L5" s="1465"/>
      <c r="M5" s="1466"/>
      <c r="N5" s="1019"/>
      <c r="O5" s="1020" t="s">
        <v>838</v>
      </c>
      <c r="P5" s="1013"/>
      <c r="Q5" s="1015" t="s">
        <v>839</v>
      </c>
      <c r="R5" s="1015"/>
      <c r="S5" s="1015" t="s">
        <v>840</v>
      </c>
      <c r="T5" s="1013"/>
      <c r="U5" s="1015" t="s">
        <v>841</v>
      </c>
      <c r="V5" s="1013"/>
      <c r="W5" s="1013"/>
      <c r="X5" s="1013"/>
      <c r="Y5" s="1013"/>
    </row>
    <row r="6" spans="1:25" ht="55.5" customHeight="1">
      <c r="A6" s="1021" t="s">
        <v>842</v>
      </c>
      <c r="B6" s="1467" t="s">
        <v>844</v>
      </c>
      <c r="C6" s="1467"/>
      <c r="D6" s="1467"/>
      <c r="E6" s="1467"/>
      <c r="F6" s="1467"/>
      <c r="G6" s="1467"/>
      <c r="H6" s="1467"/>
      <c r="I6" s="1467"/>
      <c r="J6" s="1467"/>
      <c r="K6" s="1467"/>
      <c r="L6" s="1468"/>
      <c r="M6" s="1469"/>
      <c r="N6" s="1022"/>
      <c r="O6" s="1013"/>
      <c r="P6" s="1013"/>
      <c r="Q6" s="1015" t="s">
        <v>843</v>
      </c>
      <c r="R6" s="1015"/>
      <c r="S6" s="1015" t="s">
        <v>845</v>
      </c>
      <c r="T6" s="1015"/>
      <c r="U6" s="1015" t="s">
        <v>846</v>
      </c>
      <c r="V6" s="1013"/>
      <c r="W6" s="1013"/>
      <c r="X6" s="1013"/>
      <c r="Y6" s="1013"/>
    </row>
    <row r="7" spans="1:25" ht="45.75" customHeight="1">
      <c r="A7" s="1470"/>
      <c r="B7" s="1473"/>
      <c r="C7" s="1474"/>
      <c r="D7" s="1474"/>
      <c r="E7" s="1474"/>
      <c r="F7" s="1474"/>
      <c r="G7" s="1474"/>
      <c r="H7" s="1474"/>
      <c r="I7" s="1474"/>
      <c r="J7" s="1474"/>
      <c r="K7" s="1474"/>
      <c r="L7" s="1475"/>
      <c r="M7" s="1476"/>
      <c r="N7" s="1022">
        <f>IF(LEN(B7)&gt;10,1,0)</f>
        <v>0</v>
      </c>
      <c r="O7" s="1013"/>
      <c r="P7" s="1013"/>
      <c r="Q7" s="1015" t="s">
        <v>847</v>
      </c>
      <c r="R7" s="1015"/>
      <c r="S7" s="1015" t="s">
        <v>848</v>
      </c>
      <c r="T7" s="1015"/>
      <c r="U7" s="1015" t="s">
        <v>849</v>
      </c>
      <c r="V7" s="1013"/>
      <c r="W7" s="1013"/>
      <c r="X7" s="1013"/>
      <c r="Y7" s="1013"/>
    </row>
    <row r="8" spans="1:25" ht="45" customHeight="1">
      <c r="A8" s="1471"/>
      <c r="B8" s="1474"/>
      <c r="C8" s="1474"/>
      <c r="D8" s="1474"/>
      <c r="E8" s="1474"/>
      <c r="F8" s="1474"/>
      <c r="G8" s="1474"/>
      <c r="H8" s="1474"/>
      <c r="I8" s="1474"/>
      <c r="J8" s="1474"/>
      <c r="K8" s="1474"/>
      <c r="L8" s="1475"/>
      <c r="M8" s="1476"/>
      <c r="N8" s="1022"/>
      <c r="O8" s="1013"/>
      <c r="P8" s="1013"/>
      <c r="Q8" s="1015" t="s">
        <v>850</v>
      </c>
      <c r="R8" s="1015"/>
      <c r="S8" s="1015" t="s">
        <v>851</v>
      </c>
      <c r="T8" s="1015"/>
      <c r="U8" s="1015" t="s">
        <v>852</v>
      </c>
      <c r="V8" s="1013"/>
      <c r="W8" s="1013"/>
      <c r="X8" s="1013"/>
      <c r="Y8" s="1013"/>
    </row>
    <row r="9" spans="1:25" ht="43.5" customHeight="1">
      <c r="A9" s="1472"/>
      <c r="B9" s="1474"/>
      <c r="C9" s="1474"/>
      <c r="D9" s="1474"/>
      <c r="E9" s="1474"/>
      <c r="F9" s="1474"/>
      <c r="G9" s="1474"/>
      <c r="H9" s="1474"/>
      <c r="I9" s="1474"/>
      <c r="J9" s="1474"/>
      <c r="K9" s="1474"/>
      <c r="L9" s="1475"/>
      <c r="M9" s="1476"/>
      <c r="N9" s="1022"/>
      <c r="O9" s="1013"/>
      <c r="P9" s="1013"/>
      <c r="Q9" s="1015" t="s">
        <v>853</v>
      </c>
      <c r="R9" s="1015"/>
      <c r="S9" s="1015" t="s">
        <v>854</v>
      </c>
      <c r="T9" s="1015"/>
      <c r="U9" s="1015" t="s">
        <v>855</v>
      </c>
      <c r="V9" s="1013"/>
      <c r="W9" s="1013"/>
      <c r="X9" s="1013"/>
      <c r="Y9" s="1013"/>
    </row>
    <row r="10" spans="1:25" ht="34.5" customHeight="1">
      <c r="A10" s="1023"/>
      <c r="B10" s="1024"/>
      <c r="C10" s="1024"/>
      <c r="D10" s="1024"/>
      <c r="E10" s="1024"/>
      <c r="F10" s="1024"/>
      <c r="G10" s="1381" t="s">
        <v>856</v>
      </c>
      <c r="H10" s="1382"/>
      <c r="I10" s="1381" t="s">
        <v>857</v>
      </c>
      <c r="J10" s="1383"/>
      <c r="K10" s="1382"/>
      <c r="L10" s="1381" t="s">
        <v>858</v>
      </c>
      <c r="M10" s="1384"/>
      <c r="N10" s="1022"/>
      <c r="O10" s="1013"/>
      <c r="P10" s="1013"/>
      <c r="Q10" s="1015" t="s">
        <v>859</v>
      </c>
      <c r="R10" s="1015"/>
      <c r="S10" s="1015" t="s">
        <v>860</v>
      </c>
      <c r="T10" s="1015"/>
      <c r="U10" s="1015" t="s">
        <v>861</v>
      </c>
      <c r="V10" s="1013"/>
      <c r="W10" s="1013"/>
      <c r="X10" s="1013"/>
      <c r="Y10" s="1013"/>
    </row>
    <row r="11" spans="1:25" ht="86.25" customHeight="1">
      <c r="A11" s="1021" t="s">
        <v>862</v>
      </c>
      <c r="B11" s="1447" t="s">
        <v>863</v>
      </c>
      <c r="C11" s="1448"/>
      <c r="D11" s="1448"/>
      <c r="E11" s="1448"/>
      <c r="F11" s="1449"/>
      <c r="G11" s="1386"/>
      <c r="H11" s="1387"/>
      <c r="I11" s="1386"/>
      <c r="J11" s="1388"/>
      <c r="K11" s="1387"/>
      <c r="L11" s="1386"/>
      <c r="M11" s="1389"/>
      <c r="N11" s="1022">
        <f>IF(OR(G11="",I11="",L11=""),0,IF(OR(G11=I11,G11=L11,I11=L11),0,1))</f>
        <v>0</v>
      </c>
      <c r="O11" s="1013"/>
      <c r="P11" s="1013"/>
      <c r="Q11" s="1015" t="s">
        <v>864</v>
      </c>
      <c r="R11" s="1015"/>
      <c r="S11" s="1015" t="s">
        <v>865</v>
      </c>
      <c r="T11" s="1015"/>
      <c r="U11" s="1015" t="s">
        <v>866</v>
      </c>
      <c r="V11" s="1013"/>
      <c r="W11" s="1013"/>
      <c r="X11" s="1013"/>
      <c r="Y11" s="1013"/>
    </row>
    <row r="12" spans="1:25" ht="33" customHeight="1">
      <c r="A12" s="1026"/>
      <c r="B12" s="1450" t="s">
        <v>867</v>
      </c>
      <c r="C12" s="1450"/>
      <c r="D12" s="1450"/>
      <c r="E12" s="1450"/>
      <c r="F12" s="1451"/>
      <c r="G12" s="1213"/>
      <c r="H12" s="1213"/>
      <c r="I12" s="1213"/>
      <c r="J12" s="1213"/>
      <c r="K12" s="1213"/>
      <c r="L12" s="1213"/>
      <c r="M12" s="1214"/>
      <c r="N12" s="1022"/>
      <c r="O12" s="1013"/>
      <c r="P12" s="1013"/>
      <c r="Q12" s="1015" t="s">
        <v>868</v>
      </c>
      <c r="R12" s="1015"/>
      <c r="S12" s="1015" t="s">
        <v>869</v>
      </c>
      <c r="T12" s="1015"/>
      <c r="U12" s="1015" t="s">
        <v>870</v>
      </c>
      <c r="V12" s="1013"/>
      <c r="W12" s="1013"/>
      <c r="X12" s="1013"/>
      <c r="Y12" s="1013"/>
    </row>
    <row r="13" spans="1:25" ht="71.25" customHeight="1">
      <c r="A13" s="1027" t="str">
        <f>IF(OR(G11="Other", I11="Other",M11="Other"),"Required","")</f>
        <v/>
      </c>
      <c r="B13" s="1219" t="str">
        <f>IF(COUNTIF(G11:M11,"Other"),"Required","")</f>
        <v/>
      </c>
      <c r="C13" s="1219"/>
      <c r="D13" s="1219"/>
      <c r="E13" s="1219"/>
      <c r="F13" s="1220"/>
      <c r="G13" s="1452"/>
      <c r="H13" s="1452"/>
      <c r="I13" s="1452"/>
      <c r="J13" s="1452"/>
      <c r="K13" s="1452"/>
      <c r="L13" s="1452"/>
      <c r="M13" s="1453"/>
      <c r="N13" s="1022">
        <f>IF(B13="",1,IF(LEN(G12)&gt;10,1,0))</f>
        <v>1</v>
      </c>
      <c r="O13" s="1013"/>
      <c r="P13" s="1013"/>
      <c r="Q13" s="1015" t="s">
        <v>871</v>
      </c>
      <c r="R13" s="1015"/>
      <c r="S13" s="1015" t="s">
        <v>872</v>
      </c>
      <c r="T13" s="1015"/>
      <c r="U13" s="1015" t="s">
        <v>873</v>
      </c>
      <c r="V13" s="1013"/>
      <c r="W13" s="1013"/>
      <c r="X13" s="1013"/>
      <c r="Y13" s="1013"/>
    </row>
    <row r="14" spans="1:25" ht="9" customHeight="1">
      <c r="A14" s="1208"/>
      <c r="B14" s="1352"/>
      <c r="C14" s="1352"/>
      <c r="D14" s="1352"/>
      <c r="E14" s="1352"/>
      <c r="F14" s="1352"/>
      <c r="G14" s="1352"/>
      <c r="H14" s="1352"/>
      <c r="I14" s="1352"/>
      <c r="J14" s="1352"/>
      <c r="K14" s="1352"/>
      <c r="L14" s="1352"/>
      <c r="M14" s="1454"/>
      <c r="N14" s="1022"/>
      <c r="O14" s="1013"/>
      <c r="P14" s="1013"/>
      <c r="Q14" s="1015" t="s">
        <v>874</v>
      </c>
      <c r="R14" s="1015"/>
      <c r="S14" s="1015" t="s">
        <v>875</v>
      </c>
      <c r="T14" s="1015"/>
      <c r="U14" s="1015" t="s">
        <v>876</v>
      </c>
      <c r="V14" s="1013"/>
      <c r="W14" s="1013"/>
      <c r="X14" s="1013"/>
      <c r="Y14" s="1013"/>
    </row>
    <row r="15" spans="1:25" ht="21" customHeight="1">
      <c r="A15" s="1226" t="s">
        <v>877</v>
      </c>
      <c r="B15" s="1227"/>
      <c r="C15" s="1227"/>
      <c r="D15" s="1227"/>
      <c r="E15" s="1227"/>
      <c r="F15" s="1227"/>
      <c r="G15" s="1227"/>
      <c r="H15" s="1227"/>
      <c r="I15" s="1227"/>
      <c r="J15" s="1227"/>
      <c r="K15" s="1227"/>
      <c r="L15" s="1227"/>
      <c r="M15" s="1228"/>
      <c r="N15" s="1022"/>
      <c r="O15" s="1015"/>
      <c r="P15" s="1015"/>
      <c r="Q15" s="1015"/>
      <c r="R15" s="1015"/>
      <c r="S15" s="1015" t="s">
        <v>878</v>
      </c>
      <c r="T15" s="1013"/>
      <c r="U15" s="1015" t="s">
        <v>879</v>
      </c>
      <c r="V15" s="1013"/>
      <c r="W15" s="1013"/>
      <c r="X15" s="1013"/>
      <c r="Y15" s="1013"/>
    </row>
    <row r="16" spans="1:25" ht="36.75" customHeight="1">
      <c r="A16" s="1229" t="s">
        <v>880</v>
      </c>
      <c r="B16" s="1230"/>
      <c r="C16" s="1230"/>
      <c r="D16" s="1230"/>
      <c r="E16" s="1230"/>
      <c r="F16" s="1230"/>
      <c r="G16" s="1230"/>
      <c r="H16" s="1230"/>
      <c r="I16" s="1230"/>
      <c r="J16" s="1230"/>
      <c r="K16" s="1230"/>
      <c r="L16" s="1230"/>
      <c r="M16" s="1231"/>
      <c r="N16" s="1022"/>
      <c r="O16" s="1015"/>
      <c r="P16" s="1015"/>
      <c r="Q16" s="1015"/>
      <c r="R16" s="1015"/>
      <c r="S16" s="1015" t="s">
        <v>881</v>
      </c>
      <c r="T16" s="1013"/>
      <c r="U16" s="1015" t="s">
        <v>882</v>
      </c>
      <c r="V16" s="1013"/>
      <c r="W16" s="1013"/>
      <c r="X16" s="1013"/>
      <c r="Y16" s="1013"/>
    </row>
    <row r="17" spans="1:25" ht="25.5" customHeight="1">
      <c r="A17" s="1262" t="s">
        <v>883</v>
      </c>
      <c r="B17" s="1263"/>
      <c r="C17" s="1263"/>
      <c r="D17" s="1263"/>
      <c r="E17" s="1263"/>
      <c r="F17" s="1263"/>
      <c r="G17" s="1263"/>
      <c r="H17" s="1263"/>
      <c r="I17" s="1263"/>
      <c r="J17" s="1263"/>
      <c r="K17" s="1263"/>
      <c r="L17" s="1263"/>
      <c r="M17" s="1264"/>
      <c r="N17" s="1022"/>
      <c r="O17" s="1015"/>
      <c r="P17" s="1015"/>
      <c r="Q17" s="1015"/>
      <c r="R17" s="1015"/>
      <c r="S17" s="1015"/>
      <c r="T17" s="1013"/>
      <c r="U17" s="1015" t="s">
        <v>884</v>
      </c>
      <c r="V17" s="1013"/>
      <c r="W17" s="1013"/>
      <c r="X17" s="1013"/>
      <c r="Y17" s="1013"/>
    </row>
    <row r="18" spans="1:25">
      <c r="A18" s="1425" t="s">
        <v>885</v>
      </c>
      <c r="B18" s="1426"/>
      <c r="C18" s="1426"/>
      <c r="D18" s="1426"/>
      <c r="E18" s="1429" t="s">
        <v>886</v>
      </c>
      <c r="F18" s="1030" t="s">
        <v>887</v>
      </c>
      <c r="G18" s="1031" t="e">
        <f>IF(Cover!J13=0,"",VLOOKUP($O$1,'FY 26 Data for FY 27'!$A$4:$BC$932,3,FALSE))</f>
        <v>#N/A</v>
      </c>
      <c r="H18" s="1431" t="s">
        <v>888</v>
      </c>
      <c r="I18" s="1432"/>
      <c r="J18" s="1433" t="e">
        <f>IF(Cover!J13=0,"",VLOOKUP($O$1,'FY 26 Data for FY 27'!$A$2:$BC$935,4,FALSE))</f>
        <v>#N/A</v>
      </c>
      <c r="K18" s="1434"/>
      <c r="L18" s="1032"/>
      <c r="M18" s="1033"/>
      <c r="N18" s="1022"/>
      <c r="O18" s="1015"/>
      <c r="P18" s="1015"/>
      <c r="Q18" s="1015"/>
      <c r="R18" s="1015"/>
      <c r="S18" s="1015"/>
      <c r="T18" s="1013"/>
      <c r="U18" s="1015" t="s">
        <v>889</v>
      </c>
      <c r="V18" s="1013"/>
      <c r="W18" s="1013"/>
      <c r="X18" s="1013"/>
      <c r="Y18" s="1013"/>
    </row>
    <row r="19" spans="1:25">
      <c r="A19" s="1427"/>
      <c r="B19" s="1428"/>
      <c r="C19" s="1428"/>
      <c r="D19" s="1428"/>
      <c r="E19" s="1430"/>
      <c r="F19" s="1435"/>
      <c r="G19" s="1435"/>
      <c r="H19" s="1435"/>
      <c r="I19" s="1435"/>
      <c r="J19" s="1435"/>
      <c r="K19" s="1436"/>
      <c r="L19" s="1035"/>
      <c r="M19" s="1035"/>
      <c r="N19" s="1022"/>
      <c r="O19" s="1015"/>
      <c r="P19" s="1015"/>
      <c r="Q19" s="1015"/>
      <c r="R19" s="1015"/>
      <c r="S19" s="1015"/>
      <c r="T19" s="1013"/>
      <c r="U19" s="1015" t="s">
        <v>890</v>
      </c>
      <c r="V19" s="1013"/>
      <c r="W19" s="1013"/>
      <c r="X19" s="1013"/>
      <c r="Y19" s="1013"/>
    </row>
    <row r="20" spans="1:25">
      <c r="A20" s="1427"/>
      <c r="B20" s="1428"/>
      <c r="C20" s="1428"/>
      <c r="D20" s="1428"/>
      <c r="E20" s="1430"/>
      <c r="F20" s="1030" t="s">
        <v>891</v>
      </c>
      <c r="G20" s="1036" t="e">
        <f>IF(Cover!J13=0,"",VLOOKUP($O$1,'FY 26 Data for FY 27'!$A$2:$BC$935,5,FALSE))</f>
        <v>#N/A</v>
      </c>
      <c r="H20" s="1437" t="s">
        <v>892</v>
      </c>
      <c r="I20" s="1438"/>
      <c r="J20" s="1439" t="e">
        <f>IF(Cover!J13=0,"",VLOOKUP($O$1,'FY 26 Data for FY 27'!$A$2:$BC$935,6,FALSE))</f>
        <v>#N/A</v>
      </c>
      <c r="K20" s="1440"/>
      <c r="L20" s="1037"/>
      <c r="M20" s="1038"/>
      <c r="N20" s="1022"/>
      <c r="O20" s="1015"/>
      <c r="P20" s="1015"/>
      <c r="Q20" s="1015"/>
      <c r="R20" s="1015"/>
      <c r="S20" s="1015"/>
      <c r="T20" s="1013"/>
      <c r="U20" s="1015" t="s">
        <v>893</v>
      </c>
      <c r="V20" s="1013"/>
      <c r="W20" s="1013"/>
      <c r="X20" s="1013"/>
      <c r="Y20" s="1013"/>
    </row>
    <row r="21" spans="1:25">
      <c r="A21" s="1427"/>
      <c r="B21" s="1428"/>
      <c r="C21" s="1428"/>
      <c r="D21" s="1428"/>
      <c r="E21" s="1430"/>
      <c r="F21" s="1039"/>
      <c r="G21" s="1039"/>
      <c r="H21" s="1039"/>
      <c r="I21" s="1039"/>
      <c r="J21" s="1039"/>
      <c r="K21" s="1040"/>
      <c r="L21" s="1040"/>
      <c r="M21" s="1040"/>
      <c r="N21" s="1022"/>
      <c r="O21" s="1015"/>
      <c r="P21" s="1015"/>
      <c r="Q21" s="1015"/>
      <c r="R21" s="1015"/>
      <c r="S21" s="1015"/>
      <c r="T21" s="1013"/>
      <c r="U21" s="1015" t="s">
        <v>894</v>
      </c>
      <c r="V21" s="1013"/>
      <c r="W21" s="1013"/>
      <c r="X21" s="1013"/>
      <c r="Y21" s="1013"/>
    </row>
    <row r="22" spans="1:25">
      <c r="A22" s="1427"/>
      <c r="B22" s="1428"/>
      <c r="C22" s="1428"/>
      <c r="D22" s="1428"/>
      <c r="E22" s="1429" t="s">
        <v>895</v>
      </c>
      <c r="F22" s="1030" t="s">
        <v>896</v>
      </c>
      <c r="G22" s="1041" t="e">
        <f>IF(Cover!J13=0,"",VLOOKUP($O$1,'FY 26 Data for FY 27'!$A$2:$BC$935,7,FALSE))</f>
        <v>#N/A</v>
      </c>
      <c r="H22" s="1437" t="s">
        <v>897</v>
      </c>
      <c r="I22" s="1438"/>
      <c r="J22" s="1433" t="e">
        <f>IF(Cover!J13=0,"",VLOOKUP($O$1,'FY 26 Data for FY 27'!$A$2:$BC$935,10,FALSE))</f>
        <v>#N/A</v>
      </c>
      <c r="K22" s="1434"/>
      <c r="L22" s="1032"/>
      <c r="M22" s="1040"/>
      <c r="N22" s="1022"/>
      <c r="O22" s="1015"/>
      <c r="P22" s="1015"/>
      <c r="Q22" s="1015"/>
      <c r="R22" s="1015"/>
      <c r="S22" s="1015"/>
      <c r="T22" s="1013"/>
      <c r="U22" s="1015" t="s">
        <v>898</v>
      </c>
      <c r="V22" s="1013"/>
      <c r="W22" s="1013"/>
      <c r="X22" s="1013"/>
      <c r="Y22" s="1013"/>
    </row>
    <row r="23" spans="1:25">
      <c r="A23" s="1427"/>
      <c r="B23" s="1428"/>
      <c r="C23" s="1428"/>
      <c r="D23" s="1428"/>
      <c r="E23" s="1430"/>
      <c r="F23" s="1039"/>
      <c r="G23" s="1039"/>
      <c r="H23" s="1039"/>
      <c r="I23" s="1039"/>
      <c r="J23" s="1039"/>
      <c r="K23" s="1040"/>
      <c r="L23" s="1040"/>
      <c r="M23" s="1040"/>
      <c r="N23" s="1022"/>
      <c r="O23" s="1015"/>
      <c r="P23" s="1015"/>
      <c r="Q23" s="1015"/>
      <c r="R23" s="1015"/>
      <c r="S23" s="1015"/>
      <c r="T23" s="1013"/>
      <c r="U23" s="1015" t="s">
        <v>195</v>
      </c>
      <c r="V23" s="1013"/>
      <c r="W23" s="1013"/>
      <c r="X23" s="1013"/>
      <c r="Y23" s="1013"/>
    </row>
    <row r="24" spans="1:25">
      <c r="A24" s="1427"/>
      <c r="B24" s="1428"/>
      <c r="C24" s="1428"/>
      <c r="D24" s="1428"/>
      <c r="E24" s="1430"/>
      <c r="F24" s="1030" t="s">
        <v>899</v>
      </c>
      <c r="G24" s="1036" t="e">
        <f>IF(Cover!J13=0,"",VLOOKUP($O$1,'FY 26 Data for FY 27'!$A$2:$BC$935,9,FALSE))</f>
        <v>#N/A</v>
      </c>
      <c r="H24" s="1441" t="s">
        <v>900</v>
      </c>
      <c r="I24" s="1442"/>
      <c r="J24" s="1433" t="e">
        <f>IF(Cover!J13=0,"",VLOOKUP($O$1,'FY 26 Data for FY 27'!$A$2:$BC$935,8,FALSE))</f>
        <v>#N/A</v>
      </c>
      <c r="K24" s="1434"/>
      <c r="L24" s="1032"/>
      <c r="M24" s="1033"/>
      <c r="N24" s="1022"/>
      <c r="O24" s="1015"/>
      <c r="P24" s="1015"/>
      <c r="Q24" s="1015"/>
      <c r="R24" s="1015"/>
      <c r="S24" s="1015"/>
      <c r="T24" s="1013"/>
      <c r="U24" s="1015" t="s">
        <v>901</v>
      </c>
      <c r="V24" s="1013"/>
      <c r="W24" s="1013"/>
      <c r="X24" s="1013"/>
      <c r="Y24" s="1013"/>
    </row>
    <row r="25" spans="1:25">
      <c r="A25" s="1427"/>
      <c r="B25" s="1428"/>
      <c r="C25" s="1428"/>
      <c r="D25" s="1428"/>
      <c r="E25" s="1430"/>
      <c r="F25" s="1039"/>
      <c r="G25" s="1039"/>
      <c r="H25" s="1443"/>
      <c r="I25" s="1444"/>
      <c r="J25" s="1445"/>
      <c r="K25" s="1446"/>
      <c r="L25" s="1042"/>
      <c r="M25" s="1043"/>
      <c r="N25" s="1022"/>
      <c r="O25" s="1015"/>
      <c r="P25" s="1015"/>
      <c r="Q25" s="1015"/>
      <c r="R25" s="1015"/>
      <c r="S25" s="1015"/>
      <c r="T25" s="1013"/>
      <c r="U25" s="1015" t="s">
        <v>902</v>
      </c>
      <c r="V25" s="1013"/>
      <c r="W25" s="1013"/>
      <c r="X25" s="1013"/>
      <c r="Y25" s="1013"/>
    </row>
    <row r="26" spans="1:25">
      <c r="A26" s="1427"/>
      <c r="B26" s="1428"/>
      <c r="C26" s="1428"/>
      <c r="D26" s="1428"/>
      <c r="E26" s="1429" t="s">
        <v>903</v>
      </c>
      <c r="F26" s="1030" t="s">
        <v>904</v>
      </c>
      <c r="G26" s="1036" t="e">
        <f>IF(Cover!J13=0,"",VLOOKUP(O1,'FY 26 Data for FY 27'!$A$2:$BC$935,53,FALSE))</f>
        <v>#N/A</v>
      </c>
      <c r="H26" s="1044"/>
      <c r="I26" s="1044"/>
      <c r="J26" s="1044"/>
      <c r="K26" s="1044"/>
      <c r="L26" s="1034"/>
      <c r="M26" s="1035"/>
      <c r="N26" s="1022"/>
      <c r="O26" s="1015"/>
      <c r="P26" s="1015"/>
      <c r="Q26" s="1015"/>
      <c r="R26" s="1015"/>
      <c r="S26" s="1015"/>
      <c r="T26" s="1013"/>
      <c r="U26" s="1015" t="s">
        <v>905</v>
      </c>
      <c r="V26" s="1013"/>
      <c r="W26" s="1013"/>
      <c r="X26" s="1013"/>
      <c r="Y26" s="1013"/>
    </row>
    <row r="27" spans="1:25">
      <c r="A27" s="1427"/>
      <c r="B27" s="1428"/>
      <c r="C27" s="1428"/>
      <c r="D27" s="1428"/>
      <c r="E27" s="1430"/>
      <c r="F27" s="1030" t="s">
        <v>906</v>
      </c>
      <c r="G27" s="1036" t="e">
        <f>IF(Cover!J13=0,"",VLOOKUP(O1,'FY 26 Data for FY 27'!$A$2:$BC$935,54,FALSE))</f>
        <v>#N/A</v>
      </c>
      <c r="H27" s="1044"/>
      <c r="I27" s="1034"/>
      <c r="J27" s="1034"/>
      <c r="K27" s="1035"/>
      <c r="L27" s="1035"/>
      <c r="M27" s="1035"/>
      <c r="N27" s="1022"/>
      <c r="O27" s="1015"/>
      <c r="P27" s="1015"/>
      <c r="Q27" s="1015"/>
      <c r="R27" s="1015"/>
      <c r="S27" s="1015"/>
      <c r="T27" s="1013"/>
      <c r="U27" s="1015" t="s">
        <v>907</v>
      </c>
      <c r="V27" s="1013"/>
      <c r="W27" s="1013"/>
      <c r="X27" s="1013"/>
      <c r="Y27" s="1013"/>
    </row>
    <row r="28" spans="1:25">
      <c r="A28" s="1427"/>
      <c r="B28" s="1428"/>
      <c r="C28" s="1428"/>
      <c r="D28" s="1428"/>
      <c r="E28" s="1430"/>
      <c r="F28" s="1030" t="s">
        <v>908</v>
      </c>
      <c r="G28" s="1036" t="e">
        <f>IF(Cover!J13=0,"",VLOOKUP($O$1,'FY 26 Data for FY 27'!$A$2:$BC$935,55,FALSE))</f>
        <v>#N/A</v>
      </c>
      <c r="H28" s="1044"/>
      <c r="I28" s="1034"/>
      <c r="J28" s="1034"/>
      <c r="K28" s="1035"/>
      <c r="L28" s="1035"/>
      <c r="M28" s="1035"/>
      <c r="N28" s="1022"/>
      <c r="O28" s="1015"/>
      <c r="P28" s="1015"/>
      <c r="Q28" s="1015"/>
      <c r="R28" s="1015"/>
      <c r="S28" s="1015"/>
      <c r="T28" s="1013"/>
      <c r="U28" s="1015" t="s">
        <v>909</v>
      </c>
      <c r="V28" s="1013"/>
      <c r="W28" s="1013"/>
      <c r="X28" s="1013"/>
      <c r="Y28" s="1013"/>
    </row>
    <row r="29" spans="1:25" ht="9.75" customHeight="1">
      <c r="A29" s="1401"/>
      <c r="B29" s="1402"/>
      <c r="C29" s="1402"/>
      <c r="D29" s="1402"/>
      <c r="E29" s="1402"/>
      <c r="F29" s="1402"/>
      <c r="G29" s="1402"/>
      <c r="H29" s="1402"/>
      <c r="I29" s="1402"/>
      <c r="J29" s="1402"/>
      <c r="K29" s="1402"/>
      <c r="L29" s="1402"/>
      <c r="M29" s="1403"/>
      <c r="N29" s="1022"/>
      <c r="O29" s="1015"/>
      <c r="P29" s="1015"/>
      <c r="Q29" s="1015"/>
      <c r="R29" s="1015"/>
      <c r="S29" s="1015"/>
      <c r="T29" s="1013"/>
      <c r="U29" s="1015" t="s">
        <v>910</v>
      </c>
      <c r="V29" s="1013"/>
      <c r="W29" s="1013"/>
      <c r="X29" s="1013"/>
      <c r="Y29" s="1013"/>
    </row>
    <row r="30" spans="1:25" ht="45.75" customHeight="1">
      <c r="A30" s="1404"/>
      <c r="B30" s="1265"/>
      <c r="C30" s="1265"/>
      <c r="D30" s="1265"/>
      <c r="E30" s="1265"/>
      <c r="F30" s="1405"/>
      <c r="G30" s="1045" t="s">
        <v>911</v>
      </c>
      <c r="H30" s="1045" t="s">
        <v>912</v>
      </c>
      <c r="I30" s="1406" t="s">
        <v>913</v>
      </c>
      <c r="J30" s="1407"/>
      <c r="K30" s="1407"/>
      <c r="L30" s="1407"/>
      <c r="M30" s="1408"/>
      <c r="N30" s="1022"/>
      <c r="O30" s="1046"/>
      <c r="P30" s="1015"/>
      <c r="Q30" s="1015"/>
      <c r="R30" s="1015"/>
      <c r="S30" s="1015"/>
      <c r="T30" s="1013"/>
      <c r="U30" s="1015" t="s">
        <v>914</v>
      </c>
      <c r="V30" s="1013"/>
      <c r="W30" s="1013"/>
      <c r="X30" s="1013"/>
      <c r="Y30" s="1013"/>
    </row>
    <row r="31" spans="1:25" ht="24.75" customHeight="1">
      <c r="A31" s="1269" t="s">
        <v>842</v>
      </c>
      <c r="B31" s="1270" t="s">
        <v>915</v>
      </c>
      <c r="C31" s="1270"/>
      <c r="D31" s="1270"/>
      <c r="E31" s="1270"/>
      <c r="F31" s="1271"/>
      <c r="G31" s="1414"/>
      <c r="H31" s="1416"/>
      <c r="I31" s="1409"/>
      <c r="J31" s="1410"/>
      <c r="K31" s="1410"/>
      <c r="L31" s="1410"/>
      <c r="M31" s="1411"/>
      <c r="N31" s="1022">
        <f>IF(AND(ISNUMBER(G31),H31&lt;&gt;0),1,0)</f>
        <v>0</v>
      </c>
      <c r="O31" s="1015"/>
      <c r="P31" s="1015"/>
      <c r="Q31" s="1015"/>
      <c r="R31" s="1015"/>
      <c r="S31" s="1015"/>
      <c r="T31" s="1015"/>
      <c r="U31" s="1015" t="s">
        <v>916</v>
      </c>
      <c r="V31" s="1013"/>
      <c r="W31" s="1013"/>
      <c r="X31" s="1013"/>
      <c r="Y31" s="1013"/>
    </row>
    <row r="32" spans="1:25" ht="19.5" customHeight="1">
      <c r="A32" s="1269"/>
      <c r="B32" s="1272"/>
      <c r="C32" s="1272"/>
      <c r="D32" s="1272"/>
      <c r="E32" s="1272"/>
      <c r="F32" s="1273"/>
      <c r="G32" s="1415"/>
      <c r="H32" s="1417"/>
      <c r="I32" s="1409"/>
      <c r="J32" s="1410"/>
      <c r="K32" s="1410"/>
      <c r="L32" s="1410"/>
      <c r="M32" s="1411"/>
      <c r="N32" s="1022"/>
      <c r="O32" s="1015"/>
      <c r="P32" s="1015"/>
      <c r="Q32" s="1015"/>
      <c r="R32" s="1015"/>
      <c r="S32" s="1015"/>
      <c r="T32" s="1015"/>
      <c r="U32" s="1015" t="s">
        <v>917</v>
      </c>
      <c r="V32" s="1013"/>
      <c r="W32" s="1013"/>
      <c r="X32" s="1013"/>
      <c r="Y32" s="1013"/>
    </row>
    <row r="33" spans="1:25" ht="31.5" customHeight="1">
      <c r="A33" s="1269"/>
      <c r="B33" s="1412"/>
      <c r="C33" s="1412"/>
      <c r="D33" s="1412"/>
      <c r="E33" s="1412"/>
      <c r="F33" s="1413"/>
      <c r="G33" s="1418"/>
      <c r="H33" s="1419"/>
      <c r="I33" s="1419"/>
      <c r="J33" s="1419"/>
      <c r="K33" s="1419"/>
      <c r="L33" s="1419"/>
      <c r="M33" s="1420"/>
      <c r="N33" s="1022"/>
      <c r="O33" s="1015"/>
      <c r="P33" s="1015"/>
      <c r="Q33" s="1015"/>
      <c r="R33" s="1015"/>
      <c r="S33" s="1015"/>
      <c r="T33" s="1015"/>
      <c r="U33" s="1015" t="s">
        <v>918</v>
      </c>
      <c r="V33" s="1013"/>
      <c r="W33" s="1013"/>
      <c r="X33" s="1013"/>
      <c r="Y33" s="1013"/>
    </row>
    <row r="34" spans="1:25" ht="28.5" customHeight="1">
      <c r="A34" s="1023"/>
      <c r="B34" s="1024"/>
      <c r="C34" s="1024"/>
      <c r="D34" s="1024"/>
      <c r="E34" s="1024"/>
      <c r="F34" s="1024"/>
      <c r="G34" s="1381" t="s">
        <v>919</v>
      </c>
      <c r="H34" s="1382"/>
      <c r="I34" s="1381" t="s">
        <v>920</v>
      </c>
      <c r="J34" s="1421"/>
      <c r="K34" s="1422"/>
      <c r="L34" s="1423" t="s">
        <v>921</v>
      </c>
      <c r="M34" s="1424"/>
      <c r="N34" s="1022"/>
      <c r="O34" s="1015"/>
      <c r="P34" s="1015"/>
      <c r="Q34" s="1015"/>
      <c r="R34" s="1015"/>
      <c r="S34" s="1015"/>
      <c r="T34" s="1015"/>
      <c r="U34" s="1015" t="s">
        <v>922</v>
      </c>
      <c r="V34" s="1013"/>
      <c r="W34" s="1013"/>
      <c r="X34" s="1013"/>
      <c r="Y34" s="1013"/>
    </row>
    <row r="35" spans="1:25" ht="72.75" customHeight="1">
      <c r="A35" s="1021" t="s">
        <v>862</v>
      </c>
      <c r="B35" s="1390" t="s">
        <v>923</v>
      </c>
      <c r="C35" s="1390"/>
      <c r="D35" s="1390"/>
      <c r="E35" s="1390"/>
      <c r="F35" s="1390"/>
      <c r="G35" s="1386"/>
      <c r="H35" s="1387"/>
      <c r="I35" s="1386"/>
      <c r="J35" s="1388"/>
      <c r="K35" s="1387"/>
      <c r="L35" s="1386"/>
      <c r="M35" s="1389"/>
      <c r="N35" s="1022">
        <f>IF(OR(G35="",I35="",L35=""),0,IF(OR(G35=I35,G35=L35,I35=L35),0,1))</f>
        <v>0</v>
      </c>
      <c r="O35" s="1046"/>
      <c r="P35" s="1015"/>
      <c r="Q35" s="1015"/>
      <c r="R35" s="1015"/>
      <c r="S35" s="1015"/>
      <c r="T35" s="1013"/>
      <c r="U35" s="1015" t="s">
        <v>924</v>
      </c>
      <c r="V35" s="1013"/>
      <c r="W35" s="1013"/>
      <c r="X35" s="1013"/>
      <c r="Y35" s="1013"/>
    </row>
    <row r="36" spans="1:25" ht="7.5" customHeight="1">
      <c r="A36" s="1293"/>
      <c r="B36" s="1391"/>
      <c r="C36" s="1391"/>
      <c r="D36" s="1391"/>
      <c r="E36" s="1391"/>
      <c r="F36" s="1391"/>
      <c r="G36" s="1294"/>
      <c r="H36" s="1294"/>
      <c r="I36" s="1294"/>
      <c r="J36" s="1294"/>
      <c r="K36" s="1294"/>
      <c r="L36" s="1295"/>
      <c r="M36" s="1296"/>
      <c r="N36" s="1022"/>
      <c r="O36" s="1046"/>
      <c r="P36" s="1015"/>
      <c r="Q36" s="1015"/>
      <c r="R36" s="1015"/>
      <c r="S36" s="1015"/>
      <c r="T36" s="1013"/>
      <c r="U36" s="1015" t="s">
        <v>874</v>
      </c>
      <c r="V36" s="1013"/>
      <c r="W36" s="1013"/>
      <c r="X36" s="1013"/>
      <c r="Y36" s="1013"/>
    </row>
    <row r="37" spans="1:25" ht="38.25" customHeight="1">
      <c r="A37" s="1392" t="s">
        <v>925</v>
      </c>
      <c r="B37" s="1395" t="s">
        <v>926</v>
      </c>
      <c r="C37" s="1396"/>
      <c r="D37" s="1396"/>
      <c r="E37" s="1396"/>
      <c r="F37" s="1397"/>
      <c r="G37" s="1047" t="s">
        <v>927</v>
      </c>
      <c r="H37" s="1048"/>
      <c r="I37" s="1246" t="s">
        <v>928</v>
      </c>
      <c r="J37" s="1247"/>
      <c r="K37" s="1048"/>
      <c r="L37" s="1047" t="s">
        <v>929</v>
      </c>
      <c r="M37" s="1049"/>
      <c r="N37" s="1022">
        <f>IF(COUNTIF(H37:M40,"Yes"),1,0)</f>
        <v>0</v>
      </c>
      <c r="O37" s="1046"/>
      <c r="P37" s="1015"/>
      <c r="Q37" s="1015"/>
      <c r="R37" s="1015"/>
      <c r="S37" s="1015"/>
      <c r="T37" s="1013"/>
      <c r="U37" s="1013"/>
      <c r="V37" s="1013"/>
      <c r="W37" s="1013"/>
      <c r="X37" s="1013"/>
      <c r="Y37" s="1013"/>
    </row>
    <row r="38" spans="1:25" ht="34.5" customHeight="1">
      <c r="A38" s="1393"/>
      <c r="B38" s="1355"/>
      <c r="C38" s="1356"/>
      <c r="D38" s="1356"/>
      <c r="E38" s="1356"/>
      <c r="F38" s="1385"/>
      <c r="G38" s="1047" t="s">
        <v>930</v>
      </c>
      <c r="H38" s="1048"/>
      <c r="I38" s="1246" t="s">
        <v>931</v>
      </c>
      <c r="J38" s="1247"/>
      <c r="K38" s="1048"/>
      <c r="L38" s="1050" t="s">
        <v>932</v>
      </c>
      <c r="M38" s="1049"/>
      <c r="N38" s="1022"/>
      <c r="O38" s="1015"/>
      <c r="P38" s="1015"/>
      <c r="Q38" s="1015"/>
      <c r="R38" s="1015"/>
      <c r="S38" s="1015"/>
      <c r="T38" s="1013"/>
      <c r="U38" s="1013"/>
      <c r="V38" s="1013"/>
      <c r="W38" s="1013"/>
      <c r="X38" s="1013"/>
      <c r="Y38" s="1013"/>
    </row>
    <row r="39" spans="1:25" ht="31.5" customHeight="1">
      <c r="A39" s="1393"/>
      <c r="B39" s="1355"/>
      <c r="C39" s="1356"/>
      <c r="D39" s="1356"/>
      <c r="E39" s="1356"/>
      <c r="F39" s="1385"/>
      <c r="G39" s="1047" t="s">
        <v>933</v>
      </c>
      <c r="H39" s="1048"/>
      <c r="I39" s="1246" t="s">
        <v>934</v>
      </c>
      <c r="J39" s="1247"/>
      <c r="K39" s="1048"/>
      <c r="L39" s="1047" t="s">
        <v>935</v>
      </c>
      <c r="M39" s="1049"/>
      <c r="N39" s="1022"/>
      <c r="O39" s="1046"/>
      <c r="P39" s="1015"/>
      <c r="Q39" s="1015"/>
      <c r="R39" s="1015"/>
      <c r="S39" s="1015"/>
      <c r="T39" s="1013"/>
      <c r="U39" s="1013"/>
      <c r="V39" s="1013"/>
      <c r="W39" s="1013"/>
      <c r="X39" s="1013"/>
      <c r="Y39" s="1013"/>
    </row>
    <row r="40" spans="1:25" ht="36" customHeight="1">
      <c r="A40" s="1394"/>
      <c r="B40" s="1398"/>
      <c r="C40" s="1399"/>
      <c r="D40" s="1399"/>
      <c r="E40" s="1399"/>
      <c r="F40" s="1400"/>
      <c r="G40" s="1047" t="s">
        <v>936</v>
      </c>
      <c r="H40" s="1048"/>
      <c r="I40" s="1246" t="s">
        <v>937</v>
      </c>
      <c r="J40" s="1247"/>
      <c r="K40" s="1048"/>
      <c r="L40" s="1050" t="s">
        <v>874</v>
      </c>
      <c r="M40" s="1049"/>
      <c r="N40" s="1022"/>
      <c r="O40" s="1046"/>
      <c r="P40" s="1015"/>
      <c r="Q40" s="1015"/>
      <c r="R40" s="1015"/>
      <c r="S40" s="1015"/>
      <c r="T40" s="1013"/>
      <c r="U40" s="1013"/>
      <c r="V40" s="1013"/>
      <c r="W40" s="1013"/>
      <c r="X40" s="1013"/>
      <c r="Y40" s="1013"/>
    </row>
    <row r="41" spans="1:25" ht="95.25" customHeight="1">
      <c r="A41" s="1051"/>
      <c r="B41" s="1377" t="s">
        <v>938</v>
      </c>
      <c r="C41" s="1377"/>
      <c r="D41" s="1377"/>
      <c r="E41" s="1377"/>
      <c r="F41" s="1377"/>
      <c r="G41" s="1378"/>
      <c r="H41" s="1378"/>
      <c r="I41" s="1378"/>
      <c r="J41" s="1378"/>
      <c r="K41" s="1378"/>
      <c r="L41" s="1379"/>
      <c r="M41" s="1380"/>
      <c r="N41" s="1022"/>
      <c r="O41" s="1046"/>
      <c r="P41" s="1015"/>
      <c r="Q41" s="1046"/>
      <c r="R41" s="1046"/>
      <c r="S41" s="1046"/>
      <c r="T41" s="1046"/>
      <c r="U41" s="1013"/>
      <c r="V41" s="1013"/>
      <c r="W41" s="1013"/>
      <c r="X41" s="1013"/>
      <c r="Y41" s="1013"/>
    </row>
    <row r="42" spans="1:25" ht="30.75" customHeight="1">
      <c r="A42" s="1023"/>
      <c r="B42" s="1024"/>
      <c r="C42" s="1024"/>
      <c r="D42" s="1024"/>
      <c r="E42" s="1024"/>
      <c r="F42" s="1024"/>
      <c r="G42" s="1381" t="s">
        <v>939</v>
      </c>
      <c r="H42" s="1382"/>
      <c r="I42" s="1381" t="s">
        <v>940</v>
      </c>
      <c r="J42" s="1383"/>
      <c r="K42" s="1382"/>
      <c r="L42" s="1381" t="s">
        <v>941</v>
      </c>
      <c r="M42" s="1384"/>
      <c r="N42" s="1022"/>
      <c r="O42" s="1015"/>
      <c r="P42" s="1015"/>
      <c r="Q42" s="1046"/>
      <c r="R42" s="1046"/>
      <c r="S42" s="1015"/>
      <c r="T42" s="1046"/>
      <c r="U42" s="1013"/>
      <c r="V42" s="1013"/>
      <c r="W42" s="1013"/>
      <c r="X42" s="1013"/>
      <c r="Y42" s="1013"/>
    </row>
    <row r="43" spans="1:25" ht="73.5" customHeight="1">
      <c r="A43" s="1052" t="s">
        <v>942</v>
      </c>
      <c r="B43" s="1355" t="s">
        <v>943</v>
      </c>
      <c r="C43" s="1356"/>
      <c r="D43" s="1356"/>
      <c r="E43" s="1356"/>
      <c r="F43" s="1385"/>
      <c r="G43" s="1386"/>
      <c r="H43" s="1387"/>
      <c r="I43" s="1386"/>
      <c r="J43" s="1388"/>
      <c r="K43" s="1387"/>
      <c r="L43" s="1386"/>
      <c r="M43" s="1389"/>
      <c r="N43" s="1022">
        <f>IF(OR(G43="",I43="",L43=""),0,IF(OR(G43="Other",I43="Other"),1,IF(OR(G43=I43,G43=L43,I43=L43),0,1)))</f>
        <v>0</v>
      </c>
      <c r="O43" s="1046"/>
      <c r="P43" s="1015"/>
      <c r="Q43" s="1015"/>
      <c r="R43" s="1015"/>
      <c r="S43" s="1015"/>
      <c r="T43" s="1013"/>
      <c r="U43" s="1013"/>
      <c r="V43" s="1013"/>
      <c r="W43" s="1013"/>
      <c r="X43" s="1013"/>
      <c r="Y43" s="1013"/>
    </row>
    <row r="44" spans="1:25" ht="34.5" customHeight="1">
      <c r="A44" s="1026"/>
      <c r="B44" s="1297" t="s">
        <v>944</v>
      </c>
      <c r="C44" s="1210"/>
      <c r="D44" s="1210"/>
      <c r="E44" s="1210"/>
      <c r="F44" s="1211"/>
      <c r="G44" s="1348"/>
      <c r="H44" s="1348"/>
      <c r="I44" s="1348"/>
      <c r="J44" s="1348"/>
      <c r="K44" s="1348"/>
      <c r="L44" s="1348"/>
      <c r="M44" s="1349"/>
      <c r="N44" s="1022">
        <f>IF(B45="",1,IF(AND(B45="Required",LEN(G44)&gt;10),1,0))</f>
        <v>1</v>
      </c>
      <c r="O44" s="1046"/>
      <c r="P44" s="1015"/>
      <c r="Q44" s="1015"/>
      <c r="R44" s="1015"/>
      <c r="S44" s="1015"/>
      <c r="T44" s="1013"/>
      <c r="U44" s="1013"/>
      <c r="V44" s="1013"/>
      <c r="W44" s="1013"/>
      <c r="X44" s="1013"/>
      <c r="Y44" s="1013"/>
    </row>
    <row r="45" spans="1:25" ht="83.25" customHeight="1">
      <c r="A45" s="1026"/>
      <c r="B45" s="1218" t="str">
        <f>IF(COUNTIF(G43:L43,"Other"), "Required","")</f>
        <v/>
      </c>
      <c r="C45" s="1219"/>
      <c r="D45" s="1219"/>
      <c r="E45" s="1219"/>
      <c r="F45" s="1220"/>
      <c r="G45" s="1350"/>
      <c r="H45" s="1350"/>
      <c r="I45" s="1350"/>
      <c r="J45" s="1350"/>
      <c r="K45" s="1350"/>
      <c r="L45" s="1350"/>
      <c r="M45" s="1351"/>
      <c r="N45" s="1022"/>
      <c r="O45" s="1015"/>
      <c r="P45" s="1015"/>
      <c r="Q45" s="1015"/>
      <c r="R45" s="1015"/>
      <c r="S45" s="1015"/>
      <c r="T45" s="1013"/>
      <c r="U45" s="1013"/>
      <c r="V45" s="1013"/>
      <c r="W45" s="1013"/>
      <c r="X45" s="1013"/>
      <c r="Y45" s="1013"/>
    </row>
    <row r="46" spans="1:25" ht="8.25" customHeight="1">
      <c r="A46" s="1207"/>
      <c r="B46" s="1352"/>
      <c r="C46" s="1352"/>
      <c r="D46" s="1352"/>
      <c r="E46" s="1352"/>
      <c r="F46" s="1352"/>
      <c r="G46" s="1346"/>
      <c r="H46" s="1346"/>
      <c r="I46" s="1346"/>
      <c r="J46" s="1346"/>
      <c r="K46" s="1346"/>
      <c r="L46" s="1346"/>
      <c r="M46" s="1347"/>
      <c r="N46" s="1022"/>
      <c r="O46" s="1015"/>
      <c r="P46" s="1015"/>
      <c r="Q46" s="1015"/>
      <c r="R46" s="1015"/>
      <c r="S46" s="1015"/>
      <c r="T46" s="1013"/>
      <c r="U46" s="1013"/>
      <c r="V46" s="1013"/>
      <c r="W46" s="1013"/>
      <c r="X46" s="1013"/>
      <c r="Y46" s="1013"/>
    </row>
    <row r="47" spans="1:25" ht="15.75" customHeight="1">
      <c r="A47" s="1053"/>
      <c r="B47" s="1353" t="s">
        <v>945</v>
      </c>
      <c r="C47" s="1353"/>
      <c r="D47" s="1353"/>
      <c r="E47" s="1353"/>
      <c r="F47" s="1353"/>
      <c r="G47" s="1353"/>
      <c r="H47" s="1353"/>
      <c r="I47" s="1353"/>
      <c r="J47" s="1353"/>
      <c r="K47" s="1353"/>
      <c r="L47" s="1353"/>
      <c r="M47" s="1354"/>
      <c r="N47" s="1022"/>
      <c r="O47" s="1015"/>
      <c r="P47" s="1015"/>
      <c r="Q47" s="1015"/>
      <c r="R47" s="1015"/>
      <c r="S47" s="1015"/>
      <c r="T47" s="1013"/>
      <c r="U47" s="1013"/>
      <c r="V47" s="1013"/>
      <c r="W47" s="1013"/>
      <c r="X47" s="1013"/>
      <c r="Y47" s="1013"/>
    </row>
    <row r="48" spans="1:25" ht="209.25" customHeight="1">
      <c r="A48" s="1021" t="s">
        <v>946</v>
      </c>
      <c r="B48" s="1355" t="s">
        <v>947</v>
      </c>
      <c r="C48" s="1356"/>
      <c r="D48" s="1356"/>
      <c r="E48" s="1356"/>
      <c r="F48" s="1356"/>
      <c r="G48" s="1356"/>
      <c r="H48" s="1356"/>
      <c r="I48" s="1356"/>
      <c r="J48" s="1356"/>
      <c r="K48" s="1356"/>
      <c r="L48" s="1356"/>
      <c r="M48" s="1357"/>
      <c r="N48" s="1022"/>
      <c r="O48" s="1015"/>
      <c r="P48" s="1015"/>
      <c r="Q48" s="1015"/>
      <c r="R48" s="1015"/>
      <c r="S48" s="1015"/>
      <c r="T48" s="1013"/>
      <c r="U48" s="1013"/>
      <c r="V48" s="1013"/>
      <c r="W48" s="1013"/>
      <c r="X48" s="1013"/>
      <c r="Y48" s="1013"/>
    </row>
    <row r="49" spans="1:25" ht="56.25" customHeight="1">
      <c r="A49" s="1358" t="s">
        <v>948</v>
      </c>
      <c r="B49" s="1359"/>
      <c r="C49" s="1359"/>
      <c r="D49" s="1359"/>
      <c r="E49" s="1360"/>
      <c r="F49" s="1364" t="s">
        <v>949</v>
      </c>
      <c r="G49" s="1366" t="s">
        <v>950</v>
      </c>
      <c r="H49" s="1368" t="s">
        <v>951</v>
      </c>
      <c r="I49" s="1364" t="s">
        <v>952</v>
      </c>
      <c r="J49" s="1370"/>
      <c r="K49" s="1370"/>
      <c r="L49" s="1370"/>
      <c r="M49" s="1371"/>
      <c r="N49" s="1022"/>
      <c r="O49" s="1015"/>
      <c r="P49" s="1015"/>
      <c r="Q49" s="1015"/>
      <c r="R49" s="1015"/>
      <c r="S49" s="1015"/>
      <c r="T49" s="1013"/>
      <c r="U49" s="1013"/>
      <c r="V49" s="1013"/>
      <c r="W49" s="1013"/>
      <c r="X49" s="1013"/>
      <c r="Y49" s="1013"/>
    </row>
    <row r="50" spans="1:25" ht="9" customHeight="1">
      <c r="A50" s="1361"/>
      <c r="B50" s="1362"/>
      <c r="C50" s="1362"/>
      <c r="D50" s="1362"/>
      <c r="E50" s="1363"/>
      <c r="F50" s="1365"/>
      <c r="G50" s="1367"/>
      <c r="H50" s="1369"/>
      <c r="I50" s="1365"/>
      <c r="J50" s="1372"/>
      <c r="K50" s="1372"/>
      <c r="L50" s="1372"/>
      <c r="M50" s="1373"/>
      <c r="N50" s="1022"/>
      <c r="O50" s="1015"/>
      <c r="P50" s="1015"/>
      <c r="Q50" s="1015"/>
      <c r="R50" s="1015"/>
      <c r="S50" s="1015"/>
      <c r="T50" s="1013"/>
      <c r="U50" s="1013"/>
      <c r="V50" s="1013"/>
      <c r="W50" s="1013"/>
      <c r="X50" s="1013"/>
      <c r="Y50" s="1013"/>
    </row>
    <row r="51" spans="1:25" ht="18.75" customHeight="1">
      <c r="A51" s="1361"/>
      <c r="B51" s="1362"/>
      <c r="C51" s="1362"/>
      <c r="D51" s="1362"/>
      <c r="E51" s="1363"/>
      <c r="F51" s="1054"/>
      <c r="G51" s="1055" t="str">
        <f>IF(G31=0,"[N/A]",IF(G31&gt;=5000,"[Required]","[Optional]"))</f>
        <v>[N/A]</v>
      </c>
      <c r="H51" s="1055" t="s">
        <v>953</v>
      </c>
      <c r="I51" s="1374"/>
      <c r="J51" s="1375"/>
      <c r="K51" s="1375"/>
      <c r="L51" s="1375"/>
      <c r="M51" s="1376"/>
      <c r="N51" s="1022"/>
      <c r="O51" s="1015"/>
      <c r="P51" s="1015"/>
      <c r="Q51" s="1015"/>
      <c r="R51" s="1015"/>
      <c r="S51" s="1015"/>
      <c r="T51" s="1013"/>
      <c r="U51" s="1013"/>
      <c r="V51" s="1013"/>
      <c r="W51" s="1013"/>
      <c r="X51" s="1013"/>
      <c r="Y51" s="1013"/>
    </row>
    <row r="52" spans="1:25">
      <c r="A52" s="1303" t="s">
        <v>954</v>
      </c>
      <c r="B52" s="1304"/>
      <c r="C52" s="1304"/>
      <c r="D52" s="1305"/>
      <c r="E52" s="1056" t="s">
        <v>823</v>
      </c>
      <c r="F52" s="1057" t="e">
        <f>IF(Cover!J13=0,"",VLOOKUP($O$1,'FY 26 Data for FY 27'!$A$2:$BC$935,12, FALSE))</f>
        <v>#N/A</v>
      </c>
      <c r="G52" s="417"/>
      <c r="H52" s="417"/>
      <c r="I52" s="1312" t="s">
        <v>955</v>
      </c>
      <c r="J52" s="1312"/>
      <c r="K52" s="1312"/>
      <c r="L52" s="1313"/>
      <c r="M52" s="1314"/>
      <c r="N52" s="1022"/>
      <c r="O52" s="1015"/>
      <c r="P52" s="1015"/>
      <c r="Q52" s="1015"/>
      <c r="R52" s="1015"/>
      <c r="S52" s="1015"/>
      <c r="T52" s="1013"/>
      <c r="U52" s="1013"/>
      <c r="V52" s="1013"/>
      <c r="W52" s="1013"/>
      <c r="X52" s="1013"/>
      <c r="Y52" s="1013"/>
    </row>
    <row r="53" spans="1:25">
      <c r="A53" s="1306"/>
      <c r="B53" s="1307"/>
      <c r="C53" s="1307"/>
      <c r="D53" s="1308"/>
      <c r="E53" s="1056" t="s">
        <v>830</v>
      </c>
      <c r="F53" s="1057" t="e">
        <f>IF(Cover!J13=0,"",VLOOKUP($O$1,'FY 26 Data for FY 27'!$A$2:$BC$935,13, FALSE))</f>
        <v>#N/A</v>
      </c>
      <c r="G53" s="417"/>
      <c r="H53" s="417"/>
      <c r="I53" s="1315"/>
      <c r="J53" s="1315"/>
      <c r="K53" s="1315"/>
      <c r="L53" s="1316"/>
      <c r="M53" s="1317"/>
      <c r="N53" s="1022"/>
      <c r="O53" s="1015"/>
      <c r="P53" s="1015"/>
      <c r="Q53" s="1015"/>
      <c r="R53" s="1015"/>
      <c r="S53" s="1015"/>
      <c r="T53" s="1013"/>
      <c r="U53" s="1013"/>
      <c r="V53" s="1013"/>
      <c r="W53" s="1013"/>
      <c r="X53" s="1013"/>
      <c r="Y53" s="1013"/>
    </row>
    <row r="54" spans="1:25">
      <c r="A54" s="1306"/>
      <c r="B54" s="1307"/>
      <c r="C54" s="1307"/>
      <c r="D54" s="1308"/>
      <c r="E54" s="1056" t="s">
        <v>836</v>
      </c>
      <c r="F54" s="1057" t="e">
        <f>IF(Cover!J13=0,"",VLOOKUP($O$1,'FY 26 Data for FY 27'!$A$2:$BC$935,14, FALSE))</f>
        <v>#N/A</v>
      </c>
      <c r="G54" s="417"/>
      <c r="H54" s="417"/>
      <c r="I54" s="1315"/>
      <c r="J54" s="1315"/>
      <c r="K54" s="1315"/>
      <c r="L54" s="1316"/>
      <c r="M54" s="1317"/>
      <c r="N54" s="1022"/>
      <c r="O54" s="1015"/>
      <c r="P54" s="1015"/>
      <c r="Q54" s="1015"/>
      <c r="R54" s="1015"/>
      <c r="S54" s="1015"/>
      <c r="T54" s="1013"/>
      <c r="U54" s="1013"/>
      <c r="V54" s="1013"/>
      <c r="W54" s="1013"/>
      <c r="X54" s="1013"/>
      <c r="Y54" s="1013"/>
    </row>
    <row r="55" spans="1:25">
      <c r="A55" s="1306"/>
      <c r="B55" s="1307"/>
      <c r="C55" s="1307"/>
      <c r="D55" s="1308"/>
      <c r="E55" s="1056" t="s">
        <v>841</v>
      </c>
      <c r="F55" s="1057" t="e">
        <f>IF(Cover!J13=0,"",VLOOKUP($O$1,'FY 26 Data for FY 27'!$A$2:$BC$935,15, FALSE))</f>
        <v>#N/A</v>
      </c>
      <c r="G55" s="417"/>
      <c r="H55" s="417"/>
      <c r="I55" s="1315"/>
      <c r="J55" s="1315"/>
      <c r="K55" s="1315"/>
      <c r="L55" s="1316"/>
      <c r="M55" s="1317"/>
      <c r="N55" s="1022"/>
      <c r="O55" s="1015"/>
      <c r="P55" s="1015"/>
      <c r="Q55" s="1015"/>
      <c r="R55" s="1015"/>
      <c r="S55" s="1015"/>
      <c r="T55" s="1013"/>
      <c r="U55" s="1013"/>
      <c r="V55" s="1013"/>
      <c r="W55" s="1013"/>
      <c r="X55" s="1013"/>
      <c r="Y55" s="1013"/>
    </row>
    <row r="56" spans="1:25">
      <c r="A56" s="1306"/>
      <c r="B56" s="1307"/>
      <c r="C56" s="1307"/>
      <c r="D56" s="1308"/>
      <c r="E56" s="1056" t="s">
        <v>956</v>
      </c>
      <c r="F56" s="1057" t="e">
        <f>IF(Cover!J13=0,"",VLOOKUP($O$1,'FY 26 Data for FY 27'!$A$2:$BC$935,16, FALSE))</f>
        <v>#N/A</v>
      </c>
      <c r="G56" s="417"/>
      <c r="H56" s="417"/>
      <c r="I56" s="1315"/>
      <c r="J56" s="1315"/>
      <c r="K56" s="1315"/>
      <c r="L56" s="1316"/>
      <c r="M56" s="1317"/>
      <c r="N56" s="1022"/>
      <c r="O56" s="1015"/>
      <c r="P56" s="1015"/>
      <c r="Q56" s="1015"/>
      <c r="R56" s="1015"/>
      <c r="S56" s="1015"/>
      <c r="T56" s="1013"/>
      <c r="U56" s="1013"/>
      <c r="V56" s="1013"/>
      <c r="W56" s="1013"/>
      <c r="X56" s="1013"/>
      <c r="Y56" s="1013"/>
    </row>
    <row r="57" spans="1:25">
      <c r="A57" s="1306"/>
      <c r="B57" s="1307"/>
      <c r="C57" s="1307"/>
      <c r="D57" s="1308"/>
      <c r="E57" s="1056" t="s">
        <v>849</v>
      </c>
      <c r="F57" s="1057" t="e">
        <f>IF(Cover!J13=0,"",VLOOKUP($O$1,'FY 26 Data for FY 27'!$A$2:$BC$935,17, FALSE))</f>
        <v>#N/A</v>
      </c>
      <c r="G57" s="417"/>
      <c r="H57" s="417"/>
      <c r="I57" s="1315"/>
      <c r="J57" s="1315"/>
      <c r="K57" s="1315"/>
      <c r="L57" s="1316"/>
      <c r="M57" s="1317"/>
      <c r="N57" s="1022"/>
      <c r="O57" s="1015"/>
      <c r="P57" s="1015"/>
      <c r="Q57" s="1015"/>
      <c r="R57" s="1015"/>
      <c r="S57" s="1015"/>
      <c r="T57" s="1013"/>
      <c r="U57" s="1013"/>
      <c r="V57" s="1013"/>
      <c r="W57" s="1013"/>
      <c r="X57" s="1013"/>
      <c r="Y57" s="1013"/>
    </row>
    <row r="58" spans="1:25">
      <c r="A58" s="1306"/>
      <c r="B58" s="1307"/>
      <c r="C58" s="1307"/>
      <c r="D58" s="1308"/>
      <c r="E58" s="1056" t="s">
        <v>852</v>
      </c>
      <c r="F58" s="1057" t="e">
        <f>IF(Cover!J13=0,"",VLOOKUP($O$1,'FY 26 Data for FY 27'!$A$2:$BC$935,18, FALSE))</f>
        <v>#N/A</v>
      </c>
      <c r="G58" s="417"/>
      <c r="H58" s="417"/>
      <c r="I58" s="1315"/>
      <c r="J58" s="1315"/>
      <c r="K58" s="1315"/>
      <c r="L58" s="1316"/>
      <c r="M58" s="1317"/>
      <c r="N58" s="1022"/>
      <c r="O58" s="1015"/>
      <c r="P58" s="1015"/>
      <c r="Q58" s="1015"/>
      <c r="R58" s="1015"/>
      <c r="S58" s="1015"/>
      <c r="T58" s="1013"/>
      <c r="U58" s="1013"/>
      <c r="V58" s="1013"/>
      <c r="W58" s="1013"/>
      <c r="X58" s="1013"/>
      <c r="Y58" s="1013"/>
    </row>
    <row r="59" spans="1:25">
      <c r="A59" s="1306"/>
      <c r="B59" s="1307"/>
      <c r="C59" s="1307"/>
      <c r="D59" s="1308"/>
      <c r="E59" s="1056" t="s">
        <v>855</v>
      </c>
      <c r="F59" s="1057" t="e">
        <f>IF(Cover!J13=0,"",VLOOKUP($O$1,'FY 26 Data for FY 27'!$A$2:$BC$935,19, FALSE))</f>
        <v>#N/A</v>
      </c>
      <c r="G59" s="417"/>
      <c r="H59" s="417"/>
      <c r="I59" s="1315"/>
      <c r="J59" s="1315"/>
      <c r="K59" s="1315"/>
      <c r="L59" s="1316"/>
      <c r="M59" s="1317"/>
      <c r="N59" s="1022"/>
      <c r="O59" s="1015"/>
      <c r="P59" s="1015"/>
      <c r="Q59" s="1015"/>
      <c r="R59" s="1015"/>
      <c r="S59" s="1015"/>
      <c r="T59" s="1013"/>
      <c r="U59" s="1013"/>
      <c r="V59" s="1013"/>
      <c r="W59" s="1013"/>
      <c r="X59" s="1013"/>
      <c r="Y59" s="1013"/>
    </row>
    <row r="60" spans="1:25">
      <c r="A60" s="1306"/>
      <c r="B60" s="1307"/>
      <c r="C60" s="1307"/>
      <c r="D60" s="1308"/>
      <c r="E60" s="1056" t="s">
        <v>861</v>
      </c>
      <c r="F60" s="1057" t="e">
        <f>IF(Cover!J13=0,"",VLOOKUP($O$1,'FY 26 Data for FY 27'!$A$2:$BC$935,20, FALSE))</f>
        <v>#N/A</v>
      </c>
      <c r="G60" s="417"/>
      <c r="H60" s="417"/>
      <c r="I60" s="1315"/>
      <c r="J60" s="1315"/>
      <c r="K60" s="1315"/>
      <c r="L60" s="1316"/>
      <c r="M60" s="1317"/>
      <c r="N60" s="1022"/>
      <c r="O60" s="1015"/>
      <c r="P60" s="1015"/>
      <c r="Q60" s="1015"/>
      <c r="R60" s="1015"/>
      <c r="S60" s="1015"/>
      <c r="T60" s="1013"/>
      <c r="U60" s="1013"/>
      <c r="V60" s="1013"/>
      <c r="W60" s="1013"/>
      <c r="X60" s="1013"/>
      <c r="Y60" s="1013"/>
    </row>
    <row r="61" spans="1:25">
      <c r="A61" s="1306"/>
      <c r="B61" s="1307"/>
      <c r="C61" s="1307"/>
      <c r="D61" s="1308"/>
      <c r="E61" s="1056" t="s">
        <v>866</v>
      </c>
      <c r="F61" s="1057" t="e">
        <f>IF(Cover!J13=0,"",VLOOKUP($O$1,'FY 26 Data for FY 27'!$A$2:$BC$935,21, FALSE))</f>
        <v>#N/A</v>
      </c>
      <c r="G61" s="417"/>
      <c r="H61" s="417"/>
      <c r="I61" s="1315"/>
      <c r="J61" s="1315"/>
      <c r="K61" s="1315"/>
      <c r="L61" s="1316"/>
      <c r="M61" s="1317"/>
      <c r="N61" s="1022"/>
      <c r="O61" s="1015"/>
      <c r="P61" s="1015"/>
      <c r="Q61" s="1015"/>
      <c r="R61" s="1015"/>
      <c r="S61" s="1015"/>
      <c r="T61" s="1013"/>
      <c r="U61" s="1013"/>
      <c r="V61" s="1013"/>
      <c r="W61" s="1013"/>
      <c r="X61" s="1013"/>
      <c r="Y61" s="1013"/>
    </row>
    <row r="62" spans="1:25">
      <c r="A62" s="1306"/>
      <c r="B62" s="1307"/>
      <c r="C62" s="1307"/>
      <c r="D62" s="1308"/>
      <c r="E62" s="1056" t="s">
        <v>870</v>
      </c>
      <c r="F62" s="1057" t="e">
        <f>IF(Cover!J13=0,"",VLOOKUP($O$1,'FY 26 Data for FY 27'!$A$2:$BC$935,22, FALSE))</f>
        <v>#N/A</v>
      </c>
      <c r="G62" s="417"/>
      <c r="H62" s="417"/>
      <c r="I62" s="1315"/>
      <c r="J62" s="1315"/>
      <c r="K62" s="1315"/>
      <c r="L62" s="1316"/>
      <c r="M62" s="1317"/>
      <c r="N62" s="1022"/>
      <c r="O62" s="1015"/>
      <c r="P62" s="1015"/>
      <c r="Q62" s="1015"/>
      <c r="R62" s="1015"/>
      <c r="S62" s="1015"/>
      <c r="T62" s="1013"/>
      <c r="U62" s="1013"/>
      <c r="V62" s="1013"/>
      <c r="W62" s="1013"/>
      <c r="X62" s="1013"/>
      <c r="Y62" s="1013"/>
    </row>
    <row r="63" spans="1:25">
      <c r="A63" s="1306"/>
      <c r="B63" s="1307"/>
      <c r="C63" s="1307"/>
      <c r="D63" s="1308"/>
      <c r="E63" s="1056" t="s">
        <v>873</v>
      </c>
      <c r="F63" s="1057" t="e">
        <f>IF(Cover!J13=0,"",VLOOKUP($O$1,'FY 26 Data for FY 27'!$A$2:$BC$935,23, FALSE))</f>
        <v>#N/A</v>
      </c>
      <c r="G63" s="417"/>
      <c r="H63" s="417"/>
      <c r="I63" s="1315"/>
      <c r="J63" s="1315"/>
      <c r="K63" s="1315"/>
      <c r="L63" s="1316"/>
      <c r="M63" s="1317"/>
      <c r="N63" s="1022"/>
      <c r="O63" s="1015"/>
      <c r="P63" s="1015"/>
      <c r="Q63" s="1015"/>
      <c r="R63" s="1015"/>
      <c r="S63" s="1015"/>
      <c r="T63" s="1013"/>
      <c r="U63" s="1013"/>
      <c r="V63" s="1013"/>
      <c r="W63" s="1013"/>
      <c r="X63" s="1013"/>
      <c r="Y63" s="1013"/>
    </row>
    <row r="64" spans="1:25" ht="15.75" customHeight="1">
      <c r="A64" s="1309"/>
      <c r="B64" s="1310"/>
      <c r="C64" s="1310"/>
      <c r="D64" s="1311"/>
      <c r="E64" s="1058" t="s">
        <v>876</v>
      </c>
      <c r="F64" s="1059" t="e">
        <f>IF(Cover!J13=0,"",VLOOKUP($O$1,'FY 26 Data for FY 27'!$A$2:$BC$935,24, FALSE))</f>
        <v>#N/A</v>
      </c>
      <c r="G64" s="417"/>
      <c r="H64" s="417"/>
      <c r="I64" s="1315"/>
      <c r="J64" s="1315"/>
      <c r="K64" s="1315"/>
      <c r="L64" s="1316"/>
      <c r="M64" s="1317"/>
      <c r="N64" s="1022"/>
      <c r="O64" s="1015"/>
      <c r="P64" s="1015"/>
      <c r="Q64" s="1015"/>
      <c r="R64" s="1015"/>
      <c r="S64" s="1015"/>
      <c r="T64" s="1013"/>
      <c r="U64" s="1013"/>
      <c r="V64" s="1013"/>
      <c r="W64" s="1013"/>
      <c r="X64" s="1013"/>
      <c r="Y64" s="1013"/>
    </row>
    <row r="65" spans="1:25" ht="16.5" customHeight="1">
      <c r="A65" s="1026"/>
      <c r="B65" s="1060"/>
      <c r="C65" s="1060"/>
      <c r="D65" s="1060"/>
      <c r="E65" s="1061" t="s">
        <v>957</v>
      </c>
      <c r="F65" s="1062" t="e">
        <f>IF(Cover!J13=0,"",VLOOKUP($O$1,'FY 26 Data for FY 27'!$A$2:$BC$935,25, FALSE))</f>
        <v>#N/A</v>
      </c>
      <c r="G65" s="1063" t="str">
        <f>IF(AND(ISBLANK(G52),ISBLANK(G53),ISBLANK(G54),ISBLANK(G55),ISBLANK(G56),ISBLANK(G57),ISBLANK(G58),ISBLANK(G59),ISBLANK(G60),ISBLANK(G61),ISBLANK(G62),ISBLANK(G63),ISBLANK(G64)),"",SUM(G52:G64))</f>
        <v/>
      </c>
      <c r="H65" s="1063" t="str">
        <f>IF(AND(ISBLANK(H52),ISBLANK(H53),ISBLANK(H54),ISBLANK(H55),ISBLANK(H56),ISBLANK(H57),ISBLANK(H58),ISBLANK(H59),ISBLANK(H60),ISBLANK(H61),ISBLANK(H62),ISBLANK(H63),ISBLANK(H64)),"",SUM(H52:H64))</f>
        <v/>
      </c>
      <c r="I65" s="1318"/>
      <c r="J65" s="1318"/>
      <c r="K65" s="1318"/>
      <c r="L65" s="1319"/>
      <c r="M65" s="1320"/>
      <c r="N65" s="1022"/>
      <c r="O65" s="1015"/>
      <c r="P65" s="1015"/>
      <c r="Q65" s="1015"/>
      <c r="R65" s="1015"/>
      <c r="S65" s="1015"/>
      <c r="T65" s="1013"/>
      <c r="U65" s="1013"/>
      <c r="V65" s="1013"/>
      <c r="W65" s="1013"/>
      <c r="X65" s="1013"/>
      <c r="Y65" s="1013"/>
    </row>
    <row r="66" spans="1:25">
      <c r="A66" s="1321" t="s">
        <v>958</v>
      </c>
      <c r="B66" s="1322"/>
      <c r="C66" s="1322"/>
      <c r="D66" s="1323"/>
      <c r="E66" s="1064" t="s">
        <v>879</v>
      </c>
      <c r="F66" s="1065" t="e">
        <f>IF(Cover!J13=0,"",VLOOKUP($O$1,'FY 26 Data for FY 27'!$A$2:$BC$935,26, FALSE))</f>
        <v>#N/A</v>
      </c>
      <c r="G66" s="1066"/>
      <c r="H66" s="1066"/>
      <c r="I66" s="1315" t="s">
        <v>959</v>
      </c>
      <c r="J66" s="1315"/>
      <c r="K66" s="1315"/>
      <c r="L66" s="1316"/>
      <c r="M66" s="1317"/>
      <c r="N66" s="1022"/>
      <c r="O66" s="1015"/>
      <c r="P66" s="1015"/>
      <c r="Q66" s="1015"/>
      <c r="R66" s="1015"/>
      <c r="S66" s="1015"/>
      <c r="T66" s="1013"/>
      <c r="U66" s="1013"/>
      <c r="V66" s="1013"/>
      <c r="W66" s="1013"/>
      <c r="X66" s="1013"/>
      <c r="Y66" s="1013"/>
    </row>
    <row r="67" spans="1:25">
      <c r="A67" s="1324"/>
      <c r="B67" s="1325"/>
      <c r="C67" s="1325"/>
      <c r="D67" s="1326"/>
      <c r="E67" s="1067" t="s">
        <v>882</v>
      </c>
      <c r="F67" s="1057" t="e">
        <f>IF(Cover!J13=0,"",VLOOKUP($O$1,'FY 26 Data for FY 27'!$A$2:$BC$935,27, FALSE))</f>
        <v>#N/A</v>
      </c>
      <c r="G67" s="1066"/>
      <c r="H67" s="1066"/>
      <c r="I67" s="1315"/>
      <c r="J67" s="1315"/>
      <c r="K67" s="1315"/>
      <c r="L67" s="1316"/>
      <c r="M67" s="1317"/>
      <c r="N67" s="1022"/>
      <c r="O67" s="1015"/>
      <c r="P67" s="1015"/>
      <c r="Q67" s="1015"/>
      <c r="R67" s="1015"/>
      <c r="S67" s="1015"/>
      <c r="T67" s="1013"/>
      <c r="U67" s="1013"/>
      <c r="V67" s="1013"/>
      <c r="W67" s="1013"/>
      <c r="X67" s="1013"/>
      <c r="Y67" s="1013"/>
    </row>
    <row r="68" spans="1:25">
      <c r="A68" s="1324"/>
      <c r="B68" s="1325"/>
      <c r="C68" s="1325"/>
      <c r="D68" s="1326"/>
      <c r="E68" s="1067" t="s">
        <v>884</v>
      </c>
      <c r="F68" s="1057" t="e">
        <f>IF(Cover!J13=0,"",VLOOKUP($O$1,'FY 26 Data for FY 27'!$A$2:$BC$935,28, FALSE))</f>
        <v>#N/A</v>
      </c>
      <c r="G68" s="1066"/>
      <c r="H68" s="1066"/>
      <c r="I68" s="1315"/>
      <c r="J68" s="1315"/>
      <c r="K68" s="1315"/>
      <c r="L68" s="1316"/>
      <c r="M68" s="1317"/>
      <c r="N68" s="1022"/>
      <c r="O68" s="1015"/>
      <c r="P68" s="1015"/>
      <c r="Q68" s="1015"/>
      <c r="R68" s="1015"/>
      <c r="S68" s="1015"/>
      <c r="T68" s="1013"/>
      <c r="U68" s="1013"/>
      <c r="V68" s="1013"/>
      <c r="W68" s="1013"/>
      <c r="X68" s="1013"/>
      <c r="Y68" s="1013"/>
    </row>
    <row r="69" spans="1:25">
      <c r="A69" s="1324"/>
      <c r="B69" s="1325"/>
      <c r="C69" s="1325"/>
      <c r="D69" s="1326"/>
      <c r="E69" s="1067" t="s">
        <v>889</v>
      </c>
      <c r="F69" s="1057" t="e">
        <f>IF(Cover!J13=0,"",VLOOKUP($O$1,'FY 26 Data for FY 27'!$A$2:$BC$935,29, FALSE))</f>
        <v>#N/A</v>
      </c>
      <c r="G69" s="1066"/>
      <c r="H69" s="1066"/>
      <c r="I69" s="1315"/>
      <c r="J69" s="1315"/>
      <c r="K69" s="1315"/>
      <c r="L69" s="1316"/>
      <c r="M69" s="1317"/>
      <c r="N69" s="1022"/>
      <c r="O69" s="1015"/>
      <c r="P69" s="1015"/>
      <c r="Q69" s="1015"/>
      <c r="R69" s="1015"/>
      <c r="S69" s="1015"/>
      <c r="T69" s="1013"/>
      <c r="U69" s="1013"/>
      <c r="V69" s="1013"/>
      <c r="W69" s="1013"/>
      <c r="X69" s="1013"/>
      <c r="Y69" s="1013"/>
    </row>
    <row r="70" spans="1:25">
      <c r="A70" s="1324"/>
      <c r="B70" s="1325"/>
      <c r="C70" s="1325"/>
      <c r="D70" s="1326"/>
      <c r="E70" s="1067" t="s">
        <v>960</v>
      </c>
      <c r="F70" s="1057" t="e">
        <f>IF(Cover!J13=0,"",VLOOKUP($O$1,'FY 26 Data for FY 27'!$A$2:$BC$935,30, FALSE))</f>
        <v>#N/A</v>
      </c>
      <c r="G70" s="1066"/>
      <c r="H70" s="1066"/>
      <c r="I70" s="1315"/>
      <c r="J70" s="1315"/>
      <c r="K70" s="1315"/>
      <c r="L70" s="1316"/>
      <c r="M70" s="1317"/>
      <c r="N70" s="1022"/>
      <c r="O70" s="1015"/>
      <c r="P70" s="1015"/>
      <c r="Q70" s="1015"/>
      <c r="R70" s="1015"/>
      <c r="S70" s="1015"/>
      <c r="T70" s="1013"/>
      <c r="U70" s="1013"/>
      <c r="V70" s="1013"/>
      <c r="W70" s="1013"/>
      <c r="X70" s="1013"/>
      <c r="Y70" s="1013"/>
    </row>
    <row r="71" spans="1:25">
      <c r="A71" s="1324"/>
      <c r="B71" s="1325"/>
      <c r="C71" s="1325"/>
      <c r="D71" s="1326"/>
      <c r="E71" s="1067" t="s">
        <v>893</v>
      </c>
      <c r="F71" s="1057" t="e">
        <f>IF(Cover!J13=0,"",VLOOKUP($O$1,'FY 26 Data for FY 27'!$A$2:$BC$935,31, FALSE))</f>
        <v>#N/A</v>
      </c>
      <c r="G71" s="1066"/>
      <c r="H71" s="1066"/>
      <c r="I71" s="1315"/>
      <c r="J71" s="1315"/>
      <c r="K71" s="1315"/>
      <c r="L71" s="1316"/>
      <c r="M71" s="1317"/>
      <c r="N71" s="1022"/>
      <c r="O71" s="1015"/>
      <c r="P71" s="1015"/>
      <c r="Q71" s="1015"/>
      <c r="R71" s="1015"/>
      <c r="S71" s="1015"/>
      <c r="T71" s="1013"/>
      <c r="U71" s="1013"/>
      <c r="V71" s="1013"/>
      <c r="W71" s="1013"/>
      <c r="X71" s="1013"/>
      <c r="Y71" s="1013"/>
    </row>
    <row r="72" spans="1:25">
      <c r="A72" s="1324"/>
      <c r="B72" s="1325"/>
      <c r="C72" s="1325"/>
      <c r="D72" s="1326"/>
      <c r="E72" s="1067" t="s">
        <v>894</v>
      </c>
      <c r="F72" s="1057" t="e">
        <f>IF(Cover!J13=0,"",VLOOKUP($O$1,'FY 26 Data for FY 27'!$A$2:$BC$935,32, FALSE))</f>
        <v>#N/A</v>
      </c>
      <c r="G72" s="1066"/>
      <c r="H72" s="1066"/>
      <c r="I72" s="1315"/>
      <c r="J72" s="1315"/>
      <c r="K72" s="1315"/>
      <c r="L72" s="1316"/>
      <c r="M72" s="1317"/>
      <c r="N72" s="1022"/>
      <c r="O72" s="1015"/>
      <c r="P72" s="1015"/>
      <c r="Q72" s="1015"/>
      <c r="R72" s="1015"/>
      <c r="S72" s="1015"/>
      <c r="T72" s="1013"/>
      <c r="U72" s="1013"/>
      <c r="V72" s="1013"/>
      <c r="W72" s="1013"/>
      <c r="X72" s="1013"/>
      <c r="Y72" s="1013"/>
    </row>
    <row r="73" spans="1:25">
      <c r="A73" s="1324"/>
      <c r="B73" s="1325"/>
      <c r="C73" s="1325"/>
      <c r="D73" s="1326"/>
      <c r="E73" s="1067" t="s">
        <v>898</v>
      </c>
      <c r="F73" s="1057" t="e">
        <f>IF(Cover!J13=0,"",VLOOKUP($O$1,'FY 26 Data for FY 27'!$A$2:$BC$935,3, FALSE))</f>
        <v>#N/A</v>
      </c>
      <c r="G73" s="1066"/>
      <c r="H73" s="1066"/>
      <c r="I73" s="1315"/>
      <c r="J73" s="1315"/>
      <c r="K73" s="1315"/>
      <c r="L73" s="1316"/>
      <c r="M73" s="1317"/>
      <c r="N73" s="1022"/>
      <c r="O73" s="1015"/>
      <c r="P73" s="1015"/>
      <c r="Q73" s="1015"/>
      <c r="R73" s="1015"/>
      <c r="S73" s="1015"/>
      <c r="T73" s="1013"/>
      <c r="U73" s="1013"/>
      <c r="V73" s="1013"/>
      <c r="W73" s="1013"/>
      <c r="X73" s="1013"/>
      <c r="Y73" s="1013"/>
    </row>
    <row r="74" spans="1:25" ht="15.75" customHeight="1">
      <c r="A74" s="1327"/>
      <c r="B74" s="1328"/>
      <c r="C74" s="1328"/>
      <c r="D74" s="1329"/>
      <c r="E74" s="1067" t="s">
        <v>195</v>
      </c>
      <c r="F74" s="1059" t="e">
        <f>IF(Cover!J13=0,"",VLOOKUP($O$1,'FY 26 Data for FY 27'!$A$2:$BC$935,34, FALSE))</f>
        <v>#N/A</v>
      </c>
      <c r="G74" s="1066"/>
      <c r="H74" s="1066"/>
      <c r="I74" s="1315"/>
      <c r="J74" s="1315"/>
      <c r="K74" s="1315"/>
      <c r="L74" s="1316"/>
      <c r="M74" s="1317"/>
      <c r="N74" s="1022"/>
      <c r="O74" s="1015"/>
      <c r="P74" s="1015"/>
      <c r="Q74" s="1015"/>
      <c r="R74" s="1015"/>
      <c r="S74" s="1015"/>
      <c r="T74" s="1013"/>
      <c r="U74" s="1013"/>
      <c r="V74" s="1013"/>
      <c r="W74" s="1013"/>
      <c r="X74" s="1013"/>
      <c r="Y74" s="1013"/>
    </row>
    <row r="75" spans="1:25" ht="16.5" customHeight="1">
      <c r="A75" s="1026"/>
      <c r="B75" s="1060"/>
      <c r="C75" s="1060"/>
      <c r="D75" s="1060"/>
      <c r="E75" s="1068" t="s">
        <v>961</v>
      </c>
      <c r="F75" s="1062" t="e">
        <f>IF(Cover!J13=0,"",VLOOKUP($O$1,'FY 26 Data for FY 27'!$A$2:$BC$935,38, FALSE))</f>
        <v>#N/A</v>
      </c>
      <c r="G75" s="1063" t="str">
        <f>IF(AND(ISBLANK(G66),ISBLANK(G67),ISBLANK(G68),ISBLANK(G69),ISBLANK(G70),ISBLANK(G71),ISBLANK(G72),ISBLANK(G73),ISBLANK(G74)),"",SUM(G66:G74))</f>
        <v/>
      </c>
      <c r="H75" s="1063" t="str">
        <f>IF(AND(ISBLANK(H66),ISBLANK(H67),ISBLANK(H68),ISBLANK(H69),ISBLANK(H70),ISBLANK(H71),ISBLANK(H72),ISBLANK(H73),ISBLANK(H74)),"",SUM(H66:H74))</f>
        <v/>
      </c>
      <c r="I75" s="1318"/>
      <c r="J75" s="1318"/>
      <c r="K75" s="1318"/>
      <c r="L75" s="1319"/>
      <c r="M75" s="1320"/>
      <c r="N75" s="1022"/>
      <c r="O75" s="1015"/>
      <c r="P75" s="1015"/>
      <c r="Q75" s="1015"/>
      <c r="R75" s="1015"/>
      <c r="S75" s="1015"/>
      <c r="T75" s="1013"/>
      <c r="U75" s="1013"/>
      <c r="V75" s="1013"/>
      <c r="W75" s="1013"/>
      <c r="X75" s="1013"/>
      <c r="Y75" s="1013"/>
    </row>
    <row r="76" spans="1:25">
      <c r="A76" s="1330" t="s">
        <v>962</v>
      </c>
      <c r="B76" s="1331"/>
      <c r="C76" s="1331"/>
      <c r="D76" s="1332"/>
      <c r="E76" s="1069" t="s">
        <v>901</v>
      </c>
      <c r="F76" s="1070" t="e">
        <f>IF(Cover!J13=0,"",VLOOKUP($O$1,'FY 26 Data for FY 27'!$A$2:$BC$935,39, FALSE))</f>
        <v>#N/A</v>
      </c>
      <c r="G76" s="1066"/>
      <c r="H76" s="1066"/>
      <c r="I76" s="1339" t="s">
        <v>963</v>
      </c>
      <c r="J76" s="1340"/>
      <c r="K76" s="1340"/>
      <c r="L76" s="1340"/>
      <c r="M76" s="1341"/>
      <c r="N76" s="1022"/>
      <c r="O76" s="1015"/>
      <c r="P76" s="1015"/>
      <c r="Q76" s="1015"/>
      <c r="R76" s="1015"/>
      <c r="S76" s="1015"/>
      <c r="T76" s="1013"/>
      <c r="U76" s="1013"/>
      <c r="V76" s="1013"/>
      <c r="W76" s="1013"/>
      <c r="X76" s="1013"/>
      <c r="Y76" s="1013"/>
    </row>
    <row r="77" spans="1:25">
      <c r="A77" s="1333"/>
      <c r="B77" s="1334"/>
      <c r="C77" s="1334"/>
      <c r="D77" s="1335"/>
      <c r="E77" s="1069" t="s">
        <v>902</v>
      </c>
      <c r="F77" s="1070" t="e">
        <f>IF(Cover!J13=0,"",VLOOKUP($O$1,'FY 26 Data for FY 27'!$A$2:$BC$935,40, FALSE))</f>
        <v>#N/A</v>
      </c>
      <c r="G77" s="1066"/>
      <c r="H77" s="1066"/>
      <c r="I77" s="1342"/>
      <c r="J77" s="1343"/>
      <c r="K77" s="1343"/>
      <c r="L77" s="1343"/>
      <c r="M77" s="1344"/>
      <c r="N77" s="1022"/>
      <c r="O77" s="1015"/>
      <c r="P77" s="1015"/>
      <c r="Q77" s="1015"/>
      <c r="R77" s="1015"/>
      <c r="S77" s="1015"/>
      <c r="T77" s="1013"/>
      <c r="U77" s="1013"/>
      <c r="V77" s="1013"/>
      <c r="W77" s="1013"/>
      <c r="X77" s="1013"/>
      <c r="Y77" s="1013"/>
    </row>
    <row r="78" spans="1:25">
      <c r="A78" s="1333"/>
      <c r="B78" s="1334"/>
      <c r="C78" s="1334"/>
      <c r="D78" s="1335"/>
      <c r="E78" s="1069" t="s">
        <v>905</v>
      </c>
      <c r="F78" s="1070" t="e">
        <f>IF(Cover!J13=0,"",VLOOKUP($O$1,'FY 26 Data for FY 27'!$A$2:$BC$935,41, FALSE))</f>
        <v>#N/A</v>
      </c>
      <c r="G78" s="1066"/>
      <c r="H78" s="1066"/>
      <c r="I78" s="1342"/>
      <c r="J78" s="1343"/>
      <c r="K78" s="1343"/>
      <c r="L78" s="1343"/>
      <c r="M78" s="1344"/>
      <c r="N78" s="1022"/>
      <c r="O78" s="1015"/>
      <c r="P78" s="1015"/>
      <c r="Q78" s="1015"/>
      <c r="R78" s="1015"/>
      <c r="S78" s="1015"/>
      <c r="T78" s="1013"/>
      <c r="U78" s="1013"/>
      <c r="V78" s="1013"/>
      <c r="W78" s="1013"/>
      <c r="X78" s="1013"/>
      <c r="Y78" s="1013"/>
    </row>
    <row r="79" spans="1:25">
      <c r="A79" s="1333"/>
      <c r="B79" s="1334"/>
      <c r="C79" s="1334"/>
      <c r="D79" s="1335"/>
      <c r="E79" s="1069" t="s">
        <v>907</v>
      </c>
      <c r="F79" s="1070" t="e">
        <f>IF(Cover!J13=0,"",VLOOKUP($O$1,'FY 26 Data for FY 27'!$A$2:$BC$935,42, FALSE))</f>
        <v>#N/A</v>
      </c>
      <c r="G79" s="1066"/>
      <c r="H79" s="1066"/>
      <c r="I79" s="1342"/>
      <c r="J79" s="1343"/>
      <c r="K79" s="1343"/>
      <c r="L79" s="1343"/>
      <c r="M79" s="1344"/>
      <c r="N79" s="1022"/>
      <c r="O79" s="1015"/>
      <c r="P79" s="1015"/>
      <c r="Q79" s="1015"/>
      <c r="R79" s="1015"/>
      <c r="S79" s="1015"/>
      <c r="T79" s="1013"/>
      <c r="U79" s="1013"/>
      <c r="V79" s="1013"/>
      <c r="W79" s="1013"/>
      <c r="X79" s="1013"/>
      <c r="Y79" s="1013"/>
    </row>
    <row r="80" spans="1:25">
      <c r="A80" s="1333"/>
      <c r="B80" s="1334"/>
      <c r="C80" s="1334"/>
      <c r="D80" s="1335"/>
      <c r="E80" s="1069" t="s">
        <v>909</v>
      </c>
      <c r="F80" s="1070" t="e">
        <f>IF(Cover!J13=0,"",VLOOKUP($O$1,'FY 26 Data for FY 27'!$A$2:$BC$935,43, FALSE))</f>
        <v>#N/A</v>
      </c>
      <c r="G80" s="1066"/>
      <c r="H80" s="1066"/>
      <c r="I80" s="1342"/>
      <c r="J80" s="1343"/>
      <c r="K80" s="1343"/>
      <c r="L80" s="1343"/>
      <c r="M80" s="1344"/>
      <c r="N80" s="1022"/>
      <c r="O80" s="1015"/>
      <c r="P80" s="1071"/>
      <c r="Q80" s="1015"/>
      <c r="R80" s="1015"/>
      <c r="S80" s="1015"/>
      <c r="T80" s="1013"/>
      <c r="U80" s="1013"/>
      <c r="V80" s="1013"/>
      <c r="W80" s="1013"/>
      <c r="X80" s="1013"/>
      <c r="Y80" s="1013"/>
    </row>
    <row r="81" spans="1:25">
      <c r="A81" s="1333"/>
      <c r="B81" s="1334"/>
      <c r="C81" s="1334"/>
      <c r="D81" s="1335"/>
      <c r="E81" s="1069" t="s">
        <v>910</v>
      </c>
      <c r="F81" s="1070" t="e">
        <f>IF(Cover!J13=0,"",VLOOKUP($O$1,'FY 26 Data for FY 27'!$A$2:$BC$935,44, FALSE))</f>
        <v>#N/A</v>
      </c>
      <c r="G81" s="1066"/>
      <c r="H81" s="1066"/>
      <c r="I81" s="1342"/>
      <c r="J81" s="1343"/>
      <c r="K81" s="1343"/>
      <c r="L81" s="1343"/>
      <c r="M81" s="1344"/>
      <c r="N81" s="1022"/>
      <c r="O81" s="1015"/>
      <c r="P81" s="1015"/>
      <c r="Q81" s="1015"/>
      <c r="R81" s="1015"/>
      <c r="S81" s="1015"/>
      <c r="T81" s="1013"/>
      <c r="U81" s="1013"/>
      <c r="V81" s="1013"/>
      <c r="W81" s="1013"/>
      <c r="X81" s="1013"/>
      <c r="Y81" s="1013"/>
    </row>
    <row r="82" spans="1:25">
      <c r="A82" s="1333"/>
      <c r="B82" s="1334"/>
      <c r="C82" s="1334"/>
      <c r="D82" s="1335"/>
      <c r="E82" s="1069" t="s">
        <v>914</v>
      </c>
      <c r="F82" s="1070" t="e">
        <f>IF(Cover!J13=0,"",VLOOKUP($O$1,'FY 26 Data for FY 27'!$A$2:$BC$935,45, FALSE))</f>
        <v>#N/A</v>
      </c>
      <c r="G82" s="1066"/>
      <c r="H82" s="1066"/>
      <c r="I82" s="1342"/>
      <c r="J82" s="1343"/>
      <c r="K82" s="1343"/>
      <c r="L82" s="1343"/>
      <c r="M82" s="1344"/>
      <c r="N82" s="1022"/>
      <c r="O82" s="1015"/>
      <c r="P82" s="1015"/>
      <c r="Q82" s="1015"/>
      <c r="R82" s="1015"/>
      <c r="S82" s="1015"/>
      <c r="T82" s="1015"/>
      <c r="U82" s="1015"/>
      <c r="V82" s="1013"/>
      <c r="W82" s="1013"/>
      <c r="X82" s="1013"/>
      <c r="Y82" s="1013"/>
    </row>
    <row r="83" spans="1:25">
      <c r="A83" s="1333"/>
      <c r="B83" s="1334"/>
      <c r="C83" s="1334"/>
      <c r="D83" s="1335"/>
      <c r="E83" s="1069" t="s">
        <v>916</v>
      </c>
      <c r="F83" s="1070" t="e">
        <f>IF(Cover!J13=0,"",VLOOKUP($O$1,'FY 26 Data for FY 27'!$A$2:$BC$935,46, FALSE))</f>
        <v>#N/A</v>
      </c>
      <c r="G83" s="1066"/>
      <c r="H83" s="1066"/>
      <c r="I83" s="1342"/>
      <c r="J83" s="1343"/>
      <c r="K83" s="1343"/>
      <c r="L83" s="1343"/>
      <c r="M83" s="1344"/>
      <c r="N83" s="1022"/>
      <c r="O83" s="1015"/>
      <c r="P83" s="1015"/>
      <c r="Q83" s="1015"/>
      <c r="R83" s="1015"/>
      <c r="S83" s="1015"/>
      <c r="T83" s="1015"/>
      <c r="U83" s="1015"/>
      <c r="V83" s="1013"/>
      <c r="W83" s="1013"/>
      <c r="X83" s="1013"/>
      <c r="Y83" s="1013"/>
    </row>
    <row r="84" spans="1:25">
      <c r="A84" s="1333"/>
      <c r="B84" s="1334"/>
      <c r="C84" s="1334"/>
      <c r="D84" s="1335"/>
      <c r="E84" s="1069" t="s">
        <v>917</v>
      </c>
      <c r="F84" s="1070" t="e">
        <f>IF(Cover!J13=0,"",VLOOKUP($O$1,'FY 26 Data for FY 27'!$A$2:$BC$935,47, FALSE))</f>
        <v>#N/A</v>
      </c>
      <c r="G84" s="1066"/>
      <c r="H84" s="1066"/>
      <c r="I84" s="1342"/>
      <c r="J84" s="1343"/>
      <c r="K84" s="1343"/>
      <c r="L84" s="1343"/>
      <c r="M84" s="1344"/>
      <c r="N84" s="1022"/>
      <c r="O84" s="1015"/>
      <c r="P84" s="1015"/>
      <c r="Q84" s="1015"/>
      <c r="R84" s="1015"/>
      <c r="S84" s="1015"/>
      <c r="T84" s="1015"/>
      <c r="U84" s="1015"/>
      <c r="V84" s="1013"/>
      <c r="W84" s="1013"/>
      <c r="X84" s="1013"/>
      <c r="Y84" s="1013"/>
    </row>
    <row r="85" spans="1:25">
      <c r="A85" s="1333"/>
      <c r="B85" s="1334"/>
      <c r="C85" s="1334"/>
      <c r="D85" s="1335"/>
      <c r="E85" s="1069" t="s">
        <v>918</v>
      </c>
      <c r="F85" s="1070" t="e">
        <f>IF(Cover!J13=0,"",VLOOKUP($O$1,'FY 26 Data for FY 27'!$A$2:$BC$935,48, FALSE))</f>
        <v>#N/A</v>
      </c>
      <c r="G85" s="1066"/>
      <c r="H85" s="1066"/>
      <c r="I85" s="1342"/>
      <c r="J85" s="1343"/>
      <c r="K85" s="1343"/>
      <c r="L85" s="1343"/>
      <c r="M85" s="1344"/>
      <c r="N85" s="1022"/>
      <c r="O85" s="1015"/>
      <c r="P85" s="1015"/>
      <c r="Q85" s="1015"/>
      <c r="R85" s="1015"/>
      <c r="S85" s="1015"/>
      <c r="T85" s="1015"/>
      <c r="U85" s="1015"/>
      <c r="V85" s="1013"/>
      <c r="W85" s="1013"/>
      <c r="X85" s="1013"/>
      <c r="Y85" s="1013"/>
    </row>
    <row r="86" spans="1:25">
      <c r="A86" s="1333"/>
      <c r="B86" s="1334"/>
      <c r="C86" s="1334"/>
      <c r="D86" s="1335"/>
      <c r="E86" s="1069" t="s">
        <v>922</v>
      </c>
      <c r="F86" s="1070" t="e">
        <f>IF(Cover!J13=0,"",VLOOKUP($O$1,'FY 26 Data for FY 27'!$A$2:$BC$935,49, FALSE))</f>
        <v>#N/A</v>
      </c>
      <c r="G86" s="1066"/>
      <c r="H86" s="1066"/>
      <c r="I86" s="1342"/>
      <c r="J86" s="1343"/>
      <c r="K86" s="1343"/>
      <c r="L86" s="1343"/>
      <c r="M86" s="1344"/>
      <c r="N86" s="1022"/>
      <c r="O86" s="1015"/>
      <c r="P86" s="1015"/>
      <c r="Q86" s="1015"/>
      <c r="R86" s="1015"/>
      <c r="S86" s="1015"/>
      <c r="T86" s="1015"/>
      <c r="U86" s="1015"/>
      <c r="V86" s="1013"/>
      <c r="W86" s="1013"/>
      <c r="X86" s="1013"/>
      <c r="Y86" s="1013"/>
    </row>
    <row r="87" spans="1:25" ht="15.75" customHeight="1">
      <c r="A87" s="1336"/>
      <c r="B87" s="1337"/>
      <c r="C87" s="1337"/>
      <c r="D87" s="1338"/>
      <c r="E87" s="1069" t="s">
        <v>924</v>
      </c>
      <c r="F87" s="1070" t="e">
        <f>IF(Cover!J13=0,"",VLOOKUP($O$1,'FY 26 Data for FY 27'!$A$2:$BC$935,50, FALSE))</f>
        <v>#N/A</v>
      </c>
      <c r="G87" s="1066"/>
      <c r="H87" s="1066"/>
      <c r="I87" s="1342"/>
      <c r="J87" s="1343"/>
      <c r="K87" s="1343"/>
      <c r="L87" s="1343"/>
      <c r="M87" s="1344"/>
      <c r="N87" s="1022"/>
      <c r="O87" s="1015"/>
      <c r="P87" s="1015"/>
      <c r="Q87" s="1015"/>
      <c r="R87" s="1015"/>
      <c r="S87" s="1015"/>
      <c r="T87" s="1015"/>
      <c r="U87" s="1015"/>
      <c r="V87" s="1013"/>
      <c r="W87" s="1013"/>
      <c r="X87" s="1013"/>
      <c r="Y87" s="1013"/>
    </row>
    <row r="88" spans="1:25" ht="16.5" customHeight="1">
      <c r="A88" s="1026"/>
      <c r="B88" s="1060"/>
      <c r="C88" s="1060"/>
      <c r="D88" s="1060"/>
      <c r="E88" s="1072" t="s">
        <v>957</v>
      </c>
      <c r="F88" s="1073" t="e">
        <f>IF(Cover!J13=0,"",VLOOKUP($O$1,'FY 26 Data for FY 27'!$A$2:$BC$935,51, FALSE))</f>
        <v>#N/A</v>
      </c>
      <c r="G88" s="1063" t="str">
        <f>IF(AND(ISBLANK(G76),ISBLANK(G77),ISBLANK(G78),ISBLANK(G79),ISBLANK(G80),ISBLANK(G81),ISBLANK(G82),ISBLANK(G83),ISBLANK(G84),ISBLANK(G85),ISBLANK(G86),ISBLANK(G87)),"",SUM(G76:G87))</f>
        <v/>
      </c>
      <c r="H88" s="1063" t="str">
        <f>IF(AND(ISBLANK(H76),ISBLANK(H77),ISBLANK(H78),ISBLANK(H79),ISBLANK(H80),ISBLANK(H81),ISBLANK(H82),ISBLANK(H83),ISBLANK(H84),ISBLANK(H85),ISBLANK(H86),ISBLANK(H87)),"",SUM(H76:H87))</f>
        <v/>
      </c>
      <c r="I88" s="1345"/>
      <c r="J88" s="1346"/>
      <c r="K88" s="1346"/>
      <c r="L88" s="1346"/>
      <c r="M88" s="1347"/>
      <c r="N88" s="1022"/>
      <c r="O88" s="1015"/>
      <c r="P88" s="1015"/>
      <c r="Q88" s="1015"/>
      <c r="R88" s="1015"/>
      <c r="S88" s="1015"/>
      <c r="T88" s="1015"/>
      <c r="U88" s="1015"/>
      <c r="V88" s="1013"/>
      <c r="W88" s="1013"/>
      <c r="X88" s="1013"/>
      <c r="Y88" s="1013"/>
    </row>
    <row r="89" spans="1:25" ht="16.5" customHeight="1">
      <c r="A89" s="1026"/>
      <c r="B89" s="1060"/>
      <c r="C89" s="1060"/>
      <c r="D89" s="1060"/>
      <c r="E89" s="1074" t="s">
        <v>964</v>
      </c>
      <c r="F89" s="1075" t="s">
        <v>965</v>
      </c>
      <c r="G89" s="1076"/>
      <c r="H89" s="1077"/>
      <c r="I89" s="1078">
        <f>SUM(G88,G89,G75,G65)</f>
        <v>0</v>
      </c>
      <c r="J89" s="1028"/>
      <c r="K89" s="1028"/>
      <c r="L89" s="1028"/>
      <c r="M89" s="1029"/>
      <c r="N89" s="1079"/>
      <c r="O89" s="1080"/>
      <c r="P89" s="1015"/>
      <c r="Q89" s="1015"/>
      <c r="R89" s="1015"/>
      <c r="S89" s="1015"/>
      <c r="T89" s="1015"/>
      <c r="U89" s="1015"/>
      <c r="V89" s="1013"/>
      <c r="W89" s="1013"/>
      <c r="X89" s="1013"/>
      <c r="Y89" s="1013"/>
    </row>
    <row r="90" spans="1:25" ht="16.5" customHeight="1">
      <c r="A90" s="1081"/>
      <c r="B90" s="1082"/>
      <c r="C90" s="1082"/>
      <c r="D90" s="1082"/>
      <c r="E90" s="1083" t="s">
        <v>966</v>
      </c>
      <c r="F90" s="1084" t="e">
        <f>IF(Cover!J13=0,"",VLOOKUP($O$1,'FY 26 Data for FY 27'!$A$2:$BC$935,52, FALSE))</f>
        <v>#N/A</v>
      </c>
      <c r="G90" s="1085" t="str">
        <f>IF(AND(ISBLANK(G52),ISBLANK(G53),ISBLANK(G54),ISBLANK(G55),ISBLANK(G56),ISBLANK(G57),ISBLANK(G58),ISBLANK(G59),ISBLANK(G60),ISBLANK(G61),ISBLANK(G62),ISBLANK(G63),ISBLANK(G64),ISBLANK(G66),ISBLANK(G67),ISBLANK(G68),ISBLANK(G69),ISBLANK(G70),ISBLANK(G71),ISBLANK(G72),ISBLANK(G73),ISBLANK(G74),ISBLANK(G76),ISBLANK(G77),ISBLANK(G78),ISBLANK(G79),ISBLANK(G80),ISBLANK(G81),ISBLANK(G82),ISBLANK(G83),ISBLANK(G84),ISBLANK(G85),ISBLANK(G86),ISBLANK(G87),ISBLANK(G89)),"",SUM(G65,G75,G88,G89))</f>
        <v/>
      </c>
      <c r="H90" s="1086" t="str">
        <f>IF(H65="","",SUM(H65,H75,H88,H89))</f>
        <v/>
      </c>
      <c r="I90" s="1286" t="s">
        <v>967</v>
      </c>
      <c r="J90" s="1287"/>
      <c r="K90" s="1287"/>
      <c r="L90" s="1288" t="str">
        <f>IF(I89=0,"",IF(ROUND(G90,0)=ROUND(G31,0),"  Complete, G90=G31",IF(G90&lt;G31,"  Incomplete, G90&lt;G31",IF(G90&gt;G31,"  Incomplete, G90&gt;G31"))))</f>
        <v/>
      </c>
      <c r="M90" s="1289"/>
      <c r="N90" s="1022">
        <f>IF(G51="[N/A]",0,IF(AND(G51="[Optional]",G90=""),1,IF(AND(G51="[Required]",G90=""),0,IF(ROUND(G31,0)=ROUND(G90,0),1,0))))</f>
        <v>0</v>
      </c>
      <c r="O90" s="1015"/>
      <c r="P90" s="1015"/>
      <c r="Q90" s="1015"/>
      <c r="R90" s="1015"/>
      <c r="S90" s="1015"/>
      <c r="T90" s="1015"/>
      <c r="U90" s="1015"/>
      <c r="V90" s="1013"/>
      <c r="W90" s="1013"/>
      <c r="X90" s="1013"/>
      <c r="Y90" s="1013"/>
    </row>
    <row r="91" spans="1:25" ht="69" customHeight="1">
      <c r="A91" s="1026"/>
      <c r="B91" s="1060"/>
      <c r="C91" s="1060"/>
      <c r="D91" s="1060"/>
      <c r="E91" s="1290" t="s">
        <v>968</v>
      </c>
      <c r="F91" s="1290"/>
      <c r="G91" s="1290"/>
      <c r="H91" s="1290"/>
      <c r="I91" s="1291"/>
      <c r="J91" s="1291"/>
      <c r="K91" s="1291"/>
      <c r="L91" s="1291"/>
      <c r="M91" s="1292"/>
      <c r="N91" s="1022"/>
      <c r="O91" s="1015"/>
      <c r="P91" s="1015"/>
      <c r="Q91" s="1015"/>
      <c r="R91" s="1015"/>
      <c r="S91" s="1015"/>
      <c r="T91" s="1015"/>
      <c r="U91" s="1015"/>
      <c r="V91" s="1013"/>
      <c r="W91" s="1013"/>
      <c r="X91" s="1013"/>
      <c r="Y91" s="1013"/>
    </row>
    <row r="92" spans="1:25" ht="7.5" customHeight="1">
      <c r="A92" s="1293"/>
      <c r="B92" s="1294"/>
      <c r="C92" s="1294"/>
      <c r="D92" s="1294"/>
      <c r="E92" s="1294"/>
      <c r="F92" s="1294"/>
      <c r="G92" s="1294"/>
      <c r="H92" s="1294"/>
      <c r="I92" s="1294"/>
      <c r="J92" s="1294"/>
      <c r="K92" s="1294"/>
      <c r="L92" s="1295"/>
      <c r="M92" s="1296"/>
      <c r="N92" s="1022"/>
      <c r="O92" s="1015"/>
      <c r="P92" s="1015"/>
      <c r="Q92" s="1015"/>
      <c r="R92" s="1015"/>
      <c r="S92" s="1015"/>
      <c r="T92" s="1015"/>
      <c r="U92" s="1015"/>
      <c r="V92" s="1013"/>
      <c r="W92" s="1013"/>
      <c r="X92" s="1013"/>
      <c r="Y92" s="1013"/>
    </row>
    <row r="93" spans="1:25" ht="33" customHeight="1">
      <c r="A93" s="1026"/>
      <c r="B93" s="1297" t="s">
        <v>969</v>
      </c>
      <c r="C93" s="1210"/>
      <c r="D93" s="1210"/>
      <c r="E93" s="1210"/>
      <c r="F93" s="1210"/>
      <c r="G93" s="1298"/>
      <c r="H93" s="1298"/>
      <c r="I93" s="1298"/>
      <c r="J93" s="1298"/>
      <c r="K93" s="1298"/>
      <c r="L93" s="1299"/>
      <c r="M93" s="1300"/>
      <c r="N93" s="1022">
        <f>IF(B94="",1,IF(AND(B94="Required",LEN(G93)&gt;10),1,0))</f>
        <v>1</v>
      </c>
      <c r="O93" s="1015"/>
      <c r="P93" s="1015"/>
      <c r="Q93" s="1015"/>
      <c r="R93" s="1015"/>
      <c r="S93" s="1015"/>
      <c r="T93" s="1015"/>
      <c r="U93" s="1015"/>
      <c r="V93" s="1013"/>
      <c r="W93" s="1013"/>
      <c r="X93" s="1013"/>
      <c r="Y93" s="1013"/>
    </row>
    <row r="94" spans="1:25" ht="73.5" customHeight="1">
      <c r="A94" s="1026"/>
      <c r="B94" s="1301" t="str">
        <f>IF(G89&gt;0,"Required","")</f>
        <v/>
      </c>
      <c r="C94" s="1302"/>
      <c r="D94" s="1302"/>
      <c r="E94" s="1302"/>
      <c r="F94" s="1302"/>
      <c r="G94" s="1298"/>
      <c r="H94" s="1298"/>
      <c r="I94" s="1298"/>
      <c r="J94" s="1298"/>
      <c r="K94" s="1298"/>
      <c r="L94" s="1299"/>
      <c r="M94" s="1300"/>
      <c r="N94" s="1022"/>
      <c r="O94" s="1015"/>
      <c r="P94" s="1015"/>
      <c r="Q94" s="1015"/>
      <c r="R94" s="1015"/>
      <c r="S94" s="1015"/>
      <c r="T94" s="1015"/>
      <c r="U94" s="1015"/>
      <c r="V94" s="1013"/>
      <c r="W94" s="1013"/>
      <c r="X94" s="1013"/>
      <c r="Y94" s="1013"/>
    </row>
    <row r="95" spans="1:25" ht="7.5" customHeight="1">
      <c r="A95" s="1293"/>
      <c r="B95" s="1294"/>
      <c r="C95" s="1294"/>
      <c r="D95" s="1294"/>
      <c r="E95" s="1294"/>
      <c r="F95" s="1294"/>
      <c r="G95" s="1294"/>
      <c r="H95" s="1294"/>
      <c r="I95" s="1294"/>
      <c r="J95" s="1294"/>
      <c r="K95" s="1294"/>
      <c r="L95" s="1295"/>
      <c r="M95" s="1296"/>
      <c r="N95" s="1022"/>
      <c r="O95" s="1015"/>
      <c r="P95" s="1015"/>
      <c r="Q95" s="1015"/>
      <c r="R95" s="1015"/>
      <c r="S95" s="1015"/>
      <c r="T95" s="1015"/>
      <c r="U95" s="1015"/>
      <c r="V95" s="1013"/>
      <c r="W95" s="1013"/>
      <c r="X95" s="1013"/>
      <c r="Y95" s="1013"/>
    </row>
    <row r="96" spans="1:25" ht="15.75" customHeight="1">
      <c r="A96" s="1226" t="s">
        <v>970</v>
      </c>
      <c r="B96" s="1227"/>
      <c r="C96" s="1227"/>
      <c r="D96" s="1227"/>
      <c r="E96" s="1227"/>
      <c r="F96" s="1227"/>
      <c r="G96" s="1227"/>
      <c r="H96" s="1227"/>
      <c r="I96" s="1227"/>
      <c r="J96" s="1227"/>
      <c r="K96" s="1227"/>
      <c r="L96" s="1227"/>
      <c r="M96" s="1228"/>
      <c r="N96" s="1022"/>
      <c r="O96" s="1015"/>
      <c r="P96" s="1015"/>
      <c r="Q96" s="1015"/>
      <c r="R96" s="1015"/>
      <c r="S96" s="1015"/>
      <c r="T96" s="1015"/>
      <c r="U96" s="1015"/>
      <c r="V96" s="1013"/>
      <c r="W96" s="1013"/>
      <c r="X96" s="1013"/>
      <c r="Y96" s="1013"/>
    </row>
    <row r="97" spans="1:25" ht="73.5" customHeight="1">
      <c r="A97" s="1229" t="s">
        <v>971</v>
      </c>
      <c r="B97" s="1230"/>
      <c r="C97" s="1230"/>
      <c r="D97" s="1230"/>
      <c r="E97" s="1230"/>
      <c r="F97" s="1230"/>
      <c r="G97" s="1230"/>
      <c r="H97" s="1230"/>
      <c r="I97" s="1230"/>
      <c r="J97" s="1230"/>
      <c r="K97" s="1230"/>
      <c r="L97" s="1230"/>
      <c r="M97" s="1231"/>
      <c r="N97" s="1022"/>
      <c r="O97" s="1015"/>
      <c r="P97" s="1015"/>
      <c r="Q97" s="1015"/>
      <c r="R97" s="1015"/>
      <c r="S97" s="1015"/>
      <c r="T97" s="1015"/>
      <c r="U97" s="1015"/>
      <c r="V97" s="1013"/>
      <c r="W97" s="1013"/>
      <c r="X97" s="1013"/>
      <c r="Y97" s="1013"/>
    </row>
    <row r="98" spans="1:25" ht="33" customHeight="1">
      <c r="A98" s="1262" t="s">
        <v>972</v>
      </c>
      <c r="B98" s="1263"/>
      <c r="C98" s="1263"/>
      <c r="D98" s="1263"/>
      <c r="E98" s="1263"/>
      <c r="F98" s="1263"/>
      <c r="G98" s="1263"/>
      <c r="H98" s="1263"/>
      <c r="I98" s="1263"/>
      <c r="J98" s="1263"/>
      <c r="K98" s="1263"/>
      <c r="L98" s="1263"/>
      <c r="M98" s="1264"/>
      <c r="N98" s="1022"/>
      <c r="O98" s="1015"/>
      <c r="P98" s="1015"/>
      <c r="Q98" s="1015"/>
      <c r="R98" s="1015"/>
      <c r="S98" s="1015"/>
      <c r="T98" s="1015"/>
      <c r="U98" s="1015"/>
      <c r="V98" s="1013"/>
      <c r="W98" s="1013"/>
      <c r="X98" s="1013"/>
      <c r="Y98" s="1013"/>
    </row>
    <row r="99" spans="1:25" ht="25.5" customHeight="1">
      <c r="A99" s="1023"/>
      <c r="B99" s="1265"/>
      <c r="C99" s="1265"/>
      <c r="D99" s="1265"/>
      <c r="E99" s="1265"/>
      <c r="F99" s="1266"/>
      <c r="G99" s="1087" t="s">
        <v>973</v>
      </c>
      <c r="H99" s="1025" t="s">
        <v>974</v>
      </c>
      <c r="I99" s="1267" t="s">
        <v>975</v>
      </c>
      <c r="J99" s="1267"/>
      <c r="K99" s="1267"/>
      <c r="L99" s="1267"/>
      <c r="M99" s="1268"/>
      <c r="N99" s="1022"/>
      <c r="O99" s="1015"/>
      <c r="P99" s="1015"/>
      <c r="Q99" s="1015"/>
      <c r="R99" s="1015"/>
      <c r="S99" s="1015"/>
      <c r="T99" s="1015"/>
      <c r="U99" s="1015"/>
      <c r="V99" s="1013"/>
      <c r="W99" s="1013"/>
      <c r="X99" s="1013"/>
      <c r="Y99" s="1013"/>
    </row>
    <row r="100" spans="1:25" ht="27.75" customHeight="1">
      <c r="A100" s="1269" t="s">
        <v>842</v>
      </c>
      <c r="B100" s="1270" t="s">
        <v>976</v>
      </c>
      <c r="C100" s="1270"/>
      <c r="D100" s="1270"/>
      <c r="E100" s="1271"/>
      <c r="F100" s="1030" t="s">
        <v>904</v>
      </c>
      <c r="G100" s="1088"/>
      <c r="H100" s="1089"/>
      <c r="I100" s="1267"/>
      <c r="J100" s="1267"/>
      <c r="K100" s="1267"/>
      <c r="L100" s="1267"/>
      <c r="M100" s="1268"/>
      <c r="N100" s="1022">
        <f>IF(SUM(G100,G101,G102)=0,0,IF(AND(ISNUMBER(G100),H100&lt;&gt;0),1,0))</f>
        <v>0</v>
      </c>
      <c r="O100" s="1015"/>
      <c r="P100" s="1015"/>
      <c r="Q100" s="1015"/>
      <c r="R100" s="1015"/>
      <c r="S100" s="1015"/>
      <c r="T100" s="1015"/>
      <c r="U100" s="1015"/>
      <c r="V100" s="1013"/>
      <c r="W100" s="1013"/>
      <c r="X100" s="1013"/>
      <c r="Y100" s="1013"/>
    </row>
    <row r="101" spans="1:25" ht="26.25" customHeight="1">
      <c r="A101" s="1269"/>
      <c r="B101" s="1272"/>
      <c r="C101" s="1272"/>
      <c r="D101" s="1272"/>
      <c r="E101" s="1273"/>
      <c r="F101" s="1030" t="s">
        <v>977</v>
      </c>
      <c r="G101" s="1088"/>
      <c r="H101" s="1089"/>
      <c r="I101" s="1267"/>
      <c r="J101" s="1267"/>
      <c r="K101" s="1267"/>
      <c r="L101" s="1267"/>
      <c r="M101" s="1268"/>
      <c r="N101" s="1022">
        <f>IF(AND(ISNUMBER(G101),H101&lt;&gt;0),1,0)</f>
        <v>0</v>
      </c>
      <c r="O101" s="1080"/>
      <c r="P101" s="1015"/>
      <c r="Q101" s="1015"/>
      <c r="R101" s="1015"/>
      <c r="S101" s="1015"/>
      <c r="T101" s="1015"/>
      <c r="U101" s="1015"/>
      <c r="V101" s="1013"/>
      <c r="W101" s="1013"/>
      <c r="X101" s="1013"/>
      <c r="Y101" s="1013"/>
    </row>
    <row r="102" spans="1:25" ht="27" customHeight="1">
      <c r="A102" s="1269"/>
      <c r="B102" s="1272"/>
      <c r="C102" s="1272"/>
      <c r="D102" s="1272"/>
      <c r="E102" s="1273"/>
      <c r="F102" s="1030" t="s">
        <v>908</v>
      </c>
      <c r="G102" s="1088"/>
      <c r="H102" s="1090"/>
      <c r="I102" s="1091"/>
      <c r="J102" s="1091"/>
      <c r="K102" s="1091"/>
      <c r="L102" s="1091"/>
      <c r="M102" s="1092"/>
      <c r="N102" s="1022">
        <f>IF(AND(ISNUMBER(G102),H102&lt;&gt;0),1,0)</f>
        <v>0</v>
      </c>
      <c r="O102" s="1015"/>
      <c r="P102" s="1015"/>
      <c r="Q102" s="1015"/>
      <c r="R102" s="1015"/>
      <c r="S102" s="1015"/>
      <c r="T102" s="1015"/>
      <c r="U102" s="1015"/>
      <c r="V102" s="1013"/>
      <c r="W102" s="1013"/>
      <c r="X102" s="1013"/>
      <c r="Y102" s="1013"/>
    </row>
    <row r="103" spans="1:25" ht="7.5" customHeight="1">
      <c r="A103" s="1221"/>
      <c r="B103" s="1222"/>
      <c r="C103" s="1222"/>
      <c r="D103" s="1222"/>
      <c r="E103" s="1222"/>
      <c r="F103" s="1222"/>
      <c r="G103" s="1223"/>
      <c r="H103" s="1223"/>
      <c r="I103" s="1223"/>
      <c r="J103" s="1222"/>
      <c r="K103" s="1222"/>
      <c r="L103" s="1274"/>
      <c r="M103" s="1275"/>
      <c r="N103" s="1022"/>
      <c r="O103" s="1015"/>
      <c r="P103" s="1015"/>
      <c r="Q103" s="1015"/>
      <c r="R103" s="1015"/>
      <c r="S103" s="1015"/>
      <c r="T103" s="1013"/>
      <c r="U103" s="1013"/>
      <c r="V103" s="1013"/>
      <c r="W103" s="1013"/>
      <c r="X103" s="1013"/>
      <c r="Y103" s="1013"/>
    </row>
    <row r="104" spans="1:25" ht="43.5" customHeight="1">
      <c r="A104" s="1276" t="s">
        <v>862</v>
      </c>
      <c r="B104" s="1277" t="s">
        <v>978</v>
      </c>
      <c r="C104" s="1278"/>
      <c r="D104" s="1278"/>
      <c r="E104" s="1278"/>
      <c r="F104" s="1279"/>
      <c r="G104" s="1093" t="s">
        <v>901</v>
      </c>
      <c r="H104" s="1094"/>
      <c r="I104" s="1246" t="s">
        <v>905</v>
      </c>
      <c r="J104" s="1247"/>
      <c r="K104" s="1094"/>
      <c r="L104" s="1095" t="s">
        <v>964</v>
      </c>
      <c r="M104" s="1049"/>
      <c r="N104" s="1022">
        <f>IF(B105="Response Optional",1,IF(AND(B105="Response Required",COUNTIF(H104:M106,"Yes")),1,0))</f>
        <v>1</v>
      </c>
      <c r="O104" s="1015"/>
      <c r="P104" s="1015"/>
      <c r="Q104" s="1015"/>
      <c r="R104" s="1015"/>
      <c r="S104" s="1015"/>
      <c r="T104" s="1015"/>
      <c r="U104" s="1015"/>
      <c r="V104" s="1013"/>
      <c r="W104" s="1013"/>
      <c r="X104" s="1013"/>
      <c r="Y104" s="1013"/>
    </row>
    <row r="105" spans="1:25" ht="27.75" customHeight="1">
      <c r="A105" s="1243"/>
      <c r="B105" s="1280" t="str">
        <f>IF($O$1=0,"",IF($G$100&gt;=5000,"Response Required","Response Optional"))</f>
        <v>Response Optional</v>
      </c>
      <c r="C105" s="1281"/>
      <c r="D105" s="1281"/>
      <c r="E105" s="1281"/>
      <c r="F105" s="1282"/>
      <c r="G105" s="1254" t="s">
        <v>979</v>
      </c>
      <c r="H105" s="1255"/>
      <c r="I105" s="1254" t="s">
        <v>979</v>
      </c>
      <c r="J105" s="1255"/>
      <c r="K105" s="1256"/>
      <c r="L105" s="1254" t="s">
        <v>979</v>
      </c>
      <c r="M105" s="1261"/>
      <c r="N105" s="1022"/>
      <c r="O105" s="1015"/>
      <c r="P105" s="1015"/>
      <c r="Q105" s="1015"/>
      <c r="R105" s="1015"/>
      <c r="S105" s="1015"/>
      <c r="T105" s="1015"/>
      <c r="U105" s="1015"/>
      <c r="V105" s="1013"/>
      <c r="W105" s="1013"/>
      <c r="X105" s="1013"/>
      <c r="Y105" s="1013"/>
    </row>
    <row r="106" spans="1:25" ht="38.25" customHeight="1">
      <c r="A106" s="1243"/>
      <c r="B106" s="1280"/>
      <c r="C106" s="1281"/>
      <c r="D106" s="1281"/>
      <c r="E106" s="1281"/>
      <c r="F106" s="1282"/>
      <c r="G106" s="1096" t="s">
        <v>902</v>
      </c>
      <c r="H106" s="1094"/>
      <c r="I106" s="1246" t="s">
        <v>907</v>
      </c>
      <c r="J106" s="1247"/>
      <c r="K106" s="1094"/>
      <c r="L106" s="1097"/>
      <c r="M106" s="1098"/>
      <c r="N106" s="1022"/>
      <c r="O106" s="1015"/>
      <c r="P106" s="1015"/>
      <c r="Q106" s="1015"/>
      <c r="R106" s="1015"/>
      <c r="S106" s="1015"/>
      <c r="T106" s="1015"/>
      <c r="U106" s="1015"/>
      <c r="V106" s="1013"/>
      <c r="W106" s="1013"/>
      <c r="X106" s="1013"/>
      <c r="Y106" s="1013"/>
    </row>
    <row r="107" spans="1:25" ht="27.75" customHeight="1">
      <c r="A107" s="1244"/>
      <c r="B107" s="1283"/>
      <c r="C107" s="1284"/>
      <c r="D107" s="1284"/>
      <c r="E107" s="1284"/>
      <c r="F107" s="1285"/>
      <c r="G107" s="1254" t="s">
        <v>979</v>
      </c>
      <c r="H107" s="1255"/>
      <c r="I107" s="1254" t="s">
        <v>979</v>
      </c>
      <c r="J107" s="1255"/>
      <c r="K107" s="1256"/>
      <c r="L107" s="1099"/>
      <c r="M107" s="1100"/>
      <c r="N107" s="1022"/>
      <c r="O107" s="1015"/>
      <c r="P107" s="1015"/>
      <c r="Q107" s="1015"/>
      <c r="R107" s="1015"/>
      <c r="S107" s="1015"/>
      <c r="T107" s="1015"/>
      <c r="U107" s="1015"/>
      <c r="V107" s="1013"/>
      <c r="W107" s="1013"/>
      <c r="X107" s="1013"/>
      <c r="Y107" s="1013"/>
    </row>
    <row r="108" spans="1:25" ht="54.75" customHeight="1">
      <c r="A108" s="1257"/>
      <c r="B108" s="1258" t="s">
        <v>981</v>
      </c>
      <c r="C108" s="1259"/>
      <c r="D108" s="1259"/>
      <c r="E108" s="1259"/>
      <c r="F108" s="1260"/>
      <c r="G108" s="1213"/>
      <c r="H108" s="1213"/>
      <c r="I108" s="1213"/>
      <c r="J108" s="1213"/>
      <c r="K108" s="1213"/>
      <c r="L108" s="1213"/>
      <c r="M108" s="1214"/>
      <c r="N108" s="1022">
        <f>IF(B109="",1,IF(AND(B109="Required",LEN(G108)&gt;10),1,0))</f>
        <v>1</v>
      </c>
      <c r="O108" s="1015"/>
      <c r="P108" s="1015"/>
      <c r="Q108" s="1046"/>
      <c r="R108" s="1046"/>
      <c r="S108" s="1046"/>
      <c r="T108" s="1046"/>
      <c r="U108" s="1015"/>
      <c r="V108" s="1013"/>
      <c r="W108" s="1013"/>
      <c r="X108" s="1013"/>
      <c r="Y108" s="1013"/>
    </row>
    <row r="109" spans="1:25" ht="64.5" customHeight="1">
      <c r="A109" s="1236"/>
      <c r="B109" s="1239" t="str">
        <f>IF(M104="Yes","Required","")</f>
        <v/>
      </c>
      <c r="C109" s="1240"/>
      <c r="D109" s="1240"/>
      <c r="E109" s="1240"/>
      <c r="F109" s="1241"/>
      <c r="G109" s="1216"/>
      <c r="H109" s="1216"/>
      <c r="I109" s="1216"/>
      <c r="J109" s="1216"/>
      <c r="K109" s="1216"/>
      <c r="L109" s="1216"/>
      <c r="M109" s="1217"/>
      <c r="N109" s="1022"/>
      <c r="O109" s="1015"/>
      <c r="P109" s="1015"/>
      <c r="Q109" s="1046"/>
      <c r="R109" s="1046"/>
      <c r="S109" s="1046"/>
      <c r="T109" s="1046"/>
      <c r="U109" s="1013"/>
      <c r="V109" s="1013"/>
      <c r="W109" s="1013"/>
      <c r="X109" s="1013"/>
      <c r="Y109" s="1013"/>
    </row>
    <row r="110" spans="1:25" ht="9" customHeight="1">
      <c r="A110" s="1221"/>
      <c r="B110" s="1222"/>
      <c r="C110" s="1222"/>
      <c r="D110" s="1222"/>
      <c r="E110" s="1222"/>
      <c r="F110" s="1222"/>
      <c r="G110" s="1223"/>
      <c r="H110" s="1223"/>
      <c r="I110" s="1223"/>
      <c r="J110" s="1223"/>
      <c r="K110" s="1223"/>
      <c r="L110" s="1224"/>
      <c r="M110" s="1225"/>
      <c r="N110" s="1022"/>
      <c r="O110" s="1015"/>
      <c r="P110" s="1015"/>
      <c r="Q110" s="1015"/>
      <c r="R110" s="1015"/>
      <c r="S110" s="1015"/>
      <c r="T110" s="1013"/>
      <c r="U110" s="1013"/>
      <c r="V110" s="1013"/>
      <c r="W110" s="1013"/>
      <c r="X110" s="1013"/>
      <c r="Y110" s="1013"/>
    </row>
    <row r="111" spans="1:25" ht="35.25" customHeight="1">
      <c r="A111" s="1242" t="s">
        <v>925</v>
      </c>
      <c r="B111" s="1245" t="s">
        <v>980</v>
      </c>
      <c r="C111" s="1245"/>
      <c r="D111" s="1245"/>
      <c r="E111" s="1245"/>
      <c r="F111" s="1245"/>
      <c r="G111" s="1101" t="s">
        <v>982</v>
      </c>
      <c r="H111" s="1094"/>
      <c r="I111" s="1246" t="s">
        <v>983</v>
      </c>
      <c r="J111" s="1247"/>
      <c r="K111" s="1094"/>
      <c r="L111" s="1101" t="s">
        <v>984</v>
      </c>
      <c r="M111" s="1049"/>
      <c r="N111" s="1022">
        <f>IF(B112="Response Optional",1,IF(AND(B112="Response Required",COUNTIF(H111:M113,"Yes")),1,0))</f>
        <v>1</v>
      </c>
      <c r="O111" s="1015"/>
      <c r="P111" s="1015"/>
      <c r="Q111" s="1015"/>
      <c r="R111" s="1015"/>
      <c r="S111" s="1015"/>
      <c r="T111" s="1013"/>
      <c r="U111" s="1013"/>
      <c r="V111" s="1013"/>
      <c r="W111" s="1013"/>
      <c r="X111" s="1013"/>
      <c r="Y111" s="1013"/>
    </row>
    <row r="112" spans="1:25" ht="31.5" customHeight="1">
      <c r="A112" s="1243"/>
      <c r="B112" s="1248" t="str">
        <f>IF($O$1=0,"",IF($G$101&gt;=5000,"Response Required","Response Optional"))</f>
        <v>Response Optional</v>
      </c>
      <c r="C112" s="1249"/>
      <c r="D112" s="1249"/>
      <c r="E112" s="1249"/>
      <c r="F112" s="1250"/>
      <c r="G112" s="1254" t="s">
        <v>979</v>
      </c>
      <c r="H112" s="1255"/>
      <c r="I112" s="1254" t="s">
        <v>979</v>
      </c>
      <c r="J112" s="1255"/>
      <c r="K112" s="1256"/>
      <c r="L112" s="1254" t="s">
        <v>979</v>
      </c>
      <c r="M112" s="1261"/>
      <c r="N112" s="1022"/>
      <c r="O112" s="1015"/>
      <c r="P112" s="1015"/>
      <c r="Q112" s="1015"/>
      <c r="R112" s="1015"/>
      <c r="S112" s="1015"/>
      <c r="T112" s="1013"/>
      <c r="U112" s="1013"/>
      <c r="V112" s="1013"/>
      <c r="W112" s="1013"/>
      <c r="X112" s="1013"/>
      <c r="Y112" s="1013"/>
    </row>
    <row r="113" spans="1:25" ht="38.25" customHeight="1">
      <c r="A113" s="1243"/>
      <c r="B113" s="1248"/>
      <c r="C113" s="1249"/>
      <c r="D113" s="1249"/>
      <c r="E113" s="1249"/>
      <c r="F113" s="1250"/>
      <c r="G113" s="1101" t="s">
        <v>985</v>
      </c>
      <c r="H113" s="1094"/>
      <c r="I113" s="1246" t="s">
        <v>986</v>
      </c>
      <c r="J113" s="1247"/>
      <c r="K113" s="1094"/>
      <c r="L113" s="1095" t="s">
        <v>964</v>
      </c>
      <c r="M113" s="1049"/>
      <c r="N113" s="1022"/>
      <c r="O113" s="1015"/>
      <c r="P113" s="1015"/>
      <c r="Q113" s="1015"/>
      <c r="R113" s="1015"/>
      <c r="S113" s="1015"/>
      <c r="T113" s="1013"/>
      <c r="U113" s="1013"/>
      <c r="V113" s="1013"/>
      <c r="W113" s="1013"/>
      <c r="X113" s="1013"/>
      <c r="Y113" s="1013"/>
    </row>
    <row r="114" spans="1:25" ht="30" customHeight="1">
      <c r="A114" s="1244"/>
      <c r="B114" s="1251"/>
      <c r="C114" s="1252"/>
      <c r="D114" s="1252"/>
      <c r="E114" s="1252"/>
      <c r="F114" s="1253"/>
      <c r="G114" s="1254" t="s">
        <v>979</v>
      </c>
      <c r="H114" s="1255"/>
      <c r="I114" s="1254" t="s">
        <v>979</v>
      </c>
      <c r="J114" s="1255"/>
      <c r="K114" s="1256"/>
      <c r="L114" s="1254" t="s">
        <v>979</v>
      </c>
      <c r="M114" s="1261"/>
      <c r="N114" s="1022"/>
      <c r="O114" s="1015"/>
      <c r="P114" s="1015"/>
      <c r="Q114" s="1015"/>
      <c r="R114" s="1015"/>
      <c r="S114" s="1015"/>
      <c r="T114" s="1013"/>
      <c r="U114" s="1013"/>
      <c r="V114" s="1013"/>
      <c r="W114" s="1013"/>
      <c r="X114" s="1013"/>
      <c r="Y114" s="1013"/>
    </row>
    <row r="115" spans="1:25" ht="56.25" customHeight="1">
      <c r="A115" s="1235"/>
      <c r="B115" s="1237" t="s">
        <v>987</v>
      </c>
      <c r="C115" s="1238"/>
      <c r="D115" s="1238"/>
      <c r="E115" s="1238"/>
      <c r="F115" s="1238"/>
      <c r="G115" s="1213"/>
      <c r="H115" s="1213"/>
      <c r="I115" s="1213"/>
      <c r="J115" s="1213"/>
      <c r="K115" s="1213"/>
      <c r="L115" s="1213"/>
      <c r="M115" s="1214"/>
      <c r="N115" s="1022">
        <f>IF(B116="",1,IF(AND(B116="Required",LEN(G115)&gt;10),1,0))</f>
        <v>1</v>
      </c>
      <c r="O115" s="1015"/>
      <c r="P115" s="1015"/>
      <c r="Q115" s="1046"/>
      <c r="R115" s="1046"/>
      <c r="S115" s="1046"/>
      <c r="T115" s="1046"/>
      <c r="U115" s="1013"/>
      <c r="V115" s="1013"/>
      <c r="W115" s="1013"/>
      <c r="X115" s="1013"/>
      <c r="Y115" s="1013"/>
    </row>
    <row r="116" spans="1:25" ht="59.25" customHeight="1">
      <c r="A116" s="1236"/>
      <c r="B116" s="1239" t="str">
        <f>IF(M113="Yes","Required","")</f>
        <v/>
      </c>
      <c r="C116" s="1240"/>
      <c r="D116" s="1240"/>
      <c r="E116" s="1240"/>
      <c r="F116" s="1241"/>
      <c r="G116" s="1216"/>
      <c r="H116" s="1216"/>
      <c r="I116" s="1216"/>
      <c r="J116" s="1216"/>
      <c r="K116" s="1216"/>
      <c r="L116" s="1216"/>
      <c r="M116" s="1217"/>
      <c r="N116" s="1022"/>
      <c r="O116" s="1015"/>
      <c r="P116" s="1015"/>
      <c r="Q116" s="1046"/>
      <c r="R116" s="1046"/>
      <c r="S116" s="1046"/>
      <c r="T116" s="1046"/>
      <c r="U116" s="1013"/>
      <c r="V116" s="1013"/>
      <c r="W116" s="1013"/>
      <c r="X116" s="1013"/>
      <c r="Y116" s="1013"/>
    </row>
    <row r="117" spans="1:25" ht="9" customHeight="1">
      <c r="A117" s="1221"/>
      <c r="B117" s="1222"/>
      <c r="C117" s="1222"/>
      <c r="D117" s="1222"/>
      <c r="E117" s="1222"/>
      <c r="F117" s="1222"/>
      <c r="G117" s="1223"/>
      <c r="H117" s="1223"/>
      <c r="I117" s="1223"/>
      <c r="J117" s="1223"/>
      <c r="K117" s="1223"/>
      <c r="L117" s="1224"/>
      <c r="M117" s="1225"/>
      <c r="N117" s="1022"/>
      <c r="O117" s="1015"/>
      <c r="P117" s="1015"/>
      <c r="Q117" s="1015"/>
      <c r="R117" s="1015"/>
      <c r="S117" s="1015"/>
      <c r="T117" s="1013"/>
      <c r="U117" s="1013"/>
      <c r="V117" s="1013"/>
      <c r="W117" s="1013"/>
      <c r="X117" s="1013"/>
      <c r="Y117" s="1013"/>
    </row>
    <row r="118" spans="1:25" ht="43.5" customHeight="1">
      <c r="A118" s="1242" t="s">
        <v>942</v>
      </c>
      <c r="B118" s="1245" t="s">
        <v>988</v>
      </c>
      <c r="C118" s="1245"/>
      <c r="D118" s="1245"/>
      <c r="E118" s="1245"/>
      <c r="F118" s="1245"/>
      <c r="G118" s="1096" t="s">
        <v>989</v>
      </c>
      <c r="H118" s="1102"/>
      <c r="I118" s="1246" t="s">
        <v>990</v>
      </c>
      <c r="J118" s="1247"/>
      <c r="K118" s="1102"/>
      <c r="L118" s="1103"/>
      <c r="M118" s="1104"/>
      <c r="N118" s="1022">
        <f>IF(B119="Response Optional",1,IF(AND(B119="Response Required",COUNTIF(H118:K120,"Yes")),1,0))</f>
        <v>1</v>
      </c>
      <c r="O118" s="1015"/>
      <c r="P118" s="1015"/>
      <c r="Q118" s="1015"/>
      <c r="R118" s="1015"/>
      <c r="S118" s="1015"/>
      <c r="T118" s="1013"/>
      <c r="U118" s="1013"/>
      <c r="V118" s="1013"/>
      <c r="W118" s="1013"/>
      <c r="X118" s="1013"/>
      <c r="Y118" s="1013"/>
    </row>
    <row r="119" spans="1:25" ht="30.75" customHeight="1">
      <c r="A119" s="1243"/>
      <c r="B119" s="1248" t="str">
        <f>IF($O$1=0,"",IF($G$102&gt;=5000,"Response Required","Response Optional"))</f>
        <v>Response Optional</v>
      </c>
      <c r="C119" s="1249"/>
      <c r="D119" s="1249"/>
      <c r="E119" s="1249"/>
      <c r="F119" s="1250"/>
      <c r="G119" s="1254" t="s">
        <v>979</v>
      </c>
      <c r="H119" s="1255"/>
      <c r="I119" s="1254" t="s">
        <v>979</v>
      </c>
      <c r="J119" s="1255"/>
      <c r="K119" s="1256"/>
      <c r="L119" s="1103"/>
      <c r="M119" s="1104"/>
      <c r="N119" s="1022"/>
      <c r="O119" s="1015"/>
      <c r="P119" s="1015"/>
      <c r="Q119" s="1015"/>
      <c r="R119" s="1015"/>
      <c r="S119" s="1015"/>
      <c r="T119" s="1013"/>
      <c r="U119" s="1013"/>
      <c r="V119" s="1013"/>
      <c r="W119" s="1013"/>
      <c r="X119" s="1013"/>
      <c r="Y119" s="1013"/>
    </row>
    <row r="120" spans="1:25" ht="49.5" customHeight="1">
      <c r="A120" s="1243"/>
      <c r="B120" s="1248"/>
      <c r="C120" s="1249"/>
      <c r="D120" s="1249"/>
      <c r="E120" s="1249"/>
      <c r="F120" s="1250"/>
      <c r="G120" s="1096" t="s">
        <v>991</v>
      </c>
      <c r="H120" s="1102"/>
      <c r="I120" s="1246" t="s">
        <v>964</v>
      </c>
      <c r="J120" s="1247"/>
      <c r="K120" s="1102"/>
      <c r="L120" s="1103"/>
      <c r="M120" s="1104"/>
      <c r="N120" s="1022"/>
      <c r="O120" s="1015"/>
      <c r="P120" s="1015"/>
      <c r="Q120" s="1015"/>
      <c r="R120" s="1015"/>
      <c r="S120" s="1015"/>
      <c r="T120" s="1013"/>
      <c r="U120" s="1013"/>
      <c r="V120" s="1013"/>
      <c r="W120" s="1013"/>
      <c r="X120" s="1013"/>
      <c r="Y120" s="1013"/>
    </row>
    <row r="121" spans="1:25" ht="31.5" customHeight="1">
      <c r="A121" s="1244"/>
      <c r="B121" s="1251"/>
      <c r="C121" s="1252"/>
      <c r="D121" s="1252"/>
      <c r="E121" s="1252"/>
      <c r="F121" s="1253"/>
      <c r="G121" s="1254" t="s">
        <v>979</v>
      </c>
      <c r="H121" s="1255"/>
      <c r="I121" s="1254" t="s">
        <v>979</v>
      </c>
      <c r="J121" s="1255"/>
      <c r="K121" s="1256"/>
      <c r="L121" s="1105"/>
      <c r="M121" s="1106"/>
      <c r="N121" s="1022"/>
      <c r="O121" s="1015"/>
      <c r="P121" s="1015"/>
      <c r="Q121" s="1015"/>
      <c r="R121" s="1015"/>
      <c r="S121" s="1015"/>
      <c r="T121" s="1013"/>
      <c r="U121" s="1013"/>
      <c r="V121" s="1013"/>
      <c r="W121" s="1013"/>
      <c r="X121" s="1013"/>
      <c r="Y121" s="1013"/>
    </row>
    <row r="122" spans="1:25" ht="45.75" customHeight="1">
      <c r="A122" s="1207"/>
      <c r="B122" s="1209" t="s">
        <v>992</v>
      </c>
      <c r="C122" s="1210"/>
      <c r="D122" s="1210"/>
      <c r="E122" s="1210"/>
      <c r="F122" s="1211"/>
      <c r="G122" s="1212"/>
      <c r="H122" s="1213"/>
      <c r="I122" s="1213"/>
      <c r="J122" s="1213"/>
      <c r="K122" s="1213"/>
      <c r="L122" s="1213"/>
      <c r="M122" s="1214"/>
      <c r="N122" s="1022">
        <f>IF(B123="",1,IF(AND(B123="Required",LEN(G122)&gt;10),1,0))</f>
        <v>1</v>
      </c>
      <c r="O122" s="1015"/>
      <c r="P122" s="1015"/>
      <c r="Q122" s="1046"/>
      <c r="R122" s="1046"/>
      <c r="S122" s="1046"/>
      <c r="T122" s="1046"/>
      <c r="U122" s="1013"/>
      <c r="V122" s="1013"/>
      <c r="W122" s="1013"/>
      <c r="X122" s="1013"/>
      <c r="Y122" s="1013"/>
    </row>
    <row r="123" spans="1:25" ht="64.5" customHeight="1">
      <c r="A123" s="1208"/>
      <c r="B123" s="1218" t="str">
        <f>IF(K120="Yes","Required","")</f>
        <v/>
      </c>
      <c r="C123" s="1219"/>
      <c r="D123" s="1219"/>
      <c r="E123" s="1219"/>
      <c r="F123" s="1220"/>
      <c r="G123" s="1215"/>
      <c r="H123" s="1216"/>
      <c r="I123" s="1216"/>
      <c r="J123" s="1216"/>
      <c r="K123" s="1216"/>
      <c r="L123" s="1216"/>
      <c r="M123" s="1217"/>
      <c r="N123" s="1022"/>
      <c r="O123" s="1015"/>
      <c r="P123" s="1015"/>
      <c r="Q123" s="1046"/>
      <c r="R123" s="1046"/>
      <c r="S123" s="1046"/>
      <c r="T123" s="1046"/>
      <c r="U123" s="1013"/>
      <c r="V123" s="1013"/>
      <c r="W123" s="1013"/>
      <c r="X123" s="1013"/>
      <c r="Y123" s="1013"/>
    </row>
    <row r="124" spans="1:25" ht="9" customHeight="1">
      <c r="A124" s="1221"/>
      <c r="B124" s="1222"/>
      <c r="C124" s="1222"/>
      <c r="D124" s="1222"/>
      <c r="E124" s="1222"/>
      <c r="F124" s="1222"/>
      <c r="G124" s="1223"/>
      <c r="H124" s="1223"/>
      <c r="I124" s="1223"/>
      <c r="J124" s="1223"/>
      <c r="K124" s="1223"/>
      <c r="L124" s="1224"/>
      <c r="M124" s="1225"/>
      <c r="N124" s="1022"/>
      <c r="O124" s="1015"/>
      <c r="P124" s="1015"/>
      <c r="Q124" s="1015"/>
      <c r="R124" s="1015"/>
      <c r="S124" s="1015"/>
      <c r="T124" s="1013"/>
      <c r="U124" s="1013"/>
      <c r="V124" s="1013"/>
      <c r="W124" s="1013"/>
      <c r="X124" s="1013"/>
      <c r="Y124" s="1013"/>
    </row>
    <row r="125" spans="1:25" ht="15.75" customHeight="1">
      <c r="A125" s="1226" t="s">
        <v>993</v>
      </c>
      <c r="B125" s="1227"/>
      <c r="C125" s="1227"/>
      <c r="D125" s="1227"/>
      <c r="E125" s="1227"/>
      <c r="F125" s="1227"/>
      <c r="G125" s="1227"/>
      <c r="H125" s="1227"/>
      <c r="I125" s="1227"/>
      <c r="J125" s="1227"/>
      <c r="K125" s="1227"/>
      <c r="L125" s="1227"/>
      <c r="M125" s="1228"/>
      <c r="N125" s="1022"/>
      <c r="O125" s="1015"/>
      <c r="P125" s="1015"/>
      <c r="Q125" s="1015"/>
      <c r="R125" s="1015"/>
      <c r="S125" s="1015"/>
      <c r="T125" s="1013"/>
      <c r="U125" s="1013"/>
      <c r="V125" s="1013"/>
      <c r="W125" s="1013"/>
      <c r="X125" s="1013"/>
      <c r="Y125" s="1013"/>
    </row>
    <row r="126" spans="1:25" ht="58.5" customHeight="1">
      <c r="A126" s="1229" t="s">
        <v>994</v>
      </c>
      <c r="B126" s="1230"/>
      <c r="C126" s="1230"/>
      <c r="D126" s="1230"/>
      <c r="E126" s="1230"/>
      <c r="F126" s="1230"/>
      <c r="G126" s="1230"/>
      <c r="H126" s="1230"/>
      <c r="I126" s="1230"/>
      <c r="J126" s="1230"/>
      <c r="K126" s="1230"/>
      <c r="L126" s="1230"/>
      <c r="M126" s="1231"/>
      <c r="N126" s="1022"/>
      <c r="O126" s="1015"/>
      <c r="P126" s="1015"/>
      <c r="Q126" s="1015"/>
      <c r="R126" s="1015"/>
      <c r="S126" s="1015"/>
      <c r="T126" s="1013"/>
      <c r="U126" s="1013"/>
      <c r="V126" s="1013"/>
      <c r="W126" s="1013"/>
      <c r="X126" s="1013"/>
      <c r="Y126" s="1013"/>
    </row>
    <row r="127" spans="1:25" ht="24" customHeight="1">
      <c r="A127" s="1232" t="s">
        <v>995</v>
      </c>
      <c r="B127" s="1233"/>
      <c r="C127" s="1233"/>
      <c r="D127" s="1233"/>
      <c r="E127" s="1233"/>
      <c r="F127" s="1233"/>
      <c r="G127" s="1233"/>
      <c r="H127" s="1233"/>
      <c r="I127" s="1233"/>
      <c r="J127" s="1233"/>
      <c r="K127" s="1233"/>
      <c r="L127" s="1233"/>
      <c r="M127" s="1234"/>
      <c r="N127" s="1022"/>
      <c r="O127" s="1015"/>
      <c r="P127" s="1015"/>
      <c r="Q127" s="1015"/>
      <c r="R127" s="1015"/>
      <c r="S127" s="1015"/>
      <c r="T127" s="1013"/>
      <c r="U127" s="1013"/>
      <c r="V127" s="1013"/>
      <c r="W127" s="1013"/>
      <c r="X127" s="1013"/>
      <c r="Y127" s="1013"/>
    </row>
    <row r="128" spans="1:25">
      <c r="A128" s="1107"/>
      <c r="B128" s="1013"/>
      <c r="C128" s="1013"/>
      <c r="D128" s="1193" t="s">
        <v>996</v>
      </c>
      <c r="E128" s="1193"/>
      <c r="F128" s="1193"/>
      <c r="G128" s="1193"/>
      <c r="H128" s="1193"/>
      <c r="I128" s="1193"/>
      <c r="J128" s="1193"/>
      <c r="K128" s="1193"/>
      <c r="L128" s="1193"/>
      <c r="M128" s="1194"/>
      <c r="N128" s="1022"/>
      <c r="O128" s="1015"/>
      <c r="P128" s="1015"/>
      <c r="Q128" s="1015"/>
      <c r="R128" s="1015"/>
      <c r="S128" s="1015"/>
      <c r="T128" s="1013"/>
      <c r="U128" s="1013"/>
      <c r="V128" s="1013"/>
      <c r="W128" s="1013"/>
      <c r="X128" s="1013"/>
      <c r="Y128" s="1013"/>
    </row>
    <row r="129" spans="1:25">
      <c r="A129" s="1107"/>
      <c r="B129" s="1013"/>
      <c r="C129" s="1110"/>
      <c r="D129" s="1193"/>
      <c r="E129" s="1193"/>
      <c r="F129" s="1193"/>
      <c r="G129" s="1193"/>
      <c r="H129" s="1193"/>
      <c r="I129" s="1193"/>
      <c r="J129" s="1193"/>
      <c r="K129" s="1193"/>
      <c r="L129" s="1193"/>
      <c r="M129" s="1194"/>
      <c r="N129" s="1022"/>
      <c r="O129" s="1015"/>
      <c r="P129" s="1015"/>
      <c r="Q129" s="1015"/>
      <c r="R129" s="1015"/>
      <c r="S129" s="1015"/>
      <c r="T129" s="1013"/>
      <c r="U129" s="1013"/>
      <c r="V129" s="1013"/>
      <c r="W129" s="1013"/>
      <c r="X129" s="1013"/>
      <c r="Y129" s="1013"/>
    </row>
    <row r="130" spans="1:25">
      <c r="A130" s="1107"/>
      <c r="B130" s="1013"/>
      <c r="C130" s="1108"/>
      <c r="D130" s="1111" t="str">
        <f>IF(G101="","",IF($G$101&gt;=1,"Required","N/A"))</f>
        <v/>
      </c>
      <c r="E130" s="1102"/>
      <c r="F130" s="1108"/>
      <c r="G130" s="1108"/>
      <c r="H130" s="1108"/>
      <c r="I130" s="1108"/>
      <c r="J130" s="1108"/>
      <c r="K130" s="1108"/>
      <c r="L130" s="1108"/>
      <c r="M130" s="1109"/>
      <c r="N130" s="1022">
        <f>IF(D130="",1,IF(D130="N/A",1,IF(AND(D130="Required",E130&lt;&gt;""),1,0)))</f>
        <v>1</v>
      </c>
      <c r="O130" s="1015"/>
      <c r="P130" s="1015"/>
      <c r="Q130" s="1015"/>
      <c r="R130" s="1015"/>
      <c r="S130" s="1015"/>
      <c r="T130" s="1013"/>
      <c r="U130" s="1013"/>
      <c r="V130" s="1013"/>
      <c r="W130" s="1013"/>
      <c r="X130" s="1013"/>
      <c r="Y130" s="1013"/>
    </row>
    <row r="131" spans="1:25">
      <c r="A131" s="1107"/>
      <c r="B131" s="1013"/>
      <c r="C131" s="1013"/>
      <c r="D131" s="1193" t="s">
        <v>997</v>
      </c>
      <c r="E131" s="1193"/>
      <c r="F131" s="1193"/>
      <c r="G131" s="1193"/>
      <c r="H131" s="1193"/>
      <c r="I131" s="1193"/>
      <c r="J131" s="1193"/>
      <c r="K131" s="1193"/>
      <c r="L131" s="1193"/>
      <c r="M131" s="1194"/>
      <c r="N131" s="1022"/>
      <c r="O131" s="1015"/>
      <c r="P131" s="1015"/>
      <c r="Q131" s="1015"/>
      <c r="R131" s="1015"/>
      <c r="S131" s="1015"/>
      <c r="T131" s="1013"/>
      <c r="U131" s="1013"/>
      <c r="V131" s="1013"/>
      <c r="W131" s="1013"/>
      <c r="X131" s="1013"/>
      <c r="Y131" s="1013"/>
    </row>
    <row r="132" spans="1:25">
      <c r="A132" s="1107"/>
      <c r="B132" s="1013"/>
      <c r="C132" s="1110"/>
      <c r="D132" s="1193"/>
      <c r="E132" s="1193"/>
      <c r="F132" s="1193"/>
      <c r="G132" s="1193"/>
      <c r="H132" s="1193"/>
      <c r="I132" s="1193"/>
      <c r="J132" s="1193"/>
      <c r="K132" s="1193"/>
      <c r="L132" s="1193"/>
      <c r="M132" s="1194"/>
      <c r="N132" s="1022"/>
      <c r="O132" s="1015"/>
      <c r="P132" s="1015"/>
      <c r="Q132" s="1015"/>
      <c r="R132" s="1015"/>
      <c r="S132" s="1015"/>
      <c r="T132" s="1013"/>
      <c r="U132" s="1013"/>
      <c r="V132" s="1013"/>
      <c r="W132" s="1013"/>
      <c r="X132" s="1013"/>
      <c r="Y132" s="1013"/>
    </row>
    <row r="133" spans="1:25">
      <c r="A133" s="1107"/>
      <c r="B133" s="1013"/>
      <c r="C133" s="1112"/>
      <c r="D133" s="1111" t="str">
        <f>IF(G101="","",IF($G$101&gt;=0,"Required","N/A"))</f>
        <v/>
      </c>
      <c r="E133" s="1102"/>
      <c r="F133" s="1112"/>
      <c r="G133" s="1112"/>
      <c r="H133" s="1112"/>
      <c r="I133" s="1112"/>
      <c r="J133" s="1112"/>
      <c r="K133" s="1112"/>
      <c r="L133" s="1112"/>
      <c r="M133" s="1113"/>
      <c r="N133" s="1022">
        <f>IF(D133="",1,IF(D133="N/A",1,IF(AND(D133="Required",E133&lt;&gt;""),1,0)))</f>
        <v>1</v>
      </c>
      <c r="O133" s="1015"/>
      <c r="P133" s="1015"/>
      <c r="Q133" s="1015"/>
      <c r="R133" s="1015"/>
      <c r="S133" s="1015"/>
      <c r="T133" s="1013"/>
      <c r="U133" s="1013"/>
      <c r="V133" s="1013"/>
      <c r="W133" s="1013"/>
      <c r="X133" s="1013"/>
      <c r="Y133" s="1013"/>
    </row>
    <row r="134" spans="1:25">
      <c r="A134" s="1107"/>
      <c r="B134" s="1013"/>
      <c r="C134" s="1013"/>
      <c r="D134" s="1114" t="s">
        <v>998</v>
      </c>
      <c r="E134" s="1110"/>
      <c r="F134" s="1110"/>
      <c r="G134" s="1110"/>
      <c r="H134" s="1110"/>
      <c r="I134" s="1110"/>
      <c r="J134" s="1110"/>
      <c r="K134" s="1110"/>
      <c r="L134" s="1110"/>
      <c r="M134" s="1113"/>
      <c r="N134" s="1022"/>
      <c r="O134" s="1015"/>
      <c r="P134" s="1015"/>
      <c r="Q134" s="1015"/>
      <c r="R134" s="1015"/>
      <c r="S134" s="1015"/>
      <c r="T134" s="1013"/>
      <c r="U134" s="1013"/>
      <c r="V134" s="1013"/>
      <c r="W134" s="1013"/>
      <c r="X134" s="1013"/>
      <c r="Y134" s="1013"/>
    </row>
    <row r="135" spans="1:25">
      <c r="A135" s="1107"/>
      <c r="B135" s="1013"/>
      <c r="C135" s="1013"/>
      <c r="D135" s="1111" t="str">
        <f>IF($E$133=0,"",IF($E$133="Yes","Required","N/A"))</f>
        <v/>
      </c>
      <c r="E135" s="1102"/>
      <c r="F135" s="1013"/>
      <c r="G135" s="1013"/>
      <c r="H135" s="1013"/>
      <c r="I135" s="1013"/>
      <c r="J135" s="1013"/>
      <c r="K135" s="1013"/>
      <c r="L135" s="1013"/>
      <c r="M135" s="1113"/>
      <c r="N135" s="1022">
        <f>IF(OR(D135="",D135="N/A"),1,IF(AND(D135="Required",E135&lt;&gt;""),1,0))</f>
        <v>1</v>
      </c>
      <c r="O135" s="1015"/>
      <c r="P135" s="1015"/>
      <c r="Q135" s="1015"/>
      <c r="R135" s="1015"/>
      <c r="S135" s="1015"/>
      <c r="T135" s="1013"/>
      <c r="U135" s="1013"/>
      <c r="V135" s="1013"/>
      <c r="W135" s="1013"/>
      <c r="X135" s="1013"/>
      <c r="Y135" s="1013"/>
    </row>
    <row r="136" spans="1:25">
      <c r="A136" s="1107"/>
      <c r="B136" s="1013"/>
      <c r="C136" s="1013"/>
      <c r="D136" s="1013" t="s">
        <v>999</v>
      </c>
      <c r="E136" s="1013"/>
      <c r="F136" s="1013"/>
      <c r="G136" s="1013"/>
      <c r="H136" s="1013"/>
      <c r="I136" s="1013"/>
      <c r="J136" s="1013"/>
      <c r="K136" s="1013"/>
      <c r="L136" s="1013"/>
      <c r="M136" s="1113"/>
      <c r="N136" s="1022"/>
      <c r="O136" s="1015"/>
      <c r="P136" s="1015"/>
      <c r="Q136" s="1015"/>
      <c r="R136" s="1015"/>
      <c r="S136" s="1015"/>
      <c r="T136" s="1013"/>
      <c r="U136" s="1013"/>
      <c r="V136" s="1013"/>
      <c r="W136" s="1013"/>
      <c r="X136" s="1013"/>
      <c r="Y136" s="1013"/>
    </row>
    <row r="137" spans="1:25">
      <c r="A137" s="1107"/>
      <c r="B137" s="1013"/>
      <c r="C137" s="1013"/>
      <c r="D137" s="1195" t="str">
        <f>IF($E$133=0,"",IF($E$133="Yes","Required","N/A"))</f>
        <v/>
      </c>
      <c r="E137" s="1115" t="s">
        <v>1000</v>
      </c>
      <c r="F137" s="1196"/>
      <c r="G137" s="1197"/>
      <c r="H137" s="1013"/>
      <c r="I137" s="1013"/>
      <c r="J137" s="1013"/>
      <c r="K137" s="1013"/>
      <c r="L137" s="1013"/>
      <c r="M137" s="1113"/>
      <c r="N137" s="1022">
        <f>IF(OR(D137="",D137="N/A"),1,IF(AND(D137="Required",F137&lt;&gt;""),1,0))</f>
        <v>1</v>
      </c>
      <c r="O137" s="1015"/>
      <c r="P137" s="1015"/>
      <c r="Q137" s="1015"/>
      <c r="R137" s="1015"/>
      <c r="S137" s="1015"/>
      <c r="T137" s="1013"/>
      <c r="U137" s="1013"/>
      <c r="V137" s="1013"/>
      <c r="W137" s="1013"/>
      <c r="X137" s="1013"/>
      <c r="Y137" s="1013"/>
    </row>
    <row r="138" spans="1:25">
      <c r="A138" s="1107"/>
      <c r="B138" s="1013"/>
      <c r="C138" s="1013"/>
      <c r="D138" s="1195"/>
      <c r="E138" s="1115" t="s">
        <v>1001</v>
      </c>
      <c r="F138" s="1198"/>
      <c r="G138" s="1197"/>
      <c r="H138" s="1013"/>
      <c r="I138" s="1013"/>
      <c r="J138" s="1013"/>
      <c r="K138" s="1013"/>
      <c r="L138" s="1013"/>
      <c r="M138" s="1113"/>
      <c r="N138" s="1022">
        <f>IF(OR(D137="",D137="N/A"),1,IF(AND(D137="Required",F138&lt;&gt;""),1,0))</f>
        <v>1</v>
      </c>
      <c r="O138" s="1015"/>
      <c r="P138" s="1015"/>
      <c r="Q138" s="1015"/>
      <c r="R138" s="1015"/>
      <c r="S138" s="1015"/>
      <c r="T138" s="1013"/>
      <c r="U138" s="1013"/>
      <c r="V138" s="1013"/>
      <c r="W138" s="1013"/>
      <c r="X138" s="1013"/>
      <c r="Y138" s="1013"/>
    </row>
    <row r="139" spans="1:25" ht="15.75" customHeight="1">
      <c r="A139" s="1116"/>
      <c r="B139" s="1117"/>
      <c r="C139" s="1117"/>
      <c r="D139" s="1117"/>
      <c r="E139" s="1117"/>
      <c r="F139" s="1117"/>
      <c r="G139" s="1117"/>
      <c r="H139" s="1117"/>
      <c r="I139" s="1117"/>
      <c r="J139" s="1117"/>
      <c r="K139" s="1117"/>
      <c r="L139" s="1117"/>
      <c r="M139" s="1118"/>
      <c r="N139" s="1022"/>
      <c r="O139" s="1015"/>
      <c r="P139" s="1015"/>
      <c r="Q139" s="1015"/>
      <c r="R139" s="1015"/>
      <c r="S139" s="1015"/>
      <c r="T139" s="1013"/>
      <c r="U139" s="1013"/>
      <c r="V139" s="1013"/>
      <c r="W139" s="1013"/>
      <c r="X139" s="1013"/>
      <c r="Y139" s="1013"/>
    </row>
    <row r="140" spans="1:25" ht="15.75" customHeight="1">
      <c r="A140" s="1013"/>
      <c r="B140" s="1013"/>
      <c r="C140" s="1013"/>
      <c r="D140" s="1013"/>
      <c r="E140" s="1013"/>
      <c r="F140" s="1013"/>
      <c r="G140" s="1013"/>
      <c r="H140" s="1013"/>
      <c r="I140" s="1013"/>
      <c r="J140" s="1013"/>
      <c r="K140" s="1013"/>
      <c r="L140" s="1013"/>
      <c r="M140" s="1013"/>
      <c r="N140" s="1022">
        <f>SUM(N7:N138)</f>
        <v>14</v>
      </c>
      <c r="O140" s="1015"/>
      <c r="P140" s="1015"/>
      <c r="Q140" s="1015"/>
      <c r="R140" s="1015"/>
      <c r="S140" s="1015"/>
      <c r="T140" s="1013"/>
      <c r="U140" s="1013"/>
      <c r="V140" s="1013"/>
      <c r="W140" s="1013"/>
      <c r="X140" s="1013"/>
      <c r="Y140" s="1013"/>
    </row>
    <row r="141" spans="1:25" ht="15.75" customHeight="1">
      <c r="A141" s="1119"/>
      <c r="B141" s="1199" t="s">
        <v>1002</v>
      </c>
      <c r="C141" s="1199"/>
      <c r="D141" s="1199"/>
      <c r="E141" s="1199"/>
      <c r="F141" s="1199"/>
      <c r="G141" s="1199"/>
      <c r="H141" s="1199"/>
      <c r="I141" s="1199"/>
      <c r="J141" s="1199"/>
      <c r="K141" s="1199"/>
      <c r="L141" s="1199"/>
      <c r="M141" s="1200"/>
      <c r="N141" s="1015"/>
      <c r="O141" s="1015"/>
      <c r="P141" s="1015"/>
      <c r="Q141" s="1015"/>
      <c r="R141" s="1015"/>
      <c r="S141" s="1015"/>
      <c r="T141" s="1013"/>
      <c r="U141" s="1013"/>
      <c r="V141" s="1013"/>
      <c r="W141" s="1013"/>
      <c r="X141" s="1013"/>
      <c r="Y141" s="1013"/>
    </row>
    <row r="142" spans="1:25" ht="30.75" customHeight="1">
      <c r="A142" s="1201" t="s">
        <v>1003</v>
      </c>
      <c r="B142" s="1202"/>
      <c r="C142" s="1202"/>
      <c r="D142" s="1202"/>
      <c r="E142" s="1202"/>
      <c r="F142" s="1202"/>
      <c r="G142" s="1202"/>
      <c r="H142" s="1202"/>
      <c r="I142" s="1202"/>
      <c r="J142" s="1202"/>
      <c r="K142" s="1202"/>
      <c r="L142" s="1202"/>
      <c r="M142" s="1203"/>
      <c r="N142" s="1015"/>
      <c r="O142" s="1015"/>
      <c r="P142" s="1015"/>
      <c r="Q142" s="1015"/>
      <c r="R142" s="1015"/>
      <c r="S142" s="1015"/>
      <c r="T142" s="1013"/>
      <c r="U142" s="1013"/>
      <c r="V142" s="1013"/>
      <c r="W142" s="1013"/>
      <c r="X142" s="1013"/>
      <c r="Y142" s="1013"/>
    </row>
    <row r="143" spans="1:25">
      <c r="A143" s="1204" t="s">
        <v>1004</v>
      </c>
      <c r="B143" s="1205"/>
      <c r="C143" s="1205"/>
      <c r="D143" s="1205"/>
      <c r="E143" s="1120" t="s">
        <v>1005</v>
      </c>
      <c r="F143" s="1205" t="s">
        <v>1006</v>
      </c>
      <c r="G143" s="1205"/>
      <c r="H143" s="1205"/>
      <c r="I143" s="1205"/>
      <c r="J143" s="1205"/>
      <c r="K143" s="1205"/>
      <c r="L143" s="1205"/>
      <c r="M143" s="1206"/>
      <c r="N143" s="1015"/>
      <c r="O143" s="1015"/>
      <c r="P143" s="1015"/>
      <c r="Q143" s="1015"/>
      <c r="R143" s="1015"/>
      <c r="S143" s="1015"/>
      <c r="T143" s="1013"/>
      <c r="U143" s="1013"/>
      <c r="V143" s="1013"/>
      <c r="W143" s="1013"/>
      <c r="X143" s="1013"/>
      <c r="Y143" s="1013"/>
    </row>
    <row r="144" spans="1:25">
      <c r="A144" s="1182" t="s">
        <v>1007</v>
      </c>
      <c r="B144" s="1183"/>
      <c r="C144" s="1183"/>
      <c r="D144" s="1183"/>
      <c r="E144" s="1121" t="str">
        <f>IF(N7=1,"Complete","Incomplete")</f>
        <v>Incomplete</v>
      </c>
      <c r="F144" s="1184" t="s">
        <v>1008</v>
      </c>
      <c r="G144" s="1184"/>
      <c r="H144" s="1184"/>
      <c r="I144" s="1184"/>
      <c r="J144" s="1184"/>
      <c r="K144" s="1184"/>
      <c r="L144" s="1184"/>
      <c r="M144" s="1185"/>
      <c r="N144" s="1015"/>
      <c r="O144" s="1015"/>
      <c r="P144" s="1015"/>
      <c r="Q144" s="1015"/>
      <c r="R144" s="1015"/>
      <c r="S144" s="1015"/>
      <c r="T144" s="1013"/>
      <c r="U144" s="1013"/>
      <c r="V144" s="1013"/>
      <c r="W144" s="1013"/>
      <c r="X144" s="1013"/>
      <c r="Y144" s="1013"/>
    </row>
    <row r="145" spans="1:25">
      <c r="A145" s="1182" t="s">
        <v>1009</v>
      </c>
      <c r="B145" s="1183"/>
      <c r="C145" s="1183"/>
      <c r="D145" s="1183"/>
      <c r="E145" s="1121" t="str">
        <f>IF(N11=1,"Complete","Incomplete")</f>
        <v>Incomplete</v>
      </c>
      <c r="F145" s="1184" t="s">
        <v>1010</v>
      </c>
      <c r="G145" s="1184"/>
      <c r="H145" s="1184"/>
      <c r="I145" s="1184"/>
      <c r="J145" s="1184"/>
      <c r="K145" s="1184"/>
      <c r="L145" s="1184"/>
      <c r="M145" s="1185"/>
      <c r="N145" s="1015"/>
      <c r="O145" s="1015"/>
      <c r="P145" s="1015"/>
      <c r="Q145" s="1015"/>
      <c r="R145" s="1015"/>
      <c r="S145" s="1015"/>
      <c r="T145" s="1013"/>
      <c r="U145" s="1013"/>
      <c r="V145" s="1013"/>
      <c r="W145" s="1013"/>
      <c r="X145" s="1013"/>
      <c r="Y145" s="1013"/>
    </row>
    <row r="146" spans="1:25">
      <c r="A146" s="1182" t="s">
        <v>1011</v>
      </c>
      <c r="B146" s="1183"/>
      <c r="C146" s="1183"/>
      <c r="D146" s="1183"/>
      <c r="E146" s="1121" t="str">
        <f>IF(N13=1,"Complete","Incomplete")</f>
        <v>Complete</v>
      </c>
      <c r="F146" s="1184" t="s">
        <v>1012</v>
      </c>
      <c r="G146" s="1184"/>
      <c r="H146" s="1184"/>
      <c r="I146" s="1184"/>
      <c r="J146" s="1184"/>
      <c r="K146" s="1184"/>
      <c r="L146" s="1184"/>
      <c r="M146" s="1185"/>
      <c r="N146" s="1015"/>
      <c r="O146" s="1015"/>
      <c r="P146" s="1015"/>
      <c r="Q146" s="1015"/>
      <c r="R146" s="1015"/>
      <c r="S146" s="1015"/>
      <c r="T146" s="1013"/>
      <c r="U146" s="1013"/>
      <c r="V146" s="1013"/>
      <c r="W146" s="1013"/>
      <c r="X146" s="1013"/>
      <c r="Y146" s="1013"/>
    </row>
    <row r="147" spans="1:25">
      <c r="A147" s="1182" t="s">
        <v>1013</v>
      </c>
      <c r="B147" s="1183"/>
      <c r="C147" s="1183"/>
      <c r="D147" s="1183"/>
      <c r="E147" s="1121" t="str">
        <f>IF(N31=1,"Complete","Incomplete")</f>
        <v>Incomplete</v>
      </c>
      <c r="F147" s="1184" t="s">
        <v>1014</v>
      </c>
      <c r="G147" s="1184"/>
      <c r="H147" s="1184"/>
      <c r="I147" s="1184"/>
      <c r="J147" s="1184"/>
      <c r="K147" s="1184"/>
      <c r="L147" s="1184"/>
      <c r="M147" s="1185"/>
      <c r="N147" s="1015"/>
      <c r="O147" s="1015"/>
      <c r="P147" s="1015"/>
      <c r="Q147" s="1015"/>
      <c r="R147" s="1015"/>
      <c r="S147" s="1015"/>
      <c r="T147" s="1013"/>
      <c r="U147" s="1013"/>
      <c r="V147" s="1013"/>
      <c r="W147" s="1013"/>
      <c r="X147" s="1013"/>
      <c r="Y147" s="1013"/>
    </row>
    <row r="148" spans="1:25">
      <c r="A148" s="1182" t="s">
        <v>1015</v>
      </c>
      <c r="B148" s="1183"/>
      <c r="C148" s="1183"/>
      <c r="D148" s="1183"/>
      <c r="E148" s="1121" t="str">
        <f>IF(N35=1,"Complete","Incomplete")</f>
        <v>Incomplete</v>
      </c>
      <c r="F148" s="1184" t="s">
        <v>1016</v>
      </c>
      <c r="G148" s="1184"/>
      <c r="H148" s="1184"/>
      <c r="I148" s="1184"/>
      <c r="J148" s="1184"/>
      <c r="K148" s="1184"/>
      <c r="L148" s="1184"/>
      <c r="M148" s="1185"/>
      <c r="N148" s="1013"/>
      <c r="O148" s="1015"/>
      <c r="P148" s="1015"/>
      <c r="Q148" s="1015"/>
      <c r="R148" s="1015"/>
      <c r="S148" s="1015"/>
      <c r="T148" s="1013"/>
      <c r="U148" s="1013"/>
      <c r="V148" s="1013"/>
      <c r="W148" s="1013"/>
      <c r="X148" s="1013"/>
      <c r="Y148" s="1013"/>
    </row>
    <row r="149" spans="1:25">
      <c r="A149" s="1182" t="s">
        <v>1017</v>
      </c>
      <c r="B149" s="1183"/>
      <c r="C149" s="1183"/>
      <c r="D149" s="1183"/>
      <c r="E149" s="1121" t="str">
        <f>IF(N37=1,"Complete","Incomplete")</f>
        <v>Incomplete</v>
      </c>
      <c r="F149" s="1184" t="s">
        <v>1018</v>
      </c>
      <c r="G149" s="1184"/>
      <c r="H149" s="1184"/>
      <c r="I149" s="1184"/>
      <c r="J149" s="1184"/>
      <c r="K149" s="1184"/>
      <c r="L149" s="1184"/>
      <c r="M149" s="1185"/>
      <c r="N149" s="1013"/>
      <c r="O149" s="1015"/>
      <c r="P149" s="1015"/>
      <c r="Q149" s="1015"/>
      <c r="R149" s="1015"/>
      <c r="S149" s="1015"/>
      <c r="T149" s="1013"/>
      <c r="U149" s="1013"/>
      <c r="V149" s="1013"/>
      <c r="W149" s="1013"/>
      <c r="X149" s="1013"/>
      <c r="Y149" s="1013"/>
    </row>
    <row r="150" spans="1:25">
      <c r="A150" s="1182" t="s">
        <v>1019</v>
      </c>
      <c r="B150" s="1183"/>
      <c r="C150" s="1183"/>
      <c r="D150" s="1183"/>
      <c r="E150" s="1121" t="str">
        <f>IF(N43=1,"Complete","Incomplete")</f>
        <v>Incomplete</v>
      </c>
      <c r="F150" s="1184" t="s">
        <v>1020</v>
      </c>
      <c r="G150" s="1184"/>
      <c r="H150" s="1184"/>
      <c r="I150" s="1184"/>
      <c r="J150" s="1184"/>
      <c r="K150" s="1184"/>
      <c r="L150" s="1184"/>
      <c r="M150" s="1185"/>
      <c r="N150" s="1013"/>
      <c r="O150" s="1015"/>
      <c r="P150" s="1015"/>
      <c r="Q150" s="1015"/>
      <c r="R150" s="1015"/>
      <c r="S150" s="1015"/>
      <c r="T150" s="1013"/>
      <c r="U150" s="1013"/>
      <c r="V150" s="1013"/>
      <c r="W150" s="1013"/>
      <c r="X150" s="1013"/>
      <c r="Y150" s="1013"/>
    </row>
    <row r="151" spans="1:25">
      <c r="A151" s="1182" t="s">
        <v>1021</v>
      </c>
      <c r="B151" s="1183"/>
      <c r="C151" s="1183"/>
      <c r="D151" s="1183"/>
      <c r="E151" s="1121" t="str">
        <f>IF(N44=1,"Complete","Incomplete")</f>
        <v>Complete</v>
      </c>
      <c r="F151" s="1184" t="s">
        <v>1022</v>
      </c>
      <c r="G151" s="1184"/>
      <c r="H151" s="1184"/>
      <c r="I151" s="1184"/>
      <c r="J151" s="1184"/>
      <c r="K151" s="1184"/>
      <c r="L151" s="1184"/>
      <c r="M151" s="1185"/>
      <c r="N151" s="1013"/>
      <c r="O151" s="1015"/>
      <c r="P151" s="1015"/>
      <c r="Q151" s="1015"/>
      <c r="R151" s="1015"/>
      <c r="S151" s="1015"/>
      <c r="T151" s="1013"/>
      <c r="U151" s="1013"/>
      <c r="V151" s="1013"/>
      <c r="W151" s="1013"/>
      <c r="X151" s="1013"/>
      <c r="Y151" s="1013"/>
    </row>
    <row r="152" spans="1:25">
      <c r="A152" s="1182" t="s">
        <v>1023</v>
      </c>
      <c r="B152" s="1183"/>
      <c r="C152" s="1183"/>
      <c r="D152" s="1183"/>
      <c r="E152" s="1121" t="str">
        <f>IF(N90=1,"Complete","Incomplete")</f>
        <v>Incomplete</v>
      </c>
      <c r="F152" s="1184" t="s">
        <v>1024</v>
      </c>
      <c r="G152" s="1184"/>
      <c r="H152" s="1184"/>
      <c r="I152" s="1184"/>
      <c r="J152" s="1184"/>
      <c r="K152" s="1184"/>
      <c r="L152" s="1184"/>
      <c r="M152" s="1185"/>
      <c r="N152" s="1013"/>
      <c r="O152" s="1015"/>
      <c r="P152" s="1015"/>
      <c r="Q152" s="1015"/>
      <c r="R152" s="1015"/>
      <c r="S152" s="1015"/>
      <c r="T152" s="1013"/>
      <c r="U152" s="1013"/>
      <c r="V152" s="1013"/>
      <c r="W152" s="1013"/>
      <c r="X152" s="1013"/>
      <c r="Y152" s="1013"/>
    </row>
    <row r="153" spans="1:25">
      <c r="A153" s="1182" t="s">
        <v>1025</v>
      </c>
      <c r="B153" s="1183"/>
      <c r="C153" s="1183"/>
      <c r="D153" s="1183"/>
      <c r="E153" s="1121" t="str">
        <f>IF(N93=1,"Complete","Incomplete")</f>
        <v>Complete</v>
      </c>
      <c r="F153" s="1184" t="s">
        <v>1026</v>
      </c>
      <c r="G153" s="1184"/>
      <c r="H153" s="1184"/>
      <c r="I153" s="1184"/>
      <c r="J153" s="1184"/>
      <c r="K153" s="1184"/>
      <c r="L153" s="1184"/>
      <c r="M153" s="1185"/>
      <c r="N153" s="1013"/>
      <c r="O153" s="1013"/>
      <c r="P153" s="1013"/>
      <c r="Q153" s="1013"/>
      <c r="R153" s="1013"/>
      <c r="S153" s="1013"/>
      <c r="T153" s="1013"/>
      <c r="U153" s="1013"/>
      <c r="V153" s="1013"/>
      <c r="W153" s="1013"/>
      <c r="X153" s="1013"/>
      <c r="Y153" s="1013"/>
    </row>
    <row r="154" spans="1:25">
      <c r="A154" s="1190" t="s">
        <v>1027</v>
      </c>
      <c r="B154" s="1191"/>
      <c r="C154" s="1191"/>
      <c r="D154" s="1192"/>
      <c r="E154" s="1121" t="str">
        <f>IF(N100=1,"Complete","Incomplete")</f>
        <v>Incomplete</v>
      </c>
      <c r="F154" s="1184" t="s">
        <v>1028</v>
      </c>
      <c r="G154" s="1184"/>
      <c r="H154" s="1184"/>
      <c r="I154" s="1184"/>
      <c r="J154" s="1184"/>
      <c r="K154" s="1184"/>
      <c r="L154" s="1184"/>
      <c r="M154" s="1185"/>
      <c r="N154" s="1013"/>
      <c r="O154" s="1013"/>
      <c r="P154" s="1013"/>
      <c r="Q154" s="1013"/>
      <c r="R154" s="1013"/>
      <c r="S154" s="1013"/>
      <c r="T154" s="1013"/>
      <c r="U154" s="1013"/>
      <c r="V154" s="1013"/>
      <c r="W154" s="1013"/>
      <c r="X154" s="1013"/>
      <c r="Y154" s="1013"/>
    </row>
    <row r="155" spans="1:25">
      <c r="A155" s="1190" t="s">
        <v>1029</v>
      </c>
      <c r="B155" s="1191"/>
      <c r="C155" s="1191"/>
      <c r="D155" s="1192"/>
      <c r="E155" s="1121" t="str">
        <f>IF(N101=1,"Complete","Incomplete")</f>
        <v>Incomplete</v>
      </c>
      <c r="F155" s="1184" t="s">
        <v>1030</v>
      </c>
      <c r="G155" s="1184"/>
      <c r="H155" s="1184"/>
      <c r="I155" s="1184"/>
      <c r="J155" s="1184"/>
      <c r="K155" s="1184"/>
      <c r="L155" s="1184"/>
      <c r="M155" s="1185"/>
      <c r="N155" s="1013"/>
      <c r="O155" s="1013"/>
      <c r="P155" s="1013"/>
      <c r="Q155" s="1013"/>
      <c r="R155" s="1013"/>
      <c r="S155" s="1013"/>
      <c r="T155" s="1013"/>
      <c r="U155" s="1013"/>
      <c r="V155" s="1013"/>
      <c r="W155" s="1013"/>
      <c r="X155" s="1013"/>
      <c r="Y155" s="1013"/>
    </row>
    <row r="156" spans="1:25">
      <c r="A156" s="1190" t="s">
        <v>1031</v>
      </c>
      <c r="B156" s="1191"/>
      <c r="C156" s="1191"/>
      <c r="D156" s="1192"/>
      <c r="E156" s="1121" t="str">
        <f>IF(N102=1,"Complete","Incomplete")</f>
        <v>Incomplete</v>
      </c>
      <c r="F156" s="1184" t="s">
        <v>1032</v>
      </c>
      <c r="G156" s="1184"/>
      <c r="H156" s="1184"/>
      <c r="I156" s="1184"/>
      <c r="J156" s="1184"/>
      <c r="K156" s="1184"/>
      <c r="L156" s="1184"/>
      <c r="M156" s="1185"/>
      <c r="N156" s="1013"/>
      <c r="O156" s="1013"/>
      <c r="P156" s="1013"/>
      <c r="Q156" s="1013"/>
      <c r="R156" s="1013"/>
      <c r="S156" s="1013"/>
      <c r="T156" s="1013"/>
      <c r="U156" s="1013"/>
      <c r="V156" s="1013"/>
      <c r="W156" s="1013"/>
      <c r="X156" s="1013"/>
      <c r="Y156" s="1013"/>
    </row>
    <row r="157" spans="1:25">
      <c r="A157" s="1182" t="s">
        <v>1033</v>
      </c>
      <c r="B157" s="1183"/>
      <c r="C157" s="1183"/>
      <c r="D157" s="1183"/>
      <c r="E157" s="1121" t="str">
        <f>IF(N104=1,"Complete","Incomplete")</f>
        <v>Complete</v>
      </c>
      <c r="F157" s="1184" t="s">
        <v>1018</v>
      </c>
      <c r="G157" s="1184"/>
      <c r="H157" s="1184"/>
      <c r="I157" s="1184"/>
      <c r="J157" s="1184"/>
      <c r="K157" s="1184"/>
      <c r="L157" s="1184"/>
      <c r="M157" s="1185"/>
      <c r="N157" s="1013"/>
      <c r="O157" s="1013"/>
      <c r="P157" s="1013"/>
      <c r="Q157" s="1013"/>
      <c r="R157" s="1013"/>
      <c r="S157" s="1013"/>
      <c r="T157" s="1013"/>
      <c r="U157" s="1013"/>
      <c r="V157" s="1013"/>
      <c r="W157" s="1013"/>
      <c r="X157" s="1013"/>
      <c r="Y157" s="1013"/>
    </row>
    <row r="158" spans="1:25">
      <c r="A158" s="1182" t="s">
        <v>1034</v>
      </c>
      <c r="B158" s="1183"/>
      <c r="C158" s="1183"/>
      <c r="D158" s="1183"/>
      <c r="E158" s="1121" t="str">
        <f>IF(N108=1,"Complete","Incomplete")</f>
        <v>Complete</v>
      </c>
      <c r="F158" s="1184" t="s">
        <v>1035</v>
      </c>
      <c r="G158" s="1184"/>
      <c r="H158" s="1184"/>
      <c r="I158" s="1184"/>
      <c r="J158" s="1184"/>
      <c r="K158" s="1184"/>
      <c r="L158" s="1184"/>
      <c r="M158" s="1185"/>
      <c r="N158" s="1013"/>
      <c r="O158" s="1013"/>
      <c r="P158" s="1013"/>
      <c r="Q158" s="1013"/>
      <c r="R158" s="1013"/>
      <c r="S158" s="1013"/>
      <c r="T158" s="1013"/>
      <c r="U158" s="1013"/>
      <c r="V158" s="1013"/>
      <c r="W158" s="1013"/>
      <c r="X158" s="1013"/>
      <c r="Y158" s="1013"/>
    </row>
    <row r="159" spans="1:25">
      <c r="A159" s="1182" t="s">
        <v>1036</v>
      </c>
      <c r="B159" s="1183"/>
      <c r="C159" s="1183"/>
      <c r="D159" s="1183"/>
      <c r="E159" s="1121" t="str">
        <f>IF(N111=1,"Complete","Incomplete")</f>
        <v>Complete</v>
      </c>
      <c r="F159" s="1184" t="s">
        <v>1018</v>
      </c>
      <c r="G159" s="1184"/>
      <c r="H159" s="1184"/>
      <c r="I159" s="1184"/>
      <c r="J159" s="1184"/>
      <c r="K159" s="1184"/>
      <c r="L159" s="1184"/>
      <c r="M159" s="1185"/>
      <c r="N159" s="1013"/>
      <c r="O159" s="1013"/>
      <c r="P159" s="1013"/>
      <c r="Q159" s="1013"/>
      <c r="R159" s="1013"/>
      <c r="S159" s="1013"/>
      <c r="T159" s="1013"/>
      <c r="U159" s="1013"/>
      <c r="V159" s="1013"/>
      <c r="W159" s="1013"/>
      <c r="X159" s="1013"/>
      <c r="Y159" s="1013"/>
    </row>
    <row r="160" spans="1:25">
      <c r="A160" s="1182" t="s">
        <v>1037</v>
      </c>
      <c r="B160" s="1183"/>
      <c r="C160" s="1183"/>
      <c r="D160" s="1183"/>
      <c r="E160" s="1121" t="str">
        <f>IF(N115=1,"Complete","Incomplete")</f>
        <v>Complete</v>
      </c>
      <c r="F160" s="1184" t="s">
        <v>1035</v>
      </c>
      <c r="G160" s="1184"/>
      <c r="H160" s="1184"/>
      <c r="I160" s="1184"/>
      <c r="J160" s="1184"/>
      <c r="K160" s="1184"/>
      <c r="L160" s="1184"/>
      <c r="M160" s="1185"/>
      <c r="N160" s="1013"/>
      <c r="O160" s="1013"/>
      <c r="P160" s="1013"/>
      <c r="Q160" s="1013"/>
      <c r="R160" s="1013"/>
      <c r="S160" s="1013"/>
      <c r="T160" s="1013"/>
      <c r="U160" s="1013"/>
      <c r="V160" s="1013"/>
      <c r="W160" s="1013"/>
      <c r="X160" s="1013"/>
      <c r="Y160" s="1013"/>
    </row>
    <row r="161" spans="1:25">
      <c r="A161" s="1182" t="s">
        <v>1038</v>
      </c>
      <c r="B161" s="1183"/>
      <c r="C161" s="1183"/>
      <c r="D161" s="1183"/>
      <c r="E161" s="1121" t="str">
        <f>IF(N118=1,"Complete","Incomplete")</f>
        <v>Complete</v>
      </c>
      <c r="F161" s="1184" t="s">
        <v>1018</v>
      </c>
      <c r="G161" s="1184"/>
      <c r="H161" s="1184"/>
      <c r="I161" s="1184"/>
      <c r="J161" s="1184"/>
      <c r="K161" s="1184"/>
      <c r="L161" s="1184"/>
      <c r="M161" s="1185"/>
      <c r="N161" s="1013"/>
      <c r="O161" s="1013"/>
      <c r="P161" s="1013"/>
      <c r="Q161" s="1013"/>
      <c r="R161" s="1013"/>
      <c r="S161" s="1013"/>
      <c r="T161" s="1013"/>
      <c r="U161" s="1013"/>
      <c r="V161" s="1013"/>
      <c r="W161" s="1013"/>
      <c r="X161" s="1013"/>
      <c r="Y161" s="1013"/>
    </row>
    <row r="162" spans="1:25">
      <c r="A162" s="1182" t="s">
        <v>1039</v>
      </c>
      <c r="B162" s="1183"/>
      <c r="C162" s="1183"/>
      <c r="D162" s="1183"/>
      <c r="E162" s="1121" t="str">
        <f>IF(N122=1,"Complete","Incomplete")</f>
        <v>Complete</v>
      </c>
      <c r="F162" s="1184" t="s">
        <v>1035</v>
      </c>
      <c r="G162" s="1184"/>
      <c r="H162" s="1184"/>
      <c r="I162" s="1184"/>
      <c r="J162" s="1184"/>
      <c r="K162" s="1184"/>
      <c r="L162" s="1184"/>
      <c r="M162" s="1185"/>
      <c r="N162" s="1013"/>
      <c r="O162" s="1013"/>
      <c r="P162" s="1013"/>
      <c r="Q162" s="1013"/>
      <c r="R162" s="1013"/>
      <c r="S162" s="1013"/>
      <c r="T162" s="1013"/>
      <c r="U162" s="1013"/>
      <c r="V162" s="1013"/>
      <c r="W162" s="1013"/>
      <c r="X162" s="1013"/>
      <c r="Y162" s="1013"/>
    </row>
    <row r="163" spans="1:25">
      <c r="A163" s="1182" t="s">
        <v>1040</v>
      </c>
      <c r="B163" s="1183"/>
      <c r="C163" s="1183"/>
      <c r="D163" s="1183"/>
      <c r="E163" s="1121" t="str">
        <f>IF(N130=1,"Complete","Incomplete")</f>
        <v>Complete</v>
      </c>
      <c r="F163" s="1184" t="s">
        <v>1041</v>
      </c>
      <c r="G163" s="1184"/>
      <c r="H163" s="1184"/>
      <c r="I163" s="1184"/>
      <c r="J163" s="1184"/>
      <c r="K163" s="1184"/>
      <c r="L163" s="1184"/>
      <c r="M163" s="1185"/>
      <c r="N163" s="1013"/>
      <c r="O163" s="1013"/>
      <c r="P163" s="1013"/>
      <c r="Q163" s="1013"/>
      <c r="R163" s="1013"/>
      <c r="S163" s="1013"/>
      <c r="T163" s="1013"/>
      <c r="U163" s="1013"/>
      <c r="V163" s="1013"/>
      <c r="W163" s="1013"/>
      <c r="X163" s="1013"/>
      <c r="Y163" s="1013"/>
    </row>
    <row r="164" spans="1:25">
      <c r="A164" s="1182" t="s">
        <v>1042</v>
      </c>
      <c r="B164" s="1183"/>
      <c r="C164" s="1183"/>
      <c r="D164" s="1183"/>
      <c r="E164" s="1121" t="str">
        <f>IF(N133=1,"Complete","Incomplete")</f>
        <v>Complete</v>
      </c>
      <c r="F164" s="1184" t="s">
        <v>1041</v>
      </c>
      <c r="G164" s="1184"/>
      <c r="H164" s="1184"/>
      <c r="I164" s="1184"/>
      <c r="J164" s="1184"/>
      <c r="K164" s="1184"/>
      <c r="L164" s="1184"/>
      <c r="M164" s="1185"/>
      <c r="N164" s="1013"/>
      <c r="O164" s="1013"/>
      <c r="P164" s="1013"/>
      <c r="Q164" s="1013"/>
      <c r="R164" s="1013"/>
      <c r="S164" s="1013"/>
      <c r="T164" s="1013"/>
      <c r="U164" s="1013"/>
      <c r="V164" s="1013"/>
      <c r="W164" s="1013"/>
      <c r="X164" s="1013"/>
      <c r="Y164" s="1013"/>
    </row>
    <row r="165" spans="1:25">
      <c r="A165" s="1182" t="s">
        <v>1043</v>
      </c>
      <c r="B165" s="1183"/>
      <c r="C165" s="1183"/>
      <c r="D165" s="1183"/>
      <c r="E165" s="1121" t="str">
        <f>IF(N135=1,"Complete","Incomplete")</f>
        <v>Complete</v>
      </c>
      <c r="F165" s="1184" t="s">
        <v>1044</v>
      </c>
      <c r="G165" s="1184"/>
      <c r="H165" s="1184"/>
      <c r="I165" s="1184"/>
      <c r="J165" s="1184"/>
      <c r="K165" s="1184"/>
      <c r="L165" s="1184"/>
      <c r="M165" s="1185"/>
      <c r="N165" s="1013"/>
      <c r="O165" s="1013"/>
      <c r="P165" s="1013"/>
      <c r="Q165" s="1013"/>
      <c r="R165" s="1013"/>
      <c r="S165" s="1013"/>
      <c r="T165" s="1013"/>
      <c r="U165" s="1013"/>
      <c r="V165" s="1013"/>
      <c r="W165" s="1013"/>
      <c r="X165" s="1013"/>
      <c r="Y165" s="1013"/>
    </row>
    <row r="166" spans="1:25">
      <c r="A166" s="1182" t="s">
        <v>1045</v>
      </c>
      <c r="B166" s="1183"/>
      <c r="C166" s="1183"/>
      <c r="D166" s="1183"/>
      <c r="E166" s="1121" t="str">
        <f>IF(N137=1,"Complete","Incomplete")</f>
        <v>Complete</v>
      </c>
      <c r="F166" s="1184" t="s">
        <v>1046</v>
      </c>
      <c r="G166" s="1184"/>
      <c r="H166" s="1184"/>
      <c r="I166" s="1184"/>
      <c r="J166" s="1184"/>
      <c r="K166" s="1184"/>
      <c r="L166" s="1184"/>
      <c r="M166" s="1185"/>
      <c r="N166" s="1013"/>
      <c r="O166" s="1013"/>
      <c r="P166" s="1013"/>
      <c r="Q166" s="1013"/>
      <c r="R166" s="1013"/>
      <c r="S166" s="1013"/>
      <c r="T166" s="1013"/>
      <c r="U166" s="1013"/>
      <c r="V166" s="1013"/>
      <c r="W166" s="1013"/>
      <c r="X166" s="1013"/>
      <c r="Y166" s="1013"/>
    </row>
    <row r="167" spans="1:25" ht="15.75" customHeight="1">
      <c r="A167" s="1186" t="s">
        <v>1047</v>
      </c>
      <c r="B167" s="1187"/>
      <c r="C167" s="1187"/>
      <c r="D167" s="1187"/>
      <c r="E167" s="1122" t="str">
        <f>IF(N138=1,"Complete","Incomplete")</f>
        <v>Complete</v>
      </c>
      <c r="F167" s="1188" t="s">
        <v>1044</v>
      </c>
      <c r="G167" s="1188"/>
      <c r="H167" s="1188"/>
      <c r="I167" s="1188"/>
      <c r="J167" s="1188"/>
      <c r="K167" s="1188"/>
      <c r="L167" s="1188"/>
      <c r="M167" s="1189"/>
      <c r="N167" s="1013"/>
      <c r="O167" s="1013"/>
      <c r="P167" s="1013"/>
      <c r="Q167" s="1013"/>
      <c r="R167" s="1013"/>
      <c r="S167" s="1013"/>
      <c r="T167" s="1013"/>
      <c r="U167" s="1013"/>
      <c r="V167" s="1013"/>
      <c r="W167" s="1013"/>
      <c r="X167" s="1013"/>
      <c r="Y167" s="1013"/>
    </row>
    <row r="168" spans="1:25">
      <c r="A168" s="1013"/>
      <c r="B168" s="1013"/>
      <c r="C168" s="1013"/>
      <c r="D168" s="1013"/>
      <c r="E168" s="1013"/>
      <c r="F168" s="1013"/>
      <c r="G168" s="1013"/>
      <c r="H168" s="1013"/>
      <c r="I168" s="1013"/>
      <c r="J168" s="1013"/>
      <c r="K168" s="1013"/>
      <c r="L168" s="1013"/>
      <c r="M168" s="1013"/>
      <c r="N168" s="1013"/>
      <c r="O168" s="1013"/>
      <c r="P168" s="1013"/>
      <c r="Q168" s="1013"/>
      <c r="R168" s="1013"/>
      <c r="S168" s="1013"/>
      <c r="T168" s="1013"/>
      <c r="U168" s="1013"/>
      <c r="V168" s="1013"/>
      <c r="W168" s="1013"/>
      <c r="X168" s="1013"/>
      <c r="Y168" s="1013"/>
    </row>
    <row r="169" spans="1:25">
      <c r="A169" s="1013"/>
      <c r="B169" s="1013"/>
      <c r="C169" s="1013"/>
      <c r="D169" s="1013"/>
      <c r="E169" s="1013"/>
      <c r="F169" s="1013"/>
      <c r="G169" s="1013"/>
      <c r="H169" s="1013"/>
      <c r="I169" s="1013"/>
      <c r="J169" s="1013"/>
      <c r="K169" s="1013"/>
      <c r="L169" s="1013"/>
      <c r="M169" s="1013"/>
      <c r="N169" s="1013"/>
      <c r="O169" s="1013"/>
      <c r="P169" s="1013"/>
      <c r="Q169" s="1013"/>
      <c r="R169" s="1013"/>
      <c r="S169" s="1013"/>
      <c r="T169" s="1013"/>
      <c r="U169" s="1013"/>
      <c r="V169" s="1013"/>
      <c r="W169" s="1013"/>
      <c r="X169" s="1013"/>
      <c r="Y169" s="1013"/>
    </row>
  </sheetData>
  <sheetProtection algorithmName="SHA-512" hashValue="HcqhCdrp7Y6jiZ2WhL9iL39yyfBHlZ2+3luy7/EYPMeN2Roo3HHt3RYCa60eyEw1XywQmv8kswrvZGNY0DsUbw==" saltValue="toYCSVQXrS8u+meyMwWgwQ==" spinCount="100000" sheet="1" objects="1"/>
  <mergeCells count="209">
    <mergeCell ref="A1:M1"/>
    <mergeCell ref="A2:M2"/>
    <mergeCell ref="A3:M3"/>
    <mergeCell ref="A4:M4"/>
    <mergeCell ref="A5:M5"/>
    <mergeCell ref="B6:M6"/>
    <mergeCell ref="A7:A9"/>
    <mergeCell ref="B7:M9"/>
    <mergeCell ref="G10:H10"/>
    <mergeCell ref="I10:K10"/>
    <mergeCell ref="L10:M10"/>
    <mergeCell ref="B11:F11"/>
    <mergeCell ref="G11:H11"/>
    <mergeCell ref="I11:K11"/>
    <mergeCell ref="L11:M11"/>
    <mergeCell ref="B12:F12"/>
    <mergeCell ref="G12:M13"/>
    <mergeCell ref="B13:F13"/>
    <mergeCell ref="A14:M14"/>
    <mergeCell ref="A15:M15"/>
    <mergeCell ref="A16:M16"/>
    <mergeCell ref="A17:M17"/>
    <mergeCell ref="A18:D28"/>
    <mergeCell ref="E18:E21"/>
    <mergeCell ref="H18:I18"/>
    <mergeCell ref="J18:K18"/>
    <mergeCell ref="F19:K19"/>
    <mergeCell ref="H20:I20"/>
    <mergeCell ref="J20:K20"/>
    <mergeCell ref="E22:E25"/>
    <mergeCell ref="H22:I22"/>
    <mergeCell ref="J22:K22"/>
    <mergeCell ref="H24:I24"/>
    <mergeCell ref="J24:K24"/>
    <mergeCell ref="H25:I25"/>
    <mergeCell ref="J25:K25"/>
    <mergeCell ref="E26:E28"/>
    <mergeCell ref="A29:M29"/>
    <mergeCell ref="A30:F30"/>
    <mergeCell ref="I30:M32"/>
    <mergeCell ref="A31:A33"/>
    <mergeCell ref="B31:F33"/>
    <mergeCell ref="G31:G32"/>
    <mergeCell ref="H31:H32"/>
    <mergeCell ref="G33:M33"/>
    <mergeCell ref="G34:H34"/>
    <mergeCell ref="I34:K34"/>
    <mergeCell ref="L34:M34"/>
    <mergeCell ref="B35:F35"/>
    <mergeCell ref="G35:H35"/>
    <mergeCell ref="I35:K35"/>
    <mergeCell ref="L35:M35"/>
    <mergeCell ref="A36:M36"/>
    <mergeCell ref="A37:A40"/>
    <mergeCell ref="B37:F40"/>
    <mergeCell ref="I37:J37"/>
    <mergeCell ref="I38:J38"/>
    <mergeCell ref="I39:J39"/>
    <mergeCell ref="I40:J40"/>
    <mergeCell ref="B41:F41"/>
    <mergeCell ref="G41:M41"/>
    <mergeCell ref="G42:H42"/>
    <mergeCell ref="I42:K42"/>
    <mergeCell ref="L42:M42"/>
    <mergeCell ref="B43:F43"/>
    <mergeCell ref="G43:H43"/>
    <mergeCell ref="I43:K43"/>
    <mergeCell ref="L43:M43"/>
    <mergeCell ref="B44:F44"/>
    <mergeCell ref="G44:M45"/>
    <mergeCell ref="B45:F45"/>
    <mergeCell ref="A46:M46"/>
    <mergeCell ref="B47:M47"/>
    <mergeCell ref="B48:M48"/>
    <mergeCell ref="A49:E51"/>
    <mergeCell ref="F49:F50"/>
    <mergeCell ref="G49:G50"/>
    <mergeCell ref="H49:H50"/>
    <mergeCell ref="I49:M51"/>
    <mergeCell ref="A52:D64"/>
    <mergeCell ref="I52:M64"/>
    <mergeCell ref="I65:M65"/>
    <mergeCell ref="A66:D74"/>
    <mergeCell ref="I66:M74"/>
    <mergeCell ref="I75:M75"/>
    <mergeCell ref="A76:D87"/>
    <mergeCell ref="I76:M87"/>
    <mergeCell ref="I88:M88"/>
    <mergeCell ref="I90:K90"/>
    <mergeCell ref="L90:M90"/>
    <mergeCell ref="E91:M91"/>
    <mergeCell ref="A92:M92"/>
    <mergeCell ref="B93:F93"/>
    <mergeCell ref="G93:M94"/>
    <mergeCell ref="B94:F94"/>
    <mergeCell ref="A95:M95"/>
    <mergeCell ref="A96:M96"/>
    <mergeCell ref="A97:M97"/>
    <mergeCell ref="A98:M98"/>
    <mergeCell ref="B99:F99"/>
    <mergeCell ref="I99:M101"/>
    <mergeCell ref="A100:A102"/>
    <mergeCell ref="B100:E102"/>
    <mergeCell ref="A103:M103"/>
    <mergeCell ref="A104:A107"/>
    <mergeCell ref="B104:F104"/>
    <mergeCell ref="I104:J104"/>
    <mergeCell ref="B105:F107"/>
    <mergeCell ref="G105:H105"/>
    <mergeCell ref="I105:K105"/>
    <mergeCell ref="L105:M105"/>
    <mergeCell ref="I106:J106"/>
    <mergeCell ref="G107:H107"/>
    <mergeCell ref="I107:K107"/>
    <mergeCell ref="A108:A109"/>
    <mergeCell ref="B108:F108"/>
    <mergeCell ref="G108:M109"/>
    <mergeCell ref="B109:F109"/>
    <mergeCell ref="A110:M110"/>
    <mergeCell ref="A111:A114"/>
    <mergeCell ref="B111:F111"/>
    <mergeCell ref="I111:J111"/>
    <mergeCell ref="B112:F114"/>
    <mergeCell ref="G112:H112"/>
    <mergeCell ref="I112:K112"/>
    <mergeCell ref="L112:M112"/>
    <mergeCell ref="I113:J113"/>
    <mergeCell ref="G114:H114"/>
    <mergeCell ref="I114:K114"/>
    <mergeCell ref="L114:M114"/>
    <mergeCell ref="A115:A116"/>
    <mergeCell ref="B115:F115"/>
    <mergeCell ref="G115:M116"/>
    <mergeCell ref="B116:F116"/>
    <mergeCell ref="A117:M117"/>
    <mergeCell ref="A118:A121"/>
    <mergeCell ref="B118:F118"/>
    <mergeCell ref="I118:J118"/>
    <mergeCell ref="B119:F121"/>
    <mergeCell ref="G119:H119"/>
    <mergeCell ref="I119:K119"/>
    <mergeCell ref="I120:J120"/>
    <mergeCell ref="G121:H121"/>
    <mergeCell ref="I121:K121"/>
    <mergeCell ref="A122:A123"/>
    <mergeCell ref="B122:F122"/>
    <mergeCell ref="G122:M123"/>
    <mergeCell ref="B123:F123"/>
    <mergeCell ref="A124:M124"/>
    <mergeCell ref="A125:M125"/>
    <mergeCell ref="A126:M126"/>
    <mergeCell ref="A127:M127"/>
    <mergeCell ref="D128:M129"/>
    <mergeCell ref="D131:M132"/>
    <mergeCell ref="D137:D138"/>
    <mergeCell ref="F137:G137"/>
    <mergeCell ref="F138:G138"/>
    <mergeCell ref="B141:M141"/>
    <mergeCell ref="A142:M142"/>
    <mergeCell ref="A143:D143"/>
    <mergeCell ref="F143:M143"/>
    <mergeCell ref="A144:D144"/>
    <mergeCell ref="F144:M144"/>
    <mergeCell ref="A145:D145"/>
    <mergeCell ref="F145:M145"/>
    <mergeCell ref="A146:D146"/>
    <mergeCell ref="F146:M146"/>
    <mergeCell ref="A147:D147"/>
    <mergeCell ref="F147:M147"/>
    <mergeCell ref="A148:D148"/>
    <mergeCell ref="F148:M148"/>
    <mergeCell ref="A149:D149"/>
    <mergeCell ref="F149:M149"/>
    <mergeCell ref="A150:D150"/>
    <mergeCell ref="F150:M150"/>
    <mergeCell ref="A151:D151"/>
    <mergeCell ref="F151:M151"/>
    <mergeCell ref="A152:D152"/>
    <mergeCell ref="F152:M152"/>
    <mergeCell ref="A153:D153"/>
    <mergeCell ref="F153:M153"/>
    <mergeCell ref="A154:D154"/>
    <mergeCell ref="F154:M154"/>
    <mergeCell ref="A155:D155"/>
    <mergeCell ref="F155:M155"/>
    <mergeCell ref="A156:D156"/>
    <mergeCell ref="F156:M156"/>
    <mergeCell ref="A157:D157"/>
    <mergeCell ref="F157:M157"/>
    <mergeCell ref="A158:D158"/>
    <mergeCell ref="F158:M158"/>
    <mergeCell ref="A159:D159"/>
    <mergeCell ref="F159:M159"/>
    <mergeCell ref="A165:D165"/>
    <mergeCell ref="F165:M165"/>
    <mergeCell ref="A166:D166"/>
    <mergeCell ref="F166:M166"/>
    <mergeCell ref="A167:D167"/>
    <mergeCell ref="F167:M167"/>
    <mergeCell ref="A160:D160"/>
    <mergeCell ref="F160:M160"/>
    <mergeCell ref="A161:D161"/>
    <mergeCell ref="F161:M161"/>
    <mergeCell ref="A162:D162"/>
    <mergeCell ref="F162:M162"/>
    <mergeCell ref="A163:D163"/>
    <mergeCell ref="F163:M163"/>
    <mergeCell ref="A164:D164"/>
    <mergeCell ref="F164:M164"/>
  </mergeCells>
  <conditionalFormatting sqref="L90:M90">
    <cfRule type="containsText" dxfId="23" priority="1" operator="containsText" text="Incomplete">
      <formula>NOT(ISERROR(SEARCH("Incomplete",L90)))</formula>
    </cfRule>
    <cfRule type="containsText" dxfId="22" priority="2" operator="containsText" text="Complete">
      <formula>NOT(ISERROR(SEARCH("Complete",L90)))</formula>
    </cfRule>
  </conditionalFormatting>
  <conditionalFormatting sqref="E144:E167">
    <cfRule type="cellIs" dxfId="21" priority="3" operator="equal">
      <formula>"Complete"</formula>
    </cfRule>
    <cfRule type="cellIs" dxfId="20" priority="4" operator="equal">
      <formula>"Incomplete"</formula>
    </cfRule>
  </conditionalFormatting>
  <dataValidations count="19">
    <dataValidation type="list" allowBlank="1" showInputMessage="1" showErrorMessage="1" sqref="G35:M35" xr:uid="{00000000-0002-0000-0900-000000000000}">
      <formula1>$S$2:$S$16</formula1>
    </dataValidation>
    <dataValidation type="date" allowBlank="1" showInputMessage="1" showErrorMessage="1" errorTitle="Enter Date" error="Date must be entered in MM/DD/YYYY format. Date must be between 01/01/2026 and 01/01/2027." promptTitle="Enter Date MM/DD/YYYY" prompt="Enter Date MM/DD/YYYY" sqref="F137:G137" xr:uid="{00000000-0002-0000-0900-000001000000}">
      <formula1>46023</formula1>
      <formula2>46388</formula2>
    </dataValidation>
    <dataValidation type="list" allowBlank="1" showInputMessage="1" showErrorMessage="1" sqref="H37:H40 K37:K40 M37:M40 H104 K104 M104 H106 K106 H111 K111 M111 H113 K113 M113 H118 K118 H120 K120" xr:uid="{00000000-0002-0000-0900-000002000000}">
      <formula1>$T$2</formula1>
    </dataValidation>
    <dataValidation allowBlank="1" showInputMessage="1" showErrorMessage="1" errorTitle="Too Many Characters" error="Limit response to fewer than 1000 characters, including spaces. " sqref="G44:M45" xr:uid="{00000000-0002-0000-0900-000003000000}"/>
    <dataValidation type="textLength" operator="lessThanOrEqual" allowBlank="1" showInputMessage="1" showErrorMessage="1" errorTitle="Too Many Characters" error="Limit response to fewer than 1000 characters, including spaces. " sqref="G41:M41 G93:M95" xr:uid="{00000000-0002-0000-0900-000004000000}">
      <formula1>1000</formula1>
    </dataValidation>
    <dataValidation type="list" allowBlank="1" showInputMessage="1" showErrorMessage="1" sqref="G11:M11" xr:uid="{00000000-0002-0000-0900-000005000000}">
      <formula1>$Q$2:$Q$14</formula1>
    </dataValidation>
    <dataValidation type="list" allowBlank="1" showInputMessage="1" showErrorMessage="1" sqref="E133 E135" xr:uid="{00000000-0002-0000-0900-000006000000}">
      <formula1>$V$2:$V$3</formula1>
    </dataValidation>
    <dataValidation type="textLength" operator="lessThanOrEqual" allowBlank="1" showInputMessage="1" showErrorMessage="1" errorTitle="Too Many Characters" error="Limit Response to no more than 500 characters, including spaces. " sqref="G115:M116" xr:uid="{00000000-0002-0000-0900-000007000000}">
      <formula1>500</formula1>
    </dataValidation>
    <dataValidation type="textLength" operator="lessThanOrEqual" allowBlank="1" showInputMessage="1" showErrorMessage="1" errorTitle="Too Many Characters" error="Limit response to no more than 500 characters, including spaces. " sqref="G108:M109 G122" xr:uid="{00000000-0002-0000-0900-000008000000}">
      <formula1>500</formula1>
    </dataValidation>
    <dataValidation type="textLength" operator="lessThanOrEqual" allowBlank="1" showInputMessage="1" showErrorMessage="1" errorTitle="Too Many Characters" error="Limit reponse to no more than 500 characters, including spaces." sqref="I66:M74 I76" xr:uid="{00000000-0002-0000-0900-000009000000}">
      <formula1>500</formula1>
    </dataValidation>
    <dataValidation type="textLength" operator="lessThanOrEqual" allowBlank="1" showInputMessage="1" showErrorMessage="1" errorTitle="Too Many Characters" error="Limit reponse to no more than 500 characters, including spaces. " sqref="I52:M64" xr:uid="{00000000-0002-0000-0900-00000A000000}">
      <formula1>500</formula1>
    </dataValidation>
    <dataValidation type="textLength" operator="lessThanOrEqual" allowBlank="1" showInputMessage="1" showErrorMessage="1" errorTitle="Too Many Characters" error="Limit response to no more than 1000 characters, including spaces" sqref="G12" xr:uid="{00000000-0002-0000-0900-00000B000000}">
      <formula1>1000</formula1>
    </dataValidation>
    <dataValidation type="textLength" operator="lessThanOrEqual" allowBlank="1" showInputMessage="1" showErrorMessage="1" errorTitle="Too Many Characters" error="Limit response to no more than 2000 characters, including spaces. " sqref="B7:M9" xr:uid="{00000000-0002-0000-0900-00000C000000}">
      <formula1>2000</formula1>
    </dataValidation>
    <dataValidation type="list" allowBlank="1" showInputMessage="1" showErrorMessage="1" sqref="H31:H32 H100:H102" xr:uid="{00000000-0002-0000-0900-00000D000000}">
      <formula1>$R$2:$R$3</formula1>
    </dataValidation>
    <dataValidation type="list" allowBlank="1" showInputMessage="1" showErrorMessage="1" sqref="G43:M43" xr:uid="{00000000-0002-0000-0900-00000E000000}">
      <formula1>$U$2:$U$36</formula1>
    </dataValidation>
    <dataValidation type="decimal" allowBlank="1" showInputMessage="1" showErrorMessage="1" errorTitle="ERROR" error="Please enter Tier Funding only. You have entered an amount that appears to be based on your district's Gross State Contribution. (If you entered 0 you will also see this message.)" promptTitle="Enter $" prompt="_x000a_" sqref="G31:G32" xr:uid="{00000000-0002-0000-0900-00000F000000}">
      <formula1>1</formula1>
      <formula2>J22-1</formula2>
    </dataValidation>
    <dataValidation type="decimal" operator="greaterThan" allowBlank="1" showInputMessage="1" showErrorMessage="1" errorTitle="High Variance" error="Funding amount must be within an accepted range of variance. _x000a_Enter an amount that is greater than 90% of prior year. Use actual funding amounts if available (published at https://www.isbe.net/ebfspendingplan)" sqref="G100 G102" xr:uid="{00000000-0002-0000-0900-000010000000}">
      <formula1>G26*0.89</formula1>
    </dataValidation>
    <dataValidation type="decimal" operator="greaterThanOrEqual" allowBlank="1" showInputMessage="1" showErrorMessage="1" errorTitle="High Variance" error="Funding amount must be within an accepted range of variance. _x000a_Enter an amount that is at least 90% of prior year. Use actual funding amounts if available (published at https://www.isbe.net/ebfspendingplan)" sqref="G101" xr:uid="{00000000-0002-0000-0900-000011000000}">
      <formula1>G27*0.89</formula1>
    </dataValidation>
    <dataValidation type="list" allowBlank="1" showInputMessage="1" showErrorMessage="1" sqref="E130" xr:uid="{00000000-0002-0000-0900-000012000000}">
      <formula1>$V$2:$V$2</formula1>
    </dataValidation>
  </dataValidations>
  <pageMargins left="0.5" right="0.5" top="0.75" bottom="0.5" header="0.3" footer="0.3"/>
  <pageSetup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pageSetUpPr autoPageBreaks="0" fitToPage="1"/>
  </sheetPr>
  <dimension ref="A1:N41"/>
  <sheetViews>
    <sheetView showGridLines="0" zoomScaleSheetLayoutView="80" workbookViewId="0">
      <selection activeCell="E17" sqref="E17"/>
    </sheetView>
  </sheetViews>
  <sheetFormatPr defaultColWidth="9.140625" defaultRowHeight="15"/>
  <cols>
    <col min="1" max="1" width="2.7109375" style="1010" customWidth="1"/>
    <col min="2" max="2" width="3" style="1010" customWidth="1"/>
    <col min="3" max="3" width="39.7109375" style="1010" customWidth="1"/>
    <col min="4" max="4" width="9.5703125" style="1010" customWidth="1"/>
    <col min="5" max="5" width="13.140625" style="1010" customWidth="1"/>
    <col min="6" max="6" width="12.28515625" style="1010" customWidth="1"/>
    <col min="7" max="7" width="12.42578125" style="1010" customWidth="1"/>
    <col min="8" max="8" width="11.7109375" style="1010" customWidth="1"/>
    <col min="9" max="9" width="10.85546875" style="1010" customWidth="1"/>
    <col min="10" max="10" width="12.28515625" style="1010" customWidth="1"/>
    <col min="11" max="11" width="12.140625" style="1010" customWidth="1"/>
    <col min="12" max="12" width="13.140625" style="1010" customWidth="1"/>
    <col min="13" max="13" width="12" style="1010" customWidth="1"/>
    <col min="14" max="14" width="17.85546875" style="1010" customWidth="1"/>
    <col min="15" max="15" width="9.140625" style="1010" customWidth="1"/>
    <col min="16" max="16384" width="9.140625" style="1010"/>
  </cols>
  <sheetData>
    <row r="1" spans="1:14" ht="15" customHeight="1">
      <c r="A1" s="528"/>
      <c r="B1" s="529"/>
      <c r="C1" s="529"/>
      <c r="D1" s="529"/>
      <c r="E1" s="529"/>
      <c r="F1" s="530" t="s">
        <v>1048</v>
      </c>
      <c r="G1" s="529"/>
      <c r="H1" s="529"/>
      <c r="I1" s="529"/>
      <c r="J1" s="529"/>
      <c r="K1" s="529"/>
      <c r="L1" s="327"/>
      <c r="M1" s="85"/>
      <c r="N1" s="85"/>
    </row>
    <row r="2" spans="1:14">
      <c r="A2" s="1483" t="s">
        <v>1049</v>
      </c>
      <c r="B2" s="1484"/>
      <c r="C2" s="1484"/>
      <c r="D2" s="1484"/>
      <c r="E2" s="1484"/>
      <c r="F2" s="1484"/>
      <c r="G2" s="1484"/>
      <c r="H2" s="1484"/>
      <c r="I2" s="1484"/>
      <c r="J2" s="1484"/>
      <c r="K2" s="1484"/>
      <c r="L2" s="328"/>
      <c r="M2" s="85"/>
      <c r="N2" s="85"/>
    </row>
    <row r="3" spans="1:14">
      <c r="A3" s="451" t="s">
        <v>1050</v>
      </c>
      <c r="B3" s="413"/>
      <c r="C3" s="413"/>
      <c r="D3" s="413"/>
      <c r="E3" s="413"/>
      <c r="F3" s="413"/>
      <c r="G3" s="414"/>
      <c r="H3" s="413"/>
      <c r="I3" s="413"/>
      <c r="J3" s="413"/>
      <c r="K3" s="413"/>
      <c r="L3" s="415"/>
      <c r="M3" s="85"/>
      <c r="N3" s="85"/>
    </row>
    <row r="4" spans="1:14">
      <c r="A4" s="266"/>
      <c r="B4" s="85"/>
      <c r="C4" s="85"/>
      <c r="D4" s="85"/>
      <c r="E4" s="85"/>
      <c r="F4" s="85"/>
      <c r="G4" s="22"/>
      <c r="H4" s="85"/>
      <c r="I4" s="85"/>
      <c r="J4" s="85"/>
      <c r="K4" s="85"/>
      <c r="L4" s="328"/>
      <c r="M4" s="85"/>
      <c r="N4" s="85"/>
    </row>
    <row r="5" spans="1:14" ht="13.5" customHeight="1">
      <c r="A5" s="322" t="str">
        <f>"The worksheet is intended for use during the budgeting process to estimate the district's percent increase of FY"&amp;'B27'!K2&amp;" budgeted expenditures over actual FY"&amp;'B27'!K2-1&amp;" expenditures."</f>
        <v>The worksheet is intended for use during the budgeting process to estimate the district's percent increase of FY2027 budgeted expenditures over actual FY2026 expenditures.</v>
      </c>
      <c r="B5" s="412"/>
      <c r="C5" s="412"/>
      <c r="D5" s="412"/>
      <c r="E5" s="412"/>
      <c r="F5" s="412"/>
      <c r="G5" s="412"/>
      <c r="H5" s="412"/>
      <c r="I5" s="412"/>
      <c r="J5" s="412"/>
      <c r="K5" s="412"/>
      <c r="L5" s="329"/>
      <c r="M5" s="267"/>
      <c r="N5" s="267"/>
    </row>
    <row r="6" spans="1:14" ht="17.25" customHeight="1">
      <c r="A6" s="269" t="s">
        <v>1051</v>
      </c>
      <c r="B6" s="267"/>
      <c r="C6" s="267"/>
      <c r="D6" s="267"/>
      <c r="E6" s="267"/>
      <c r="F6" s="267"/>
      <c r="G6" s="267"/>
      <c r="H6" s="267"/>
      <c r="I6" s="267"/>
      <c r="J6" s="267"/>
      <c r="K6" s="267"/>
      <c r="L6" s="268"/>
      <c r="M6" s="267"/>
      <c r="N6" s="267"/>
    </row>
    <row r="7" spans="1:14" ht="18" customHeight="1">
      <c r="A7" s="270"/>
      <c r="B7" s="271"/>
      <c r="C7" s="271"/>
      <c r="D7" s="271"/>
      <c r="E7" s="271"/>
      <c r="F7" s="271"/>
      <c r="G7" s="271"/>
      <c r="H7" s="271"/>
      <c r="I7" s="271"/>
      <c r="J7" s="271"/>
      <c r="K7" s="271"/>
      <c r="L7" s="272"/>
      <c r="M7" s="271"/>
      <c r="N7" s="271"/>
    </row>
    <row r="8" spans="1:14">
      <c r="A8" s="322" t="s">
        <v>1052</v>
      </c>
      <c r="B8" s="85"/>
      <c r="C8" s="85"/>
      <c r="D8" s="85"/>
      <c r="E8" s="85"/>
      <c r="F8" s="22"/>
      <c r="G8" s="22"/>
      <c r="H8" s="85"/>
      <c r="I8" s="85"/>
      <c r="J8" s="85"/>
      <c r="K8" s="85"/>
      <c r="L8" s="257"/>
      <c r="M8" s="85"/>
      <c r="N8" s="85"/>
    </row>
    <row r="9" spans="1:14">
      <c r="A9" s="273" t="s">
        <v>1053</v>
      </c>
      <c r="B9" s="85"/>
      <c r="C9" s="85"/>
      <c r="D9" s="85"/>
      <c r="E9" s="85"/>
      <c r="F9" s="22"/>
      <c r="G9" s="1123" t="s">
        <v>1054</v>
      </c>
      <c r="I9" s="85"/>
      <c r="J9" s="85"/>
      <c r="K9" s="85"/>
      <c r="L9" s="257"/>
      <c r="M9" s="85"/>
      <c r="N9" s="85"/>
    </row>
    <row r="10" spans="1:14">
      <c r="A10" s="274"/>
      <c r="B10" s="85"/>
      <c r="C10" s="85"/>
      <c r="D10" s="85"/>
      <c r="E10" s="85"/>
      <c r="F10" s="22"/>
      <c r="G10" s="22"/>
      <c r="H10" s="85"/>
      <c r="I10" s="85"/>
      <c r="J10" s="85"/>
      <c r="K10" s="85"/>
      <c r="L10" s="257"/>
      <c r="M10" s="85"/>
      <c r="N10" s="85"/>
    </row>
    <row r="11" spans="1:14">
      <c r="A11" s="1124" t="s">
        <v>1055</v>
      </c>
      <c r="B11" s="1125"/>
      <c r="C11" s="1125"/>
      <c r="D11" s="1125"/>
      <c r="E11" s="1125"/>
      <c r="F11" s="22"/>
      <c r="G11" s="22"/>
      <c r="H11" s="85"/>
      <c r="I11" s="275" t="s">
        <v>1056</v>
      </c>
      <c r="J11" s="1485" t="str">
        <f>Cover!J13</f>
        <v>Career &amp; Tech Educ Consortium</v>
      </c>
      <c r="K11" s="1485"/>
      <c r="L11" s="1486"/>
      <c r="M11" s="85"/>
      <c r="N11" s="85"/>
    </row>
    <row r="12" spans="1:14">
      <c r="A12" s="1126" t="s">
        <v>1057</v>
      </c>
      <c r="B12" s="1127"/>
      <c r="C12" s="1127"/>
      <c r="D12" s="1127"/>
      <c r="E12" s="1127"/>
      <c r="F12" s="85"/>
      <c r="G12" s="85"/>
      <c r="H12" s="85"/>
      <c r="I12" s="275" t="s">
        <v>1058</v>
      </c>
      <c r="J12" s="1487" t="str">
        <f>Cover!J14</f>
        <v>08089723045</v>
      </c>
      <c r="K12" s="1487"/>
      <c r="L12" s="1488"/>
      <c r="M12" s="85"/>
      <c r="N12" s="85"/>
    </row>
    <row r="13" spans="1:14">
      <c r="A13" s="1128"/>
      <c r="B13" s="1129"/>
      <c r="C13" s="1129"/>
      <c r="D13" s="1129"/>
      <c r="E13" s="1129"/>
      <c r="F13" s="85"/>
      <c r="G13" s="85"/>
      <c r="H13" s="85"/>
      <c r="I13" s="85"/>
      <c r="J13" s="85"/>
      <c r="K13" s="85"/>
      <c r="L13" s="257"/>
      <c r="M13" s="85"/>
      <c r="N13" s="85"/>
    </row>
    <row r="14" spans="1:14">
      <c r="A14" s="258"/>
      <c r="B14" s="85"/>
      <c r="C14" s="85"/>
      <c r="D14" s="85"/>
      <c r="E14" s="337" t="str">
        <f>"Estimated Actual Expenditures, Fiscal Year "&amp;'B27'!K2-1</f>
        <v>Estimated Actual Expenditures, Fiscal Year 2026</v>
      </c>
      <c r="F14" s="338"/>
      <c r="G14" s="338"/>
      <c r="H14" s="338"/>
      <c r="I14" s="337" t="str">
        <f>"Budgeted Expenditures, Fiscal Year "&amp;'B27'!K2</f>
        <v>Budgeted Expenditures, Fiscal Year 2027</v>
      </c>
      <c r="J14" s="338"/>
      <c r="K14" s="338"/>
      <c r="L14" s="342"/>
      <c r="M14" s="85"/>
      <c r="N14" s="85"/>
    </row>
    <row r="15" spans="1:14">
      <c r="A15" s="258"/>
      <c r="B15" s="85"/>
      <c r="C15" s="22"/>
      <c r="D15" s="85"/>
      <c r="E15" s="339" t="s">
        <v>58</v>
      </c>
      <c r="F15" s="339" t="s">
        <v>59</v>
      </c>
      <c r="G15" s="340" t="s">
        <v>65</v>
      </c>
      <c r="H15" s="334"/>
      <c r="I15" s="339" t="s">
        <v>58</v>
      </c>
      <c r="J15" s="339" t="s">
        <v>59</v>
      </c>
      <c r="K15" s="340" t="s">
        <v>65</v>
      </c>
      <c r="L15" s="343"/>
      <c r="M15" s="85"/>
      <c r="N15" s="85"/>
    </row>
    <row r="16" spans="1:14" ht="38.25" customHeight="1">
      <c r="A16" s="1489" t="s">
        <v>189</v>
      </c>
      <c r="B16" s="1490"/>
      <c r="C16" s="1490"/>
      <c r="D16" s="341" t="s">
        <v>1059</v>
      </c>
      <c r="E16" s="341" t="s">
        <v>788</v>
      </c>
      <c r="F16" s="341" t="s">
        <v>789</v>
      </c>
      <c r="G16" s="341" t="s">
        <v>1060</v>
      </c>
      <c r="H16" s="339" t="s">
        <v>489</v>
      </c>
      <c r="I16" s="341" t="s">
        <v>788</v>
      </c>
      <c r="J16" s="341" t="s">
        <v>789</v>
      </c>
      <c r="K16" s="341" t="s">
        <v>1060</v>
      </c>
      <c r="L16" s="343" t="s">
        <v>489</v>
      </c>
      <c r="M16" s="85"/>
      <c r="N16" s="85"/>
    </row>
    <row r="17" spans="1:14">
      <c r="A17" s="344">
        <v>1</v>
      </c>
      <c r="B17" s="333" t="s">
        <v>539</v>
      </c>
      <c r="C17" s="333"/>
      <c r="D17" s="334">
        <v>2320</v>
      </c>
      <c r="E17" s="335"/>
      <c r="F17" s="1130"/>
      <c r="G17" s="335"/>
      <c r="H17" s="1131">
        <f t="shared" ref="H17:H23" si="0">SUM(E17:G17)</f>
        <v>0</v>
      </c>
      <c r="I17" s="1131">
        <f>'EstExp 11-19'!K52</f>
        <v>0</v>
      </c>
      <c r="J17" s="1130"/>
      <c r="K17" s="1131">
        <f>'EstExp 11-19'!K361</f>
        <v>0</v>
      </c>
      <c r="L17" s="1132">
        <f t="shared" ref="L17:L23" si="1">SUM(I17:K17)</f>
        <v>0</v>
      </c>
      <c r="M17" s="85"/>
      <c r="N17" s="85"/>
    </row>
    <row r="18" spans="1:14">
      <c r="A18" s="344">
        <v>2</v>
      </c>
      <c r="B18" s="333" t="s">
        <v>540</v>
      </c>
      <c r="C18" s="333"/>
      <c r="D18" s="334">
        <v>2330</v>
      </c>
      <c r="E18" s="335"/>
      <c r="F18" s="1130"/>
      <c r="G18" s="335"/>
      <c r="H18" s="1131">
        <f t="shared" si="0"/>
        <v>0</v>
      </c>
      <c r="I18" s="1131">
        <f>'EstExp 11-19'!K53</f>
        <v>178699</v>
      </c>
      <c r="J18" s="1130"/>
      <c r="K18" s="1131">
        <f>'EstExp 11-19'!K362</f>
        <v>0</v>
      </c>
      <c r="L18" s="1132">
        <f t="shared" si="1"/>
        <v>178699</v>
      </c>
      <c r="M18" s="85"/>
      <c r="N18" s="85"/>
    </row>
    <row r="19" spans="1:14">
      <c r="A19" s="344">
        <v>3</v>
      </c>
      <c r="B19" s="333" t="s">
        <v>1061</v>
      </c>
      <c r="C19" s="333"/>
      <c r="D19" s="336">
        <v>2490</v>
      </c>
      <c r="E19" s="335"/>
      <c r="F19" s="1130"/>
      <c r="G19" s="335"/>
      <c r="H19" s="1131">
        <f t="shared" si="0"/>
        <v>0</v>
      </c>
      <c r="I19" s="1131">
        <f>'EstExp 11-19'!K58</f>
        <v>0</v>
      </c>
      <c r="J19" s="1130"/>
      <c r="K19" s="1131">
        <f>'EstExp 11-19'!K368</f>
        <v>0</v>
      </c>
      <c r="L19" s="1132">
        <f t="shared" si="1"/>
        <v>0</v>
      </c>
      <c r="M19" s="85"/>
      <c r="N19" s="85"/>
    </row>
    <row r="20" spans="1:14">
      <c r="A20" s="344">
        <v>4</v>
      </c>
      <c r="B20" s="333" t="s">
        <v>549</v>
      </c>
      <c r="C20" s="333"/>
      <c r="D20" s="334">
        <v>2510</v>
      </c>
      <c r="E20" s="335"/>
      <c r="F20" s="335"/>
      <c r="G20" s="335"/>
      <c r="H20" s="1131">
        <f t="shared" si="0"/>
        <v>0</v>
      </c>
      <c r="I20" s="1131">
        <f>'EstExp 11-19'!K61</f>
        <v>0</v>
      </c>
      <c r="J20" s="1131">
        <f>'EstExp 11-19'!K126</f>
        <v>0</v>
      </c>
      <c r="K20" s="1131">
        <f>'EstExp 11-19'!K371</f>
        <v>0</v>
      </c>
      <c r="L20" s="1132">
        <f t="shared" si="1"/>
        <v>0</v>
      </c>
      <c r="M20" s="85"/>
      <c r="N20" s="85"/>
    </row>
    <row r="21" spans="1:14">
      <c r="A21" s="344">
        <v>5</v>
      </c>
      <c r="B21" s="333" t="s">
        <v>554</v>
      </c>
      <c r="C21" s="333"/>
      <c r="D21" s="334">
        <v>2570</v>
      </c>
      <c r="E21" s="335"/>
      <c r="F21" s="1130"/>
      <c r="G21" s="335"/>
      <c r="H21" s="1131">
        <f t="shared" si="0"/>
        <v>0</v>
      </c>
      <c r="I21" s="1131">
        <f>'EstExp 11-19'!K66</f>
        <v>0</v>
      </c>
      <c r="J21" s="1130"/>
      <c r="K21" s="1131">
        <f>'EstExp 11-19'!K377</f>
        <v>0</v>
      </c>
      <c r="L21" s="1132">
        <f t="shared" si="1"/>
        <v>0</v>
      </c>
      <c r="M21" s="85"/>
      <c r="N21" s="85"/>
    </row>
    <row r="22" spans="1:14">
      <c r="A22" s="344">
        <v>6</v>
      </c>
      <c r="B22" s="333" t="s">
        <v>558</v>
      </c>
      <c r="C22" s="333"/>
      <c r="D22" s="334">
        <v>2610</v>
      </c>
      <c r="E22" s="335"/>
      <c r="F22" s="1130"/>
      <c r="G22" s="335"/>
      <c r="H22" s="1131">
        <f t="shared" si="0"/>
        <v>0</v>
      </c>
      <c r="I22" s="1131">
        <f>'EstExp 11-19'!K69</f>
        <v>0</v>
      </c>
      <c r="J22" s="1130"/>
      <c r="K22" s="1131">
        <f>'EstExp 11-19'!K380</f>
        <v>0</v>
      </c>
      <c r="L22" s="1132">
        <f t="shared" si="1"/>
        <v>0</v>
      </c>
      <c r="M22" s="85"/>
      <c r="N22" s="85"/>
    </row>
    <row r="23" spans="1:14" ht="13.5" customHeight="1">
      <c r="A23" s="460">
        <v>7</v>
      </c>
      <c r="B23" s="464" t="s">
        <v>1062</v>
      </c>
      <c r="C23" s="465"/>
      <c r="D23" s="466"/>
      <c r="E23" s="458"/>
      <c r="F23" s="458"/>
      <c r="G23" s="458"/>
      <c r="H23" s="1133">
        <f t="shared" si="0"/>
        <v>0</v>
      </c>
      <c r="I23" s="458"/>
      <c r="J23" s="458"/>
      <c r="K23" s="458"/>
      <c r="L23" s="1134">
        <f t="shared" si="1"/>
        <v>0</v>
      </c>
      <c r="M23" s="85"/>
      <c r="N23" s="85"/>
    </row>
    <row r="24" spans="1:14" ht="13.5" customHeight="1">
      <c r="A24" s="461"/>
      <c r="B24" s="85" t="s">
        <v>1063</v>
      </c>
      <c r="C24" s="85"/>
      <c r="D24" s="459"/>
      <c r="E24" s="462"/>
      <c r="F24" s="462"/>
      <c r="G24" s="462"/>
      <c r="H24" s="1135"/>
      <c r="I24" s="462"/>
      <c r="J24" s="462"/>
      <c r="K24" s="462"/>
      <c r="L24" s="1136"/>
      <c r="M24" s="85"/>
      <c r="N24" s="85"/>
    </row>
    <row r="25" spans="1:14">
      <c r="A25" s="346">
        <v>8</v>
      </c>
      <c r="B25" s="347" t="s">
        <v>1064</v>
      </c>
      <c r="C25" s="348"/>
      <c r="D25" s="349"/>
      <c r="E25" s="1137">
        <f t="shared" ref="E25:L25" si="2">SUM(E17:E22)-E23</f>
        <v>0</v>
      </c>
      <c r="F25" s="1133">
        <f t="shared" si="2"/>
        <v>0</v>
      </c>
      <c r="G25" s="1133">
        <f t="shared" si="2"/>
        <v>0</v>
      </c>
      <c r="H25" s="1133">
        <f t="shared" si="2"/>
        <v>0</v>
      </c>
      <c r="I25" s="1133">
        <f t="shared" si="2"/>
        <v>178699</v>
      </c>
      <c r="J25" s="1133">
        <f t="shared" si="2"/>
        <v>0</v>
      </c>
      <c r="K25" s="1133">
        <f t="shared" si="2"/>
        <v>0</v>
      </c>
      <c r="L25" s="1134">
        <f t="shared" si="2"/>
        <v>178699</v>
      </c>
      <c r="M25" s="85"/>
      <c r="N25" s="85"/>
    </row>
    <row r="26" spans="1:14" ht="13.5" customHeight="1">
      <c r="A26" s="345">
        <v>9</v>
      </c>
      <c r="B26" s="456" t="str">
        <f>"Estimated Percent Increase (Decrease) for FY"&amp;'B27'!K2</f>
        <v>Estimated Percent Increase (Decrease) for FY2027</v>
      </c>
      <c r="C26" s="456"/>
      <c r="D26" s="323"/>
      <c r="E26" s="1138"/>
      <c r="F26" s="1138"/>
      <c r="G26" s="1138"/>
      <c r="H26" s="1138"/>
      <c r="I26" s="1138"/>
      <c r="J26" s="1138"/>
      <c r="K26" s="1138"/>
      <c r="L26" s="1491" t="str">
        <f>IF(AND(H25&gt;0,L25&gt;0),(((L25-H25)/H25)),"Enter Actual Data")</f>
        <v>Enter Actual Data</v>
      </c>
      <c r="M26" s="85"/>
      <c r="N26" s="85"/>
    </row>
    <row r="27" spans="1:14" ht="15.75" customHeight="1">
      <c r="A27" s="330"/>
      <c r="B27" s="457" t="str">
        <f>"(Budgeted) over (Actual) FY "&amp;'B27'!K2-"1"</f>
        <v>(Budgeted) over (Actual) FY 2026</v>
      </c>
      <c r="C27" s="457"/>
      <c r="D27" s="331"/>
      <c r="E27" s="1139"/>
      <c r="F27" s="1139"/>
      <c r="G27" s="1139"/>
      <c r="H27" s="1139"/>
      <c r="I27" s="1139"/>
      <c r="J27" s="1139"/>
      <c r="K27" s="1139"/>
      <c r="L27" s="1492"/>
      <c r="M27" s="85"/>
      <c r="N27" s="85"/>
    </row>
    <row r="28" spans="1:14">
      <c r="A28" s="324"/>
      <c r="B28" s="50"/>
      <c r="C28" s="85"/>
      <c r="D28" s="85"/>
      <c r="E28" s="85"/>
      <c r="F28" s="85"/>
      <c r="G28" s="85"/>
      <c r="H28" s="85"/>
      <c r="I28" s="85"/>
      <c r="J28" s="85"/>
      <c r="K28" s="85"/>
      <c r="L28" s="85"/>
      <c r="M28" s="85"/>
      <c r="N28" s="85"/>
    </row>
    <row r="29" spans="1:14">
      <c r="A29" s="324"/>
      <c r="B29" s="50"/>
      <c r="C29" s="85"/>
      <c r="D29" s="85"/>
      <c r="E29" s="85"/>
      <c r="F29" s="85"/>
      <c r="G29" s="85"/>
      <c r="H29" s="85"/>
      <c r="I29" s="85"/>
      <c r="J29" s="85"/>
      <c r="K29" s="85"/>
      <c r="L29" s="85"/>
      <c r="M29" s="85"/>
      <c r="N29" s="85"/>
    </row>
    <row r="30" spans="1:14">
      <c r="A30" s="85"/>
      <c r="B30" s="50"/>
      <c r="C30" s="85"/>
      <c r="D30" s="85"/>
      <c r="E30" s="85"/>
      <c r="F30" s="85"/>
      <c r="G30" s="85"/>
      <c r="H30" s="85"/>
      <c r="I30" s="85"/>
      <c r="J30" s="85"/>
      <c r="K30" s="85"/>
      <c r="L30" s="85"/>
      <c r="M30" s="85"/>
      <c r="N30" s="85"/>
    </row>
    <row r="31" spans="1:14">
      <c r="A31" s="85"/>
      <c r="B31" s="50"/>
      <c r="C31" s="85"/>
      <c r="D31" s="85"/>
      <c r="E31" s="85"/>
      <c r="F31" s="85"/>
      <c r="G31" s="85"/>
      <c r="H31" s="85"/>
      <c r="I31" s="85"/>
      <c r="J31" s="85"/>
      <c r="K31" s="85"/>
      <c r="L31" s="85"/>
      <c r="M31" s="85"/>
      <c r="N31" s="85"/>
    </row>
    <row r="32" spans="1:14">
      <c r="A32" s="325"/>
      <c r="B32" s="50"/>
      <c r="C32" s="85"/>
      <c r="D32" s="85"/>
      <c r="E32" s="85"/>
      <c r="F32" s="85"/>
      <c r="G32" s="85"/>
      <c r="H32" s="85"/>
      <c r="I32" s="85"/>
      <c r="J32" s="85"/>
      <c r="K32" s="85"/>
      <c r="L32" s="85"/>
      <c r="M32" s="85"/>
      <c r="N32" s="85"/>
    </row>
    <row r="33" spans="1:14">
      <c r="A33" s="85"/>
      <c r="B33" s="50"/>
      <c r="C33" s="1479"/>
      <c r="D33" s="1479"/>
      <c r="E33" s="42"/>
      <c r="F33" s="1480"/>
      <c r="G33" s="1480"/>
      <c r="H33" s="1480"/>
      <c r="I33" s="85"/>
      <c r="J33" s="85"/>
      <c r="K33" s="85"/>
      <c r="L33" s="85"/>
      <c r="M33" s="85"/>
      <c r="N33" s="85"/>
    </row>
    <row r="34" spans="1:14">
      <c r="A34" s="85"/>
      <c r="B34" s="50"/>
      <c r="C34" s="259"/>
      <c r="D34" s="85"/>
      <c r="E34" s="260"/>
      <c r="F34" s="1481"/>
      <c r="G34" s="1481"/>
      <c r="H34" s="1481"/>
      <c r="I34" s="85"/>
      <c r="J34" s="85"/>
      <c r="K34" s="85"/>
      <c r="L34" s="85"/>
      <c r="M34" s="85"/>
      <c r="N34" s="85"/>
    </row>
    <row r="35" spans="1:14">
      <c r="A35" s="85"/>
      <c r="B35" s="50"/>
      <c r="C35" s="1482"/>
      <c r="D35" s="1482"/>
      <c r="E35" s="261"/>
      <c r="F35" s="1482"/>
      <c r="G35" s="1482"/>
      <c r="H35" s="1482"/>
      <c r="I35" s="85"/>
      <c r="J35" s="85"/>
      <c r="K35" s="85"/>
      <c r="L35" s="85"/>
      <c r="M35" s="85"/>
      <c r="N35" s="85"/>
    </row>
    <row r="36" spans="1:14">
      <c r="A36" s="85"/>
      <c r="B36" s="50"/>
      <c r="C36" s="321"/>
      <c r="D36" s="85"/>
      <c r="E36" s="151"/>
      <c r="F36" s="1477"/>
      <c r="G36" s="1477"/>
      <c r="H36" s="1477"/>
      <c r="I36" s="85"/>
      <c r="J36" s="85"/>
      <c r="K36" s="85"/>
      <c r="L36" s="85"/>
      <c r="M36" s="85"/>
      <c r="N36" s="85"/>
    </row>
    <row r="37" spans="1:14">
      <c r="A37" s="85"/>
      <c r="B37" s="50"/>
      <c r="C37" s="262"/>
      <c r="D37" s="85"/>
      <c r="E37" s="263"/>
      <c r="F37" s="92"/>
      <c r="G37" s="92"/>
      <c r="H37" s="92"/>
      <c r="I37" s="85"/>
      <c r="J37" s="85"/>
      <c r="K37" s="85"/>
      <c r="L37" s="85"/>
      <c r="M37" s="85"/>
      <c r="N37" s="85"/>
    </row>
    <row r="38" spans="1:14">
      <c r="A38" s="85"/>
      <c r="B38" s="264"/>
      <c r="C38" s="85"/>
      <c r="D38" s="85"/>
      <c r="E38" s="85"/>
      <c r="F38" s="85"/>
      <c r="G38" s="85"/>
      <c r="H38" s="85"/>
      <c r="I38" s="85"/>
      <c r="J38" s="85"/>
      <c r="K38" s="85"/>
      <c r="L38" s="85"/>
      <c r="M38" s="85"/>
      <c r="N38" s="85"/>
    </row>
    <row r="39" spans="1:14">
      <c r="A39" s="85"/>
      <c r="B39" s="265"/>
      <c r="C39" s="85"/>
      <c r="D39" s="85"/>
      <c r="E39" s="85"/>
      <c r="F39" s="85"/>
      <c r="G39" s="85"/>
      <c r="H39" s="85"/>
      <c r="I39" s="85"/>
      <c r="J39" s="85"/>
      <c r="K39" s="85"/>
      <c r="L39" s="85"/>
      <c r="M39" s="85"/>
      <c r="N39" s="85"/>
    </row>
    <row r="40" spans="1:14">
      <c r="A40" s="85"/>
      <c r="B40" s="17"/>
      <c r="C40" s="1478"/>
      <c r="D40" s="1478"/>
      <c r="E40" s="1478"/>
      <c r="F40" s="1478"/>
      <c r="G40" s="1478"/>
      <c r="H40" s="1478"/>
      <c r="I40" s="1478"/>
      <c r="J40" s="1478"/>
      <c r="K40" s="320"/>
      <c r="L40" s="85"/>
      <c r="M40" s="85"/>
      <c r="N40" s="85"/>
    </row>
    <row r="41" spans="1:14">
      <c r="A41" s="85"/>
      <c r="B41" s="85"/>
      <c r="C41" s="1478"/>
      <c r="D41" s="1478"/>
      <c r="E41" s="1478"/>
      <c r="F41" s="1478"/>
      <c r="G41" s="1478"/>
      <c r="H41" s="1478"/>
      <c r="I41" s="1478"/>
      <c r="J41" s="1478"/>
      <c r="K41" s="320"/>
      <c r="L41" s="85"/>
      <c r="M41" s="85"/>
      <c r="N41" s="85"/>
    </row>
  </sheetData>
  <sheetProtection algorithmName="SHA-512" hashValue="reXp9LSk9QIZsMAZeQ0y7RzaHMFENbFx0f0hntPyZn7cRolO/pxVKPEf2gtbIIrs6YCOy0isvwXWUkJy1vqfoA==" saltValue="J1DEUi8z+uhuN2O+P7lgnQ==" spinCount="100000" sheet="1" objects="1"/>
  <mergeCells count="12">
    <mergeCell ref="A2:K2"/>
    <mergeCell ref="J11:L11"/>
    <mergeCell ref="J12:L12"/>
    <mergeCell ref="A16:C16"/>
    <mergeCell ref="L26:L27"/>
    <mergeCell ref="F36:H36"/>
    <mergeCell ref="C40:J41"/>
    <mergeCell ref="C33:D33"/>
    <mergeCell ref="F33:H33"/>
    <mergeCell ref="F34:H34"/>
    <mergeCell ref="C35:D35"/>
    <mergeCell ref="F35:H35"/>
  </mergeCells>
  <conditionalFormatting sqref="L26:L27">
    <cfRule type="cellIs" dxfId="19" priority="1" operator="lessThan">
      <formula>5.0000001</formula>
    </cfRule>
    <cfRule type="cellIs" dxfId="18" priority="2" operator="greaterThan">
      <formula>5</formula>
    </cfRule>
  </conditionalFormatting>
  <hyperlinks>
    <hyperlink ref="G9" r:id="rId1" xr:uid="{00000000-0004-0000-0A00-000000000000}"/>
  </hyperlinks>
  <pageMargins left="0.25" right="0.25" top="0.5" bottom="0.5" header="0.25" footer="0.25"/>
  <pageSetup firstPageNumber="34" orientation="landscape" useFirstPageNumber="1" r:id="rId2"/>
  <headerFooter alignWithMargins="0">
    <oddHeader>&amp;RPage &amp;P</oddHeader>
    <oddFooter>&amp;L&amp;Z&amp;F&amp;R&amp;D</oddFooter>
    <firstHeader>&amp;C&amp;A&amp;RPage &amp;P</firstHeader>
    <firstFooter>&amp;L&amp;Z&amp;F</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autoPageBreaks="0" fitToPage="1"/>
  </sheetPr>
  <dimension ref="A1:H642"/>
  <sheetViews>
    <sheetView showGridLines="0" zoomScale="120" zoomScaleNormal="120" zoomScaleSheetLayoutView="95" workbookViewId="0">
      <selection activeCell="A9" sqref="A9"/>
    </sheetView>
  </sheetViews>
  <sheetFormatPr defaultColWidth="9.140625" defaultRowHeight="12"/>
  <cols>
    <col min="1" max="1" width="25.140625" style="13" customWidth="1"/>
    <col min="2" max="2" width="22.7109375" style="13" customWidth="1"/>
    <col min="3" max="4" width="16.7109375" style="13" customWidth="1"/>
    <col min="5" max="5" width="19.140625" style="13" customWidth="1"/>
    <col min="6" max="6" width="33.140625" style="13" customWidth="1"/>
    <col min="7" max="7" width="1.140625" style="13" customWidth="1"/>
    <col min="8" max="8" width="36.5703125" style="13" bestFit="1" customWidth="1"/>
    <col min="9" max="9" width="9.140625" style="13" customWidth="1"/>
    <col min="10" max="16384" width="9.140625" style="13"/>
  </cols>
  <sheetData>
    <row r="1" spans="1:8" ht="27" customHeight="1">
      <c r="A1" s="1140"/>
      <c r="B1" s="1141"/>
      <c r="C1" s="1142" t="s">
        <v>1065</v>
      </c>
      <c r="D1" s="1141"/>
      <c r="E1" s="1141"/>
      <c r="F1" s="1143"/>
    </row>
    <row r="2" spans="1:8" ht="14.25" customHeight="1">
      <c r="A2" s="1493" t="s">
        <v>1066</v>
      </c>
      <c r="B2" s="1494"/>
      <c r="C2" s="1494"/>
      <c r="D2" s="1494"/>
      <c r="E2" s="1494"/>
      <c r="F2" s="1495"/>
      <c r="H2" s="501"/>
    </row>
    <row r="3" spans="1:8" ht="12" customHeight="1">
      <c r="A3" s="512" t="s">
        <v>1067</v>
      </c>
      <c r="B3" s="509"/>
      <c r="C3" s="509"/>
      <c r="D3" s="509"/>
      <c r="E3" s="509"/>
      <c r="F3" s="513"/>
    </row>
    <row r="4" spans="1:8" ht="13.5" customHeight="1">
      <c r="A4" s="512" t="s">
        <v>1068</v>
      </c>
      <c r="B4" s="509"/>
      <c r="C4" s="509"/>
      <c r="D4" s="509"/>
      <c r="E4" s="509"/>
      <c r="F4" s="513"/>
    </row>
    <row r="5" spans="1:8" ht="12.75" customHeight="1">
      <c r="A5" s="514" t="s">
        <v>1069</v>
      </c>
      <c r="B5" s="515"/>
      <c r="C5" s="515"/>
      <c r="D5" s="515"/>
      <c r="E5" s="515"/>
      <c r="F5" s="516"/>
    </row>
    <row r="6" spans="1:8">
      <c r="A6" s="1144" t="s">
        <v>1070</v>
      </c>
      <c r="B6" s="241"/>
      <c r="C6" s="241"/>
      <c r="D6" s="241"/>
      <c r="E6" s="241"/>
      <c r="F6" s="511"/>
    </row>
    <row r="7" spans="1:8" ht="27.75" customHeight="1">
      <c r="A7" s="463"/>
      <c r="B7" s="463"/>
      <c r="C7" s="463"/>
      <c r="D7" s="463"/>
      <c r="E7" s="463"/>
      <c r="F7" s="177"/>
    </row>
    <row r="8" spans="1:8" s="279" customFormat="1" ht="24.75" customHeight="1">
      <c r="A8" s="277" t="s">
        <v>1071</v>
      </c>
      <c r="B8" s="277" t="s">
        <v>1072</v>
      </c>
      <c r="C8" s="277" t="s">
        <v>1073</v>
      </c>
      <c r="D8" s="277" t="s">
        <v>1074</v>
      </c>
      <c r="E8" s="277" t="s">
        <v>1075</v>
      </c>
      <c r="F8" s="277" t="s">
        <v>1076</v>
      </c>
      <c r="G8" s="278"/>
    </row>
    <row r="9" spans="1:8">
      <c r="A9" s="99"/>
      <c r="B9" s="99"/>
      <c r="C9" s="100"/>
      <c r="D9" s="99"/>
      <c r="E9" s="99"/>
      <c r="F9" s="99"/>
    </row>
    <row r="10" spans="1:8" ht="13.9" customHeight="1">
      <c r="A10" s="280"/>
      <c r="B10" s="280"/>
      <c r="C10" s="281"/>
      <c r="D10" s="280"/>
      <c r="E10" s="280"/>
      <c r="F10" s="280"/>
    </row>
    <row r="11" spans="1:8" ht="13.9" customHeight="1">
      <c r="A11" s="280"/>
      <c r="B11" s="280"/>
      <c r="C11" s="281"/>
      <c r="D11" s="280"/>
      <c r="E11" s="280"/>
      <c r="F11" s="280"/>
    </row>
    <row r="12" spans="1:8" ht="13.9" customHeight="1">
      <c r="A12" s="280"/>
      <c r="B12" s="280"/>
      <c r="C12" s="281"/>
      <c r="D12" s="280"/>
      <c r="E12" s="280"/>
      <c r="F12" s="280"/>
    </row>
    <row r="13" spans="1:8" ht="13.9" customHeight="1">
      <c r="A13" s="280"/>
      <c r="B13" s="280"/>
      <c r="C13" s="281"/>
      <c r="D13" s="280"/>
      <c r="E13" s="280"/>
      <c r="F13" s="280"/>
    </row>
    <row r="14" spans="1:8" ht="13.9" customHeight="1">
      <c r="A14" s="280"/>
      <c r="B14" s="280"/>
      <c r="C14" s="281"/>
      <c r="D14" s="280"/>
      <c r="E14" s="280"/>
      <c r="F14" s="280"/>
    </row>
    <row r="15" spans="1:8" ht="13.9" customHeight="1">
      <c r="A15" s="280"/>
      <c r="B15" s="280"/>
      <c r="C15" s="281"/>
      <c r="D15" s="280"/>
      <c r="E15" s="280"/>
      <c r="F15" s="280"/>
    </row>
    <row r="16" spans="1:8" ht="13.9" customHeight="1">
      <c r="A16" s="280"/>
      <c r="B16" s="280"/>
      <c r="C16" s="281"/>
      <c r="D16" s="280"/>
      <c r="E16" s="280"/>
      <c r="F16" s="280"/>
    </row>
    <row r="17" spans="1:6" ht="13.9" customHeight="1">
      <c r="A17" s="280"/>
      <c r="B17" s="280"/>
      <c r="C17" s="281"/>
      <c r="D17" s="280"/>
      <c r="E17" s="280"/>
      <c r="F17" s="280"/>
    </row>
    <row r="18" spans="1:6" ht="13.9" customHeight="1">
      <c r="A18" s="280"/>
      <c r="B18" s="280"/>
      <c r="C18" s="281"/>
      <c r="D18" s="280"/>
      <c r="E18" s="280"/>
      <c r="F18" s="280"/>
    </row>
    <row r="19" spans="1:6" ht="13.9" customHeight="1">
      <c r="A19" s="280"/>
      <c r="B19" s="280"/>
      <c r="C19" s="281"/>
      <c r="D19" s="280"/>
      <c r="E19" s="280"/>
      <c r="F19" s="280"/>
    </row>
    <row r="20" spans="1:6" ht="13.9" customHeight="1">
      <c r="A20" s="280"/>
      <c r="B20" s="280"/>
      <c r="C20" s="281"/>
      <c r="D20" s="280"/>
      <c r="E20" s="280"/>
      <c r="F20" s="280"/>
    </row>
    <row r="21" spans="1:6" ht="13.9" customHeight="1">
      <c r="A21" s="280"/>
      <c r="B21" s="280"/>
      <c r="C21" s="281"/>
      <c r="D21" s="280"/>
      <c r="E21" s="280"/>
      <c r="F21" s="280"/>
    </row>
    <row r="22" spans="1:6" ht="13.9" customHeight="1">
      <c r="A22" s="280"/>
      <c r="B22" s="280"/>
      <c r="C22" s="281"/>
      <c r="D22" s="280"/>
      <c r="E22" s="280"/>
      <c r="F22" s="280"/>
    </row>
    <row r="23" spans="1:6" ht="13.9" customHeight="1">
      <c r="A23" s="280"/>
      <c r="B23" s="280"/>
      <c r="C23" s="281"/>
      <c r="D23" s="280"/>
      <c r="E23" s="280"/>
      <c r="F23" s="280"/>
    </row>
    <row r="24" spans="1:6" ht="13.9" customHeight="1">
      <c r="A24" s="280"/>
      <c r="B24" s="280"/>
      <c r="C24" s="281"/>
      <c r="D24" s="280"/>
      <c r="E24" s="280"/>
      <c r="F24" s="280"/>
    </row>
    <row r="25" spans="1:6" ht="13.9" customHeight="1">
      <c r="A25" s="280"/>
      <c r="B25" s="280"/>
      <c r="C25" s="281"/>
      <c r="D25" s="280"/>
      <c r="E25" s="280"/>
      <c r="F25" s="280"/>
    </row>
    <row r="26" spans="1:6" ht="13.9" customHeight="1">
      <c r="A26" s="280"/>
      <c r="B26" s="280"/>
      <c r="C26" s="281"/>
      <c r="D26" s="280"/>
      <c r="E26" s="280"/>
      <c r="F26" s="280"/>
    </row>
    <row r="27" spans="1:6" ht="13.9" customHeight="1">
      <c r="A27" s="280"/>
      <c r="B27" s="409"/>
      <c r="C27" s="281"/>
      <c r="D27" s="280"/>
      <c r="E27" s="280"/>
      <c r="F27" s="280"/>
    </row>
    <row r="28" spans="1:6" ht="13.9" customHeight="1">
      <c r="A28" s="280"/>
      <c r="B28" s="280"/>
      <c r="C28" s="281"/>
      <c r="D28" s="280"/>
      <c r="E28" s="280"/>
      <c r="F28" s="280"/>
    </row>
    <row r="29" spans="1:6" ht="13.9" customHeight="1">
      <c r="A29" s="280"/>
      <c r="B29" s="280"/>
      <c r="C29" s="281"/>
      <c r="D29" s="280"/>
      <c r="E29" s="280"/>
      <c r="F29" s="280"/>
    </row>
    <row r="30" spans="1:6" ht="13.9" customHeight="1">
      <c r="A30" s="280"/>
      <c r="B30" s="280"/>
      <c r="C30" s="281"/>
      <c r="D30" s="280"/>
      <c r="E30" s="280"/>
      <c r="F30" s="280"/>
    </row>
    <row r="31" spans="1:6" ht="13.9" customHeight="1">
      <c r="A31" s="280"/>
      <c r="B31" s="280"/>
      <c r="C31" s="281"/>
      <c r="D31" s="280"/>
      <c r="E31" s="280"/>
      <c r="F31" s="280"/>
    </row>
    <row r="32" spans="1:6" ht="13.9" customHeight="1">
      <c r="A32" s="280"/>
      <c r="B32" s="280"/>
      <c r="C32" s="281"/>
      <c r="D32" s="280"/>
      <c r="E32" s="280"/>
      <c r="F32" s="280"/>
    </row>
    <row r="33" spans="1:6" ht="13.9" customHeight="1">
      <c r="A33" s="280"/>
      <c r="B33" s="280"/>
      <c r="C33" s="281"/>
      <c r="D33" s="280"/>
      <c r="E33" s="280"/>
      <c r="F33" s="280"/>
    </row>
    <row r="34" spans="1:6" ht="13.9" customHeight="1">
      <c r="A34" s="280"/>
      <c r="B34" s="280"/>
      <c r="C34" s="281"/>
      <c r="D34" s="280"/>
      <c r="E34" s="280"/>
      <c r="F34" s="280"/>
    </row>
    <row r="35" spans="1:6" ht="13.9" customHeight="1">
      <c r="A35" s="280"/>
      <c r="B35" s="280"/>
      <c r="C35" s="281"/>
      <c r="D35" s="280"/>
      <c r="E35" s="280"/>
      <c r="F35" s="280"/>
    </row>
    <row r="36" spans="1:6" ht="13.9" customHeight="1">
      <c r="A36" s="280"/>
      <c r="B36" s="280"/>
      <c r="C36" s="281"/>
      <c r="D36" s="280"/>
      <c r="E36" s="280"/>
      <c r="F36" s="280"/>
    </row>
    <row r="37" spans="1:6" ht="13.9" customHeight="1">
      <c r="A37" s="280"/>
      <c r="B37" s="280"/>
      <c r="C37" s="281"/>
      <c r="D37" s="280"/>
      <c r="E37" s="280"/>
      <c r="F37" s="280"/>
    </row>
    <row r="38" spans="1:6" ht="13.9" customHeight="1">
      <c r="A38" s="280"/>
      <c r="B38" s="280"/>
      <c r="C38" s="281"/>
      <c r="D38" s="280"/>
      <c r="E38" s="280"/>
      <c r="F38" s="280"/>
    </row>
    <row r="39" spans="1:6" ht="13.9" customHeight="1">
      <c r="A39" s="280"/>
      <c r="B39" s="280"/>
      <c r="C39" s="281"/>
      <c r="D39" s="280"/>
      <c r="E39" s="280"/>
      <c r="F39" s="280"/>
    </row>
    <row r="40" spans="1:6" ht="13.9" customHeight="1">
      <c r="A40" s="280"/>
      <c r="B40" s="280"/>
      <c r="C40" s="281"/>
      <c r="D40" s="280"/>
      <c r="E40" s="280"/>
      <c r="F40" s="280"/>
    </row>
    <row r="41" spans="1:6" ht="13.9" customHeight="1">
      <c r="A41" s="280"/>
      <c r="B41" s="280"/>
      <c r="C41" s="281"/>
      <c r="D41" s="280"/>
      <c r="E41" s="280"/>
      <c r="F41" s="280"/>
    </row>
    <row r="42" spans="1:6" ht="13.9" customHeight="1">
      <c r="A42" s="280"/>
      <c r="B42" s="280"/>
      <c r="C42" s="281"/>
      <c r="D42" s="280"/>
      <c r="E42" s="280"/>
      <c r="F42" s="280"/>
    </row>
    <row r="43" spans="1:6" ht="13.9" customHeight="1">
      <c r="A43" s="280"/>
      <c r="B43" s="280"/>
      <c r="C43" s="281"/>
      <c r="D43" s="280"/>
      <c r="E43" s="280"/>
      <c r="F43" s="280"/>
    </row>
    <row r="44" spans="1:6" ht="13.9" customHeight="1">
      <c r="A44" s="280"/>
      <c r="B44" s="280"/>
      <c r="C44" s="281"/>
      <c r="D44" s="280"/>
      <c r="E44" s="280"/>
      <c r="F44" s="280"/>
    </row>
    <row r="45" spans="1:6" ht="13.9" customHeight="1">
      <c r="A45" s="280"/>
      <c r="B45" s="280"/>
      <c r="C45" s="281"/>
      <c r="D45" s="280"/>
      <c r="E45" s="280"/>
      <c r="F45" s="280"/>
    </row>
    <row r="46" spans="1:6" ht="13.9" customHeight="1">
      <c r="A46" s="280"/>
      <c r="B46" s="280"/>
      <c r="C46" s="281"/>
      <c r="D46" s="280"/>
      <c r="E46" s="280"/>
      <c r="F46" s="280"/>
    </row>
    <row r="47" spans="1:6" ht="13.9" customHeight="1">
      <c r="A47" s="280"/>
      <c r="B47" s="280"/>
      <c r="C47" s="281"/>
      <c r="D47" s="280"/>
      <c r="E47" s="280"/>
      <c r="F47" s="280"/>
    </row>
    <row r="48" spans="1:6" ht="13.9" customHeight="1">
      <c r="A48" s="280"/>
      <c r="B48" s="280"/>
      <c r="C48" s="281"/>
      <c r="D48" s="280"/>
      <c r="E48" s="280"/>
      <c r="F48" s="280"/>
    </row>
    <row r="49" spans="1:6" ht="13.9" customHeight="1">
      <c r="A49" s="280"/>
      <c r="B49" s="280"/>
      <c r="C49" s="281"/>
      <c r="D49" s="280"/>
      <c r="E49" s="280"/>
      <c r="F49" s="280"/>
    </row>
    <row r="50" spans="1:6" ht="13.9" customHeight="1">
      <c r="A50" s="280"/>
      <c r="B50" s="280"/>
      <c r="C50" s="281"/>
      <c r="D50" s="280"/>
      <c r="E50" s="280"/>
      <c r="F50" s="280"/>
    </row>
    <row r="51" spans="1:6" ht="13.9" customHeight="1">
      <c r="A51" s="280"/>
      <c r="B51" s="280"/>
      <c r="C51" s="281"/>
      <c r="D51" s="280"/>
      <c r="E51" s="280"/>
      <c r="F51" s="280"/>
    </row>
    <row r="52" spans="1:6" ht="13.9" customHeight="1">
      <c r="A52" s="280"/>
      <c r="B52" s="280"/>
      <c r="C52" s="281"/>
      <c r="D52" s="280"/>
      <c r="E52" s="280"/>
      <c r="F52" s="280"/>
    </row>
    <row r="53" spans="1:6" ht="13.9" customHeight="1">
      <c r="A53" s="280"/>
      <c r="B53" s="280"/>
      <c r="C53" s="281"/>
      <c r="D53" s="280"/>
      <c r="E53" s="280"/>
      <c r="F53" s="280"/>
    </row>
    <row r="54" spans="1:6" ht="13.9" customHeight="1">
      <c r="A54" s="280"/>
      <c r="B54" s="280"/>
      <c r="C54" s="281"/>
      <c r="D54" s="280"/>
      <c r="E54" s="280"/>
      <c r="F54" s="280"/>
    </row>
    <row r="55" spans="1:6" ht="13.9" customHeight="1">
      <c r="A55" s="280"/>
      <c r="B55" s="280"/>
      <c r="C55" s="281"/>
      <c r="D55" s="280"/>
      <c r="E55" s="280"/>
      <c r="F55" s="280"/>
    </row>
    <row r="56" spans="1:6" ht="13.9" customHeight="1">
      <c r="A56" s="280"/>
      <c r="B56" s="280"/>
      <c r="C56" s="281"/>
      <c r="D56" s="280"/>
      <c r="E56" s="280"/>
      <c r="F56" s="280"/>
    </row>
    <row r="57" spans="1:6" ht="13.9" customHeight="1">
      <c r="A57" s="280"/>
      <c r="B57" s="280"/>
      <c r="C57" s="281"/>
      <c r="D57" s="280"/>
      <c r="E57" s="280"/>
      <c r="F57" s="280"/>
    </row>
    <row r="58" spans="1:6" ht="13.9" customHeight="1">
      <c r="A58" s="280"/>
      <c r="B58" s="280"/>
      <c r="C58" s="281"/>
      <c r="D58" s="280"/>
      <c r="E58" s="280"/>
      <c r="F58" s="280"/>
    </row>
    <row r="59" spans="1:6" ht="13.9" customHeight="1">
      <c r="A59" s="280"/>
      <c r="B59" s="280"/>
      <c r="C59" s="281"/>
      <c r="D59" s="280"/>
      <c r="E59" s="280"/>
      <c r="F59" s="280"/>
    </row>
    <row r="60" spans="1:6" ht="13.9" customHeight="1">
      <c r="A60" s="280"/>
      <c r="B60" s="280"/>
      <c r="C60" s="281"/>
      <c r="D60" s="280"/>
      <c r="E60" s="280"/>
      <c r="F60" s="280"/>
    </row>
    <row r="61" spans="1:6" ht="13.9" customHeight="1">
      <c r="A61" s="280"/>
      <c r="B61" s="280"/>
      <c r="C61" s="281"/>
      <c r="D61" s="280"/>
      <c r="E61" s="280"/>
      <c r="F61" s="280"/>
    </row>
    <row r="62" spans="1:6" ht="13.9" customHeight="1">
      <c r="A62" s="280"/>
      <c r="B62" s="280"/>
      <c r="C62" s="281"/>
      <c r="D62" s="280"/>
      <c r="E62" s="280"/>
      <c r="F62" s="280"/>
    </row>
    <row r="63" spans="1:6" ht="13.9" customHeight="1">
      <c r="A63" s="280"/>
      <c r="B63" s="280"/>
      <c r="C63" s="281"/>
      <c r="D63" s="280"/>
      <c r="E63" s="280"/>
      <c r="F63" s="280"/>
    </row>
    <row r="64" spans="1:6" ht="13.9" customHeight="1">
      <c r="A64" s="280"/>
      <c r="B64" s="280"/>
      <c r="C64" s="281"/>
      <c r="D64" s="280"/>
      <c r="E64" s="280"/>
      <c r="F64" s="280"/>
    </row>
    <row r="65" spans="1:6" ht="13.9" customHeight="1">
      <c r="A65" s="280"/>
      <c r="B65" s="280"/>
      <c r="C65" s="281"/>
      <c r="D65" s="280"/>
      <c r="E65" s="280"/>
      <c r="F65" s="280"/>
    </row>
    <row r="66" spans="1:6" ht="13.9" customHeight="1">
      <c r="A66" s="280"/>
      <c r="B66" s="280"/>
      <c r="C66" s="281"/>
      <c r="D66" s="280"/>
      <c r="E66" s="280"/>
      <c r="F66" s="280"/>
    </row>
    <row r="67" spans="1:6" ht="13.9" customHeight="1">
      <c r="A67" s="280"/>
      <c r="B67" s="280"/>
      <c r="C67" s="281"/>
      <c r="D67" s="280"/>
      <c r="E67" s="280"/>
      <c r="F67" s="280"/>
    </row>
    <row r="68" spans="1:6" ht="13.9" customHeight="1">
      <c r="A68" s="280"/>
      <c r="B68" s="280"/>
      <c r="C68" s="281"/>
      <c r="D68" s="280"/>
      <c r="E68" s="280"/>
      <c r="F68" s="280"/>
    </row>
    <row r="69" spans="1:6" ht="13.9" customHeight="1">
      <c r="A69" s="280"/>
      <c r="B69" s="280"/>
      <c r="C69" s="281"/>
      <c r="D69" s="280"/>
      <c r="E69" s="280"/>
      <c r="F69" s="280"/>
    </row>
    <row r="70" spans="1:6" ht="13.9" customHeight="1">
      <c r="A70" s="280"/>
      <c r="B70" s="280"/>
      <c r="C70" s="281"/>
      <c r="D70" s="280"/>
      <c r="E70" s="280"/>
      <c r="F70" s="280"/>
    </row>
    <row r="71" spans="1:6" ht="13.9" customHeight="1">
      <c r="A71" s="280"/>
      <c r="B71" s="280"/>
      <c r="C71" s="281"/>
      <c r="D71" s="280"/>
      <c r="E71" s="280"/>
      <c r="F71" s="280"/>
    </row>
    <row r="72" spans="1:6" ht="13.9" customHeight="1">
      <c r="A72" s="280"/>
      <c r="B72" s="280"/>
      <c r="C72" s="281"/>
      <c r="D72" s="280"/>
      <c r="E72" s="280"/>
      <c r="F72" s="280"/>
    </row>
    <row r="73" spans="1:6" ht="13.9" customHeight="1">
      <c r="A73" s="280"/>
      <c r="B73" s="280"/>
      <c r="C73" s="281"/>
      <c r="D73" s="280"/>
      <c r="E73" s="280"/>
      <c r="F73" s="280"/>
    </row>
    <row r="74" spans="1:6" ht="13.9" customHeight="1">
      <c r="A74" s="280"/>
      <c r="B74" s="280"/>
      <c r="C74" s="281"/>
      <c r="D74" s="280"/>
      <c r="E74" s="280"/>
      <c r="F74" s="280"/>
    </row>
    <row r="75" spans="1:6" ht="13.9" customHeight="1">
      <c r="A75" s="280"/>
      <c r="B75" s="280"/>
      <c r="C75" s="281"/>
      <c r="D75" s="280"/>
      <c r="E75" s="280"/>
      <c r="F75" s="280"/>
    </row>
    <row r="76" spans="1:6" ht="13.9" customHeight="1">
      <c r="A76" s="280"/>
      <c r="B76" s="280"/>
      <c r="C76" s="281"/>
      <c r="D76" s="280"/>
      <c r="E76" s="280"/>
      <c r="F76" s="280"/>
    </row>
    <row r="77" spans="1:6" ht="13.9" customHeight="1">
      <c r="A77" s="280"/>
      <c r="B77" s="280"/>
      <c r="C77" s="281"/>
      <c r="D77" s="280"/>
      <c r="E77" s="280"/>
      <c r="F77" s="280"/>
    </row>
    <row r="78" spans="1:6" ht="13.9" customHeight="1">
      <c r="A78" s="280"/>
      <c r="B78" s="280"/>
      <c r="C78" s="281"/>
      <c r="D78" s="280"/>
      <c r="E78" s="280"/>
      <c r="F78" s="280"/>
    </row>
    <row r="79" spans="1:6" ht="13.9" customHeight="1">
      <c r="A79" s="280"/>
      <c r="B79" s="280"/>
      <c r="C79" s="281"/>
      <c r="D79" s="280"/>
      <c r="E79" s="280"/>
      <c r="F79" s="280"/>
    </row>
    <row r="80" spans="1:6" ht="13.9" customHeight="1">
      <c r="A80" s="280"/>
      <c r="B80" s="280"/>
      <c r="C80" s="281"/>
      <c r="D80" s="280"/>
      <c r="E80" s="280"/>
      <c r="F80" s="280"/>
    </row>
    <row r="81" spans="1:6" ht="13.9" customHeight="1">
      <c r="A81" s="280"/>
      <c r="B81" s="280"/>
      <c r="C81" s="281"/>
      <c r="D81" s="280"/>
      <c r="E81" s="280"/>
      <c r="F81" s="280"/>
    </row>
    <row r="82" spans="1:6" ht="13.9" customHeight="1">
      <c r="A82" s="280"/>
      <c r="B82" s="280"/>
      <c r="C82" s="281"/>
      <c r="D82" s="280"/>
      <c r="E82" s="280"/>
      <c r="F82" s="280"/>
    </row>
    <row r="83" spans="1:6" ht="13.9" customHeight="1">
      <c r="A83" s="280"/>
      <c r="B83" s="280"/>
      <c r="C83" s="281"/>
      <c r="D83" s="280"/>
      <c r="E83" s="280"/>
      <c r="F83" s="280"/>
    </row>
    <row r="84" spans="1:6" ht="13.9" customHeight="1">
      <c r="A84" s="280"/>
      <c r="B84" s="280"/>
      <c r="C84" s="281"/>
      <c r="D84" s="280"/>
      <c r="E84" s="280"/>
      <c r="F84" s="280"/>
    </row>
    <row r="85" spans="1:6" ht="13.9" customHeight="1">
      <c r="A85" s="280"/>
      <c r="B85" s="280"/>
      <c r="C85" s="281"/>
      <c r="D85" s="280"/>
      <c r="E85" s="280"/>
      <c r="F85" s="280"/>
    </row>
    <row r="86" spans="1:6" ht="13.9" customHeight="1">
      <c r="A86" s="280"/>
      <c r="B86" s="280"/>
      <c r="C86" s="281"/>
      <c r="D86" s="280"/>
      <c r="E86" s="280"/>
      <c r="F86" s="280"/>
    </row>
    <row r="87" spans="1:6" ht="13.9" customHeight="1">
      <c r="A87" s="280"/>
      <c r="B87" s="280"/>
      <c r="C87" s="281"/>
      <c r="D87" s="280"/>
      <c r="E87" s="280"/>
      <c r="F87" s="280"/>
    </row>
    <row r="88" spans="1:6" ht="13.9" customHeight="1">
      <c r="A88" s="280"/>
      <c r="B88" s="280"/>
      <c r="C88" s="281"/>
      <c r="D88" s="280"/>
      <c r="E88" s="280"/>
      <c r="F88" s="280"/>
    </row>
    <row r="89" spans="1:6" ht="13.9" customHeight="1">
      <c r="A89" s="280"/>
      <c r="B89" s="280"/>
      <c r="C89" s="281"/>
      <c r="D89" s="280"/>
      <c r="E89" s="280"/>
      <c r="F89" s="280"/>
    </row>
    <row r="90" spans="1:6" ht="13.9" customHeight="1">
      <c r="A90" s="280"/>
      <c r="B90" s="280"/>
      <c r="C90" s="281"/>
      <c r="D90" s="280"/>
      <c r="E90" s="280"/>
      <c r="F90" s="280"/>
    </row>
    <row r="91" spans="1:6" ht="13.9" customHeight="1">
      <c r="A91" s="280"/>
      <c r="B91" s="280"/>
      <c r="C91" s="281"/>
      <c r="D91" s="280"/>
      <c r="E91" s="280"/>
      <c r="F91" s="280"/>
    </row>
    <row r="92" spans="1:6" ht="13.9" customHeight="1">
      <c r="A92" s="280"/>
      <c r="B92" s="280"/>
      <c r="C92" s="281"/>
      <c r="D92" s="280"/>
      <c r="E92" s="280"/>
      <c r="F92" s="280"/>
    </row>
    <row r="93" spans="1:6" ht="13.9" customHeight="1">
      <c r="A93" s="280"/>
      <c r="B93" s="280"/>
      <c r="C93" s="281"/>
      <c r="D93" s="280"/>
      <c r="E93" s="280"/>
      <c r="F93" s="280"/>
    </row>
    <row r="94" spans="1:6" ht="13.9" customHeight="1">
      <c r="A94" s="280"/>
      <c r="B94" s="280"/>
      <c r="C94" s="281"/>
      <c r="D94" s="280"/>
      <c r="E94" s="280"/>
      <c r="F94" s="280"/>
    </row>
    <row r="95" spans="1:6" ht="13.9" customHeight="1">
      <c r="A95" s="280"/>
      <c r="B95" s="280"/>
      <c r="C95" s="281"/>
      <c r="D95" s="280"/>
      <c r="E95" s="280"/>
      <c r="F95" s="280"/>
    </row>
    <row r="96" spans="1:6" ht="13.9" customHeight="1">
      <c r="A96" s="280"/>
      <c r="B96" s="280"/>
      <c r="C96" s="281"/>
      <c r="D96" s="280"/>
      <c r="E96" s="280"/>
      <c r="F96" s="280"/>
    </row>
    <row r="97" spans="1:6" ht="13.9" customHeight="1">
      <c r="A97" s="280"/>
      <c r="B97" s="280"/>
      <c r="C97" s="281"/>
      <c r="D97" s="280"/>
      <c r="E97" s="280"/>
      <c r="F97" s="280"/>
    </row>
    <row r="98" spans="1:6" ht="13.9" customHeight="1">
      <c r="A98" s="280"/>
      <c r="B98" s="280"/>
      <c r="C98" s="281"/>
      <c r="D98" s="280"/>
      <c r="E98" s="280"/>
      <c r="F98" s="280"/>
    </row>
    <row r="99" spans="1:6" ht="13.9" customHeight="1">
      <c r="A99" s="280"/>
      <c r="B99" s="280"/>
      <c r="C99" s="281"/>
      <c r="D99" s="280"/>
      <c r="E99" s="280"/>
      <c r="F99" s="280"/>
    </row>
    <row r="100" spans="1:6" ht="13.9" customHeight="1">
      <c r="A100" s="280"/>
      <c r="B100" s="280"/>
      <c r="C100" s="281"/>
      <c r="D100" s="280"/>
      <c r="E100" s="280"/>
      <c r="F100" s="280"/>
    </row>
    <row r="101" spans="1:6" ht="13.9" customHeight="1">
      <c r="A101" s="280"/>
      <c r="B101" s="280"/>
      <c r="C101" s="281"/>
      <c r="D101" s="280"/>
      <c r="E101" s="280"/>
      <c r="F101" s="280"/>
    </row>
    <row r="102" spans="1:6" ht="13.9" customHeight="1">
      <c r="A102" s="280"/>
      <c r="B102" s="280"/>
      <c r="C102" s="281"/>
      <c r="D102" s="280"/>
      <c r="E102" s="280"/>
      <c r="F102" s="280"/>
    </row>
    <row r="103" spans="1:6" ht="13.9" customHeight="1">
      <c r="A103" s="280"/>
      <c r="B103" s="280"/>
      <c r="C103" s="281"/>
      <c r="D103" s="280"/>
      <c r="E103" s="280"/>
      <c r="F103" s="280"/>
    </row>
    <row r="104" spans="1:6" ht="13.9" customHeight="1">
      <c r="A104" s="280"/>
      <c r="B104" s="280"/>
      <c r="C104" s="281"/>
      <c r="D104" s="280"/>
      <c r="E104" s="280"/>
      <c r="F104" s="280"/>
    </row>
    <row r="105" spans="1:6" ht="13.9" customHeight="1">
      <c r="A105" s="280"/>
      <c r="B105" s="280"/>
      <c r="C105" s="281"/>
      <c r="D105" s="280"/>
      <c r="E105" s="280"/>
      <c r="F105" s="280"/>
    </row>
    <row r="106" spans="1:6" ht="13.9" customHeight="1">
      <c r="A106" s="280"/>
      <c r="B106" s="280"/>
      <c r="C106" s="281"/>
      <c r="D106" s="280"/>
      <c r="E106" s="280"/>
      <c r="F106" s="280"/>
    </row>
    <row r="107" spans="1:6" ht="13.9" customHeight="1">
      <c r="A107" s="280"/>
      <c r="B107" s="280"/>
      <c r="C107" s="281"/>
      <c r="D107" s="280"/>
      <c r="E107" s="280"/>
      <c r="F107" s="280"/>
    </row>
    <row r="108" spans="1:6" ht="13.9" customHeight="1">
      <c r="A108" s="280"/>
      <c r="B108" s="280"/>
      <c r="C108" s="281"/>
      <c r="D108" s="280"/>
      <c r="E108" s="280"/>
      <c r="F108" s="280"/>
    </row>
    <row r="109" spans="1:6" ht="13.9" customHeight="1">
      <c r="A109" s="280"/>
      <c r="B109" s="280"/>
      <c r="C109" s="281"/>
      <c r="D109" s="280"/>
      <c r="E109" s="280"/>
      <c r="F109" s="280"/>
    </row>
    <row r="110" spans="1:6" ht="13.9" customHeight="1">
      <c r="A110" s="280"/>
      <c r="B110" s="280"/>
      <c r="C110" s="281"/>
      <c r="D110" s="280"/>
      <c r="E110" s="280"/>
      <c r="F110" s="280"/>
    </row>
    <row r="111" spans="1:6" ht="13.9" customHeight="1">
      <c r="A111" s="280"/>
      <c r="B111" s="280"/>
      <c r="C111" s="281"/>
      <c r="D111" s="280"/>
      <c r="E111" s="280"/>
      <c r="F111" s="280"/>
    </row>
    <row r="112" spans="1:6" ht="13.9" customHeight="1">
      <c r="A112" s="280"/>
      <c r="B112" s="280"/>
      <c r="C112" s="281"/>
      <c r="D112" s="280"/>
      <c r="E112" s="280"/>
      <c r="F112" s="280"/>
    </row>
    <row r="113" spans="1:6" ht="13.9" customHeight="1">
      <c r="A113" s="280"/>
      <c r="B113" s="280"/>
      <c r="C113" s="281"/>
      <c r="D113" s="280"/>
      <c r="E113" s="280"/>
      <c r="F113" s="280"/>
    </row>
    <row r="114" spans="1:6" ht="13.9" customHeight="1">
      <c r="A114" s="280"/>
      <c r="B114" s="280"/>
      <c r="C114" s="281"/>
      <c r="D114" s="280"/>
      <c r="E114" s="280"/>
      <c r="F114" s="280"/>
    </row>
    <row r="115" spans="1:6" ht="13.9" customHeight="1">
      <c r="A115" s="280"/>
      <c r="B115" s="280"/>
      <c r="C115" s="281"/>
      <c r="D115" s="280"/>
      <c r="E115" s="280"/>
      <c r="F115" s="280"/>
    </row>
    <row r="116" spans="1:6" ht="13.9" customHeight="1">
      <c r="A116" s="280"/>
      <c r="B116" s="280"/>
      <c r="C116" s="281"/>
      <c r="D116" s="280"/>
      <c r="E116" s="280"/>
      <c r="F116" s="280"/>
    </row>
    <row r="117" spans="1:6" ht="13.9" customHeight="1">
      <c r="A117" s="280"/>
      <c r="B117" s="280"/>
      <c r="C117" s="281"/>
      <c r="D117" s="280"/>
      <c r="E117" s="280"/>
      <c r="F117" s="280"/>
    </row>
    <row r="118" spans="1:6" ht="13.9" customHeight="1">
      <c r="A118" s="280"/>
      <c r="B118" s="280"/>
      <c r="C118" s="281"/>
      <c r="D118" s="280"/>
      <c r="E118" s="280"/>
      <c r="F118" s="280"/>
    </row>
    <row r="119" spans="1:6" ht="13.9" customHeight="1">
      <c r="A119" s="280"/>
      <c r="B119" s="280"/>
      <c r="C119" s="281"/>
      <c r="D119" s="280"/>
      <c r="E119" s="280"/>
      <c r="F119" s="280"/>
    </row>
    <row r="120" spans="1:6" ht="13.9" customHeight="1">
      <c r="A120" s="280"/>
      <c r="B120" s="280"/>
      <c r="C120" s="281"/>
      <c r="D120" s="280"/>
      <c r="E120" s="280"/>
      <c r="F120" s="280"/>
    </row>
    <row r="121" spans="1:6" ht="13.9" customHeight="1">
      <c r="A121" s="280"/>
      <c r="B121" s="280"/>
      <c r="C121" s="281"/>
      <c r="D121" s="280"/>
      <c r="E121" s="280"/>
      <c r="F121" s="280"/>
    </row>
    <row r="122" spans="1:6" ht="13.9" customHeight="1">
      <c r="A122" s="280"/>
      <c r="B122" s="280"/>
      <c r="C122" s="281"/>
      <c r="D122" s="280"/>
      <c r="E122" s="280"/>
      <c r="F122" s="280"/>
    </row>
    <row r="123" spans="1:6" ht="13.9" customHeight="1">
      <c r="A123" s="280"/>
      <c r="B123" s="280"/>
      <c r="C123" s="281"/>
      <c r="D123" s="280"/>
      <c r="E123" s="280"/>
      <c r="F123" s="280"/>
    </row>
    <row r="124" spans="1:6" ht="13.9" customHeight="1">
      <c r="A124" s="280"/>
      <c r="B124" s="280"/>
      <c r="C124" s="281"/>
      <c r="D124" s="280"/>
      <c r="E124" s="280"/>
      <c r="F124" s="280"/>
    </row>
    <row r="125" spans="1:6" ht="13.9" customHeight="1">
      <c r="A125" s="280"/>
      <c r="B125" s="280"/>
      <c r="C125" s="281"/>
      <c r="D125" s="280"/>
      <c r="E125" s="280"/>
      <c r="F125" s="280"/>
    </row>
    <row r="126" spans="1:6" ht="13.9" customHeight="1">
      <c r="A126" s="280"/>
      <c r="B126" s="280"/>
      <c r="C126" s="281"/>
      <c r="D126" s="280"/>
      <c r="E126" s="280"/>
      <c r="F126" s="280"/>
    </row>
    <row r="127" spans="1:6" ht="13.9" customHeight="1">
      <c r="A127" s="280"/>
      <c r="B127" s="280"/>
      <c r="C127" s="281"/>
      <c r="D127" s="280"/>
      <c r="E127" s="280"/>
      <c r="F127" s="280"/>
    </row>
    <row r="128" spans="1:6" ht="13.9" customHeight="1">
      <c r="A128" s="280"/>
      <c r="B128" s="280"/>
      <c r="C128" s="281"/>
      <c r="D128" s="280"/>
      <c r="E128" s="280"/>
      <c r="F128" s="280"/>
    </row>
    <row r="129" spans="1:6" ht="13.9" customHeight="1">
      <c r="A129" s="280"/>
      <c r="B129" s="280"/>
      <c r="C129" s="281"/>
      <c r="D129" s="280"/>
      <c r="E129" s="280"/>
      <c r="F129" s="280"/>
    </row>
    <row r="130" spans="1:6" ht="13.9" customHeight="1">
      <c r="A130" s="280"/>
      <c r="B130" s="280"/>
      <c r="C130" s="281"/>
      <c r="D130" s="280"/>
      <c r="E130" s="280"/>
      <c r="F130" s="280"/>
    </row>
    <row r="131" spans="1:6" ht="13.9" customHeight="1">
      <c r="A131" s="280"/>
      <c r="B131" s="280"/>
      <c r="C131" s="281"/>
      <c r="D131" s="280"/>
      <c r="E131" s="280"/>
      <c r="F131" s="280"/>
    </row>
    <row r="132" spans="1:6" ht="13.9" customHeight="1">
      <c r="A132" s="280"/>
      <c r="B132" s="280"/>
      <c r="C132" s="281"/>
      <c r="D132" s="280"/>
      <c r="E132" s="280"/>
      <c r="F132" s="280"/>
    </row>
    <row r="133" spans="1:6" ht="13.9" customHeight="1">
      <c r="A133" s="280"/>
      <c r="B133" s="280"/>
      <c r="C133" s="281"/>
      <c r="D133" s="280"/>
      <c r="E133" s="280"/>
      <c r="F133" s="280"/>
    </row>
    <row r="134" spans="1:6" ht="13.9" customHeight="1">
      <c r="A134" s="280"/>
      <c r="B134" s="280"/>
      <c r="C134" s="281"/>
      <c r="D134" s="280"/>
      <c r="E134" s="280"/>
      <c r="F134" s="280"/>
    </row>
    <row r="135" spans="1:6" ht="13.9" customHeight="1">
      <c r="A135" s="280"/>
      <c r="B135" s="280"/>
      <c r="C135" s="281"/>
      <c r="D135" s="280"/>
      <c r="E135" s="280"/>
      <c r="F135" s="280"/>
    </row>
    <row r="136" spans="1:6" ht="13.9" customHeight="1">
      <c r="A136" s="280"/>
      <c r="B136" s="280"/>
      <c r="C136" s="281"/>
      <c r="D136" s="280"/>
      <c r="E136" s="280"/>
      <c r="F136" s="280"/>
    </row>
    <row r="137" spans="1:6" ht="13.9" customHeight="1">
      <c r="A137" s="280"/>
      <c r="B137" s="280"/>
      <c r="C137" s="281"/>
      <c r="D137" s="280"/>
      <c r="E137" s="280"/>
      <c r="F137" s="280"/>
    </row>
    <row r="138" spans="1:6" ht="13.9" customHeight="1">
      <c r="A138" s="280"/>
      <c r="B138" s="280"/>
      <c r="C138" s="281"/>
      <c r="D138" s="280"/>
      <c r="E138" s="280"/>
      <c r="F138" s="280"/>
    </row>
    <row r="139" spans="1:6" ht="13.9" customHeight="1">
      <c r="A139" s="280"/>
      <c r="B139" s="280"/>
      <c r="C139" s="281"/>
      <c r="D139" s="280"/>
      <c r="E139" s="280"/>
      <c r="F139" s="280"/>
    </row>
    <row r="140" spans="1:6" ht="13.9" customHeight="1">
      <c r="A140" s="280"/>
      <c r="B140" s="280"/>
      <c r="C140" s="281"/>
      <c r="D140" s="280"/>
      <c r="E140" s="280"/>
      <c r="F140" s="280"/>
    </row>
    <row r="141" spans="1:6" ht="13.9" customHeight="1">
      <c r="A141" s="280"/>
      <c r="B141" s="280"/>
      <c r="C141" s="281"/>
      <c r="D141" s="280"/>
      <c r="E141" s="280"/>
      <c r="F141" s="280"/>
    </row>
    <row r="142" spans="1:6" ht="13.9" customHeight="1">
      <c r="A142" s="280"/>
      <c r="B142" s="280"/>
      <c r="C142" s="281"/>
      <c r="D142" s="280"/>
      <c r="E142" s="280"/>
      <c r="F142" s="280"/>
    </row>
    <row r="143" spans="1:6" ht="13.9" customHeight="1">
      <c r="A143" s="280"/>
      <c r="B143" s="280"/>
      <c r="C143" s="281"/>
      <c r="D143" s="280"/>
      <c r="E143" s="280"/>
      <c r="F143" s="280"/>
    </row>
    <row r="144" spans="1:6" ht="13.9" customHeight="1">
      <c r="A144" s="280"/>
      <c r="B144" s="280"/>
      <c r="C144" s="281"/>
      <c r="D144" s="280"/>
      <c r="E144" s="280"/>
      <c r="F144" s="280"/>
    </row>
    <row r="145" spans="1:6" ht="13.9" customHeight="1">
      <c r="A145" s="280"/>
      <c r="B145" s="280"/>
      <c r="C145" s="281"/>
      <c r="D145" s="280"/>
      <c r="E145" s="280"/>
      <c r="F145" s="280"/>
    </row>
    <row r="146" spans="1:6" ht="13.9" customHeight="1">
      <c r="A146" s="280"/>
      <c r="B146" s="280"/>
      <c r="C146" s="281"/>
      <c r="D146" s="280"/>
      <c r="E146" s="280"/>
      <c r="F146" s="280"/>
    </row>
    <row r="147" spans="1:6" ht="13.9" customHeight="1">
      <c r="A147" s="280"/>
      <c r="B147" s="280"/>
      <c r="C147" s="281"/>
      <c r="D147" s="280"/>
      <c r="E147" s="280"/>
      <c r="F147" s="280"/>
    </row>
    <row r="148" spans="1:6" ht="13.9" customHeight="1">
      <c r="A148" s="280"/>
      <c r="B148" s="280"/>
      <c r="C148" s="281"/>
      <c r="D148" s="280"/>
      <c r="E148" s="280"/>
      <c r="F148" s="280"/>
    </row>
    <row r="149" spans="1:6" ht="13.9" customHeight="1">
      <c r="A149" s="280"/>
      <c r="B149" s="280"/>
      <c r="C149" s="281"/>
      <c r="D149" s="280"/>
      <c r="E149" s="280"/>
      <c r="F149" s="280"/>
    </row>
    <row r="150" spans="1:6" ht="13.9" customHeight="1">
      <c r="A150" s="280"/>
      <c r="B150" s="280"/>
      <c r="C150" s="281"/>
      <c r="D150" s="280"/>
      <c r="E150" s="280"/>
      <c r="F150" s="280"/>
    </row>
    <row r="151" spans="1:6" ht="13.9" customHeight="1">
      <c r="A151" s="280"/>
      <c r="B151" s="280"/>
      <c r="C151" s="281"/>
      <c r="D151" s="280"/>
      <c r="E151" s="280"/>
      <c r="F151" s="280"/>
    </row>
    <row r="152" spans="1:6" ht="13.9" customHeight="1">
      <c r="A152" s="280"/>
      <c r="B152" s="280"/>
      <c r="C152" s="281"/>
      <c r="D152" s="280"/>
      <c r="E152" s="280"/>
      <c r="F152" s="280"/>
    </row>
    <row r="153" spans="1:6" ht="13.9" customHeight="1">
      <c r="A153" s="280"/>
      <c r="B153" s="280"/>
      <c r="C153" s="281"/>
      <c r="D153" s="280"/>
      <c r="E153" s="280"/>
      <c r="F153" s="280"/>
    </row>
    <row r="154" spans="1:6" ht="13.9" customHeight="1">
      <c r="A154" s="280"/>
      <c r="B154" s="280"/>
      <c r="C154" s="281"/>
      <c r="D154" s="280"/>
      <c r="E154" s="280"/>
      <c r="F154" s="280"/>
    </row>
    <row r="155" spans="1:6" ht="13.9" customHeight="1">
      <c r="A155" s="280"/>
      <c r="B155" s="280"/>
      <c r="C155" s="281"/>
      <c r="D155" s="280"/>
      <c r="E155" s="280"/>
      <c r="F155" s="280"/>
    </row>
    <row r="156" spans="1:6" ht="13.9" customHeight="1">
      <c r="A156" s="280"/>
      <c r="B156" s="280"/>
      <c r="C156" s="281"/>
      <c r="D156" s="280"/>
      <c r="E156" s="280"/>
      <c r="F156" s="280"/>
    </row>
    <row r="157" spans="1:6" ht="13.9" customHeight="1">
      <c r="A157" s="280"/>
      <c r="B157" s="280"/>
      <c r="C157" s="281"/>
      <c r="D157" s="280"/>
      <c r="E157" s="280"/>
      <c r="F157" s="280"/>
    </row>
    <row r="158" spans="1:6" ht="13.9" customHeight="1">
      <c r="A158" s="280"/>
      <c r="B158" s="280"/>
      <c r="C158" s="281"/>
      <c r="D158" s="280"/>
      <c r="E158" s="280"/>
      <c r="F158" s="280"/>
    </row>
    <row r="159" spans="1:6" ht="13.9" customHeight="1">
      <c r="A159" s="280"/>
      <c r="B159" s="280"/>
      <c r="C159" s="281"/>
      <c r="D159" s="280"/>
      <c r="E159" s="280"/>
      <c r="F159" s="280"/>
    </row>
    <row r="160" spans="1:6" ht="13.9" customHeight="1">
      <c r="A160" s="280"/>
      <c r="B160" s="280"/>
      <c r="C160" s="281"/>
      <c r="D160" s="280"/>
      <c r="E160" s="280"/>
      <c r="F160" s="280"/>
    </row>
    <row r="161" spans="1:6" ht="13.9" customHeight="1">
      <c r="A161" s="280"/>
      <c r="B161" s="280"/>
      <c r="C161" s="281"/>
      <c r="D161" s="280"/>
      <c r="E161" s="280"/>
      <c r="F161" s="280"/>
    </row>
    <row r="162" spans="1:6" ht="13.9" customHeight="1">
      <c r="A162" s="280"/>
      <c r="B162" s="280"/>
      <c r="C162" s="281"/>
      <c r="D162" s="280"/>
      <c r="E162" s="280"/>
      <c r="F162" s="280"/>
    </row>
    <row r="163" spans="1:6" ht="13.9" customHeight="1">
      <c r="A163" s="280"/>
      <c r="B163" s="280"/>
      <c r="C163" s="281"/>
      <c r="D163" s="280"/>
      <c r="E163" s="280"/>
      <c r="F163" s="280"/>
    </row>
    <row r="164" spans="1:6" ht="13.9" customHeight="1">
      <c r="A164" s="280"/>
      <c r="B164" s="280"/>
      <c r="C164" s="281"/>
      <c r="D164" s="280"/>
      <c r="E164" s="280"/>
      <c r="F164" s="280"/>
    </row>
    <row r="165" spans="1:6" ht="13.9" customHeight="1">
      <c r="A165" s="280"/>
      <c r="B165" s="280"/>
      <c r="C165" s="281"/>
      <c r="D165" s="280"/>
      <c r="E165" s="280"/>
      <c r="F165" s="280"/>
    </row>
    <row r="166" spans="1:6" ht="13.9" customHeight="1">
      <c r="A166" s="280"/>
      <c r="B166" s="280"/>
      <c r="C166" s="281"/>
      <c r="D166" s="280"/>
      <c r="E166" s="280"/>
      <c r="F166" s="280"/>
    </row>
    <row r="167" spans="1:6" ht="13.9" customHeight="1">
      <c r="A167" s="280"/>
      <c r="B167" s="280"/>
      <c r="C167" s="281"/>
      <c r="D167" s="280"/>
      <c r="E167" s="280"/>
      <c r="F167" s="280"/>
    </row>
    <row r="168" spans="1:6" ht="13.9" customHeight="1">
      <c r="A168" s="280"/>
      <c r="B168" s="280"/>
      <c r="C168" s="281"/>
      <c r="D168" s="280"/>
      <c r="E168" s="280"/>
      <c r="F168" s="280"/>
    </row>
    <row r="169" spans="1:6" ht="13.9" customHeight="1">
      <c r="A169" s="280"/>
      <c r="B169" s="280"/>
      <c r="C169" s="281"/>
      <c r="D169" s="280"/>
      <c r="E169" s="280"/>
      <c r="F169" s="280"/>
    </row>
    <row r="170" spans="1:6" ht="13.9" customHeight="1">
      <c r="A170" s="280"/>
      <c r="B170" s="280"/>
      <c r="C170" s="281"/>
      <c r="D170" s="280"/>
      <c r="E170" s="280"/>
      <c r="F170" s="280"/>
    </row>
    <row r="171" spans="1:6" ht="13.9" customHeight="1">
      <c r="A171" s="280"/>
      <c r="B171" s="280"/>
      <c r="C171" s="281"/>
      <c r="D171" s="280"/>
      <c r="E171" s="280"/>
      <c r="F171" s="280"/>
    </row>
    <row r="172" spans="1:6" ht="13.9" customHeight="1">
      <c r="A172" s="280"/>
      <c r="B172" s="280"/>
      <c r="C172" s="281"/>
      <c r="D172" s="280"/>
      <c r="E172" s="280"/>
      <c r="F172" s="280"/>
    </row>
    <row r="173" spans="1:6" ht="13.9" customHeight="1">
      <c r="A173" s="280"/>
      <c r="B173" s="280"/>
      <c r="C173" s="281"/>
      <c r="D173" s="280"/>
      <c r="E173" s="280"/>
      <c r="F173" s="280"/>
    </row>
    <row r="174" spans="1:6" ht="13.9" customHeight="1">
      <c r="A174" s="280"/>
      <c r="B174" s="280"/>
      <c r="C174" s="281"/>
      <c r="D174" s="280"/>
      <c r="E174" s="280"/>
      <c r="F174" s="280"/>
    </row>
    <row r="175" spans="1:6" ht="13.9" customHeight="1">
      <c r="A175" s="280"/>
      <c r="B175" s="280"/>
      <c r="C175" s="281"/>
      <c r="D175" s="280"/>
      <c r="E175" s="280"/>
      <c r="F175" s="280"/>
    </row>
    <row r="176" spans="1:6" ht="13.9" customHeight="1">
      <c r="A176" s="280"/>
      <c r="B176" s="280"/>
      <c r="C176" s="281"/>
      <c r="D176" s="280"/>
      <c r="E176" s="280"/>
      <c r="F176" s="280"/>
    </row>
    <row r="177" spans="1:6" ht="13.9" customHeight="1">
      <c r="A177" s="280"/>
      <c r="B177" s="280"/>
      <c r="C177" s="281"/>
      <c r="D177" s="280"/>
      <c r="E177" s="280"/>
      <c r="F177" s="280"/>
    </row>
    <row r="178" spans="1:6" ht="13.9" customHeight="1">
      <c r="A178" s="280"/>
      <c r="B178" s="280"/>
      <c r="C178" s="281"/>
      <c r="D178" s="280"/>
      <c r="E178" s="280"/>
      <c r="F178" s="280"/>
    </row>
    <row r="179" spans="1:6" ht="13.9" customHeight="1">
      <c r="A179" s="280"/>
      <c r="B179" s="280"/>
      <c r="C179" s="281"/>
      <c r="D179" s="280"/>
      <c r="E179" s="280"/>
      <c r="F179" s="280"/>
    </row>
    <row r="180" spans="1:6" ht="13.9" customHeight="1">
      <c r="A180" s="280"/>
      <c r="B180" s="280"/>
      <c r="C180" s="281"/>
      <c r="D180" s="280"/>
      <c r="E180" s="280"/>
      <c r="F180" s="280"/>
    </row>
    <row r="181" spans="1:6" ht="13.9" customHeight="1">
      <c r="A181" s="280"/>
      <c r="B181" s="280"/>
      <c r="C181" s="281"/>
      <c r="D181" s="280"/>
      <c r="E181" s="280"/>
      <c r="F181" s="280"/>
    </row>
    <row r="182" spans="1:6" ht="13.9" customHeight="1">
      <c r="A182" s="280"/>
      <c r="B182" s="280"/>
      <c r="C182" s="281"/>
      <c r="D182" s="280"/>
      <c r="E182" s="280"/>
      <c r="F182" s="280"/>
    </row>
    <row r="183" spans="1:6" ht="13.9" customHeight="1">
      <c r="A183" s="280"/>
      <c r="B183" s="280"/>
      <c r="C183" s="281"/>
      <c r="D183" s="280"/>
      <c r="E183" s="280"/>
      <c r="F183" s="280"/>
    </row>
    <row r="184" spans="1:6" ht="13.9" customHeight="1">
      <c r="A184" s="280"/>
      <c r="B184" s="280"/>
      <c r="C184" s="281"/>
      <c r="D184" s="280"/>
      <c r="E184" s="280"/>
      <c r="F184" s="280"/>
    </row>
    <row r="185" spans="1:6" ht="13.9" customHeight="1">
      <c r="A185" s="280"/>
      <c r="B185" s="280"/>
      <c r="C185" s="281"/>
      <c r="D185" s="280"/>
      <c r="E185" s="280"/>
      <c r="F185" s="280"/>
    </row>
    <row r="186" spans="1:6" ht="13.9" customHeight="1">
      <c r="A186" s="280"/>
      <c r="B186" s="280"/>
      <c r="C186" s="281"/>
      <c r="D186" s="280"/>
      <c r="E186" s="280"/>
      <c r="F186" s="280"/>
    </row>
    <row r="187" spans="1:6" ht="13.9" customHeight="1">
      <c r="A187" s="280"/>
      <c r="B187" s="280"/>
      <c r="C187" s="281"/>
      <c r="D187" s="280"/>
      <c r="E187" s="280"/>
      <c r="F187" s="280"/>
    </row>
    <row r="188" spans="1:6" ht="13.9" customHeight="1">
      <c r="A188" s="280"/>
      <c r="B188" s="280"/>
      <c r="C188" s="281"/>
      <c r="D188" s="280"/>
      <c r="E188" s="280"/>
      <c r="F188" s="280"/>
    </row>
    <row r="189" spans="1:6" ht="13.9" customHeight="1">
      <c r="A189" s="280"/>
      <c r="B189" s="280"/>
      <c r="C189" s="281"/>
      <c r="D189" s="280"/>
      <c r="E189" s="280"/>
      <c r="F189" s="280"/>
    </row>
    <row r="190" spans="1:6" ht="13.9" customHeight="1">
      <c r="A190" s="280"/>
      <c r="B190" s="280"/>
      <c r="C190" s="281"/>
      <c r="D190" s="280"/>
      <c r="E190" s="280"/>
      <c r="F190" s="280"/>
    </row>
    <row r="191" spans="1:6" ht="13.9" customHeight="1">
      <c r="A191" s="280"/>
      <c r="B191" s="280"/>
      <c r="C191" s="281"/>
      <c r="D191" s="280"/>
      <c r="E191" s="280"/>
      <c r="F191" s="280"/>
    </row>
    <row r="192" spans="1:6" ht="13.9" customHeight="1">
      <c r="A192" s="280"/>
      <c r="B192" s="280"/>
      <c r="C192" s="281"/>
      <c r="D192" s="280"/>
      <c r="E192" s="280"/>
      <c r="F192" s="280"/>
    </row>
    <row r="193" spans="1:6" ht="13.9" customHeight="1">
      <c r="A193" s="280"/>
      <c r="B193" s="280"/>
      <c r="C193" s="281"/>
      <c r="D193" s="280"/>
      <c r="E193" s="280"/>
      <c r="F193" s="280"/>
    </row>
    <row r="194" spans="1:6" ht="13.9" customHeight="1">
      <c r="A194" s="280"/>
      <c r="B194" s="280"/>
      <c r="C194" s="281"/>
      <c r="D194" s="280"/>
      <c r="E194" s="280"/>
      <c r="F194" s="280"/>
    </row>
    <row r="195" spans="1:6" ht="13.9" customHeight="1">
      <c r="A195" s="280"/>
      <c r="B195" s="280"/>
      <c r="C195" s="281"/>
      <c r="D195" s="280"/>
      <c r="E195" s="280"/>
      <c r="F195" s="280"/>
    </row>
    <row r="196" spans="1:6" ht="13.9" customHeight="1">
      <c r="A196" s="280"/>
      <c r="B196" s="280"/>
      <c r="C196" s="281"/>
      <c r="D196" s="280"/>
      <c r="E196" s="280"/>
      <c r="F196" s="280"/>
    </row>
    <row r="197" spans="1:6" ht="13.9" customHeight="1">
      <c r="A197" s="280"/>
      <c r="B197" s="280"/>
      <c r="C197" s="281"/>
      <c r="D197" s="280"/>
      <c r="E197" s="280"/>
      <c r="F197" s="280"/>
    </row>
    <row r="198" spans="1:6" ht="13.9" customHeight="1">
      <c r="A198" s="280"/>
      <c r="B198" s="280"/>
      <c r="C198" s="281"/>
      <c r="D198" s="280"/>
      <c r="E198" s="280"/>
      <c r="F198" s="280"/>
    </row>
    <row r="199" spans="1:6" ht="13.9" customHeight="1">
      <c r="A199" s="280"/>
      <c r="B199" s="280"/>
      <c r="C199" s="281"/>
      <c r="D199" s="280"/>
      <c r="E199" s="280"/>
      <c r="F199" s="280"/>
    </row>
    <row r="200" spans="1:6" ht="13.9" customHeight="1">
      <c r="A200" s="280"/>
      <c r="B200" s="280"/>
      <c r="C200" s="281"/>
      <c r="D200" s="280"/>
      <c r="E200" s="280"/>
      <c r="F200" s="280"/>
    </row>
    <row r="201" spans="1:6" ht="13.9" customHeight="1">
      <c r="A201" s="280"/>
      <c r="B201" s="280"/>
      <c r="C201" s="281"/>
      <c r="D201" s="280"/>
      <c r="E201" s="280"/>
      <c r="F201" s="280"/>
    </row>
    <row r="202" spans="1:6" ht="13.9" customHeight="1">
      <c r="A202" s="280"/>
      <c r="B202" s="280"/>
      <c r="C202" s="281"/>
      <c r="D202" s="280"/>
      <c r="E202" s="280"/>
      <c r="F202" s="280"/>
    </row>
    <row r="203" spans="1:6" ht="13.9" customHeight="1">
      <c r="A203" s="280"/>
      <c r="B203" s="280"/>
      <c r="C203" s="281"/>
      <c r="D203" s="280"/>
      <c r="E203" s="280"/>
      <c r="F203" s="280"/>
    </row>
    <row r="204" spans="1:6" ht="13.9" customHeight="1">
      <c r="A204" s="33"/>
      <c r="B204" s="33"/>
      <c r="C204" s="276"/>
    </row>
    <row r="205" spans="1:6" ht="13.9" customHeight="1">
      <c r="A205" s="33"/>
      <c r="B205" s="33"/>
      <c r="C205" s="276"/>
    </row>
    <row r="206" spans="1:6" ht="13.9" customHeight="1">
      <c r="A206" s="33"/>
      <c r="B206" s="33"/>
      <c r="C206" s="276"/>
    </row>
    <row r="207" spans="1:6" ht="13.9" customHeight="1">
      <c r="A207" s="33"/>
      <c r="B207" s="33"/>
      <c r="C207" s="276"/>
    </row>
    <row r="208" spans="1:6" ht="13.9" customHeight="1">
      <c r="A208" s="33"/>
      <c r="B208" s="33"/>
      <c r="C208" s="276"/>
    </row>
    <row r="209" spans="1:3" ht="13.9" customHeight="1">
      <c r="A209" s="33"/>
      <c r="B209" s="33"/>
      <c r="C209" s="276"/>
    </row>
    <row r="210" spans="1:3" ht="13.9" customHeight="1">
      <c r="A210" s="33"/>
      <c r="B210" s="33"/>
      <c r="C210" s="276"/>
    </row>
    <row r="211" spans="1:3" ht="13.9" customHeight="1">
      <c r="A211" s="33"/>
      <c r="B211" s="33"/>
      <c r="C211" s="276"/>
    </row>
    <row r="212" spans="1:3" ht="13.9" customHeight="1">
      <c r="A212" s="33"/>
      <c r="B212" s="33"/>
      <c r="C212" s="276"/>
    </row>
    <row r="213" spans="1:3" ht="13.9" customHeight="1">
      <c r="A213" s="33"/>
      <c r="B213" s="33"/>
      <c r="C213" s="276"/>
    </row>
    <row r="214" spans="1:3" ht="13.9" customHeight="1">
      <c r="A214" s="33"/>
      <c r="B214" s="33"/>
      <c r="C214" s="276"/>
    </row>
    <row r="215" spans="1:3" ht="13.9" customHeight="1">
      <c r="A215" s="33"/>
      <c r="B215" s="33"/>
      <c r="C215" s="276"/>
    </row>
    <row r="216" spans="1:3" ht="13.9" customHeight="1">
      <c r="A216" s="33"/>
      <c r="B216" s="33"/>
      <c r="C216" s="276"/>
    </row>
    <row r="217" spans="1:3" ht="13.9" customHeight="1">
      <c r="A217" s="33"/>
      <c r="B217" s="33"/>
      <c r="C217" s="276"/>
    </row>
    <row r="218" spans="1:3" ht="13.9" customHeight="1">
      <c r="A218" s="33"/>
      <c r="B218" s="33"/>
      <c r="C218" s="276"/>
    </row>
    <row r="219" spans="1:3" ht="13.9" customHeight="1">
      <c r="A219" s="33"/>
      <c r="B219" s="33"/>
      <c r="C219" s="276"/>
    </row>
    <row r="220" spans="1:3" ht="13.9" customHeight="1">
      <c r="A220" s="33"/>
      <c r="B220" s="33"/>
      <c r="C220" s="276"/>
    </row>
    <row r="221" spans="1:3" ht="13.9" customHeight="1">
      <c r="A221" s="33"/>
      <c r="B221" s="33"/>
      <c r="C221" s="276"/>
    </row>
    <row r="222" spans="1:3" ht="13.9" customHeight="1">
      <c r="A222" s="33"/>
      <c r="B222" s="33"/>
      <c r="C222" s="276"/>
    </row>
    <row r="223" spans="1:3" ht="13.9" customHeight="1">
      <c r="A223" s="33"/>
      <c r="B223" s="33"/>
      <c r="C223" s="276"/>
    </row>
    <row r="224" spans="1:3" ht="13.9" customHeight="1">
      <c r="A224" s="33"/>
      <c r="B224" s="33"/>
      <c r="C224" s="276"/>
    </row>
    <row r="225" spans="1:3" ht="13.9" customHeight="1">
      <c r="A225" s="33"/>
      <c r="B225" s="33"/>
      <c r="C225" s="276"/>
    </row>
    <row r="226" spans="1:3" ht="13.9" customHeight="1">
      <c r="A226" s="33"/>
      <c r="B226" s="33"/>
      <c r="C226" s="276"/>
    </row>
    <row r="227" spans="1:3" ht="13.9" customHeight="1">
      <c r="A227" s="33"/>
      <c r="B227" s="33"/>
      <c r="C227" s="276"/>
    </row>
    <row r="228" spans="1:3" ht="13.9" customHeight="1">
      <c r="A228" s="33"/>
      <c r="B228" s="33"/>
      <c r="C228" s="276"/>
    </row>
    <row r="229" spans="1:3" ht="13.9" customHeight="1">
      <c r="A229" s="33"/>
      <c r="B229" s="33"/>
      <c r="C229" s="276"/>
    </row>
    <row r="230" spans="1:3" ht="13.9" customHeight="1">
      <c r="A230" s="33"/>
      <c r="B230" s="33"/>
      <c r="C230" s="276"/>
    </row>
    <row r="231" spans="1:3" ht="13.9" customHeight="1">
      <c r="A231" s="33"/>
      <c r="B231" s="33"/>
      <c r="C231" s="276"/>
    </row>
    <row r="232" spans="1:3" ht="13.9" customHeight="1">
      <c r="A232" s="33"/>
      <c r="B232" s="33"/>
      <c r="C232" s="276"/>
    </row>
    <row r="233" spans="1:3" ht="13.9" customHeight="1">
      <c r="A233" s="33"/>
      <c r="B233" s="33"/>
      <c r="C233" s="276"/>
    </row>
    <row r="234" spans="1:3" ht="13.9" customHeight="1">
      <c r="A234" s="33"/>
      <c r="B234" s="33"/>
      <c r="C234" s="276"/>
    </row>
    <row r="235" spans="1:3" ht="13.9" customHeight="1">
      <c r="A235" s="33"/>
      <c r="B235" s="33"/>
      <c r="C235" s="276"/>
    </row>
    <row r="236" spans="1:3" ht="13.9" customHeight="1">
      <c r="A236" s="33"/>
      <c r="B236" s="33"/>
      <c r="C236" s="276"/>
    </row>
    <row r="237" spans="1:3" ht="13.9" customHeight="1">
      <c r="A237" s="33"/>
      <c r="B237" s="33"/>
      <c r="C237" s="276"/>
    </row>
    <row r="238" spans="1:3" ht="13.9" customHeight="1">
      <c r="A238" s="33"/>
      <c r="B238" s="33"/>
      <c r="C238" s="276"/>
    </row>
    <row r="239" spans="1:3" ht="13.9" customHeight="1">
      <c r="A239" s="33"/>
      <c r="B239" s="33"/>
      <c r="C239" s="276"/>
    </row>
    <row r="240" spans="1:3" ht="13.9" customHeight="1">
      <c r="A240" s="33"/>
      <c r="B240" s="33"/>
      <c r="C240" s="276"/>
    </row>
    <row r="241" spans="1:3" ht="13.9" customHeight="1">
      <c r="A241" s="33"/>
      <c r="B241" s="33"/>
      <c r="C241" s="276"/>
    </row>
    <row r="242" spans="1:3" ht="13.9" customHeight="1">
      <c r="A242" s="33"/>
      <c r="B242" s="33"/>
      <c r="C242" s="276"/>
    </row>
    <row r="243" spans="1:3" ht="13.9" customHeight="1">
      <c r="A243" s="33"/>
      <c r="B243" s="33"/>
      <c r="C243" s="276"/>
    </row>
    <row r="244" spans="1:3" ht="13.9" customHeight="1">
      <c r="A244" s="33"/>
      <c r="B244" s="33"/>
      <c r="C244" s="276"/>
    </row>
    <row r="245" spans="1:3" ht="13.9" customHeight="1">
      <c r="A245" s="33"/>
      <c r="B245" s="33"/>
      <c r="C245" s="276"/>
    </row>
    <row r="246" spans="1:3" ht="13.9" customHeight="1">
      <c r="A246" s="33"/>
      <c r="B246" s="33"/>
      <c r="C246" s="276"/>
    </row>
    <row r="247" spans="1:3" ht="13.9" customHeight="1">
      <c r="A247" s="33"/>
      <c r="B247" s="33"/>
      <c r="C247" s="276"/>
    </row>
    <row r="248" spans="1:3" ht="13.9" customHeight="1">
      <c r="A248" s="33"/>
      <c r="B248" s="33"/>
      <c r="C248" s="276"/>
    </row>
    <row r="249" spans="1:3" ht="13.9" customHeight="1">
      <c r="A249" s="33"/>
      <c r="B249" s="33"/>
      <c r="C249" s="276"/>
    </row>
    <row r="250" spans="1:3" ht="13.9" customHeight="1">
      <c r="A250" s="33"/>
      <c r="B250" s="33"/>
      <c r="C250" s="276"/>
    </row>
    <row r="251" spans="1:3" ht="13.9" customHeight="1">
      <c r="A251" s="33"/>
      <c r="B251" s="33"/>
      <c r="C251" s="276"/>
    </row>
    <row r="252" spans="1:3" ht="13.9" customHeight="1">
      <c r="A252" s="33"/>
      <c r="B252" s="33"/>
      <c r="C252" s="276"/>
    </row>
    <row r="253" spans="1:3" ht="13.9" customHeight="1">
      <c r="A253" s="33"/>
      <c r="B253" s="33"/>
      <c r="C253" s="276"/>
    </row>
    <row r="254" spans="1:3" ht="13.9" customHeight="1">
      <c r="A254" s="33"/>
      <c r="B254" s="33"/>
      <c r="C254" s="276"/>
    </row>
    <row r="255" spans="1:3" ht="13.9" customHeight="1">
      <c r="A255" s="33"/>
      <c r="B255" s="33"/>
      <c r="C255" s="276"/>
    </row>
    <row r="256" spans="1:3" ht="13.9" customHeight="1">
      <c r="A256" s="33"/>
      <c r="B256" s="33"/>
      <c r="C256" s="276"/>
    </row>
    <row r="257" spans="1:3" ht="13.9" customHeight="1">
      <c r="A257" s="33"/>
      <c r="B257" s="33"/>
      <c r="C257" s="276"/>
    </row>
    <row r="258" spans="1:3" ht="13.9" customHeight="1">
      <c r="A258" s="33"/>
      <c r="B258" s="33"/>
      <c r="C258" s="276"/>
    </row>
    <row r="259" spans="1:3" ht="13.9" customHeight="1">
      <c r="A259" s="33"/>
      <c r="B259" s="33"/>
      <c r="C259" s="276"/>
    </row>
    <row r="260" spans="1:3" ht="13.9" customHeight="1">
      <c r="A260" s="33"/>
      <c r="B260" s="33"/>
      <c r="C260" s="276"/>
    </row>
    <row r="261" spans="1:3" ht="13.9" customHeight="1">
      <c r="A261" s="33"/>
      <c r="B261" s="33"/>
      <c r="C261" s="276"/>
    </row>
    <row r="262" spans="1:3" ht="13.9" customHeight="1">
      <c r="A262" s="33"/>
      <c r="B262" s="33"/>
      <c r="C262" s="276"/>
    </row>
    <row r="263" spans="1:3" ht="13.9" customHeight="1">
      <c r="A263" s="33"/>
      <c r="B263" s="33"/>
      <c r="C263" s="276"/>
    </row>
    <row r="264" spans="1:3" ht="13.9" customHeight="1">
      <c r="A264" s="33"/>
      <c r="B264" s="33"/>
      <c r="C264" s="276"/>
    </row>
    <row r="265" spans="1:3" ht="13.9" customHeight="1">
      <c r="A265" s="33"/>
      <c r="B265" s="33"/>
      <c r="C265" s="276"/>
    </row>
    <row r="266" spans="1:3" ht="13.9" customHeight="1">
      <c r="A266" s="33"/>
      <c r="B266" s="33"/>
      <c r="C266" s="276"/>
    </row>
    <row r="267" spans="1:3" ht="13.9" customHeight="1">
      <c r="A267" s="33"/>
      <c r="B267" s="33"/>
      <c r="C267" s="276"/>
    </row>
    <row r="268" spans="1:3" ht="13.9" customHeight="1">
      <c r="A268" s="33"/>
      <c r="B268" s="33"/>
      <c r="C268" s="276"/>
    </row>
    <row r="269" spans="1:3" ht="13.9" customHeight="1">
      <c r="A269" s="33"/>
      <c r="B269" s="33"/>
      <c r="C269" s="276"/>
    </row>
    <row r="270" spans="1:3" ht="13.9" customHeight="1">
      <c r="A270" s="33"/>
      <c r="B270" s="33"/>
      <c r="C270" s="276"/>
    </row>
    <row r="271" spans="1:3" ht="13.9" customHeight="1">
      <c r="A271" s="33"/>
      <c r="B271" s="33"/>
      <c r="C271" s="276"/>
    </row>
    <row r="272" spans="1:3" ht="13.9" customHeight="1">
      <c r="A272" s="33"/>
      <c r="B272" s="33"/>
      <c r="C272" s="276"/>
    </row>
    <row r="273" spans="1:3" ht="13.9" customHeight="1">
      <c r="A273" s="33"/>
      <c r="B273" s="33"/>
      <c r="C273" s="276"/>
    </row>
    <row r="274" spans="1:3" ht="13.9" customHeight="1">
      <c r="A274" s="33"/>
      <c r="B274" s="33"/>
      <c r="C274" s="276"/>
    </row>
    <row r="275" spans="1:3" ht="13.9" customHeight="1">
      <c r="A275" s="33"/>
      <c r="B275" s="33"/>
      <c r="C275" s="276"/>
    </row>
    <row r="276" spans="1:3" ht="13.9" customHeight="1">
      <c r="A276" s="33"/>
      <c r="B276" s="33"/>
      <c r="C276" s="276"/>
    </row>
    <row r="277" spans="1:3" ht="13.9" customHeight="1">
      <c r="A277" s="33"/>
      <c r="B277" s="33"/>
      <c r="C277" s="276"/>
    </row>
    <row r="278" spans="1:3" ht="13.9" customHeight="1">
      <c r="A278" s="33"/>
      <c r="B278" s="33"/>
      <c r="C278" s="276"/>
    </row>
    <row r="279" spans="1:3" ht="13.9" customHeight="1">
      <c r="A279" s="33"/>
      <c r="B279" s="33"/>
      <c r="C279" s="276"/>
    </row>
    <row r="280" spans="1:3" ht="13.9" customHeight="1">
      <c r="A280" s="33"/>
      <c r="B280" s="33"/>
      <c r="C280" s="276"/>
    </row>
    <row r="281" spans="1:3" ht="13.9" customHeight="1">
      <c r="A281" s="33"/>
      <c r="B281" s="33"/>
      <c r="C281" s="276"/>
    </row>
    <row r="282" spans="1:3" ht="13.9" customHeight="1">
      <c r="A282" s="33"/>
      <c r="B282" s="33"/>
      <c r="C282" s="276"/>
    </row>
    <row r="283" spans="1:3" ht="13.9" customHeight="1">
      <c r="A283" s="33"/>
      <c r="B283" s="33"/>
      <c r="C283" s="276"/>
    </row>
    <row r="284" spans="1:3" ht="13.9" customHeight="1">
      <c r="A284" s="33"/>
      <c r="B284" s="33"/>
      <c r="C284" s="276"/>
    </row>
    <row r="285" spans="1:3" ht="13.9" customHeight="1">
      <c r="A285" s="33"/>
      <c r="B285" s="33"/>
      <c r="C285" s="276"/>
    </row>
    <row r="286" spans="1:3" ht="13.9" customHeight="1">
      <c r="A286" s="33"/>
      <c r="B286" s="33"/>
      <c r="C286" s="276"/>
    </row>
    <row r="287" spans="1:3" ht="13.9" customHeight="1">
      <c r="A287" s="33"/>
      <c r="B287" s="33"/>
      <c r="C287" s="276"/>
    </row>
    <row r="288" spans="1:3" ht="13.9" customHeight="1">
      <c r="A288" s="33"/>
      <c r="B288" s="33"/>
      <c r="C288" s="276"/>
    </row>
    <row r="289" spans="1:3" ht="13.9" customHeight="1">
      <c r="A289" s="33"/>
      <c r="B289" s="33"/>
      <c r="C289" s="276"/>
    </row>
    <row r="290" spans="1:3" ht="13.9" customHeight="1">
      <c r="A290" s="33"/>
      <c r="B290" s="33"/>
      <c r="C290" s="276"/>
    </row>
    <row r="291" spans="1:3" ht="13.9" customHeight="1">
      <c r="A291" s="33"/>
      <c r="B291" s="33"/>
      <c r="C291" s="276"/>
    </row>
    <row r="292" spans="1:3" ht="13.9" customHeight="1">
      <c r="A292" s="33"/>
      <c r="B292" s="33"/>
      <c r="C292" s="276"/>
    </row>
    <row r="293" spans="1:3" ht="13.9" customHeight="1">
      <c r="A293" s="33"/>
      <c r="B293" s="33"/>
      <c r="C293" s="276"/>
    </row>
    <row r="294" spans="1:3" ht="13.9" customHeight="1">
      <c r="A294" s="33"/>
      <c r="B294" s="33"/>
      <c r="C294" s="276"/>
    </row>
    <row r="295" spans="1:3" ht="13.9" customHeight="1">
      <c r="A295" s="33"/>
      <c r="B295" s="33"/>
      <c r="C295" s="276"/>
    </row>
    <row r="296" spans="1:3" ht="13.9" customHeight="1">
      <c r="A296" s="33"/>
      <c r="B296" s="33"/>
      <c r="C296" s="276"/>
    </row>
    <row r="297" spans="1:3" ht="13.9" customHeight="1">
      <c r="A297" s="33"/>
      <c r="B297" s="33"/>
      <c r="C297" s="276"/>
    </row>
    <row r="298" spans="1:3" ht="13.9" customHeight="1">
      <c r="A298" s="33"/>
      <c r="B298" s="33"/>
      <c r="C298" s="276"/>
    </row>
    <row r="299" spans="1:3" ht="13.9" customHeight="1">
      <c r="A299" s="33"/>
      <c r="B299" s="33"/>
      <c r="C299" s="276"/>
    </row>
    <row r="300" spans="1:3" ht="13.9" customHeight="1">
      <c r="A300" s="33"/>
      <c r="B300" s="33"/>
      <c r="C300" s="276"/>
    </row>
    <row r="301" spans="1:3" ht="13.9" customHeight="1">
      <c r="A301" s="33"/>
      <c r="B301" s="33"/>
      <c r="C301" s="276"/>
    </row>
    <row r="302" spans="1:3" ht="13.9" customHeight="1">
      <c r="A302" s="33"/>
      <c r="B302" s="33"/>
      <c r="C302" s="276"/>
    </row>
    <row r="303" spans="1:3" ht="13.9" customHeight="1">
      <c r="A303" s="33"/>
      <c r="B303" s="33"/>
      <c r="C303" s="276"/>
    </row>
    <row r="304" spans="1:3" ht="13.9" customHeight="1">
      <c r="A304" s="33"/>
      <c r="B304" s="33"/>
      <c r="C304" s="276"/>
    </row>
    <row r="305" spans="1:3" ht="13.9" customHeight="1">
      <c r="A305" s="33"/>
      <c r="B305" s="33"/>
      <c r="C305" s="276"/>
    </row>
    <row r="306" spans="1:3" ht="13.9" customHeight="1">
      <c r="A306" s="33"/>
      <c r="B306" s="33"/>
      <c r="C306" s="276"/>
    </row>
    <row r="307" spans="1:3" ht="13.9" customHeight="1">
      <c r="A307" s="33"/>
      <c r="B307" s="33"/>
      <c r="C307" s="276"/>
    </row>
    <row r="308" spans="1:3" ht="13.9" customHeight="1">
      <c r="A308" s="33"/>
      <c r="B308" s="33"/>
      <c r="C308" s="276"/>
    </row>
    <row r="309" spans="1:3" ht="13.9" customHeight="1">
      <c r="A309" s="33"/>
      <c r="B309" s="33"/>
      <c r="C309" s="276"/>
    </row>
    <row r="310" spans="1:3" ht="13.9" customHeight="1">
      <c r="A310" s="33"/>
      <c r="B310" s="33"/>
      <c r="C310" s="276"/>
    </row>
    <row r="311" spans="1:3" ht="13.9" customHeight="1">
      <c r="A311" s="33"/>
      <c r="B311" s="33"/>
      <c r="C311" s="276"/>
    </row>
    <row r="312" spans="1:3" ht="13.9" customHeight="1">
      <c r="A312" s="33"/>
      <c r="B312" s="33"/>
      <c r="C312" s="276"/>
    </row>
    <row r="313" spans="1:3" ht="13.9" customHeight="1">
      <c r="A313" s="33"/>
      <c r="B313" s="33"/>
      <c r="C313" s="276"/>
    </row>
    <row r="314" spans="1:3" ht="13.9" customHeight="1">
      <c r="A314" s="33"/>
      <c r="B314" s="33"/>
      <c r="C314" s="276"/>
    </row>
    <row r="315" spans="1:3" ht="13.9" customHeight="1">
      <c r="A315" s="33"/>
      <c r="B315" s="33"/>
      <c r="C315" s="276"/>
    </row>
    <row r="316" spans="1:3" ht="13.9" customHeight="1">
      <c r="A316" s="33"/>
      <c r="B316" s="33"/>
      <c r="C316" s="276"/>
    </row>
    <row r="317" spans="1:3" ht="13.9" customHeight="1">
      <c r="A317" s="33"/>
      <c r="B317" s="33"/>
      <c r="C317" s="276"/>
    </row>
    <row r="318" spans="1:3" ht="13.9" customHeight="1">
      <c r="A318" s="33"/>
      <c r="B318" s="33"/>
      <c r="C318" s="276"/>
    </row>
    <row r="319" spans="1:3" ht="13.9" customHeight="1">
      <c r="A319" s="33"/>
      <c r="B319" s="33"/>
      <c r="C319" s="276"/>
    </row>
    <row r="320" spans="1:3" ht="13.9" customHeight="1">
      <c r="A320" s="33"/>
      <c r="B320" s="33"/>
      <c r="C320" s="276"/>
    </row>
    <row r="321" spans="1:3" ht="13.9" customHeight="1">
      <c r="A321" s="33"/>
      <c r="B321" s="33"/>
      <c r="C321" s="276"/>
    </row>
    <row r="322" spans="1:3" ht="13.9" customHeight="1">
      <c r="A322" s="33"/>
      <c r="B322" s="33"/>
      <c r="C322" s="276"/>
    </row>
    <row r="323" spans="1:3" ht="13.9" customHeight="1">
      <c r="A323" s="33"/>
      <c r="B323" s="33"/>
      <c r="C323" s="276"/>
    </row>
    <row r="324" spans="1:3" ht="13.9" customHeight="1">
      <c r="A324" s="33"/>
      <c r="B324" s="33"/>
      <c r="C324" s="276"/>
    </row>
    <row r="325" spans="1:3" ht="13.9" customHeight="1">
      <c r="A325" s="33"/>
      <c r="B325" s="33"/>
      <c r="C325" s="276"/>
    </row>
    <row r="326" spans="1:3" ht="13.9" customHeight="1">
      <c r="A326" s="33"/>
      <c r="B326" s="33"/>
      <c r="C326" s="276"/>
    </row>
    <row r="327" spans="1:3" ht="13.9" customHeight="1">
      <c r="A327" s="33"/>
      <c r="B327" s="33"/>
      <c r="C327" s="276"/>
    </row>
    <row r="328" spans="1:3" ht="13.9" customHeight="1">
      <c r="A328" s="33"/>
      <c r="B328" s="33"/>
      <c r="C328" s="276"/>
    </row>
    <row r="329" spans="1:3" ht="13.9" customHeight="1">
      <c r="A329" s="33"/>
      <c r="B329" s="33"/>
      <c r="C329" s="276"/>
    </row>
    <row r="330" spans="1:3" ht="13.9" customHeight="1">
      <c r="A330" s="33"/>
      <c r="B330" s="33"/>
      <c r="C330" s="276"/>
    </row>
    <row r="331" spans="1:3" ht="13.9" customHeight="1">
      <c r="A331" s="33"/>
      <c r="B331" s="33"/>
      <c r="C331" s="276"/>
    </row>
    <row r="332" spans="1:3" ht="13.9" customHeight="1">
      <c r="A332" s="33"/>
      <c r="B332" s="33"/>
      <c r="C332" s="276"/>
    </row>
    <row r="333" spans="1:3" ht="13.9" customHeight="1">
      <c r="A333" s="33"/>
      <c r="B333" s="33"/>
      <c r="C333" s="276"/>
    </row>
    <row r="334" spans="1:3" ht="13.9" customHeight="1">
      <c r="A334" s="33"/>
      <c r="B334" s="33"/>
      <c r="C334" s="276"/>
    </row>
    <row r="335" spans="1:3" ht="13.9" customHeight="1">
      <c r="A335" s="33"/>
      <c r="B335" s="33"/>
      <c r="C335" s="276"/>
    </row>
    <row r="336" spans="1:3" ht="13.9" customHeight="1">
      <c r="A336" s="33"/>
      <c r="B336" s="33"/>
      <c r="C336" s="276"/>
    </row>
    <row r="337" spans="1:3" ht="13.9" customHeight="1">
      <c r="A337" s="33"/>
      <c r="B337" s="33"/>
      <c r="C337" s="276"/>
    </row>
    <row r="338" spans="1:3" ht="13.9" customHeight="1">
      <c r="A338" s="33"/>
      <c r="B338" s="33"/>
      <c r="C338" s="276"/>
    </row>
    <row r="339" spans="1:3" ht="13.9" customHeight="1">
      <c r="A339" s="33"/>
      <c r="B339" s="33"/>
      <c r="C339" s="276"/>
    </row>
    <row r="340" spans="1:3" ht="13.9" customHeight="1">
      <c r="A340" s="33"/>
      <c r="B340" s="33"/>
      <c r="C340" s="276"/>
    </row>
    <row r="341" spans="1:3" ht="13.9" customHeight="1">
      <c r="A341" s="33"/>
      <c r="B341" s="33"/>
      <c r="C341" s="276"/>
    </row>
    <row r="342" spans="1:3" ht="13.9" customHeight="1">
      <c r="A342" s="33"/>
      <c r="B342" s="33"/>
      <c r="C342" s="276"/>
    </row>
    <row r="343" spans="1:3" ht="13.9" customHeight="1">
      <c r="A343" s="33"/>
      <c r="B343" s="33"/>
      <c r="C343" s="276"/>
    </row>
    <row r="344" spans="1:3" ht="13.9" customHeight="1">
      <c r="A344" s="33"/>
      <c r="B344" s="33"/>
      <c r="C344" s="276"/>
    </row>
    <row r="345" spans="1:3" ht="13.9" customHeight="1">
      <c r="A345" s="33"/>
      <c r="B345" s="33"/>
      <c r="C345" s="276"/>
    </row>
    <row r="346" spans="1:3" ht="13.9" customHeight="1">
      <c r="A346" s="33"/>
      <c r="B346" s="33"/>
      <c r="C346" s="276"/>
    </row>
    <row r="347" spans="1:3" ht="13.9" customHeight="1">
      <c r="A347" s="33"/>
      <c r="B347" s="33"/>
      <c r="C347" s="276"/>
    </row>
    <row r="348" spans="1:3" ht="13.9" customHeight="1">
      <c r="A348" s="33"/>
      <c r="B348" s="33"/>
      <c r="C348" s="276"/>
    </row>
    <row r="349" spans="1:3" ht="13.9" customHeight="1">
      <c r="A349" s="33"/>
      <c r="B349" s="33"/>
      <c r="C349" s="276"/>
    </row>
    <row r="350" spans="1:3" ht="13.9" customHeight="1">
      <c r="A350" s="33"/>
      <c r="B350" s="33"/>
      <c r="C350" s="276"/>
    </row>
    <row r="351" spans="1:3" ht="13.9" customHeight="1">
      <c r="A351" s="33"/>
      <c r="B351" s="33"/>
      <c r="C351" s="276"/>
    </row>
    <row r="352" spans="1:3" ht="13.9" customHeight="1">
      <c r="A352" s="33"/>
      <c r="B352" s="33"/>
      <c r="C352" s="276"/>
    </row>
    <row r="353" spans="1:3" ht="13.9" customHeight="1">
      <c r="A353" s="33"/>
      <c r="B353" s="33"/>
      <c r="C353" s="276"/>
    </row>
    <row r="354" spans="1:3" ht="13.9" customHeight="1">
      <c r="A354" s="33"/>
      <c r="B354" s="33"/>
      <c r="C354" s="276"/>
    </row>
    <row r="355" spans="1:3" ht="13.9" customHeight="1">
      <c r="A355" s="33"/>
      <c r="B355" s="33"/>
      <c r="C355" s="276"/>
    </row>
    <row r="356" spans="1:3" ht="13.9" customHeight="1">
      <c r="A356" s="33"/>
      <c r="B356" s="33"/>
      <c r="C356" s="276"/>
    </row>
    <row r="357" spans="1:3" ht="13.9" customHeight="1">
      <c r="A357" s="33"/>
      <c r="B357" s="33"/>
      <c r="C357" s="276"/>
    </row>
    <row r="358" spans="1:3" ht="13.9" customHeight="1">
      <c r="A358" s="33"/>
      <c r="B358" s="33"/>
      <c r="C358" s="276"/>
    </row>
    <row r="359" spans="1:3" ht="13.9" customHeight="1">
      <c r="A359" s="33"/>
      <c r="B359" s="33"/>
      <c r="C359" s="276"/>
    </row>
    <row r="360" spans="1:3" ht="13.9" customHeight="1">
      <c r="A360" s="33"/>
      <c r="B360" s="33"/>
      <c r="C360" s="276"/>
    </row>
    <row r="361" spans="1:3" ht="13.9" customHeight="1">
      <c r="A361" s="33"/>
      <c r="B361" s="33"/>
      <c r="C361" s="276"/>
    </row>
    <row r="362" spans="1:3" ht="13.9" customHeight="1">
      <c r="A362" s="33"/>
      <c r="B362" s="33"/>
      <c r="C362" s="276"/>
    </row>
    <row r="363" spans="1:3" ht="13.9" customHeight="1">
      <c r="A363" s="33"/>
      <c r="B363" s="33"/>
      <c r="C363" s="276"/>
    </row>
    <row r="364" spans="1:3" ht="13.9" customHeight="1">
      <c r="A364" s="33"/>
      <c r="B364" s="33"/>
      <c r="C364" s="276"/>
    </row>
    <row r="365" spans="1:3" ht="13.9" customHeight="1">
      <c r="A365" s="33"/>
      <c r="B365" s="33"/>
      <c r="C365" s="276"/>
    </row>
    <row r="366" spans="1:3" ht="13.9" customHeight="1">
      <c r="A366" s="33"/>
      <c r="B366" s="33"/>
      <c r="C366" s="276"/>
    </row>
    <row r="367" spans="1:3" ht="13.9" customHeight="1">
      <c r="A367" s="33"/>
      <c r="B367" s="33"/>
      <c r="C367" s="276"/>
    </row>
    <row r="368" spans="1:3" ht="13.9" customHeight="1">
      <c r="A368" s="33"/>
      <c r="B368" s="33"/>
      <c r="C368" s="276"/>
    </row>
    <row r="369" spans="1:3" ht="13.9" customHeight="1">
      <c r="A369" s="33"/>
      <c r="B369" s="33"/>
      <c r="C369" s="276"/>
    </row>
    <row r="370" spans="1:3" ht="13.9" customHeight="1">
      <c r="A370" s="33"/>
      <c r="B370" s="33"/>
      <c r="C370" s="276"/>
    </row>
    <row r="371" spans="1:3" ht="13.9" customHeight="1">
      <c r="A371" s="33"/>
      <c r="B371" s="33"/>
      <c r="C371" s="276"/>
    </row>
    <row r="372" spans="1:3" ht="13.9" customHeight="1">
      <c r="A372" s="33"/>
      <c r="B372" s="33"/>
      <c r="C372" s="276"/>
    </row>
    <row r="373" spans="1:3" ht="13.9" customHeight="1">
      <c r="A373" s="33"/>
      <c r="B373" s="33"/>
      <c r="C373" s="276"/>
    </row>
    <row r="374" spans="1:3" ht="13.9" customHeight="1">
      <c r="A374" s="33"/>
      <c r="B374" s="33"/>
      <c r="C374" s="276"/>
    </row>
    <row r="375" spans="1:3" ht="13.9" customHeight="1">
      <c r="A375" s="33"/>
      <c r="B375" s="33"/>
      <c r="C375" s="276"/>
    </row>
    <row r="376" spans="1:3" ht="13.9" customHeight="1">
      <c r="A376" s="33"/>
      <c r="B376" s="33"/>
      <c r="C376" s="276"/>
    </row>
    <row r="377" spans="1:3" ht="13.9" customHeight="1">
      <c r="A377" s="33"/>
      <c r="B377" s="33"/>
      <c r="C377" s="276"/>
    </row>
    <row r="378" spans="1:3" ht="13.9" customHeight="1">
      <c r="A378" s="33"/>
      <c r="B378" s="33"/>
      <c r="C378" s="276"/>
    </row>
    <row r="379" spans="1:3" ht="13.9" customHeight="1">
      <c r="A379" s="33"/>
      <c r="B379" s="33"/>
      <c r="C379" s="276"/>
    </row>
    <row r="380" spans="1:3" ht="13.9" customHeight="1">
      <c r="A380" s="33"/>
      <c r="B380" s="33"/>
      <c r="C380" s="276"/>
    </row>
    <row r="381" spans="1:3" ht="13.9" customHeight="1">
      <c r="A381" s="33"/>
      <c r="B381" s="33"/>
      <c r="C381" s="276"/>
    </row>
    <row r="382" spans="1:3" ht="13.9" customHeight="1">
      <c r="A382" s="33"/>
      <c r="B382" s="33"/>
      <c r="C382" s="276"/>
    </row>
    <row r="383" spans="1:3" ht="13.9" customHeight="1">
      <c r="A383" s="33"/>
      <c r="B383" s="33"/>
      <c r="C383" s="276"/>
    </row>
    <row r="384" spans="1:3" ht="13.9" customHeight="1">
      <c r="A384" s="33"/>
      <c r="B384" s="33"/>
      <c r="C384" s="276"/>
    </row>
    <row r="385" spans="1:3" ht="13.9" customHeight="1">
      <c r="A385" s="33"/>
      <c r="B385" s="33"/>
      <c r="C385" s="276"/>
    </row>
    <row r="386" spans="1:3" ht="13.9" customHeight="1">
      <c r="A386" s="33"/>
      <c r="B386" s="33"/>
      <c r="C386" s="276"/>
    </row>
    <row r="387" spans="1:3" ht="13.9" customHeight="1">
      <c r="A387" s="33"/>
      <c r="B387" s="33"/>
      <c r="C387" s="276"/>
    </row>
    <row r="388" spans="1:3" ht="13.9" customHeight="1">
      <c r="A388" s="33"/>
      <c r="B388" s="33"/>
      <c r="C388" s="276"/>
    </row>
    <row r="389" spans="1:3" ht="13.9" customHeight="1">
      <c r="A389" s="33"/>
      <c r="B389" s="33"/>
      <c r="C389" s="276"/>
    </row>
    <row r="390" spans="1:3" ht="13.9" customHeight="1">
      <c r="A390" s="33"/>
      <c r="B390" s="33"/>
      <c r="C390" s="276"/>
    </row>
    <row r="391" spans="1:3" ht="13.9" customHeight="1">
      <c r="A391" s="33"/>
      <c r="B391" s="33"/>
      <c r="C391" s="276"/>
    </row>
    <row r="392" spans="1:3" ht="13.9" customHeight="1">
      <c r="A392" s="33"/>
      <c r="B392" s="33"/>
      <c r="C392" s="276"/>
    </row>
    <row r="393" spans="1:3" ht="13.9" customHeight="1">
      <c r="A393" s="33"/>
      <c r="B393" s="33"/>
      <c r="C393" s="276"/>
    </row>
    <row r="394" spans="1:3" ht="13.9" customHeight="1">
      <c r="A394" s="33"/>
      <c r="B394" s="33"/>
      <c r="C394" s="276"/>
    </row>
    <row r="395" spans="1:3" ht="13.9" customHeight="1">
      <c r="A395" s="33"/>
      <c r="B395" s="33"/>
      <c r="C395" s="276"/>
    </row>
    <row r="396" spans="1:3" ht="13.9" customHeight="1">
      <c r="A396" s="33"/>
      <c r="B396" s="33"/>
      <c r="C396" s="276"/>
    </row>
    <row r="397" spans="1:3" ht="13.9" customHeight="1">
      <c r="A397" s="33"/>
      <c r="B397" s="33"/>
      <c r="C397" s="276"/>
    </row>
    <row r="398" spans="1:3" ht="13.9" customHeight="1">
      <c r="A398" s="33"/>
      <c r="B398" s="33"/>
      <c r="C398" s="276"/>
    </row>
    <row r="399" spans="1:3" ht="13.9" customHeight="1">
      <c r="A399" s="33"/>
      <c r="B399" s="33"/>
      <c r="C399" s="276"/>
    </row>
    <row r="400" spans="1:3" ht="13.9" customHeight="1">
      <c r="A400" s="33"/>
      <c r="B400" s="33"/>
      <c r="C400" s="276"/>
    </row>
    <row r="401" spans="1:3" ht="13.9" customHeight="1">
      <c r="A401" s="33"/>
      <c r="B401" s="33"/>
      <c r="C401" s="276"/>
    </row>
    <row r="402" spans="1:3" ht="13.9" customHeight="1">
      <c r="A402" s="33"/>
      <c r="B402" s="33"/>
      <c r="C402" s="276"/>
    </row>
    <row r="403" spans="1:3" ht="13.9" customHeight="1">
      <c r="A403" s="33"/>
      <c r="B403" s="33"/>
      <c r="C403" s="276"/>
    </row>
    <row r="404" spans="1:3" ht="13.9" customHeight="1">
      <c r="A404" s="33"/>
      <c r="B404" s="33"/>
      <c r="C404" s="276"/>
    </row>
    <row r="405" spans="1:3" ht="13.9" customHeight="1">
      <c r="A405" s="33"/>
      <c r="B405" s="33"/>
      <c r="C405" s="276"/>
    </row>
    <row r="406" spans="1:3" ht="13.9" customHeight="1">
      <c r="A406" s="33"/>
      <c r="B406" s="33"/>
      <c r="C406" s="276"/>
    </row>
    <row r="407" spans="1:3" ht="13.9" customHeight="1">
      <c r="A407" s="33"/>
      <c r="B407" s="33"/>
      <c r="C407" s="276"/>
    </row>
    <row r="408" spans="1:3" ht="13.9" customHeight="1">
      <c r="A408" s="33"/>
      <c r="B408" s="33"/>
      <c r="C408" s="276"/>
    </row>
    <row r="409" spans="1:3" ht="13.9" customHeight="1">
      <c r="A409" s="33"/>
      <c r="B409" s="33"/>
      <c r="C409" s="276"/>
    </row>
    <row r="410" spans="1:3" ht="13.9" customHeight="1">
      <c r="A410" s="33"/>
      <c r="B410" s="33"/>
      <c r="C410" s="276"/>
    </row>
    <row r="411" spans="1:3" ht="13.9" customHeight="1">
      <c r="A411" s="33"/>
      <c r="B411" s="33"/>
      <c r="C411" s="276"/>
    </row>
    <row r="412" spans="1:3" ht="13.9" customHeight="1">
      <c r="A412" s="33"/>
      <c r="B412" s="33"/>
      <c r="C412" s="276"/>
    </row>
    <row r="413" spans="1:3" ht="13.9" customHeight="1">
      <c r="A413" s="33"/>
      <c r="B413" s="33"/>
      <c r="C413" s="276"/>
    </row>
    <row r="414" spans="1:3" ht="13.9" customHeight="1">
      <c r="A414" s="33"/>
      <c r="B414" s="33"/>
      <c r="C414" s="276"/>
    </row>
    <row r="415" spans="1:3" ht="13.9" customHeight="1">
      <c r="A415" s="33"/>
      <c r="B415" s="33"/>
      <c r="C415" s="276"/>
    </row>
    <row r="416" spans="1:3" ht="13.9" customHeight="1">
      <c r="A416" s="33"/>
      <c r="B416" s="33"/>
      <c r="C416" s="276"/>
    </row>
    <row r="417" spans="1:3" ht="13.9" customHeight="1">
      <c r="A417" s="33"/>
      <c r="B417" s="33"/>
      <c r="C417" s="276"/>
    </row>
    <row r="418" spans="1:3" ht="13.9" customHeight="1">
      <c r="A418" s="33"/>
      <c r="B418" s="33"/>
      <c r="C418" s="276"/>
    </row>
    <row r="419" spans="1:3" ht="13.9" customHeight="1">
      <c r="A419" s="33"/>
      <c r="B419" s="33"/>
      <c r="C419" s="276"/>
    </row>
    <row r="420" spans="1:3" ht="13.9" customHeight="1">
      <c r="A420" s="33"/>
      <c r="B420" s="33"/>
      <c r="C420" s="276"/>
    </row>
    <row r="421" spans="1:3" ht="13.9" customHeight="1">
      <c r="A421" s="33"/>
      <c r="B421" s="33"/>
      <c r="C421" s="276"/>
    </row>
    <row r="422" spans="1:3" ht="13.9" customHeight="1">
      <c r="A422" s="33"/>
      <c r="B422" s="33"/>
      <c r="C422" s="276"/>
    </row>
    <row r="423" spans="1:3" ht="13.9" customHeight="1">
      <c r="A423" s="33"/>
      <c r="B423" s="33"/>
      <c r="C423" s="276"/>
    </row>
    <row r="424" spans="1:3" ht="13.9" customHeight="1">
      <c r="A424" s="33"/>
      <c r="B424" s="33"/>
      <c r="C424" s="276"/>
    </row>
    <row r="425" spans="1:3" ht="13.9" customHeight="1">
      <c r="A425" s="33"/>
      <c r="B425" s="33"/>
      <c r="C425" s="276"/>
    </row>
    <row r="426" spans="1:3" ht="13.9" customHeight="1">
      <c r="A426" s="33"/>
      <c r="B426" s="33"/>
      <c r="C426" s="276"/>
    </row>
    <row r="427" spans="1:3" ht="13.9" customHeight="1">
      <c r="A427" s="33"/>
      <c r="B427" s="33"/>
      <c r="C427" s="276"/>
    </row>
    <row r="428" spans="1:3" ht="13.9" customHeight="1">
      <c r="A428" s="33"/>
      <c r="B428" s="33"/>
      <c r="C428" s="276"/>
    </row>
    <row r="429" spans="1:3" ht="13.9" customHeight="1">
      <c r="A429" s="33"/>
      <c r="B429" s="33"/>
      <c r="C429" s="276"/>
    </row>
    <row r="430" spans="1:3" ht="13.9" customHeight="1">
      <c r="A430" s="33"/>
      <c r="B430" s="33"/>
      <c r="C430" s="276"/>
    </row>
    <row r="431" spans="1:3" ht="13.9" customHeight="1">
      <c r="A431" s="33"/>
      <c r="B431" s="33"/>
      <c r="C431" s="276"/>
    </row>
    <row r="432" spans="1:3" ht="13.9" customHeight="1">
      <c r="A432" s="33"/>
      <c r="B432" s="33"/>
      <c r="C432" s="276"/>
    </row>
    <row r="433" spans="1:3" ht="13.9" customHeight="1">
      <c r="A433" s="33"/>
      <c r="B433" s="33"/>
      <c r="C433" s="276"/>
    </row>
    <row r="434" spans="1:3" ht="13.9" customHeight="1">
      <c r="A434" s="33"/>
      <c r="B434" s="33"/>
      <c r="C434" s="276"/>
    </row>
    <row r="435" spans="1:3" ht="13.9" customHeight="1">
      <c r="A435" s="33"/>
      <c r="B435" s="33"/>
      <c r="C435" s="276"/>
    </row>
    <row r="436" spans="1:3" ht="13.9" customHeight="1">
      <c r="A436" s="33"/>
      <c r="B436" s="33"/>
      <c r="C436" s="276"/>
    </row>
    <row r="437" spans="1:3" ht="13.9" customHeight="1">
      <c r="A437" s="33"/>
      <c r="B437" s="33"/>
      <c r="C437" s="276"/>
    </row>
    <row r="438" spans="1:3" ht="13.9" customHeight="1">
      <c r="A438" s="33"/>
      <c r="B438" s="33"/>
      <c r="C438" s="276"/>
    </row>
    <row r="439" spans="1:3" ht="13.9" customHeight="1">
      <c r="A439" s="33"/>
      <c r="B439" s="33"/>
      <c r="C439" s="276"/>
    </row>
    <row r="440" spans="1:3" ht="13.9" customHeight="1">
      <c r="A440" s="33"/>
      <c r="B440" s="33"/>
      <c r="C440" s="276"/>
    </row>
    <row r="441" spans="1:3" ht="13.9" customHeight="1">
      <c r="A441" s="33"/>
      <c r="B441" s="33"/>
      <c r="C441" s="276"/>
    </row>
    <row r="442" spans="1:3" ht="13.9" customHeight="1">
      <c r="A442" s="33"/>
      <c r="B442" s="33"/>
      <c r="C442" s="276"/>
    </row>
    <row r="443" spans="1:3" ht="13.9" customHeight="1">
      <c r="A443" s="33"/>
      <c r="B443" s="33"/>
      <c r="C443" s="276"/>
    </row>
    <row r="444" spans="1:3" ht="13.9" customHeight="1">
      <c r="A444" s="33"/>
      <c r="B444" s="33"/>
      <c r="C444" s="276"/>
    </row>
    <row r="445" spans="1:3" ht="13.9" customHeight="1">
      <c r="A445" s="33"/>
      <c r="B445" s="33"/>
      <c r="C445" s="276"/>
    </row>
    <row r="446" spans="1:3" ht="13.9" customHeight="1">
      <c r="A446" s="33"/>
      <c r="B446" s="33"/>
      <c r="C446" s="276"/>
    </row>
    <row r="447" spans="1:3" ht="13.9" customHeight="1">
      <c r="A447" s="33"/>
      <c r="B447" s="33"/>
      <c r="C447" s="276"/>
    </row>
    <row r="448" spans="1:3" ht="13.9" customHeight="1">
      <c r="A448" s="33"/>
      <c r="B448" s="33"/>
      <c r="C448" s="276"/>
    </row>
    <row r="449" spans="1:3" ht="13.9" customHeight="1">
      <c r="A449" s="33"/>
      <c r="B449" s="33"/>
      <c r="C449" s="276"/>
    </row>
    <row r="450" spans="1:3" ht="13.9" customHeight="1">
      <c r="A450" s="33"/>
      <c r="B450" s="33"/>
      <c r="C450" s="276"/>
    </row>
    <row r="451" spans="1:3" ht="13.9" customHeight="1">
      <c r="A451" s="33"/>
      <c r="B451" s="33"/>
      <c r="C451" s="276"/>
    </row>
    <row r="452" spans="1:3" ht="13.9" customHeight="1">
      <c r="A452" s="33"/>
      <c r="B452" s="33"/>
      <c r="C452" s="276"/>
    </row>
    <row r="453" spans="1:3" ht="13.9" customHeight="1">
      <c r="A453" s="33"/>
      <c r="B453" s="33"/>
      <c r="C453" s="276"/>
    </row>
    <row r="454" spans="1:3" ht="13.9" customHeight="1">
      <c r="A454" s="33"/>
      <c r="B454" s="33"/>
      <c r="C454" s="276"/>
    </row>
    <row r="455" spans="1:3" ht="13.9" customHeight="1">
      <c r="A455" s="33"/>
      <c r="B455" s="33"/>
      <c r="C455" s="276"/>
    </row>
    <row r="456" spans="1:3" ht="13.9" customHeight="1">
      <c r="A456" s="33"/>
      <c r="B456" s="33"/>
      <c r="C456" s="276"/>
    </row>
    <row r="457" spans="1:3" ht="13.9" customHeight="1">
      <c r="A457" s="33"/>
      <c r="B457" s="33"/>
      <c r="C457" s="276"/>
    </row>
    <row r="458" spans="1:3" ht="13.9" customHeight="1">
      <c r="A458" s="33"/>
      <c r="B458" s="33"/>
      <c r="C458" s="276"/>
    </row>
    <row r="459" spans="1:3" ht="13.9" customHeight="1">
      <c r="A459" s="33"/>
      <c r="B459" s="33"/>
      <c r="C459" s="276"/>
    </row>
    <row r="460" spans="1:3" ht="13.9" customHeight="1">
      <c r="A460" s="33"/>
      <c r="B460" s="33"/>
      <c r="C460" s="276"/>
    </row>
    <row r="461" spans="1:3" ht="13.9" customHeight="1">
      <c r="A461" s="33"/>
      <c r="B461" s="33"/>
      <c r="C461" s="276"/>
    </row>
    <row r="462" spans="1:3" ht="13.9" customHeight="1">
      <c r="A462" s="33"/>
      <c r="B462" s="33"/>
      <c r="C462" s="276"/>
    </row>
    <row r="463" spans="1:3" ht="13.9" customHeight="1">
      <c r="A463" s="33"/>
      <c r="B463" s="33"/>
      <c r="C463" s="276"/>
    </row>
    <row r="464" spans="1:3" ht="13.9" customHeight="1">
      <c r="A464" s="33"/>
      <c r="B464" s="33"/>
      <c r="C464" s="276"/>
    </row>
    <row r="465" spans="1:3" ht="13.9" customHeight="1">
      <c r="A465" s="33"/>
      <c r="B465" s="33"/>
      <c r="C465" s="276"/>
    </row>
    <row r="466" spans="1:3" ht="13.9" customHeight="1">
      <c r="A466" s="33"/>
      <c r="B466" s="33"/>
      <c r="C466" s="276"/>
    </row>
    <row r="467" spans="1:3" ht="13.9" customHeight="1">
      <c r="A467" s="33"/>
      <c r="B467" s="33"/>
      <c r="C467" s="276"/>
    </row>
    <row r="468" spans="1:3" ht="13.9" customHeight="1">
      <c r="A468" s="33"/>
      <c r="B468" s="33"/>
      <c r="C468" s="276"/>
    </row>
    <row r="469" spans="1:3" ht="13.9" customHeight="1">
      <c r="A469" s="33"/>
      <c r="B469" s="33"/>
      <c r="C469" s="276"/>
    </row>
    <row r="470" spans="1:3" ht="13.9" customHeight="1">
      <c r="A470" s="33"/>
      <c r="B470" s="33"/>
      <c r="C470" s="276"/>
    </row>
    <row r="471" spans="1:3" ht="13.9" customHeight="1">
      <c r="A471" s="33"/>
      <c r="B471" s="33"/>
      <c r="C471" s="276"/>
    </row>
    <row r="472" spans="1:3" ht="13.9" customHeight="1">
      <c r="A472" s="33"/>
      <c r="B472" s="33"/>
      <c r="C472" s="276"/>
    </row>
    <row r="473" spans="1:3" ht="13.9" customHeight="1">
      <c r="A473" s="33"/>
      <c r="B473" s="33"/>
      <c r="C473" s="276"/>
    </row>
    <row r="474" spans="1:3" ht="13.9" customHeight="1">
      <c r="A474" s="33"/>
      <c r="B474" s="33"/>
      <c r="C474" s="276"/>
    </row>
    <row r="475" spans="1:3" ht="13.9" customHeight="1">
      <c r="A475" s="33"/>
      <c r="B475" s="33"/>
      <c r="C475" s="276"/>
    </row>
    <row r="476" spans="1:3" ht="13.9" customHeight="1">
      <c r="A476" s="33"/>
      <c r="B476" s="33"/>
      <c r="C476" s="276"/>
    </row>
    <row r="477" spans="1:3" ht="13.9" customHeight="1">
      <c r="A477" s="33"/>
      <c r="B477" s="33"/>
      <c r="C477" s="276"/>
    </row>
    <row r="478" spans="1:3" ht="13.9" customHeight="1">
      <c r="A478" s="33"/>
      <c r="B478" s="33"/>
      <c r="C478" s="276"/>
    </row>
    <row r="479" spans="1:3" ht="13.9" customHeight="1">
      <c r="A479" s="33"/>
      <c r="B479" s="33"/>
      <c r="C479" s="276"/>
    </row>
    <row r="480" spans="1:3" ht="13.9" customHeight="1">
      <c r="A480" s="33"/>
      <c r="B480" s="33"/>
      <c r="C480" s="276"/>
    </row>
    <row r="481" spans="1:3" ht="13.9" customHeight="1">
      <c r="A481" s="33"/>
      <c r="B481" s="33"/>
      <c r="C481" s="276"/>
    </row>
    <row r="482" spans="1:3" ht="13.9" customHeight="1">
      <c r="A482" s="33"/>
      <c r="B482" s="33"/>
      <c r="C482" s="276"/>
    </row>
    <row r="483" spans="1:3" ht="13.9" customHeight="1">
      <c r="A483" s="33"/>
      <c r="B483" s="33"/>
      <c r="C483" s="276"/>
    </row>
    <row r="484" spans="1:3" ht="13.9" customHeight="1">
      <c r="A484" s="33"/>
      <c r="B484" s="33"/>
      <c r="C484" s="276"/>
    </row>
    <row r="485" spans="1:3" ht="13.9" customHeight="1">
      <c r="A485" s="33"/>
      <c r="B485" s="33"/>
      <c r="C485" s="276"/>
    </row>
    <row r="486" spans="1:3" ht="13.9" customHeight="1">
      <c r="A486" s="33"/>
      <c r="B486" s="33"/>
      <c r="C486" s="276"/>
    </row>
    <row r="487" spans="1:3" ht="13.9" customHeight="1">
      <c r="A487" s="33"/>
      <c r="B487" s="33"/>
      <c r="C487" s="276"/>
    </row>
    <row r="488" spans="1:3" ht="13.9" customHeight="1">
      <c r="A488" s="33"/>
      <c r="B488" s="33"/>
      <c r="C488" s="276"/>
    </row>
    <row r="489" spans="1:3" ht="13.9" customHeight="1">
      <c r="A489" s="33"/>
      <c r="B489" s="33"/>
      <c r="C489" s="276"/>
    </row>
    <row r="490" spans="1:3" ht="13.9" customHeight="1">
      <c r="A490" s="33"/>
      <c r="B490" s="33"/>
      <c r="C490" s="276"/>
    </row>
    <row r="491" spans="1:3" ht="13.9" customHeight="1">
      <c r="A491" s="33"/>
      <c r="B491" s="33"/>
      <c r="C491" s="276"/>
    </row>
    <row r="492" spans="1:3" ht="13.9" customHeight="1">
      <c r="A492" s="33"/>
      <c r="B492" s="33"/>
      <c r="C492" s="276"/>
    </row>
    <row r="493" spans="1:3" ht="13.9" customHeight="1">
      <c r="A493" s="33"/>
      <c r="B493" s="33"/>
      <c r="C493" s="276"/>
    </row>
    <row r="494" spans="1:3" ht="13.9" customHeight="1">
      <c r="A494" s="33"/>
      <c r="B494" s="33"/>
      <c r="C494" s="276"/>
    </row>
    <row r="495" spans="1:3" ht="13.9" customHeight="1">
      <c r="A495" s="33"/>
      <c r="B495" s="33"/>
      <c r="C495" s="276"/>
    </row>
    <row r="496" spans="1:3" ht="13.9" customHeight="1">
      <c r="A496" s="33"/>
      <c r="B496" s="33"/>
      <c r="C496" s="276"/>
    </row>
    <row r="497" spans="1:3" ht="13.9" customHeight="1">
      <c r="A497" s="33"/>
      <c r="B497" s="33"/>
      <c r="C497" s="276"/>
    </row>
    <row r="498" spans="1:3" ht="13.9" customHeight="1">
      <c r="A498" s="33"/>
      <c r="B498" s="33"/>
      <c r="C498" s="276"/>
    </row>
    <row r="499" spans="1:3" ht="13.9" customHeight="1">
      <c r="A499" s="33"/>
      <c r="B499" s="33"/>
      <c r="C499" s="276"/>
    </row>
    <row r="500" spans="1:3" ht="13.9" customHeight="1">
      <c r="A500" s="33"/>
      <c r="B500" s="33"/>
      <c r="C500" s="276"/>
    </row>
    <row r="501" spans="1:3" ht="13.9" customHeight="1">
      <c r="A501" s="33"/>
      <c r="B501" s="33"/>
      <c r="C501" s="276"/>
    </row>
    <row r="502" spans="1:3" ht="13.9" customHeight="1">
      <c r="A502" s="33"/>
      <c r="B502" s="33"/>
      <c r="C502" s="276"/>
    </row>
    <row r="503" spans="1:3" ht="13.9" customHeight="1">
      <c r="A503" s="33"/>
      <c r="B503" s="33"/>
      <c r="C503" s="276"/>
    </row>
    <row r="504" spans="1:3" ht="13.9" customHeight="1">
      <c r="A504" s="33"/>
      <c r="B504" s="33"/>
      <c r="C504" s="276"/>
    </row>
    <row r="505" spans="1:3" ht="13.9" customHeight="1">
      <c r="A505" s="33"/>
      <c r="B505" s="33"/>
      <c r="C505" s="276"/>
    </row>
    <row r="506" spans="1:3" ht="13.9" customHeight="1">
      <c r="A506" s="33"/>
      <c r="B506" s="33"/>
      <c r="C506" s="276"/>
    </row>
    <row r="507" spans="1:3" ht="13.9" customHeight="1">
      <c r="A507" s="33"/>
      <c r="B507" s="33"/>
      <c r="C507" s="276"/>
    </row>
    <row r="508" spans="1:3" ht="13.9" customHeight="1">
      <c r="A508" s="33"/>
      <c r="B508" s="33"/>
      <c r="C508" s="276"/>
    </row>
    <row r="509" spans="1:3" ht="13.9" customHeight="1">
      <c r="A509" s="33"/>
      <c r="B509" s="33"/>
      <c r="C509" s="276"/>
    </row>
    <row r="510" spans="1:3" ht="13.9" customHeight="1">
      <c r="A510" s="33"/>
      <c r="B510" s="33"/>
      <c r="C510" s="276"/>
    </row>
    <row r="511" spans="1:3" ht="13.9" customHeight="1">
      <c r="A511" s="33"/>
      <c r="B511" s="33"/>
      <c r="C511" s="276"/>
    </row>
    <row r="512" spans="1:3" ht="13.9" customHeight="1">
      <c r="A512" s="33"/>
      <c r="B512" s="33"/>
      <c r="C512" s="276"/>
    </row>
    <row r="513" spans="1:3" ht="13.9" customHeight="1">
      <c r="A513" s="33"/>
      <c r="B513" s="33"/>
      <c r="C513" s="276"/>
    </row>
    <row r="514" spans="1:3" ht="13.9" customHeight="1">
      <c r="A514" s="33"/>
      <c r="B514" s="33"/>
      <c r="C514" s="276"/>
    </row>
    <row r="515" spans="1:3" ht="13.9" customHeight="1">
      <c r="A515" s="33"/>
      <c r="B515" s="33"/>
      <c r="C515" s="276"/>
    </row>
    <row r="516" spans="1:3" ht="13.9" customHeight="1">
      <c r="A516" s="33"/>
      <c r="B516" s="33"/>
      <c r="C516" s="276"/>
    </row>
    <row r="517" spans="1:3" ht="13.9" customHeight="1">
      <c r="A517" s="33"/>
      <c r="B517" s="33"/>
      <c r="C517" s="276"/>
    </row>
    <row r="518" spans="1:3" ht="13.9" customHeight="1">
      <c r="A518" s="33"/>
      <c r="B518" s="33"/>
      <c r="C518" s="276"/>
    </row>
    <row r="519" spans="1:3" ht="13.9" customHeight="1">
      <c r="A519" s="33"/>
      <c r="B519" s="33"/>
      <c r="C519" s="276"/>
    </row>
    <row r="520" spans="1:3" ht="13.9" customHeight="1">
      <c r="A520" s="33"/>
      <c r="B520" s="33"/>
      <c r="C520" s="276"/>
    </row>
    <row r="521" spans="1:3" ht="13.9" customHeight="1">
      <c r="A521" s="33"/>
      <c r="B521" s="33"/>
      <c r="C521" s="276"/>
    </row>
    <row r="522" spans="1:3" ht="13.9" customHeight="1">
      <c r="A522" s="33"/>
      <c r="B522" s="33"/>
      <c r="C522" s="276"/>
    </row>
    <row r="523" spans="1:3" ht="13.9" customHeight="1">
      <c r="A523" s="33"/>
      <c r="B523" s="33"/>
      <c r="C523" s="276"/>
    </row>
    <row r="524" spans="1:3" ht="13.9" customHeight="1">
      <c r="A524" s="33"/>
      <c r="B524" s="33"/>
      <c r="C524" s="276"/>
    </row>
    <row r="525" spans="1:3" ht="13.9" customHeight="1">
      <c r="A525" s="33"/>
      <c r="B525" s="33"/>
      <c r="C525" s="276"/>
    </row>
    <row r="526" spans="1:3" ht="13.9" customHeight="1">
      <c r="A526" s="33"/>
      <c r="B526" s="33"/>
      <c r="C526" s="276"/>
    </row>
    <row r="527" spans="1:3" ht="13.9" customHeight="1">
      <c r="A527" s="33"/>
      <c r="B527" s="33"/>
      <c r="C527" s="276"/>
    </row>
    <row r="528" spans="1:3" ht="13.9" customHeight="1">
      <c r="A528" s="33"/>
      <c r="B528" s="33"/>
      <c r="C528" s="276"/>
    </row>
    <row r="529" spans="1:3" ht="13.9" customHeight="1">
      <c r="A529" s="33"/>
      <c r="B529" s="33"/>
      <c r="C529" s="276"/>
    </row>
    <row r="530" spans="1:3" ht="13.9" customHeight="1">
      <c r="A530" s="33"/>
      <c r="B530" s="33"/>
      <c r="C530" s="276"/>
    </row>
    <row r="531" spans="1:3" ht="13.9" customHeight="1">
      <c r="A531" s="33"/>
      <c r="B531" s="33"/>
      <c r="C531" s="276"/>
    </row>
    <row r="532" spans="1:3" ht="13.9" customHeight="1">
      <c r="A532" s="33"/>
      <c r="B532" s="33"/>
      <c r="C532" s="276"/>
    </row>
    <row r="533" spans="1:3" ht="13.9" customHeight="1">
      <c r="A533" s="33"/>
      <c r="B533" s="33"/>
      <c r="C533" s="276"/>
    </row>
    <row r="534" spans="1:3" ht="13.9" customHeight="1">
      <c r="A534" s="33"/>
      <c r="B534" s="33"/>
      <c r="C534" s="276"/>
    </row>
    <row r="535" spans="1:3" ht="13.9" customHeight="1">
      <c r="A535" s="33"/>
      <c r="B535" s="33"/>
      <c r="C535" s="276"/>
    </row>
    <row r="536" spans="1:3" ht="13.9" customHeight="1">
      <c r="A536" s="33"/>
      <c r="B536" s="33"/>
      <c r="C536" s="276"/>
    </row>
    <row r="537" spans="1:3" ht="13.9" customHeight="1">
      <c r="A537" s="33"/>
      <c r="B537" s="33"/>
      <c r="C537" s="276"/>
    </row>
    <row r="538" spans="1:3" ht="13.9" customHeight="1">
      <c r="A538" s="33"/>
      <c r="B538" s="33"/>
      <c r="C538" s="276"/>
    </row>
    <row r="539" spans="1:3" ht="13.9" customHeight="1">
      <c r="A539" s="33"/>
      <c r="B539" s="33"/>
      <c r="C539" s="276"/>
    </row>
    <row r="540" spans="1:3" ht="13.9" customHeight="1">
      <c r="A540" s="33"/>
      <c r="B540" s="33"/>
      <c r="C540" s="276"/>
    </row>
    <row r="541" spans="1:3" ht="13.9" customHeight="1">
      <c r="A541" s="33"/>
      <c r="B541" s="33"/>
      <c r="C541" s="276"/>
    </row>
    <row r="542" spans="1:3" ht="13.9" customHeight="1">
      <c r="A542" s="33"/>
      <c r="B542" s="33"/>
      <c r="C542" s="276"/>
    </row>
    <row r="543" spans="1:3" ht="13.9" customHeight="1">
      <c r="A543" s="33"/>
      <c r="B543" s="33"/>
      <c r="C543" s="276"/>
    </row>
    <row r="544" spans="1:3" ht="13.9" customHeight="1">
      <c r="A544" s="33"/>
      <c r="B544" s="33"/>
      <c r="C544" s="276"/>
    </row>
    <row r="545" spans="1:3" ht="13.9" customHeight="1">
      <c r="A545" s="33"/>
      <c r="B545" s="33"/>
      <c r="C545" s="276"/>
    </row>
    <row r="546" spans="1:3" ht="13.9" customHeight="1">
      <c r="A546" s="33"/>
      <c r="B546" s="33"/>
      <c r="C546" s="276"/>
    </row>
    <row r="547" spans="1:3" ht="13.9" customHeight="1">
      <c r="A547" s="33"/>
      <c r="B547" s="33"/>
      <c r="C547" s="276"/>
    </row>
    <row r="548" spans="1:3" ht="13.9" customHeight="1">
      <c r="A548" s="33"/>
      <c r="B548" s="33"/>
      <c r="C548" s="276"/>
    </row>
    <row r="549" spans="1:3" ht="13.9" customHeight="1">
      <c r="A549" s="33"/>
      <c r="B549" s="33"/>
      <c r="C549" s="276"/>
    </row>
    <row r="550" spans="1:3" ht="13.9" customHeight="1">
      <c r="A550" s="33"/>
      <c r="B550" s="33"/>
      <c r="C550" s="276"/>
    </row>
    <row r="551" spans="1:3" ht="13.9" customHeight="1">
      <c r="A551" s="33"/>
      <c r="B551" s="33"/>
      <c r="C551" s="276"/>
    </row>
    <row r="552" spans="1:3" ht="13.9" customHeight="1">
      <c r="A552" s="33"/>
      <c r="B552" s="33"/>
      <c r="C552" s="276"/>
    </row>
    <row r="553" spans="1:3" ht="13.9" customHeight="1">
      <c r="A553" s="33"/>
      <c r="B553" s="33"/>
      <c r="C553" s="276"/>
    </row>
    <row r="554" spans="1:3" ht="13.9" customHeight="1">
      <c r="A554" s="33"/>
      <c r="B554" s="33"/>
    </row>
    <row r="555" spans="1:3" ht="13.9" customHeight="1">
      <c r="A555" s="33"/>
      <c r="B555" s="33"/>
    </row>
    <row r="556" spans="1:3" ht="13.9" customHeight="1">
      <c r="A556" s="33"/>
      <c r="B556" s="33"/>
    </row>
    <row r="557" spans="1:3" ht="13.9" customHeight="1">
      <c r="A557" s="33"/>
      <c r="B557" s="33"/>
    </row>
    <row r="558" spans="1:3" ht="13.9" customHeight="1">
      <c r="A558" s="33"/>
      <c r="B558" s="33"/>
    </row>
    <row r="559" spans="1:3" ht="13.9" customHeight="1">
      <c r="A559" s="33"/>
      <c r="B559" s="33"/>
    </row>
    <row r="560" spans="1:3" ht="13.9" customHeight="1">
      <c r="A560" s="33"/>
      <c r="B560" s="33"/>
    </row>
    <row r="561" spans="1:2" ht="13.9" customHeight="1">
      <c r="A561" s="33"/>
      <c r="B561" s="33"/>
    </row>
    <row r="562" spans="1:2" ht="13.9" customHeight="1">
      <c r="A562" s="33"/>
      <c r="B562" s="33"/>
    </row>
    <row r="563" spans="1:2" ht="13.9" customHeight="1">
      <c r="A563" s="33"/>
      <c r="B563" s="33"/>
    </row>
    <row r="564" spans="1:2" ht="13.9" customHeight="1">
      <c r="A564" s="33"/>
      <c r="B564" s="33"/>
    </row>
    <row r="565" spans="1:2" ht="13.9" customHeight="1">
      <c r="A565" s="33"/>
      <c r="B565" s="33"/>
    </row>
    <row r="566" spans="1:2" ht="13.9" customHeight="1">
      <c r="A566" s="33"/>
      <c r="B566" s="33"/>
    </row>
    <row r="567" spans="1:2" ht="13.9" customHeight="1">
      <c r="A567" s="33"/>
      <c r="B567" s="33"/>
    </row>
    <row r="568" spans="1:2" ht="13.9" customHeight="1">
      <c r="A568" s="33"/>
      <c r="B568" s="33"/>
    </row>
    <row r="569" spans="1:2" ht="13.9" customHeight="1">
      <c r="A569" s="33"/>
      <c r="B569" s="33"/>
    </row>
    <row r="570" spans="1:2" ht="13.9" customHeight="1">
      <c r="A570" s="33"/>
      <c r="B570" s="33"/>
    </row>
    <row r="571" spans="1:2" ht="13.9" customHeight="1">
      <c r="A571" s="33"/>
      <c r="B571" s="33"/>
    </row>
    <row r="572" spans="1:2" ht="13.9" customHeight="1">
      <c r="A572" s="33"/>
      <c r="B572" s="33"/>
    </row>
    <row r="573" spans="1:2" ht="13.9" customHeight="1">
      <c r="A573" s="33"/>
      <c r="B573" s="33"/>
    </row>
    <row r="574" spans="1:2" ht="13.9" customHeight="1">
      <c r="A574" s="33"/>
      <c r="B574" s="33"/>
    </row>
    <row r="575" spans="1:2" ht="13.9" customHeight="1">
      <c r="A575" s="33"/>
      <c r="B575" s="33"/>
    </row>
    <row r="576" spans="1:2" ht="13.9" customHeight="1">
      <c r="A576" s="33"/>
      <c r="B576" s="33"/>
    </row>
    <row r="577" spans="1:2" ht="13.9" customHeight="1">
      <c r="A577" s="33"/>
      <c r="B577" s="33"/>
    </row>
    <row r="578" spans="1:2" ht="13.9" customHeight="1">
      <c r="A578" s="33"/>
      <c r="B578" s="33"/>
    </row>
    <row r="579" spans="1:2" ht="13.9" customHeight="1">
      <c r="A579" s="33"/>
      <c r="B579" s="33"/>
    </row>
    <row r="580" spans="1:2" ht="13.9" customHeight="1">
      <c r="A580" s="33"/>
      <c r="B580" s="33"/>
    </row>
    <row r="581" spans="1:2" ht="13.9" customHeight="1">
      <c r="A581" s="33"/>
      <c r="B581" s="33"/>
    </row>
    <row r="582" spans="1:2" ht="13.9" customHeight="1">
      <c r="A582" s="33"/>
      <c r="B582" s="33"/>
    </row>
    <row r="583" spans="1:2" ht="13.9" customHeight="1">
      <c r="A583" s="33"/>
      <c r="B583" s="33"/>
    </row>
    <row r="584" spans="1:2" ht="13.9" customHeight="1">
      <c r="A584" s="33"/>
      <c r="B584" s="33"/>
    </row>
    <row r="585" spans="1:2" ht="13.9" customHeight="1">
      <c r="A585" s="33"/>
      <c r="B585" s="33"/>
    </row>
    <row r="586" spans="1:2" ht="13.9" customHeight="1">
      <c r="A586" s="33"/>
      <c r="B586" s="33"/>
    </row>
    <row r="587" spans="1:2" ht="13.9" customHeight="1">
      <c r="A587" s="33"/>
      <c r="B587" s="33"/>
    </row>
    <row r="588" spans="1:2" ht="13.9" customHeight="1">
      <c r="A588" s="33"/>
      <c r="B588" s="33"/>
    </row>
    <row r="589" spans="1:2" ht="13.9" customHeight="1">
      <c r="A589" s="33"/>
      <c r="B589" s="33"/>
    </row>
    <row r="590" spans="1:2" ht="13.9" customHeight="1">
      <c r="A590" s="33"/>
      <c r="B590" s="33"/>
    </row>
    <row r="591" spans="1:2" ht="13.9" customHeight="1">
      <c r="A591" s="33"/>
      <c r="B591" s="33"/>
    </row>
    <row r="592" spans="1:2" ht="13.9" customHeight="1">
      <c r="A592" s="33"/>
      <c r="B592" s="33"/>
    </row>
    <row r="593" spans="1:2" ht="13.9" customHeight="1">
      <c r="A593" s="33"/>
      <c r="B593" s="33"/>
    </row>
    <row r="594" spans="1:2" ht="13.9" customHeight="1">
      <c r="A594" s="33"/>
      <c r="B594" s="33"/>
    </row>
    <row r="595" spans="1:2" ht="13.9" customHeight="1">
      <c r="A595" s="33"/>
      <c r="B595" s="33"/>
    </row>
    <row r="596" spans="1:2" ht="13.9" customHeight="1">
      <c r="A596" s="33"/>
      <c r="B596" s="33"/>
    </row>
    <row r="597" spans="1:2" ht="13.9" customHeight="1">
      <c r="A597" s="33"/>
      <c r="B597" s="33"/>
    </row>
    <row r="598" spans="1:2" ht="13.9" customHeight="1">
      <c r="A598" s="33"/>
      <c r="B598" s="33"/>
    </row>
    <row r="599" spans="1:2" ht="13.9" customHeight="1">
      <c r="A599" s="33"/>
      <c r="B599" s="33"/>
    </row>
    <row r="600" spans="1:2" ht="13.9" customHeight="1">
      <c r="A600" s="33"/>
      <c r="B600" s="33"/>
    </row>
    <row r="601" spans="1:2" ht="13.9" customHeight="1">
      <c r="A601" s="33"/>
      <c r="B601" s="33"/>
    </row>
    <row r="602" spans="1:2" ht="13.9" customHeight="1">
      <c r="A602" s="33"/>
      <c r="B602" s="33"/>
    </row>
    <row r="603" spans="1:2" ht="13.9" customHeight="1">
      <c r="A603" s="33"/>
      <c r="B603" s="33"/>
    </row>
    <row r="604" spans="1:2" ht="13.9" customHeight="1">
      <c r="A604" s="33"/>
      <c r="B604" s="33"/>
    </row>
    <row r="605" spans="1:2" ht="13.9" customHeight="1">
      <c r="A605" s="33"/>
      <c r="B605" s="33"/>
    </row>
    <row r="606" spans="1:2" ht="13.9" customHeight="1">
      <c r="A606" s="33"/>
      <c r="B606" s="33"/>
    </row>
    <row r="607" spans="1:2" ht="13.9" customHeight="1">
      <c r="A607" s="33"/>
      <c r="B607" s="33"/>
    </row>
    <row r="608" spans="1:2" ht="13.9" customHeight="1">
      <c r="A608" s="33"/>
      <c r="B608" s="33"/>
    </row>
    <row r="609" spans="1:2" ht="13.9" customHeight="1">
      <c r="A609" s="33"/>
      <c r="B609" s="33"/>
    </row>
    <row r="610" spans="1:2" ht="13.9" customHeight="1">
      <c r="A610" s="33"/>
      <c r="B610" s="33"/>
    </row>
    <row r="611" spans="1:2" ht="13.9" customHeight="1">
      <c r="A611" s="33"/>
      <c r="B611" s="33"/>
    </row>
    <row r="612" spans="1:2" ht="13.9" customHeight="1">
      <c r="A612" s="33"/>
      <c r="B612" s="33"/>
    </row>
    <row r="613" spans="1:2" ht="13.9" customHeight="1">
      <c r="A613" s="33"/>
      <c r="B613" s="33"/>
    </row>
    <row r="614" spans="1:2" ht="13.9" customHeight="1">
      <c r="A614" s="33"/>
      <c r="B614" s="33"/>
    </row>
    <row r="615" spans="1:2" ht="13.9" customHeight="1">
      <c r="A615" s="33"/>
      <c r="B615" s="33"/>
    </row>
    <row r="616" spans="1:2" ht="13.9" customHeight="1">
      <c r="A616" s="33"/>
      <c r="B616" s="33"/>
    </row>
    <row r="617" spans="1:2" ht="13.9" customHeight="1">
      <c r="A617" s="33"/>
      <c r="B617" s="33"/>
    </row>
    <row r="618" spans="1:2" ht="13.9" customHeight="1">
      <c r="A618" s="33"/>
      <c r="B618" s="33"/>
    </row>
    <row r="619" spans="1:2" ht="13.9" customHeight="1">
      <c r="A619" s="33"/>
      <c r="B619" s="33"/>
    </row>
    <row r="620" spans="1:2" ht="13.9" customHeight="1">
      <c r="A620" s="33"/>
      <c r="B620" s="33"/>
    </row>
    <row r="621" spans="1:2" ht="13.9" customHeight="1">
      <c r="A621" s="33"/>
      <c r="B621" s="33"/>
    </row>
    <row r="622" spans="1:2" ht="13.9" customHeight="1">
      <c r="A622" s="33"/>
      <c r="B622" s="33"/>
    </row>
    <row r="623" spans="1:2" ht="13.9" customHeight="1">
      <c r="A623" s="33"/>
      <c r="B623" s="33"/>
    </row>
    <row r="624" spans="1:2" ht="13.9" customHeight="1">
      <c r="A624" s="33"/>
      <c r="B624" s="33"/>
    </row>
    <row r="625" spans="1:2" ht="13.9" customHeight="1">
      <c r="A625" s="33"/>
      <c r="B625" s="33"/>
    </row>
    <row r="626" spans="1:2" ht="13.9" customHeight="1">
      <c r="A626" s="33"/>
      <c r="B626" s="33"/>
    </row>
    <row r="627" spans="1:2" ht="13.9" customHeight="1">
      <c r="A627" s="33"/>
      <c r="B627" s="33"/>
    </row>
    <row r="628" spans="1:2" ht="13.9" customHeight="1">
      <c r="A628" s="33"/>
      <c r="B628" s="33"/>
    </row>
    <row r="629" spans="1:2" ht="13.9" customHeight="1">
      <c r="A629" s="33"/>
      <c r="B629" s="33"/>
    </row>
    <row r="630" spans="1:2" ht="13.9" customHeight="1">
      <c r="A630" s="33"/>
      <c r="B630" s="33"/>
    </row>
    <row r="631" spans="1:2" ht="13.9" customHeight="1">
      <c r="A631" s="33"/>
      <c r="B631" s="33"/>
    </row>
    <row r="632" spans="1:2" ht="13.9" customHeight="1">
      <c r="A632" s="33"/>
      <c r="B632" s="33"/>
    </row>
    <row r="633" spans="1:2" ht="13.9" customHeight="1">
      <c r="A633" s="33"/>
      <c r="B633" s="33"/>
    </row>
    <row r="634" spans="1:2">
      <c r="A634" s="33"/>
      <c r="B634" s="33"/>
    </row>
    <row r="635" spans="1:2">
      <c r="A635" s="33"/>
      <c r="B635" s="33"/>
    </row>
    <row r="636" spans="1:2">
      <c r="A636" s="33"/>
      <c r="B636" s="33"/>
    </row>
    <row r="637" spans="1:2">
      <c r="A637" s="33"/>
      <c r="B637" s="33"/>
    </row>
    <row r="638" spans="1:2">
      <c r="A638" s="33"/>
      <c r="B638" s="33"/>
    </row>
    <row r="639" spans="1:2">
      <c r="A639" s="33"/>
      <c r="B639" s="33"/>
    </row>
    <row r="640" spans="1:2">
      <c r="A640" s="33"/>
      <c r="B640" s="33"/>
    </row>
    <row r="641" spans="1:2">
      <c r="A641" s="33"/>
      <c r="B641" s="33"/>
    </row>
    <row r="642" spans="1:2">
      <c r="A642" s="33"/>
      <c r="B642" s="33"/>
    </row>
  </sheetData>
  <sheetProtection algorithmName="SHA-512" hashValue="alpM1G/6LuFk7mkLaLuKmT6fkbr8Xu1bxXldcRivCzV6PlglrgPLrg9NBGUDFPylXwMF26015jUvzQPfq2qW8A==" saltValue="1C4nbVyEV46PzpA1bS8tnA==" spinCount="100000" sheet="1" objects="1" insertRows="0"/>
  <mergeCells count="1">
    <mergeCell ref="A2:F2"/>
  </mergeCells>
  <phoneticPr fontId="12" type="noConversion"/>
  <hyperlinks>
    <hyperlink ref="A6" r:id="rId1" xr:uid="{00000000-0004-0000-0B00-000000000000}"/>
  </hyperlinks>
  <pageMargins left="0.25" right="0.25" top="0.5" bottom="0.5" header="0.25" footer="0.25"/>
  <pageSetup firstPageNumber="35" orientation="landscape" useFirstPageNumber="1" r:id="rId2"/>
  <headerFooter alignWithMargins="0">
    <oddHeader>&amp;RPage &amp;P</oddHeader>
    <oddFooter>&amp;L&amp;Z&amp;F&amp;R&amp;D</oddFooter>
    <firstHeader>&amp;C&amp;A&amp;RPage &amp;P</firstHeader>
    <firstFooter>&amp;L&amp;Z&amp;F</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pageSetUpPr autoPageBreaks="0" fitToPage="1"/>
  </sheetPr>
  <dimension ref="A1:D51"/>
  <sheetViews>
    <sheetView showGridLines="0" zoomScale="120" zoomScaleNormal="120" workbookViewId="0">
      <selection activeCell="B1" sqref="B1"/>
    </sheetView>
  </sheetViews>
  <sheetFormatPr defaultColWidth="9.140625" defaultRowHeight="12.75"/>
  <cols>
    <col min="1" max="1" width="3" style="18" bestFit="1" customWidth="1"/>
    <col min="2" max="2" width="90.85546875" style="56" customWidth="1"/>
    <col min="3" max="3" width="11.5703125" style="56" customWidth="1"/>
    <col min="4" max="4" width="7.85546875" style="56" customWidth="1"/>
    <col min="5" max="5" width="9.140625" style="18" customWidth="1"/>
    <col min="6" max="16384" width="9.140625" style="18"/>
  </cols>
  <sheetData>
    <row r="1" spans="1:2">
      <c r="B1" s="279" t="s">
        <v>1077</v>
      </c>
    </row>
    <row r="2" spans="1:2" ht="5.25" customHeight="1"/>
    <row r="3" spans="1:2" ht="22.5" customHeight="1">
      <c r="A3" s="112">
        <v>1</v>
      </c>
      <c r="B3" s="113" t="s">
        <v>1078</v>
      </c>
    </row>
    <row r="4" spans="1:2" ht="6" customHeight="1">
      <c r="A4" s="112"/>
    </row>
    <row r="5" spans="1:2" ht="22.5" customHeight="1">
      <c r="A5" s="112">
        <v>2</v>
      </c>
      <c r="B5" s="113" t="s">
        <v>1079</v>
      </c>
    </row>
    <row r="6" spans="1:2" ht="6" customHeight="1">
      <c r="A6" s="114"/>
    </row>
    <row r="7" spans="1:2" ht="22.5" customHeight="1">
      <c r="A7" s="112">
        <v>3</v>
      </c>
      <c r="B7" s="115" t="s">
        <v>1080</v>
      </c>
    </row>
    <row r="8" spans="1:2" ht="12" customHeight="1">
      <c r="A8" s="112" t="s">
        <v>1081</v>
      </c>
      <c r="B8" s="56" t="s">
        <v>1082</v>
      </c>
    </row>
    <row r="9" spans="1:2" ht="13.35" customHeight="1">
      <c r="A9" s="112">
        <v>4</v>
      </c>
      <c r="B9" s="56" t="s">
        <v>1083</v>
      </c>
    </row>
    <row r="10" spans="1:2" ht="13.35" customHeight="1">
      <c r="A10" s="114"/>
      <c r="B10" s="56" t="s">
        <v>1084</v>
      </c>
    </row>
    <row r="11" spans="1:2" ht="13.35" customHeight="1">
      <c r="A11" s="114"/>
      <c r="B11" s="56" t="s">
        <v>1085</v>
      </c>
    </row>
    <row r="12" spans="1:2" ht="13.35" customHeight="1">
      <c r="A12" s="114"/>
      <c r="B12" s="56" t="s">
        <v>1086</v>
      </c>
    </row>
    <row r="13" spans="1:2" ht="13.35" customHeight="1">
      <c r="A13" s="114"/>
      <c r="B13" s="56" t="s">
        <v>1087</v>
      </c>
    </row>
    <row r="14" spans="1:2" ht="6" customHeight="1">
      <c r="A14" s="116"/>
    </row>
    <row r="15" spans="1:2" ht="56.25" customHeight="1">
      <c r="A15" s="112">
        <v>5</v>
      </c>
      <c r="B15" s="115" t="s">
        <v>1088</v>
      </c>
    </row>
    <row r="16" spans="1:2" ht="6" customHeight="1">
      <c r="A16" s="45"/>
      <c r="B16" s="117"/>
    </row>
    <row r="17" spans="1:4" ht="33.75" customHeight="1">
      <c r="A17" s="112">
        <v>6</v>
      </c>
      <c r="B17" s="89" t="s">
        <v>1089</v>
      </c>
    </row>
    <row r="18" spans="1:4" ht="6" customHeight="1">
      <c r="A18" s="118"/>
    </row>
    <row r="19" spans="1:4" ht="13.35" customHeight="1">
      <c r="A19" s="119">
        <v>7</v>
      </c>
      <c r="B19" s="56" t="s">
        <v>1090</v>
      </c>
      <c r="D19" s="120"/>
    </row>
    <row r="20" spans="1:4" ht="6" customHeight="1">
      <c r="A20" s="121"/>
    </row>
    <row r="21" spans="1:4" ht="20.85" customHeight="1">
      <c r="A21" s="119">
        <v>8</v>
      </c>
      <c r="B21" s="89" t="s">
        <v>1091</v>
      </c>
    </row>
    <row r="22" spans="1:4" ht="6" customHeight="1">
      <c r="A22" s="119"/>
      <c r="B22" s="89"/>
    </row>
    <row r="23" spans="1:4" ht="22.5" customHeight="1">
      <c r="A23" s="122">
        <v>9</v>
      </c>
      <c r="B23" s="89" t="s">
        <v>1092</v>
      </c>
    </row>
    <row r="24" spans="1:4" ht="6" customHeight="1">
      <c r="A24" s="118"/>
    </row>
    <row r="25" spans="1:4" ht="13.35" customHeight="1">
      <c r="A25" s="123">
        <v>10</v>
      </c>
      <c r="B25" s="56" t="s">
        <v>1093</v>
      </c>
    </row>
    <row r="26" spans="1:4" ht="6" customHeight="1"/>
    <row r="27" spans="1:4" ht="13.35" customHeight="1">
      <c r="A27" s="124">
        <v>11</v>
      </c>
      <c r="B27" s="125" t="s">
        <v>1094</v>
      </c>
    </row>
    <row r="28" spans="1:4" ht="6" customHeight="1"/>
    <row r="29" spans="1:4" ht="22.5" customHeight="1">
      <c r="A29" s="126" t="s">
        <v>1095</v>
      </c>
      <c r="B29" s="127" t="s">
        <v>1096</v>
      </c>
    </row>
    <row r="30" spans="1:4" ht="6" customHeight="1"/>
    <row r="31" spans="1:4" ht="33.75" customHeight="1">
      <c r="A31" s="126" t="s">
        <v>1097</v>
      </c>
      <c r="B31" s="89" t="s">
        <v>1098</v>
      </c>
    </row>
    <row r="32" spans="1:4" ht="6" customHeight="1">
      <c r="A32" s="128"/>
      <c r="B32" s="58"/>
    </row>
    <row r="33" spans="1:2" ht="20.25" customHeight="1">
      <c r="A33" s="129">
        <v>14</v>
      </c>
      <c r="B33" s="113" t="s">
        <v>1099</v>
      </c>
    </row>
    <row r="34" spans="1:2" ht="6" customHeight="1"/>
    <row r="35" spans="1:2" ht="22.5" customHeight="1">
      <c r="A35" s="112">
        <v>15</v>
      </c>
      <c r="B35" s="127" t="s">
        <v>1100</v>
      </c>
    </row>
    <row r="36" spans="1:2" ht="8.25" customHeight="1">
      <c r="A36" s="130"/>
      <c r="B36" s="58"/>
    </row>
    <row r="37" spans="1:2" ht="11.25" customHeight="1">
      <c r="A37" s="112">
        <v>16</v>
      </c>
      <c r="B37" s="131" t="s">
        <v>1101</v>
      </c>
    </row>
    <row r="38" spans="1:2">
      <c r="B38" s="115" t="s">
        <v>1102</v>
      </c>
    </row>
    <row r="39" spans="1:2">
      <c r="B39" s="56" t="s">
        <v>1103</v>
      </c>
    </row>
    <row r="40" spans="1:2">
      <c r="B40" s="56" t="s">
        <v>1104</v>
      </c>
    </row>
    <row r="51" spans="4:4">
      <c r="D51" s="117"/>
    </row>
  </sheetData>
  <sheetProtection algorithmName="SHA-512" hashValue="AxZiuWxrYVi2akhve3QDOCi/3yzoj488XT6v4D9hkuxg27wtIJmIDllAnUxBwt7CSml4vbIzm8REeFs2OkqBgw==" saltValue="SbNaePwapxKNUc88PnY0ag==" spinCount="100000" sheet="1" selectLockedCells="1"/>
  <phoneticPr fontId="12" type="noConversion"/>
  <pageMargins left="0.25" right="0.25" top="0.5" bottom="0.5" header="0.25" footer="0.25"/>
  <pageSetup firstPageNumber="36" orientation="portrait" useFirstPageNumber="1" r:id="rId1"/>
  <headerFooter alignWithMargins="0">
    <oddHeader>&amp;RPage &amp;P</oddHeader>
    <oddFooter>&amp;L&amp;Z&amp;F&amp;R&amp;D</oddFooter>
    <firstHeader>&amp;C&amp;A&amp;RPage &amp;P</firstHeader>
    <firstFooter>&amp;L&amp;Z&amp;F</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pageSetUpPr autoPageBreaks="0" fitToPage="1"/>
  </sheetPr>
  <dimension ref="A1:K56"/>
  <sheetViews>
    <sheetView showGridLines="0" workbookViewId="0">
      <selection activeCell="B48" sqref="B48"/>
    </sheetView>
  </sheetViews>
  <sheetFormatPr defaultColWidth="9.140625" defaultRowHeight="12.75"/>
  <cols>
    <col min="1" max="1" width="3" style="110" customWidth="1"/>
    <col min="2" max="2" width="86.28515625" style="85" customWidth="1"/>
    <col min="3" max="3" width="49.85546875" style="85" bestFit="1" customWidth="1"/>
    <col min="4" max="4" width="7.7109375" style="140" customWidth="1"/>
    <col min="5" max="5" width="2.85546875" style="85" customWidth="1"/>
    <col min="6" max="6" width="5.85546875" style="85" hidden="1" customWidth="1"/>
    <col min="7" max="7" width="2.85546875" style="85" customWidth="1"/>
    <col min="8" max="8" width="9.140625" style="85" customWidth="1"/>
    <col min="9" max="9" width="13" style="85" customWidth="1"/>
    <col min="10" max="10" width="14.140625" style="85" customWidth="1"/>
    <col min="11" max="11" width="9.140625" style="85" customWidth="1"/>
    <col min="12" max="16384" width="9.140625" style="85"/>
  </cols>
  <sheetData>
    <row r="1" spans="1:11" ht="15" customHeight="1">
      <c r="A1" s="502"/>
      <c r="B1" s="552" t="s">
        <v>1105</v>
      </c>
      <c r="C1" s="553"/>
    </row>
    <row r="2" spans="1:11" ht="22.5" customHeight="1">
      <c r="A2" s="503"/>
      <c r="B2" s="504" t="s">
        <v>1106</v>
      </c>
      <c r="C2" s="505" t="s">
        <v>1107</v>
      </c>
    </row>
    <row r="3" spans="1:11" ht="12" customHeight="1">
      <c r="A3" s="506"/>
      <c r="B3" s="507"/>
      <c r="C3" s="508"/>
    </row>
    <row r="4" spans="1:11" s="132" customFormat="1" ht="30" customHeight="1">
      <c r="A4" s="1145"/>
      <c r="B4" s="1146" t="s">
        <v>1108</v>
      </c>
      <c r="C4" s="1147" t="s">
        <v>1109</v>
      </c>
      <c r="D4" s="141"/>
    </row>
    <row r="5" spans="1:11" s="132" customFormat="1">
      <c r="A5" s="1148">
        <v>1</v>
      </c>
      <c r="B5" s="1149" t="s">
        <v>1110</v>
      </c>
      <c r="C5" s="1150"/>
      <c r="D5" s="141"/>
    </row>
    <row r="6" spans="1:11" ht="23.45" customHeight="1">
      <c r="A6" s="101"/>
      <c r="B6" s="136" t="s">
        <v>1111</v>
      </c>
      <c r="C6" s="455" t="str">
        <f>IF(Cover!B3="X", "Deficit Reduction Plan is not required", IF(AND('DeficitBudgetSum Calc 21'!G5&lt;0,'DeficitBudgetSum Calc 21'!G6&gt;=0,ABS('DeficitBudgetSum Calc 21'!G5*3)&gt;ABS('DeficitBudgetSum Calc 21'!G6)),'DeficitBudgetSum Calc 21'!G23,IF(AND('DeficitBudgetSum Calc 21'!G5&lt;0,'DeficitBudgetSum Calc 21'!G6&gt;0,ABS('DeficitBudgetSum Calc 21'!G5*3)&lt;=ABS('DeficitBudgetSum Calc 21'!G6)),'DeficitBudgetSum Calc 21'!G24,IF(AND('DeficitBudgetSum Calc 21'!G5&lt;0,'DeficitBudgetSum Calc 21'!G6&lt;0),'DeficitBudgetSum Calc 21'!G23,IF('DeficitBudgetSum Calc 21'!G6=0,'DeficitBudgetSum Calc 21'!G26,'DeficitBudgetSum Calc 21'!G25)))))</f>
        <v>Deficit Reduction Plan is not required</v>
      </c>
    </row>
    <row r="7" spans="1:11">
      <c r="A7" s="102"/>
      <c r="B7" s="136" t="s">
        <v>1113</v>
      </c>
      <c r="C7" s="452" t="str">
        <f>IF(AND(C6='DeficitBudgetSum Calc 21'!G23,'DefReductPlan 22-26'!Z22&gt;0),"Deficit Reduction Plan complete",IF(AND(C6='DeficitBudgetSum Calc 21'!G23,'DefReductPlan 22-26'!Z22=0),"ERROR - PLEASE COMPLETE Deficit Reduction Plan",""))</f>
        <v/>
      </c>
      <c r="F7" s="140"/>
      <c r="G7" s="140"/>
      <c r="I7" s="1151"/>
      <c r="J7" s="1152" t="s">
        <v>1112</v>
      </c>
      <c r="K7" s="1153"/>
    </row>
    <row r="8" spans="1:11">
      <c r="A8" s="1148">
        <v>2</v>
      </c>
      <c r="B8" s="1149" t="s">
        <v>1114</v>
      </c>
      <c r="C8" s="1150"/>
      <c r="F8" s="140"/>
      <c r="G8" s="140"/>
      <c r="I8" s="350" t="s">
        <v>812</v>
      </c>
      <c r="J8" s="549" t="str" cm="1">
        <f t="array" ref="J8">IF(ChosenDistrict="","",Cover!J14)</f>
        <v/>
      </c>
      <c r="K8" s="352" t="s">
        <v>1115</v>
      </c>
    </row>
    <row r="9" spans="1:11" ht="14.25" customHeight="1">
      <c r="A9" s="103"/>
      <c r="B9" s="309" t="s">
        <v>1116</v>
      </c>
      <c r="C9" s="453" t="str">
        <f>IF(ChosenDistrict="","ERROR -Choose district from drop-down list.","OK")</f>
        <v>OK</v>
      </c>
      <c r="F9" s="140" t="str">
        <f>C9</f>
        <v>OK</v>
      </c>
      <c r="G9" s="140"/>
      <c r="I9" s="350" t="s">
        <v>1117</v>
      </c>
      <c r="J9" s="351">
        <f>IF('EBF Spending Plan 29-33'!G31="[Enter $]","",'EBF Spending Plan 29-33'!G31)</f>
        <v>0</v>
      </c>
      <c r="K9" s="352">
        <f>IF('EBF Spending Plan 29-33'!H31="[Enter $]","",'EBF Spending Plan 29-33'!H31)</f>
        <v>0</v>
      </c>
    </row>
    <row r="10" spans="1:11">
      <c r="A10" s="103"/>
      <c r="B10" s="410" t="s">
        <v>1118</v>
      </c>
      <c r="C10" s="453" t="str">
        <f>IF(AND(Cover!B6="",Cover!B7=""),"ERROR - Choose Accounting Basis.","OK")</f>
        <v>OK</v>
      </c>
      <c r="F10" s="140" t="str">
        <f>C10</f>
        <v>OK</v>
      </c>
      <c r="G10" s="140"/>
      <c r="I10" s="350" t="s">
        <v>1119</v>
      </c>
      <c r="J10" s="351">
        <f>IF('EBF Spending Plan 29-33'!G100="[Enter $]","",'EBF Spending Plan 29-33'!G100)</f>
        <v>0</v>
      </c>
      <c r="K10" s="352">
        <f>IF('EBF Spending Plan 29-33'!H100="[Enter $]","",'EBF Spending Plan 29-33'!H100)</f>
        <v>0</v>
      </c>
    </row>
    <row r="11" spans="1:11">
      <c r="A11" s="104"/>
      <c r="B11" s="410" t="s">
        <v>1120</v>
      </c>
      <c r="C11" s="453" t="str">
        <f>IF(OR(ISBLANK(Cover!M32),ISBLANK(Cover!Q32),ISBLANK(Cover!P44),ISBLANK(Cover!T44)),"ERROR - INPUT DATE(S)","OK")</f>
        <v>OK</v>
      </c>
      <c r="F11" s="140" t="str">
        <f>C11</f>
        <v>OK</v>
      </c>
      <c r="G11" s="140"/>
      <c r="I11" s="350" t="s">
        <v>1121</v>
      </c>
      <c r="J11" s="351">
        <f>IF('EBF Spending Plan 29-33'!G101="[Enter $]","",'EBF Spending Plan 29-33'!G101)</f>
        <v>0</v>
      </c>
      <c r="K11" s="352">
        <f>IF('EBF Spending Plan 29-33'!H101="[Enter $]","",'EBF Spending Plan 29-33'!H101)</f>
        <v>0</v>
      </c>
    </row>
    <row r="12" spans="1:11" ht="13.5" customHeight="1">
      <c r="A12" s="106"/>
      <c r="B12" s="410" t="s">
        <v>1122</v>
      </c>
      <c r="C12" s="453" t="str" cm="1">
        <f t="array" ref="C12">IF(AND(Cover!E50:J59="",Cover!K50:Q59=""),"ERROR - TYPE BOARD NAMES","OK")</f>
        <v>OK</v>
      </c>
      <c r="F12" s="140" t="str">
        <f>C12</f>
        <v>OK</v>
      </c>
      <c r="G12" s="140"/>
      <c r="I12" s="353" t="s">
        <v>1123</v>
      </c>
      <c r="J12" s="354">
        <f>IF('EBF Spending Plan 29-33'!G102="[Enter $]","",'EBF Spending Plan 29-33'!G102)</f>
        <v>0</v>
      </c>
      <c r="K12" s="355">
        <f>IF('EBF Spending Plan 29-33'!H102="[Enter $]","",'EBF Spending Plan 29-33'!H102)</f>
        <v>0</v>
      </c>
    </row>
    <row r="13" spans="1:11">
      <c r="A13" s="1154">
        <v>3</v>
      </c>
      <c r="B13" s="1149" t="s">
        <v>1125</v>
      </c>
      <c r="C13" s="1155"/>
      <c r="F13" s="140"/>
      <c r="G13" s="140"/>
    </row>
    <row r="14" spans="1:11" ht="22.5" customHeight="1">
      <c r="A14" s="104"/>
      <c r="B14" s="105" t="s">
        <v>1124</v>
      </c>
      <c r="C14" s="453" t="str">
        <f>IF(AND(ISNUMBER('BudgetSum 2-4'!C3),ISNUMBER('BudgetSum 2-4'!D3),ISNUMBER('BudgetSum 2-4'!E3),ISNUMBER('BudgetSum 2-4'!F3),ISNUMBER('BudgetSum 2-4'!G3),ISNUMBER('BudgetSum 2-4'!H3),ISNUMBER('BudgetSum 2-4'!I3),ISNUMBER('BudgetSum 2-4'!J3),ISNUMBER('BudgetSum 2-4'!K3)),"OK","ERROR - ENTER AMOUNTS. IF ZERO, ENTER NUMBER 0")</f>
        <v>OK</v>
      </c>
      <c r="F14" s="467" t="str">
        <f t="shared" ref="F14:F52" si="0">C14</f>
        <v>OK</v>
      </c>
      <c r="G14" s="140"/>
    </row>
    <row r="15" spans="1:11" ht="22.5" customHeight="1">
      <c r="A15" s="104"/>
      <c r="B15" s="105" t="s">
        <v>1126</v>
      </c>
      <c r="C15" s="453" t="str">
        <f>IF(ISNUMBER('BudgetSum 2-4'!C83),"OK","ERROR - ENTER AMOUNT. IF ZERO, ENTER NUMBER 0")</f>
        <v>OK</v>
      </c>
      <c r="F15" s="140" t="str">
        <f t="shared" si="0"/>
        <v>OK</v>
      </c>
      <c r="G15" s="140"/>
    </row>
    <row r="16" spans="1:11" ht="24" customHeight="1">
      <c r="A16" s="104"/>
      <c r="B16" s="105" t="s">
        <v>1128</v>
      </c>
      <c r="C16" s="453" t="str">
        <f>IF(SUM('BudgetSum 2-4'!C29:D29,'BudgetSum 2-4'!F29)&lt;&gt;SUM('BudgetSum 2-4'!C52:D52,'BudgetSum 2-4'!F52),"ERROR - CHECK TRANSFER(S)","OK")</f>
        <v>OK</v>
      </c>
      <c r="F16" s="140" t="str">
        <f t="shared" si="0"/>
        <v>OK</v>
      </c>
      <c r="G16" s="140"/>
    </row>
    <row r="17" spans="1:6" ht="24" customHeight="1">
      <c r="A17" s="104"/>
      <c r="B17" s="105" t="s">
        <v>1129</v>
      </c>
      <c r="C17" s="453" t="str">
        <f>IF(SUM('BudgetSum 2-4'!C30:K30)&lt;&gt;SUM('BudgetSum 2-4'!C53:J53),"ERROR - CHECK TRANSFER(S)","OK")</f>
        <v>OK</v>
      </c>
      <c r="F17" s="140" t="str">
        <f t="shared" si="0"/>
        <v>OK</v>
      </c>
    </row>
    <row r="18" spans="1:6" ht="24" customHeight="1">
      <c r="A18" s="106"/>
      <c r="B18" s="107" t="s">
        <v>1130</v>
      </c>
      <c r="C18" s="453" t="str">
        <f>IF(('BudgetSum 2-4'!E39)&lt;&gt;SUM('BudgetSum 2-4'!C57:H60),"ERROR - CHECK TRANSFER(S)","OK")</f>
        <v>OK</v>
      </c>
      <c r="F18" s="140" t="str">
        <f t="shared" si="0"/>
        <v>OK</v>
      </c>
    </row>
    <row r="19" spans="1:6" ht="24" customHeight="1">
      <c r="A19" s="106"/>
      <c r="B19" s="107" t="s">
        <v>1131</v>
      </c>
      <c r="C19" s="453" t="str">
        <f>IF(('BudgetSum 2-4'!E40)&lt;&gt;SUM('BudgetSum 2-4'!C61:H64),"ERROR - CHECK TRANSFER(S)","OK")</f>
        <v>OK</v>
      </c>
      <c r="F19" s="140" t="str">
        <f t="shared" si="0"/>
        <v>OK</v>
      </c>
    </row>
    <row r="20" spans="1:6" ht="24" customHeight="1">
      <c r="A20" s="106"/>
      <c r="B20" s="107" t="s">
        <v>1132</v>
      </c>
      <c r="C20" s="453" t="str">
        <f>IF(('BudgetSum 2-4'!E41)&lt;&gt;SUM('BudgetSum 2-4'!C65:D68),"ERROR - CHECK TRANSFER(S)","OK")</f>
        <v>OK</v>
      </c>
      <c r="F20" s="140" t="str">
        <f t="shared" si="0"/>
        <v>OK</v>
      </c>
    </row>
    <row r="21" spans="1:6" ht="24" customHeight="1">
      <c r="A21" s="106"/>
      <c r="B21" s="107" t="s">
        <v>1133</v>
      </c>
      <c r="C21" s="453" t="str">
        <f>IF(('BudgetSum 2-4'!E42)&lt;&gt;SUM('BudgetSum 2-4'!C69:D72),"ERROR - CHECK TRANSFER(S)","OK")</f>
        <v>OK</v>
      </c>
      <c r="F21" s="140" t="str">
        <f t="shared" si="0"/>
        <v>OK</v>
      </c>
    </row>
    <row r="22" spans="1:6" ht="24" customHeight="1">
      <c r="A22" s="106"/>
      <c r="B22" s="107" t="s">
        <v>1134</v>
      </c>
      <c r="C22" s="453" t="str">
        <f>IF(('BudgetSum 2-4'!H43)&lt;&gt;SUM('BudgetSum 2-4'!C73:D76),"ERROR - CHECK TRANSFER(S)","OK")</f>
        <v>OK</v>
      </c>
      <c r="F22" s="140" t="str">
        <f t="shared" si="0"/>
        <v>OK</v>
      </c>
    </row>
    <row r="23" spans="1:6">
      <c r="A23" s="1154">
        <v>4</v>
      </c>
      <c r="B23" s="1156" t="s">
        <v>1127</v>
      </c>
      <c r="C23" s="1157"/>
      <c r="F23" s="140">
        <f t="shared" si="0"/>
        <v>0</v>
      </c>
    </row>
    <row r="24" spans="1:6">
      <c r="A24" s="108"/>
      <c r="B24" s="105" t="s">
        <v>1135</v>
      </c>
      <c r="C24" s="453" t="str">
        <f>IF(OR('CashSum 5'!$C$3&lt;0,'CashSum 5'!$C$3=""),"CHECK ERROR - NEGATIVE BEGINNING BALANCE OR BLANK","OK")</f>
        <v>OK</v>
      </c>
      <c r="F24" s="140" t="str">
        <f t="shared" si="0"/>
        <v>OK</v>
      </c>
    </row>
    <row r="25" spans="1:6">
      <c r="A25" s="104"/>
      <c r="B25" s="105" t="s">
        <v>1136</v>
      </c>
      <c r="C25" s="453" t="str">
        <f>IF(OR('CashSum 5'!$D$3&lt;0,'CashSum 5'!$D$3=""),"CHECK ERROR - NEGATIVE BEGINNING BALANCE OR BLANK","OK")</f>
        <v>OK</v>
      </c>
      <c r="F25" s="140" t="str">
        <f t="shared" si="0"/>
        <v>OK</v>
      </c>
    </row>
    <row r="26" spans="1:6">
      <c r="A26" s="104"/>
      <c r="B26" s="105" t="s">
        <v>1137</v>
      </c>
      <c r="C26" s="453" t="str">
        <f>IF(OR('CashSum 5'!$E$3&lt;0,'CashSum 5'!$E$3=""),"CHECK ERROR - NEGATIVE BEGINNING BALANCE OR BLANK","OK")</f>
        <v>OK</v>
      </c>
      <c r="F26" s="140" t="str">
        <f t="shared" si="0"/>
        <v>OK</v>
      </c>
    </row>
    <row r="27" spans="1:6">
      <c r="A27" s="104"/>
      <c r="B27" s="105" t="s">
        <v>1138</v>
      </c>
      <c r="C27" s="453" t="str">
        <f>IF(OR('CashSum 5'!$F$3&lt;0,'CashSum 5'!$F$3=""),"CHECK ERROR - NEGATIVE BEGINNING BALANCE OR BLANK","OK")</f>
        <v>OK</v>
      </c>
      <c r="F27" s="140" t="str">
        <f t="shared" si="0"/>
        <v>OK</v>
      </c>
    </row>
    <row r="28" spans="1:6">
      <c r="A28" s="104"/>
      <c r="B28" s="105" t="s">
        <v>1139</v>
      </c>
      <c r="C28" s="453" t="str">
        <f>IF(OR('CashSum 5'!$G$3&lt;0,'CashSum 5'!$G$3=""),"CHECK ERROR - NEGATIVE BEGINNING BALANCE OR BLANK","OK")</f>
        <v>OK</v>
      </c>
      <c r="F28" s="140" t="str">
        <f t="shared" si="0"/>
        <v>OK</v>
      </c>
    </row>
    <row r="29" spans="1:6">
      <c r="A29" s="104"/>
      <c r="B29" s="105" t="s">
        <v>1140</v>
      </c>
      <c r="C29" s="453" t="str">
        <f>IF(OR('CashSum 5'!$H$3&lt;0,'CashSum 5'!$H$3=""),"CHECK ERROR - NEGATIVE BEGINNING BALANCE OR BLANK","OK")</f>
        <v>OK</v>
      </c>
      <c r="F29" s="140" t="str">
        <f t="shared" si="0"/>
        <v>OK</v>
      </c>
    </row>
    <row r="30" spans="1:6">
      <c r="A30" s="104"/>
      <c r="B30" s="105" t="s">
        <v>1141</v>
      </c>
      <c r="C30" s="453" t="str">
        <f>IF(OR('CashSum 5'!$I$3&lt;0,'CashSum 5'!$I$3=""),"CHECK ERROR - NEGATIVE BEGINNING BALANCE OR BLANK","OK")</f>
        <v>OK</v>
      </c>
      <c r="F30" s="140" t="str">
        <f t="shared" si="0"/>
        <v>OK</v>
      </c>
    </row>
    <row r="31" spans="1:6">
      <c r="A31" s="104"/>
      <c r="B31" s="105" t="s">
        <v>1142</v>
      </c>
      <c r="C31" s="453" t="str">
        <f>IF(OR('CashSum 5'!$J$3&lt;0,'CashSum 5'!$J$3=""),"CHECK ERROR - NEGATIVE BEGINNING BALANCE OR BLANK","OK")</f>
        <v>OK</v>
      </c>
      <c r="F31" s="140" t="str">
        <f t="shared" si="0"/>
        <v>OK</v>
      </c>
    </row>
    <row r="32" spans="1:6">
      <c r="A32" s="104"/>
      <c r="B32" s="105" t="s">
        <v>1143</v>
      </c>
      <c r="C32" s="453" t="str">
        <f>IF(OR('CashSum 5'!$K$3&lt;0,'CashSum 5'!$K$3=""),"CHECK ERROR - NEGATIVE BEGINNING BALANCE OR BLANK","OK")</f>
        <v>OK</v>
      </c>
      <c r="F32" s="140" t="str">
        <f t="shared" si="0"/>
        <v>OK</v>
      </c>
    </row>
    <row r="33" spans="1:6">
      <c r="A33" s="106"/>
      <c r="B33" s="105" t="s">
        <v>1144</v>
      </c>
      <c r="C33" s="453" t="str">
        <f>IF(ISNUMBER('CashSum 5'!C23),"OK","ERROR - ENTER AMOUNTS. IF ZERO, ENTER NUMBER 0")</f>
        <v>OK</v>
      </c>
      <c r="F33" s="140" t="str">
        <f t="shared" si="0"/>
        <v>OK</v>
      </c>
    </row>
    <row r="34" spans="1:6">
      <c r="A34" s="1158">
        <v>5</v>
      </c>
      <c r="B34" s="1156" t="s">
        <v>1145</v>
      </c>
      <c r="C34" s="1159"/>
      <c r="F34" s="140">
        <f t="shared" si="0"/>
        <v>0</v>
      </c>
    </row>
    <row r="35" spans="1:6">
      <c r="A35" s="104"/>
      <c r="B35" s="109" t="s">
        <v>1146</v>
      </c>
      <c r="C35" s="453" t="str">
        <f>IF('CashSum 5'!$C$21&lt;0,"CHECK ERROR - NEGATIVE END BALANCE","OK")</f>
        <v>OK</v>
      </c>
      <c r="F35" s="140" t="str">
        <f t="shared" si="0"/>
        <v>OK</v>
      </c>
    </row>
    <row r="36" spans="1:6">
      <c r="A36" s="104"/>
      <c r="B36" s="109" t="s">
        <v>1147</v>
      </c>
      <c r="C36" s="453" t="str">
        <f>IF('CashSum 5'!$D$21&lt;0,"CHECK ERROR - NEGATIVE END BALANCE","OK")</f>
        <v>OK</v>
      </c>
      <c r="F36" s="140" t="str">
        <f t="shared" si="0"/>
        <v>OK</v>
      </c>
    </row>
    <row r="37" spans="1:6">
      <c r="A37" s="104"/>
      <c r="B37" s="105" t="s">
        <v>1148</v>
      </c>
      <c r="C37" s="453" t="str">
        <f>IF('CashSum 5'!$E$21&lt;0,"CHECK ERROR - NEGATIVE END BALANCE","OK")</f>
        <v>OK</v>
      </c>
      <c r="F37" s="140" t="str">
        <f t="shared" si="0"/>
        <v>OK</v>
      </c>
    </row>
    <row r="38" spans="1:6">
      <c r="A38" s="104"/>
      <c r="B38" s="109" t="s">
        <v>1149</v>
      </c>
      <c r="C38" s="453" t="str">
        <f>IF('CashSum 5'!$F$21&lt;0,"CHECK ERROR - NEGATIVE END BALANCE","OK")</f>
        <v>OK</v>
      </c>
      <c r="F38" s="140" t="str">
        <f t="shared" si="0"/>
        <v>OK</v>
      </c>
    </row>
    <row r="39" spans="1:6">
      <c r="A39" s="104"/>
      <c r="B39" s="109" t="s">
        <v>1150</v>
      </c>
      <c r="C39" s="453" t="str">
        <f>IF('CashSum 5'!$G$21&lt;0,"CHECK ERROR - NEGATIVE END BALANCE","OK")</f>
        <v>OK</v>
      </c>
      <c r="F39" s="140" t="str">
        <f t="shared" si="0"/>
        <v>OK</v>
      </c>
    </row>
    <row r="40" spans="1:6">
      <c r="A40" s="104"/>
      <c r="B40" s="105" t="s">
        <v>1152</v>
      </c>
      <c r="C40" s="453" t="str">
        <f>IF('CashSum 5'!$H$21&lt;0,"CHECK ERROR - NEGATIVE END BALANCE","OK")</f>
        <v>OK</v>
      </c>
      <c r="F40" s="140" t="str">
        <f t="shared" si="0"/>
        <v>OK</v>
      </c>
    </row>
    <row r="41" spans="1:6">
      <c r="A41" s="104"/>
      <c r="B41" s="109" t="s">
        <v>1151</v>
      </c>
      <c r="C41" s="453" t="str">
        <f>IF('CashSum 5'!$I$21&lt;0,"CHECK ERROR - NEGATIVE END BALANCE","OK")</f>
        <v>OK</v>
      </c>
      <c r="F41" s="140" t="str">
        <f t="shared" si="0"/>
        <v>OK</v>
      </c>
    </row>
    <row r="42" spans="1:6">
      <c r="A42" s="104"/>
      <c r="B42" s="105" t="s">
        <v>1153</v>
      </c>
      <c r="C42" s="453" t="str">
        <f>IF('CashSum 5'!$J$21&lt;0,"CHECK ERROR - NEGATIVE END BALANCE","OK")</f>
        <v>OK</v>
      </c>
      <c r="F42" s="140" t="str">
        <f t="shared" si="0"/>
        <v>OK</v>
      </c>
    </row>
    <row r="43" spans="1:6">
      <c r="A43" s="104"/>
      <c r="B43" s="109" t="s">
        <v>1154</v>
      </c>
      <c r="C43" s="453" t="str">
        <f>IF('CashSum 5'!$K$21&lt;0,"ERROR - NEGATIVE END BALANCE. PLEASE CORRECT.","OK")</f>
        <v>OK</v>
      </c>
      <c r="F43" s="140" t="str">
        <f t="shared" si="0"/>
        <v>OK</v>
      </c>
    </row>
    <row r="44" spans="1:6">
      <c r="A44" s="1158">
        <v>6</v>
      </c>
      <c r="B44" s="1149" t="s">
        <v>1156</v>
      </c>
      <c r="C44" s="1155"/>
      <c r="F44" s="140">
        <f t="shared" si="0"/>
        <v>0</v>
      </c>
    </row>
    <row r="45" spans="1:6" ht="24" customHeight="1">
      <c r="A45" s="104"/>
      <c r="B45" s="105" t="s">
        <v>1157</v>
      </c>
      <c r="C45" s="453" t="str">
        <f>IF(SUM('CashSum 5'!C6:K6)&lt;&gt;SUM('CashSum 5'!C15:K15),"ERROR - CHECK INTERFUND LOANS","OK")</f>
        <v>OK</v>
      </c>
      <c r="F45" s="140" t="str">
        <f t="shared" si="0"/>
        <v>OK</v>
      </c>
    </row>
    <row r="46" spans="1:6" ht="24" customHeight="1">
      <c r="A46" s="104"/>
      <c r="B46" s="105" t="s">
        <v>1158</v>
      </c>
      <c r="C46" s="453" t="str">
        <f>IF(SUM('CashSum 5'!C7:K7)&lt;&gt;SUM('CashSum 5'!C16:K16),"ERROR - CHECK INTERFUND LOANS","OK")</f>
        <v>OK</v>
      </c>
      <c r="F46" s="140" t="str">
        <f t="shared" si="0"/>
        <v>OK</v>
      </c>
    </row>
    <row r="47" spans="1:6">
      <c r="A47" s="1158">
        <v>7</v>
      </c>
      <c r="B47" s="1149" t="s">
        <v>1155</v>
      </c>
      <c r="C47" s="1155"/>
      <c r="F47" s="140">
        <f t="shared" si="0"/>
        <v>0</v>
      </c>
    </row>
    <row r="48" spans="1:6">
      <c r="A48" s="104"/>
      <c r="B48" s="105" t="s">
        <v>1159</v>
      </c>
      <c r="C48" s="453" t="str">
        <f>IF(OR('BudgetSum 2-4'!C9&gt;0,'BudgetSum 2-4'!D9&gt;0,'BudgetSum 2-4'!E9&gt;0,'BudgetSum 2-4'!F9&gt;0,'BudgetSum 2-4'!G9&gt;0,'BudgetSum 2-4'!H9&gt;0,'BudgetSum 2-4'!I9&gt;0,'BudgetSum 2-4'!J9&gt;0,'BudgetSum 2-4'!K9&gt;0),"OK","ERROR - ESTREV TAB IS BLANK. PLEASE INPUT AMOUNTS.")</f>
        <v>OK</v>
      </c>
      <c r="F48" s="140" t="str">
        <f t="shared" si="0"/>
        <v>OK</v>
      </c>
    </row>
    <row r="49" spans="1:6" ht="12.75" customHeight="1">
      <c r="A49" s="1158">
        <v>8</v>
      </c>
      <c r="B49" s="1149" t="s">
        <v>1160</v>
      </c>
      <c r="C49" s="1155"/>
      <c r="F49" s="140">
        <f t="shared" si="0"/>
        <v>0</v>
      </c>
    </row>
    <row r="50" spans="1:6">
      <c r="A50" s="104"/>
      <c r="B50" s="105" t="s">
        <v>1161</v>
      </c>
      <c r="C50" s="453" t="str">
        <f>IF(OR('BudgetSum 2-4'!C19&gt;0,'BudgetSum 2-4'!D19&gt;0,'BudgetSum 2-4'!E19&gt;0,'BudgetSum 2-4'!F19&gt;0,'BudgetSum 2-4'!G19&gt;0,'BudgetSum 2-4'!H19&gt;0,'BudgetSum 2-4'!I19&gt;0,'BudgetSum 2-4'!J19&gt;0,'BudgetSum 2-4'!K19&gt;0),"OK","ERROR - ESTEXP TAB IS BLANK. PLEASE INPUT AMOUNTS.")</f>
        <v>OK</v>
      </c>
      <c r="F50" s="140" t="str">
        <f t="shared" si="0"/>
        <v>OK</v>
      </c>
    </row>
    <row r="51" spans="1:6">
      <c r="A51" s="1158">
        <v>9</v>
      </c>
      <c r="B51" s="1149" t="s">
        <v>1162</v>
      </c>
      <c r="C51" s="1155"/>
      <c r="F51" s="140">
        <f t="shared" si="0"/>
        <v>0</v>
      </c>
    </row>
    <row r="52" spans="1:6" ht="12.75" customHeight="1">
      <c r="A52" s="104"/>
      <c r="B52" s="105" t="s">
        <v>1163</v>
      </c>
      <c r="C52" s="453" t="str">
        <f>IF('Itemize 20'!C2="OK","OK","ERROR -Please describe revenue.")</f>
        <v>OK</v>
      </c>
      <c r="F52" s="140" t="str">
        <f t="shared" si="0"/>
        <v>OK</v>
      </c>
    </row>
    <row r="53" spans="1:6">
      <c r="A53" s="104"/>
      <c r="B53" s="105" t="s">
        <v>1164</v>
      </c>
      <c r="C53" s="453" t="str">
        <f>IF('Itemize 20'!C3="OK","OK","ERROR -Please describe expenditures.")</f>
        <v>OK</v>
      </c>
      <c r="F53" s="140">
        <f>COUNTIFS(F8:F52,"OK")</f>
        <v>37</v>
      </c>
    </row>
    <row r="54" spans="1:6">
      <c r="A54" s="1160">
        <v>10</v>
      </c>
      <c r="B54" s="1161" t="s">
        <v>1165</v>
      </c>
      <c r="C54" s="1162"/>
      <c r="F54" s="140"/>
    </row>
    <row r="55" spans="1:6">
      <c r="A55" s="318"/>
      <c r="B55" s="319" t="s">
        <v>1166</v>
      </c>
      <c r="C55" s="454" t="str">
        <f>IF(Cover!B3="x","OK",IF(Cover!H8="Yes","OK",IF('EBF Spending Plan 29-33'!N140=24,"OK","INCOMPLETE")))</f>
        <v>OK</v>
      </c>
      <c r="F55" s="140"/>
    </row>
    <row r="56" spans="1:6" ht="15.75" customHeight="1">
      <c r="B56" s="111" t="s">
        <v>1167</v>
      </c>
    </row>
  </sheetData>
  <sheetProtection algorithmName="SHA-512" hashValue="ZQ2GWmMSITfIPtSky4jTm1eopn7bkN52d5zMii5mKumlkOejZPXLEQ319XDLghNtJe/enFxeOgOU+xjsPNxruA==" saltValue="PC+5vy0HICqM9Zl0H3f7iQ==" spinCount="100000" sheet="1" objects="1"/>
  <phoneticPr fontId="0" type="noConversion"/>
  <conditionalFormatting sqref="C55">
    <cfRule type="cellIs" dxfId="17" priority="1" operator="equal">
      <formula>"OK"</formula>
    </cfRule>
  </conditionalFormatting>
  <conditionalFormatting sqref="C54:C55">
    <cfRule type="cellIs" dxfId="16" priority="2" operator="equal">
      <formula>"OK"</formula>
    </cfRule>
  </conditionalFormatting>
  <conditionalFormatting sqref="C52:C53">
    <cfRule type="cellIs" dxfId="15" priority="3" operator="equal">
      <formula>"OK"</formula>
    </cfRule>
  </conditionalFormatting>
  <conditionalFormatting sqref="C53">
    <cfRule type="cellIs" dxfId="14" priority="4" operator="equal">
      <formula>"OK"</formula>
    </cfRule>
  </conditionalFormatting>
  <conditionalFormatting sqref="C50">
    <cfRule type="cellIs" dxfId="13" priority="5" operator="equal">
      <formula>"OK"</formula>
    </cfRule>
  </conditionalFormatting>
  <conditionalFormatting sqref="C48">
    <cfRule type="cellIs" dxfId="12" priority="6" operator="equal">
      <formula>"OK"</formula>
    </cfRule>
  </conditionalFormatting>
  <conditionalFormatting sqref="C45:C46">
    <cfRule type="cellIs" dxfId="11" priority="7" operator="equal">
      <formula>"OK"</formula>
    </cfRule>
  </conditionalFormatting>
  <conditionalFormatting sqref="C35:C43">
    <cfRule type="cellIs" dxfId="10" priority="8" operator="equal">
      <formula>"OK"</formula>
    </cfRule>
  </conditionalFormatting>
  <conditionalFormatting sqref="C24:C33">
    <cfRule type="cellIs" dxfId="9" priority="9" operator="equal">
      <formula>"OK"</formula>
    </cfRule>
  </conditionalFormatting>
  <conditionalFormatting sqref="C14:C22">
    <cfRule type="cellIs" dxfId="8" priority="10" operator="equal">
      <formula>"OK"</formula>
    </cfRule>
  </conditionalFormatting>
  <conditionalFormatting sqref="C9:C12">
    <cfRule type="cellIs" dxfId="7" priority="11" operator="equal">
      <formula>"OK"</formula>
    </cfRule>
  </conditionalFormatting>
  <conditionalFormatting sqref="C9:C52">
    <cfRule type="cellIs" dxfId="6" priority="12" operator="equal">
      <formula>"OK"</formula>
    </cfRule>
  </conditionalFormatting>
  <conditionalFormatting sqref="C6">
    <cfRule type="expression" dxfId="5" priority="13">
      <formula>C7="Deficit Reduction Plan complete"</formula>
    </cfRule>
    <cfRule type="cellIs" dxfId="4" priority="15" operator="equal">
      <formula>"Deficit Reduction Plan is not required"</formula>
    </cfRule>
  </conditionalFormatting>
  <conditionalFormatting sqref="C7">
    <cfRule type="cellIs" dxfId="3" priority="14" operator="equal">
      <formula>"Deficit Reduction Plan complete"</formula>
    </cfRule>
  </conditionalFormatting>
  <pageMargins left="0.25" right="0.25" top="0.5" bottom="0.5" header="0.25" footer="0.25"/>
  <pageSetup firstPageNumber="38" orientation="portrait" useFirstPageNumber="1" r:id="rId1"/>
  <headerFooter alignWithMargins="0">
    <oddHeader>&amp;RPage &amp;P</oddHeader>
    <oddFooter>&amp;L&amp;Z&amp;F&amp;R&amp;D</oddFooter>
    <firstHeader>&amp;C&amp;A&amp;RPage &amp;P</firstHeader>
    <firstFooter>&amp;L&amp;Z&amp;F</firstFooter>
  </headerFooter>
  <rowBreaks count="1" manualBreakCount="1">
    <brk id="5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41DF6-D23A-48C5-AF17-155665ABED8A}">
  <dimension ref="A1:C204"/>
  <sheetViews>
    <sheetView workbookViewId="0">
      <selection activeCell="B24" sqref="B24"/>
    </sheetView>
  </sheetViews>
  <sheetFormatPr defaultColWidth="9.140625" defaultRowHeight="15"/>
  <cols>
    <col min="1" max="1" width="46.28515625" style="1010" customWidth="1"/>
    <col min="2" max="2" width="73.28515625" style="1010" customWidth="1"/>
    <col min="3" max="3" width="16.7109375" style="1010" customWidth="1"/>
    <col min="4" max="4" width="9.140625" style="1010" customWidth="1"/>
    <col min="5" max="16384" width="9.140625" style="1010"/>
  </cols>
  <sheetData>
    <row r="1" spans="1:3" ht="21" customHeight="1">
      <c r="A1" s="1496" t="s">
        <v>1168</v>
      </c>
      <c r="B1" s="1496"/>
    </row>
    <row r="3" spans="1:3">
      <c r="A3" s="1163" t="s">
        <v>1169</v>
      </c>
      <c r="B3" s="1163" t="s">
        <v>1170</v>
      </c>
      <c r="C3" s="1163" t="s">
        <v>1171</v>
      </c>
    </row>
    <row r="4" spans="1:3">
      <c r="A4" s="1010" t="s">
        <v>1172</v>
      </c>
      <c r="B4" s="1010" t="str">
        <f>'EBF Spending Plan 29-33'!A2</f>
        <v>N/A - EBF Spending Plan Not Required for Joint Agreements</v>
      </c>
      <c r="C4" s="1010" t="s">
        <v>1173</v>
      </c>
    </row>
    <row r="5" spans="1:3">
      <c r="A5" s="1010" t="s">
        <v>1174</v>
      </c>
      <c r="B5" s="1010" t="str">
        <f>IF('EBF Spending Plan 29-33'!O1="","",'EBF Spending Plan 29-33'!O1&amp;"00")</f>
        <v>0808972304500</v>
      </c>
      <c r="C5" s="1010" t="s">
        <v>1173</v>
      </c>
    </row>
    <row r="6" spans="1:3">
      <c r="A6" s="1164" t="s">
        <v>1175</v>
      </c>
      <c r="B6" s="1010">
        <f>'EBF Spending Plan 29-33'!B7</f>
        <v>0</v>
      </c>
      <c r="C6" s="1010" t="s">
        <v>1173</v>
      </c>
    </row>
    <row r="7" spans="1:3">
      <c r="A7" s="1010" t="s">
        <v>1176</v>
      </c>
      <c r="B7" s="1010">
        <f>'EBF Spending Plan 29-33'!G11</f>
        <v>0</v>
      </c>
      <c r="C7" s="1010" t="s">
        <v>1173</v>
      </c>
    </row>
    <row r="8" spans="1:3">
      <c r="A8" s="1010" t="s">
        <v>1177</v>
      </c>
      <c r="B8" s="1010">
        <f>'EBF Spending Plan 29-33'!I11</f>
        <v>0</v>
      </c>
      <c r="C8" s="1010" t="s">
        <v>1173</v>
      </c>
    </row>
    <row r="9" spans="1:3">
      <c r="A9" s="1010" t="s">
        <v>1178</v>
      </c>
      <c r="B9" s="1010">
        <f>'EBF Spending Plan 29-33'!L11</f>
        <v>0</v>
      </c>
      <c r="C9" s="1010" t="s">
        <v>1173</v>
      </c>
    </row>
    <row r="10" spans="1:3">
      <c r="A10" s="1010" t="s">
        <v>1179</v>
      </c>
      <c r="B10" s="1010" t="str">
        <f>IF('EBF Spending Plan 29-33'!G12="","",'EBF Spending Plan 29-33'!G12)</f>
        <v/>
      </c>
      <c r="C10" s="1010" t="s">
        <v>1173</v>
      </c>
    </row>
    <row r="11" spans="1:3">
      <c r="A11" s="1010" t="s">
        <v>1180</v>
      </c>
      <c r="B11" s="1165" t="e">
        <f>'EBF Spending Plan 29-33'!G18</f>
        <v>#N/A</v>
      </c>
      <c r="C11" s="1010" t="s">
        <v>1181</v>
      </c>
    </row>
    <row r="12" spans="1:3">
      <c r="A12" s="1010" t="s">
        <v>1182</v>
      </c>
      <c r="B12" s="1010" t="e">
        <f>'EBF Spending Plan 29-33'!J18</f>
        <v>#N/A</v>
      </c>
      <c r="C12" s="1010" t="s">
        <v>1181</v>
      </c>
    </row>
    <row r="13" spans="1:3">
      <c r="A13" s="1010" t="s">
        <v>1183</v>
      </c>
      <c r="B13" s="1010" t="e">
        <f>'EBF Spending Plan 29-33'!G20</f>
        <v>#N/A</v>
      </c>
      <c r="C13" s="1010" t="s">
        <v>1181</v>
      </c>
    </row>
    <row r="14" spans="1:3">
      <c r="A14" s="1010" t="s">
        <v>1184</v>
      </c>
      <c r="B14" s="1166" t="e">
        <f>'EBF Spending Plan 29-33'!J20</f>
        <v>#N/A</v>
      </c>
      <c r="C14" s="1010" t="s">
        <v>1181</v>
      </c>
    </row>
    <row r="15" spans="1:3">
      <c r="A15" s="1010" t="s">
        <v>1185</v>
      </c>
      <c r="B15" s="1010" t="e">
        <f>'EBF Spending Plan 29-33'!G22</f>
        <v>#N/A</v>
      </c>
      <c r="C15" s="1010" t="s">
        <v>1181</v>
      </c>
    </row>
    <row r="16" spans="1:3">
      <c r="A16" s="1010" t="s">
        <v>1186</v>
      </c>
      <c r="B16" s="1010" t="e">
        <f>'EBF Spending Plan 29-33'!G24</f>
        <v>#N/A</v>
      </c>
      <c r="C16" s="1010" t="s">
        <v>1181</v>
      </c>
    </row>
    <row r="17" spans="1:3">
      <c r="A17" s="1010" t="s">
        <v>1187</v>
      </c>
      <c r="B17" s="1010" t="e">
        <f>'EBF Spending Plan 29-33'!J22</f>
        <v>#N/A</v>
      </c>
      <c r="C17" s="1010" t="s">
        <v>1181</v>
      </c>
    </row>
    <row r="18" spans="1:3">
      <c r="A18" s="1010" t="s">
        <v>1188</v>
      </c>
      <c r="B18" s="1010" t="e">
        <f>'EBF Spending Plan 29-33'!J24</f>
        <v>#N/A</v>
      </c>
      <c r="C18" s="1010" t="s">
        <v>1181</v>
      </c>
    </row>
    <row r="19" spans="1:3">
      <c r="A19" s="1010" t="s">
        <v>1189</v>
      </c>
      <c r="B19" s="1010" t="e">
        <f>'EBF Spending Plan 29-33'!G26</f>
        <v>#N/A</v>
      </c>
      <c r="C19" s="1010" t="s">
        <v>1181</v>
      </c>
    </row>
    <row r="20" spans="1:3">
      <c r="A20" s="1010" t="s">
        <v>1190</v>
      </c>
      <c r="B20" s="1010" t="e">
        <f>'EBF Spending Plan 29-33'!G27</f>
        <v>#N/A</v>
      </c>
      <c r="C20" s="1010" t="s">
        <v>1181</v>
      </c>
    </row>
    <row r="21" spans="1:3">
      <c r="A21" s="1010" t="s">
        <v>1191</v>
      </c>
      <c r="B21" s="1010" t="e">
        <f>'EBF Spending Plan 29-33'!G28</f>
        <v>#N/A</v>
      </c>
      <c r="C21" s="1010" t="s">
        <v>1181</v>
      </c>
    </row>
    <row r="22" spans="1:3">
      <c r="A22" s="1164" t="s">
        <v>1192</v>
      </c>
      <c r="B22" s="1010">
        <f>'EBF Spending Plan 29-33'!G31</f>
        <v>0</v>
      </c>
      <c r="C22" s="1164" t="s">
        <v>1193</v>
      </c>
    </row>
    <row r="23" spans="1:3">
      <c r="A23" s="1164" t="s">
        <v>1194</v>
      </c>
      <c r="B23" s="1010">
        <f>'EBF Spending Plan 29-33'!H31</f>
        <v>0</v>
      </c>
      <c r="C23" s="1164" t="s">
        <v>1193</v>
      </c>
    </row>
    <row r="24" spans="1:3">
      <c r="A24" s="1010" t="s">
        <v>1195</v>
      </c>
      <c r="B24" s="1010">
        <f>'EBF Spending Plan 29-33'!G35</f>
        <v>0</v>
      </c>
      <c r="C24" s="1164" t="s">
        <v>1193</v>
      </c>
    </row>
    <row r="25" spans="1:3">
      <c r="A25" s="1010" t="s">
        <v>1196</v>
      </c>
      <c r="B25" s="1010">
        <f>'EBF Spending Plan 29-33'!I35</f>
        <v>0</v>
      </c>
      <c r="C25" s="1164" t="s">
        <v>1193</v>
      </c>
    </row>
    <row r="26" spans="1:3">
      <c r="A26" s="1010" t="s">
        <v>1197</v>
      </c>
      <c r="B26" s="1010">
        <f>'EBF Spending Plan 29-33'!L35</f>
        <v>0</v>
      </c>
      <c r="C26" s="1164" t="s">
        <v>1193</v>
      </c>
    </row>
    <row r="27" spans="1:3">
      <c r="A27" s="1010" t="s">
        <v>1198</v>
      </c>
      <c r="B27" s="1010" t="str">
        <f>IF('EBF Spending Plan 29-33'!H37="","",'EBF Spending Plan 29-33'!H37)</f>
        <v/>
      </c>
      <c r="C27" s="1164" t="s">
        <v>1193</v>
      </c>
    </row>
    <row r="28" spans="1:3">
      <c r="A28" s="1010" t="s">
        <v>1199</v>
      </c>
      <c r="B28" s="1010" t="str">
        <f>IF('EBF Spending Plan 29-33'!H38="","",'EBF Spending Plan 29-33'!H38)</f>
        <v/>
      </c>
      <c r="C28" s="1164" t="s">
        <v>1193</v>
      </c>
    </row>
    <row r="29" spans="1:3">
      <c r="A29" s="1010" t="s">
        <v>1200</v>
      </c>
      <c r="B29" s="1010" t="str">
        <f>IF('EBF Spending Plan 29-33'!H39="","",'EBF Spending Plan 29-33'!H39)</f>
        <v/>
      </c>
      <c r="C29" s="1164" t="s">
        <v>1193</v>
      </c>
    </row>
    <row r="30" spans="1:3">
      <c r="A30" s="1010" t="s">
        <v>1201</v>
      </c>
      <c r="B30" s="1010" t="str">
        <f>IF('EBF Spending Plan 29-33'!H40="","",'EBF Spending Plan 29-33'!H40)</f>
        <v/>
      </c>
      <c r="C30" s="1164" t="s">
        <v>1193</v>
      </c>
    </row>
    <row r="31" spans="1:3">
      <c r="A31" s="1010" t="s">
        <v>1202</v>
      </c>
      <c r="B31" s="1010" t="str">
        <f>IF('EBF Spending Plan 29-33'!K37="","",'EBF Spending Plan 29-33'!K37)</f>
        <v/>
      </c>
      <c r="C31" s="1164" t="s">
        <v>1193</v>
      </c>
    </row>
    <row r="32" spans="1:3">
      <c r="A32" s="1010" t="s">
        <v>1203</v>
      </c>
      <c r="B32" s="1010" t="str">
        <f>IF('EBF Spending Plan 29-33'!K38="","",'EBF Spending Plan 29-33'!K38)</f>
        <v/>
      </c>
      <c r="C32" s="1164" t="s">
        <v>1193</v>
      </c>
    </row>
    <row r="33" spans="1:3">
      <c r="A33" s="1010" t="s">
        <v>1204</v>
      </c>
      <c r="B33" s="1010" t="str">
        <f>IF('EBF Spending Plan 29-33'!K39="","",'EBF Spending Plan 29-33'!K39)</f>
        <v/>
      </c>
      <c r="C33" s="1164" t="s">
        <v>1193</v>
      </c>
    </row>
    <row r="34" spans="1:3">
      <c r="A34" s="1010" t="s">
        <v>1205</v>
      </c>
      <c r="B34" s="1010" t="str">
        <f>IF('EBF Spending Plan 29-33'!K40="","",'EBF Spending Plan 29-33'!K40)</f>
        <v/>
      </c>
      <c r="C34" s="1164" t="s">
        <v>1193</v>
      </c>
    </row>
    <row r="35" spans="1:3">
      <c r="A35" s="1010" t="s">
        <v>1206</v>
      </c>
      <c r="B35" s="1010" t="str">
        <f>IF('EBF Spending Plan 29-33'!M37="","",'EBF Spending Plan 29-33'!M37)</f>
        <v/>
      </c>
      <c r="C35" s="1164" t="s">
        <v>1193</v>
      </c>
    </row>
    <row r="36" spans="1:3">
      <c r="A36" s="1010" t="s">
        <v>1207</v>
      </c>
      <c r="B36" s="1010" t="str">
        <f>IF('EBF Spending Plan 29-33'!M38="","",'EBF Spending Plan 29-33'!M38)</f>
        <v/>
      </c>
      <c r="C36" s="1164" t="s">
        <v>1193</v>
      </c>
    </row>
    <row r="37" spans="1:3">
      <c r="A37" s="1010" t="s">
        <v>1208</v>
      </c>
      <c r="B37" s="1010" t="str">
        <f>IF('EBF Spending Plan 29-33'!M39="","",'EBF Spending Plan 29-33'!M39)</f>
        <v/>
      </c>
      <c r="C37" s="1164" t="s">
        <v>1193</v>
      </c>
    </row>
    <row r="38" spans="1:3">
      <c r="A38" s="1010" t="s">
        <v>1209</v>
      </c>
      <c r="B38" s="1010" t="str">
        <f>IF('EBF Spending Plan 29-33'!M40="","",'EBF Spending Plan 29-33'!M40)</f>
        <v/>
      </c>
      <c r="C38" s="1164" t="s">
        <v>1193</v>
      </c>
    </row>
    <row r="39" spans="1:3">
      <c r="A39" s="1010" t="s">
        <v>1210</v>
      </c>
      <c r="B39" s="1010" t="str">
        <f>IF('EBF Spending Plan 29-33'!G41="","",'EBF Spending Plan 29-33'!G41)</f>
        <v/>
      </c>
      <c r="C39" s="1164" t="s">
        <v>1193</v>
      </c>
    </row>
    <row r="40" spans="1:3">
      <c r="A40" s="1010" t="s">
        <v>1211</v>
      </c>
      <c r="B40" s="1010">
        <f>'EBF Spending Plan 29-33'!G43</f>
        <v>0</v>
      </c>
      <c r="C40" s="1164" t="s">
        <v>1193</v>
      </c>
    </row>
    <row r="41" spans="1:3">
      <c r="A41" s="1010" t="s">
        <v>1212</v>
      </c>
      <c r="B41" s="1010">
        <f>'EBF Spending Plan 29-33'!I43</f>
        <v>0</v>
      </c>
      <c r="C41" s="1164" t="s">
        <v>1193</v>
      </c>
    </row>
    <row r="42" spans="1:3">
      <c r="A42" s="1010" t="s">
        <v>1213</v>
      </c>
      <c r="B42" s="1010">
        <f>'EBF Spending Plan 29-33'!L43</f>
        <v>0</v>
      </c>
      <c r="C42" s="1164" t="s">
        <v>1193</v>
      </c>
    </row>
    <row r="43" spans="1:3">
      <c r="A43" s="1010" t="s">
        <v>1214</v>
      </c>
      <c r="B43" s="1010" t="str">
        <f>IF('EBF Spending Plan 29-33'!G44="","",'EBF Spending Plan 29-33'!G44)</f>
        <v/>
      </c>
      <c r="C43" s="1164" t="s">
        <v>1193</v>
      </c>
    </row>
    <row r="44" spans="1:3">
      <c r="A44" s="1010" t="s">
        <v>1215</v>
      </c>
      <c r="B44" s="1010" t="e">
        <f>'EBF Spending Plan 29-33'!F52</f>
        <v>#N/A</v>
      </c>
      <c r="C44" s="1010" t="s">
        <v>1216</v>
      </c>
    </row>
    <row r="45" spans="1:3">
      <c r="A45" s="1010" t="s">
        <v>1217</v>
      </c>
      <c r="B45" s="1010" t="e">
        <f>'EBF Spending Plan 29-33'!F53</f>
        <v>#N/A</v>
      </c>
      <c r="C45" s="1010" t="s">
        <v>1216</v>
      </c>
    </row>
    <row r="46" spans="1:3">
      <c r="A46" s="1010" t="s">
        <v>1218</v>
      </c>
      <c r="B46" s="1010" t="e">
        <f>'EBF Spending Plan 29-33'!F54</f>
        <v>#N/A</v>
      </c>
      <c r="C46" s="1010" t="s">
        <v>1216</v>
      </c>
    </row>
    <row r="47" spans="1:3">
      <c r="A47" s="1010" t="s">
        <v>1219</v>
      </c>
      <c r="B47" s="1010" t="e">
        <f>'EBF Spending Plan 29-33'!F55</f>
        <v>#N/A</v>
      </c>
      <c r="C47" s="1010" t="s">
        <v>1216</v>
      </c>
    </row>
    <row r="48" spans="1:3">
      <c r="A48" s="1010" t="s">
        <v>1220</v>
      </c>
      <c r="B48" s="1010" t="e">
        <f>'EBF Spending Plan 29-33'!F56</f>
        <v>#N/A</v>
      </c>
      <c r="C48" s="1010" t="s">
        <v>1216</v>
      </c>
    </row>
    <row r="49" spans="1:3">
      <c r="A49" s="1010" t="s">
        <v>1221</v>
      </c>
      <c r="B49" s="1010" t="e">
        <f>'EBF Spending Plan 29-33'!F57</f>
        <v>#N/A</v>
      </c>
      <c r="C49" s="1010" t="s">
        <v>1216</v>
      </c>
    </row>
    <row r="50" spans="1:3">
      <c r="A50" s="1010" t="s">
        <v>1222</v>
      </c>
      <c r="B50" s="1010" t="e">
        <f>'EBF Spending Plan 29-33'!F58</f>
        <v>#N/A</v>
      </c>
      <c r="C50" s="1010" t="s">
        <v>1216</v>
      </c>
    </row>
    <row r="51" spans="1:3">
      <c r="A51" s="1010" t="s">
        <v>1223</v>
      </c>
      <c r="B51" s="1010" t="e">
        <f>'EBF Spending Plan 29-33'!F59</f>
        <v>#N/A</v>
      </c>
      <c r="C51" s="1010" t="s">
        <v>1216</v>
      </c>
    </row>
    <row r="52" spans="1:3">
      <c r="A52" s="1010" t="s">
        <v>1224</v>
      </c>
      <c r="B52" s="1010" t="e">
        <f>'EBF Spending Plan 29-33'!F60</f>
        <v>#N/A</v>
      </c>
      <c r="C52" s="1010" t="s">
        <v>1216</v>
      </c>
    </row>
    <row r="53" spans="1:3">
      <c r="A53" s="1010" t="s">
        <v>1225</v>
      </c>
      <c r="B53" s="1010" t="e">
        <f>'EBF Spending Plan 29-33'!F61</f>
        <v>#N/A</v>
      </c>
      <c r="C53" s="1010" t="s">
        <v>1216</v>
      </c>
    </row>
    <row r="54" spans="1:3">
      <c r="A54" s="1010" t="s">
        <v>1226</v>
      </c>
      <c r="B54" s="1010" t="e">
        <f>'EBF Spending Plan 29-33'!F62</f>
        <v>#N/A</v>
      </c>
      <c r="C54" s="1010" t="s">
        <v>1216</v>
      </c>
    </row>
    <row r="55" spans="1:3">
      <c r="A55" s="1010" t="s">
        <v>1227</v>
      </c>
      <c r="B55" s="1010" t="e">
        <f>'EBF Spending Plan 29-33'!F63</f>
        <v>#N/A</v>
      </c>
      <c r="C55" s="1010" t="s">
        <v>1216</v>
      </c>
    </row>
    <row r="56" spans="1:3">
      <c r="A56" s="1010" t="s">
        <v>1228</v>
      </c>
      <c r="B56" s="1010" t="e">
        <f>'EBF Spending Plan 29-33'!F64</f>
        <v>#N/A</v>
      </c>
      <c r="C56" s="1010" t="s">
        <v>1216</v>
      </c>
    </row>
    <row r="57" spans="1:3">
      <c r="A57" s="1010" t="s">
        <v>1229</v>
      </c>
      <c r="B57" s="1010" t="e">
        <f>'EBF Spending Plan 29-33'!F65</f>
        <v>#N/A</v>
      </c>
      <c r="C57" s="1010" t="s">
        <v>1216</v>
      </c>
    </row>
    <row r="58" spans="1:3">
      <c r="A58" s="1010" t="s">
        <v>1230</v>
      </c>
      <c r="B58" s="1010" t="e">
        <f>'EBF Spending Plan 29-33'!F66</f>
        <v>#N/A</v>
      </c>
      <c r="C58" s="1010" t="s">
        <v>1216</v>
      </c>
    </row>
    <row r="59" spans="1:3">
      <c r="A59" s="1010" t="s">
        <v>1231</v>
      </c>
      <c r="B59" s="1010" t="e">
        <f>'EBF Spending Plan 29-33'!F67</f>
        <v>#N/A</v>
      </c>
      <c r="C59" s="1010" t="s">
        <v>1216</v>
      </c>
    </row>
    <row r="60" spans="1:3">
      <c r="A60" s="1010" t="s">
        <v>1232</v>
      </c>
      <c r="B60" s="1010" t="e">
        <f>'EBF Spending Plan 29-33'!F68</f>
        <v>#N/A</v>
      </c>
      <c r="C60" s="1010" t="s">
        <v>1216</v>
      </c>
    </row>
    <row r="61" spans="1:3">
      <c r="A61" s="1010" t="s">
        <v>1233</v>
      </c>
      <c r="B61" s="1010" t="e">
        <f>'EBF Spending Plan 29-33'!F69</f>
        <v>#N/A</v>
      </c>
      <c r="C61" s="1010" t="s">
        <v>1216</v>
      </c>
    </row>
    <row r="62" spans="1:3">
      <c r="A62" s="1010" t="s">
        <v>1234</v>
      </c>
      <c r="B62" s="1010" t="e">
        <f>'EBF Spending Plan 29-33'!F70</f>
        <v>#N/A</v>
      </c>
      <c r="C62" s="1010" t="s">
        <v>1216</v>
      </c>
    </row>
    <row r="63" spans="1:3">
      <c r="A63" s="1010" t="s">
        <v>1235</v>
      </c>
      <c r="B63" s="1010" t="e">
        <f>'EBF Spending Plan 29-33'!F71</f>
        <v>#N/A</v>
      </c>
      <c r="C63" s="1010" t="s">
        <v>1216</v>
      </c>
    </row>
    <row r="64" spans="1:3">
      <c r="A64" s="1010" t="s">
        <v>1236</v>
      </c>
      <c r="B64" s="1010" t="e">
        <f>'EBF Spending Plan 29-33'!F72</f>
        <v>#N/A</v>
      </c>
      <c r="C64" s="1010" t="s">
        <v>1216</v>
      </c>
    </row>
    <row r="65" spans="1:3">
      <c r="A65" s="1010" t="s">
        <v>1237</v>
      </c>
      <c r="B65" s="1010" t="e">
        <f>'EBF Spending Plan 29-33'!F73</f>
        <v>#N/A</v>
      </c>
      <c r="C65" s="1010" t="s">
        <v>1216</v>
      </c>
    </row>
    <row r="66" spans="1:3">
      <c r="A66" s="1010" t="s">
        <v>1238</v>
      </c>
      <c r="B66" s="1010" t="e">
        <f>'EBF Spending Plan 29-33'!F74</f>
        <v>#N/A</v>
      </c>
      <c r="C66" s="1010" t="s">
        <v>1216</v>
      </c>
    </row>
    <row r="67" spans="1:3">
      <c r="A67" s="1010" t="s">
        <v>1239</v>
      </c>
      <c r="B67" s="1010" t="e">
        <f>'EBF Spending Plan 29-33'!F75</f>
        <v>#N/A</v>
      </c>
      <c r="C67" s="1010" t="s">
        <v>1216</v>
      </c>
    </row>
    <row r="68" spans="1:3">
      <c r="A68" s="1010" t="s">
        <v>1240</v>
      </c>
      <c r="B68" s="1010" t="e">
        <f>'EBF Spending Plan 29-33'!F76</f>
        <v>#N/A</v>
      </c>
      <c r="C68" s="1010" t="s">
        <v>1216</v>
      </c>
    </row>
    <row r="69" spans="1:3">
      <c r="A69" s="1010" t="s">
        <v>1241</v>
      </c>
      <c r="B69" s="1010" t="e">
        <f>'EBF Spending Plan 29-33'!F77</f>
        <v>#N/A</v>
      </c>
      <c r="C69" s="1010" t="s">
        <v>1216</v>
      </c>
    </row>
    <row r="70" spans="1:3">
      <c r="A70" s="1010" t="s">
        <v>1242</v>
      </c>
      <c r="B70" s="1010" t="e">
        <f>'EBF Spending Plan 29-33'!F78</f>
        <v>#N/A</v>
      </c>
      <c r="C70" s="1010" t="s">
        <v>1216</v>
      </c>
    </row>
    <row r="71" spans="1:3">
      <c r="A71" s="1010" t="s">
        <v>1243</v>
      </c>
      <c r="B71" s="1010" t="e">
        <f>'EBF Spending Plan 29-33'!F79</f>
        <v>#N/A</v>
      </c>
      <c r="C71" s="1010" t="s">
        <v>1216</v>
      </c>
    </row>
    <row r="72" spans="1:3">
      <c r="A72" s="1010" t="s">
        <v>1244</v>
      </c>
      <c r="B72" s="1010" t="e">
        <f>'EBF Spending Plan 29-33'!F80</f>
        <v>#N/A</v>
      </c>
      <c r="C72" s="1010" t="s">
        <v>1216</v>
      </c>
    </row>
    <row r="73" spans="1:3">
      <c r="A73" s="1010" t="s">
        <v>1245</v>
      </c>
      <c r="B73" s="1010" t="e">
        <f>'EBF Spending Plan 29-33'!F81</f>
        <v>#N/A</v>
      </c>
      <c r="C73" s="1010" t="s">
        <v>1216</v>
      </c>
    </row>
    <row r="74" spans="1:3">
      <c r="A74" s="1010" t="s">
        <v>1246</v>
      </c>
      <c r="B74" s="1010" t="e">
        <f>'EBF Spending Plan 29-33'!F82</f>
        <v>#N/A</v>
      </c>
      <c r="C74" s="1010" t="s">
        <v>1216</v>
      </c>
    </row>
    <row r="75" spans="1:3">
      <c r="A75" s="1010" t="s">
        <v>1247</v>
      </c>
      <c r="B75" s="1010" t="e">
        <f>'EBF Spending Plan 29-33'!F83</f>
        <v>#N/A</v>
      </c>
      <c r="C75" s="1010" t="s">
        <v>1216</v>
      </c>
    </row>
    <row r="76" spans="1:3">
      <c r="A76" s="1010" t="s">
        <v>1248</v>
      </c>
      <c r="B76" s="1010" t="e">
        <f>'EBF Spending Plan 29-33'!F84</f>
        <v>#N/A</v>
      </c>
      <c r="C76" s="1010" t="s">
        <v>1216</v>
      </c>
    </row>
    <row r="77" spans="1:3">
      <c r="A77" s="1010" t="s">
        <v>1249</v>
      </c>
      <c r="B77" s="1010" t="e">
        <f>'EBF Spending Plan 29-33'!F85</f>
        <v>#N/A</v>
      </c>
      <c r="C77" s="1010" t="s">
        <v>1216</v>
      </c>
    </row>
    <row r="78" spans="1:3">
      <c r="A78" s="1010" t="s">
        <v>1250</v>
      </c>
      <c r="B78" s="1010" t="e">
        <f>'EBF Spending Plan 29-33'!F86</f>
        <v>#N/A</v>
      </c>
      <c r="C78" s="1010" t="s">
        <v>1216</v>
      </c>
    </row>
    <row r="79" spans="1:3">
      <c r="A79" s="1010" t="s">
        <v>1251</v>
      </c>
      <c r="B79" s="1010" t="e">
        <f>'EBF Spending Plan 29-33'!F87</f>
        <v>#N/A</v>
      </c>
      <c r="C79" s="1010" t="s">
        <v>1216</v>
      </c>
    </row>
    <row r="80" spans="1:3">
      <c r="A80" s="1010" t="s">
        <v>1252</v>
      </c>
      <c r="B80" s="1010" t="e">
        <f>'EBF Spending Plan 29-33'!F88</f>
        <v>#N/A</v>
      </c>
      <c r="C80" s="1010" t="s">
        <v>1216</v>
      </c>
    </row>
    <row r="81" spans="1:3">
      <c r="A81" s="1010" t="s">
        <v>1253</v>
      </c>
      <c r="B81" s="1010" t="e">
        <f>'EBF Spending Plan 29-33'!F90</f>
        <v>#N/A</v>
      </c>
      <c r="C81" s="1010" t="s">
        <v>1216</v>
      </c>
    </row>
    <row r="82" spans="1:3">
      <c r="A82" s="1010" t="s">
        <v>1254</v>
      </c>
      <c r="B82" s="1010" t="str">
        <f>IF('EBF Spending Plan 29-33'!G52="","",'EBF Spending Plan 29-33'!G52)</f>
        <v/>
      </c>
      <c r="C82" s="1010" t="s">
        <v>1255</v>
      </c>
    </row>
    <row r="83" spans="1:3">
      <c r="A83" s="1010" t="s">
        <v>1256</v>
      </c>
      <c r="B83" s="1010" t="str">
        <f>IF('EBF Spending Plan 29-33'!G53="","",'EBF Spending Plan 29-33'!G53)</f>
        <v/>
      </c>
      <c r="C83" s="1010" t="s">
        <v>1255</v>
      </c>
    </row>
    <row r="84" spans="1:3">
      <c r="A84" s="1010" t="s">
        <v>1257</v>
      </c>
      <c r="B84" s="1010" t="str">
        <f>IF('EBF Spending Plan 29-33'!G54="","",'EBF Spending Plan 29-33'!G54)</f>
        <v/>
      </c>
      <c r="C84" s="1010" t="s">
        <v>1255</v>
      </c>
    </row>
    <row r="85" spans="1:3">
      <c r="A85" s="1010" t="s">
        <v>1258</v>
      </c>
      <c r="B85" s="1010" t="str">
        <f>IF('EBF Spending Plan 29-33'!G55="","",'EBF Spending Plan 29-33'!G55)</f>
        <v/>
      </c>
      <c r="C85" s="1010" t="s">
        <v>1255</v>
      </c>
    </row>
    <row r="86" spans="1:3">
      <c r="A86" s="1010" t="s">
        <v>1259</v>
      </c>
      <c r="B86" s="1010" t="str">
        <f>IF('EBF Spending Plan 29-33'!G56="","",'EBF Spending Plan 29-33'!G56)</f>
        <v/>
      </c>
      <c r="C86" s="1010" t="s">
        <v>1255</v>
      </c>
    </row>
    <row r="87" spans="1:3">
      <c r="A87" s="1010" t="s">
        <v>1260</v>
      </c>
      <c r="B87" s="1010" t="str">
        <f>IF('EBF Spending Plan 29-33'!G57="","",'EBF Spending Plan 29-33'!G57)</f>
        <v/>
      </c>
      <c r="C87" s="1010" t="s">
        <v>1255</v>
      </c>
    </row>
    <row r="88" spans="1:3">
      <c r="A88" s="1010" t="s">
        <v>1261</v>
      </c>
      <c r="B88" s="1010" t="str">
        <f>IF('EBF Spending Plan 29-33'!G58="","",'EBF Spending Plan 29-33'!G58)</f>
        <v/>
      </c>
      <c r="C88" s="1010" t="s">
        <v>1255</v>
      </c>
    </row>
    <row r="89" spans="1:3">
      <c r="A89" s="1010" t="s">
        <v>1262</v>
      </c>
      <c r="B89" s="1010" t="str">
        <f>IF('EBF Spending Plan 29-33'!G59="","",'EBF Spending Plan 29-33'!G59)</f>
        <v/>
      </c>
      <c r="C89" s="1010" t="s">
        <v>1255</v>
      </c>
    </row>
    <row r="90" spans="1:3">
      <c r="A90" s="1010" t="s">
        <v>1263</v>
      </c>
      <c r="B90" s="1010" t="str">
        <f>IF('EBF Spending Plan 29-33'!G60="","",'EBF Spending Plan 29-33'!G60)</f>
        <v/>
      </c>
      <c r="C90" s="1010" t="s">
        <v>1255</v>
      </c>
    </row>
    <row r="91" spans="1:3">
      <c r="A91" s="1010" t="s">
        <v>1264</v>
      </c>
      <c r="B91" s="1010" t="str">
        <f>IF('EBF Spending Plan 29-33'!G61="","",'EBF Spending Plan 29-33'!G61)</f>
        <v/>
      </c>
      <c r="C91" s="1010" t="s">
        <v>1255</v>
      </c>
    </row>
    <row r="92" spans="1:3">
      <c r="A92" s="1010" t="s">
        <v>1265</v>
      </c>
      <c r="B92" s="1010" t="str">
        <f>IF('EBF Spending Plan 29-33'!G62="","",'EBF Spending Plan 29-33'!G62)</f>
        <v/>
      </c>
      <c r="C92" s="1010" t="s">
        <v>1255</v>
      </c>
    </row>
    <row r="93" spans="1:3">
      <c r="A93" s="1010" t="s">
        <v>1266</v>
      </c>
      <c r="B93" s="1010" t="str">
        <f>IF('EBF Spending Plan 29-33'!G63="","",'EBF Spending Plan 29-33'!G63)</f>
        <v/>
      </c>
      <c r="C93" s="1010" t="s">
        <v>1255</v>
      </c>
    </row>
    <row r="94" spans="1:3">
      <c r="A94" s="1010" t="s">
        <v>1267</v>
      </c>
      <c r="B94" s="1010" t="str">
        <f>IF('EBF Spending Plan 29-33'!G64="","",'EBF Spending Plan 29-33'!G64)</f>
        <v/>
      </c>
      <c r="C94" s="1010" t="s">
        <v>1255</v>
      </c>
    </row>
    <row r="95" spans="1:3">
      <c r="A95" s="1010" t="s">
        <v>1268</v>
      </c>
      <c r="B95" s="1010" t="str">
        <f>'EBF Spending Plan 29-33'!G65</f>
        <v/>
      </c>
      <c r="C95" s="1010" t="s">
        <v>1255</v>
      </c>
    </row>
    <row r="96" spans="1:3">
      <c r="A96" s="1010" t="s">
        <v>1269</v>
      </c>
      <c r="B96" s="1010" t="str">
        <f>IF('EBF Spending Plan 29-33'!G66="","",'EBF Spending Plan 29-33'!G66)</f>
        <v/>
      </c>
      <c r="C96" s="1010" t="s">
        <v>1255</v>
      </c>
    </row>
    <row r="97" spans="1:3">
      <c r="A97" s="1010" t="s">
        <v>1270</v>
      </c>
      <c r="B97" s="1010" t="str">
        <f>IF('EBF Spending Plan 29-33'!G67="","",'EBF Spending Plan 29-33'!G67)</f>
        <v/>
      </c>
      <c r="C97" s="1010" t="s">
        <v>1255</v>
      </c>
    </row>
    <row r="98" spans="1:3">
      <c r="A98" s="1010" t="s">
        <v>1271</v>
      </c>
      <c r="B98" s="1010" t="str">
        <f>IF('EBF Spending Plan 29-33'!G68="","",'EBF Spending Plan 29-33'!G68)</f>
        <v/>
      </c>
      <c r="C98" s="1010" t="s">
        <v>1255</v>
      </c>
    </row>
    <row r="99" spans="1:3">
      <c r="A99" s="1010" t="s">
        <v>1272</v>
      </c>
      <c r="B99" s="1010" t="str">
        <f>IF('EBF Spending Plan 29-33'!G69="","",'EBF Spending Plan 29-33'!G69)</f>
        <v/>
      </c>
      <c r="C99" s="1010" t="s">
        <v>1255</v>
      </c>
    </row>
    <row r="100" spans="1:3">
      <c r="A100" s="1010" t="s">
        <v>1273</v>
      </c>
      <c r="B100" s="1010" t="str">
        <f>IF('EBF Spending Plan 29-33'!G70="","",'EBF Spending Plan 29-33'!G70)</f>
        <v/>
      </c>
      <c r="C100" s="1010" t="s">
        <v>1255</v>
      </c>
    </row>
    <row r="101" spans="1:3">
      <c r="A101" s="1010" t="s">
        <v>1274</v>
      </c>
      <c r="B101" s="1010" t="str">
        <f>IF('EBF Spending Plan 29-33'!G71="","",'EBF Spending Plan 29-33'!G71)</f>
        <v/>
      </c>
      <c r="C101" s="1010" t="s">
        <v>1255</v>
      </c>
    </row>
    <row r="102" spans="1:3">
      <c r="A102" s="1010" t="s">
        <v>1275</v>
      </c>
      <c r="B102" s="1010" t="str">
        <f>IF('EBF Spending Plan 29-33'!G72="","",'EBF Spending Plan 29-33'!G72)</f>
        <v/>
      </c>
      <c r="C102" s="1010" t="s">
        <v>1255</v>
      </c>
    </row>
    <row r="103" spans="1:3">
      <c r="A103" s="1010" t="s">
        <v>1276</v>
      </c>
      <c r="B103" s="1010" t="str">
        <f>IF('EBF Spending Plan 29-33'!G73="","",'EBF Spending Plan 29-33'!G73)</f>
        <v/>
      </c>
      <c r="C103" s="1010" t="s">
        <v>1255</v>
      </c>
    </row>
    <row r="104" spans="1:3">
      <c r="A104" s="1010" t="s">
        <v>1277</v>
      </c>
      <c r="B104" s="1010" t="str">
        <f>IF('EBF Spending Plan 29-33'!G74="","",'EBF Spending Plan 29-33'!G74)</f>
        <v/>
      </c>
      <c r="C104" s="1010" t="s">
        <v>1255</v>
      </c>
    </row>
    <row r="105" spans="1:3">
      <c r="A105" s="1010" t="s">
        <v>1278</v>
      </c>
      <c r="B105" s="1010" t="str">
        <f>'EBF Spending Plan 29-33'!G75</f>
        <v/>
      </c>
      <c r="C105" s="1010" t="s">
        <v>1255</v>
      </c>
    </row>
    <row r="106" spans="1:3">
      <c r="A106" s="1010" t="s">
        <v>1279</v>
      </c>
      <c r="B106" s="1010" t="str">
        <f>IF('EBF Spending Plan 29-33'!G76="","",'EBF Spending Plan 29-33'!G76)</f>
        <v/>
      </c>
      <c r="C106" s="1010" t="s">
        <v>1255</v>
      </c>
    </row>
    <row r="107" spans="1:3">
      <c r="A107" s="1010" t="s">
        <v>1280</v>
      </c>
      <c r="B107" s="1010" t="str">
        <f>IF('EBF Spending Plan 29-33'!G77="","",'EBF Spending Plan 29-33'!G77)</f>
        <v/>
      </c>
      <c r="C107" s="1010" t="s">
        <v>1255</v>
      </c>
    </row>
    <row r="108" spans="1:3">
      <c r="A108" s="1010" t="s">
        <v>1281</v>
      </c>
      <c r="B108" s="1010" t="str">
        <f>IF('EBF Spending Plan 29-33'!G78="","",'EBF Spending Plan 29-33'!G78)</f>
        <v/>
      </c>
      <c r="C108" s="1010" t="s">
        <v>1255</v>
      </c>
    </row>
    <row r="109" spans="1:3">
      <c r="A109" s="1010" t="s">
        <v>1282</v>
      </c>
      <c r="B109" s="1010" t="str">
        <f>IF('EBF Spending Plan 29-33'!G79="","",'EBF Spending Plan 29-33'!G79)</f>
        <v/>
      </c>
      <c r="C109" s="1010" t="s">
        <v>1255</v>
      </c>
    </row>
    <row r="110" spans="1:3">
      <c r="A110" s="1010" t="s">
        <v>1283</v>
      </c>
      <c r="B110" s="1010" t="str">
        <f>IF('EBF Spending Plan 29-33'!G80="","",'EBF Spending Plan 29-33'!G80)</f>
        <v/>
      </c>
      <c r="C110" s="1010" t="s">
        <v>1255</v>
      </c>
    </row>
    <row r="111" spans="1:3">
      <c r="A111" s="1010" t="s">
        <v>1284</v>
      </c>
      <c r="B111" s="1010" t="str">
        <f>IF('EBF Spending Plan 29-33'!G81="","",'EBF Spending Plan 29-33'!G81)</f>
        <v/>
      </c>
      <c r="C111" s="1010" t="s">
        <v>1255</v>
      </c>
    </row>
    <row r="112" spans="1:3">
      <c r="A112" s="1010" t="s">
        <v>1285</v>
      </c>
      <c r="B112" s="1010" t="str">
        <f>IF('EBF Spending Plan 29-33'!G82="","",'EBF Spending Plan 29-33'!G82)</f>
        <v/>
      </c>
      <c r="C112" s="1010" t="s">
        <v>1255</v>
      </c>
    </row>
    <row r="113" spans="1:3">
      <c r="A113" s="1010" t="s">
        <v>1286</v>
      </c>
      <c r="B113" s="1010" t="str">
        <f>IF('EBF Spending Plan 29-33'!G83="","",'EBF Spending Plan 29-33'!G83)</f>
        <v/>
      </c>
      <c r="C113" s="1010" t="s">
        <v>1255</v>
      </c>
    </row>
    <row r="114" spans="1:3">
      <c r="A114" s="1010" t="s">
        <v>1287</v>
      </c>
      <c r="B114" s="1010" t="str">
        <f>IF('EBF Spending Plan 29-33'!G84="","",'EBF Spending Plan 29-33'!G84)</f>
        <v/>
      </c>
      <c r="C114" s="1010" t="s">
        <v>1255</v>
      </c>
    </row>
    <row r="115" spans="1:3">
      <c r="A115" s="1010" t="s">
        <v>1288</v>
      </c>
      <c r="B115" s="1010" t="str">
        <f>IF('EBF Spending Plan 29-33'!G85="","",'EBF Spending Plan 29-33'!G85)</f>
        <v/>
      </c>
      <c r="C115" s="1010" t="s">
        <v>1255</v>
      </c>
    </row>
    <row r="116" spans="1:3">
      <c r="A116" s="1010" t="s">
        <v>1289</v>
      </c>
      <c r="B116" s="1010" t="str">
        <f>IF('EBF Spending Plan 29-33'!G86="","",'EBF Spending Plan 29-33'!G86)</f>
        <v/>
      </c>
      <c r="C116" s="1010" t="s">
        <v>1255</v>
      </c>
    </row>
    <row r="117" spans="1:3">
      <c r="A117" s="1010" t="s">
        <v>1290</v>
      </c>
      <c r="B117" s="1010" t="str">
        <f>IF('EBF Spending Plan 29-33'!G87="","",'EBF Spending Plan 29-33'!G87)</f>
        <v/>
      </c>
      <c r="C117" s="1010" t="s">
        <v>1255</v>
      </c>
    </row>
    <row r="118" spans="1:3">
      <c r="A118" s="1010" t="s">
        <v>1291</v>
      </c>
      <c r="B118" s="1010" t="str">
        <f>'EBF Spending Plan 29-33'!G88</f>
        <v/>
      </c>
      <c r="C118" s="1010" t="s">
        <v>1255</v>
      </c>
    </row>
    <row r="119" spans="1:3">
      <c r="A119" s="1010" t="s">
        <v>1292</v>
      </c>
      <c r="B119" s="1010" t="str">
        <f>IF('EBF Spending Plan 29-33'!G89="","",'EBF Spending Plan 29-33'!G89)</f>
        <v/>
      </c>
      <c r="C119" s="1010" t="s">
        <v>1255</v>
      </c>
    </row>
    <row r="120" spans="1:3">
      <c r="A120" s="1010" t="s">
        <v>1293</v>
      </c>
      <c r="B120" s="1010" t="str">
        <f>'EBF Spending Plan 29-33'!G90</f>
        <v/>
      </c>
      <c r="C120" s="1010" t="s">
        <v>1255</v>
      </c>
    </row>
    <row r="121" spans="1:3">
      <c r="A121" s="1010" t="s">
        <v>1294</v>
      </c>
      <c r="B121" s="1010" t="str">
        <f>IF('EBF Spending Plan 29-33'!H52="","",'EBF Spending Plan 29-33'!H52)</f>
        <v/>
      </c>
      <c r="C121" s="1010" t="s">
        <v>1295</v>
      </c>
    </row>
    <row r="122" spans="1:3">
      <c r="A122" s="1010" t="s">
        <v>1296</v>
      </c>
      <c r="B122" s="1010" t="str">
        <f>IF('EBF Spending Plan 29-33'!H53="","",'EBF Spending Plan 29-33'!H53)</f>
        <v/>
      </c>
      <c r="C122" s="1010" t="s">
        <v>1295</v>
      </c>
    </row>
    <row r="123" spans="1:3">
      <c r="A123" s="1010" t="s">
        <v>1297</v>
      </c>
      <c r="B123" s="1010" t="str">
        <f>IF('EBF Spending Plan 29-33'!H54="","",'EBF Spending Plan 29-33'!H54)</f>
        <v/>
      </c>
      <c r="C123" s="1010" t="s">
        <v>1295</v>
      </c>
    </row>
    <row r="124" spans="1:3">
      <c r="A124" s="1010" t="s">
        <v>1298</v>
      </c>
      <c r="B124" s="1010" t="str">
        <f>IF('EBF Spending Plan 29-33'!H55="","",'EBF Spending Plan 29-33'!H55)</f>
        <v/>
      </c>
      <c r="C124" s="1010" t="s">
        <v>1295</v>
      </c>
    </row>
    <row r="125" spans="1:3">
      <c r="A125" s="1010" t="s">
        <v>1299</v>
      </c>
      <c r="B125" s="1010" t="str">
        <f>IF('EBF Spending Plan 29-33'!H56="","",'EBF Spending Plan 29-33'!H56)</f>
        <v/>
      </c>
      <c r="C125" s="1010" t="s">
        <v>1295</v>
      </c>
    </row>
    <row r="126" spans="1:3">
      <c r="A126" s="1010" t="s">
        <v>1300</v>
      </c>
      <c r="B126" s="1010" t="str">
        <f>IF('EBF Spending Plan 29-33'!H57="","",'EBF Spending Plan 29-33'!H57)</f>
        <v/>
      </c>
      <c r="C126" s="1010" t="s">
        <v>1295</v>
      </c>
    </row>
    <row r="127" spans="1:3">
      <c r="A127" s="1010" t="s">
        <v>1301</v>
      </c>
      <c r="B127" s="1010" t="str">
        <f>IF('EBF Spending Plan 29-33'!H58="","",'EBF Spending Plan 29-33'!H58)</f>
        <v/>
      </c>
      <c r="C127" s="1010" t="s">
        <v>1295</v>
      </c>
    </row>
    <row r="128" spans="1:3">
      <c r="A128" s="1010" t="s">
        <v>1302</v>
      </c>
      <c r="B128" s="1010" t="str">
        <f>IF('EBF Spending Plan 29-33'!H59="","",'EBF Spending Plan 29-33'!H59)</f>
        <v/>
      </c>
      <c r="C128" s="1010" t="s">
        <v>1295</v>
      </c>
    </row>
    <row r="129" spans="1:3">
      <c r="A129" s="1010" t="s">
        <v>1303</v>
      </c>
      <c r="B129" s="1010" t="str">
        <f>IF('EBF Spending Plan 29-33'!H60="","",'EBF Spending Plan 29-33'!H60)</f>
        <v/>
      </c>
      <c r="C129" s="1010" t="s">
        <v>1295</v>
      </c>
    </row>
    <row r="130" spans="1:3">
      <c r="A130" s="1010" t="s">
        <v>1304</v>
      </c>
      <c r="B130" s="1010" t="str">
        <f>IF('EBF Spending Plan 29-33'!H61="","",'EBF Spending Plan 29-33'!H61)</f>
        <v/>
      </c>
      <c r="C130" s="1010" t="s">
        <v>1295</v>
      </c>
    </row>
    <row r="131" spans="1:3">
      <c r="A131" s="1010" t="s">
        <v>1305</v>
      </c>
      <c r="B131" s="1010" t="str">
        <f>IF('EBF Spending Plan 29-33'!H62="","",'EBF Spending Plan 29-33'!H62)</f>
        <v/>
      </c>
      <c r="C131" s="1010" t="s">
        <v>1295</v>
      </c>
    </row>
    <row r="132" spans="1:3">
      <c r="A132" s="1010" t="s">
        <v>1306</v>
      </c>
      <c r="B132" s="1010" t="str">
        <f>IF('EBF Spending Plan 29-33'!H63="","",'EBF Spending Plan 29-33'!H63)</f>
        <v/>
      </c>
      <c r="C132" s="1010" t="s">
        <v>1295</v>
      </c>
    </row>
    <row r="133" spans="1:3">
      <c r="A133" s="1010" t="s">
        <v>1307</v>
      </c>
      <c r="B133" s="1010" t="str">
        <f>IF('EBF Spending Plan 29-33'!H64="","",'EBF Spending Plan 29-33'!H64)</f>
        <v/>
      </c>
      <c r="C133" s="1010" t="s">
        <v>1295</v>
      </c>
    </row>
    <row r="134" spans="1:3">
      <c r="A134" s="1010" t="s">
        <v>1308</v>
      </c>
      <c r="B134" s="1010" t="str">
        <f>'EBF Spending Plan 29-33'!H65</f>
        <v/>
      </c>
      <c r="C134" s="1010" t="s">
        <v>1295</v>
      </c>
    </row>
    <row r="135" spans="1:3">
      <c r="A135" s="1010" t="s">
        <v>1309</v>
      </c>
      <c r="B135" s="1010" t="str">
        <f>IF('EBF Spending Plan 29-33'!H66="","",'EBF Spending Plan 29-33'!H66)</f>
        <v/>
      </c>
      <c r="C135" s="1010" t="s">
        <v>1295</v>
      </c>
    </row>
    <row r="136" spans="1:3">
      <c r="A136" s="1010" t="s">
        <v>1310</v>
      </c>
      <c r="B136" s="1010" t="str">
        <f>IF('EBF Spending Plan 29-33'!H67="","",'EBF Spending Plan 29-33'!H67)</f>
        <v/>
      </c>
      <c r="C136" s="1010" t="s">
        <v>1295</v>
      </c>
    </row>
    <row r="137" spans="1:3">
      <c r="A137" s="1010" t="s">
        <v>1311</v>
      </c>
      <c r="B137" s="1010" t="str">
        <f>IF('EBF Spending Plan 29-33'!H68="","",'EBF Spending Plan 29-33'!H68)</f>
        <v/>
      </c>
      <c r="C137" s="1010" t="s">
        <v>1295</v>
      </c>
    </row>
    <row r="138" spans="1:3">
      <c r="A138" s="1010" t="s">
        <v>1312</v>
      </c>
      <c r="B138" s="1010" t="str">
        <f>IF('EBF Spending Plan 29-33'!H69="","",'EBF Spending Plan 29-33'!H69)</f>
        <v/>
      </c>
      <c r="C138" s="1010" t="s">
        <v>1295</v>
      </c>
    </row>
    <row r="139" spans="1:3">
      <c r="A139" s="1010" t="s">
        <v>1313</v>
      </c>
      <c r="B139" s="1010" t="str">
        <f>IF('EBF Spending Plan 29-33'!H70="","",'EBF Spending Plan 29-33'!H70)</f>
        <v/>
      </c>
      <c r="C139" s="1010" t="s">
        <v>1295</v>
      </c>
    </row>
    <row r="140" spans="1:3">
      <c r="A140" s="1010" t="s">
        <v>1314</v>
      </c>
      <c r="B140" s="1010" t="str">
        <f>IF('EBF Spending Plan 29-33'!H71="","",'EBF Spending Plan 29-33'!H71)</f>
        <v/>
      </c>
      <c r="C140" s="1010" t="s">
        <v>1295</v>
      </c>
    </row>
    <row r="141" spans="1:3">
      <c r="A141" s="1010" t="s">
        <v>1315</v>
      </c>
      <c r="B141" s="1010" t="str">
        <f>IF('EBF Spending Plan 29-33'!H72="","",'EBF Spending Plan 29-33'!H72)</f>
        <v/>
      </c>
      <c r="C141" s="1010" t="s">
        <v>1295</v>
      </c>
    </row>
    <row r="142" spans="1:3">
      <c r="A142" s="1010" t="s">
        <v>1316</v>
      </c>
      <c r="B142" s="1010" t="str">
        <f>IF('EBF Spending Plan 29-33'!H73="","",'EBF Spending Plan 29-33'!H73)</f>
        <v/>
      </c>
      <c r="C142" s="1010" t="s">
        <v>1295</v>
      </c>
    </row>
    <row r="143" spans="1:3">
      <c r="A143" s="1010" t="s">
        <v>1317</v>
      </c>
      <c r="B143" s="1010" t="str">
        <f>IF('EBF Spending Plan 29-33'!H74="","",'EBF Spending Plan 29-33'!H74)</f>
        <v/>
      </c>
      <c r="C143" s="1010" t="s">
        <v>1295</v>
      </c>
    </row>
    <row r="144" spans="1:3">
      <c r="A144" s="1010" t="s">
        <v>1318</v>
      </c>
      <c r="B144" s="1010" t="str">
        <f>'EBF Spending Plan 29-33'!H75</f>
        <v/>
      </c>
      <c r="C144" s="1010" t="s">
        <v>1295</v>
      </c>
    </row>
    <row r="145" spans="1:3">
      <c r="A145" s="1010" t="s">
        <v>1319</v>
      </c>
      <c r="B145" s="1010" t="str">
        <f>IF('EBF Spending Plan 29-33'!H76="","",'EBF Spending Plan 29-33'!H76)</f>
        <v/>
      </c>
      <c r="C145" s="1010" t="s">
        <v>1295</v>
      </c>
    </row>
    <row r="146" spans="1:3">
      <c r="A146" s="1010" t="s">
        <v>1320</v>
      </c>
      <c r="B146" s="1010" t="str">
        <f>IF('EBF Spending Plan 29-33'!H77="","",'EBF Spending Plan 29-33'!H77)</f>
        <v/>
      </c>
      <c r="C146" s="1010" t="s">
        <v>1295</v>
      </c>
    </row>
    <row r="147" spans="1:3">
      <c r="A147" s="1010" t="s">
        <v>1321</v>
      </c>
      <c r="B147" s="1010" t="str">
        <f>IF('EBF Spending Plan 29-33'!H78="","",'EBF Spending Plan 29-33'!H78)</f>
        <v/>
      </c>
      <c r="C147" s="1010" t="s">
        <v>1295</v>
      </c>
    </row>
    <row r="148" spans="1:3">
      <c r="A148" s="1010" t="s">
        <v>1322</v>
      </c>
      <c r="B148" s="1010" t="str">
        <f>IF('EBF Spending Plan 29-33'!H79="","",'EBF Spending Plan 29-33'!H79)</f>
        <v/>
      </c>
      <c r="C148" s="1010" t="s">
        <v>1295</v>
      </c>
    </row>
    <row r="149" spans="1:3">
      <c r="A149" s="1010" t="s">
        <v>1323</v>
      </c>
      <c r="B149" s="1010" t="str">
        <f>IF('EBF Spending Plan 29-33'!H80="","",'EBF Spending Plan 29-33'!H80)</f>
        <v/>
      </c>
      <c r="C149" s="1010" t="s">
        <v>1295</v>
      </c>
    </row>
    <row r="150" spans="1:3">
      <c r="A150" s="1010" t="s">
        <v>1324</v>
      </c>
      <c r="B150" s="1010" t="str">
        <f>IF('EBF Spending Plan 29-33'!H81="","",'EBF Spending Plan 29-33'!H81)</f>
        <v/>
      </c>
      <c r="C150" s="1010" t="s">
        <v>1295</v>
      </c>
    </row>
    <row r="151" spans="1:3">
      <c r="A151" s="1010" t="s">
        <v>1325</v>
      </c>
      <c r="B151" s="1010" t="str">
        <f>IF('EBF Spending Plan 29-33'!H82="","",'EBF Spending Plan 29-33'!H82)</f>
        <v/>
      </c>
      <c r="C151" s="1010" t="s">
        <v>1295</v>
      </c>
    </row>
    <row r="152" spans="1:3">
      <c r="A152" s="1010" t="s">
        <v>1326</v>
      </c>
      <c r="B152" s="1010" t="str">
        <f>IF('EBF Spending Plan 29-33'!H83="","",'EBF Spending Plan 29-33'!H83)</f>
        <v/>
      </c>
      <c r="C152" s="1010" t="s">
        <v>1295</v>
      </c>
    </row>
    <row r="153" spans="1:3">
      <c r="A153" s="1010" t="s">
        <v>1327</v>
      </c>
      <c r="B153" s="1010" t="str">
        <f>IF('EBF Spending Plan 29-33'!H84="","",'EBF Spending Plan 29-33'!H84)</f>
        <v/>
      </c>
      <c r="C153" s="1010" t="s">
        <v>1295</v>
      </c>
    </row>
    <row r="154" spans="1:3">
      <c r="A154" s="1010" t="s">
        <v>1328</v>
      </c>
      <c r="B154" s="1010" t="str">
        <f>IF('EBF Spending Plan 29-33'!H85="","",'EBF Spending Plan 29-33'!H85)</f>
        <v/>
      </c>
      <c r="C154" s="1010" t="s">
        <v>1295</v>
      </c>
    </row>
    <row r="155" spans="1:3">
      <c r="A155" s="1010" t="s">
        <v>1329</v>
      </c>
      <c r="B155" s="1010" t="str">
        <f>IF('EBF Spending Plan 29-33'!H86="","",'EBF Spending Plan 29-33'!H86)</f>
        <v/>
      </c>
      <c r="C155" s="1010" t="s">
        <v>1295</v>
      </c>
    </row>
    <row r="156" spans="1:3">
      <c r="A156" s="1010" t="s">
        <v>1330</v>
      </c>
      <c r="B156" s="1010" t="str">
        <f>IF('EBF Spending Plan 29-33'!H87="","",'EBF Spending Plan 29-33'!H87)</f>
        <v/>
      </c>
      <c r="C156" s="1010" t="s">
        <v>1295</v>
      </c>
    </row>
    <row r="157" spans="1:3">
      <c r="A157" s="1010" t="s">
        <v>1331</v>
      </c>
      <c r="B157" s="1010" t="str">
        <f>'EBF Spending Plan 29-33'!H88</f>
        <v/>
      </c>
      <c r="C157" s="1010" t="s">
        <v>1295</v>
      </c>
    </row>
    <row r="158" spans="1:3">
      <c r="A158" s="1010" t="s">
        <v>1332</v>
      </c>
      <c r="B158" s="1010" t="str">
        <f>IF('EBF Spending Plan 29-33'!H89="","",'EBF Spending Plan 29-33'!H89)</f>
        <v/>
      </c>
      <c r="C158" s="1010" t="s">
        <v>1295</v>
      </c>
    </row>
    <row r="159" spans="1:3">
      <c r="A159" s="1010" t="s">
        <v>1333</v>
      </c>
      <c r="B159" s="1010" t="str">
        <f>'EBF Spending Plan 29-33'!H90</f>
        <v/>
      </c>
      <c r="C159" s="1010" t="s">
        <v>1295</v>
      </c>
    </row>
    <row r="160" spans="1:3">
      <c r="A160" s="1010" t="s">
        <v>1334</v>
      </c>
      <c r="B160" s="1010" t="str">
        <f>IF('EBF Spending Plan 29-33'!G93="","",'EBF Spending Plan 29-33'!G93)</f>
        <v/>
      </c>
      <c r="C160" s="1010" t="s">
        <v>1255</v>
      </c>
    </row>
    <row r="161" spans="1:3">
      <c r="A161" s="1010" t="s">
        <v>1335</v>
      </c>
      <c r="B161" s="1010">
        <f>'EBF Spending Plan 29-33'!G100</f>
        <v>0</v>
      </c>
      <c r="C161" s="1010" t="s">
        <v>1336</v>
      </c>
    </row>
    <row r="162" spans="1:3">
      <c r="A162" s="1010" t="s">
        <v>1337</v>
      </c>
      <c r="B162" s="1010">
        <f>'EBF Spending Plan 29-33'!H100</f>
        <v>0</v>
      </c>
    </row>
    <row r="163" spans="1:3">
      <c r="A163" s="1010" t="s">
        <v>1338</v>
      </c>
      <c r="B163" s="1010">
        <f>'EBF Spending Plan 29-33'!G101</f>
        <v>0</v>
      </c>
      <c r="C163" s="1010" t="s">
        <v>1336</v>
      </c>
    </row>
    <row r="164" spans="1:3">
      <c r="A164" s="1010" t="s">
        <v>1339</v>
      </c>
      <c r="B164" s="1010">
        <f>'EBF Spending Plan 29-33'!H101</f>
        <v>0</v>
      </c>
    </row>
    <row r="165" spans="1:3">
      <c r="A165" s="1010" t="s">
        <v>1340</v>
      </c>
      <c r="B165" s="1010">
        <f>'EBF Spending Plan 29-33'!G102</f>
        <v>0</v>
      </c>
      <c r="C165" s="1010" t="s">
        <v>1336</v>
      </c>
    </row>
    <row r="166" spans="1:3">
      <c r="A166" s="1010" t="s">
        <v>1341</v>
      </c>
      <c r="B166" s="1010">
        <f>'EBF Spending Plan 29-33'!H102</f>
        <v>0</v>
      </c>
    </row>
    <row r="167" spans="1:3">
      <c r="A167" s="1010" t="s">
        <v>1342</v>
      </c>
      <c r="B167" s="1010" t="str">
        <f>IF('EBF Spending Plan 29-33'!H104="","",'EBF Spending Plan 29-33'!H104)</f>
        <v/>
      </c>
      <c r="C167" s="1010" t="s">
        <v>1336</v>
      </c>
    </row>
    <row r="168" spans="1:3">
      <c r="A168" s="1010" t="s">
        <v>1343</v>
      </c>
      <c r="B168" s="1010" t="str">
        <f>IF('EBF Spending Plan 29-33'!G105="[Optional - Enter $]","",'EBF Spending Plan 29-33'!G105)</f>
        <v/>
      </c>
      <c r="C168" s="1010" t="s">
        <v>1336</v>
      </c>
    </row>
    <row r="169" spans="1:3">
      <c r="A169" s="1010" t="s">
        <v>1344</v>
      </c>
      <c r="B169" s="1010" t="str">
        <f>IF('EBF Spending Plan 29-33'!H106="","",'EBF Spending Plan 29-33'!H106)</f>
        <v/>
      </c>
      <c r="C169" s="1010" t="s">
        <v>1336</v>
      </c>
    </row>
    <row r="170" spans="1:3">
      <c r="A170" s="1010" t="s">
        <v>1345</v>
      </c>
      <c r="B170" s="1010" t="str">
        <f>IF('EBF Spending Plan 29-33'!G107="[Optional - Enter $]","",'EBF Spending Plan 29-33'!G107)</f>
        <v/>
      </c>
      <c r="C170" s="1010" t="s">
        <v>1336</v>
      </c>
    </row>
    <row r="171" spans="1:3">
      <c r="A171" s="1010" t="s">
        <v>1346</v>
      </c>
      <c r="B171" s="1010" t="str">
        <f>IF('EBF Spending Plan 29-33'!K104="","",'EBF Spending Plan 29-33'!K104)</f>
        <v/>
      </c>
      <c r="C171" s="1010" t="s">
        <v>1336</v>
      </c>
    </row>
    <row r="172" spans="1:3">
      <c r="A172" s="1010" t="s">
        <v>1347</v>
      </c>
      <c r="B172" s="1010" t="str">
        <f>IF('EBF Spending Plan 29-33'!I105="[Optional - Enter $]","",'EBF Spending Plan 29-33'!I105)</f>
        <v/>
      </c>
      <c r="C172" s="1010" t="s">
        <v>1336</v>
      </c>
    </row>
    <row r="173" spans="1:3">
      <c r="A173" s="1010" t="s">
        <v>1348</v>
      </c>
      <c r="B173" s="1010" t="str">
        <f>IF('EBF Spending Plan 29-33'!K106="","",'EBF Spending Plan 29-33'!K106)</f>
        <v/>
      </c>
      <c r="C173" s="1010" t="s">
        <v>1336</v>
      </c>
    </row>
    <row r="174" spans="1:3">
      <c r="A174" s="1010" t="s">
        <v>1349</v>
      </c>
      <c r="B174" s="1010" t="str">
        <f>IF('EBF Spending Plan 29-33'!I107="[Optional - Enter $]","",'EBF Spending Plan 29-33'!I107)</f>
        <v/>
      </c>
      <c r="C174" s="1010" t="s">
        <v>1336</v>
      </c>
    </row>
    <row r="175" spans="1:3">
      <c r="A175" s="1010" t="s">
        <v>1350</v>
      </c>
      <c r="B175" s="1010" t="str">
        <f>IF('EBF Spending Plan 29-33'!M104="","",'EBF Spending Plan 29-33'!M104)</f>
        <v/>
      </c>
      <c r="C175" s="1010" t="s">
        <v>1336</v>
      </c>
    </row>
    <row r="176" spans="1:3">
      <c r="A176" s="1010" t="s">
        <v>1351</v>
      </c>
      <c r="B176" s="1010" t="str">
        <f>IF('EBF Spending Plan 29-33'!L105="[Optional - Enter $]","",'EBF Spending Plan 29-33'!L105)</f>
        <v/>
      </c>
      <c r="C176" s="1010" t="s">
        <v>1336</v>
      </c>
    </row>
    <row r="177" spans="1:3">
      <c r="A177" s="1010" t="s">
        <v>1352</v>
      </c>
      <c r="B177" s="1010" t="str">
        <f>IF('EBF Spending Plan 29-33'!G108="","",'EBF Spending Plan 29-33'!G108)</f>
        <v/>
      </c>
      <c r="C177" s="1010" t="s">
        <v>1336</v>
      </c>
    </row>
    <row r="178" spans="1:3">
      <c r="A178" s="1010" t="s">
        <v>1353</v>
      </c>
      <c r="B178" s="1010" t="str">
        <f>IF('EBF Spending Plan 29-33'!H111="","",'EBF Spending Plan 29-33'!H111)</f>
        <v/>
      </c>
      <c r="C178" s="1010" t="s">
        <v>1336</v>
      </c>
    </row>
    <row r="179" spans="1:3">
      <c r="A179" s="1010" t="s">
        <v>1354</v>
      </c>
      <c r="B179" s="1010" t="str">
        <f>IF('EBF Spending Plan 29-33'!G112="[Optional - Enter $]","",'EBF Spending Plan 29-33'!G112)</f>
        <v/>
      </c>
      <c r="C179" s="1010" t="s">
        <v>1336</v>
      </c>
    </row>
    <row r="180" spans="1:3">
      <c r="A180" s="1010" t="s">
        <v>1355</v>
      </c>
      <c r="B180" s="1010" t="str">
        <f>IF('EBF Spending Plan 29-33'!H113="","",'EBF Spending Plan 29-33'!H113)</f>
        <v/>
      </c>
      <c r="C180" s="1010" t="s">
        <v>1336</v>
      </c>
    </row>
    <row r="181" spans="1:3">
      <c r="A181" s="1010" t="s">
        <v>1356</v>
      </c>
      <c r="B181" s="1010" t="str">
        <f>IF('EBF Spending Plan 29-33'!G114="[Optional - Enter $]","",'EBF Spending Plan 29-33'!G114)</f>
        <v/>
      </c>
      <c r="C181" s="1010" t="s">
        <v>1336</v>
      </c>
    </row>
    <row r="182" spans="1:3">
      <c r="A182" s="1010" t="s">
        <v>1357</v>
      </c>
      <c r="B182" s="1010" t="str">
        <f>IF('EBF Spending Plan 29-33'!K111="","",'EBF Spending Plan 29-33'!K111)</f>
        <v/>
      </c>
      <c r="C182" s="1010" t="s">
        <v>1336</v>
      </c>
    </row>
    <row r="183" spans="1:3">
      <c r="A183" s="1010" t="s">
        <v>1358</v>
      </c>
      <c r="B183" s="1010" t="str">
        <f>IF('EBF Spending Plan 29-33'!I112="[Optional - Enter $]","",'EBF Spending Plan 29-33'!I112)</f>
        <v/>
      </c>
      <c r="C183" s="1010" t="s">
        <v>1336</v>
      </c>
    </row>
    <row r="184" spans="1:3">
      <c r="A184" s="1010" t="s">
        <v>1359</v>
      </c>
      <c r="B184" s="1010" t="str">
        <f>IF('EBF Spending Plan 29-33'!K113="","",'EBF Spending Plan 29-33'!K113)</f>
        <v/>
      </c>
      <c r="C184" s="1010" t="s">
        <v>1336</v>
      </c>
    </row>
    <row r="185" spans="1:3">
      <c r="A185" s="1010" t="s">
        <v>1360</v>
      </c>
      <c r="B185" s="1010" t="str">
        <f>IF('EBF Spending Plan 29-33'!I114="[Optional - Enter $]","",'EBF Spending Plan 29-33'!I114)</f>
        <v/>
      </c>
      <c r="C185" s="1010" t="s">
        <v>1336</v>
      </c>
    </row>
    <row r="186" spans="1:3">
      <c r="A186" s="1010" t="s">
        <v>1361</v>
      </c>
      <c r="B186" s="1010" t="str">
        <f>IF('EBF Spending Plan 29-33'!M111="","",'EBF Spending Plan 29-33'!M111)</f>
        <v/>
      </c>
      <c r="C186" s="1010" t="s">
        <v>1336</v>
      </c>
    </row>
    <row r="187" spans="1:3">
      <c r="A187" s="1010" t="s">
        <v>1362</v>
      </c>
      <c r="B187" s="1010" t="str">
        <f>IF('EBF Spending Plan 29-33'!L112="[Optional - Enter $]","",'EBF Spending Plan 29-33'!L112)</f>
        <v/>
      </c>
      <c r="C187" s="1010" t="s">
        <v>1336</v>
      </c>
    </row>
    <row r="188" spans="1:3">
      <c r="A188" s="1010" t="s">
        <v>1363</v>
      </c>
      <c r="B188" s="1010" t="str">
        <f>IF('EBF Spending Plan 29-33'!M113="","",'EBF Spending Plan 29-33'!M113)</f>
        <v/>
      </c>
      <c r="C188" s="1010" t="s">
        <v>1336</v>
      </c>
    </row>
    <row r="189" spans="1:3">
      <c r="A189" s="1010" t="s">
        <v>1364</v>
      </c>
      <c r="B189" s="1010" t="str">
        <f>IF('EBF Spending Plan 29-33'!L114="[Optional - Enter $]","",'EBF Spending Plan 29-33'!L114)</f>
        <v/>
      </c>
      <c r="C189" s="1010" t="s">
        <v>1336</v>
      </c>
    </row>
    <row r="190" spans="1:3">
      <c r="A190" s="1010" t="s">
        <v>1365</v>
      </c>
      <c r="B190" s="1010" t="str">
        <f>IF('EBF Spending Plan 29-33'!G115="","",'EBF Spending Plan 29-33'!G115)</f>
        <v/>
      </c>
      <c r="C190" s="1010" t="s">
        <v>1336</v>
      </c>
    </row>
    <row r="191" spans="1:3">
      <c r="A191" s="1010" t="s">
        <v>1366</v>
      </c>
      <c r="B191" s="1010" t="str">
        <f>IF('EBF Spending Plan 29-33'!H118="","",'EBF Spending Plan 29-33'!H118)</f>
        <v/>
      </c>
      <c r="C191" s="1010" t="s">
        <v>1336</v>
      </c>
    </row>
    <row r="192" spans="1:3">
      <c r="A192" s="1010" t="s">
        <v>1367</v>
      </c>
      <c r="B192" s="1010" t="str">
        <f>IF('EBF Spending Plan 29-33'!G119="[Optional - Enter $]","",'EBF Spending Plan 29-33'!G119)</f>
        <v/>
      </c>
      <c r="C192" s="1010" t="s">
        <v>1336</v>
      </c>
    </row>
    <row r="193" spans="1:3">
      <c r="A193" s="1010" t="s">
        <v>1368</v>
      </c>
      <c r="B193" s="1010" t="str">
        <f>IF('EBF Spending Plan 29-33'!H120="","",'EBF Spending Plan 29-33'!H120)</f>
        <v/>
      </c>
      <c r="C193" s="1010" t="s">
        <v>1336</v>
      </c>
    </row>
    <row r="194" spans="1:3">
      <c r="A194" s="1010" t="s">
        <v>1369</v>
      </c>
      <c r="B194" s="1010" t="str">
        <f>IF('EBF Spending Plan 29-33'!G121="[Optional - Enter $]","",'EBF Spending Plan 29-33'!G121)</f>
        <v/>
      </c>
      <c r="C194" s="1010" t="s">
        <v>1336</v>
      </c>
    </row>
    <row r="195" spans="1:3">
      <c r="A195" s="1010" t="s">
        <v>1370</v>
      </c>
      <c r="B195" s="1010" t="str">
        <f>IF('EBF Spending Plan 29-33'!K118="","",'EBF Spending Plan 29-33'!K118)</f>
        <v/>
      </c>
      <c r="C195" s="1010" t="s">
        <v>1336</v>
      </c>
    </row>
    <row r="196" spans="1:3">
      <c r="A196" s="1010" t="s">
        <v>1371</v>
      </c>
      <c r="B196" s="1010" t="str">
        <f>IF('EBF Spending Plan 29-33'!I119="[Optional - Enter $]","",'EBF Spending Plan 29-33'!I119)</f>
        <v/>
      </c>
      <c r="C196" s="1010" t="s">
        <v>1336</v>
      </c>
    </row>
    <row r="197" spans="1:3">
      <c r="A197" s="1010" t="s">
        <v>1372</v>
      </c>
      <c r="B197" s="1010" t="str">
        <f>IF('EBF Spending Plan 29-33'!K120="","",'EBF Spending Plan 29-33'!K120)</f>
        <v/>
      </c>
      <c r="C197" s="1010" t="s">
        <v>1336</v>
      </c>
    </row>
    <row r="198" spans="1:3">
      <c r="A198" s="1010" t="s">
        <v>1373</v>
      </c>
      <c r="B198" s="1010" t="str">
        <f>IF('EBF Spending Plan 29-33'!I121="[Optional - Enter $]","",'EBF Spending Plan 29-33'!I121)</f>
        <v/>
      </c>
      <c r="C198" s="1010" t="s">
        <v>1336</v>
      </c>
    </row>
    <row r="199" spans="1:3">
      <c r="A199" s="1010" t="s">
        <v>1374</v>
      </c>
      <c r="B199" s="1010" t="str">
        <f>IF('EBF Spending Plan 29-33'!G122="","",'EBF Spending Plan 29-33'!G122)</f>
        <v/>
      </c>
      <c r="C199" s="1010" t="s">
        <v>1336</v>
      </c>
    </row>
    <row r="200" spans="1:3">
      <c r="A200" s="1010" t="s">
        <v>1375</v>
      </c>
      <c r="B200" s="1010" t="str">
        <f>IF('EBF Spending Plan 29-33'!E130="","",'EBF Spending Plan 29-33'!E130)</f>
        <v/>
      </c>
      <c r="C200" s="1010" t="s">
        <v>818</v>
      </c>
    </row>
    <row r="201" spans="1:3">
      <c r="A201" s="1010" t="s">
        <v>1376</v>
      </c>
      <c r="B201" s="1010" t="str">
        <f>IF('EBF Spending Plan 29-33'!E133="","",'EBF Spending Plan 29-33'!E133)</f>
        <v/>
      </c>
      <c r="C201" s="1010" t="s">
        <v>818</v>
      </c>
    </row>
    <row r="202" spans="1:3">
      <c r="A202" s="1010" t="s">
        <v>1377</v>
      </c>
      <c r="B202" s="1010" t="str">
        <f>IF('EBF Spending Plan 29-33'!E135="","",'EBF Spending Plan 29-33'!E135)</f>
        <v/>
      </c>
      <c r="C202" s="1010" t="s">
        <v>818</v>
      </c>
    </row>
    <row r="203" spans="1:3">
      <c r="A203" s="1010" t="s">
        <v>1378</v>
      </c>
      <c r="B203" s="1167" t="str">
        <f>IF('EBF Spending Plan 29-33'!F137="","",'EBF Spending Plan 29-33'!F137)</f>
        <v/>
      </c>
      <c r="C203" s="1010" t="s">
        <v>818</v>
      </c>
    </row>
    <row r="204" spans="1:3">
      <c r="A204" s="1010" t="s">
        <v>1379</v>
      </c>
      <c r="B204" s="1010" t="str">
        <f>IF('EBF Spending Plan 29-33'!F138="","",'EBF Spending Plan 29-33'!F138)</f>
        <v/>
      </c>
      <c r="C204" s="1010" t="s">
        <v>818</v>
      </c>
    </row>
  </sheetData>
  <sheetProtection algorithmName="SHA-512" hashValue="4ZdBnEzQfvhScDKZGHRvsKTLnDksB+UAkKeVZ8TqOgGe6k+0RQGfFW4cu5hjZ75TGKfQ3icFQMRniJMGi32C5A==" saltValue="OXSs8zYIWio9wx9w5ibYAA==" spinCount="100000" sheet="1" objects="1"/>
  <mergeCells count="1">
    <mergeCell ref="A1:B1"/>
  </mergeCells>
  <phoneticPr fontId="88" type="noConversion"/>
  <pageMargins left="0.7" right="0.7" top="0.75" bottom="0.75" header="0.3" footer="0.3"/>
  <pageSetup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A5A2-D1BA-452F-A906-BA97A733CBF4}">
  <dimension ref="A1:F1001"/>
  <sheetViews>
    <sheetView workbookViewId="0">
      <pane ySplit="1" topLeftCell="A2" activePane="bottomLeft" state="frozenSplit"/>
      <selection pane="bottomLeft"/>
    </sheetView>
  </sheetViews>
  <sheetFormatPr defaultColWidth="9.140625" defaultRowHeight="12.75"/>
  <cols>
    <col min="1" max="1" width="45.7109375" style="8" customWidth="1"/>
    <col min="2" max="2" width="20.28515625" style="8" bestFit="1" customWidth="1"/>
    <col min="3" max="3" width="30" style="8" customWidth="1"/>
    <col min="4" max="4" width="29.7109375" style="8" customWidth="1"/>
    <col min="5" max="6" width="15" style="8" customWidth="1"/>
    <col min="7" max="7" width="9.140625" style="8" customWidth="1"/>
    <col min="8" max="8" width="12.42578125" style="8" customWidth="1"/>
    <col min="9" max="9" width="27.7109375" style="8" customWidth="1"/>
    <col min="10" max="10" width="9.140625" style="8" customWidth="1"/>
    <col min="11" max="16384" width="9.140625" style="8"/>
  </cols>
  <sheetData>
    <row r="1" spans="1:6" ht="27" customHeight="1">
      <c r="A1" s="1168" t="s">
        <v>1380</v>
      </c>
      <c r="B1" s="1169" t="s">
        <v>1381</v>
      </c>
      <c r="C1" s="1170" t="s">
        <v>1382</v>
      </c>
      <c r="D1" s="1171" t="s">
        <v>1383</v>
      </c>
      <c r="E1" s="1172" t="s">
        <v>812</v>
      </c>
      <c r="F1" s="1172" t="s">
        <v>1384</v>
      </c>
    </row>
    <row r="2" spans="1:6">
      <c r="A2" s="435" t="s">
        <v>1385</v>
      </c>
      <c r="B2" s="435" t="s">
        <v>1386</v>
      </c>
      <c r="C2" s="435" t="s">
        <v>1387</v>
      </c>
      <c r="D2" t="s">
        <v>1388</v>
      </c>
      <c r="E2" s="435" t="s">
        <v>1386</v>
      </c>
      <c r="F2" s="436" t="s">
        <v>1389</v>
      </c>
    </row>
    <row r="3" spans="1:6">
      <c r="A3" s="435" t="s">
        <v>1390</v>
      </c>
      <c r="B3" s="435" t="s">
        <v>1391</v>
      </c>
      <c r="C3" s="435" t="s">
        <v>1392</v>
      </c>
      <c r="D3" t="s">
        <v>1393</v>
      </c>
      <c r="E3" s="435" t="s">
        <v>1391</v>
      </c>
      <c r="F3" s="436" t="s">
        <v>1394</v>
      </c>
    </row>
    <row r="4" spans="1:6">
      <c r="A4" s="435" t="s">
        <v>1395</v>
      </c>
      <c r="B4" s="435" t="s">
        <v>1396</v>
      </c>
      <c r="C4" s="435" t="s">
        <v>1397</v>
      </c>
      <c r="D4" t="s">
        <v>1393</v>
      </c>
      <c r="E4" s="435" t="s">
        <v>1396</v>
      </c>
      <c r="F4" s="436" t="s">
        <v>1394</v>
      </c>
    </row>
    <row r="5" spans="1:6">
      <c r="A5" s="435" t="s">
        <v>1398</v>
      </c>
      <c r="B5" s="435" t="s">
        <v>1399</v>
      </c>
      <c r="C5" s="435" t="s">
        <v>1400</v>
      </c>
      <c r="D5" t="s">
        <v>1393</v>
      </c>
      <c r="E5" s="435" t="s">
        <v>1399</v>
      </c>
      <c r="F5" s="436" t="s">
        <v>1401</v>
      </c>
    </row>
    <row r="6" spans="1:6">
      <c r="A6" s="435" t="s">
        <v>1402</v>
      </c>
      <c r="B6" s="435" t="s">
        <v>1403</v>
      </c>
      <c r="C6" s="435" t="s">
        <v>1404</v>
      </c>
      <c r="D6" t="s">
        <v>1393</v>
      </c>
      <c r="E6" s="435" t="s">
        <v>1403</v>
      </c>
      <c r="F6" s="436" t="s">
        <v>1097</v>
      </c>
    </row>
    <row r="7" spans="1:6">
      <c r="A7" s="435" t="s">
        <v>1405</v>
      </c>
      <c r="B7" s="435" t="s">
        <v>1406</v>
      </c>
      <c r="C7" s="435" t="s">
        <v>1407</v>
      </c>
      <c r="D7" t="s">
        <v>1393</v>
      </c>
      <c r="E7" s="435" t="s">
        <v>1406</v>
      </c>
      <c r="F7" s="436" t="s">
        <v>1408</v>
      </c>
    </row>
    <row r="8" spans="1:6">
      <c r="A8" s="435" t="s">
        <v>1409</v>
      </c>
      <c r="B8" s="435" t="s">
        <v>1410</v>
      </c>
      <c r="C8" s="435" t="s">
        <v>1411</v>
      </c>
      <c r="D8" t="s">
        <v>1393</v>
      </c>
      <c r="E8" s="435" t="s">
        <v>1410</v>
      </c>
      <c r="F8" s="436" t="s">
        <v>1401</v>
      </c>
    </row>
    <row r="9" spans="1:6">
      <c r="A9" s="435" t="s">
        <v>1412</v>
      </c>
      <c r="B9" s="435" t="s">
        <v>1413</v>
      </c>
      <c r="C9" s="435" t="s">
        <v>1414</v>
      </c>
      <c r="D9" t="s">
        <v>1393</v>
      </c>
      <c r="E9" s="435" t="s">
        <v>1413</v>
      </c>
      <c r="F9" s="436" t="s">
        <v>1415</v>
      </c>
    </row>
    <row r="10" spans="1:6">
      <c r="A10" s="435" t="s">
        <v>1416</v>
      </c>
      <c r="B10" s="435" t="s">
        <v>1417</v>
      </c>
      <c r="C10" s="435" t="s">
        <v>1418</v>
      </c>
      <c r="D10" t="s">
        <v>1393</v>
      </c>
      <c r="E10" s="435" t="s">
        <v>1417</v>
      </c>
      <c r="F10" s="436" t="s">
        <v>1415</v>
      </c>
    </row>
    <row r="11" spans="1:6">
      <c r="A11" s="435" t="s">
        <v>1419</v>
      </c>
      <c r="B11" s="435" t="s">
        <v>1420</v>
      </c>
      <c r="C11" s="435" t="s">
        <v>1421</v>
      </c>
      <c r="D11" t="s">
        <v>1393</v>
      </c>
      <c r="E11" s="435" t="s">
        <v>1420</v>
      </c>
      <c r="F11" s="436" t="s">
        <v>1408</v>
      </c>
    </row>
    <row r="12" spans="1:6">
      <c r="A12" s="435" t="s">
        <v>1422</v>
      </c>
      <c r="B12" s="435" t="s">
        <v>1423</v>
      </c>
      <c r="C12" s="435" t="s">
        <v>1387</v>
      </c>
      <c r="D12" t="s">
        <v>1393</v>
      </c>
      <c r="E12" s="435" t="s">
        <v>1423</v>
      </c>
      <c r="F12" s="436" t="s">
        <v>1401</v>
      </c>
    </row>
    <row r="13" spans="1:6">
      <c r="A13" s="435" t="s">
        <v>1424</v>
      </c>
      <c r="B13" s="435" t="s">
        <v>1425</v>
      </c>
      <c r="C13" s="435" t="s">
        <v>1426</v>
      </c>
      <c r="D13" t="s">
        <v>1393</v>
      </c>
      <c r="E13" s="435" t="s">
        <v>1425</v>
      </c>
      <c r="F13" s="436" t="s">
        <v>1394</v>
      </c>
    </row>
    <row r="14" spans="1:6">
      <c r="A14" s="435" t="s">
        <v>1427</v>
      </c>
      <c r="B14" s="435" t="s">
        <v>1428</v>
      </c>
      <c r="C14" s="435" t="s">
        <v>1429</v>
      </c>
      <c r="D14" t="s">
        <v>1393</v>
      </c>
      <c r="E14" s="435" t="s">
        <v>1428</v>
      </c>
      <c r="F14" s="436" t="s">
        <v>1394</v>
      </c>
    </row>
    <row r="15" spans="1:6">
      <c r="A15" s="435" t="s">
        <v>1430</v>
      </c>
      <c r="B15" s="435" t="s">
        <v>1431</v>
      </c>
      <c r="C15" s="435" t="s">
        <v>1432</v>
      </c>
      <c r="D15" t="s">
        <v>1393</v>
      </c>
      <c r="E15" s="435" t="s">
        <v>1431</v>
      </c>
      <c r="F15" s="436" t="s">
        <v>1394</v>
      </c>
    </row>
    <row r="16" spans="1:6">
      <c r="A16" s="435" t="s">
        <v>1433</v>
      </c>
      <c r="B16" s="435" t="s">
        <v>1434</v>
      </c>
      <c r="C16" s="435" t="s">
        <v>1435</v>
      </c>
      <c r="D16" t="s">
        <v>1393</v>
      </c>
      <c r="E16" s="435" t="s">
        <v>1434</v>
      </c>
      <c r="F16" s="436" t="s">
        <v>1394</v>
      </c>
    </row>
    <row r="17" spans="1:6">
      <c r="A17" s="435" t="s">
        <v>1436</v>
      </c>
      <c r="B17" s="435" t="s">
        <v>1437</v>
      </c>
      <c r="C17" s="435" t="s">
        <v>1438</v>
      </c>
      <c r="D17" t="s">
        <v>1393</v>
      </c>
      <c r="E17" s="435" t="s">
        <v>1437</v>
      </c>
      <c r="F17" s="436" t="s">
        <v>1408</v>
      </c>
    </row>
    <row r="18" spans="1:6">
      <c r="A18" s="435" t="s">
        <v>1439</v>
      </c>
      <c r="B18" s="435" t="s">
        <v>1440</v>
      </c>
      <c r="C18" s="435" t="s">
        <v>1438</v>
      </c>
      <c r="D18" t="s">
        <v>1393</v>
      </c>
      <c r="E18" s="435" t="s">
        <v>1440</v>
      </c>
      <c r="F18" s="436" t="s">
        <v>1441</v>
      </c>
    </row>
    <row r="19" spans="1:6">
      <c r="A19" s="435" t="s">
        <v>1442</v>
      </c>
      <c r="B19" s="435" t="s">
        <v>1443</v>
      </c>
      <c r="C19" s="435" t="s">
        <v>1432</v>
      </c>
      <c r="D19" t="s">
        <v>1393</v>
      </c>
      <c r="E19" s="435" t="s">
        <v>1443</v>
      </c>
      <c r="F19" s="436" t="s">
        <v>1394</v>
      </c>
    </row>
    <row r="20" spans="1:6">
      <c r="A20" s="435" t="s">
        <v>1444</v>
      </c>
      <c r="B20" s="435" t="s">
        <v>1445</v>
      </c>
      <c r="C20" s="435" t="s">
        <v>1404</v>
      </c>
      <c r="D20" t="s">
        <v>1393</v>
      </c>
      <c r="E20" s="435" t="s">
        <v>1445</v>
      </c>
      <c r="F20" s="436" t="s">
        <v>1408</v>
      </c>
    </row>
    <row r="21" spans="1:6">
      <c r="A21" s="435" t="s">
        <v>1446</v>
      </c>
      <c r="B21" s="435" t="s">
        <v>1447</v>
      </c>
      <c r="C21" s="435" t="s">
        <v>1404</v>
      </c>
      <c r="D21" t="s">
        <v>1393</v>
      </c>
      <c r="E21" s="435" t="s">
        <v>1447</v>
      </c>
      <c r="F21" s="436" t="s">
        <v>1408</v>
      </c>
    </row>
    <row r="22" spans="1:6">
      <c r="A22" s="435" t="s">
        <v>1448</v>
      </c>
      <c r="B22" s="435" t="s">
        <v>1449</v>
      </c>
      <c r="C22" s="435" t="s">
        <v>1387</v>
      </c>
      <c r="D22" t="s">
        <v>1393</v>
      </c>
      <c r="E22" s="435" t="s">
        <v>1449</v>
      </c>
      <c r="F22" s="436" t="s">
        <v>1401</v>
      </c>
    </row>
    <row r="23" spans="1:6">
      <c r="A23" s="435" t="s">
        <v>1450</v>
      </c>
      <c r="B23" s="435" t="s">
        <v>1451</v>
      </c>
      <c r="C23" s="435" t="s">
        <v>1452</v>
      </c>
      <c r="D23" t="s">
        <v>1393</v>
      </c>
      <c r="E23" s="435" t="s">
        <v>1451</v>
      </c>
      <c r="F23" s="436" t="s">
        <v>1394</v>
      </c>
    </row>
    <row r="24" spans="1:6">
      <c r="A24" s="435" t="s">
        <v>1453</v>
      </c>
      <c r="B24" s="435" t="s">
        <v>1454</v>
      </c>
      <c r="C24" s="435" t="s">
        <v>1455</v>
      </c>
      <c r="D24" t="s">
        <v>1393</v>
      </c>
      <c r="E24" s="435" t="s">
        <v>1454</v>
      </c>
      <c r="F24" s="436" t="s">
        <v>1394</v>
      </c>
    </row>
    <row r="25" spans="1:6">
      <c r="A25" s="435" t="s">
        <v>1456</v>
      </c>
      <c r="B25" s="435" t="s">
        <v>1457</v>
      </c>
      <c r="C25" s="435" t="s">
        <v>1387</v>
      </c>
      <c r="D25" t="s">
        <v>1393</v>
      </c>
      <c r="E25" s="435" t="s">
        <v>1457</v>
      </c>
      <c r="F25" s="436" t="s">
        <v>1441</v>
      </c>
    </row>
    <row r="26" spans="1:6">
      <c r="A26" s="435" t="s">
        <v>1458</v>
      </c>
      <c r="B26" s="435" t="s">
        <v>1459</v>
      </c>
      <c r="C26" s="435" t="s">
        <v>1387</v>
      </c>
      <c r="D26" t="s">
        <v>1393</v>
      </c>
      <c r="E26" s="435" t="s">
        <v>1459</v>
      </c>
      <c r="F26" s="436" t="s">
        <v>1401</v>
      </c>
    </row>
    <row r="27" spans="1:6">
      <c r="A27" s="435" t="s">
        <v>1460</v>
      </c>
      <c r="B27" s="435" t="s">
        <v>1461</v>
      </c>
      <c r="C27" s="435" t="s">
        <v>1462</v>
      </c>
      <c r="D27" t="s">
        <v>1393</v>
      </c>
      <c r="E27" s="435" t="s">
        <v>1461</v>
      </c>
      <c r="F27" s="436" t="s">
        <v>1463</v>
      </c>
    </row>
    <row r="28" spans="1:6">
      <c r="A28" s="435" t="s">
        <v>1464</v>
      </c>
      <c r="B28" s="435" t="s">
        <v>1465</v>
      </c>
      <c r="C28" s="435" t="s">
        <v>1462</v>
      </c>
      <c r="D28" t="s">
        <v>1393</v>
      </c>
      <c r="E28" s="435" t="s">
        <v>1465</v>
      </c>
      <c r="F28" s="436" t="s">
        <v>1466</v>
      </c>
    </row>
    <row r="29" spans="1:6">
      <c r="A29" s="435" t="s">
        <v>1467</v>
      </c>
      <c r="B29" s="435" t="s">
        <v>1468</v>
      </c>
      <c r="C29" s="435" t="s">
        <v>1452</v>
      </c>
      <c r="D29" t="s">
        <v>1393</v>
      </c>
      <c r="E29" s="435" t="s">
        <v>1468</v>
      </c>
      <c r="F29" s="436" t="s">
        <v>1394</v>
      </c>
    </row>
    <row r="30" spans="1:6">
      <c r="A30" s="435" t="s">
        <v>1469</v>
      </c>
      <c r="B30" s="435" t="s">
        <v>1470</v>
      </c>
      <c r="C30" s="435" t="s">
        <v>1471</v>
      </c>
      <c r="D30" t="s">
        <v>1393</v>
      </c>
      <c r="E30" s="435" t="s">
        <v>1470</v>
      </c>
      <c r="F30" s="436" t="s">
        <v>1408</v>
      </c>
    </row>
    <row r="31" spans="1:6">
      <c r="A31" s="435" t="s">
        <v>1472</v>
      </c>
      <c r="B31" s="435" t="s">
        <v>1473</v>
      </c>
      <c r="C31" s="435" t="s">
        <v>1435</v>
      </c>
      <c r="D31" t="s">
        <v>1393</v>
      </c>
      <c r="E31" s="435" t="s">
        <v>1473</v>
      </c>
      <c r="F31" s="436" t="s">
        <v>1394</v>
      </c>
    </row>
    <row r="32" spans="1:6">
      <c r="A32" s="435" t="s">
        <v>1474</v>
      </c>
      <c r="B32" s="435" t="s">
        <v>1475</v>
      </c>
      <c r="C32" s="435" t="s">
        <v>1476</v>
      </c>
      <c r="D32" t="s">
        <v>1393</v>
      </c>
      <c r="E32" s="435" t="s">
        <v>1475</v>
      </c>
      <c r="F32" s="436" t="s">
        <v>1394</v>
      </c>
    </row>
    <row r="33" spans="1:6">
      <c r="A33" s="435" t="s">
        <v>1477</v>
      </c>
      <c r="B33" s="435" t="s">
        <v>1478</v>
      </c>
      <c r="C33" s="435" t="s">
        <v>1479</v>
      </c>
      <c r="D33" t="s">
        <v>1393</v>
      </c>
      <c r="E33" s="435" t="s">
        <v>1478</v>
      </c>
      <c r="F33" s="436" t="s">
        <v>1394</v>
      </c>
    </row>
    <row r="34" spans="1:6">
      <c r="A34" s="435" t="s">
        <v>1480</v>
      </c>
      <c r="B34" s="435" t="s">
        <v>1481</v>
      </c>
      <c r="C34" s="435" t="s">
        <v>1387</v>
      </c>
      <c r="D34" t="s">
        <v>1393</v>
      </c>
      <c r="E34" s="435" t="s">
        <v>1481</v>
      </c>
      <c r="F34" s="436" t="s">
        <v>1401</v>
      </c>
    </row>
    <row r="35" spans="1:6">
      <c r="A35" s="435" t="s">
        <v>1482</v>
      </c>
      <c r="B35" s="435" t="s">
        <v>1483</v>
      </c>
      <c r="C35" s="435" t="s">
        <v>1484</v>
      </c>
      <c r="D35" t="s">
        <v>1393</v>
      </c>
      <c r="E35" s="435" t="s">
        <v>1483</v>
      </c>
      <c r="F35" s="436" t="s">
        <v>1394</v>
      </c>
    </row>
    <row r="36" spans="1:6">
      <c r="A36" s="435" t="s">
        <v>1485</v>
      </c>
      <c r="B36" s="435" t="s">
        <v>1486</v>
      </c>
      <c r="C36" s="435" t="s">
        <v>1487</v>
      </c>
      <c r="D36" t="s">
        <v>1393</v>
      </c>
      <c r="E36" s="435" t="s">
        <v>1486</v>
      </c>
      <c r="F36" s="436" t="s">
        <v>1488</v>
      </c>
    </row>
    <row r="37" spans="1:6">
      <c r="A37" s="435" t="s">
        <v>1489</v>
      </c>
      <c r="B37" s="435" t="s">
        <v>1490</v>
      </c>
      <c r="C37" s="435" t="s">
        <v>1487</v>
      </c>
      <c r="D37" t="s">
        <v>1393</v>
      </c>
      <c r="E37" s="435" t="s">
        <v>1490</v>
      </c>
      <c r="F37" s="436" t="s">
        <v>1488</v>
      </c>
    </row>
    <row r="38" spans="1:6">
      <c r="A38" s="435" t="s">
        <v>1491</v>
      </c>
      <c r="B38" s="435" t="s">
        <v>1492</v>
      </c>
      <c r="C38" s="435" t="s">
        <v>1411</v>
      </c>
      <c r="D38" t="s">
        <v>1393</v>
      </c>
      <c r="E38" s="435" t="s">
        <v>1492</v>
      </c>
      <c r="F38" s="436" t="s">
        <v>1401</v>
      </c>
    </row>
    <row r="39" spans="1:6">
      <c r="A39" s="435" t="s">
        <v>1493</v>
      </c>
      <c r="B39" s="435" t="s">
        <v>1494</v>
      </c>
      <c r="C39" s="435" t="s">
        <v>1387</v>
      </c>
      <c r="D39" t="s">
        <v>1393</v>
      </c>
      <c r="E39" s="435" t="s">
        <v>1494</v>
      </c>
      <c r="F39" s="436" t="s">
        <v>1401</v>
      </c>
    </row>
    <row r="40" spans="1:6">
      <c r="A40" s="435" t="s">
        <v>1495</v>
      </c>
      <c r="B40" s="435" t="s">
        <v>1496</v>
      </c>
      <c r="C40" s="435" t="s">
        <v>1484</v>
      </c>
      <c r="D40" t="s">
        <v>1393</v>
      </c>
      <c r="E40" s="435" t="s">
        <v>1496</v>
      </c>
      <c r="F40" s="436" t="s">
        <v>1394</v>
      </c>
    </row>
    <row r="41" spans="1:6">
      <c r="A41" s="435" t="s">
        <v>1497</v>
      </c>
      <c r="B41" s="435" t="s">
        <v>1498</v>
      </c>
      <c r="C41" s="435" t="s">
        <v>1404</v>
      </c>
      <c r="D41" t="s">
        <v>1393</v>
      </c>
      <c r="E41" s="435" t="s">
        <v>1498</v>
      </c>
      <c r="F41" s="436" t="s">
        <v>1401</v>
      </c>
    </row>
    <row r="42" spans="1:6">
      <c r="A42" s="435" t="s">
        <v>1499</v>
      </c>
      <c r="B42" s="435" t="s">
        <v>1500</v>
      </c>
      <c r="C42" s="435" t="s">
        <v>1404</v>
      </c>
      <c r="D42" t="s">
        <v>1393</v>
      </c>
      <c r="E42" s="435" t="s">
        <v>1500</v>
      </c>
      <c r="F42" s="436" t="s">
        <v>1394</v>
      </c>
    </row>
    <row r="43" spans="1:6">
      <c r="A43" s="435" t="s">
        <v>1501</v>
      </c>
      <c r="B43" s="435" t="s">
        <v>1502</v>
      </c>
      <c r="C43" s="435" t="s">
        <v>1411</v>
      </c>
      <c r="D43" t="s">
        <v>1393</v>
      </c>
      <c r="E43" s="435" t="s">
        <v>1502</v>
      </c>
      <c r="F43" s="436" t="s">
        <v>1401</v>
      </c>
    </row>
    <row r="44" spans="1:6">
      <c r="A44" s="435" t="s">
        <v>1503</v>
      </c>
      <c r="B44" s="435" t="s">
        <v>1504</v>
      </c>
      <c r="C44" s="435" t="s">
        <v>1505</v>
      </c>
      <c r="D44" t="s">
        <v>1393</v>
      </c>
      <c r="E44" s="435" t="s">
        <v>1504</v>
      </c>
      <c r="F44" s="436" t="s">
        <v>1401</v>
      </c>
    </row>
    <row r="45" spans="1:6">
      <c r="A45" s="435" t="s">
        <v>1506</v>
      </c>
      <c r="B45" s="435" t="s">
        <v>1507</v>
      </c>
      <c r="C45" s="435" t="s">
        <v>1487</v>
      </c>
      <c r="D45" t="s">
        <v>1393</v>
      </c>
      <c r="E45" s="435" t="s">
        <v>1507</v>
      </c>
      <c r="F45" s="436" t="s">
        <v>1488</v>
      </c>
    </row>
    <row r="46" spans="1:6">
      <c r="A46" s="435" t="s">
        <v>1508</v>
      </c>
      <c r="B46" s="435" t="s">
        <v>1509</v>
      </c>
      <c r="C46" s="435" t="s">
        <v>1404</v>
      </c>
      <c r="D46" t="s">
        <v>1393</v>
      </c>
      <c r="E46" s="435" t="s">
        <v>1509</v>
      </c>
      <c r="F46" s="436" t="s">
        <v>1408</v>
      </c>
    </row>
    <row r="47" spans="1:6">
      <c r="A47" s="435" t="s">
        <v>1510</v>
      </c>
      <c r="B47" s="435" t="s">
        <v>1511</v>
      </c>
      <c r="C47" s="435" t="s">
        <v>1397</v>
      </c>
      <c r="D47" t="s">
        <v>1393</v>
      </c>
      <c r="E47" s="435" t="s">
        <v>1511</v>
      </c>
      <c r="F47" s="436" t="s">
        <v>1394</v>
      </c>
    </row>
    <row r="48" spans="1:6">
      <c r="A48" s="435" t="s">
        <v>1512</v>
      </c>
      <c r="B48" s="435" t="s">
        <v>1513</v>
      </c>
      <c r="C48" s="435" t="s">
        <v>1426</v>
      </c>
      <c r="D48" t="s">
        <v>1393</v>
      </c>
      <c r="E48" s="435" t="s">
        <v>1513</v>
      </c>
      <c r="F48" s="436" t="s">
        <v>1394</v>
      </c>
    </row>
    <row r="49" spans="1:6">
      <c r="A49" s="435" t="s">
        <v>1514</v>
      </c>
      <c r="B49" s="435" t="s">
        <v>1515</v>
      </c>
      <c r="C49" s="435" t="s">
        <v>1516</v>
      </c>
      <c r="D49" t="s">
        <v>1393</v>
      </c>
      <c r="E49" s="435" t="s">
        <v>1515</v>
      </c>
      <c r="F49" s="436" t="s">
        <v>1394</v>
      </c>
    </row>
    <row r="50" spans="1:6">
      <c r="A50" t="s">
        <v>1517</v>
      </c>
      <c r="B50" t="s">
        <v>1518</v>
      </c>
      <c r="C50" s="435" t="s">
        <v>1519</v>
      </c>
      <c r="D50" t="s">
        <v>1388</v>
      </c>
      <c r="E50" t="s">
        <v>1518</v>
      </c>
      <c r="F50" s="436" t="s">
        <v>1520</v>
      </c>
    </row>
    <row r="51" spans="1:6">
      <c r="A51" s="435" t="s">
        <v>1521</v>
      </c>
      <c r="B51" s="435" t="s">
        <v>1522</v>
      </c>
      <c r="C51" s="435" t="s">
        <v>1523</v>
      </c>
      <c r="D51" t="s">
        <v>1393</v>
      </c>
      <c r="E51" s="435" t="s">
        <v>1522</v>
      </c>
      <c r="F51" s="436" t="s">
        <v>1401</v>
      </c>
    </row>
    <row r="52" spans="1:6">
      <c r="A52" s="435" t="s">
        <v>1524</v>
      </c>
      <c r="B52" s="435" t="s">
        <v>1525</v>
      </c>
      <c r="C52" s="411" t="s">
        <v>1523</v>
      </c>
      <c r="D52" t="s">
        <v>1388</v>
      </c>
      <c r="E52" s="435" t="s">
        <v>1525</v>
      </c>
      <c r="F52" s="436" t="s">
        <v>1389</v>
      </c>
    </row>
    <row r="53" spans="1:6">
      <c r="A53" s="435" t="s">
        <v>1526</v>
      </c>
      <c r="B53" s="435" t="s">
        <v>1527</v>
      </c>
      <c r="C53" s="435" t="s">
        <v>1523</v>
      </c>
      <c r="D53" t="s">
        <v>1393</v>
      </c>
      <c r="E53" s="435" t="s">
        <v>1527</v>
      </c>
      <c r="F53" s="436" t="s">
        <v>1401</v>
      </c>
    </row>
    <row r="54" spans="1:6">
      <c r="A54" s="435" t="s">
        <v>1528</v>
      </c>
      <c r="B54" s="435" t="s">
        <v>1529</v>
      </c>
      <c r="C54" s="435" t="s">
        <v>1523</v>
      </c>
      <c r="D54" t="s">
        <v>1393</v>
      </c>
      <c r="E54" s="435" t="s">
        <v>1529</v>
      </c>
      <c r="F54" s="436" t="s">
        <v>1463</v>
      </c>
    </row>
    <row r="55" spans="1:6">
      <c r="A55" s="435" t="s">
        <v>1530</v>
      </c>
      <c r="B55" s="435" t="s">
        <v>1531</v>
      </c>
      <c r="C55" s="435" t="s">
        <v>1387</v>
      </c>
      <c r="D55" t="s">
        <v>1393</v>
      </c>
      <c r="E55" s="435" t="s">
        <v>1531</v>
      </c>
      <c r="F55" s="436" t="s">
        <v>1401</v>
      </c>
    </row>
    <row r="56" spans="1:6">
      <c r="A56" s="435" t="s">
        <v>1532</v>
      </c>
      <c r="B56" s="435" t="s">
        <v>1533</v>
      </c>
      <c r="C56" s="435" t="s">
        <v>1534</v>
      </c>
      <c r="D56" t="s">
        <v>1393</v>
      </c>
      <c r="E56" s="435" t="s">
        <v>1533</v>
      </c>
      <c r="F56" s="436" t="s">
        <v>1394</v>
      </c>
    </row>
    <row r="57" spans="1:6">
      <c r="A57" s="435" t="s">
        <v>1535</v>
      </c>
      <c r="B57" s="435" t="s">
        <v>1536</v>
      </c>
      <c r="C57" s="435" t="s">
        <v>1537</v>
      </c>
      <c r="D57" t="s">
        <v>1393</v>
      </c>
      <c r="E57" s="435" t="s">
        <v>1536</v>
      </c>
      <c r="F57" s="436" t="s">
        <v>1394</v>
      </c>
    </row>
    <row r="58" spans="1:6">
      <c r="A58" s="435" t="s">
        <v>1538</v>
      </c>
      <c r="B58" s="435" t="s">
        <v>1539</v>
      </c>
      <c r="C58" s="435" t="s">
        <v>1400</v>
      </c>
      <c r="D58" t="s">
        <v>1393</v>
      </c>
      <c r="E58" s="435" t="s">
        <v>1539</v>
      </c>
      <c r="F58" s="436" t="s">
        <v>1401</v>
      </c>
    </row>
    <row r="59" spans="1:6">
      <c r="A59" s="435" t="s">
        <v>1540</v>
      </c>
      <c r="B59" s="435" t="s">
        <v>1541</v>
      </c>
      <c r="C59" s="435" t="s">
        <v>1400</v>
      </c>
      <c r="D59" t="s">
        <v>1393</v>
      </c>
      <c r="E59" s="435" t="s">
        <v>1541</v>
      </c>
      <c r="F59" s="436" t="s">
        <v>1401</v>
      </c>
    </row>
    <row r="60" spans="1:6">
      <c r="A60" s="435" t="s">
        <v>1542</v>
      </c>
      <c r="B60" s="435" t="s">
        <v>1543</v>
      </c>
      <c r="C60" s="435" t="s">
        <v>1407</v>
      </c>
      <c r="D60" t="s">
        <v>1393</v>
      </c>
      <c r="E60" s="435" t="s">
        <v>1543</v>
      </c>
      <c r="F60" s="436" t="s">
        <v>1408</v>
      </c>
    </row>
    <row r="61" spans="1:6">
      <c r="A61" s="435" t="s">
        <v>1544</v>
      </c>
      <c r="B61" s="435" t="s">
        <v>1545</v>
      </c>
      <c r="C61" s="435" t="s">
        <v>1407</v>
      </c>
      <c r="D61" t="s">
        <v>1393</v>
      </c>
      <c r="E61" s="435" t="s">
        <v>1545</v>
      </c>
      <c r="F61" s="436" t="s">
        <v>1097</v>
      </c>
    </row>
    <row r="62" spans="1:6">
      <c r="A62" s="435" t="s">
        <v>1546</v>
      </c>
      <c r="B62" s="435" t="s">
        <v>1547</v>
      </c>
      <c r="C62" s="435" t="s">
        <v>1387</v>
      </c>
      <c r="D62" t="s">
        <v>1393</v>
      </c>
      <c r="E62" s="435" t="s">
        <v>1547</v>
      </c>
      <c r="F62" s="436" t="s">
        <v>1401</v>
      </c>
    </row>
    <row r="63" spans="1:6">
      <c r="A63" s="435" t="s">
        <v>1548</v>
      </c>
      <c r="B63" s="435" t="s">
        <v>1549</v>
      </c>
      <c r="C63" s="435" t="s">
        <v>1387</v>
      </c>
      <c r="D63" t="s">
        <v>1393</v>
      </c>
      <c r="E63" s="435" t="s">
        <v>1549</v>
      </c>
      <c r="F63" s="436" t="s">
        <v>1401</v>
      </c>
    </row>
    <row r="64" spans="1:6">
      <c r="A64" s="435" t="s">
        <v>1550</v>
      </c>
      <c r="B64" s="435" t="s">
        <v>1551</v>
      </c>
      <c r="C64" s="435" t="s">
        <v>1387</v>
      </c>
      <c r="D64" t="s">
        <v>1393</v>
      </c>
      <c r="E64" s="435" t="s">
        <v>1551</v>
      </c>
      <c r="F64" s="436" t="s">
        <v>1401</v>
      </c>
    </row>
    <row r="65" spans="1:6">
      <c r="A65" s="435" t="s">
        <v>1552</v>
      </c>
      <c r="B65" s="435" t="s">
        <v>1553</v>
      </c>
      <c r="C65" s="435" t="s">
        <v>1429</v>
      </c>
      <c r="D65" t="s">
        <v>1393</v>
      </c>
      <c r="E65" s="435" t="s">
        <v>1553</v>
      </c>
      <c r="F65" s="436" t="s">
        <v>1394</v>
      </c>
    </row>
    <row r="66" spans="1:6">
      <c r="A66" s="435" t="s">
        <v>1554</v>
      </c>
      <c r="B66" s="435" t="s">
        <v>1555</v>
      </c>
      <c r="C66" s="435" t="s">
        <v>1556</v>
      </c>
      <c r="D66" t="s">
        <v>1393</v>
      </c>
      <c r="E66" s="435" t="s">
        <v>1555</v>
      </c>
      <c r="F66" s="436" t="s">
        <v>1401</v>
      </c>
    </row>
    <row r="67" spans="1:6">
      <c r="A67" s="435" t="s">
        <v>1557</v>
      </c>
      <c r="B67" s="435" t="s">
        <v>1558</v>
      </c>
      <c r="C67" s="411" t="s">
        <v>1559</v>
      </c>
      <c r="D67" t="s">
        <v>1388</v>
      </c>
      <c r="E67" s="435" t="s">
        <v>1558</v>
      </c>
      <c r="F67" s="436" t="s">
        <v>1560</v>
      </c>
    </row>
    <row r="68" spans="1:6">
      <c r="A68" s="435" t="s">
        <v>1561</v>
      </c>
      <c r="B68" s="435" t="s">
        <v>1562</v>
      </c>
      <c r="C68" s="435" t="s">
        <v>1404</v>
      </c>
      <c r="D68" t="s">
        <v>1393</v>
      </c>
      <c r="E68" s="435" t="s">
        <v>1562</v>
      </c>
      <c r="F68" s="436" t="s">
        <v>1401</v>
      </c>
    </row>
    <row r="69" spans="1:6">
      <c r="A69" s="435" t="s">
        <v>1563</v>
      </c>
      <c r="B69" s="435" t="s">
        <v>1564</v>
      </c>
      <c r="C69" s="435" t="s">
        <v>1462</v>
      </c>
      <c r="D69" t="s">
        <v>1393</v>
      </c>
      <c r="E69" s="435" t="s">
        <v>1564</v>
      </c>
      <c r="F69" s="436" t="s">
        <v>1394</v>
      </c>
    </row>
    <row r="70" spans="1:6">
      <c r="A70" s="435" t="s">
        <v>1565</v>
      </c>
      <c r="B70" s="435" t="s">
        <v>1566</v>
      </c>
      <c r="C70" s="435" t="s">
        <v>1462</v>
      </c>
      <c r="D70" t="s">
        <v>1388</v>
      </c>
      <c r="E70" s="435" t="s">
        <v>1566</v>
      </c>
      <c r="F70" s="436" t="s">
        <v>1567</v>
      </c>
    </row>
    <row r="71" spans="1:6">
      <c r="A71" s="435" t="s">
        <v>1568</v>
      </c>
      <c r="B71" s="435" t="s">
        <v>1569</v>
      </c>
      <c r="C71" s="411" t="s">
        <v>1570</v>
      </c>
      <c r="D71" t="s">
        <v>1388</v>
      </c>
      <c r="E71" s="435" t="s">
        <v>1569</v>
      </c>
      <c r="F71" s="436" t="s">
        <v>1389</v>
      </c>
    </row>
    <row r="72" spans="1:6">
      <c r="A72" s="435" t="s">
        <v>1571</v>
      </c>
      <c r="B72" s="435" t="s">
        <v>1572</v>
      </c>
      <c r="C72" s="435" t="s">
        <v>1387</v>
      </c>
      <c r="D72" t="s">
        <v>1393</v>
      </c>
      <c r="E72" s="435" t="s">
        <v>1572</v>
      </c>
      <c r="F72" s="436" t="s">
        <v>1463</v>
      </c>
    </row>
    <row r="73" spans="1:6">
      <c r="A73" s="435" t="s">
        <v>1573</v>
      </c>
      <c r="B73" s="435" t="s">
        <v>1574</v>
      </c>
      <c r="C73" s="435" t="s">
        <v>1400</v>
      </c>
      <c r="D73" t="s">
        <v>1393</v>
      </c>
      <c r="E73" s="435" t="s">
        <v>1574</v>
      </c>
      <c r="F73" s="436" t="s">
        <v>1401</v>
      </c>
    </row>
    <row r="74" spans="1:6">
      <c r="A74" s="435" t="s">
        <v>1575</v>
      </c>
      <c r="B74" s="435" t="s">
        <v>1576</v>
      </c>
      <c r="C74" s="411" t="s">
        <v>1577</v>
      </c>
      <c r="D74" t="s">
        <v>1388</v>
      </c>
      <c r="E74" s="435" t="s">
        <v>1576</v>
      </c>
      <c r="F74" s="436" t="s">
        <v>1578</v>
      </c>
    </row>
    <row r="75" spans="1:6">
      <c r="A75" s="435" t="s">
        <v>1579</v>
      </c>
      <c r="B75" s="435" t="s">
        <v>1580</v>
      </c>
      <c r="C75" s="435" t="s">
        <v>1577</v>
      </c>
      <c r="D75" t="s">
        <v>1393</v>
      </c>
      <c r="E75" s="435" t="s">
        <v>1580</v>
      </c>
      <c r="F75" s="436" t="s">
        <v>1581</v>
      </c>
    </row>
    <row r="76" spans="1:6">
      <c r="A76" s="435" t="s">
        <v>1582</v>
      </c>
      <c r="B76" s="435" t="s">
        <v>1583</v>
      </c>
      <c r="C76" s="435" t="s">
        <v>1584</v>
      </c>
      <c r="D76" t="s">
        <v>1393</v>
      </c>
      <c r="E76" s="435" t="s">
        <v>1583</v>
      </c>
      <c r="F76" s="436" t="s">
        <v>1394</v>
      </c>
    </row>
    <row r="77" spans="1:6">
      <c r="A77" s="435" t="s">
        <v>1585</v>
      </c>
      <c r="B77" s="435" t="s">
        <v>1586</v>
      </c>
      <c r="C77" s="435" t="s">
        <v>1556</v>
      </c>
      <c r="D77" t="s">
        <v>1393</v>
      </c>
      <c r="E77" s="435" t="s">
        <v>1586</v>
      </c>
      <c r="F77" s="436" t="s">
        <v>1587</v>
      </c>
    </row>
    <row r="78" spans="1:6">
      <c r="A78" s="435" t="s">
        <v>1588</v>
      </c>
      <c r="B78" s="435" t="s">
        <v>1589</v>
      </c>
      <c r="C78" s="411" t="s">
        <v>1590</v>
      </c>
      <c r="D78" t="s">
        <v>1388</v>
      </c>
      <c r="E78" s="435" t="s">
        <v>1589</v>
      </c>
      <c r="F78" s="436" t="s">
        <v>1560</v>
      </c>
    </row>
    <row r="79" spans="1:6">
      <c r="A79" s="435" t="s">
        <v>1591</v>
      </c>
      <c r="B79" s="435" t="s">
        <v>1592</v>
      </c>
      <c r="C79" s="435" t="s">
        <v>1593</v>
      </c>
      <c r="D79" t="s">
        <v>1393</v>
      </c>
      <c r="E79" s="435" t="s">
        <v>1592</v>
      </c>
      <c r="F79" s="436" t="s">
        <v>1394</v>
      </c>
    </row>
    <row r="80" spans="1:6">
      <c r="A80" s="435" t="s">
        <v>1594</v>
      </c>
      <c r="B80" s="435" t="s">
        <v>1595</v>
      </c>
      <c r="C80" s="435" t="s">
        <v>1596</v>
      </c>
      <c r="D80" t="s">
        <v>1388</v>
      </c>
      <c r="E80" s="435" t="s">
        <v>1595</v>
      </c>
      <c r="F80" s="436" t="s">
        <v>1597</v>
      </c>
    </row>
    <row r="81" spans="1:6">
      <c r="A81" s="435" t="s">
        <v>1598</v>
      </c>
      <c r="B81" s="435" t="s">
        <v>1599</v>
      </c>
      <c r="C81" s="435" t="s">
        <v>1600</v>
      </c>
      <c r="D81" t="s">
        <v>1393</v>
      </c>
      <c r="E81" s="435" t="s">
        <v>1599</v>
      </c>
      <c r="F81" s="436" t="s">
        <v>1401</v>
      </c>
    </row>
    <row r="82" spans="1:6">
      <c r="A82" s="435" t="s">
        <v>1601</v>
      </c>
      <c r="B82" s="435" t="s">
        <v>1602</v>
      </c>
      <c r="C82" s="435" t="s">
        <v>1603</v>
      </c>
      <c r="D82" t="s">
        <v>1393</v>
      </c>
      <c r="E82" s="435" t="s">
        <v>1602</v>
      </c>
      <c r="F82" s="436" t="s">
        <v>1401</v>
      </c>
    </row>
    <row r="83" spans="1:6">
      <c r="A83" s="435" t="s">
        <v>1604</v>
      </c>
      <c r="B83" s="435" t="s">
        <v>1605</v>
      </c>
      <c r="C83" s="435" t="s">
        <v>1606</v>
      </c>
      <c r="D83" t="s">
        <v>1393</v>
      </c>
      <c r="E83" s="435" t="s">
        <v>1605</v>
      </c>
      <c r="F83" s="436" t="s">
        <v>1394</v>
      </c>
    </row>
    <row r="84" spans="1:6">
      <c r="A84" s="435" t="s">
        <v>1607</v>
      </c>
      <c r="B84" s="435" t="s">
        <v>1608</v>
      </c>
      <c r="C84" s="435" t="s">
        <v>1600</v>
      </c>
      <c r="D84" t="s">
        <v>1393</v>
      </c>
      <c r="E84" s="435" t="s">
        <v>1608</v>
      </c>
      <c r="F84" s="436" t="s">
        <v>1441</v>
      </c>
    </row>
    <row r="85" spans="1:6">
      <c r="A85" s="435" t="s">
        <v>1609</v>
      </c>
      <c r="B85" s="435" t="s">
        <v>1610</v>
      </c>
      <c r="C85" s="435" t="s">
        <v>1600</v>
      </c>
      <c r="D85" t="s">
        <v>1393</v>
      </c>
      <c r="E85" s="435" t="s">
        <v>1610</v>
      </c>
      <c r="F85" s="436" t="s">
        <v>1401</v>
      </c>
    </row>
    <row r="86" spans="1:6">
      <c r="A86" s="435" t="s">
        <v>1611</v>
      </c>
      <c r="B86" s="435" t="s">
        <v>1612</v>
      </c>
      <c r="C86" s="435" t="s">
        <v>1411</v>
      </c>
      <c r="D86" t="s">
        <v>1393</v>
      </c>
      <c r="E86" s="435" t="s">
        <v>1612</v>
      </c>
      <c r="F86" s="436" t="s">
        <v>1408</v>
      </c>
    </row>
    <row r="87" spans="1:6">
      <c r="A87" s="435" t="s">
        <v>1613</v>
      </c>
      <c r="B87" s="435" t="s">
        <v>1614</v>
      </c>
      <c r="C87" s="435" t="s">
        <v>1387</v>
      </c>
      <c r="D87" t="s">
        <v>1393</v>
      </c>
      <c r="E87" s="435" t="s">
        <v>1614</v>
      </c>
      <c r="F87" s="436" t="s">
        <v>1441</v>
      </c>
    </row>
    <row r="88" spans="1:6">
      <c r="A88" s="435" t="s">
        <v>1615</v>
      </c>
      <c r="B88" s="435" t="s">
        <v>1616</v>
      </c>
      <c r="C88" s="435" t="s">
        <v>1505</v>
      </c>
      <c r="D88" t="s">
        <v>1393</v>
      </c>
      <c r="E88" s="435" t="s">
        <v>1616</v>
      </c>
      <c r="F88" s="436" t="s">
        <v>1394</v>
      </c>
    </row>
    <row r="89" spans="1:6">
      <c r="A89" s="435" t="s">
        <v>1617</v>
      </c>
      <c r="B89" s="435" t="s">
        <v>1618</v>
      </c>
      <c r="C89" s="435" t="s">
        <v>1387</v>
      </c>
      <c r="D89" t="s">
        <v>1393</v>
      </c>
      <c r="E89" s="435" t="s">
        <v>1618</v>
      </c>
      <c r="F89" s="436" t="s">
        <v>1401</v>
      </c>
    </row>
    <row r="90" spans="1:6">
      <c r="A90" s="435" t="s">
        <v>1619</v>
      </c>
      <c r="B90" s="435" t="s">
        <v>1620</v>
      </c>
      <c r="C90" s="435" t="s">
        <v>1523</v>
      </c>
      <c r="D90" t="s">
        <v>1393</v>
      </c>
      <c r="E90" s="435" t="s">
        <v>1620</v>
      </c>
      <c r="F90" s="436" t="s">
        <v>1488</v>
      </c>
    </row>
    <row r="91" spans="1:6">
      <c r="A91" s="435" t="s">
        <v>1621</v>
      </c>
      <c r="B91" s="435" t="s">
        <v>1622</v>
      </c>
      <c r="C91" s="435" t="s">
        <v>1387</v>
      </c>
      <c r="D91" t="s">
        <v>1393</v>
      </c>
      <c r="E91" s="435" t="s">
        <v>1622</v>
      </c>
      <c r="F91" s="436" t="s">
        <v>1401</v>
      </c>
    </row>
    <row r="92" spans="1:6">
      <c r="A92" s="435" t="s">
        <v>1623</v>
      </c>
      <c r="B92" s="435" t="s">
        <v>1624</v>
      </c>
      <c r="C92" s="435" t="s">
        <v>1625</v>
      </c>
      <c r="D92" t="s">
        <v>1393</v>
      </c>
      <c r="E92" s="435" t="s">
        <v>1624</v>
      </c>
      <c r="F92" s="436" t="s">
        <v>1394</v>
      </c>
    </row>
    <row r="93" spans="1:6">
      <c r="A93" s="435" t="s">
        <v>1626</v>
      </c>
      <c r="B93" s="435" t="s">
        <v>1627</v>
      </c>
      <c r="C93" s="435" t="s">
        <v>1596</v>
      </c>
      <c r="D93" t="s">
        <v>1393</v>
      </c>
      <c r="E93" s="435" t="s">
        <v>1627</v>
      </c>
      <c r="F93" s="436" t="s">
        <v>1394</v>
      </c>
    </row>
    <row r="94" spans="1:6">
      <c r="A94" s="435" t="s">
        <v>1628</v>
      </c>
      <c r="B94" s="435" t="s">
        <v>1629</v>
      </c>
      <c r="C94" s="435" t="s">
        <v>1630</v>
      </c>
      <c r="D94" t="s">
        <v>1393</v>
      </c>
      <c r="E94" s="435" t="s">
        <v>1629</v>
      </c>
      <c r="F94" s="436" t="s">
        <v>1394</v>
      </c>
    </row>
    <row r="95" spans="1:6">
      <c r="A95" s="435" t="s">
        <v>1631</v>
      </c>
      <c r="B95" s="435" t="s">
        <v>1632</v>
      </c>
      <c r="C95" s="435" t="s">
        <v>1633</v>
      </c>
      <c r="D95" t="s">
        <v>1393</v>
      </c>
      <c r="E95" s="435" t="s">
        <v>1632</v>
      </c>
      <c r="F95" s="436" t="s">
        <v>1466</v>
      </c>
    </row>
    <row r="96" spans="1:6">
      <c r="A96" s="435" t="s">
        <v>1634</v>
      </c>
      <c r="B96" s="435" t="s">
        <v>1635</v>
      </c>
      <c r="C96" s="435" t="s">
        <v>1636</v>
      </c>
      <c r="D96" t="s">
        <v>1393</v>
      </c>
      <c r="E96" s="435" t="s">
        <v>1635</v>
      </c>
      <c r="F96" s="436" t="s">
        <v>1394</v>
      </c>
    </row>
    <row r="97" spans="1:6">
      <c r="A97" s="435" t="s">
        <v>1637</v>
      </c>
      <c r="B97" s="435" t="s">
        <v>1638</v>
      </c>
      <c r="C97" s="435" t="s">
        <v>1387</v>
      </c>
      <c r="D97" t="s">
        <v>1393</v>
      </c>
      <c r="E97" s="435" t="s">
        <v>1638</v>
      </c>
      <c r="F97" s="436" t="s">
        <v>1401</v>
      </c>
    </row>
    <row r="98" spans="1:6">
      <c r="A98" s="435" t="s">
        <v>1639</v>
      </c>
      <c r="B98" s="435" t="s">
        <v>1640</v>
      </c>
      <c r="C98" s="435" t="s">
        <v>1519</v>
      </c>
      <c r="D98" t="s">
        <v>1393</v>
      </c>
      <c r="E98" s="435" t="s">
        <v>1640</v>
      </c>
      <c r="F98" s="436" t="s">
        <v>1394</v>
      </c>
    </row>
    <row r="99" spans="1:6">
      <c r="A99" s="435" t="s">
        <v>1641</v>
      </c>
      <c r="B99" s="435" t="s">
        <v>1642</v>
      </c>
      <c r="C99" s="435" t="s">
        <v>1387</v>
      </c>
      <c r="D99" t="s">
        <v>1393</v>
      </c>
      <c r="E99" s="435" t="s">
        <v>1642</v>
      </c>
      <c r="F99" s="436" t="s">
        <v>1401</v>
      </c>
    </row>
    <row r="100" spans="1:6">
      <c r="A100" s="435" t="s">
        <v>1643</v>
      </c>
      <c r="B100" s="435" t="s">
        <v>1644</v>
      </c>
      <c r="C100" s="435" t="s">
        <v>1645</v>
      </c>
      <c r="D100" t="s">
        <v>1393</v>
      </c>
      <c r="E100" s="435" t="s">
        <v>1644</v>
      </c>
      <c r="F100" s="436" t="s">
        <v>1394</v>
      </c>
    </row>
    <row r="101" spans="1:6">
      <c r="A101" s="435" t="s">
        <v>1646</v>
      </c>
      <c r="B101" s="435" t="s">
        <v>1647</v>
      </c>
      <c r="C101" s="435" t="s">
        <v>1400</v>
      </c>
      <c r="D101" t="s">
        <v>1393</v>
      </c>
      <c r="E101" s="435" t="s">
        <v>1647</v>
      </c>
      <c r="F101" s="436" t="s">
        <v>1401</v>
      </c>
    </row>
    <row r="102" spans="1:6">
      <c r="A102" s="435" t="s">
        <v>1648</v>
      </c>
      <c r="B102" s="435" t="s">
        <v>1649</v>
      </c>
      <c r="C102" s="435" t="s">
        <v>1650</v>
      </c>
      <c r="D102" t="s">
        <v>1393</v>
      </c>
      <c r="E102" s="435" t="s">
        <v>1649</v>
      </c>
      <c r="F102" s="436" t="s">
        <v>1394</v>
      </c>
    </row>
    <row r="103" spans="1:6">
      <c r="A103" s="435" t="s">
        <v>1651</v>
      </c>
      <c r="B103" s="435" t="s">
        <v>1652</v>
      </c>
      <c r="C103" s="435" t="s">
        <v>1523</v>
      </c>
      <c r="D103" t="s">
        <v>1393</v>
      </c>
      <c r="E103" s="435" t="s">
        <v>1652</v>
      </c>
      <c r="F103" s="436" t="s">
        <v>1394</v>
      </c>
    </row>
    <row r="104" spans="1:6">
      <c r="A104" s="435" t="s">
        <v>1653</v>
      </c>
      <c r="B104" s="435" t="s">
        <v>1654</v>
      </c>
      <c r="C104" s="435" t="s">
        <v>1655</v>
      </c>
      <c r="D104" t="s">
        <v>1393</v>
      </c>
      <c r="E104" s="435" t="s">
        <v>1654</v>
      </c>
      <c r="F104" s="436" t="s">
        <v>1488</v>
      </c>
    </row>
    <row r="105" spans="1:6">
      <c r="A105" s="435" t="s">
        <v>1656</v>
      </c>
      <c r="B105" s="435" t="s">
        <v>1657</v>
      </c>
      <c r="C105" s="435" t="s">
        <v>1630</v>
      </c>
      <c r="D105" t="s">
        <v>1393</v>
      </c>
      <c r="E105" s="435" t="s">
        <v>1657</v>
      </c>
      <c r="F105" s="436" t="s">
        <v>1394</v>
      </c>
    </row>
    <row r="106" spans="1:6">
      <c r="A106" s="435" t="s">
        <v>1658</v>
      </c>
      <c r="B106" s="435" t="s">
        <v>1659</v>
      </c>
      <c r="C106" s="435" t="s">
        <v>1387</v>
      </c>
      <c r="D106" t="s">
        <v>1393</v>
      </c>
      <c r="E106" s="435" t="s">
        <v>1659</v>
      </c>
      <c r="F106" s="436" t="s">
        <v>1401</v>
      </c>
    </row>
    <row r="107" spans="1:6">
      <c r="A107" s="435" t="s">
        <v>1660</v>
      </c>
      <c r="B107" s="435" t="s">
        <v>1661</v>
      </c>
      <c r="C107" s="435" t="s">
        <v>1387</v>
      </c>
      <c r="D107" t="s">
        <v>1393</v>
      </c>
      <c r="E107" s="435" t="s">
        <v>1661</v>
      </c>
      <c r="F107" s="436" t="s">
        <v>1401</v>
      </c>
    </row>
    <row r="108" spans="1:6">
      <c r="A108" s="435" t="s">
        <v>1662</v>
      </c>
      <c r="B108" s="435" t="s">
        <v>1663</v>
      </c>
      <c r="C108" s="435" t="s">
        <v>1432</v>
      </c>
      <c r="D108" t="s">
        <v>1393</v>
      </c>
      <c r="E108" s="435" t="s">
        <v>1663</v>
      </c>
      <c r="F108" s="436" t="s">
        <v>1394</v>
      </c>
    </row>
    <row r="109" spans="1:6">
      <c r="A109" s="435" t="s">
        <v>1664</v>
      </c>
      <c r="B109" s="435" t="s">
        <v>1665</v>
      </c>
      <c r="C109" s="435" t="s">
        <v>1476</v>
      </c>
      <c r="D109" t="s">
        <v>1393</v>
      </c>
      <c r="E109" s="435" t="s">
        <v>1665</v>
      </c>
      <c r="F109" s="436" t="s">
        <v>1581</v>
      </c>
    </row>
    <row r="110" spans="1:6">
      <c r="A110" s="435" t="s">
        <v>1666</v>
      </c>
      <c r="B110" s="435" t="s">
        <v>1667</v>
      </c>
      <c r="C110" s="411" t="s">
        <v>1484</v>
      </c>
      <c r="D110" t="s">
        <v>1388</v>
      </c>
      <c r="E110" s="435" t="s">
        <v>1667</v>
      </c>
      <c r="F110" s="436" t="s">
        <v>1668</v>
      </c>
    </row>
    <row r="111" spans="1:6">
      <c r="A111" s="435" t="s">
        <v>1669</v>
      </c>
      <c r="B111" s="435" t="s">
        <v>1670</v>
      </c>
      <c r="C111" s="435" t="s">
        <v>1570</v>
      </c>
      <c r="D111" t="s">
        <v>1393</v>
      </c>
      <c r="E111" s="435" t="s">
        <v>1670</v>
      </c>
      <c r="F111" s="436" t="s">
        <v>1401</v>
      </c>
    </row>
    <row r="112" spans="1:6">
      <c r="A112" s="435" t="s">
        <v>1671</v>
      </c>
      <c r="B112" s="435" t="s">
        <v>1672</v>
      </c>
      <c r="C112" s="435" t="s">
        <v>1673</v>
      </c>
      <c r="D112" t="s">
        <v>1393</v>
      </c>
      <c r="E112" s="435" t="s">
        <v>1672</v>
      </c>
      <c r="F112" s="436" t="s">
        <v>1441</v>
      </c>
    </row>
    <row r="113" spans="1:6">
      <c r="A113" s="435" t="s">
        <v>1674</v>
      </c>
      <c r="B113" s="435" t="s">
        <v>1675</v>
      </c>
      <c r="C113" s="435" t="s">
        <v>1673</v>
      </c>
      <c r="D113" t="s">
        <v>1393</v>
      </c>
      <c r="E113" s="435" t="s">
        <v>1675</v>
      </c>
      <c r="F113" s="436" t="s">
        <v>1401</v>
      </c>
    </row>
    <row r="114" spans="1:6">
      <c r="A114" s="435" t="s">
        <v>1676</v>
      </c>
      <c r="B114" s="435" t="s">
        <v>1677</v>
      </c>
      <c r="C114" s="411" t="s">
        <v>1678</v>
      </c>
      <c r="D114" t="s">
        <v>1388</v>
      </c>
      <c r="E114" s="435" t="s">
        <v>1677</v>
      </c>
      <c r="F114" s="436" t="s">
        <v>1597</v>
      </c>
    </row>
    <row r="115" spans="1:6">
      <c r="A115" s="435" t="s">
        <v>1679</v>
      </c>
      <c r="B115" s="435" t="s">
        <v>1680</v>
      </c>
      <c r="C115" t="s">
        <v>1681</v>
      </c>
      <c r="D115" t="s">
        <v>1388</v>
      </c>
      <c r="E115" s="435" t="s">
        <v>1680</v>
      </c>
      <c r="F115" s="436" t="s">
        <v>1668</v>
      </c>
    </row>
    <row r="116" spans="1:6">
      <c r="A116" s="435" t="s">
        <v>1682</v>
      </c>
      <c r="B116" s="435" t="s">
        <v>1683</v>
      </c>
      <c r="C116" s="411" t="s">
        <v>1387</v>
      </c>
      <c r="D116" t="s">
        <v>1388</v>
      </c>
      <c r="E116" s="435" t="s">
        <v>1683</v>
      </c>
      <c r="F116" s="436" t="s">
        <v>1684</v>
      </c>
    </row>
    <row r="117" spans="1:6">
      <c r="A117" s="435" t="s">
        <v>1685</v>
      </c>
      <c r="B117" s="435" t="s">
        <v>1686</v>
      </c>
      <c r="C117" t="s">
        <v>1687</v>
      </c>
      <c r="D117" t="s">
        <v>1388</v>
      </c>
      <c r="E117" s="435" t="s">
        <v>1686</v>
      </c>
      <c r="F117" s="436" t="s">
        <v>1684</v>
      </c>
    </row>
    <row r="118" spans="1:6">
      <c r="A118" s="435" t="s">
        <v>1688</v>
      </c>
      <c r="B118" s="435" t="s">
        <v>1689</v>
      </c>
      <c r="C118" s="411" t="s">
        <v>1387</v>
      </c>
      <c r="D118" t="s">
        <v>1388</v>
      </c>
      <c r="E118" s="435" t="s">
        <v>1689</v>
      </c>
      <c r="F118" s="436" t="s">
        <v>1597</v>
      </c>
    </row>
    <row r="119" spans="1:6">
      <c r="A119" s="435" t="s">
        <v>1690</v>
      </c>
      <c r="B119" s="435" t="s">
        <v>1691</v>
      </c>
      <c r="C119" s="435" t="s">
        <v>1636</v>
      </c>
      <c r="D119" t="s">
        <v>1393</v>
      </c>
      <c r="E119" s="435" t="s">
        <v>1691</v>
      </c>
      <c r="F119" s="436" t="s">
        <v>1394</v>
      </c>
    </row>
    <row r="120" spans="1:6">
      <c r="A120" s="435" t="s">
        <v>1692</v>
      </c>
      <c r="B120" s="435" t="s">
        <v>1693</v>
      </c>
      <c r="C120" s="435" t="s">
        <v>1411</v>
      </c>
      <c r="D120" t="s">
        <v>1393</v>
      </c>
      <c r="E120" s="435" t="s">
        <v>1693</v>
      </c>
      <c r="F120" s="436" t="s">
        <v>1394</v>
      </c>
    </row>
    <row r="121" spans="1:6">
      <c r="A121" s="435" t="s">
        <v>1694</v>
      </c>
      <c r="B121" s="435" t="s">
        <v>1695</v>
      </c>
      <c r="C121" s="435" t="s">
        <v>1696</v>
      </c>
      <c r="D121" t="s">
        <v>1393</v>
      </c>
      <c r="E121" s="435" t="s">
        <v>1695</v>
      </c>
      <c r="F121" s="436" t="s">
        <v>1394</v>
      </c>
    </row>
    <row r="122" spans="1:6">
      <c r="A122" s="435" t="s">
        <v>1697</v>
      </c>
      <c r="B122" s="435" t="s">
        <v>1698</v>
      </c>
      <c r="C122" s="435" t="s">
        <v>1699</v>
      </c>
      <c r="D122" t="s">
        <v>1393</v>
      </c>
      <c r="E122" s="435" t="s">
        <v>1698</v>
      </c>
      <c r="F122" s="436" t="s">
        <v>1394</v>
      </c>
    </row>
    <row r="123" spans="1:6">
      <c r="A123" s="435" t="s">
        <v>1700</v>
      </c>
      <c r="B123" s="435" t="s">
        <v>1701</v>
      </c>
      <c r="C123" s="435" t="s">
        <v>1702</v>
      </c>
      <c r="D123" t="s">
        <v>1393</v>
      </c>
      <c r="E123" s="435" t="s">
        <v>1701</v>
      </c>
      <c r="F123" s="436" t="s">
        <v>1394</v>
      </c>
    </row>
    <row r="124" spans="1:6">
      <c r="A124" s="435" t="s">
        <v>1703</v>
      </c>
      <c r="B124" s="435" t="s">
        <v>1704</v>
      </c>
      <c r="C124" s="435" t="s">
        <v>1705</v>
      </c>
      <c r="D124" t="s">
        <v>1393</v>
      </c>
      <c r="E124" s="435" t="s">
        <v>1704</v>
      </c>
      <c r="F124" s="436" t="s">
        <v>1394</v>
      </c>
    </row>
    <row r="125" spans="1:6">
      <c r="A125" s="435" t="s">
        <v>1706</v>
      </c>
      <c r="B125" s="435" t="s">
        <v>1707</v>
      </c>
      <c r="C125" s="435" t="s">
        <v>1708</v>
      </c>
      <c r="D125" t="s">
        <v>1393</v>
      </c>
      <c r="E125" s="435" t="s">
        <v>1707</v>
      </c>
      <c r="F125" s="436" t="s">
        <v>1408</v>
      </c>
    </row>
    <row r="126" spans="1:6">
      <c r="A126" s="435" t="s">
        <v>1709</v>
      </c>
      <c r="B126" s="435" t="s">
        <v>1710</v>
      </c>
      <c r="C126" s="435" t="s">
        <v>1414</v>
      </c>
      <c r="D126" t="s">
        <v>1393</v>
      </c>
      <c r="E126" s="435" t="s">
        <v>1710</v>
      </c>
      <c r="F126" s="436" t="s">
        <v>1408</v>
      </c>
    </row>
    <row r="127" spans="1:6">
      <c r="A127" s="435" t="s">
        <v>1711</v>
      </c>
      <c r="B127" s="435" t="s">
        <v>1712</v>
      </c>
      <c r="C127" s="435" t="s">
        <v>1713</v>
      </c>
      <c r="D127" t="s">
        <v>1393</v>
      </c>
      <c r="E127" s="435" t="s">
        <v>1712</v>
      </c>
      <c r="F127" s="436" t="s">
        <v>1394</v>
      </c>
    </row>
    <row r="128" spans="1:6">
      <c r="A128" s="435" t="s">
        <v>1714</v>
      </c>
      <c r="B128" s="435" t="s">
        <v>1715</v>
      </c>
      <c r="C128" s="435" t="s">
        <v>1400</v>
      </c>
      <c r="D128" t="s">
        <v>1393</v>
      </c>
      <c r="E128" s="435" t="s">
        <v>1715</v>
      </c>
      <c r="F128" s="436" t="s">
        <v>1401</v>
      </c>
    </row>
    <row r="129" spans="1:6">
      <c r="A129" s="435" t="s">
        <v>1716</v>
      </c>
      <c r="B129" s="435" t="s">
        <v>1717</v>
      </c>
      <c r="C129" s="435" t="s">
        <v>1387</v>
      </c>
      <c r="D129" t="s">
        <v>1393</v>
      </c>
      <c r="E129" s="435" t="s">
        <v>1717</v>
      </c>
      <c r="F129" s="436" t="s">
        <v>1408</v>
      </c>
    </row>
    <row r="130" spans="1:6">
      <c r="A130" s="435" t="s">
        <v>1718</v>
      </c>
      <c r="B130" s="435" t="s">
        <v>1719</v>
      </c>
      <c r="C130" s="435" t="s">
        <v>1387</v>
      </c>
      <c r="D130" t="s">
        <v>1393</v>
      </c>
      <c r="E130" s="435" t="s">
        <v>1719</v>
      </c>
      <c r="F130" s="436" t="s">
        <v>1408</v>
      </c>
    </row>
    <row r="131" spans="1:6">
      <c r="A131" s="435" t="s">
        <v>1720</v>
      </c>
      <c r="B131" s="435" t="s">
        <v>1721</v>
      </c>
      <c r="C131" s="435" t="s">
        <v>1400</v>
      </c>
      <c r="D131" t="s">
        <v>1393</v>
      </c>
      <c r="E131" s="435" t="s">
        <v>1721</v>
      </c>
      <c r="F131" s="436" t="s">
        <v>1408</v>
      </c>
    </row>
    <row r="132" spans="1:6">
      <c r="A132" s="435" t="s">
        <v>1722</v>
      </c>
      <c r="B132" s="435" t="s">
        <v>1723</v>
      </c>
      <c r="C132" s="435" t="s">
        <v>1724</v>
      </c>
      <c r="D132" t="s">
        <v>1393</v>
      </c>
      <c r="E132" s="435" t="s">
        <v>1723</v>
      </c>
      <c r="F132" s="436" t="s">
        <v>1408</v>
      </c>
    </row>
    <row r="133" spans="1:6">
      <c r="A133" s="435" t="s">
        <v>1725</v>
      </c>
      <c r="B133" s="435" t="s">
        <v>1726</v>
      </c>
      <c r="C133" s="435" t="s">
        <v>1387</v>
      </c>
      <c r="D133" t="s">
        <v>1393</v>
      </c>
      <c r="E133" s="435" t="s">
        <v>1726</v>
      </c>
      <c r="F133" s="436" t="s">
        <v>1408</v>
      </c>
    </row>
    <row r="134" spans="1:6">
      <c r="A134" s="435" t="s">
        <v>1727</v>
      </c>
      <c r="B134" s="435" t="s">
        <v>1728</v>
      </c>
      <c r="C134" s="435" t="s">
        <v>1400</v>
      </c>
      <c r="D134" t="s">
        <v>1393</v>
      </c>
      <c r="E134" s="435" t="s">
        <v>1728</v>
      </c>
      <c r="F134" s="436" t="s">
        <v>1408</v>
      </c>
    </row>
    <row r="135" spans="1:6">
      <c r="A135" s="435" t="s">
        <v>1729</v>
      </c>
      <c r="B135" s="435" t="s">
        <v>1730</v>
      </c>
      <c r="C135" s="435" t="s">
        <v>1400</v>
      </c>
      <c r="D135" t="s">
        <v>1393</v>
      </c>
      <c r="E135" s="435" t="s">
        <v>1730</v>
      </c>
      <c r="F135" s="436" t="s">
        <v>1408</v>
      </c>
    </row>
    <row r="136" spans="1:6">
      <c r="A136" s="435" t="s">
        <v>1731</v>
      </c>
      <c r="B136" s="435" t="s">
        <v>1732</v>
      </c>
      <c r="C136" s="435" t="s">
        <v>1400</v>
      </c>
      <c r="D136" t="s">
        <v>1393</v>
      </c>
      <c r="E136" s="435" t="s">
        <v>1732</v>
      </c>
      <c r="F136" s="436" t="s">
        <v>1401</v>
      </c>
    </row>
    <row r="137" spans="1:6">
      <c r="A137" s="435" t="s">
        <v>1733</v>
      </c>
      <c r="B137" s="435" t="s">
        <v>1734</v>
      </c>
      <c r="C137" s="435" t="s">
        <v>1735</v>
      </c>
      <c r="D137" t="s">
        <v>1393</v>
      </c>
      <c r="E137" s="435" t="s">
        <v>1734</v>
      </c>
      <c r="F137" s="436" t="s">
        <v>1394</v>
      </c>
    </row>
    <row r="138" spans="1:6">
      <c r="A138" s="435" t="s">
        <v>1736</v>
      </c>
      <c r="B138" s="435" t="s">
        <v>1737</v>
      </c>
      <c r="C138" s="435" t="s">
        <v>1411</v>
      </c>
      <c r="D138" t="s">
        <v>1393</v>
      </c>
      <c r="E138" s="435" t="s">
        <v>1737</v>
      </c>
      <c r="F138" s="436" t="s">
        <v>1441</v>
      </c>
    </row>
    <row r="139" spans="1:6">
      <c r="A139" s="435" t="s">
        <v>1738</v>
      </c>
      <c r="B139" s="435" t="s">
        <v>1739</v>
      </c>
      <c r="C139" s="435" t="s">
        <v>1740</v>
      </c>
      <c r="D139" t="s">
        <v>1393</v>
      </c>
      <c r="E139" s="435" t="s">
        <v>1739</v>
      </c>
      <c r="F139" s="436" t="s">
        <v>1401</v>
      </c>
    </row>
    <row r="140" spans="1:6">
      <c r="A140" s="435" t="s">
        <v>1741</v>
      </c>
      <c r="B140" s="435" t="s">
        <v>1742</v>
      </c>
      <c r="C140" s="435" t="s">
        <v>1743</v>
      </c>
      <c r="D140" t="s">
        <v>1393</v>
      </c>
      <c r="E140" s="435" t="s">
        <v>1742</v>
      </c>
      <c r="F140" s="436" t="s">
        <v>1394</v>
      </c>
    </row>
    <row r="141" spans="1:6">
      <c r="A141" s="435" t="s">
        <v>1744</v>
      </c>
      <c r="B141" s="435" t="s">
        <v>1745</v>
      </c>
      <c r="C141" s="435" t="s">
        <v>1487</v>
      </c>
      <c r="D141" t="s">
        <v>1393</v>
      </c>
      <c r="E141" s="435" t="s">
        <v>1745</v>
      </c>
      <c r="F141" s="436" t="s">
        <v>1394</v>
      </c>
    </row>
    <row r="142" spans="1:6">
      <c r="A142" s="435" t="s">
        <v>1746</v>
      </c>
      <c r="B142" s="435" t="s">
        <v>1747</v>
      </c>
      <c r="C142" s="435" t="s">
        <v>1748</v>
      </c>
      <c r="D142" t="s">
        <v>1393</v>
      </c>
      <c r="E142" s="435" t="s">
        <v>1747</v>
      </c>
      <c r="F142" s="436" t="s">
        <v>1394</v>
      </c>
    </row>
    <row r="143" spans="1:6">
      <c r="A143" s="435" t="s">
        <v>1749</v>
      </c>
      <c r="B143" s="435" t="s">
        <v>1750</v>
      </c>
      <c r="C143" s="411" t="s">
        <v>1751</v>
      </c>
      <c r="D143" t="s">
        <v>1388</v>
      </c>
      <c r="E143" s="435" t="s">
        <v>1750</v>
      </c>
      <c r="F143" s="436" t="s">
        <v>1597</v>
      </c>
    </row>
    <row r="144" spans="1:6">
      <c r="A144" s="435" t="s">
        <v>1752</v>
      </c>
      <c r="B144" s="435" t="s">
        <v>1753</v>
      </c>
      <c r="C144" t="s">
        <v>1754</v>
      </c>
      <c r="D144" t="s">
        <v>1388</v>
      </c>
      <c r="E144" s="435" t="s">
        <v>1753</v>
      </c>
      <c r="F144" s="436" t="s">
        <v>1684</v>
      </c>
    </row>
    <row r="145" spans="1:6">
      <c r="A145" s="435" t="s">
        <v>1755</v>
      </c>
      <c r="B145" s="435" t="s">
        <v>1756</v>
      </c>
      <c r="C145" s="435" t="s">
        <v>1523</v>
      </c>
      <c r="D145" t="s">
        <v>1393</v>
      </c>
      <c r="E145" s="435" t="s">
        <v>1756</v>
      </c>
      <c r="F145" s="436" t="s">
        <v>1401</v>
      </c>
    </row>
    <row r="146" spans="1:6">
      <c r="A146" s="435" t="s">
        <v>1757</v>
      </c>
      <c r="B146" s="435" t="s">
        <v>1758</v>
      </c>
      <c r="C146" s="435" t="s">
        <v>1759</v>
      </c>
      <c r="D146" t="s">
        <v>1393</v>
      </c>
      <c r="E146" s="435" t="s">
        <v>1758</v>
      </c>
      <c r="F146" s="436" t="s">
        <v>1401</v>
      </c>
    </row>
    <row r="147" spans="1:6">
      <c r="A147" s="435" t="s">
        <v>1760</v>
      </c>
      <c r="B147" s="435" t="s">
        <v>1761</v>
      </c>
      <c r="C147" s="435" t="s">
        <v>1387</v>
      </c>
      <c r="D147" t="s">
        <v>1393</v>
      </c>
      <c r="E147" s="435" t="s">
        <v>1761</v>
      </c>
      <c r="F147" s="436" t="s">
        <v>1401</v>
      </c>
    </row>
    <row r="148" spans="1:6">
      <c r="A148" s="435" t="s">
        <v>1762</v>
      </c>
      <c r="B148" s="435" t="s">
        <v>1763</v>
      </c>
      <c r="C148" s="435" t="s">
        <v>1740</v>
      </c>
      <c r="D148" t="s">
        <v>1393</v>
      </c>
      <c r="E148" s="435" t="s">
        <v>1763</v>
      </c>
      <c r="F148" s="436" t="s">
        <v>1463</v>
      </c>
    </row>
    <row r="149" spans="1:6">
      <c r="A149" s="435" t="s">
        <v>1764</v>
      </c>
      <c r="B149" s="435" t="s">
        <v>1765</v>
      </c>
      <c r="C149" s="435" t="s">
        <v>1740</v>
      </c>
      <c r="D149" t="s">
        <v>1393</v>
      </c>
      <c r="E149" s="435" t="s">
        <v>1765</v>
      </c>
      <c r="F149" s="436" t="s">
        <v>1401</v>
      </c>
    </row>
    <row r="150" spans="1:6">
      <c r="A150" s="435" t="s">
        <v>1766</v>
      </c>
      <c r="B150" s="435" t="s">
        <v>1767</v>
      </c>
      <c r="C150" s="435" t="s">
        <v>1768</v>
      </c>
      <c r="D150" t="s">
        <v>1393</v>
      </c>
      <c r="E150" s="435" t="s">
        <v>1767</v>
      </c>
      <c r="F150" s="436" t="s">
        <v>1394</v>
      </c>
    </row>
    <row r="151" spans="1:6">
      <c r="A151" s="435" t="s">
        <v>1769</v>
      </c>
      <c r="B151" s="435" t="s">
        <v>1770</v>
      </c>
      <c r="C151" s="435" t="s">
        <v>1537</v>
      </c>
      <c r="D151" t="s">
        <v>1393</v>
      </c>
      <c r="E151" s="435" t="s">
        <v>1770</v>
      </c>
      <c r="F151" s="436" t="s">
        <v>1394</v>
      </c>
    </row>
    <row r="152" spans="1:6">
      <c r="A152" s="435" t="s">
        <v>1771</v>
      </c>
      <c r="B152" s="435" t="s">
        <v>1772</v>
      </c>
      <c r="C152" s="435" t="s">
        <v>1773</v>
      </c>
      <c r="D152" t="s">
        <v>1393</v>
      </c>
      <c r="E152" s="435" t="s">
        <v>1772</v>
      </c>
      <c r="F152" s="436" t="s">
        <v>1394</v>
      </c>
    </row>
    <row r="153" spans="1:6">
      <c r="A153" s="435" t="s">
        <v>1774</v>
      </c>
      <c r="B153" s="435" t="s">
        <v>1775</v>
      </c>
      <c r="C153" s="435" t="s">
        <v>1776</v>
      </c>
      <c r="D153" t="s">
        <v>1393</v>
      </c>
      <c r="E153" s="435" t="s">
        <v>1775</v>
      </c>
      <c r="F153" s="436" t="s">
        <v>1394</v>
      </c>
    </row>
    <row r="154" spans="1:6">
      <c r="A154" s="435" t="s">
        <v>1777</v>
      </c>
      <c r="B154" s="435" t="s">
        <v>1778</v>
      </c>
      <c r="C154" s="435" t="s">
        <v>1516</v>
      </c>
      <c r="D154" t="s">
        <v>1393</v>
      </c>
      <c r="E154" s="435" t="s">
        <v>1778</v>
      </c>
      <c r="F154" s="436" t="s">
        <v>1401</v>
      </c>
    </row>
    <row r="155" spans="1:6">
      <c r="A155" s="435" t="s">
        <v>1779</v>
      </c>
      <c r="B155" s="435" t="s">
        <v>1780</v>
      </c>
      <c r="C155" s="435" t="s">
        <v>1516</v>
      </c>
      <c r="D155" t="s">
        <v>1393</v>
      </c>
      <c r="E155" s="435" t="s">
        <v>1780</v>
      </c>
      <c r="F155" s="436" t="s">
        <v>1401</v>
      </c>
    </row>
    <row r="156" spans="1:6">
      <c r="A156" s="435" t="s">
        <v>1781</v>
      </c>
      <c r="B156" s="435" t="s">
        <v>1782</v>
      </c>
      <c r="C156" s="435" t="s">
        <v>1783</v>
      </c>
      <c r="D156" t="s">
        <v>1393</v>
      </c>
      <c r="E156" s="435" t="s">
        <v>1782</v>
      </c>
      <c r="F156" s="436" t="s">
        <v>1394</v>
      </c>
    </row>
    <row r="157" spans="1:6">
      <c r="A157" s="435" t="s">
        <v>1784</v>
      </c>
      <c r="B157" s="435" t="s">
        <v>1785</v>
      </c>
      <c r="C157" s="435" t="s">
        <v>1681</v>
      </c>
      <c r="D157" t="s">
        <v>1393</v>
      </c>
      <c r="E157" s="435" t="s">
        <v>1785</v>
      </c>
      <c r="F157" s="436" t="s">
        <v>1394</v>
      </c>
    </row>
    <row r="158" spans="1:6">
      <c r="A158" s="435" t="s">
        <v>1786</v>
      </c>
      <c r="B158" s="435" t="s">
        <v>1787</v>
      </c>
      <c r="C158" s="435" t="s">
        <v>1681</v>
      </c>
      <c r="D158" t="s">
        <v>1393</v>
      </c>
      <c r="E158" s="435" t="s">
        <v>1787</v>
      </c>
      <c r="F158" s="436" t="s">
        <v>1788</v>
      </c>
    </row>
    <row r="159" spans="1:6">
      <c r="A159" s="435" t="s">
        <v>1789</v>
      </c>
      <c r="B159" s="435" t="s">
        <v>1790</v>
      </c>
      <c r="C159" s="435" t="s">
        <v>1791</v>
      </c>
      <c r="D159" t="s">
        <v>1393</v>
      </c>
      <c r="E159" s="435" t="s">
        <v>1790</v>
      </c>
      <c r="F159" s="436" t="s">
        <v>1408</v>
      </c>
    </row>
    <row r="160" spans="1:6">
      <c r="A160" s="435" t="s">
        <v>1792</v>
      </c>
      <c r="B160" s="435" t="s">
        <v>1793</v>
      </c>
      <c r="C160" s="435" t="s">
        <v>1387</v>
      </c>
      <c r="D160" t="s">
        <v>1393</v>
      </c>
      <c r="E160" s="435" t="s">
        <v>1793</v>
      </c>
      <c r="F160" s="436" t="s">
        <v>1401</v>
      </c>
    </row>
    <row r="161" spans="1:6">
      <c r="A161" s="435" t="s">
        <v>1794</v>
      </c>
      <c r="B161" s="435" t="s">
        <v>1795</v>
      </c>
      <c r="C161" s="435" t="s">
        <v>1387</v>
      </c>
      <c r="D161" t="s">
        <v>1393</v>
      </c>
      <c r="E161" s="435" t="s">
        <v>1795</v>
      </c>
      <c r="F161" s="436" t="s">
        <v>1581</v>
      </c>
    </row>
    <row r="162" spans="1:6">
      <c r="A162" s="435" t="s">
        <v>1796</v>
      </c>
      <c r="B162" s="435" t="s">
        <v>1797</v>
      </c>
      <c r="C162" s="435" t="s">
        <v>1387</v>
      </c>
      <c r="D162" t="s">
        <v>1393</v>
      </c>
      <c r="E162" s="435" t="s">
        <v>1797</v>
      </c>
      <c r="F162" s="436" t="s">
        <v>1401</v>
      </c>
    </row>
    <row r="163" spans="1:6">
      <c r="A163" s="435" t="s">
        <v>1798</v>
      </c>
      <c r="B163" s="435" t="s">
        <v>1799</v>
      </c>
      <c r="C163" s="435" t="s">
        <v>1407</v>
      </c>
      <c r="D163" t="s">
        <v>1393</v>
      </c>
      <c r="E163" s="435" t="s">
        <v>1799</v>
      </c>
      <c r="F163" s="436" t="s">
        <v>1394</v>
      </c>
    </row>
    <row r="164" spans="1:6">
      <c r="A164" s="435" t="s">
        <v>1800</v>
      </c>
      <c r="B164" s="435" t="s">
        <v>1801</v>
      </c>
      <c r="C164" s="435" t="s">
        <v>1404</v>
      </c>
      <c r="D164" t="s">
        <v>1393</v>
      </c>
      <c r="E164" s="435" t="s">
        <v>1801</v>
      </c>
      <c r="F164" s="436" t="s">
        <v>1441</v>
      </c>
    </row>
    <row r="165" spans="1:6">
      <c r="A165" s="435" t="s">
        <v>1802</v>
      </c>
      <c r="B165" s="435" t="s">
        <v>1803</v>
      </c>
      <c r="C165" s="435" t="s">
        <v>1404</v>
      </c>
      <c r="D165" t="s">
        <v>1393</v>
      </c>
      <c r="E165" s="435" t="s">
        <v>1803</v>
      </c>
      <c r="F165" s="436" t="s">
        <v>1441</v>
      </c>
    </row>
    <row r="166" spans="1:6">
      <c r="A166" s="435" t="s">
        <v>1804</v>
      </c>
      <c r="B166" s="435" t="s">
        <v>1805</v>
      </c>
      <c r="C166" s="435" t="s">
        <v>1414</v>
      </c>
      <c r="D166" t="s">
        <v>1393</v>
      </c>
      <c r="E166" s="435" t="s">
        <v>1805</v>
      </c>
      <c r="F166" s="436" t="s">
        <v>1441</v>
      </c>
    </row>
    <row r="167" spans="1:6">
      <c r="A167" s="435" t="s">
        <v>1806</v>
      </c>
      <c r="B167" s="435" t="s">
        <v>1807</v>
      </c>
      <c r="C167" s="435" t="s">
        <v>1387</v>
      </c>
      <c r="D167" t="s">
        <v>1393</v>
      </c>
      <c r="E167" s="435" t="s">
        <v>1807</v>
      </c>
      <c r="F167" s="436" t="s">
        <v>1441</v>
      </c>
    </row>
    <row r="168" spans="1:6">
      <c r="A168" s="435" t="s">
        <v>1808</v>
      </c>
      <c r="B168" s="435" t="s">
        <v>1809</v>
      </c>
      <c r="C168" s="435" t="s">
        <v>1400</v>
      </c>
      <c r="D168" t="s">
        <v>1393</v>
      </c>
      <c r="E168" s="435" t="s">
        <v>1809</v>
      </c>
      <c r="F168" s="436" t="s">
        <v>1441</v>
      </c>
    </row>
    <row r="169" spans="1:6">
      <c r="A169" s="435" t="s">
        <v>1810</v>
      </c>
      <c r="B169" s="435" t="s">
        <v>1811</v>
      </c>
      <c r="C169" s="435" t="s">
        <v>1400</v>
      </c>
      <c r="D169" t="s">
        <v>1393</v>
      </c>
      <c r="E169" s="435" t="s">
        <v>1811</v>
      </c>
      <c r="F169" s="436" t="s">
        <v>1441</v>
      </c>
    </row>
    <row r="170" spans="1:6">
      <c r="A170" s="435" t="s">
        <v>1812</v>
      </c>
      <c r="B170" s="435" t="s">
        <v>1813</v>
      </c>
      <c r="C170" s="435" t="s">
        <v>1387</v>
      </c>
      <c r="D170" t="s">
        <v>1393</v>
      </c>
      <c r="E170" s="435" t="s">
        <v>1813</v>
      </c>
      <c r="F170" s="436" t="s">
        <v>1401</v>
      </c>
    </row>
    <row r="171" spans="1:6">
      <c r="A171" s="435" t="s">
        <v>1814</v>
      </c>
      <c r="B171" s="435" t="s">
        <v>1815</v>
      </c>
      <c r="C171" s="435" t="s">
        <v>1748</v>
      </c>
      <c r="D171" t="s">
        <v>1393</v>
      </c>
      <c r="E171" s="435" t="s">
        <v>1815</v>
      </c>
      <c r="F171" s="436" t="s">
        <v>1394</v>
      </c>
    </row>
    <row r="172" spans="1:6">
      <c r="A172" s="435" t="s">
        <v>1816</v>
      </c>
      <c r="B172" s="435" t="s">
        <v>1817</v>
      </c>
      <c r="C172" s="435" t="s">
        <v>1818</v>
      </c>
      <c r="D172" t="s">
        <v>1393</v>
      </c>
      <c r="E172" s="435" t="s">
        <v>1817</v>
      </c>
      <c r="F172" s="436" t="s">
        <v>1394</v>
      </c>
    </row>
    <row r="173" spans="1:6">
      <c r="A173" s="435" t="s">
        <v>1819</v>
      </c>
      <c r="B173" s="435" t="s">
        <v>1820</v>
      </c>
      <c r="C173" s="411" t="s">
        <v>1818</v>
      </c>
      <c r="D173" t="s">
        <v>1388</v>
      </c>
      <c r="E173" s="435" t="s">
        <v>1820</v>
      </c>
      <c r="F173" s="436" t="s">
        <v>1684</v>
      </c>
    </row>
    <row r="174" spans="1:6">
      <c r="A174" s="435" t="s">
        <v>1821</v>
      </c>
      <c r="B174" s="435" t="s">
        <v>1822</v>
      </c>
      <c r="C174" s="435" t="s">
        <v>1584</v>
      </c>
      <c r="D174" t="s">
        <v>1393</v>
      </c>
      <c r="E174" s="435" t="s">
        <v>1822</v>
      </c>
      <c r="F174" s="436" t="s">
        <v>1394</v>
      </c>
    </row>
    <row r="175" spans="1:6">
      <c r="A175" s="435" t="s">
        <v>1823</v>
      </c>
      <c r="B175" s="435" t="s">
        <v>1824</v>
      </c>
      <c r="C175" s="435" t="s">
        <v>1603</v>
      </c>
      <c r="D175" t="s">
        <v>1393</v>
      </c>
      <c r="E175" s="435" t="s">
        <v>1824</v>
      </c>
      <c r="F175" s="436" t="s">
        <v>1394</v>
      </c>
    </row>
    <row r="176" spans="1:6">
      <c r="A176" s="435" t="s">
        <v>1825</v>
      </c>
      <c r="B176" s="435" t="s">
        <v>1826</v>
      </c>
      <c r="C176" s="435" t="s">
        <v>1438</v>
      </c>
      <c r="D176" t="s">
        <v>1393</v>
      </c>
      <c r="E176" s="435" t="s">
        <v>1826</v>
      </c>
      <c r="F176" s="436" t="s">
        <v>1488</v>
      </c>
    </row>
    <row r="177" spans="1:6">
      <c r="A177" s="435" t="s">
        <v>1827</v>
      </c>
      <c r="B177" s="435" t="s">
        <v>1828</v>
      </c>
      <c r="C177" s="411" t="s">
        <v>1429</v>
      </c>
      <c r="D177" t="s">
        <v>1388</v>
      </c>
      <c r="E177" s="435" t="s">
        <v>1828</v>
      </c>
      <c r="F177" s="436" t="s">
        <v>1578</v>
      </c>
    </row>
    <row r="178" spans="1:6">
      <c r="A178" s="435" t="s">
        <v>1829</v>
      </c>
      <c r="B178" s="435" t="s">
        <v>1830</v>
      </c>
      <c r="C178" s="435" t="s">
        <v>1429</v>
      </c>
      <c r="D178" t="s">
        <v>1393</v>
      </c>
      <c r="E178" s="435" t="s">
        <v>1830</v>
      </c>
      <c r="F178" s="436" t="s">
        <v>1394</v>
      </c>
    </row>
    <row r="179" spans="1:6">
      <c r="A179" s="435" t="s">
        <v>1831</v>
      </c>
      <c r="B179" s="435" t="s">
        <v>1832</v>
      </c>
      <c r="C179" s="435" t="s">
        <v>1432</v>
      </c>
      <c r="D179" t="s">
        <v>1393</v>
      </c>
      <c r="E179" s="435" t="s">
        <v>1832</v>
      </c>
      <c r="F179" s="436" t="s">
        <v>1401</v>
      </c>
    </row>
    <row r="180" spans="1:6">
      <c r="A180" s="435" t="s">
        <v>1833</v>
      </c>
      <c r="B180" s="435" t="s">
        <v>1834</v>
      </c>
      <c r="C180" s="435" t="s">
        <v>1835</v>
      </c>
      <c r="D180" t="s">
        <v>1393</v>
      </c>
      <c r="E180" s="435" t="s">
        <v>1834</v>
      </c>
      <c r="F180" s="436" t="s">
        <v>1394</v>
      </c>
    </row>
    <row r="181" spans="1:6">
      <c r="A181" s="435" t="s">
        <v>1836</v>
      </c>
      <c r="B181" s="435" t="s">
        <v>1837</v>
      </c>
      <c r="C181" s="435" t="s">
        <v>1387</v>
      </c>
      <c r="D181" t="s">
        <v>1393</v>
      </c>
      <c r="E181" s="435" t="s">
        <v>1837</v>
      </c>
      <c r="F181" s="436" t="s">
        <v>1408</v>
      </c>
    </row>
    <row r="182" spans="1:6">
      <c r="A182" s="435" t="s">
        <v>1838</v>
      </c>
      <c r="B182" s="435" t="s">
        <v>1839</v>
      </c>
      <c r="C182" s="435" t="s">
        <v>1523</v>
      </c>
      <c r="D182" t="s">
        <v>1393</v>
      </c>
      <c r="E182" s="435" t="s">
        <v>1839</v>
      </c>
      <c r="F182" s="436" t="s">
        <v>1394</v>
      </c>
    </row>
    <row r="183" spans="1:6">
      <c r="A183" s="435" t="s">
        <v>1840</v>
      </c>
      <c r="B183" s="435" t="s">
        <v>1841</v>
      </c>
      <c r="C183" s="435" t="s">
        <v>1387</v>
      </c>
      <c r="D183" t="s">
        <v>1393</v>
      </c>
      <c r="E183" s="435" t="s">
        <v>1841</v>
      </c>
      <c r="F183" s="436" t="s">
        <v>1097</v>
      </c>
    </row>
    <row r="184" spans="1:6">
      <c r="A184" s="435" t="s">
        <v>1842</v>
      </c>
      <c r="B184" s="435" t="s">
        <v>1843</v>
      </c>
      <c r="C184" s="435" t="s">
        <v>1387</v>
      </c>
      <c r="D184" t="s">
        <v>1393</v>
      </c>
      <c r="E184" s="435" t="s">
        <v>1843</v>
      </c>
      <c r="F184" s="436" t="s">
        <v>1401</v>
      </c>
    </row>
    <row r="185" spans="1:6">
      <c r="A185" s="435" t="s">
        <v>1844</v>
      </c>
      <c r="B185" s="435" t="s">
        <v>1845</v>
      </c>
      <c r="C185" s="411" t="s">
        <v>1400</v>
      </c>
      <c r="D185" t="s">
        <v>1388</v>
      </c>
      <c r="E185" s="435" t="s">
        <v>1845</v>
      </c>
      <c r="F185" s="436" t="s">
        <v>1560</v>
      </c>
    </row>
    <row r="186" spans="1:6">
      <c r="A186" s="435" t="s">
        <v>1846</v>
      </c>
      <c r="B186" s="435" t="s">
        <v>1847</v>
      </c>
      <c r="C186" s="435" t="s">
        <v>1848</v>
      </c>
      <c r="D186" t="s">
        <v>1393</v>
      </c>
      <c r="E186" s="435" t="s">
        <v>1847</v>
      </c>
      <c r="F186" s="436" t="s">
        <v>1408</v>
      </c>
    </row>
    <row r="187" spans="1:6">
      <c r="A187" s="435" t="s">
        <v>1849</v>
      </c>
      <c r="B187" s="435" t="s">
        <v>1850</v>
      </c>
      <c r="C187" s="435" t="s">
        <v>1681</v>
      </c>
      <c r="D187" t="s">
        <v>1393</v>
      </c>
      <c r="E187" s="435" t="s">
        <v>1850</v>
      </c>
      <c r="F187" s="436" t="s">
        <v>1488</v>
      </c>
    </row>
    <row r="188" spans="1:6">
      <c r="A188" s="435" t="s">
        <v>1851</v>
      </c>
      <c r="B188" s="435" t="s">
        <v>1852</v>
      </c>
      <c r="C188" s="435" t="s">
        <v>1387</v>
      </c>
      <c r="D188" t="s">
        <v>1393</v>
      </c>
      <c r="E188" s="435" t="s">
        <v>1852</v>
      </c>
      <c r="F188" s="436" t="s">
        <v>1401</v>
      </c>
    </row>
    <row r="189" spans="1:6">
      <c r="A189" s="435" t="s">
        <v>1853</v>
      </c>
      <c r="B189" s="435" t="s">
        <v>1854</v>
      </c>
      <c r="C189" s="435" t="s">
        <v>1438</v>
      </c>
      <c r="D189" t="s">
        <v>1393</v>
      </c>
      <c r="E189" s="435" t="s">
        <v>1854</v>
      </c>
      <c r="F189" s="436" t="s">
        <v>1408</v>
      </c>
    </row>
    <row r="190" spans="1:6">
      <c r="A190" s="435" t="s">
        <v>1855</v>
      </c>
      <c r="B190" s="435" t="s">
        <v>1856</v>
      </c>
      <c r="C190" s="435" t="s">
        <v>1687</v>
      </c>
      <c r="D190" t="s">
        <v>1393</v>
      </c>
      <c r="E190" s="435" t="s">
        <v>1856</v>
      </c>
      <c r="F190" s="436" t="s">
        <v>1394</v>
      </c>
    </row>
    <row r="191" spans="1:6">
      <c r="A191" s="435" t="s">
        <v>1857</v>
      </c>
      <c r="B191" s="435" t="s">
        <v>1858</v>
      </c>
      <c r="C191" s="435" t="s">
        <v>1751</v>
      </c>
      <c r="D191" t="s">
        <v>1393</v>
      </c>
      <c r="E191" s="435" t="s">
        <v>1858</v>
      </c>
      <c r="F191" s="436" t="s">
        <v>1463</v>
      </c>
    </row>
    <row r="192" spans="1:6">
      <c r="A192" s="435" t="s">
        <v>1859</v>
      </c>
      <c r="B192" s="435" t="s">
        <v>1860</v>
      </c>
      <c r="C192" s="435" t="s">
        <v>1735</v>
      </c>
      <c r="D192" t="s">
        <v>1393</v>
      </c>
      <c r="E192" s="435" t="s">
        <v>1860</v>
      </c>
      <c r="F192" s="436" t="s">
        <v>1394</v>
      </c>
    </row>
    <row r="193" spans="1:6">
      <c r="A193" s="435" t="s">
        <v>1861</v>
      </c>
      <c r="B193" s="435" t="s">
        <v>1862</v>
      </c>
      <c r="C193" s="435" t="s">
        <v>1705</v>
      </c>
      <c r="D193" t="s">
        <v>1393</v>
      </c>
      <c r="E193" s="435" t="s">
        <v>1862</v>
      </c>
      <c r="F193" s="436" t="s">
        <v>1394</v>
      </c>
    </row>
    <row r="194" spans="1:6">
      <c r="A194" s="435" t="s">
        <v>1863</v>
      </c>
      <c r="B194" s="435" t="s">
        <v>1864</v>
      </c>
      <c r="C194" s="435" t="s">
        <v>1748</v>
      </c>
      <c r="D194" t="s">
        <v>1393</v>
      </c>
      <c r="E194" s="435" t="s">
        <v>1864</v>
      </c>
      <c r="F194" s="436" t="s">
        <v>1394</v>
      </c>
    </row>
    <row r="195" spans="1:6">
      <c r="A195" s="435" t="s">
        <v>1865</v>
      </c>
      <c r="B195" s="435" t="s">
        <v>1866</v>
      </c>
      <c r="C195" s="435" t="s">
        <v>1650</v>
      </c>
      <c r="D195" t="s">
        <v>1393</v>
      </c>
      <c r="E195" s="435" t="s">
        <v>1866</v>
      </c>
      <c r="F195" s="436" t="s">
        <v>1408</v>
      </c>
    </row>
    <row r="196" spans="1:6">
      <c r="A196" s="435" t="s">
        <v>1867</v>
      </c>
      <c r="B196" s="435" t="s">
        <v>1868</v>
      </c>
      <c r="C196" s="435" t="s">
        <v>1516</v>
      </c>
      <c r="D196" t="s">
        <v>1393</v>
      </c>
      <c r="E196" s="435" t="s">
        <v>1868</v>
      </c>
      <c r="F196" s="436" t="s">
        <v>1394</v>
      </c>
    </row>
    <row r="197" spans="1:6">
      <c r="A197" s="435" t="s">
        <v>1869</v>
      </c>
      <c r="B197" s="435" t="s">
        <v>1870</v>
      </c>
      <c r="C197" s="435" t="s">
        <v>1759</v>
      </c>
      <c r="D197" t="s">
        <v>1393</v>
      </c>
      <c r="E197" s="435" t="s">
        <v>1870</v>
      </c>
      <c r="F197" s="436" t="s">
        <v>1401</v>
      </c>
    </row>
    <row r="198" spans="1:6">
      <c r="A198" s="435" t="s">
        <v>1871</v>
      </c>
      <c r="B198" s="435" t="s">
        <v>1872</v>
      </c>
      <c r="C198" s="435" t="s">
        <v>1414</v>
      </c>
      <c r="D198" t="s">
        <v>1393</v>
      </c>
      <c r="E198" s="435" t="s">
        <v>1872</v>
      </c>
      <c r="F198" s="436" t="s">
        <v>1408</v>
      </c>
    </row>
    <row r="199" spans="1:6">
      <c r="A199" s="435" t="s">
        <v>1873</v>
      </c>
      <c r="B199" s="435" t="s">
        <v>1874</v>
      </c>
      <c r="C199" s="435" t="s">
        <v>1875</v>
      </c>
      <c r="D199" t="s">
        <v>1393</v>
      </c>
      <c r="E199" s="435" t="s">
        <v>1874</v>
      </c>
      <c r="F199" s="436" t="s">
        <v>1394</v>
      </c>
    </row>
    <row r="200" spans="1:6">
      <c r="A200" s="435" t="s">
        <v>1876</v>
      </c>
      <c r="B200" s="435" t="s">
        <v>1877</v>
      </c>
      <c r="C200" s="435" t="s">
        <v>1400</v>
      </c>
      <c r="D200" t="s">
        <v>1393</v>
      </c>
      <c r="E200" s="435" t="s">
        <v>1877</v>
      </c>
      <c r="F200" s="436" t="s">
        <v>1394</v>
      </c>
    </row>
    <row r="201" spans="1:6">
      <c r="A201" s="435" t="s">
        <v>1878</v>
      </c>
      <c r="B201" s="435" t="s">
        <v>1879</v>
      </c>
      <c r="C201" s="435" t="s">
        <v>1400</v>
      </c>
      <c r="D201" t="s">
        <v>1393</v>
      </c>
      <c r="E201" s="435" t="s">
        <v>1879</v>
      </c>
      <c r="F201" s="436" t="s">
        <v>1394</v>
      </c>
    </row>
    <row r="202" spans="1:6">
      <c r="A202" s="435" t="s">
        <v>1880</v>
      </c>
      <c r="B202" s="435" t="s">
        <v>1881</v>
      </c>
      <c r="C202" s="435" t="s">
        <v>1476</v>
      </c>
      <c r="D202" t="s">
        <v>1393</v>
      </c>
      <c r="E202" s="435" t="s">
        <v>1881</v>
      </c>
      <c r="F202" s="436" t="s">
        <v>1394</v>
      </c>
    </row>
    <row r="203" spans="1:6">
      <c r="A203" s="435" t="s">
        <v>1882</v>
      </c>
      <c r="B203" s="435" t="s">
        <v>1883</v>
      </c>
      <c r="C203" s="435" t="s">
        <v>1487</v>
      </c>
      <c r="D203" t="s">
        <v>1393</v>
      </c>
      <c r="E203" s="435" t="s">
        <v>1883</v>
      </c>
      <c r="F203" s="436" t="s">
        <v>1394</v>
      </c>
    </row>
    <row r="204" spans="1:6">
      <c r="A204" s="435" t="s">
        <v>1884</v>
      </c>
      <c r="B204" s="435" t="s">
        <v>1885</v>
      </c>
      <c r="C204" s="435" t="s">
        <v>1886</v>
      </c>
      <c r="D204" t="s">
        <v>1393</v>
      </c>
      <c r="E204" s="435" t="s">
        <v>1885</v>
      </c>
      <c r="F204" s="436" t="s">
        <v>1394</v>
      </c>
    </row>
    <row r="205" spans="1:6">
      <c r="A205" s="435" t="s">
        <v>1887</v>
      </c>
      <c r="B205" s="435" t="s">
        <v>1888</v>
      </c>
      <c r="C205" s="435" t="s">
        <v>1743</v>
      </c>
      <c r="D205" t="s">
        <v>1393</v>
      </c>
      <c r="E205" s="435" t="s">
        <v>1888</v>
      </c>
      <c r="F205" s="436" t="s">
        <v>1394</v>
      </c>
    </row>
    <row r="206" spans="1:6">
      <c r="A206" s="435" t="s">
        <v>1889</v>
      </c>
      <c r="B206" s="435" t="s">
        <v>1890</v>
      </c>
      <c r="C206" s="435" t="s">
        <v>1633</v>
      </c>
      <c r="D206" t="s">
        <v>1393</v>
      </c>
      <c r="E206" s="435" t="s">
        <v>1890</v>
      </c>
      <c r="F206" s="436" t="s">
        <v>1401</v>
      </c>
    </row>
    <row r="207" spans="1:6">
      <c r="A207" s="435" t="s">
        <v>1891</v>
      </c>
      <c r="B207" s="435" t="s">
        <v>1892</v>
      </c>
      <c r="C207" s="435" t="s">
        <v>1678</v>
      </c>
      <c r="D207" t="s">
        <v>1393</v>
      </c>
      <c r="E207" s="435" t="s">
        <v>1892</v>
      </c>
      <c r="F207" s="436" t="s">
        <v>1394</v>
      </c>
    </row>
    <row r="208" spans="1:6">
      <c r="A208" s="435" t="s">
        <v>1893</v>
      </c>
      <c r="B208" s="435" t="s">
        <v>1894</v>
      </c>
      <c r="C208" s="435" t="s">
        <v>1708</v>
      </c>
      <c r="D208" t="s">
        <v>1393</v>
      </c>
      <c r="E208" s="435" t="s">
        <v>1894</v>
      </c>
      <c r="F208" s="436" t="s">
        <v>1408</v>
      </c>
    </row>
    <row r="209" spans="1:6">
      <c r="A209" s="435" t="s">
        <v>1895</v>
      </c>
      <c r="B209" s="435" t="s">
        <v>1896</v>
      </c>
      <c r="C209" s="435" t="s">
        <v>1519</v>
      </c>
      <c r="D209" t="s">
        <v>1393</v>
      </c>
      <c r="E209" s="435" t="s">
        <v>1896</v>
      </c>
      <c r="F209" s="436" t="s">
        <v>1401</v>
      </c>
    </row>
    <row r="210" spans="1:6">
      <c r="A210" s="435" t="s">
        <v>1897</v>
      </c>
      <c r="B210" s="435" t="s">
        <v>1898</v>
      </c>
      <c r="C210" s="435" t="s">
        <v>1411</v>
      </c>
      <c r="D210" t="s">
        <v>1393</v>
      </c>
      <c r="E210" s="435" t="s">
        <v>1898</v>
      </c>
      <c r="F210" s="436" t="s">
        <v>1401</v>
      </c>
    </row>
    <row r="211" spans="1:6">
      <c r="A211" s="435" t="s">
        <v>1899</v>
      </c>
      <c r="B211" s="435" t="s">
        <v>1900</v>
      </c>
      <c r="C211" s="435" t="s">
        <v>1462</v>
      </c>
      <c r="D211" t="s">
        <v>1393</v>
      </c>
      <c r="E211" s="435" t="s">
        <v>1900</v>
      </c>
      <c r="F211" s="436" t="s">
        <v>1415</v>
      </c>
    </row>
    <row r="212" spans="1:6">
      <c r="A212" s="435" t="s">
        <v>1901</v>
      </c>
      <c r="B212" s="435" t="s">
        <v>1902</v>
      </c>
      <c r="C212" s="435" t="s">
        <v>1400</v>
      </c>
      <c r="D212" t="s">
        <v>1393</v>
      </c>
      <c r="E212" s="435" t="s">
        <v>1902</v>
      </c>
      <c r="F212" s="436" t="s">
        <v>1401</v>
      </c>
    </row>
    <row r="213" spans="1:6">
      <c r="A213" s="435" t="s">
        <v>1903</v>
      </c>
      <c r="B213" s="435" t="s">
        <v>1904</v>
      </c>
      <c r="C213" s="435" t="s">
        <v>1455</v>
      </c>
      <c r="D213" t="s">
        <v>1393</v>
      </c>
      <c r="E213" s="435" t="s">
        <v>1904</v>
      </c>
      <c r="F213" s="436" t="s">
        <v>1581</v>
      </c>
    </row>
    <row r="214" spans="1:6">
      <c r="A214" s="435" t="s">
        <v>1905</v>
      </c>
      <c r="B214" s="435" t="s">
        <v>1906</v>
      </c>
      <c r="C214" s="435" t="s">
        <v>1759</v>
      </c>
      <c r="D214" t="s">
        <v>1393</v>
      </c>
      <c r="E214" s="435" t="s">
        <v>1906</v>
      </c>
      <c r="F214" s="436" t="s">
        <v>1394</v>
      </c>
    </row>
    <row r="215" spans="1:6">
      <c r="A215" s="435" t="s">
        <v>1907</v>
      </c>
      <c r="B215" s="435" t="s">
        <v>1908</v>
      </c>
      <c r="C215" s="435" t="s">
        <v>1421</v>
      </c>
      <c r="D215" t="s">
        <v>1393</v>
      </c>
      <c r="E215" s="435" t="s">
        <v>1908</v>
      </c>
      <c r="F215" s="436" t="s">
        <v>1408</v>
      </c>
    </row>
    <row r="216" spans="1:6">
      <c r="A216" s="435" t="s">
        <v>1909</v>
      </c>
      <c r="B216" s="435" t="s">
        <v>1910</v>
      </c>
      <c r="C216" s="435" t="s">
        <v>1404</v>
      </c>
      <c r="D216" t="s">
        <v>1393</v>
      </c>
      <c r="E216" s="435" t="s">
        <v>1910</v>
      </c>
      <c r="F216" s="436" t="s">
        <v>1401</v>
      </c>
    </row>
    <row r="217" spans="1:6">
      <c r="A217" s="435" t="s">
        <v>1911</v>
      </c>
      <c r="B217" s="435" t="s">
        <v>1912</v>
      </c>
      <c r="C217" s="435" t="s">
        <v>1913</v>
      </c>
      <c r="D217" t="s">
        <v>1393</v>
      </c>
      <c r="E217" s="435" t="s">
        <v>1912</v>
      </c>
      <c r="F217" s="436" t="s">
        <v>1394</v>
      </c>
    </row>
    <row r="218" spans="1:6">
      <c r="A218" s="435" t="s">
        <v>1914</v>
      </c>
      <c r="B218" s="435" t="s">
        <v>1915</v>
      </c>
      <c r="C218" s="411" t="s">
        <v>1916</v>
      </c>
      <c r="D218" t="s">
        <v>1388</v>
      </c>
      <c r="E218" s="435" t="s">
        <v>1915</v>
      </c>
      <c r="F218" s="436" t="s">
        <v>1597</v>
      </c>
    </row>
    <row r="219" spans="1:6">
      <c r="A219" s="435" t="s">
        <v>1917</v>
      </c>
      <c r="B219" s="435" t="s">
        <v>1918</v>
      </c>
      <c r="C219" s="435" t="s">
        <v>1537</v>
      </c>
      <c r="D219" t="s">
        <v>1393</v>
      </c>
      <c r="E219" s="435" t="s">
        <v>1918</v>
      </c>
      <c r="F219" s="436" t="s">
        <v>1394</v>
      </c>
    </row>
    <row r="220" spans="1:6">
      <c r="A220" s="435" t="s">
        <v>1919</v>
      </c>
      <c r="B220" s="435" t="s">
        <v>1920</v>
      </c>
      <c r="C220" s="435" t="s">
        <v>1759</v>
      </c>
      <c r="D220" t="s">
        <v>1393</v>
      </c>
      <c r="E220" s="435" t="s">
        <v>1920</v>
      </c>
      <c r="F220" s="436" t="s">
        <v>1394</v>
      </c>
    </row>
    <row r="221" spans="1:6">
      <c r="A221" s="435" t="s">
        <v>1921</v>
      </c>
      <c r="B221" s="435" t="s">
        <v>1922</v>
      </c>
      <c r="C221" s="435" t="s">
        <v>1519</v>
      </c>
      <c r="D221" t="s">
        <v>1393</v>
      </c>
      <c r="E221" s="435" t="s">
        <v>1922</v>
      </c>
      <c r="F221" s="436" t="s">
        <v>1488</v>
      </c>
    </row>
    <row r="222" spans="1:6">
      <c r="A222" s="435" t="s">
        <v>1923</v>
      </c>
      <c r="B222" s="435" t="s">
        <v>1924</v>
      </c>
      <c r="C222" s="411" t="s">
        <v>1387</v>
      </c>
      <c r="D222" t="s">
        <v>1388</v>
      </c>
      <c r="E222" s="435" t="s">
        <v>1924</v>
      </c>
      <c r="F222" s="436" t="s">
        <v>1684</v>
      </c>
    </row>
    <row r="223" spans="1:6">
      <c r="A223" s="435" t="s">
        <v>1925</v>
      </c>
      <c r="B223" s="435" t="s">
        <v>1926</v>
      </c>
      <c r="C223" s="435" t="s">
        <v>1673</v>
      </c>
      <c r="D223" t="s">
        <v>1393</v>
      </c>
      <c r="E223" s="435" t="s">
        <v>1926</v>
      </c>
      <c r="F223" s="436" t="s">
        <v>1466</v>
      </c>
    </row>
    <row r="224" spans="1:6">
      <c r="A224" s="435" t="s">
        <v>1927</v>
      </c>
      <c r="B224" s="435" t="s">
        <v>1928</v>
      </c>
      <c r="C224" s="435" t="s">
        <v>1404</v>
      </c>
      <c r="D224" t="s">
        <v>1393</v>
      </c>
      <c r="E224" s="435" t="s">
        <v>1928</v>
      </c>
      <c r="F224" s="436" t="s">
        <v>1401</v>
      </c>
    </row>
    <row r="225" spans="1:6">
      <c r="A225" s="435" t="s">
        <v>1929</v>
      </c>
      <c r="B225" s="435" t="s">
        <v>1930</v>
      </c>
      <c r="C225" s="435" t="s">
        <v>1426</v>
      </c>
      <c r="D225" t="s">
        <v>1393</v>
      </c>
      <c r="E225" s="435" t="s">
        <v>1930</v>
      </c>
      <c r="F225" s="436" t="s">
        <v>1394</v>
      </c>
    </row>
    <row r="226" spans="1:6">
      <c r="A226" s="435" t="s">
        <v>1931</v>
      </c>
      <c r="B226" s="435" t="s">
        <v>1932</v>
      </c>
      <c r="C226" s="435" t="s">
        <v>1421</v>
      </c>
      <c r="D226" t="s">
        <v>1393</v>
      </c>
      <c r="E226" s="435" t="s">
        <v>1932</v>
      </c>
      <c r="F226" s="436" t="s">
        <v>1408</v>
      </c>
    </row>
    <row r="227" spans="1:6">
      <c r="A227" s="435" t="s">
        <v>1933</v>
      </c>
      <c r="B227" s="435" t="s">
        <v>1934</v>
      </c>
      <c r="C227" s="435" t="s">
        <v>1759</v>
      </c>
      <c r="D227" t="s">
        <v>1393</v>
      </c>
      <c r="E227" s="435" t="s">
        <v>1934</v>
      </c>
      <c r="F227" s="436" t="s">
        <v>1401</v>
      </c>
    </row>
    <row r="228" spans="1:6">
      <c r="A228" s="435" t="s">
        <v>1935</v>
      </c>
      <c r="B228" s="435" t="s">
        <v>1936</v>
      </c>
      <c r="C228" s="435" t="s">
        <v>1435</v>
      </c>
      <c r="D228" t="s">
        <v>1393</v>
      </c>
      <c r="E228" s="435" t="s">
        <v>1936</v>
      </c>
      <c r="F228" s="436" t="s">
        <v>1488</v>
      </c>
    </row>
    <row r="229" spans="1:6">
      <c r="A229" s="435" t="s">
        <v>1937</v>
      </c>
      <c r="B229" s="435" t="s">
        <v>1938</v>
      </c>
      <c r="C229" s="435" t="s">
        <v>1387</v>
      </c>
      <c r="D229" t="s">
        <v>1393</v>
      </c>
      <c r="E229" s="435" t="s">
        <v>1938</v>
      </c>
      <c r="F229" s="436" t="s">
        <v>1401</v>
      </c>
    </row>
    <row r="230" spans="1:6">
      <c r="A230" s="435" t="s">
        <v>1939</v>
      </c>
      <c r="B230" s="435" t="s">
        <v>1940</v>
      </c>
      <c r="C230" s="435" t="s">
        <v>1387</v>
      </c>
      <c r="D230" t="s">
        <v>1393</v>
      </c>
      <c r="E230" s="435" t="s">
        <v>1940</v>
      </c>
      <c r="F230" s="436" t="s">
        <v>1401</v>
      </c>
    </row>
    <row r="231" spans="1:6">
      <c r="A231" s="435" t="s">
        <v>1941</v>
      </c>
      <c r="B231" s="435" t="s">
        <v>1942</v>
      </c>
      <c r="C231" s="435" t="s">
        <v>1438</v>
      </c>
      <c r="D231" t="s">
        <v>1393</v>
      </c>
      <c r="E231" s="435" t="s">
        <v>1942</v>
      </c>
      <c r="F231" s="436" t="s">
        <v>1488</v>
      </c>
    </row>
    <row r="232" spans="1:6">
      <c r="A232" s="435" t="s">
        <v>1943</v>
      </c>
      <c r="B232" s="435" t="s">
        <v>1944</v>
      </c>
      <c r="C232" s="435" t="s">
        <v>1748</v>
      </c>
      <c r="D232" t="s">
        <v>1393</v>
      </c>
      <c r="E232" s="435" t="s">
        <v>1944</v>
      </c>
      <c r="F232" s="436" t="s">
        <v>1394</v>
      </c>
    </row>
    <row r="233" spans="1:6">
      <c r="A233" s="435" t="s">
        <v>1945</v>
      </c>
      <c r="B233" s="435" t="s">
        <v>1946</v>
      </c>
      <c r="C233" s="435" t="s">
        <v>1400</v>
      </c>
      <c r="D233" t="s">
        <v>1393</v>
      </c>
      <c r="E233" s="435" t="s">
        <v>1946</v>
      </c>
      <c r="F233" s="436" t="s">
        <v>1401</v>
      </c>
    </row>
    <row r="234" spans="1:6">
      <c r="A234" s="435" t="s">
        <v>1947</v>
      </c>
      <c r="B234" s="435" t="s">
        <v>1948</v>
      </c>
      <c r="C234" s="435" t="s">
        <v>1724</v>
      </c>
      <c r="D234" t="s">
        <v>1393</v>
      </c>
      <c r="E234" s="435" t="s">
        <v>1948</v>
      </c>
      <c r="F234" s="436" t="s">
        <v>1394</v>
      </c>
    </row>
    <row r="235" spans="1:6">
      <c r="A235" s="435" t="s">
        <v>1949</v>
      </c>
      <c r="B235" s="435" t="s">
        <v>1950</v>
      </c>
      <c r="C235" s="435" t="s">
        <v>1505</v>
      </c>
      <c r="D235" t="s">
        <v>1393</v>
      </c>
      <c r="E235" s="435" t="s">
        <v>1950</v>
      </c>
      <c r="F235" s="436" t="s">
        <v>1394</v>
      </c>
    </row>
    <row r="236" spans="1:6">
      <c r="A236" s="435" t="s">
        <v>1951</v>
      </c>
      <c r="B236" s="435" t="s">
        <v>1952</v>
      </c>
      <c r="C236" s="411" t="s">
        <v>1400</v>
      </c>
      <c r="D236" t="s">
        <v>1388</v>
      </c>
      <c r="E236" s="435" t="s">
        <v>1952</v>
      </c>
      <c r="F236" s="436" t="s">
        <v>1684</v>
      </c>
    </row>
    <row r="237" spans="1:6">
      <c r="A237" s="435" t="s">
        <v>1953</v>
      </c>
      <c r="B237" s="435" t="s">
        <v>1954</v>
      </c>
      <c r="C237" s="435" t="s">
        <v>1400</v>
      </c>
      <c r="D237" t="s">
        <v>1393</v>
      </c>
      <c r="E237" s="435" t="s">
        <v>1954</v>
      </c>
      <c r="F237" s="436" t="s">
        <v>1441</v>
      </c>
    </row>
    <row r="238" spans="1:6">
      <c r="A238" s="435" t="s">
        <v>1955</v>
      </c>
      <c r="B238" s="435" t="s">
        <v>1956</v>
      </c>
      <c r="C238" s="435" t="s">
        <v>1687</v>
      </c>
      <c r="D238" t="s">
        <v>1393</v>
      </c>
      <c r="E238" s="435" t="s">
        <v>1956</v>
      </c>
      <c r="F238" s="436" t="s">
        <v>1394</v>
      </c>
    </row>
    <row r="239" spans="1:6">
      <c r="A239" s="435" t="s">
        <v>1957</v>
      </c>
      <c r="B239" s="435" t="s">
        <v>1958</v>
      </c>
      <c r="C239" s="435" t="s">
        <v>1848</v>
      </c>
      <c r="D239" t="s">
        <v>1393</v>
      </c>
      <c r="E239" s="435" t="s">
        <v>1958</v>
      </c>
      <c r="F239" s="436" t="s">
        <v>1401</v>
      </c>
    </row>
    <row r="240" spans="1:6">
      <c r="A240" s="435" t="s">
        <v>1959</v>
      </c>
      <c r="B240" s="435" t="s">
        <v>1960</v>
      </c>
      <c r="C240" s="435" t="s">
        <v>1848</v>
      </c>
      <c r="D240" t="s">
        <v>1393</v>
      </c>
      <c r="E240" s="435" t="s">
        <v>1960</v>
      </c>
      <c r="F240" s="436" t="s">
        <v>1463</v>
      </c>
    </row>
    <row r="241" spans="1:6">
      <c r="A241" s="435" t="s">
        <v>1961</v>
      </c>
      <c r="B241" s="435" t="s">
        <v>1962</v>
      </c>
      <c r="C241" s="411" t="s">
        <v>1523</v>
      </c>
      <c r="D241" t="s">
        <v>1388</v>
      </c>
      <c r="E241" s="435" t="s">
        <v>1962</v>
      </c>
      <c r="F241" s="436" t="s">
        <v>1560</v>
      </c>
    </row>
    <row r="242" spans="1:6">
      <c r="A242" s="435" t="s">
        <v>1963</v>
      </c>
      <c r="B242" s="435" t="s">
        <v>1964</v>
      </c>
      <c r="C242" t="s">
        <v>1965</v>
      </c>
      <c r="D242" t="s">
        <v>1388</v>
      </c>
      <c r="E242" s="435" t="s">
        <v>1964</v>
      </c>
      <c r="F242" s="436" t="s">
        <v>1684</v>
      </c>
    </row>
    <row r="243" spans="1:6">
      <c r="A243" s="435" t="s">
        <v>1966</v>
      </c>
      <c r="B243" s="435" t="s">
        <v>1967</v>
      </c>
      <c r="C243" s="435" t="s">
        <v>1421</v>
      </c>
      <c r="D243" t="s">
        <v>1393</v>
      </c>
      <c r="E243" s="435" t="s">
        <v>1967</v>
      </c>
      <c r="F243" s="436" t="s">
        <v>1394</v>
      </c>
    </row>
    <row r="244" spans="1:6">
      <c r="A244" s="435" t="s">
        <v>1968</v>
      </c>
      <c r="B244" s="435" t="s">
        <v>1969</v>
      </c>
      <c r="C244" s="435" t="s">
        <v>1429</v>
      </c>
      <c r="D244" t="s">
        <v>1393</v>
      </c>
      <c r="E244" s="435" t="s">
        <v>1969</v>
      </c>
      <c r="F244" s="436" t="s">
        <v>1401</v>
      </c>
    </row>
    <row r="245" spans="1:6">
      <c r="A245" s="435" t="s">
        <v>1970</v>
      </c>
      <c r="B245" s="435" t="s">
        <v>1971</v>
      </c>
      <c r="C245" s="435" t="s">
        <v>1429</v>
      </c>
      <c r="D245" t="s">
        <v>1393</v>
      </c>
      <c r="E245" s="435" t="s">
        <v>1971</v>
      </c>
      <c r="F245" s="436" t="s">
        <v>1441</v>
      </c>
    </row>
    <row r="246" spans="1:6">
      <c r="A246" s="435" t="s">
        <v>1972</v>
      </c>
      <c r="B246" s="435" t="s">
        <v>1973</v>
      </c>
      <c r="C246" s="435" t="s">
        <v>1559</v>
      </c>
      <c r="D246" t="s">
        <v>1393</v>
      </c>
      <c r="E246" s="435" t="s">
        <v>1973</v>
      </c>
      <c r="F246" s="436" t="s">
        <v>1401</v>
      </c>
    </row>
    <row r="247" spans="1:6">
      <c r="A247" s="435" t="s">
        <v>1974</v>
      </c>
      <c r="B247" s="435" t="s">
        <v>1975</v>
      </c>
      <c r="C247" s="435" t="s">
        <v>1965</v>
      </c>
      <c r="D247" t="s">
        <v>1393</v>
      </c>
      <c r="E247" s="435" t="s">
        <v>1975</v>
      </c>
      <c r="F247" s="436" t="s">
        <v>1488</v>
      </c>
    </row>
    <row r="248" spans="1:6">
      <c r="A248" s="435" t="s">
        <v>1976</v>
      </c>
      <c r="B248" s="435" t="s">
        <v>1977</v>
      </c>
      <c r="C248" s="435" t="s">
        <v>1387</v>
      </c>
      <c r="D248" t="s">
        <v>1393</v>
      </c>
      <c r="E248" s="435" t="s">
        <v>1977</v>
      </c>
      <c r="F248" s="436" t="s">
        <v>1401</v>
      </c>
    </row>
    <row r="249" spans="1:6">
      <c r="A249" s="435" t="s">
        <v>1978</v>
      </c>
      <c r="B249" s="435" t="s">
        <v>1979</v>
      </c>
      <c r="C249" s="435" t="s">
        <v>1570</v>
      </c>
      <c r="D249" t="s">
        <v>1393</v>
      </c>
      <c r="E249" s="435" t="s">
        <v>1979</v>
      </c>
      <c r="F249" s="436" t="s">
        <v>1401</v>
      </c>
    </row>
    <row r="250" spans="1:6">
      <c r="A250" s="435" t="s">
        <v>1980</v>
      </c>
      <c r="B250" s="435" t="s">
        <v>1981</v>
      </c>
      <c r="C250" s="435" t="s">
        <v>1759</v>
      </c>
      <c r="D250" t="s">
        <v>1393</v>
      </c>
      <c r="E250" s="435" t="s">
        <v>1981</v>
      </c>
      <c r="F250" s="436" t="s">
        <v>1441</v>
      </c>
    </row>
    <row r="251" spans="1:6">
      <c r="A251" s="435" t="s">
        <v>1982</v>
      </c>
      <c r="B251" s="435" t="s">
        <v>1983</v>
      </c>
      <c r="C251" s="435" t="s">
        <v>1759</v>
      </c>
      <c r="D251" t="s">
        <v>1393</v>
      </c>
      <c r="E251" s="435" t="s">
        <v>1983</v>
      </c>
      <c r="F251" s="436" t="s">
        <v>1401</v>
      </c>
    </row>
    <row r="252" spans="1:6">
      <c r="A252" s="435" t="s">
        <v>1984</v>
      </c>
      <c r="B252" s="435" t="s">
        <v>1985</v>
      </c>
      <c r="C252" s="435" t="s">
        <v>1387</v>
      </c>
      <c r="D252" t="s">
        <v>1393</v>
      </c>
      <c r="E252" s="435" t="s">
        <v>1985</v>
      </c>
      <c r="F252" s="436" t="s">
        <v>1401</v>
      </c>
    </row>
    <row r="253" spans="1:6">
      <c r="A253" s="435" t="s">
        <v>1986</v>
      </c>
      <c r="B253" s="435" t="s">
        <v>1987</v>
      </c>
      <c r="C253" s="435" t="s">
        <v>1523</v>
      </c>
      <c r="D253" t="s">
        <v>1393</v>
      </c>
      <c r="E253" s="435" t="s">
        <v>1987</v>
      </c>
      <c r="F253" s="436" t="s">
        <v>1488</v>
      </c>
    </row>
    <row r="254" spans="1:6">
      <c r="A254" s="435" t="s">
        <v>1988</v>
      </c>
      <c r="B254" s="435" t="s">
        <v>1989</v>
      </c>
      <c r="C254" s="435" t="s">
        <v>1783</v>
      </c>
      <c r="D254" t="s">
        <v>1388</v>
      </c>
      <c r="E254" s="435" t="s">
        <v>1989</v>
      </c>
      <c r="F254" s="436" t="s">
        <v>1389</v>
      </c>
    </row>
    <row r="255" spans="1:6">
      <c r="A255" s="435" t="s">
        <v>1990</v>
      </c>
      <c r="B255" s="435" t="s">
        <v>1991</v>
      </c>
      <c r="C255" s="411" t="s">
        <v>1783</v>
      </c>
      <c r="D255" t="s">
        <v>1388</v>
      </c>
      <c r="E255" s="435" t="s">
        <v>1991</v>
      </c>
      <c r="F255" s="436" t="s">
        <v>1597</v>
      </c>
    </row>
    <row r="256" spans="1:6">
      <c r="A256" s="435" t="s">
        <v>1992</v>
      </c>
      <c r="B256" s="435" t="s">
        <v>1993</v>
      </c>
      <c r="C256" s="435" t="s">
        <v>1773</v>
      </c>
      <c r="D256" t="s">
        <v>1393</v>
      </c>
      <c r="E256" s="435" t="s">
        <v>1993</v>
      </c>
      <c r="F256" s="436" t="s">
        <v>1394</v>
      </c>
    </row>
    <row r="257" spans="1:6">
      <c r="A257" s="435" t="s">
        <v>1994</v>
      </c>
      <c r="B257" s="435" t="s">
        <v>1995</v>
      </c>
      <c r="C257" s="435" t="s">
        <v>1996</v>
      </c>
      <c r="D257" t="s">
        <v>1393</v>
      </c>
      <c r="E257" s="435" t="s">
        <v>1995</v>
      </c>
      <c r="F257" s="436" t="s">
        <v>1394</v>
      </c>
    </row>
    <row r="258" spans="1:6">
      <c r="A258" s="435" t="s">
        <v>1997</v>
      </c>
      <c r="B258" s="435" t="s">
        <v>1998</v>
      </c>
      <c r="C258" s="435" t="s">
        <v>1999</v>
      </c>
      <c r="D258" t="s">
        <v>1393</v>
      </c>
      <c r="E258" s="435" t="s">
        <v>1998</v>
      </c>
      <c r="F258" s="436" t="s">
        <v>1394</v>
      </c>
    </row>
    <row r="259" spans="1:6">
      <c r="A259" s="435" t="s">
        <v>2000</v>
      </c>
      <c r="B259" s="435" t="s">
        <v>2001</v>
      </c>
      <c r="C259" s="411" t="s">
        <v>1776</v>
      </c>
      <c r="D259" t="s">
        <v>1388</v>
      </c>
      <c r="E259" s="435" t="s">
        <v>2001</v>
      </c>
      <c r="F259" s="436" t="s">
        <v>1684</v>
      </c>
    </row>
    <row r="260" spans="1:6">
      <c r="A260" s="435" t="s">
        <v>2002</v>
      </c>
      <c r="B260" s="435" t="s">
        <v>2003</v>
      </c>
      <c r="C260" s="435" t="s">
        <v>2004</v>
      </c>
      <c r="D260" t="s">
        <v>1393</v>
      </c>
      <c r="E260" s="435" t="s">
        <v>2003</v>
      </c>
      <c r="F260" s="436" t="s">
        <v>1394</v>
      </c>
    </row>
    <row r="261" spans="1:6">
      <c r="A261" s="435" t="s">
        <v>2005</v>
      </c>
      <c r="B261" s="435" t="s">
        <v>2006</v>
      </c>
      <c r="C261" s="435" t="s">
        <v>1429</v>
      </c>
      <c r="D261" t="s">
        <v>1393</v>
      </c>
      <c r="E261" s="435" t="s">
        <v>2006</v>
      </c>
      <c r="F261" s="436" t="s">
        <v>1394</v>
      </c>
    </row>
    <row r="262" spans="1:6">
      <c r="A262" s="435" t="s">
        <v>2007</v>
      </c>
      <c r="B262" s="435" t="s">
        <v>2008</v>
      </c>
      <c r="C262" s="435" t="s">
        <v>1426</v>
      </c>
      <c r="D262" t="s">
        <v>1393</v>
      </c>
      <c r="E262" s="435" t="s">
        <v>2008</v>
      </c>
      <c r="F262" s="436" t="s">
        <v>1394</v>
      </c>
    </row>
    <row r="263" spans="1:6">
      <c r="A263" s="435" t="s">
        <v>2009</v>
      </c>
      <c r="B263" s="435" t="s">
        <v>2010</v>
      </c>
      <c r="C263" s="435" t="s">
        <v>1655</v>
      </c>
      <c r="D263" t="s">
        <v>1393</v>
      </c>
      <c r="E263" s="435" t="s">
        <v>2010</v>
      </c>
      <c r="F263" s="436" t="s">
        <v>1394</v>
      </c>
    </row>
    <row r="264" spans="1:6">
      <c r="A264" s="435" t="s">
        <v>2011</v>
      </c>
      <c r="B264" s="435" t="s">
        <v>2012</v>
      </c>
      <c r="C264" s="435" t="s">
        <v>1387</v>
      </c>
      <c r="D264" t="s">
        <v>1388</v>
      </c>
      <c r="E264" s="435" t="s">
        <v>2012</v>
      </c>
      <c r="F264" s="436" t="s">
        <v>1560</v>
      </c>
    </row>
    <row r="265" spans="1:6">
      <c r="A265" s="435" t="s">
        <v>2013</v>
      </c>
      <c r="B265" s="435" t="s">
        <v>2014</v>
      </c>
      <c r="C265" s="435" t="s">
        <v>1751</v>
      </c>
      <c r="D265" t="s">
        <v>1393</v>
      </c>
      <c r="E265" s="435" t="s">
        <v>2014</v>
      </c>
      <c r="F265" s="436" t="s">
        <v>1394</v>
      </c>
    </row>
    <row r="266" spans="1:6">
      <c r="A266" s="435" t="s">
        <v>2015</v>
      </c>
      <c r="B266" s="435" t="s">
        <v>2016</v>
      </c>
      <c r="C266" s="435" t="s">
        <v>1699</v>
      </c>
      <c r="D266" t="s">
        <v>1393</v>
      </c>
      <c r="E266" s="435" t="s">
        <v>2016</v>
      </c>
      <c r="F266" s="436" t="s">
        <v>1394</v>
      </c>
    </row>
    <row r="267" spans="1:6">
      <c r="A267" s="435" t="s">
        <v>2017</v>
      </c>
      <c r="B267" s="435" t="s">
        <v>2018</v>
      </c>
      <c r="C267" s="435" t="s">
        <v>1400</v>
      </c>
      <c r="D267" t="s">
        <v>1393</v>
      </c>
      <c r="E267" s="435" t="s">
        <v>2018</v>
      </c>
      <c r="F267" s="436" t="s">
        <v>1394</v>
      </c>
    </row>
    <row r="268" spans="1:6">
      <c r="A268" s="435" t="s">
        <v>2019</v>
      </c>
      <c r="B268" s="435" t="s">
        <v>2020</v>
      </c>
      <c r="C268" s="435" t="s">
        <v>1505</v>
      </c>
      <c r="D268" t="s">
        <v>1393</v>
      </c>
      <c r="E268" s="435" t="s">
        <v>2020</v>
      </c>
      <c r="F268" s="436" t="s">
        <v>1394</v>
      </c>
    </row>
    <row r="269" spans="1:6">
      <c r="A269" s="435" t="s">
        <v>2021</v>
      </c>
      <c r="B269" s="435" t="s">
        <v>2022</v>
      </c>
      <c r="C269" s="435" t="s">
        <v>1387</v>
      </c>
      <c r="D269" t="s">
        <v>1393</v>
      </c>
      <c r="E269" s="435" t="s">
        <v>2022</v>
      </c>
      <c r="F269" s="436" t="s">
        <v>1394</v>
      </c>
    </row>
    <row r="270" spans="1:6">
      <c r="A270" s="435" t="s">
        <v>2023</v>
      </c>
      <c r="B270" s="435" t="s">
        <v>2024</v>
      </c>
      <c r="C270" s="435" t="s">
        <v>1673</v>
      </c>
      <c r="D270" t="s">
        <v>1393</v>
      </c>
      <c r="E270" s="435" t="s">
        <v>2024</v>
      </c>
      <c r="F270" s="436" t="s">
        <v>1394</v>
      </c>
    </row>
    <row r="271" spans="1:6">
      <c r="A271" s="435" t="s">
        <v>2025</v>
      </c>
      <c r="B271" s="435" t="s">
        <v>2026</v>
      </c>
      <c r="C271" s="435" t="s">
        <v>1516</v>
      </c>
      <c r="D271" t="s">
        <v>1393</v>
      </c>
      <c r="E271" s="435" t="s">
        <v>2026</v>
      </c>
      <c r="F271" s="436" t="s">
        <v>1408</v>
      </c>
    </row>
    <row r="272" spans="1:6">
      <c r="A272" s="435" t="s">
        <v>2027</v>
      </c>
      <c r="B272" s="435" t="s">
        <v>2028</v>
      </c>
      <c r="C272" s="435" t="s">
        <v>1404</v>
      </c>
      <c r="D272" t="s">
        <v>1393</v>
      </c>
      <c r="E272" s="435" t="s">
        <v>2028</v>
      </c>
      <c r="F272" s="436" t="s">
        <v>1401</v>
      </c>
    </row>
    <row r="273" spans="1:6">
      <c r="A273" s="435" t="s">
        <v>2029</v>
      </c>
      <c r="B273" s="435" t="s">
        <v>2030</v>
      </c>
      <c r="C273" s="435" t="s">
        <v>1559</v>
      </c>
      <c r="D273" t="s">
        <v>1393</v>
      </c>
      <c r="E273" s="435" t="s">
        <v>2030</v>
      </c>
      <c r="F273" s="436" t="s">
        <v>1394</v>
      </c>
    </row>
    <row r="274" spans="1:6">
      <c r="A274" s="435" t="s">
        <v>2031</v>
      </c>
      <c r="B274" s="435" t="s">
        <v>2032</v>
      </c>
      <c r="C274" s="435" t="s">
        <v>1387</v>
      </c>
      <c r="D274" t="s">
        <v>1393</v>
      </c>
      <c r="E274" s="435" t="s">
        <v>2032</v>
      </c>
      <c r="F274" s="436" t="s">
        <v>1401</v>
      </c>
    </row>
    <row r="275" spans="1:6">
      <c r="A275" s="435" t="s">
        <v>2033</v>
      </c>
      <c r="B275" s="435" t="s">
        <v>2034</v>
      </c>
      <c r="C275" s="411" t="s">
        <v>1523</v>
      </c>
      <c r="D275" t="s">
        <v>1388</v>
      </c>
      <c r="E275" s="435" t="s">
        <v>2034</v>
      </c>
      <c r="F275" s="436" t="s">
        <v>1597</v>
      </c>
    </row>
    <row r="276" spans="1:6">
      <c r="A276" s="435" t="s">
        <v>2035</v>
      </c>
      <c r="B276" s="435" t="s">
        <v>2036</v>
      </c>
      <c r="C276" s="435" t="s">
        <v>1650</v>
      </c>
      <c r="D276" t="s">
        <v>1393</v>
      </c>
      <c r="E276" s="435" t="s">
        <v>2036</v>
      </c>
      <c r="F276" s="436" t="s">
        <v>1408</v>
      </c>
    </row>
    <row r="277" spans="1:6">
      <c r="A277" s="435" t="s">
        <v>2037</v>
      </c>
      <c r="B277" s="435" t="s">
        <v>2038</v>
      </c>
      <c r="C277" s="435" t="s">
        <v>1751</v>
      </c>
      <c r="D277" t="s">
        <v>1393</v>
      </c>
      <c r="E277" s="435" t="s">
        <v>2038</v>
      </c>
      <c r="F277" s="436" t="s">
        <v>1394</v>
      </c>
    </row>
    <row r="278" spans="1:6">
      <c r="A278" s="435" t="s">
        <v>2039</v>
      </c>
      <c r="B278" s="435" t="s">
        <v>2040</v>
      </c>
      <c r="C278" s="435" t="s">
        <v>1387</v>
      </c>
      <c r="D278" t="s">
        <v>1393</v>
      </c>
      <c r="E278" s="435" t="s">
        <v>2040</v>
      </c>
      <c r="F278" s="436" t="s">
        <v>1408</v>
      </c>
    </row>
    <row r="279" spans="1:6">
      <c r="A279" s="435" t="s">
        <v>2041</v>
      </c>
      <c r="B279" s="435" t="s">
        <v>2042</v>
      </c>
      <c r="C279" s="435" t="s">
        <v>1387</v>
      </c>
      <c r="D279" t="s">
        <v>1388</v>
      </c>
      <c r="E279" s="435" t="s">
        <v>2042</v>
      </c>
      <c r="F279" s="436" t="s">
        <v>1560</v>
      </c>
    </row>
    <row r="280" spans="1:6">
      <c r="A280" s="435" t="s">
        <v>2043</v>
      </c>
      <c r="B280" s="435" t="s">
        <v>2044</v>
      </c>
      <c r="C280" s="435" t="s">
        <v>1387</v>
      </c>
      <c r="D280" t="s">
        <v>1393</v>
      </c>
      <c r="E280" s="435" t="s">
        <v>2044</v>
      </c>
      <c r="F280" s="436" t="s">
        <v>1463</v>
      </c>
    </row>
    <row r="281" spans="1:6">
      <c r="A281" s="435" t="s">
        <v>2045</v>
      </c>
      <c r="B281" s="435" t="s">
        <v>2046</v>
      </c>
      <c r="C281" s="435" t="s">
        <v>1387</v>
      </c>
      <c r="D281" t="s">
        <v>1393</v>
      </c>
      <c r="E281" s="435" t="s">
        <v>2046</v>
      </c>
      <c r="F281" s="436" t="s">
        <v>1441</v>
      </c>
    </row>
    <row r="282" spans="1:6">
      <c r="A282" s="435" t="s">
        <v>2047</v>
      </c>
      <c r="B282" s="435" t="s">
        <v>2048</v>
      </c>
      <c r="C282" s="435" t="s">
        <v>1387</v>
      </c>
      <c r="D282" t="s">
        <v>1393</v>
      </c>
      <c r="E282" s="435" t="s">
        <v>2048</v>
      </c>
      <c r="F282" s="436" t="s">
        <v>1401</v>
      </c>
    </row>
    <row r="283" spans="1:6">
      <c r="A283" s="435" t="s">
        <v>2049</v>
      </c>
      <c r="B283" s="435" t="s">
        <v>2050</v>
      </c>
      <c r="C283" s="435" t="s">
        <v>1407</v>
      </c>
      <c r="D283" t="s">
        <v>1393</v>
      </c>
      <c r="E283" s="435" t="s">
        <v>2050</v>
      </c>
      <c r="F283" s="436" t="s">
        <v>1408</v>
      </c>
    </row>
    <row r="284" spans="1:6">
      <c r="A284" s="435" t="s">
        <v>2051</v>
      </c>
      <c r="B284" s="435" t="s">
        <v>2052</v>
      </c>
      <c r="C284" s="435" t="s">
        <v>1387</v>
      </c>
      <c r="D284" t="s">
        <v>1388</v>
      </c>
      <c r="E284" s="435" t="s">
        <v>2052</v>
      </c>
      <c r="F284" s="436" t="s">
        <v>1560</v>
      </c>
    </row>
    <row r="285" spans="1:6">
      <c r="A285" s="435" t="s">
        <v>2053</v>
      </c>
      <c r="B285" s="435" t="s">
        <v>2054</v>
      </c>
      <c r="C285" s="411" t="s">
        <v>1404</v>
      </c>
      <c r="D285" t="s">
        <v>1388</v>
      </c>
      <c r="E285" s="435" t="s">
        <v>2054</v>
      </c>
      <c r="F285" s="436" t="s">
        <v>1389</v>
      </c>
    </row>
    <row r="286" spans="1:6">
      <c r="A286" s="435" t="s">
        <v>2055</v>
      </c>
      <c r="B286" s="435" t="s">
        <v>2056</v>
      </c>
      <c r="C286" s="435" t="s">
        <v>2057</v>
      </c>
      <c r="D286" t="s">
        <v>1393</v>
      </c>
      <c r="E286" s="435" t="s">
        <v>2056</v>
      </c>
      <c r="F286" s="436" t="s">
        <v>1441</v>
      </c>
    </row>
    <row r="287" spans="1:6">
      <c r="A287" s="435" t="s">
        <v>2058</v>
      </c>
      <c r="B287" s="435" t="s">
        <v>2059</v>
      </c>
      <c r="C287" s="435" t="s">
        <v>2057</v>
      </c>
      <c r="D287" t="s">
        <v>1393</v>
      </c>
      <c r="E287" s="435" t="s">
        <v>2059</v>
      </c>
      <c r="F287" s="436" t="s">
        <v>1408</v>
      </c>
    </row>
    <row r="288" spans="1:6">
      <c r="A288" s="435" t="s">
        <v>2060</v>
      </c>
      <c r="B288" s="435" t="s">
        <v>2061</v>
      </c>
      <c r="C288" s="435" t="s">
        <v>1516</v>
      </c>
      <c r="D288" t="s">
        <v>1393</v>
      </c>
      <c r="E288" s="435" t="s">
        <v>2061</v>
      </c>
      <c r="F288" s="436" t="s">
        <v>1401</v>
      </c>
    </row>
    <row r="289" spans="1:6">
      <c r="A289" s="435" t="s">
        <v>2062</v>
      </c>
      <c r="B289" s="435" t="s">
        <v>2063</v>
      </c>
      <c r="C289" s="435" t="s">
        <v>1387</v>
      </c>
      <c r="D289" t="s">
        <v>1393</v>
      </c>
      <c r="E289" s="435" t="s">
        <v>2063</v>
      </c>
      <c r="F289" s="436" t="s">
        <v>1401</v>
      </c>
    </row>
    <row r="290" spans="1:6">
      <c r="A290" s="435" t="s">
        <v>2064</v>
      </c>
      <c r="B290" s="435" t="s">
        <v>2065</v>
      </c>
      <c r="C290" s="435" t="s">
        <v>1505</v>
      </c>
      <c r="D290" t="s">
        <v>1393</v>
      </c>
      <c r="E290" s="435" t="s">
        <v>2065</v>
      </c>
      <c r="F290" s="436" t="s">
        <v>1394</v>
      </c>
    </row>
    <row r="291" spans="1:6">
      <c r="A291" s="435" t="s">
        <v>2066</v>
      </c>
      <c r="B291" s="435" t="s">
        <v>2067</v>
      </c>
      <c r="C291" s="435" t="s">
        <v>1556</v>
      </c>
      <c r="D291" t="s">
        <v>1393</v>
      </c>
      <c r="E291" s="435" t="s">
        <v>2067</v>
      </c>
      <c r="F291" s="436" t="s">
        <v>1408</v>
      </c>
    </row>
    <row r="292" spans="1:6">
      <c r="A292" s="435" t="s">
        <v>2068</v>
      </c>
      <c r="B292" s="435" t="s">
        <v>2069</v>
      </c>
      <c r="C292" s="435" t="s">
        <v>1400</v>
      </c>
      <c r="D292" t="s">
        <v>1393</v>
      </c>
      <c r="E292" s="435" t="s">
        <v>2069</v>
      </c>
      <c r="F292" s="436" t="s">
        <v>1441</v>
      </c>
    </row>
    <row r="293" spans="1:6">
      <c r="A293" s="435" t="s">
        <v>2070</v>
      </c>
      <c r="B293" s="435" t="s">
        <v>2071</v>
      </c>
      <c r="C293" s="435" t="s">
        <v>1556</v>
      </c>
      <c r="D293" t="s">
        <v>1393</v>
      </c>
      <c r="E293" s="435" t="s">
        <v>2071</v>
      </c>
      <c r="F293" s="436" t="s">
        <v>1408</v>
      </c>
    </row>
    <row r="294" spans="1:6">
      <c r="A294" s="435" t="s">
        <v>2072</v>
      </c>
      <c r="B294" s="435" t="s">
        <v>2073</v>
      </c>
      <c r="C294" s="435" t="s">
        <v>1751</v>
      </c>
      <c r="D294" t="s">
        <v>1393</v>
      </c>
      <c r="E294" s="435" t="s">
        <v>2073</v>
      </c>
      <c r="F294" s="436" t="s">
        <v>1394</v>
      </c>
    </row>
    <row r="295" spans="1:6">
      <c r="A295" s="435" t="s">
        <v>2074</v>
      </c>
      <c r="B295" s="435" t="s">
        <v>2075</v>
      </c>
      <c r="C295" s="435" t="s">
        <v>1776</v>
      </c>
      <c r="D295" t="s">
        <v>1393</v>
      </c>
      <c r="E295" s="435" t="s">
        <v>2075</v>
      </c>
      <c r="F295" s="436" t="s">
        <v>1394</v>
      </c>
    </row>
    <row r="296" spans="1:6">
      <c r="A296" s="435" t="s">
        <v>2076</v>
      </c>
      <c r="B296" s="435" t="s">
        <v>2077</v>
      </c>
      <c r="C296" s="411" t="s">
        <v>1655</v>
      </c>
      <c r="D296" t="s">
        <v>1388</v>
      </c>
      <c r="E296" s="435" t="s">
        <v>2077</v>
      </c>
      <c r="F296" s="436" t="s">
        <v>1597</v>
      </c>
    </row>
    <row r="297" spans="1:6">
      <c r="A297" s="435" t="s">
        <v>2078</v>
      </c>
      <c r="B297" s="435" t="s">
        <v>2079</v>
      </c>
      <c r="C297" s="435" t="s">
        <v>1848</v>
      </c>
      <c r="D297" t="s">
        <v>1393</v>
      </c>
      <c r="E297" s="435" t="s">
        <v>2079</v>
      </c>
      <c r="F297" s="436" t="s">
        <v>1587</v>
      </c>
    </row>
    <row r="298" spans="1:6">
      <c r="A298" s="435" t="s">
        <v>2080</v>
      </c>
      <c r="B298" s="435" t="s">
        <v>2081</v>
      </c>
      <c r="C298" s="435" t="s">
        <v>1818</v>
      </c>
      <c r="D298" t="s">
        <v>1393</v>
      </c>
      <c r="E298" s="435" t="s">
        <v>2081</v>
      </c>
      <c r="F298" s="436" t="s">
        <v>1394</v>
      </c>
    </row>
    <row r="299" spans="1:6">
      <c r="A299" s="435" t="s">
        <v>2082</v>
      </c>
      <c r="B299" s="435" t="s">
        <v>2083</v>
      </c>
      <c r="C299" s="435" t="s">
        <v>1387</v>
      </c>
      <c r="D299" t="s">
        <v>1393</v>
      </c>
      <c r="E299" s="435" t="s">
        <v>2083</v>
      </c>
      <c r="F299" s="436" t="s">
        <v>1401</v>
      </c>
    </row>
    <row r="300" spans="1:6">
      <c r="A300" s="435" t="s">
        <v>2084</v>
      </c>
      <c r="B300" s="435" t="s">
        <v>2085</v>
      </c>
      <c r="C300" s="435" t="s">
        <v>1387</v>
      </c>
      <c r="D300" t="s">
        <v>1393</v>
      </c>
      <c r="E300" s="435" t="s">
        <v>2085</v>
      </c>
      <c r="F300" s="436" t="s">
        <v>1401</v>
      </c>
    </row>
    <row r="301" spans="1:6">
      <c r="A301" s="435" t="s">
        <v>2086</v>
      </c>
      <c r="B301" s="435" t="s">
        <v>2087</v>
      </c>
      <c r="C301" s="435" t="s">
        <v>2088</v>
      </c>
      <c r="D301" t="s">
        <v>1388</v>
      </c>
      <c r="E301" s="435" t="s">
        <v>2087</v>
      </c>
      <c r="F301" s="436" t="s">
        <v>1560</v>
      </c>
    </row>
    <row r="302" spans="1:6">
      <c r="A302" s="435" t="s">
        <v>2089</v>
      </c>
      <c r="B302" s="435" t="s">
        <v>2090</v>
      </c>
      <c r="C302" s="435" t="s">
        <v>1387</v>
      </c>
      <c r="D302" t="s">
        <v>1393</v>
      </c>
      <c r="E302" s="435" t="s">
        <v>2090</v>
      </c>
      <c r="F302" s="436" t="s">
        <v>1401</v>
      </c>
    </row>
    <row r="303" spans="1:6">
      <c r="A303" s="435" t="s">
        <v>2091</v>
      </c>
      <c r="B303" s="435" t="s">
        <v>2092</v>
      </c>
      <c r="C303" s="435" t="s">
        <v>1387</v>
      </c>
      <c r="D303" t="s">
        <v>1393</v>
      </c>
      <c r="E303" s="435" t="s">
        <v>2092</v>
      </c>
      <c r="F303" s="436" t="s">
        <v>1401</v>
      </c>
    </row>
    <row r="304" spans="1:6">
      <c r="A304" s="435" t="s">
        <v>2093</v>
      </c>
      <c r="B304" s="435" t="s">
        <v>2094</v>
      </c>
      <c r="C304" s="435" t="s">
        <v>1650</v>
      </c>
      <c r="D304" t="s">
        <v>1393</v>
      </c>
      <c r="E304" s="435" t="s">
        <v>2094</v>
      </c>
      <c r="F304" s="436" t="s">
        <v>1394</v>
      </c>
    </row>
    <row r="305" spans="1:6">
      <c r="A305" s="435" t="s">
        <v>2095</v>
      </c>
      <c r="B305" s="435" t="s">
        <v>2096</v>
      </c>
      <c r="C305" s="435" t="s">
        <v>2097</v>
      </c>
      <c r="D305" t="s">
        <v>1388</v>
      </c>
      <c r="E305" s="435" t="s">
        <v>2096</v>
      </c>
      <c r="F305" s="436" t="s">
        <v>1389</v>
      </c>
    </row>
    <row r="306" spans="1:6">
      <c r="A306" s="435" t="s">
        <v>2098</v>
      </c>
      <c r="B306" s="435" t="s">
        <v>2099</v>
      </c>
      <c r="C306" s="435" t="s">
        <v>1404</v>
      </c>
      <c r="D306" t="s">
        <v>1393</v>
      </c>
      <c r="E306" s="435" t="s">
        <v>2099</v>
      </c>
      <c r="F306" s="436" t="s">
        <v>1401</v>
      </c>
    </row>
    <row r="307" spans="1:6">
      <c r="A307" s="435" t="s">
        <v>2100</v>
      </c>
      <c r="B307" s="435" t="s">
        <v>2101</v>
      </c>
      <c r="C307" s="435" t="s">
        <v>1414</v>
      </c>
      <c r="D307" t="s">
        <v>1393</v>
      </c>
      <c r="E307" s="435" t="s">
        <v>2101</v>
      </c>
      <c r="F307" s="436" t="s">
        <v>1466</v>
      </c>
    </row>
    <row r="308" spans="1:6">
      <c r="A308" s="435" t="s">
        <v>2102</v>
      </c>
      <c r="B308" s="435" t="s">
        <v>2103</v>
      </c>
      <c r="C308" s="411" t="s">
        <v>1487</v>
      </c>
      <c r="D308" t="s">
        <v>1388</v>
      </c>
      <c r="E308" s="435" t="s">
        <v>2103</v>
      </c>
      <c r="F308" s="436" t="s">
        <v>1578</v>
      </c>
    </row>
    <row r="309" spans="1:6">
      <c r="A309" s="435" t="s">
        <v>2104</v>
      </c>
      <c r="B309" s="435" t="s">
        <v>2105</v>
      </c>
      <c r="C309" s="435" t="s">
        <v>1516</v>
      </c>
      <c r="D309" t="s">
        <v>1393</v>
      </c>
      <c r="E309" s="435" t="s">
        <v>2105</v>
      </c>
      <c r="F309" s="436" t="s">
        <v>1408</v>
      </c>
    </row>
    <row r="310" spans="1:6">
      <c r="A310" s="435" t="s">
        <v>2106</v>
      </c>
      <c r="B310" s="435" t="s">
        <v>2107</v>
      </c>
      <c r="C310" s="435" t="s">
        <v>1407</v>
      </c>
      <c r="D310" t="s">
        <v>1393</v>
      </c>
      <c r="E310" s="435" t="s">
        <v>2107</v>
      </c>
      <c r="F310" s="436" t="s">
        <v>1394</v>
      </c>
    </row>
    <row r="311" spans="1:6">
      <c r="A311" s="435" t="s">
        <v>2108</v>
      </c>
      <c r="B311" s="435" t="s">
        <v>2109</v>
      </c>
      <c r="C311" t="s">
        <v>1407</v>
      </c>
      <c r="D311" t="s">
        <v>1388</v>
      </c>
      <c r="E311" s="435" t="s">
        <v>2109</v>
      </c>
      <c r="F311" s="436" t="s">
        <v>1684</v>
      </c>
    </row>
    <row r="312" spans="1:6">
      <c r="A312" s="435" t="s">
        <v>2110</v>
      </c>
      <c r="B312" s="435" t="s">
        <v>2111</v>
      </c>
      <c r="C312" s="435" t="s">
        <v>2097</v>
      </c>
      <c r="D312" t="s">
        <v>1393</v>
      </c>
      <c r="E312" s="435" t="s">
        <v>2111</v>
      </c>
      <c r="F312" s="436" t="s">
        <v>1394</v>
      </c>
    </row>
    <row r="313" spans="1:6">
      <c r="A313" s="435" t="s">
        <v>2112</v>
      </c>
      <c r="B313" s="435" t="s">
        <v>2113</v>
      </c>
      <c r="C313" s="435" t="s">
        <v>1387</v>
      </c>
      <c r="D313" t="s">
        <v>1393</v>
      </c>
      <c r="E313" s="435" t="s">
        <v>2113</v>
      </c>
      <c r="F313" s="436" t="s">
        <v>1401</v>
      </c>
    </row>
    <row r="314" spans="1:6">
      <c r="A314" s="435" t="s">
        <v>2114</v>
      </c>
      <c r="B314" s="435" t="s">
        <v>2115</v>
      </c>
      <c r="C314" s="435" t="s">
        <v>1556</v>
      </c>
      <c r="D314" t="s">
        <v>1388</v>
      </c>
      <c r="E314" s="435" t="s">
        <v>2115</v>
      </c>
      <c r="F314" s="436" t="s">
        <v>1389</v>
      </c>
    </row>
    <row r="315" spans="1:6">
      <c r="A315" s="435" t="s">
        <v>2116</v>
      </c>
      <c r="B315" s="435" t="s">
        <v>2117</v>
      </c>
      <c r="C315" s="435" t="s">
        <v>1523</v>
      </c>
      <c r="D315" t="s">
        <v>1393</v>
      </c>
      <c r="E315" s="435" t="s">
        <v>2117</v>
      </c>
      <c r="F315" s="436" t="s">
        <v>1408</v>
      </c>
    </row>
    <row r="316" spans="1:6">
      <c r="A316" s="435" t="s">
        <v>2118</v>
      </c>
      <c r="B316" s="435" t="s">
        <v>2119</v>
      </c>
      <c r="C316" s="435" t="s">
        <v>1523</v>
      </c>
      <c r="D316" t="s">
        <v>1393</v>
      </c>
      <c r="E316" s="435" t="s">
        <v>2119</v>
      </c>
      <c r="F316" s="436" t="s">
        <v>1441</v>
      </c>
    </row>
    <row r="317" spans="1:6">
      <c r="A317" s="435" t="s">
        <v>2120</v>
      </c>
      <c r="B317" s="435" t="s">
        <v>2121</v>
      </c>
      <c r="C317" s="435" t="s">
        <v>1678</v>
      </c>
      <c r="D317" t="s">
        <v>1393</v>
      </c>
      <c r="E317" s="435" t="s">
        <v>2121</v>
      </c>
      <c r="F317" s="436" t="s">
        <v>1488</v>
      </c>
    </row>
    <row r="318" spans="1:6">
      <c r="A318" s="435" t="s">
        <v>2122</v>
      </c>
      <c r="B318" s="435" t="s">
        <v>2123</v>
      </c>
      <c r="C318" s="435" t="s">
        <v>1404</v>
      </c>
      <c r="D318" t="s">
        <v>1393</v>
      </c>
      <c r="E318" s="435" t="s">
        <v>2123</v>
      </c>
      <c r="F318" s="436" t="s">
        <v>1401</v>
      </c>
    </row>
    <row r="319" spans="1:6">
      <c r="A319" s="435" t="s">
        <v>2124</v>
      </c>
      <c r="B319" s="435" t="s">
        <v>2125</v>
      </c>
      <c r="C319" s="435" t="s">
        <v>1699</v>
      </c>
      <c r="D319" t="s">
        <v>1393</v>
      </c>
      <c r="E319" s="435" t="s">
        <v>2125</v>
      </c>
      <c r="F319" s="436" t="s">
        <v>1394</v>
      </c>
    </row>
    <row r="320" spans="1:6">
      <c r="A320" s="435" t="s">
        <v>2126</v>
      </c>
      <c r="B320" s="435" t="s">
        <v>2127</v>
      </c>
      <c r="C320" s="435" t="s">
        <v>1965</v>
      </c>
      <c r="D320" t="s">
        <v>1393</v>
      </c>
      <c r="E320" s="435" t="s">
        <v>2127</v>
      </c>
      <c r="F320" s="436" t="s">
        <v>1488</v>
      </c>
    </row>
    <row r="321" spans="1:6">
      <c r="A321" s="435" t="s">
        <v>2128</v>
      </c>
      <c r="B321" s="435" t="s">
        <v>2129</v>
      </c>
      <c r="C321" s="411" t="s">
        <v>1392</v>
      </c>
      <c r="D321" t="s">
        <v>1388</v>
      </c>
      <c r="E321" s="435" t="s">
        <v>2129</v>
      </c>
      <c r="F321" s="436" t="s">
        <v>1578</v>
      </c>
    </row>
    <row r="322" spans="1:6">
      <c r="A322" s="435" t="s">
        <v>2130</v>
      </c>
      <c r="B322" s="435" t="s">
        <v>2131</v>
      </c>
      <c r="C322" s="435" t="s">
        <v>1392</v>
      </c>
      <c r="D322" t="s">
        <v>1393</v>
      </c>
      <c r="E322" s="435" t="s">
        <v>2131</v>
      </c>
      <c r="F322" s="436" t="s">
        <v>1394</v>
      </c>
    </row>
    <row r="323" spans="1:6">
      <c r="A323" s="435" t="s">
        <v>2132</v>
      </c>
      <c r="B323" s="435" t="s">
        <v>2133</v>
      </c>
      <c r="C323" s="435" t="s">
        <v>2134</v>
      </c>
      <c r="D323" t="s">
        <v>1393</v>
      </c>
      <c r="E323" s="435" t="s">
        <v>2133</v>
      </c>
      <c r="F323" s="436" t="s">
        <v>1394</v>
      </c>
    </row>
    <row r="324" spans="1:6">
      <c r="A324" s="435" t="s">
        <v>2135</v>
      </c>
      <c r="B324" s="435" t="s">
        <v>2136</v>
      </c>
      <c r="C324" s="435" t="s">
        <v>1432</v>
      </c>
      <c r="D324" t="s">
        <v>1393</v>
      </c>
      <c r="E324" s="435" t="s">
        <v>2136</v>
      </c>
      <c r="F324" s="436" t="s">
        <v>1394</v>
      </c>
    </row>
    <row r="325" spans="1:6">
      <c r="A325" s="435" t="s">
        <v>2137</v>
      </c>
      <c r="B325" s="435" t="s">
        <v>2138</v>
      </c>
      <c r="C325" s="435" t="s">
        <v>1603</v>
      </c>
      <c r="D325" t="s">
        <v>1393</v>
      </c>
      <c r="E325" s="435" t="s">
        <v>2138</v>
      </c>
      <c r="F325" s="436" t="s">
        <v>1408</v>
      </c>
    </row>
    <row r="326" spans="1:6">
      <c r="A326" s="435" t="s">
        <v>2139</v>
      </c>
      <c r="B326" s="435" t="s">
        <v>2140</v>
      </c>
      <c r="C326" s="435" t="s">
        <v>1603</v>
      </c>
      <c r="D326" t="s">
        <v>1393</v>
      </c>
      <c r="E326" s="435" t="s">
        <v>2140</v>
      </c>
      <c r="F326" s="436" t="s">
        <v>1463</v>
      </c>
    </row>
    <row r="327" spans="1:6">
      <c r="A327" s="435" t="s">
        <v>2141</v>
      </c>
      <c r="B327" s="435" t="s">
        <v>2142</v>
      </c>
      <c r="C327" s="435" t="s">
        <v>1404</v>
      </c>
      <c r="D327" t="s">
        <v>1393</v>
      </c>
      <c r="E327" s="435" t="s">
        <v>2142</v>
      </c>
      <c r="F327" s="436" t="s">
        <v>1401</v>
      </c>
    </row>
    <row r="328" spans="1:6">
      <c r="A328" s="435" t="s">
        <v>2143</v>
      </c>
      <c r="B328" s="435" t="s">
        <v>2144</v>
      </c>
      <c r="C328" s="435" t="s">
        <v>2057</v>
      </c>
      <c r="D328" t="s">
        <v>1393</v>
      </c>
      <c r="E328" s="435" t="s">
        <v>2144</v>
      </c>
      <c r="F328" s="436" t="s">
        <v>1408</v>
      </c>
    </row>
    <row r="329" spans="1:6">
      <c r="A329" s="435" t="s">
        <v>2145</v>
      </c>
      <c r="B329" s="435" t="s">
        <v>2146</v>
      </c>
      <c r="C329" s="435" t="s">
        <v>1387</v>
      </c>
      <c r="D329" t="s">
        <v>1393</v>
      </c>
      <c r="E329" s="435" t="s">
        <v>2146</v>
      </c>
      <c r="F329" s="436" t="s">
        <v>1401</v>
      </c>
    </row>
    <row r="330" spans="1:6">
      <c r="A330" s="435" t="s">
        <v>2147</v>
      </c>
      <c r="B330" s="435" t="s">
        <v>2148</v>
      </c>
      <c r="C330" s="435" t="s">
        <v>1432</v>
      </c>
      <c r="D330" t="s">
        <v>1393</v>
      </c>
      <c r="E330" s="435" t="s">
        <v>2148</v>
      </c>
      <c r="F330" s="436" t="s">
        <v>1394</v>
      </c>
    </row>
    <row r="331" spans="1:6">
      <c r="A331" s="435" t="s">
        <v>2149</v>
      </c>
      <c r="B331" s="435" t="s">
        <v>2150</v>
      </c>
      <c r="C331" s="435" t="s">
        <v>1487</v>
      </c>
      <c r="D331" t="s">
        <v>1393</v>
      </c>
      <c r="E331" s="435" t="s">
        <v>2150</v>
      </c>
      <c r="F331" s="436" t="s">
        <v>1394</v>
      </c>
    </row>
    <row r="332" spans="1:6">
      <c r="A332" s="435" t="s">
        <v>2151</v>
      </c>
      <c r="B332" s="435" t="s">
        <v>2152</v>
      </c>
      <c r="C332" s="435" t="s">
        <v>1913</v>
      </c>
      <c r="D332" t="s">
        <v>1393</v>
      </c>
      <c r="E332" s="435" t="s">
        <v>2152</v>
      </c>
      <c r="F332" s="436" t="s">
        <v>1394</v>
      </c>
    </row>
    <row r="333" spans="1:6">
      <c r="A333" s="435" t="s">
        <v>2153</v>
      </c>
      <c r="B333" s="435" t="s">
        <v>2154</v>
      </c>
      <c r="C333" s="435" t="s">
        <v>1462</v>
      </c>
      <c r="D333" t="s">
        <v>1393</v>
      </c>
      <c r="E333" s="435" t="s">
        <v>2154</v>
      </c>
      <c r="F333" s="436" t="s">
        <v>1394</v>
      </c>
    </row>
    <row r="334" spans="1:6">
      <c r="A334" s="435" t="s">
        <v>2155</v>
      </c>
      <c r="B334" s="435" t="s">
        <v>2156</v>
      </c>
      <c r="C334" s="435" t="s">
        <v>1751</v>
      </c>
      <c r="D334" t="s">
        <v>1393</v>
      </c>
      <c r="E334" s="435" t="s">
        <v>2156</v>
      </c>
      <c r="F334" s="436" t="s">
        <v>1401</v>
      </c>
    </row>
    <row r="335" spans="1:6">
      <c r="A335" s="435" t="s">
        <v>2157</v>
      </c>
      <c r="B335" s="435" t="s">
        <v>2158</v>
      </c>
      <c r="C335" s="435" t="s">
        <v>1411</v>
      </c>
      <c r="D335" t="s">
        <v>1393</v>
      </c>
      <c r="E335" s="435" t="s">
        <v>2158</v>
      </c>
      <c r="F335" s="436" t="s">
        <v>1401</v>
      </c>
    </row>
    <row r="336" spans="1:6">
      <c r="A336" s="435" t="s">
        <v>2159</v>
      </c>
      <c r="B336" s="435" t="s">
        <v>2160</v>
      </c>
      <c r="C336" s="435" t="s">
        <v>1673</v>
      </c>
      <c r="D336" t="s">
        <v>1393</v>
      </c>
      <c r="E336" s="435" t="s">
        <v>2160</v>
      </c>
      <c r="F336" s="436" t="s">
        <v>1408</v>
      </c>
    </row>
    <row r="337" spans="1:6">
      <c r="A337" s="435" t="s">
        <v>2161</v>
      </c>
      <c r="B337" s="435" t="s">
        <v>2162</v>
      </c>
      <c r="C337" s="435" t="s">
        <v>2088</v>
      </c>
      <c r="D337" t="s">
        <v>1393</v>
      </c>
      <c r="E337" s="435" t="s">
        <v>2162</v>
      </c>
      <c r="F337" s="436" t="s">
        <v>1394</v>
      </c>
    </row>
    <row r="338" spans="1:6">
      <c r="A338" s="435" t="s">
        <v>2163</v>
      </c>
      <c r="B338" s="435" t="s">
        <v>2164</v>
      </c>
      <c r="C338" s="435" t="s">
        <v>1776</v>
      </c>
      <c r="D338" t="s">
        <v>1393</v>
      </c>
      <c r="E338" s="435" t="s">
        <v>2164</v>
      </c>
      <c r="F338" s="436" t="s">
        <v>1408</v>
      </c>
    </row>
    <row r="339" spans="1:6">
      <c r="A339" s="435" t="s">
        <v>2165</v>
      </c>
      <c r="B339" s="435" t="s">
        <v>2166</v>
      </c>
      <c r="C339" s="435" t="s">
        <v>1636</v>
      </c>
      <c r="D339" t="s">
        <v>1393</v>
      </c>
      <c r="E339" s="435" t="s">
        <v>2166</v>
      </c>
      <c r="F339" s="436" t="s">
        <v>1394</v>
      </c>
    </row>
    <row r="340" spans="1:6">
      <c r="A340" s="435" t="s">
        <v>2167</v>
      </c>
      <c r="B340" s="435" t="s">
        <v>2168</v>
      </c>
      <c r="C340" s="435" t="s">
        <v>1400</v>
      </c>
      <c r="D340" t="s">
        <v>1393</v>
      </c>
      <c r="E340" s="435" t="s">
        <v>2168</v>
      </c>
      <c r="F340" s="436" t="s">
        <v>1401</v>
      </c>
    </row>
    <row r="341" spans="1:6">
      <c r="A341" s="435" t="s">
        <v>2169</v>
      </c>
      <c r="B341" s="435" t="s">
        <v>2170</v>
      </c>
      <c r="C341" s="435" t="s">
        <v>1400</v>
      </c>
      <c r="D341" t="s">
        <v>1393</v>
      </c>
      <c r="E341" s="435" t="s">
        <v>2170</v>
      </c>
      <c r="F341" s="436" t="s">
        <v>1463</v>
      </c>
    </row>
    <row r="342" spans="1:6">
      <c r="A342" s="435" t="s">
        <v>2171</v>
      </c>
      <c r="B342" s="435" t="s">
        <v>2172</v>
      </c>
      <c r="C342" s="435" t="s">
        <v>1387</v>
      </c>
      <c r="D342" t="s">
        <v>1393</v>
      </c>
      <c r="E342" s="435" t="s">
        <v>2172</v>
      </c>
      <c r="F342" s="436" t="s">
        <v>1463</v>
      </c>
    </row>
    <row r="343" spans="1:6">
      <c r="A343" s="435" t="s">
        <v>2173</v>
      </c>
      <c r="B343" s="435" t="s">
        <v>2174</v>
      </c>
      <c r="C343" s="435" t="s">
        <v>1387</v>
      </c>
      <c r="D343" t="s">
        <v>1393</v>
      </c>
      <c r="E343" s="435" t="s">
        <v>2174</v>
      </c>
      <c r="F343" s="436" t="s">
        <v>1401</v>
      </c>
    </row>
    <row r="344" spans="1:6">
      <c r="A344" s="435" t="s">
        <v>2175</v>
      </c>
      <c r="B344" s="435" t="s">
        <v>2176</v>
      </c>
      <c r="C344" s="435" t="s">
        <v>1387</v>
      </c>
      <c r="D344" t="s">
        <v>1393</v>
      </c>
      <c r="E344" s="435" t="s">
        <v>2176</v>
      </c>
      <c r="F344" s="436" t="s">
        <v>1408</v>
      </c>
    </row>
    <row r="345" spans="1:6">
      <c r="A345" s="435" t="s">
        <v>2177</v>
      </c>
      <c r="B345" s="435" t="s">
        <v>2178</v>
      </c>
      <c r="C345" s="435" t="s">
        <v>1387</v>
      </c>
      <c r="D345" t="s">
        <v>1393</v>
      </c>
      <c r="E345" s="435" t="s">
        <v>2178</v>
      </c>
      <c r="F345" s="436" t="s">
        <v>1401</v>
      </c>
    </row>
    <row r="346" spans="1:6">
      <c r="A346" s="435" t="s">
        <v>2179</v>
      </c>
      <c r="B346" s="435" t="s">
        <v>2180</v>
      </c>
      <c r="C346" s="435" t="s">
        <v>1633</v>
      </c>
      <c r="D346" t="s">
        <v>1393</v>
      </c>
      <c r="E346" s="435" t="s">
        <v>2180</v>
      </c>
      <c r="F346" s="436" t="s">
        <v>1394</v>
      </c>
    </row>
    <row r="347" spans="1:6">
      <c r="A347" s="435" t="s">
        <v>2181</v>
      </c>
      <c r="B347" s="435" t="s">
        <v>2182</v>
      </c>
      <c r="C347" s="435" t="s">
        <v>1400</v>
      </c>
      <c r="D347" t="s">
        <v>1393</v>
      </c>
      <c r="E347" s="435" t="s">
        <v>2182</v>
      </c>
      <c r="F347" s="436" t="s">
        <v>1401</v>
      </c>
    </row>
    <row r="348" spans="1:6">
      <c r="A348" s="435" t="s">
        <v>2183</v>
      </c>
      <c r="B348" s="435" t="s">
        <v>2184</v>
      </c>
      <c r="C348" s="435" t="s">
        <v>1556</v>
      </c>
      <c r="D348" t="s">
        <v>1393</v>
      </c>
      <c r="E348" s="435" t="s">
        <v>2184</v>
      </c>
      <c r="F348" s="436" t="s">
        <v>1408</v>
      </c>
    </row>
    <row r="349" spans="1:6">
      <c r="A349" s="435" t="s">
        <v>2185</v>
      </c>
      <c r="B349" s="435" t="s">
        <v>2186</v>
      </c>
      <c r="C349" s="435" t="s">
        <v>1421</v>
      </c>
      <c r="D349" t="s">
        <v>1393</v>
      </c>
      <c r="E349" s="435" t="s">
        <v>2186</v>
      </c>
      <c r="F349" s="436" t="s">
        <v>1408</v>
      </c>
    </row>
    <row r="350" spans="1:6">
      <c r="A350" s="435" t="s">
        <v>2187</v>
      </c>
      <c r="B350" s="435" t="s">
        <v>2188</v>
      </c>
      <c r="C350" s="435" t="s">
        <v>1429</v>
      </c>
      <c r="D350" t="s">
        <v>1393</v>
      </c>
      <c r="E350" s="435" t="s">
        <v>2188</v>
      </c>
      <c r="F350" s="436" t="s">
        <v>1394</v>
      </c>
    </row>
    <row r="351" spans="1:6">
      <c r="A351" s="435" t="s">
        <v>2189</v>
      </c>
      <c r="B351" s="435" t="s">
        <v>2190</v>
      </c>
      <c r="C351" s="435" t="s">
        <v>1523</v>
      </c>
      <c r="D351" t="s">
        <v>1393</v>
      </c>
      <c r="E351" s="435" t="s">
        <v>2190</v>
      </c>
      <c r="F351" s="436" t="s">
        <v>1408</v>
      </c>
    </row>
    <row r="352" spans="1:6">
      <c r="A352" s="435" t="s">
        <v>2191</v>
      </c>
      <c r="B352" s="435" t="s">
        <v>2192</v>
      </c>
      <c r="C352" s="435" t="s">
        <v>1404</v>
      </c>
      <c r="D352" t="s">
        <v>1393</v>
      </c>
      <c r="E352" s="435" t="s">
        <v>2192</v>
      </c>
      <c r="F352" s="436" t="s">
        <v>1441</v>
      </c>
    </row>
    <row r="353" spans="1:6">
      <c r="A353" s="435" t="s">
        <v>2193</v>
      </c>
      <c r="B353" s="435" t="s">
        <v>2194</v>
      </c>
      <c r="C353" s="435" t="s">
        <v>1600</v>
      </c>
      <c r="D353" t="s">
        <v>1393</v>
      </c>
      <c r="E353" s="435" t="s">
        <v>2194</v>
      </c>
      <c r="F353" s="436" t="s">
        <v>1394</v>
      </c>
    </row>
    <row r="354" spans="1:6">
      <c r="A354" s="435" t="s">
        <v>2195</v>
      </c>
      <c r="B354" s="435" t="s">
        <v>2196</v>
      </c>
      <c r="C354" s="435" t="s">
        <v>1404</v>
      </c>
      <c r="D354" t="s">
        <v>1393</v>
      </c>
      <c r="E354" s="435" t="s">
        <v>2196</v>
      </c>
      <c r="F354" s="436" t="s">
        <v>1401</v>
      </c>
    </row>
    <row r="355" spans="1:6">
      <c r="A355" s="435" t="s">
        <v>2197</v>
      </c>
      <c r="B355" s="435" t="s">
        <v>2198</v>
      </c>
      <c r="C355" s="435" t="s">
        <v>1404</v>
      </c>
      <c r="D355" t="s">
        <v>1393</v>
      </c>
      <c r="E355" s="435" t="s">
        <v>2198</v>
      </c>
      <c r="F355" s="436" t="s">
        <v>1408</v>
      </c>
    </row>
    <row r="356" spans="1:6">
      <c r="A356" s="435" t="s">
        <v>2199</v>
      </c>
      <c r="B356" s="435" t="s">
        <v>2200</v>
      </c>
      <c r="C356" s="435" t="s">
        <v>1404</v>
      </c>
      <c r="D356" t="s">
        <v>1393</v>
      </c>
      <c r="E356" s="435" t="s">
        <v>2200</v>
      </c>
      <c r="F356" s="436" t="s">
        <v>1441</v>
      </c>
    </row>
    <row r="357" spans="1:6">
      <c r="A357" s="435" t="s">
        <v>2201</v>
      </c>
      <c r="B357" s="435" t="s">
        <v>2202</v>
      </c>
      <c r="C357" s="435" t="s">
        <v>1696</v>
      </c>
      <c r="D357" t="s">
        <v>1393</v>
      </c>
      <c r="E357" s="435" t="s">
        <v>2202</v>
      </c>
      <c r="F357" s="436" t="s">
        <v>1394</v>
      </c>
    </row>
    <row r="358" spans="1:6">
      <c r="A358" s="435" t="s">
        <v>2203</v>
      </c>
      <c r="B358" s="435" t="s">
        <v>2204</v>
      </c>
      <c r="C358" s="435" t="s">
        <v>1702</v>
      </c>
      <c r="D358" t="s">
        <v>1393</v>
      </c>
      <c r="E358" s="435" t="s">
        <v>2204</v>
      </c>
      <c r="F358" s="436" t="s">
        <v>1394</v>
      </c>
    </row>
    <row r="359" spans="1:6">
      <c r="A359" s="435" t="s">
        <v>2205</v>
      </c>
      <c r="B359" s="435" t="s">
        <v>2206</v>
      </c>
      <c r="C359" s="435" t="s">
        <v>1479</v>
      </c>
      <c r="D359" t="s">
        <v>1393</v>
      </c>
      <c r="E359" s="435" t="s">
        <v>2206</v>
      </c>
      <c r="F359" s="436" t="s">
        <v>1394</v>
      </c>
    </row>
    <row r="360" spans="1:6">
      <c r="A360" s="435" t="s">
        <v>2207</v>
      </c>
      <c r="B360" s="435" t="s">
        <v>2208</v>
      </c>
      <c r="C360" s="435" t="s">
        <v>2209</v>
      </c>
      <c r="D360" t="s">
        <v>1393</v>
      </c>
      <c r="E360" s="435" t="s">
        <v>2208</v>
      </c>
      <c r="F360" s="436" t="s">
        <v>1394</v>
      </c>
    </row>
    <row r="361" spans="1:6">
      <c r="A361" s="435" t="s">
        <v>2210</v>
      </c>
      <c r="B361" s="435" t="s">
        <v>2211</v>
      </c>
      <c r="C361" s="411" t="s">
        <v>1603</v>
      </c>
      <c r="D361" t="s">
        <v>1388</v>
      </c>
      <c r="E361" s="435" t="s">
        <v>2211</v>
      </c>
      <c r="F361" s="436" t="s">
        <v>1668</v>
      </c>
    </row>
    <row r="362" spans="1:6">
      <c r="A362" s="435" t="s">
        <v>2212</v>
      </c>
      <c r="B362" s="435" t="s">
        <v>2213</v>
      </c>
      <c r="C362" s="411" t="s">
        <v>1603</v>
      </c>
      <c r="D362" t="s">
        <v>1388</v>
      </c>
      <c r="E362" s="435" t="s">
        <v>2213</v>
      </c>
      <c r="F362" s="436" t="s">
        <v>1560</v>
      </c>
    </row>
    <row r="363" spans="1:6">
      <c r="A363" s="435" t="s">
        <v>2214</v>
      </c>
      <c r="B363" s="435" t="s">
        <v>2215</v>
      </c>
      <c r="C363" s="435" t="s">
        <v>1404</v>
      </c>
      <c r="D363" t="s">
        <v>1393</v>
      </c>
      <c r="E363" s="435" t="s">
        <v>2215</v>
      </c>
      <c r="F363" s="436" t="s">
        <v>1401</v>
      </c>
    </row>
    <row r="364" spans="1:6">
      <c r="A364" s="435" t="s">
        <v>2216</v>
      </c>
      <c r="B364" s="435" t="s">
        <v>2217</v>
      </c>
      <c r="C364" s="435" t="s">
        <v>1519</v>
      </c>
      <c r="D364" t="s">
        <v>1393</v>
      </c>
      <c r="E364" s="435" t="s">
        <v>2217</v>
      </c>
      <c r="F364" s="436" t="s">
        <v>1463</v>
      </c>
    </row>
    <row r="365" spans="1:6">
      <c r="A365" s="435" t="s">
        <v>2218</v>
      </c>
      <c r="B365" s="435" t="s">
        <v>2219</v>
      </c>
      <c r="C365" s="435" t="s">
        <v>1708</v>
      </c>
      <c r="D365" t="s">
        <v>1393</v>
      </c>
      <c r="E365" s="435" t="s">
        <v>2219</v>
      </c>
      <c r="F365" s="436" t="s">
        <v>1415</v>
      </c>
    </row>
    <row r="366" spans="1:6">
      <c r="A366" s="435" t="s">
        <v>2220</v>
      </c>
      <c r="B366" s="435" t="s">
        <v>2221</v>
      </c>
      <c r="C366" s="435" t="s">
        <v>2222</v>
      </c>
      <c r="D366" t="s">
        <v>1393</v>
      </c>
      <c r="E366" s="435" t="s">
        <v>2221</v>
      </c>
      <c r="F366" s="436" t="s">
        <v>1394</v>
      </c>
    </row>
    <row r="367" spans="1:6">
      <c r="A367" s="435" t="s">
        <v>2223</v>
      </c>
      <c r="B367" s="435" t="s">
        <v>2224</v>
      </c>
      <c r="C367" s="435" t="s">
        <v>1570</v>
      </c>
      <c r="D367" t="s">
        <v>1393</v>
      </c>
      <c r="E367" s="435" t="s">
        <v>2224</v>
      </c>
      <c r="F367" s="436" t="s">
        <v>1401</v>
      </c>
    </row>
    <row r="368" spans="1:6">
      <c r="A368" s="435" t="s">
        <v>2225</v>
      </c>
      <c r="B368" s="435" t="s">
        <v>2226</v>
      </c>
      <c r="C368" s="435" t="s">
        <v>2227</v>
      </c>
      <c r="D368" t="s">
        <v>1393</v>
      </c>
      <c r="E368" s="435" t="s">
        <v>2226</v>
      </c>
      <c r="F368" s="436" t="s">
        <v>1394</v>
      </c>
    </row>
    <row r="369" spans="1:6">
      <c r="A369" s="435" t="s">
        <v>2228</v>
      </c>
      <c r="B369" s="435" t="s">
        <v>2229</v>
      </c>
      <c r="C369" s="435" t="s">
        <v>1687</v>
      </c>
      <c r="D369" t="s">
        <v>1393</v>
      </c>
      <c r="E369" s="435" t="s">
        <v>2229</v>
      </c>
      <c r="F369" s="436" t="s">
        <v>1488</v>
      </c>
    </row>
    <row r="370" spans="1:6">
      <c r="A370" s="435" t="s">
        <v>2230</v>
      </c>
      <c r="B370" s="435" t="s">
        <v>2231</v>
      </c>
      <c r="C370" s="435" t="s">
        <v>1523</v>
      </c>
      <c r="D370" t="s">
        <v>1393</v>
      </c>
      <c r="E370" s="435" t="s">
        <v>2231</v>
      </c>
      <c r="F370" s="436" t="s">
        <v>1401</v>
      </c>
    </row>
    <row r="371" spans="1:6">
      <c r="A371" s="435" t="s">
        <v>2232</v>
      </c>
      <c r="B371" s="435" t="s">
        <v>2233</v>
      </c>
      <c r="C371" s="435" t="s">
        <v>1699</v>
      </c>
      <c r="D371" t="s">
        <v>1393</v>
      </c>
      <c r="E371" s="435" t="s">
        <v>2233</v>
      </c>
      <c r="F371" s="436" t="s">
        <v>1394</v>
      </c>
    </row>
    <row r="372" spans="1:6">
      <c r="A372" s="435" t="s">
        <v>2234</v>
      </c>
      <c r="B372" s="435" t="s">
        <v>2235</v>
      </c>
      <c r="C372" s="435" t="s">
        <v>1414</v>
      </c>
      <c r="D372" t="s">
        <v>1393</v>
      </c>
      <c r="E372" s="435" t="s">
        <v>2235</v>
      </c>
      <c r="F372" s="436" t="s">
        <v>1401</v>
      </c>
    </row>
    <row r="373" spans="1:6">
      <c r="A373" s="435" t="s">
        <v>2236</v>
      </c>
      <c r="B373" s="435" t="s">
        <v>2237</v>
      </c>
      <c r="C373" s="435" t="s">
        <v>1791</v>
      </c>
      <c r="D373" t="s">
        <v>1393</v>
      </c>
      <c r="E373" s="435" t="s">
        <v>2237</v>
      </c>
      <c r="F373" s="436" t="s">
        <v>1394</v>
      </c>
    </row>
    <row r="374" spans="1:6">
      <c r="A374" s="435" t="s">
        <v>2238</v>
      </c>
      <c r="B374" s="435" t="s">
        <v>2239</v>
      </c>
      <c r="C374" s="435" t="s">
        <v>1414</v>
      </c>
      <c r="D374" t="s">
        <v>1393</v>
      </c>
      <c r="E374" s="435" t="s">
        <v>2239</v>
      </c>
      <c r="F374" s="436" t="s">
        <v>1394</v>
      </c>
    </row>
    <row r="375" spans="1:6">
      <c r="A375" s="435" t="s">
        <v>2240</v>
      </c>
      <c r="B375" s="435" t="s">
        <v>2241</v>
      </c>
      <c r="C375" s="435" t="s">
        <v>1387</v>
      </c>
      <c r="D375" t="s">
        <v>1393</v>
      </c>
      <c r="E375" s="435" t="s">
        <v>2241</v>
      </c>
      <c r="F375" s="436" t="s">
        <v>1401</v>
      </c>
    </row>
    <row r="376" spans="1:6">
      <c r="A376" s="435" t="s">
        <v>2242</v>
      </c>
      <c r="B376" s="435" t="s">
        <v>2243</v>
      </c>
      <c r="C376" s="435" t="s">
        <v>2244</v>
      </c>
      <c r="D376" t="s">
        <v>1393</v>
      </c>
      <c r="E376" s="435" t="s">
        <v>2243</v>
      </c>
      <c r="F376" s="436" t="s">
        <v>1394</v>
      </c>
    </row>
    <row r="377" spans="1:6">
      <c r="A377" s="435" t="s">
        <v>2245</v>
      </c>
      <c r="B377" s="435" t="s">
        <v>2246</v>
      </c>
      <c r="C377" s="435" t="s">
        <v>1404</v>
      </c>
      <c r="D377" t="s">
        <v>1393</v>
      </c>
      <c r="E377" s="435" t="s">
        <v>2246</v>
      </c>
      <c r="F377" s="436" t="s">
        <v>1408</v>
      </c>
    </row>
    <row r="378" spans="1:6">
      <c r="A378" s="435" t="s">
        <v>2247</v>
      </c>
      <c r="B378" s="435" t="s">
        <v>2248</v>
      </c>
      <c r="C378" s="435" t="s">
        <v>1387</v>
      </c>
      <c r="D378" t="s">
        <v>1393</v>
      </c>
      <c r="E378" s="435" t="s">
        <v>2248</v>
      </c>
      <c r="F378" s="436" t="s">
        <v>1401</v>
      </c>
    </row>
    <row r="379" spans="1:6">
      <c r="A379" s="435" t="s">
        <v>2249</v>
      </c>
      <c r="B379" s="435" t="s">
        <v>2250</v>
      </c>
      <c r="C379" s="435" t="s">
        <v>1577</v>
      </c>
      <c r="D379" t="s">
        <v>1388</v>
      </c>
      <c r="E379" s="435" t="s">
        <v>2250</v>
      </c>
      <c r="F379" s="436" t="s">
        <v>2251</v>
      </c>
    </row>
    <row r="380" spans="1:6">
      <c r="A380" s="435" t="s">
        <v>2252</v>
      </c>
      <c r="B380" s="435" t="s">
        <v>2253</v>
      </c>
      <c r="C380" t="s">
        <v>1455</v>
      </c>
      <c r="D380" t="s">
        <v>1388</v>
      </c>
      <c r="E380" s="435" t="s">
        <v>2253</v>
      </c>
      <c r="F380" s="436" t="s">
        <v>1684</v>
      </c>
    </row>
    <row r="381" spans="1:6">
      <c r="A381" s="435" t="s">
        <v>2254</v>
      </c>
      <c r="B381" s="435" t="s">
        <v>2255</v>
      </c>
      <c r="C381" s="411" t="s">
        <v>1455</v>
      </c>
      <c r="D381" t="s">
        <v>1388</v>
      </c>
      <c r="E381" s="435" t="s">
        <v>2255</v>
      </c>
      <c r="F381" s="436" t="s">
        <v>1578</v>
      </c>
    </row>
    <row r="382" spans="1:6">
      <c r="A382" s="435" t="s">
        <v>2256</v>
      </c>
      <c r="B382" s="435" t="s">
        <v>2257</v>
      </c>
      <c r="C382" s="435" t="s">
        <v>1590</v>
      </c>
      <c r="D382" t="s">
        <v>1393</v>
      </c>
      <c r="E382" s="435" t="s">
        <v>2257</v>
      </c>
      <c r="F382" s="436" t="s">
        <v>1394</v>
      </c>
    </row>
    <row r="383" spans="1:6">
      <c r="A383" s="435" t="s">
        <v>2258</v>
      </c>
      <c r="B383" s="435" t="s">
        <v>2259</v>
      </c>
      <c r="C383" s="411" t="s">
        <v>1432</v>
      </c>
      <c r="D383" t="s">
        <v>1388</v>
      </c>
      <c r="E383" s="435" t="s">
        <v>2259</v>
      </c>
      <c r="F383" s="436" t="s">
        <v>1389</v>
      </c>
    </row>
    <row r="384" spans="1:6">
      <c r="A384" s="435" t="s">
        <v>2260</v>
      </c>
      <c r="B384" s="435" t="s">
        <v>2261</v>
      </c>
      <c r="C384" s="435" t="s">
        <v>1776</v>
      </c>
      <c r="D384" t="s">
        <v>1393</v>
      </c>
      <c r="E384" s="435" t="s">
        <v>2261</v>
      </c>
      <c r="F384" s="436" t="s">
        <v>1394</v>
      </c>
    </row>
    <row r="385" spans="1:6">
      <c r="A385" s="435" t="s">
        <v>2262</v>
      </c>
      <c r="B385" s="435" t="s">
        <v>2263</v>
      </c>
      <c r="C385" s="435" t="s">
        <v>1705</v>
      </c>
      <c r="D385" t="s">
        <v>1393</v>
      </c>
      <c r="E385" s="435" t="s">
        <v>2263</v>
      </c>
      <c r="F385" s="436" t="s">
        <v>1394</v>
      </c>
    </row>
    <row r="386" spans="1:6">
      <c r="A386" s="435" t="s">
        <v>2264</v>
      </c>
      <c r="B386" s="435" t="s">
        <v>2265</v>
      </c>
      <c r="C386" s="435" t="s">
        <v>1600</v>
      </c>
      <c r="D386" t="s">
        <v>1393</v>
      </c>
      <c r="E386" s="435" t="s">
        <v>2265</v>
      </c>
      <c r="F386" s="436" t="s">
        <v>1394</v>
      </c>
    </row>
    <row r="387" spans="1:6">
      <c r="A387" s="435" t="s">
        <v>2266</v>
      </c>
      <c r="B387" s="435" t="s">
        <v>2267</v>
      </c>
      <c r="C387" s="435" t="s">
        <v>1577</v>
      </c>
      <c r="D387" t="s">
        <v>1393</v>
      </c>
      <c r="E387" s="435" t="s">
        <v>2267</v>
      </c>
      <c r="F387" s="436" t="s">
        <v>1394</v>
      </c>
    </row>
    <row r="388" spans="1:6">
      <c r="A388" s="435" t="s">
        <v>2268</v>
      </c>
      <c r="B388" s="435" t="s">
        <v>2269</v>
      </c>
      <c r="C388" s="435" t="s">
        <v>1913</v>
      </c>
      <c r="D388" t="s">
        <v>1393</v>
      </c>
      <c r="E388" s="435" t="s">
        <v>2269</v>
      </c>
      <c r="F388" s="436" t="s">
        <v>1394</v>
      </c>
    </row>
    <row r="389" spans="1:6">
      <c r="A389" s="435" t="s">
        <v>2270</v>
      </c>
      <c r="B389" s="435" t="s">
        <v>2271</v>
      </c>
      <c r="C389" s="435" t="s">
        <v>1523</v>
      </c>
      <c r="D389" t="s">
        <v>1393</v>
      </c>
      <c r="E389" s="435" t="s">
        <v>2271</v>
      </c>
      <c r="F389" s="436" t="s">
        <v>1401</v>
      </c>
    </row>
    <row r="390" spans="1:6">
      <c r="A390" s="435" t="s">
        <v>2272</v>
      </c>
      <c r="B390" s="435" t="s">
        <v>2273</v>
      </c>
      <c r="C390" s="435" t="s">
        <v>1429</v>
      </c>
      <c r="D390" t="s">
        <v>1393</v>
      </c>
      <c r="E390" s="435" t="s">
        <v>2273</v>
      </c>
      <c r="F390" s="436" t="s">
        <v>1394</v>
      </c>
    </row>
    <row r="391" spans="1:6">
      <c r="A391" s="435" t="s">
        <v>2274</v>
      </c>
      <c r="B391" s="435" t="s">
        <v>2275</v>
      </c>
      <c r="C391" s="435" t="s">
        <v>2276</v>
      </c>
      <c r="D391" t="s">
        <v>1393</v>
      </c>
      <c r="E391" s="435" t="s">
        <v>2275</v>
      </c>
      <c r="F391" s="436" t="s">
        <v>1394</v>
      </c>
    </row>
    <row r="392" spans="1:6">
      <c r="A392" s="435" t="s">
        <v>2277</v>
      </c>
      <c r="B392" s="435" t="s">
        <v>2278</v>
      </c>
      <c r="C392" s="435" t="s">
        <v>1387</v>
      </c>
      <c r="D392" t="s">
        <v>1393</v>
      </c>
      <c r="E392" s="435" t="s">
        <v>2278</v>
      </c>
      <c r="F392" s="436" t="s">
        <v>1401</v>
      </c>
    </row>
    <row r="393" spans="1:6">
      <c r="A393" s="435" t="s">
        <v>2279</v>
      </c>
      <c r="B393" s="435" t="s">
        <v>2280</v>
      </c>
      <c r="C393" s="435" t="s">
        <v>1913</v>
      </c>
      <c r="D393" t="s">
        <v>1393</v>
      </c>
      <c r="E393" s="435" t="s">
        <v>2280</v>
      </c>
      <c r="F393" s="436" t="s">
        <v>1394</v>
      </c>
    </row>
    <row r="394" spans="1:6">
      <c r="A394" s="435" t="s">
        <v>2281</v>
      </c>
      <c r="B394" s="435" t="s">
        <v>2282</v>
      </c>
      <c r="C394" s="435" t="s">
        <v>1400</v>
      </c>
      <c r="D394" t="s">
        <v>1393</v>
      </c>
      <c r="E394" s="435" t="s">
        <v>2282</v>
      </c>
      <c r="F394" s="436" t="s">
        <v>1408</v>
      </c>
    </row>
    <row r="395" spans="1:6">
      <c r="A395" s="435" t="s">
        <v>2283</v>
      </c>
      <c r="B395" s="435" t="s">
        <v>2284</v>
      </c>
      <c r="C395" s="435" t="s">
        <v>1400</v>
      </c>
      <c r="D395" t="s">
        <v>1393</v>
      </c>
      <c r="E395" s="435" t="s">
        <v>2284</v>
      </c>
      <c r="F395" s="436" t="s">
        <v>1463</v>
      </c>
    </row>
    <row r="396" spans="1:6">
      <c r="A396" s="435" t="s">
        <v>2285</v>
      </c>
      <c r="B396" s="435" t="s">
        <v>2286</v>
      </c>
      <c r="C396" s="435" t="s">
        <v>1505</v>
      </c>
      <c r="D396" t="s">
        <v>1393</v>
      </c>
      <c r="E396" s="435" t="s">
        <v>2286</v>
      </c>
      <c r="F396" s="436" t="s">
        <v>1466</v>
      </c>
    </row>
    <row r="397" spans="1:6">
      <c r="A397" s="435" t="s">
        <v>2287</v>
      </c>
      <c r="B397" s="435" t="s">
        <v>2288</v>
      </c>
      <c r="C397" s="435" t="s">
        <v>1516</v>
      </c>
      <c r="D397" t="s">
        <v>1393</v>
      </c>
      <c r="E397" s="435" t="s">
        <v>2288</v>
      </c>
      <c r="F397" s="436" t="s">
        <v>1408</v>
      </c>
    </row>
    <row r="398" spans="1:6">
      <c r="A398" s="435" t="s">
        <v>2289</v>
      </c>
      <c r="B398" s="435" t="s">
        <v>2290</v>
      </c>
      <c r="C398" s="435" t="s">
        <v>1387</v>
      </c>
      <c r="D398" t="s">
        <v>1393</v>
      </c>
      <c r="E398" s="435" t="s">
        <v>2290</v>
      </c>
      <c r="F398" s="436" t="s">
        <v>1441</v>
      </c>
    </row>
    <row r="399" spans="1:6">
      <c r="A399" s="435" t="s">
        <v>2291</v>
      </c>
      <c r="B399" s="435" t="s">
        <v>2292</v>
      </c>
      <c r="C399" s="435" t="s">
        <v>1387</v>
      </c>
      <c r="D399" t="s">
        <v>1393</v>
      </c>
      <c r="E399" s="435" t="s">
        <v>2292</v>
      </c>
      <c r="F399" s="436" t="s">
        <v>1401</v>
      </c>
    </row>
    <row r="400" spans="1:6">
      <c r="A400" s="435" t="s">
        <v>2293</v>
      </c>
      <c r="B400" s="435" t="s">
        <v>2294</v>
      </c>
      <c r="C400" s="435" t="s">
        <v>1687</v>
      </c>
      <c r="D400" t="s">
        <v>1393</v>
      </c>
      <c r="E400" s="435" t="s">
        <v>2294</v>
      </c>
      <c r="F400" s="436" t="s">
        <v>1441</v>
      </c>
    </row>
    <row r="401" spans="1:6">
      <c r="A401" s="435" t="s">
        <v>2295</v>
      </c>
      <c r="B401" s="435" t="s">
        <v>2296</v>
      </c>
      <c r="C401" s="435" t="s">
        <v>1462</v>
      </c>
      <c r="D401" t="s">
        <v>1393</v>
      </c>
      <c r="E401" s="435" t="s">
        <v>2296</v>
      </c>
      <c r="F401" s="436" t="s">
        <v>1394</v>
      </c>
    </row>
    <row r="402" spans="1:6">
      <c r="A402" s="435" t="s">
        <v>2297</v>
      </c>
      <c r="B402" s="435" t="s">
        <v>2298</v>
      </c>
      <c r="C402" s="435" t="s">
        <v>1387</v>
      </c>
      <c r="D402" t="s">
        <v>1393</v>
      </c>
      <c r="E402" s="435" t="s">
        <v>2298</v>
      </c>
      <c r="F402" s="436" t="s">
        <v>1401</v>
      </c>
    </row>
    <row r="403" spans="1:6">
      <c r="A403" s="435" t="s">
        <v>2299</v>
      </c>
      <c r="B403" s="435">
        <v>31045129061</v>
      </c>
      <c r="C403" s="435" t="s">
        <v>1487</v>
      </c>
      <c r="D403" t="s">
        <v>1388</v>
      </c>
      <c r="E403" s="435">
        <v>31045129061</v>
      </c>
      <c r="F403" s="436">
        <v>61</v>
      </c>
    </row>
    <row r="404" spans="1:6">
      <c r="A404" s="435" t="s">
        <v>2300</v>
      </c>
      <c r="B404" s="435" t="s">
        <v>2301</v>
      </c>
      <c r="C404" s="435" t="s">
        <v>1414</v>
      </c>
      <c r="D404" t="s">
        <v>1393</v>
      </c>
      <c r="E404" s="435" t="s">
        <v>2301</v>
      </c>
      <c r="F404" s="436" t="s">
        <v>1488</v>
      </c>
    </row>
    <row r="405" spans="1:6">
      <c r="A405" s="435" t="s">
        <v>2302</v>
      </c>
      <c r="B405" s="435" t="s">
        <v>2303</v>
      </c>
      <c r="C405" s="435" t="s">
        <v>2304</v>
      </c>
      <c r="D405" t="s">
        <v>1393</v>
      </c>
      <c r="E405" s="435" t="s">
        <v>2303</v>
      </c>
      <c r="F405" s="436" t="s">
        <v>1394</v>
      </c>
    </row>
    <row r="406" spans="1:6">
      <c r="A406" s="435" t="s">
        <v>2305</v>
      </c>
      <c r="B406" s="435" t="s">
        <v>2306</v>
      </c>
      <c r="C406" s="435" t="s">
        <v>1387</v>
      </c>
      <c r="D406" t="s">
        <v>1388</v>
      </c>
      <c r="E406" s="435" t="s">
        <v>2306</v>
      </c>
      <c r="F406" s="436" t="s">
        <v>1560</v>
      </c>
    </row>
    <row r="407" spans="1:6">
      <c r="A407" s="435" t="s">
        <v>2307</v>
      </c>
      <c r="B407" s="435" t="s">
        <v>2308</v>
      </c>
      <c r="C407" s="435" t="s">
        <v>1505</v>
      </c>
      <c r="D407" t="s">
        <v>1393</v>
      </c>
      <c r="E407" s="435" t="s">
        <v>2308</v>
      </c>
      <c r="F407" s="436" t="s">
        <v>1394</v>
      </c>
    </row>
    <row r="408" spans="1:6">
      <c r="A408" s="435" t="s">
        <v>2309</v>
      </c>
      <c r="B408" s="435" t="s">
        <v>2310</v>
      </c>
      <c r="C408" s="435" t="s">
        <v>1505</v>
      </c>
      <c r="D408" t="s">
        <v>1393</v>
      </c>
      <c r="E408" s="435" t="s">
        <v>2310</v>
      </c>
      <c r="F408" s="436" t="s">
        <v>1394</v>
      </c>
    </row>
    <row r="409" spans="1:6">
      <c r="A409" s="435" t="s">
        <v>2311</v>
      </c>
      <c r="B409" s="435" t="s">
        <v>2312</v>
      </c>
      <c r="C409" s="435" t="s">
        <v>2244</v>
      </c>
      <c r="D409" t="s">
        <v>1393</v>
      </c>
      <c r="E409" s="435" t="s">
        <v>2312</v>
      </c>
      <c r="F409" s="436" t="s">
        <v>1394</v>
      </c>
    </row>
    <row r="410" spans="1:6">
      <c r="A410" s="435" t="s">
        <v>2313</v>
      </c>
      <c r="B410" s="435" t="s">
        <v>2314</v>
      </c>
      <c r="C410" s="435" t="s">
        <v>1708</v>
      </c>
      <c r="D410" t="s">
        <v>1393</v>
      </c>
      <c r="E410" s="435" t="s">
        <v>2314</v>
      </c>
      <c r="F410" s="436" t="s">
        <v>1441</v>
      </c>
    </row>
    <row r="411" spans="1:6">
      <c r="A411" s="435" t="s">
        <v>2315</v>
      </c>
      <c r="B411" s="435" t="s">
        <v>2316</v>
      </c>
      <c r="C411" s="435" t="s">
        <v>1913</v>
      </c>
      <c r="D411" t="s">
        <v>1393</v>
      </c>
      <c r="E411" s="435" t="s">
        <v>2316</v>
      </c>
      <c r="F411" s="436" t="s">
        <v>1394</v>
      </c>
    </row>
    <row r="412" spans="1:6">
      <c r="A412" s="435" t="s">
        <v>2317</v>
      </c>
      <c r="B412" s="435" t="s">
        <v>2318</v>
      </c>
      <c r="C412" s="435" t="s">
        <v>1400</v>
      </c>
      <c r="D412" t="s">
        <v>1393</v>
      </c>
      <c r="E412" s="435" t="s">
        <v>2318</v>
      </c>
      <c r="F412" s="436" t="s">
        <v>1394</v>
      </c>
    </row>
    <row r="413" spans="1:6">
      <c r="A413" s="435" t="s">
        <v>2319</v>
      </c>
      <c r="B413" s="435" t="s">
        <v>2320</v>
      </c>
      <c r="C413" s="435" t="s">
        <v>1387</v>
      </c>
      <c r="D413" t="s">
        <v>1393</v>
      </c>
      <c r="E413" s="435" t="s">
        <v>2320</v>
      </c>
      <c r="F413" s="436" t="s">
        <v>1401</v>
      </c>
    </row>
    <row r="414" spans="1:6">
      <c r="A414" s="435" t="s">
        <v>2321</v>
      </c>
      <c r="B414" s="435" t="s">
        <v>2322</v>
      </c>
      <c r="C414" s="411" t="s">
        <v>1913</v>
      </c>
      <c r="D414" t="s">
        <v>1388</v>
      </c>
      <c r="E414" s="435" t="s">
        <v>2322</v>
      </c>
      <c r="F414" s="436" t="s">
        <v>1668</v>
      </c>
    </row>
    <row r="415" spans="1:6">
      <c r="A415" s="435" t="s">
        <v>2323</v>
      </c>
      <c r="B415" s="435" t="s">
        <v>2324</v>
      </c>
      <c r="C415" t="s">
        <v>1748</v>
      </c>
      <c r="D415" t="s">
        <v>1388</v>
      </c>
      <c r="E415" s="435" t="s">
        <v>2324</v>
      </c>
      <c r="F415" s="436" t="s">
        <v>2325</v>
      </c>
    </row>
    <row r="416" spans="1:6">
      <c r="A416" s="435" t="s">
        <v>2326</v>
      </c>
      <c r="B416" s="435" t="s">
        <v>2327</v>
      </c>
      <c r="C416" s="435" t="s">
        <v>1748</v>
      </c>
      <c r="D416" t="s">
        <v>1393</v>
      </c>
      <c r="E416" s="435" t="s">
        <v>2327</v>
      </c>
      <c r="F416" s="436" t="s">
        <v>1394</v>
      </c>
    </row>
    <row r="417" spans="1:6">
      <c r="A417" s="435" t="s">
        <v>2328</v>
      </c>
      <c r="B417" s="435" t="s">
        <v>2329</v>
      </c>
      <c r="C417" s="411" t="s">
        <v>1748</v>
      </c>
      <c r="D417" t="s">
        <v>1388</v>
      </c>
      <c r="E417" s="435" t="s">
        <v>2329</v>
      </c>
      <c r="F417" s="436" t="s">
        <v>1389</v>
      </c>
    </row>
    <row r="418" spans="1:6">
      <c r="A418" s="435" t="s">
        <v>2330</v>
      </c>
      <c r="B418" s="435" t="s">
        <v>2331</v>
      </c>
      <c r="C418" s="435" t="s">
        <v>1748</v>
      </c>
      <c r="D418" t="s">
        <v>1393</v>
      </c>
      <c r="E418" s="435" t="s">
        <v>2331</v>
      </c>
      <c r="F418" s="436" t="s">
        <v>1394</v>
      </c>
    </row>
    <row r="419" spans="1:6">
      <c r="A419" s="435" t="s">
        <v>2332</v>
      </c>
      <c r="B419" s="435" t="s">
        <v>2333</v>
      </c>
      <c r="C419" s="435" t="s">
        <v>1471</v>
      </c>
      <c r="D419" t="s">
        <v>1393</v>
      </c>
      <c r="E419" s="435" t="s">
        <v>2333</v>
      </c>
      <c r="F419" s="436" t="s">
        <v>1408</v>
      </c>
    </row>
    <row r="420" spans="1:6">
      <c r="A420" s="435" t="s">
        <v>2334</v>
      </c>
      <c r="B420" s="435" t="s">
        <v>2335</v>
      </c>
      <c r="C420" s="435" t="s">
        <v>1400</v>
      </c>
      <c r="D420" t="s">
        <v>1393</v>
      </c>
      <c r="E420" s="435" t="s">
        <v>2335</v>
      </c>
      <c r="F420" s="436" t="s">
        <v>1401</v>
      </c>
    </row>
    <row r="421" spans="1:6">
      <c r="A421" s="435" t="s">
        <v>2336</v>
      </c>
      <c r="B421" s="435" t="s">
        <v>2337</v>
      </c>
      <c r="C421" s="435" t="s">
        <v>1740</v>
      </c>
      <c r="D421" t="s">
        <v>1393</v>
      </c>
      <c r="E421" s="435" t="s">
        <v>2337</v>
      </c>
      <c r="F421" s="436" t="s">
        <v>1408</v>
      </c>
    </row>
    <row r="422" spans="1:6">
      <c r="A422" s="435" t="s">
        <v>2338</v>
      </c>
      <c r="B422" s="435" t="s">
        <v>2339</v>
      </c>
      <c r="C422" s="435" t="s">
        <v>1387</v>
      </c>
      <c r="D422" t="s">
        <v>1393</v>
      </c>
      <c r="E422" s="435" t="s">
        <v>2339</v>
      </c>
      <c r="F422" s="436" t="s">
        <v>1463</v>
      </c>
    </row>
    <row r="423" spans="1:6">
      <c r="A423" s="435" t="s">
        <v>2340</v>
      </c>
      <c r="B423" s="435" t="s">
        <v>2341</v>
      </c>
      <c r="C423" t="s">
        <v>1724</v>
      </c>
      <c r="D423" t="s">
        <v>1388</v>
      </c>
      <c r="E423" s="435" t="s">
        <v>2341</v>
      </c>
      <c r="F423" s="436" t="s">
        <v>1684</v>
      </c>
    </row>
    <row r="424" spans="1:6">
      <c r="A424" s="435" t="s">
        <v>2342</v>
      </c>
      <c r="B424" s="435" t="s">
        <v>2343</v>
      </c>
      <c r="C424" s="435" t="s">
        <v>2097</v>
      </c>
      <c r="D424" t="s">
        <v>1393</v>
      </c>
      <c r="E424" s="435" t="s">
        <v>2343</v>
      </c>
      <c r="F424" s="436" t="s">
        <v>1488</v>
      </c>
    </row>
    <row r="425" spans="1:6">
      <c r="A425" s="435" t="s">
        <v>2344</v>
      </c>
      <c r="B425" s="435" t="s">
        <v>2345</v>
      </c>
      <c r="C425" s="411" t="s">
        <v>1768</v>
      </c>
      <c r="D425" t="s">
        <v>1388</v>
      </c>
      <c r="E425" s="435" t="s">
        <v>2345</v>
      </c>
      <c r="F425" s="436" t="s">
        <v>1389</v>
      </c>
    </row>
    <row r="426" spans="1:6">
      <c r="A426" s="435" t="s">
        <v>2346</v>
      </c>
      <c r="B426" s="435" t="s">
        <v>2347</v>
      </c>
      <c r="C426" s="435" t="s">
        <v>2057</v>
      </c>
      <c r="D426" t="s">
        <v>1393</v>
      </c>
      <c r="E426" s="435" t="s">
        <v>2347</v>
      </c>
      <c r="F426" s="436" t="s">
        <v>1408</v>
      </c>
    </row>
    <row r="427" spans="1:6">
      <c r="A427" s="435" t="s">
        <v>2348</v>
      </c>
      <c r="B427" s="435" t="s">
        <v>2349</v>
      </c>
      <c r="C427" s="435" t="s">
        <v>2350</v>
      </c>
      <c r="D427" t="s">
        <v>1393</v>
      </c>
      <c r="E427" s="435" t="s">
        <v>2349</v>
      </c>
      <c r="F427" s="436" t="s">
        <v>1394</v>
      </c>
    </row>
    <row r="428" spans="1:6">
      <c r="A428" s="435" t="s">
        <v>2351</v>
      </c>
      <c r="B428" s="435" t="s">
        <v>2352</v>
      </c>
      <c r="C428" s="435" t="s">
        <v>1754</v>
      </c>
      <c r="D428" t="s">
        <v>1393</v>
      </c>
      <c r="E428" s="435" t="s">
        <v>2352</v>
      </c>
      <c r="F428" s="436" t="s">
        <v>1394</v>
      </c>
    </row>
    <row r="429" spans="1:6">
      <c r="A429" s="435" t="s">
        <v>2353</v>
      </c>
      <c r="B429" s="435" t="s">
        <v>2354</v>
      </c>
      <c r="C429" s="411" t="s">
        <v>1965</v>
      </c>
      <c r="D429" t="s">
        <v>1388</v>
      </c>
      <c r="E429" s="435" t="s">
        <v>2354</v>
      </c>
      <c r="F429" s="436" t="s">
        <v>1668</v>
      </c>
    </row>
    <row r="430" spans="1:6">
      <c r="A430" s="435" t="s">
        <v>2355</v>
      </c>
      <c r="B430" s="435" t="s">
        <v>2356</v>
      </c>
      <c r="C430" s="435" t="s">
        <v>1414</v>
      </c>
      <c r="D430" t="s">
        <v>1393</v>
      </c>
      <c r="E430" s="435" t="s">
        <v>2356</v>
      </c>
      <c r="F430" s="436" t="s">
        <v>1394</v>
      </c>
    </row>
    <row r="431" spans="1:6">
      <c r="A431" s="435" t="s">
        <v>2357</v>
      </c>
      <c r="B431" s="435" t="s">
        <v>2358</v>
      </c>
      <c r="C431" s="435" t="s">
        <v>1705</v>
      </c>
      <c r="D431" t="s">
        <v>1393</v>
      </c>
      <c r="E431" s="435" t="s">
        <v>2358</v>
      </c>
      <c r="F431" s="436" t="s">
        <v>1394</v>
      </c>
    </row>
    <row r="432" spans="1:6">
      <c r="A432" s="435" t="s">
        <v>2359</v>
      </c>
      <c r="B432" s="435" t="s">
        <v>2360</v>
      </c>
      <c r="C432" s="435" t="s">
        <v>1516</v>
      </c>
      <c r="D432" t="s">
        <v>1393</v>
      </c>
      <c r="E432" s="435" t="s">
        <v>2360</v>
      </c>
      <c r="F432" s="436" t="s">
        <v>2361</v>
      </c>
    </row>
    <row r="433" spans="1:6">
      <c r="A433" s="435" t="s">
        <v>2362</v>
      </c>
      <c r="B433" s="435" t="s">
        <v>2363</v>
      </c>
      <c r="C433" s="435" t="s">
        <v>1516</v>
      </c>
      <c r="D433" t="s">
        <v>1393</v>
      </c>
      <c r="E433" s="435" t="s">
        <v>2363</v>
      </c>
      <c r="F433" s="436" t="s">
        <v>1463</v>
      </c>
    </row>
    <row r="434" spans="1:6">
      <c r="A434" s="435" t="s">
        <v>2364</v>
      </c>
      <c r="B434" s="435" t="s">
        <v>2365</v>
      </c>
      <c r="C434" s="435" t="s">
        <v>2366</v>
      </c>
      <c r="D434" t="s">
        <v>1393</v>
      </c>
      <c r="E434" s="435" t="s">
        <v>2365</v>
      </c>
      <c r="F434" s="436" t="s">
        <v>1394</v>
      </c>
    </row>
    <row r="435" spans="1:6">
      <c r="A435" s="435" t="s">
        <v>2367</v>
      </c>
      <c r="B435" s="435" t="s">
        <v>2368</v>
      </c>
      <c r="C435" s="435" t="s">
        <v>1487</v>
      </c>
      <c r="D435" t="s">
        <v>1393</v>
      </c>
      <c r="E435" s="435" t="s">
        <v>2368</v>
      </c>
      <c r="F435" s="436" t="s">
        <v>1394</v>
      </c>
    </row>
    <row r="436" spans="1:6">
      <c r="A436" s="435" t="s">
        <v>2369</v>
      </c>
      <c r="B436" s="435" t="s">
        <v>2370</v>
      </c>
      <c r="C436" t="s">
        <v>1600</v>
      </c>
      <c r="D436" t="s">
        <v>1388</v>
      </c>
      <c r="E436" s="435" t="s">
        <v>2370</v>
      </c>
      <c r="F436" s="436" t="s">
        <v>1668</v>
      </c>
    </row>
    <row r="437" spans="1:6">
      <c r="A437" s="435" t="s">
        <v>2371</v>
      </c>
      <c r="B437" s="435" t="s">
        <v>2372</v>
      </c>
      <c r="C437" t="s">
        <v>1600</v>
      </c>
      <c r="D437" t="s">
        <v>1388</v>
      </c>
      <c r="E437" s="435" t="s">
        <v>2372</v>
      </c>
      <c r="F437" s="436" t="s">
        <v>1684</v>
      </c>
    </row>
    <row r="438" spans="1:6">
      <c r="A438" s="435" t="s">
        <v>2373</v>
      </c>
      <c r="B438" s="435" t="s">
        <v>2374</v>
      </c>
      <c r="C438" s="411" t="s">
        <v>1600</v>
      </c>
      <c r="D438" t="s">
        <v>1388</v>
      </c>
      <c r="E438" s="435" t="s">
        <v>2374</v>
      </c>
      <c r="F438" s="436" t="s">
        <v>1389</v>
      </c>
    </row>
    <row r="439" spans="1:6">
      <c r="A439" s="435" t="s">
        <v>2375</v>
      </c>
      <c r="B439" s="435" t="s">
        <v>2376</v>
      </c>
      <c r="C439" s="435" t="s">
        <v>1600</v>
      </c>
      <c r="D439" t="s">
        <v>1393</v>
      </c>
      <c r="E439" s="435" t="s">
        <v>2376</v>
      </c>
      <c r="F439" s="436" t="s">
        <v>1581</v>
      </c>
    </row>
    <row r="440" spans="1:6">
      <c r="A440" s="435" t="s">
        <v>2377</v>
      </c>
      <c r="B440" s="435" t="s">
        <v>2378</v>
      </c>
      <c r="C440" s="435" t="s">
        <v>1996</v>
      </c>
      <c r="D440" t="s">
        <v>1393</v>
      </c>
      <c r="E440" s="435" t="s">
        <v>2378</v>
      </c>
      <c r="F440" s="436" t="s">
        <v>1394</v>
      </c>
    </row>
    <row r="441" spans="1:6">
      <c r="A441" s="435" t="s">
        <v>2379</v>
      </c>
      <c r="B441" s="435" t="s">
        <v>2380</v>
      </c>
      <c r="C441" s="435" t="s">
        <v>1740</v>
      </c>
      <c r="D441" t="s">
        <v>1388</v>
      </c>
      <c r="E441" s="435" t="s">
        <v>2380</v>
      </c>
      <c r="F441" s="436" t="s">
        <v>1389</v>
      </c>
    </row>
    <row r="442" spans="1:6">
      <c r="A442" s="435" t="s">
        <v>2381</v>
      </c>
      <c r="B442" s="435" t="s">
        <v>2382</v>
      </c>
      <c r="C442" s="435" t="s">
        <v>1400</v>
      </c>
      <c r="D442" t="s">
        <v>1393</v>
      </c>
      <c r="E442" s="435" t="s">
        <v>2382</v>
      </c>
      <c r="F442" s="436" t="s">
        <v>1401</v>
      </c>
    </row>
    <row r="443" spans="1:6">
      <c r="A443" s="435" t="s">
        <v>2383</v>
      </c>
      <c r="B443" s="435" t="s">
        <v>2384</v>
      </c>
      <c r="C443" s="435" t="s">
        <v>1740</v>
      </c>
      <c r="D443" t="s">
        <v>1393</v>
      </c>
      <c r="E443" s="435" t="s">
        <v>2384</v>
      </c>
      <c r="F443" s="436" t="s">
        <v>1466</v>
      </c>
    </row>
    <row r="444" spans="1:6">
      <c r="A444" s="435" t="s">
        <v>2385</v>
      </c>
      <c r="B444" s="435" t="s">
        <v>2386</v>
      </c>
      <c r="C444" s="435" t="s">
        <v>1387</v>
      </c>
      <c r="D444" t="s">
        <v>1393</v>
      </c>
      <c r="E444" s="435" t="s">
        <v>2386</v>
      </c>
      <c r="F444" s="436" t="s">
        <v>1401</v>
      </c>
    </row>
    <row r="445" spans="1:6">
      <c r="A445" s="435" t="s">
        <v>2387</v>
      </c>
      <c r="B445" s="435" t="s">
        <v>2388</v>
      </c>
      <c r="C445" s="435" t="s">
        <v>1432</v>
      </c>
      <c r="D445" t="s">
        <v>1393</v>
      </c>
      <c r="E445" s="435" t="s">
        <v>2388</v>
      </c>
      <c r="F445" s="436" t="s">
        <v>1394</v>
      </c>
    </row>
    <row r="446" spans="1:6">
      <c r="A446" s="435" t="s">
        <v>2389</v>
      </c>
      <c r="B446" s="435" t="s">
        <v>2390</v>
      </c>
      <c r="C446" s="435" t="s">
        <v>1404</v>
      </c>
      <c r="D446" t="s">
        <v>1393</v>
      </c>
      <c r="E446" s="435" t="s">
        <v>2390</v>
      </c>
      <c r="F446" s="436" t="s">
        <v>1408</v>
      </c>
    </row>
    <row r="447" spans="1:6">
      <c r="A447" s="435" t="s">
        <v>2391</v>
      </c>
      <c r="B447" s="435" t="s">
        <v>2392</v>
      </c>
      <c r="C447" s="435" t="s">
        <v>1650</v>
      </c>
      <c r="D447" t="s">
        <v>1393</v>
      </c>
      <c r="E447" s="435" t="s">
        <v>2392</v>
      </c>
      <c r="F447" s="436" t="s">
        <v>1466</v>
      </c>
    </row>
    <row r="448" spans="1:6">
      <c r="A448" s="435" t="s">
        <v>2393</v>
      </c>
      <c r="B448" s="435" t="s">
        <v>2394</v>
      </c>
      <c r="C448" s="435" t="s">
        <v>1687</v>
      </c>
      <c r="D448" t="s">
        <v>1393</v>
      </c>
      <c r="E448" s="435" t="s">
        <v>2394</v>
      </c>
      <c r="F448" s="436" t="s">
        <v>1408</v>
      </c>
    </row>
    <row r="449" spans="1:6">
      <c r="A449" s="435" t="s">
        <v>2395</v>
      </c>
      <c r="B449" s="435" t="s">
        <v>2396</v>
      </c>
      <c r="C449" s="435" t="s">
        <v>1387</v>
      </c>
      <c r="D449" t="s">
        <v>1393</v>
      </c>
      <c r="E449" s="435" t="s">
        <v>2396</v>
      </c>
      <c r="F449" s="436" t="s">
        <v>1401</v>
      </c>
    </row>
    <row r="450" spans="1:6">
      <c r="A450" s="435" t="s">
        <v>2397</v>
      </c>
      <c r="B450" s="435" t="s">
        <v>2398</v>
      </c>
      <c r="C450" t="s">
        <v>1913</v>
      </c>
      <c r="D450" t="s">
        <v>1388</v>
      </c>
      <c r="E450" s="435" t="s">
        <v>2398</v>
      </c>
      <c r="F450" s="436" t="s">
        <v>1684</v>
      </c>
    </row>
    <row r="451" spans="1:6">
      <c r="A451" s="435" t="s">
        <v>2399</v>
      </c>
      <c r="B451" s="435" t="s">
        <v>2400</v>
      </c>
      <c r="C451" s="411" t="s">
        <v>1392</v>
      </c>
      <c r="D451" t="s">
        <v>1388</v>
      </c>
      <c r="E451" s="435" t="s">
        <v>2400</v>
      </c>
      <c r="F451" s="436" t="s">
        <v>1389</v>
      </c>
    </row>
    <row r="452" spans="1:6">
      <c r="A452" s="435" t="s">
        <v>2401</v>
      </c>
      <c r="B452" s="435" t="s">
        <v>2402</v>
      </c>
      <c r="C452" s="435" t="s">
        <v>1392</v>
      </c>
      <c r="D452" t="s">
        <v>1393</v>
      </c>
      <c r="E452" s="435" t="s">
        <v>2402</v>
      </c>
      <c r="F452" s="436" t="s">
        <v>1394</v>
      </c>
    </row>
    <row r="453" spans="1:6">
      <c r="A453" s="435" t="s">
        <v>2403</v>
      </c>
      <c r="B453" s="435" t="s">
        <v>2404</v>
      </c>
      <c r="C453" s="435" t="s">
        <v>1387</v>
      </c>
      <c r="D453" t="s">
        <v>1393</v>
      </c>
      <c r="E453" s="435" t="s">
        <v>2404</v>
      </c>
      <c r="F453" s="436" t="s">
        <v>1401</v>
      </c>
    </row>
    <row r="454" spans="1:6">
      <c r="A454" s="435" t="s">
        <v>2405</v>
      </c>
      <c r="B454" s="435" t="s">
        <v>2406</v>
      </c>
      <c r="C454" s="435" t="s">
        <v>1387</v>
      </c>
      <c r="D454" t="s">
        <v>1393</v>
      </c>
      <c r="E454" s="435" t="s">
        <v>2406</v>
      </c>
      <c r="F454" s="436" t="s">
        <v>1401</v>
      </c>
    </row>
    <row r="455" spans="1:6">
      <c r="A455" s="435" t="s">
        <v>2407</v>
      </c>
      <c r="B455" s="435" t="s">
        <v>2408</v>
      </c>
      <c r="C455" s="435" t="s">
        <v>1387</v>
      </c>
      <c r="D455" t="s">
        <v>1393</v>
      </c>
      <c r="E455" s="435" t="s">
        <v>2408</v>
      </c>
      <c r="F455" s="436" t="s">
        <v>1401</v>
      </c>
    </row>
    <row r="456" spans="1:6">
      <c r="A456" s="435" t="s">
        <v>2409</v>
      </c>
      <c r="B456" s="435" t="s">
        <v>2410</v>
      </c>
      <c r="C456" s="435" t="s">
        <v>1708</v>
      </c>
      <c r="D456" t="s">
        <v>1393</v>
      </c>
      <c r="E456" s="435" t="s">
        <v>2410</v>
      </c>
      <c r="F456" s="436" t="s">
        <v>1408</v>
      </c>
    </row>
    <row r="457" spans="1:6">
      <c r="A457" s="435" t="s">
        <v>2411</v>
      </c>
      <c r="B457" s="435" t="s">
        <v>2412</v>
      </c>
      <c r="C457" s="435" t="s">
        <v>1519</v>
      </c>
      <c r="D457" t="s">
        <v>1393</v>
      </c>
      <c r="E457" s="435" t="s">
        <v>2412</v>
      </c>
      <c r="F457" s="436" t="s">
        <v>1394</v>
      </c>
    </row>
    <row r="458" spans="1:6">
      <c r="A458" s="435" t="s">
        <v>2413</v>
      </c>
      <c r="B458" s="435" t="s">
        <v>2414</v>
      </c>
      <c r="C458" s="435" t="s">
        <v>1421</v>
      </c>
      <c r="D458" t="s">
        <v>1393</v>
      </c>
      <c r="E458" s="435" t="s">
        <v>2414</v>
      </c>
      <c r="F458" s="436" t="s">
        <v>1401</v>
      </c>
    </row>
    <row r="459" spans="1:6">
      <c r="A459" s="435" t="s">
        <v>2415</v>
      </c>
      <c r="B459" s="435" t="s">
        <v>2416</v>
      </c>
      <c r="C459" s="411" t="s">
        <v>1421</v>
      </c>
      <c r="D459" t="s">
        <v>1388</v>
      </c>
      <c r="E459" s="435" t="s">
        <v>2416</v>
      </c>
      <c r="F459" s="436" t="s">
        <v>1668</v>
      </c>
    </row>
    <row r="460" spans="1:6">
      <c r="A460" s="435" t="s">
        <v>2417</v>
      </c>
      <c r="B460" s="435" t="s">
        <v>2418</v>
      </c>
      <c r="C460" s="435" t="s">
        <v>1421</v>
      </c>
      <c r="D460" t="s">
        <v>1393</v>
      </c>
      <c r="E460" s="435" t="s">
        <v>2418</v>
      </c>
      <c r="F460" s="436" t="s">
        <v>1463</v>
      </c>
    </row>
    <row r="461" spans="1:6">
      <c r="A461" s="435" t="s">
        <v>2419</v>
      </c>
      <c r="B461" s="435" t="s">
        <v>2420</v>
      </c>
      <c r="C461" s="435" t="s">
        <v>1519</v>
      </c>
      <c r="D461" t="s">
        <v>1393</v>
      </c>
      <c r="E461" s="435" t="s">
        <v>2420</v>
      </c>
      <c r="F461" s="436" t="s">
        <v>1408</v>
      </c>
    </row>
    <row r="462" spans="1:6">
      <c r="A462" s="435" t="s">
        <v>2421</v>
      </c>
      <c r="B462" s="435" t="s">
        <v>2422</v>
      </c>
      <c r="C462" s="435" t="s">
        <v>1387</v>
      </c>
      <c r="D462" t="s">
        <v>1388</v>
      </c>
      <c r="E462" s="435" t="s">
        <v>2422</v>
      </c>
      <c r="F462" s="436" t="s">
        <v>1560</v>
      </c>
    </row>
    <row r="463" spans="1:6">
      <c r="A463" s="435" t="s">
        <v>2423</v>
      </c>
      <c r="B463" s="435" t="s">
        <v>2424</v>
      </c>
      <c r="C463" s="435" t="s">
        <v>1387</v>
      </c>
      <c r="D463" t="s">
        <v>1393</v>
      </c>
      <c r="E463" s="435" t="s">
        <v>2424</v>
      </c>
      <c r="F463" s="436" t="s">
        <v>1401</v>
      </c>
    </row>
    <row r="464" spans="1:6">
      <c r="A464" s="435" t="s">
        <v>2425</v>
      </c>
      <c r="B464" s="435" t="s">
        <v>2426</v>
      </c>
      <c r="C464" s="435" t="s">
        <v>1404</v>
      </c>
      <c r="D464" t="s">
        <v>1393</v>
      </c>
      <c r="E464" s="435" t="s">
        <v>2426</v>
      </c>
      <c r="F464" s="436" t="s">
        <v>1401</v>
      </c>
    </row>
    <row r="465" spans="1:6">
      <c r="A465" s="435" t="s">
        <v>2427</v>
      </c>
      <c r="B465" s="435" t="s">
        <v>2428</v>
      </c>
      <c r="C465" s="411" t="s">
        <v>1404</v>
      </c>
      <c r="D465" t="s">
        <v>1388</v>
      </c>
      <c r="E465" s="435" t="s">
        <v>2428</v>
      </c>
      <c r="F465" s="436" t="s">
        <v>1668</v>
      </c>
    </row>
    <row r="466" spans="1:6">
      <c r="A466" s="435" t="s">
        <v>2429</v>
      </c>
      <c r="B466" s="435" t="s">
        <v>2430</v>
      </c>
      <c r="C466" s="411" t="s">
        <v>1404</v>
      </c>
      <c r="D466" t="s">
        <v>1388</v>
      </c>
      <c r="E466" s="435" t="s">
        <v>2430</v>
      </c>
      <c r="F466" s="436" t="s">
        <v>1684</v>
      </c>
    </row>
    <row r="467" spans="1:6">
      <c r="A467" s="435" t="s">
        <v>2431</v>
      </c>
      <c r="B467" s="435" t="s">
        <v>2432</v>
      </c>
      <c r="C467" s="435" t="s">
        <v>1404</v>
      </c>
      <c r="D467" t="s">
        <v>1393</v>
      </c>
      <c r="E467" s="435" t="s">
        <v>2432</v>
      </c>
      <c r="F467" s="436" t="s">
        <v>1441</v>
      </c>
    </row>
    <row r="468" spans="1:6">
      <c r="A468" s="435" t="s">
        <v>2433</v>
      </c>
      <c r="B468" s="435" t="s">
        <v>2434</v>
      </c>
      <c r="C468" s="435" t="s">
        <v>1404</v>
      </c>
      <c r="D468" t="s">
        <v>1393</v>
      </c>
      <c r="E468" s="435" t="s">
        <v>2434</v>
      </c>
      <c r="F468" s="436" t="s">
        <v>2361</v>
      </c>
    </row>
    <row r="469" spans="1:6">
      <c r="A469" s="435" t="s">
        <v>2435</v>
      </c>
      <c r="B469" s="435" t="s">
        <v>2436</v>
      </c>
      <c r="C469" s="435" t="s">
        <v>1400</v>
      </c>
      <c r="D469" t="s">
        <v>1393</v>
      </c>
      <c r="E469" s="435" t="s">
        <v>2436</v>
      </c>
      <c r="F469" s="436" t="s">
        <v>1441</v>
      </c>
    </row>
    <row r="470" spans="1:6">
      <c r="A470" s="435" t="s">
        <v>2437</v>
      </c>
      <c r="B470" s="435" t="s">
        <v>2438</v>
      </c>
      <c r="C470" s="435" t="s">
        <v>1404</v>
      </c>
      <c r="D470" t="s">
        <v>1393</v>
      </c>
      <c r="E470" s="435" t="s">
        <v>2438</v>
      </c>
      <c r="F470" s="436" t="s">
        <v>1408</v>
      </c>
    </row>
    <row r="471" spans="1:6">
      <c r="A471" s="435" t="s">
        <v>2439</v>
      </c>
      <c r="B471" s="435" t="s">
        <v>2440</v>
      </c>
      <c r="C471" s="435" t="s">
        <v>1404</v>
      </c>
      <c r="D471" t="s">
        <v>1393</v>
      </c>
      <c r="E471" s="435" t="s">
        <v>2440</v>
      </c>
      <c r="F471" s="436" t="s">
        <v>1394</v>
      </c>
    </row>
    <row r="472" spans="1:6">
      <c r="A472" s="435" t="s">
        <v>2441</v>
      </c>
      <c r="B472" s="435" t="s">
        <v>2442</v>
      </c>
      <c r="C472" s="435" t="s">
        <v>1387</v>
      </c>
      <c r="D472" t="s">
        <v>1393</v>
      </c>
      <c r="E472" s="435" t="s">
        <v>2442</v>
      </c>
      <c r="F472" s="436" t="s">
        <v>1401</v>
      </c>
    </row>
    <row r="473" spans="1:6">
      <c r="A473" s="435" t="s">
        <v>2443</v>
      </c>
      <c r="B473" s="435" t="s">
        <v>2444</v>
      </c>
      <c r="C473" s="435" t="s">
        <v>1516</v>
      </c>
      <c r="D473" t="s">
        <v>1393</v>
      </c>
      <c r="E473" s="435" t="s">
        <v>2444</v>
      </c>
      <c r="F473" s="436" t="s">
        <v>1408</v>
      </c>
    </row>
    <row r="474" spans="1:6">
      <c r="A474" s="435" t="s">
        <v>2445</v>
      </c>
      <c r="B474" s="435" t="s">
        <v>2446</v>
      </c>
      <c r="C474" s="411" t="s">
        <v>1421</v>
      </c>
      <c r="D474" t="s">
        <v>1388</v>
      </c>
      <c r="E474" s="435" t="s">
        <v>2446</v>
      </c>
      <c r="F474" s="436" t="s">
        <v>1560</v>
      </c>
    </row>
    <row r="475" spans="1:6">
      <c r="A475" s="435" t="s">
        <v>2447</v>
      </c>
      <c r="B475" s="435" t="s">
        <v>2448</v>
      </c>
      <c r="C475" s="435" t="s">
        <v>2449</v>
      </c>
      <c r="D475" t="s">
        <v>1393</v>
      </c>
      <c r="E475" s="435" t="s">
        <v>2448</v>
      </c>
      <c r="F475" s="436" t="s">
        <v>1394</v>
      </c>
    </row>
    <row r="476" spans="1:6">
      <c r="A476" s="435" t="s">
        <v>2450</v>
      </c>
      <c r="B476" s="435" t="s">
        <v>2451</v>
      </c>
      <c r="C476" s="435" t="s">
        <v>1523</v>
      </c>
      <c r="D476" t="s">
        <v>1393</v>
      </c>
      <c r="E476" s="435" t="s">
        <v>2451</v>
      </c>
      <c r="F476" s="436" t="s">
        <v>1394</v>
      </c>
    </row>
    <row r="477" spans="1:6">
      <c r="A477" s="435" t="s">
        <v>2452</v>
      </c>
      <c r="B477" s="435" t="s">
        <v>2453</v>
      </c>
      <c r="C477" s="411" t="s">
        <v>1435</v>
      </c>
      <c r="D477" t="s">
        <v>1388</v>
      </c>
      <c r="E477" s="435" t="s">
        <v>2453</v>
      </c>
      <c r="F477" s="436" t="s">
        <v>1560</v>
      </c>
    </row>
    <row r="478" spans="1:6">
      <c r="A478" s="435" t="s">
        <v>2454</v>
      </c>
      <c r="B478" s="435" t="s">
        <v>2455</v>
      </c>
      <c r="C478" s="435" t="s">
        <v>1421</v>
      </c>
      <c r="D478" t="s">
        <v>1393</v>
      </c>
      <c r="E478" s="435" t="s">
        <v>2455</v>
      </c>
      <c r="F478" s="436" t="s">
        <v>1394</v>
      </c>
    </row>
    <row r="479" spans="1:6">
      <c r="A479" s="435" t="s">
        <v>2456</v>
      </c>
      <c r="B479" s="435" t="s">
        <v>2457</v>
      </c>
      <c r="C479" s="435" t="s">
        <v>1387</v>
      </c>
      <c r="D479" t="s">
        <v>1393</v>
      </c>
      <c r="E479" s="435" t="s">
        <v>2457</v>
      </c>
      <c r="F479" s="436" t="s">
        <v>1463</v>
      </c>
    </row>
    <row r="480" spans="1:6">
      <c r="A480" s="435" t="s">
        <v>2458</v>
      </c>
      <c r="B480" s="435" t="s">
        <v>2459</v>
      </c>
      <c r="C480" s="435" t="s">
        <v>1387</v>
      </c>
      <c r="D480" t="s">
        <v>1393</v>
      </c>
      <c r="E480" s="435" t="s">
        <v>2459</v>
      </c>
      <c r="F480" s="436" t="s">
        <v>1401</v>
      </c>
    </row>
    <row r="481" spans="1:6">
      <c r="A481" s="435" t="s">
        <v>2460</v>
      </c>
      <c r="B481" s="435" t="s">
        <v>2461</v>
      </c>
      <c r="C481" s="435" t="s">
        <v>1678</v>
      </c>
      <c r="D481" t="s">
        <v>1393</v>
      </c>
      <c r="E481" s="435" t="s">
        <v>2461</v>
      </c>
      <c r="F481" s="436" t="s">
        <v>1394</v>
      </c>
    </row>
    <row r="482" spans="1:6">
      <c r="A482" s="435" t="s">
        <v>2462</v>
      </c>
      <c r="B482" s="435" t="s">
        <v>2463</v>
      </c>
      <c r="C482" s="435" t="s">
        <v>1577</v>
      </c>
      <c r="D482" t="s">
        <v>1393</v>
      </c>
      <c r="E482" s="435" t="s">
        <v>2463</v>
      </c>
      <c r="F482" s="436" t="s">
        <v>1394</v>
      </c>
    </row>
    <row r="483" spans="1:6">
      <c r="A483" s="435" t="s">
        <v>2464</v>
      </c>
      <c r="B483" s="435" t="s">
        <v>2465</v>
      </c>
      <c r="C483" s="435" t="s">
        <v>1476</v>
      </c>
      <c r="D483" t="s">
        <v>1393</v>
      </c>
      <c r="E483" s="435" t="s">
        <v>2465</v>
      </c>
      <c r="F483" s="436" t="s">
        <v>1394</v>
      </c>
    </row>
    <row r="484" spans="1:6">
      <c r="A484" s="435" t="s">
        <v>2466</v>
      </c>
      <c r="B484" s="435" t="s">
        <v>2467</v>
      </c>
      <c r="C484" s="435" t="s">
        <v>1577</v>
      </c>
      <c r="D484" t="s">
        <v>1393</v>
      </c>
      <c r="E484" s="435" t="s">
        <v>2467</v>
      </c>
      <c r="F484" s="436" t="s">
        <v>1394</v>
      </c>
    </row>
    <row r="485" spans="1:6">
      <c r="A485" s="435" t="s">
        <v>2468</v>
      </c>
      <c r="B485" s="435" t="s">
        <v>2469</v>
      </c>
      <c r="C485" s="435" t="s">
        <v>1387</v>
      </c>
      <c r="D485" t="s">
        <v>1388</v>
      </c>
      <c r="E485" s="435" t="s">
        <v>2469</v>
      </c>
      <c r="F485" s="436" t="s">
        <v>1560</v>
      </c>
    </row>
    <row r="486" spans="1:6">
      <c r="A486" s="435" t="s">
        <v>2470</v>
      </c>
      <c r="B486" s="435" t="s">
        <v>2471</v>
      </c>
      <c r="C486" s="435" t="s">
        <v>1387</v>
      </c>
      <c r="D486" t="s">
        <v>1393</v>
      </c>
      <c r="E486" s="435" t="s">
        <v>2471</v>
      </c>
      <c r="F486" s="436" t="s">
        <v>1441</v>
      </c>
    </row>
    <row r="487" spans="1:6">
      <c r="A487" s="435" t="s">
        <v>2472</v>
      </c>
      <c r="B487" s="435" t="s">
        <v>2473</v>
      </c>
      <c r="C487" s="435" t="s">
        <v>1743</v>
      </c>
      <c r="D487" t="s">
        <v>1393</v>
      </c>
      <c r="E487" s="435" t="s">
        <v>2473</v>
      </c>
      <c r="F487" s="436" t="s">
        <v>1394</v>
      </c>
    </row>
    <row r="488" spans="1:6">
      <c r="A488" s="435" t="s">
        <v>2474</v>
      </c>
      <c r="B488" s="435" t="s">
        <v>2475</v>
      </c>
      <c r="C488" s="435" t="s">
        <v>1404</v>
      </c>
      <c r="D488" t="s">
        <v>1393</v>
      </c>
      <c r="E488" s="435" t="s">
        <v>2475</v>
      </c>
      <c r="F488" s="436" t="s">
        <v>1401</v>
      </c>
    </row>
    <row r="489" spans="1:6">
      <c r="A489" s="435" t="s">
        <v>2476</v>
      </c>
      <c r="B489" s="435" t="s">
        <v>2477</v>
      </c>
      <c r="C489" s="435" t="s">
        <v>1438</v>
      </c>
      <c r="D489" t="s">
        <v>1393</v>
      </c>
      <c r="E489" s="435" t="s">
        <v>2477</v>
      </c>
      <c r="F489" s="436" t="s">
        <v>1408</v>
      </c>
    </row>
    <row r="490" spans="1:6">
      <c r="A490" s="435" t="s">
        <v>2478</v>
      </c>
      <c r="B490" s="435" t="s">
        <v>2479</v>
      </c>
      <c r="C490" s="435" t="s">
        <v>1505</v>
      </c>
      <c r="D490" t="s">
        <v>1393</v>
      </c>
      <c r="E490" s="435" t="s">
        <v>2479</v>
      </c>
      <c r="F490" s="436" t="s">
        <v>1441</v>
      </c>
    </row>
    <row r="491" spans="1:6">
      <c r="A491" s="435" t="s">
        <v>2480</v>
      </c>
      <c r="B491" s="435" t="s">
        <v>2481</v>
      </c>
      <c r="C491" s="435" t="s">
        <v>1505</v>
      </c>
      <c r="D491" t="s">
        <v>1393</v>
      </c>
      <c r="E491" s="435" t="s">
        <v>2481</v>
      </c>
      <c r="F491" s="436" t="s">
        <v>1408</v>
      </c>
    </row>
    <row r="492" spans="1:6">
      <c r="A492" s="435" t="s">
        <v>2482</v>
      </c>
      <c r="B492" s="435" t="s">
        <v>2483</v>
      </c>
      <c r="C492" s="435" t="s">
        <v>1791</v>
      </c>
      <c r="D492" t="s">
        <v>1393</v>
      </c>
      <c r="E492" s="435" t="s">
        <v>2483</v>
      </c>
      <c r="F492" s="436" t="s">
        <v>1441</v>
      </c>
    </row>
    <row r="493" spans="1:6">
      <c r="A493" s="435" t="s">
        <v>2484</v>
      </c>
      <c r="B493" s="435" t="s">
        <v>2485</v>
      </c>
      <c r="C493" s="435" t="s">
        <v>1387</v>
      </c>
      <c r="D493" t="s">
        <v>1393</v>
      </c>
      <c r="E493" s="435" t="s">
        <v>2485</v>
      </c>
      <c r="F493" s="436" t="s">
        <v>1401</v>
      </c>
    </row>
    <row r="494" spans="1:6">
      <c r="A494" s="435" t="s">
        <v>2486</v>
      </c>
      <c r="B494" s="435" t="s">
        <v>2487</v>
      </c>
      <c r="C494" s="435" t="s">
        <v>1791</v>
      </c>
      <c r="D494" t="s">
        <v>1393</v>
      </c>
      <c r="E494" s="435" t="s">
        <v>2487</v>
      </c>
      <c r="F494" s="436" t="s">
        <v>1401</v>
      </c>
    </row>
    <row r="495" spans="1:6">
      <c r="A495" s="435" t="s">
        <v>2488</v>
      </c>
      <c r="B495" s="435" t="s">
        <v>2489</v>
      </c>
      <c r="C495" s="435" t="s">
        <v>1516</v>
      </c>
      <c r="D495" t="s">
        <v>1393</v>
      </c>
      <c r="E495" s="435" t="s">
        <v>2489</v>
      </c>
      <c r="F495" s="436" t="s">
        <v>1441</v>
      </c>
    </row>
    <row r="496" spans="1:6">
      <c r="A496" s="435" t="s">
        <v>2490</v>
      </c>
      <c r="B496" s="435" t="s">
        <v>2491</v>
      </c>
      <c r="C496" s="411" t="s">
        <v>1791</v>
      </c>
      <c r="D496" t="s">
        <v>1388</v>
      </c>
      <c r="E496" s="435" t="s">
        <v>2491</v>
      </c>
      <c r="F496" s="436" t="s">
        <v>1684</v>
      </c>
    </row>
    <row r="497" spans="1:6">
      <c r="A497" s="435" t="s">
        <v>2492</v>
      </c>
      <c r="B497" s="435" t="s">
        <v>2493</v>
      </c>
      <c r="C497" s="411" t="s">
        <v>1791</v>
      </c>
      <c r="D497" t="s">
        <v>1388</v>
      </c>
      <c r="E497" s="435" t="s">
        <v>2493</v>
      </c>
      <c r="F497" s="436" t="s">
        <v>1578</v>
      </c>
    </row>
    <row r="498" spans="1:6">
      <c r="A498" s="435" t="s">
        <v>2494</v>
      </c>
      <c r="B498" s="435" t="s">
        <v>2495</v>
      </c>
      <c r="C498" s="435" t="s">
        <v>1404</v>
      </c>
      <c r="D498" t="s">
        <v>1393</v>
      </c>
      <c r="E498" s="435" t="s">
        <v>2495</v>
      </c>
      <c r="F498" s="436" t="s">
        <v>1401</v>
      </c>
    </row>
    <row r="499" spans="1:6">
      <c r="A499" s="435" t="s">
        <v>2496</v>
      </c>
      <c r="B499" s="435" t="s">
        <v>2497</v>
      </c>
      <c r="C499" s="411" t="s">
        <v>1516</v>
      </c>
      <c r="D499" t="s">
        <v>1388</v>
      </c>
      <c r="E499" s="435" t="s">
        <v>2497</v>
      </c>
      <c r="F499" s="436" t="s">
        <v>1389</v>
      </c>
    </row>
    <row r="500" spans="1:6">
      <c r="A500" s="435" t="s">
        <v>2498</v>
      </c>
      <c r="B500" s="435" t="s">
        <v>2499</v>
      </c>
      <c r="C500" s="435" t="s">
        <v>1387</v>
      </c>
      <c r="D500" t="s">
        <v>1393</v>
      </c>
      <c r="E500" s="435" t="s">
        <v>2499</v>
      </c>
      <c r="F500" s="436" t="s">
        <v>1401</v>
      </c>
    </row>
    <row r="501" spans="1:6">
      <c r="A501" s="435" t="s">
        <v>2500</v>
      </c>
      <c r="B501" s="435" t="s">
        <v>2501</v>
      </c>
      <c r="C501" s="435" t="s">
        <v>1387</v>
      </c>
      <c r="D501" t="s">
        <v>1393</v>
      </c>
      <c r="E501" s="435" t="s">
        <v>2501</v>
      </c>
      <c r="F501" s="436" t="s">
        <v>1401</v>
      </c>
    </row>
    <row r="502" spans="1:6">
      <c r="A502" s="435" t="s">
        <v>2502</v>
      </c>
      <c r="B502" s="435" t="s">
        <v>2503</v>
      </c>
      <c r="C502" s="435" t="s">
        <v>1886</v>
      </c>
      <c r="D502" t="s">
        <v>1393</v>
      </c>
      <c r="E502" s="435" t="s">
        <v>2503</v>
      </c>
      <c r="F502" s="436" t="s">
        <v>1408</v>
      </c>
    </row>
    <row r="503" spans="1:6">
      <c r="A503" s="435" t="s">
        <v>2504</v>
      </c>
      <c r="B503" s="435" t="s">
        <v>2505</v>
      </c>
      <c r="C503" s="435" t="s">
        <v>1400</v>
      </c>
      <c r="D503" t="s">
        <v>1393</v>
      </c>
      <c r="E503" s="435" t="s">
        <v>2505</v>
      </c>
      <c r="F503" s="436" t="s">
        <v>1394</v>
      </c>
    </row>
    <row r="504" spans="1:6">
      <c r="A504" s="435" t="s">
        <v>2506</v>
      </c>
      <c r="B504" s="435" t="s">
        <v>2507</v>
      </c>
      <c r="C504" s="435" t="s">
        <v>2276</v>
      </c>
      <c r="D504" t="s">
        <v>1393</v>
      </c>
      <c r="E504" s="435" t="s">
        <v>2507</v>
      </c>
      <c r="F504" s="436" t="s">
        <v>1394</v>
      </c>
    </row>
    <row r="505" spans="1:6">
      <c r="A505" s="435" t="s">
        <v>2508</v>
      </c>
      <c r="B505" s="435" t="s">
        <v>2509</v>
      </c>
      <c r="C505" s="411" t="s">
        <v>1848</v>
      </c>
      <c r="D505" t="s">
        <v>1388</v>
      </c>
      <c r="E505" s="435" t="s">
        <v>2509</v>
      </c>
      <c r="F505" s="436" t="s">
        <v>1578</v>
      </c>
    </row>
    <row r="506" spans="1:6">
      <c r="A506" s="435" t="s">
        <v>2510</v>
      </c>
      <c r="B506" s="435" t="s">
        <v>2511</v>
      </c>
      <c r="C506" s="411" t="s">
        <v>1848</v>
      </c>
      <c r="D506" t="s">
        <v>1388</v>
      </c>
      <c r="E506" s="435" t="s">
        <v>2511</v>
      </c>
      <c r="F506" s="436" t="s">
        <v>1684</v>
      </c>
    </row>
    <row r="507" spans="1:6">
      <c r="A507" s="435" t="s">
        <v>2512</v>
      </c>
      <c r="B507" s="435" t="s">
        <v>2513</v>
      </c>
      <c r="C507" s="435" t="s">
        <v>1848</v>
      </c>
      <c r="D507" t="s">
        <v>1388</v>
      </c>
      <c r="E507" s="435" t="s">
        <v>2513</v>
      </c>
      <c r="F507" s="436" t="s">
        <v>1560</v>
      </c>
    </row>
    <row r="508" spans="1:6">
      <c r="A508" s="435" t="s">
        <v>2514</v>
      </c>
      <c r="B508" s="435" t="s">
        <v>2515</v>
      </c>
      <c r="C508" s="411" t="s">
        <v>1516</v>
      </c>
      <c r="D508" t="s">
        <v>1388</v>
      </c>
      <c r="E508" s="435" t="s">
        <v>2515</v>
      </c>
      <c r="F508" s="436" t="s">
        <v>1560</v>
      </c>
    </row>
    <row r="509" spans="1:6">
      <c r="A509" s="435" t="s">
        <v>2516</v>
      </c>
      <c r="B509" s="435" t="s">
        <v>2517</v>
      </c>
      <c r="C509" s="435" t="s">
        <v>1516</v>
      </c>
      <c r="D509" t="s">
        <v>1393</v>
      </c>
      <c r="E509" s="435" t="s">
        <v>2517</v>
      </c>
      <c r="F509" s="436" t="s">
        <v>1401</v>
      </c>
    </row>
    <row r="510" spans="1:6">
      <c r="A510" s="435" t="s">
        <v>2518</v>
      </c>
      <c r="B510" s="435" t="s">
        <v>2519</v>
      </c>
      <c r="C510" s="435" t="s">
        <v>1516</v>
      </c>
      <c r="D510" t="s">
        <v>1393</v>
      </c>
      <c r="E510" s="435" t="s">
        <v>2519</v>
      </c>
      <c r="F510" s="436" t="s">
        <v>1463</v>
      </c>
    </row>
    <row r="511" spans="1:6">
      <c r="A511" s="435" t="s">
        <v>2520</v>
      </c>
      <c r="B511" s="435" t="s">
        <v>2521</v>
      </c>
      <c r="C511" s="435" t="s">
        <v>1400</v>
      </c>
      <c r="D511" t="s">
        <v>1393</v>
      </c>
      <c r="E511" s="435" t="s">
        <v>2521</v>
      </c>
      <c r="F511" s="436" t="s">
        <v>1401</v>
      </c>
    </row>
    <row r="512" spans="1:6">
      <c r="A512" s="435" t="s">
        <v>2522</v>
      </c>
      <c r="B512" s="435" t="s">
        <v>2523</v>
      </c>
      <c r="C512" s="435" t="s">
        <v>1421</v>
      </c>
      <c r="D512" t="s">
        <v>1393</v>
      </c>
      <c r="E512" s="435" t="s">
        <v>2523</v>
      </c>
      <c r="F512" s="436" t="s">
        <v>1394</v>
      </c>
    </row>
    <row r="513" spans="1:6">
      <c r="A513" s="435" t="s">
        <v>2524</v>
      </c>
      <c r="B513" s="435" t="s">
        <v>2525</v>
      </c>
      <c r="C513" s="435" t="s">
        <v>1751</v>
      </c>
      <c r="D513" t="s">
        <v>1393</v>
      </c>
      <c r="E513" s="435" t="s">
        <v>2525</v>
      </c>
      <c r="F513" s="436" t="s">
        <v>1394</v>
      </c>
    </row>
    <row r="514" spans="1:6">
      <c r="A514" s="435" t="s">
        <v>2526</v>
      </c>
      <c r="B514" s="435" t="s">
        <v>2527</v>
      </c>
      <c r="C514" s="435" t="s">
        <v>1776</v>
      </c>
      <c r="D514" t="s">
        <v>1393</v>
      </c>
      <c r="E514" s="435" t="s">
        <v>2527</v>
      </c>
      <c r="F514" s="436" t="s">
        <v>1408</v>
      </c>
    </row>
    <row r="515" spans="1:6">
      <c r="A515" s="435" t="s">
        <v>2528</v>
      </c>
      <c r="B515" s="435" t="s">
        <v>2529</v>
      </c>
      <c r="C515" s="435" t="s">
        <v>1387</v>
      </c>
      <c r="D515" t="s">
        <v>1393</v>
      </c>
      <c r="E515" s="435" t="s">
        <v>2529</v>
      </c>
      <c r="F515" s="436" t="s">
        <v>1401</v>
      </c>
    </row>
    <row r="516" spans="1:6">
      <c r="A516" s="435" t="s">
        <v>2530</v>
      </c>
      <c r="B516" s="435" t="s">
        <v>2531</v>
      </c>
      <c r="C516" s="435" t="s">
        <v>1387</v>
      </c>
      <c r="D516" t="s">
        <v>1393</v>
      </c>
      <c r="E516" s="435" t="s">
        <v>2531</v>
      </c>
      <c r="F516" s="436" t="s">
        <v>1463</v>
      </c>
    </row>
    <row r="517" spans="1:6">
      <c r="A517" s="435" t="s">
        <v>2532</v>
      </c>
      <c r="B517" s="435" t="s">
        <v>2533</v>
      </c>
      <c r="C517" s="435" t="s">
        <v>1645</v>
      </c>
      <c r="D517" t="s">
        <v>1393</v>
      </c>
      <c r="E517" s="435" t="s">
        <v>2533</v>
      </c>
      <c r="F517" s="436" t="s">
        <v>1394</v>
      </c>
    </row>
    <row r="518" spans="1:6">
      <c r="A518" s="435" t="s">
        <v>2534</v>
      </c>
      <c r="B518" s="435" t="s">
        <v>2535</v>
      </c>
      <c r="C518" s="411" t="s">
        <v>1455</v>
      </c>
      <c r="D518" t="s">
        <v>1388</v>
      </c>
      <c r="E518" s="435" t="s">
        <v>2535</v>
      </c>
      <c r="F518" s="436" t="s">
        <v>1560</v>
      </c>
    </row>
    <row r="519" spans="1:6">
      <c r="A519" s="435" t="s">
        <v>2536</v>
      </c>
      <c r="B519" s="435" t="s">
        <v>2537</v>
      </c>
      <c r="C519" s="411" t="s">
        <v>1429</v>
      </c>
      <c r="D519" t="s">
        <v>1388</v>
      </c>
      <c r="E519" s="435" t="s">
        <v>2537</v>
      </c>
      <c r="F519" s="436" t="s">
        <v>1597</v>
      </c>
    </row>
    <row r="520" spans="1:6">
      <c r="A520" s="435" t="s">
        <v>2538</v>
      </c>
      <c r="B520" s="435" t="s">
        <v>2539</v>
      </c>
      <c r="C520" s="411" t="s">
        <v>1429</v>
      </c>
      <c r="D520" t="s">
        <v>1388</v>
      </c>
      <c r="E520" s="435" t="s">
        <v>2539</v>
      </c>
      <c r="F520" s="436" t="s">
        <v>1560</v>
      </c>
    </row>
    <row r="521" spans="1:6">
      <c r="A521" s="435" t="s">
        <v>2540</v>
      </c>
      <c r="B521" s="435" t="s">
        <v>2541</v>
      </c>
      <c r="C521" s="411" t="s">
        <v>1429</v>
      </c>
      <c r="D521" t="s">
        <v>1388</v>
      </c>
      <c r="E521" s="435" t="s">
        <v>2541</v>
      </c>
      <c r="F521" s="436" t="s">
        <v>2251</v>
      </c>
    </row>
    <row r="522" spans="1:6">
      <c r="A522" s="435" t="s">
        <v>2542</v>
      </c>
      <c r="B522" s="435" t="s">
        <v>2543</v>
      </c>
      <c r="C522" s="435" t="s">
        <v>1429</v>
      </c>
      <c r="D522" t="s">
        <v>1393</v>
      </c>
      <c r="E522" s="435" t="s">
        <v>2543</v>
      </c>
      <c r="F522" s="436" t="s">
        <v>1394</v>
      </c>
    </row>
    <row r="523" spans="1:6">
      <c r="A523" s="435" t="s">
        <v>2544</v>
      </c>
      <c r="B523" s="435" t="s">
        <v>2545</v>
      </c>
      <c r="C523" s="435" t="s">
        <v>1400</v>
      </c>
      <c r="D523" t="s">
        <v>1393</v>
      </c>
      <c r="E523" s="435" t="s">
        <v>2545</v>
      </c>
      <c r="F523" s="436" t="s">
        <v>1401</v>
      </c>
    </row>
    <row r="524" spans="1:6">
      <c r="A524" s="435" t="s">
        <v>2546</v>
      </c>
      <c r="B524" s="435" t="s">
        <v>2547</v>
      </c>
      <c r="C524" s="435" t="s">
        <v>1776</v>
      </c>
      <c r="D524" t="s">
        <v>1393</v>
      </c>
      <c r="E524" s="435" t="s">
        <v>2547</v>
      </c>
      <c r="F524" s="436" t="s">
        <v>1394</v>
      </c>
    </row>
    <row r="525" spans="1:6">
      <c r="A525" s="435" t="s">
        <v>2548</v>
      </c>
      <c r="B525" s="435" t="s">
        <v>2549</v>
      </c>
      <c r="C525" s="435" t="s">
        <v>1387</v>
      </c>
      <c r="D525" t="s">
        <v>1393</v>
      </c>
      <c r="E525" s="435" t="s">
        <v>2549</v>
      </c>
      <c r="F525" s="436" t="s">
        <v>1463</v>
      </c>
    </row>
    <row r="526" spans="1:6">
      <c r="A526" s="435" t="s">
        <v>2550</v>
      </c>
      <c r="B526" s="435" t="s">
        <v>2551</v>
      </c>
      <c r="C526" s="435" t="s">
        <v>1519</v>
      </c>
      <c r="D526" t="s">
        <v>1393</v>
      </c>
      <c r="E526" s="435" t="s">
        <v>2551</v>
      </c>
      <c r="F526" s="436" t="s">
        <v>1408</v>
      </c>
    </row>
    <row r="527" spans="1:6">
      <c r="A527" s="435" t="s">
        <v>2552</v>
      </c>
      <c r="B527" s="435" t="s">
        <v>2553</v>
      </c>
      <c r="C527" s="435" t="s">
        <v>1516</v>
      </c>
      <c r="D527" t="s">
        <v>1393</v>
      </c>
      <c r="E527" s="435" t="s">
        <v>2553</v>
      </c>
      <c r="F527" s="436" t="s">
        <v>1401</v>
      </c>
    </row>
    <row r="528" spans="1:6">
      <c r="A528" s="435" t="s">
        <v>2554</v>
      </c>
      <c r="B528" s="435" t="s">
        <v>2555</v>
      </c>
      <c r="C528" s="435" t="s">
        <v>1387</v>
      </c>
      <c r="D528" t="s">
        <v>1393</v>
      </c>
      <c r="E528" s="435" t="s">
        <v>2555</v>
      </c>
      <c r="F528" s="436" t="s">
        <v>1401</v>
      </c>
    </row>
    <row r="529" spans="1:6">
      <c r="A529" s="435" t="s">
        <v>2556</v>
      </c>
      <c r="B529" s="435" t="s">
        <v>2557</v>
      </c>
      <c r="C529" s="435" t="s">
        <v>1600</v>
      </c>
      <c r="D529" t="s">
        <v>1393</v>
      </c>
      <c r="E529" s="435" t="s">
        <v>2557</v>
      </c>
      <c r="F529" s="436" t="s">
        <v>1394</v>
      </c>
    </row>
    <row r="530" spans="1:6">
      <c r="A530" s="435" t="s">
        <v>2558</v>
      </c>
      <c r="B530" s="435" t="s">
        <v>2559</v>
      </c>
      <c r="C530" s="435" t="s">
        <v>1414</v>
      </c>
      <c r="D530" t="s">
        <v>1393</v>
      </c>
      <c r="E530" s="435" t="s">
        <v>2559</v>
      </c>
      <c r="F530" s="436" t="s">
        <v>1441</v>
      </c>
    </row>
    <row r="531" spans="1:6">
      <c r="A531" s="435" t="s">
        <v>2560</v>
      </c>
      <c r="B531" s="435" t="s">
        <v>2561</v>
      </c>
      <c r="C531" s="435" t="s">
        <v>1414</v>
      </c>
      <c r="D531" t="s">
        <v>1393</v>
      </c>
      <c r="E531" s="435" t="s">
        <v>2561</v>
      </c>
      <c r="F531" s="436" t="s">
        <v>1466</v>
      </c>
    </row>
    <row r="532" spans="1:6">
      <c r="A532" s="435" t="s">
        <v>2562</v>
      </c>
      <c r="B532" s="435" t="s">
        <v>2563</v>
      </c>
      <c r="C532" s="435" t="s">
        <v>1705</v>
      </c>
      <c r="D532" t="s">
        <v>1393</v>
      </c>
      <c r="E532" s="435" t="s">
        <v>2563</v>
      </c>
      <c r="F532" s="436" t="s">
        <v>1394</v>
      </c>
    </row>
    <row r="533" spans="1:6">
      <c r="A533" s="435" t="s">
        <v>2564</v>
      </c>
      <c r="B533" s="435" t="s">
        <v>2565</v>
      </c>
      <c r="C533" t="s">
        <v>1740</v>
      </c>
      <c r="D533" t="s">
        <v>1388</v>
      </c>
      <c r="E533" s="435" t="s">
        <v>2565</v>
      </c>
      <c r="F533" s="436" t="s">
        <v>1684</v>
      </c>
    </row>
    <row r="534" spans="1:6">
      <c r="A534" s="435" t="s">
        <v>2566</v>
      </c>
      <c r="B534" s="435" t="s">
        <v>2567</v>
      </c>
      <c r="C534" s="435" t="s">
        <v>1523</v>
      </c>
      <c r="D534" t="s">
        <v>1393</v>
      </c>
      <c r="E534" s="435" t="s">
        <v>2567</v>
      </c>
      <c r="F534" s="436" t="s">
        <v>1394</v>
      </c>
    </row>
    <row r="535" spans="1:6">
      <c r="A535" s="435" t="s">
        <v>2568</v>
      </c>
      <c r="B535" s="435" t="s">
        <v>2569</v>
      </c>
      <c r="C535" s="435" t="s">
        <v>1455</v>
      </c>
      <c r="D535" t="s">
        <v>1393</v>
      </c>
      <c r="E535" s="435" t="s">
        <v>2569</v>
      </c>
      <c r="F535" s="436" t="s">
        <v>1394</v>
      </c>
    </row>
    <row r="536" spans="1:6">
      <c r="A536" s="435" t="s">
        <v>2570</v>
      </c>
      <c r="B536" s="435" t="s">
        <v>2571</v>
      </c>
      <c r="C536" s="435" t="s">
        <v>1400</v>
      </c>
      <c r="D536" t="s">
        <v>1393</v>
      </c>
      <c r="E536" s="435" t="s">
        <v>2571</v>
      </c>
      <c r="F536" s="436" t="s">
        <v>1401</v>
      </c>
    </row>
    <row r="537" spans="1:6">
      <c r="A537" s="435" t="s">
        <v>2572</v>
      </c>
      <c r="B537" s="435" t="s">
        <v>2573</v>
      </c>
      <c r="C537" s="435" t="s">
        <v>1421</v>
      </c>
      <c r="D537" t="s">
        <v>1393</v>
      </c>
      <c r="E537" s="435" t="s">
        <v>2573</v>
      </c>
      <c r="F537" s="436" t="s">
        <v>1401</v>
      </c>
    </row>
    <row r="538" spans="1:6">
      <c r="A538" s="435" t="s">
        <v>2574</v>
      </c>
      <c r="B538" s="435" t="s">
        <v>2575</v>
      </c>
      <c r="C538" s="435" t="s">
        <v>1713</v>
      </c>
      <c r="D538" t="s">
        <v>1393</v>
      </c>
      <c r="E538" s="435" t="s">
        <v>2575</v>
      </c>
      <c r="F538" s="436" t="s">
        <v>1394</v>
      </c>
    </row>
    <row r="539" spans="1:6">
      <c r="A539" s="435" t="s">
        <v>2576</v>
      </c>
      <c r="B539" s="435" t="s">
        <v>2577</v>
      </c>
      <c r="C539" s="435" t="s">
        <v>1713</v>
      </c>
      <c r="D539" t="s">
        <v>1393</v>
      </c>
      <c r="E539" s="435" t="s">
        <v>2577</v>
      </c>
      <c r="F539" s="436" t="s">
        <v>1394</v>
      </c>
    </row>
    <row r="540" spans="1:6">
      <c r="A540" s="435" t="s">
        <v>2578</v>
      </c>
      <c r="B540" s="435" t="s">
        <v>2579</v>
      </c>
      <c r="C540" s="435" t="s">
        <v>1523</v>
      </c>
      <c r="D540" t="s">
        <v>1393</v>
      </c>
      <c r="E540" s="435" t="s">
        <v>2579</v>
      </c>
      <c r="F540" s="436" t="s">
        <v>1394</v>
      </c>
    </row>
    <row r="541" spans="1:6">
      <c r="A541" s="435" t="s">
        <v>2580</v>
      </c>
      <c r="B541" s="435" t="s">
        <v>2581</v>
      </c>
      <c r="C541" s="435" t="s">
        <v>2366</v>
      </c>
      <c r="D541" t="s">
        <v>1393</v>
      </c>
      <c r="E541" s="435" t="s">
        <v>2581</v>
      </c>
      <c r="F541" s="436" t="s">
        <v>1394</v>
      </c>
    </row>
    <row r="542" spans="1:6">
      <c r="A542" s="435" t="s">
        <v>2582</v>
      </c>
      <c r="B542" s="435" t="s">
        <v>2583</v>
      </c>
      <c r="C542" s="435" t="s">
        <v>1387</v>
      </c>
      <c r="D542" t="s">
        <v>1393</v>
      </c>
      <c r="E542" s="435" t="s">
        <v>2583</v>
      </c>
      <c r="F542" s="436" t="s">
        <v>1401</v>
      </c>
    </row>
    <row r="543" spans="1:6">
      <c r="A543" s="435" t="s">
        <v>2584</v>
      </c>
      <c r="B543" s="435" t="s">
        <v>2585</v>
      </c>
      <c r="C543" s="435" t="s">
        <v>1783</v>
      </c>
      <c r="D543" t="s">
        <v>1393</v>
      </c>
      <c r="E543" s="435" t="s">
        <v>2585</v>
      </c>
      <c r="F543" s="436" t="s">
        <v>1394</v>
      </c>
    </row>
    <row r="544" spans="1:6">
      <c r="A544" s="435" t="s">
        <v>2586</v>
      </c>
      <c r="B544" s="435" t="s">
        <v>2587</v>
      </c>
      <c r="C544" s="435" t="s">
        <v>1387</v>
      </c>
      <c r="D544" t="s">
        <v>1393</v>
      </c>
      <c r="E544" s="435" t="s">
        <v>2587</v>
      </c>
      <c r="F544" s="436" t="s">
        <v>1401</v>
      </c>
    </row>
    <row r="545" spans="1:6">
      <c r="A545" s="435" t="s">
        <v>2588</v>
      </c>
      <c r="B545" s="435" t="s">
        <v>2589</v>
      </c>
      <c r="C545" s="435" t="s">
        <v>1603</v>
      </c>
      <c r="D545" t="s">
        <v>1393</v>
      </c>
      <c r="E545" s="435" t="s">
        <v>2589</v>
      </c>
      <c r="F545" s="436" t="s">
        <v>1401</v>
      </c>
    </row>
    <row r="546" spans="1:6">
      <c r="A546" s="435" t="s">
        <v>2590</v>
      </c>
      <c r="B546" s="435" t="s">
        <v>2591</v>
      </c>
      <c r="C546" s="435" t="s">
        <v>1556</v>
      </c>
      <c r="D546" t="s">
        <v>1393</v>
      </c>
      <c r="E546" s="435" t="s">
        <v>2591</v>
      </c>
      <c r="F546" s="436" t="s">
        <v>1408</v>
      </c>
    </row>
    <row r="547" spans="1:6">
      <c r="A547" s="435" t="s">
        <v>2592</v>
      </c>
      <c r="B547" s="435" t="s">
        <v>2593</v>
      </c>
      <c r="C547" s="435" t="s">
        <v>1414</v>
      </c>
      <c r="D547" t="s">
        <v>1393</v>
      </c>
      <c r="E547" s="435" t="s">
        <v>2593</v>
      </c>
      <c r="F547" s="436" t="s">
        <v>1408</v>
      </c>
    </row>
    <row r="548" spans="1:6">
      <c r="A548" s="435" t="s">
        <v>2594</v>
      </c>
      <c r="B548" s="435" t="s">
        <v>2595</v>
      </c>
      <c r="C548" s="435" t="s">
        <v>1414</v>
      </c>
      <c r="D548" t="s">
        <v>1393</v>
      </c>
      <c r="E548" s="435" t="s">
        <v>2595</v>
      </c>
      <c r="F548" s="436" t="s">
        <v>1441</v>
      </c>
    </row>
    <row r="549" spans="1:6">
      <c r="A549" s="435" t="s">
        <v>2596</v>
      </c>
      <c r="B549" s="435" t="s">
        <v>2597</v>
      </c>
      <c r="C549" t="s">
        <v>1414</v>
      </c>
      <c r="D549" t="s">
        <v>1388</v>
      </c>
      <c r="E549" s="435" t="s">
        <v>2597</v>
      </c>
      <c r="F549" s="436" t="s">
        <v>1684</v>
      </c>
    </row>
    <row r="550" spans="1:6">
      <c r="A550" s="435" t="s">
        <v>2598</v>
      </c>
      <c r="B550" s="435" t="s">
        <v>2599</v>
      </c>
      <c r="C550" s="435" t="s">
        <v>1577</v>
      </c>
      <c r="D550" t="s">
        <v>1393</v>
      </c>
      <c r="E550" s="435" t="s">
        <v>2599</v>
      </c>
      <c r="F550" s="436" t="s">
        <v>1394</v>
      </c>
    </row>
    <row r="551" spans="1:6">
      <c r="A551" s="435" t="s">
        <v>2600</v>
      </c>
      <c r="B551" s="435" t="s">
        <v>2601</v>
      </c>
      <c r="C551" s="411" t="s">
        <v>1577</v>
      </c>
      <c r="D551" t="s">
        <v>1388</v>
      </c>
      <c r="E551" s="435" t="s">
        <v>2601</v>
      </c>
      <c r="F551" s="436" t="s">
        <v>1684</v>
      </c>
    </row>
    <row r="552" spans="1:6">
      <c r="A552" s="435" t="s">
        <v>2602</v>
      </c>
      <c r="B552" s="435" t="s">
        <v>2603</v>
      </c>
      <c r="C552" s="435" t="s">
        <v>1400</v>
      </c>
      <c r="D552" t="s">
        <v>1393</v>
      </c>
      <c r="E552" s="435" t="s">
        <v>2603</v>
      </c>
      <c r="F552" s="436" t="s">
        <v>1401</v>
      </c>
    </row>
    <row r="553" spans="1:6">
      <c r="A553" s="435" t="s">
        <v>2604</v>
      </c>
      <c r="B553" s="435" t="s">
        <v>2605</v>
      </c>
      <c r="C553" s="435" t="s">
        <v>1421</v>
      </c>
      <c r="D553" t="s">
        <v>1393</v>
      </c>
      <c r="E553" s="435" t="s">
        <v>2605</v>
      </c>
      <c r="F553" s="436" t="s">
        <v>1408</v>
      </c>
    </row>
    <row r="554" spans="1:6">
      <c r="A554" s="435" t="s">
        <v>2606</v>
      </c>
      <c r="B554" s="435" t="s">
        <v>2607</v>
      </c>
      <c r="C554" s="435" t="s">
        <v>1421</v>
      </c>
      <c r="D554" t="s">
        <v>1393</v>
      </c>
      <c r="E554" s="435" t="s">
        <v>2607</v>
      </c>
      <c r="F554" s="436" t="s">
        <v>1463</v>
      </c>
    </row>
    <row r="555" spans="1:6">
      <c r="A555" s="435" t="s">
        <v>2608</v>
      </c>
      <c r="B555" s="435" t="s">
        <v>2609</v>
      </c>
      <c r="C555" s="435" t="s">
        <v>2610</v>
      </c>
      <c r="D555" t="s">
        <v>1393</v>
      </c>
      <c r="E555" s="435" t="s">
        <v>2609</v>
      </c>
      <c r="F555" s="436" t="s">
        <v>1394</v>
      </c>
    </row>
    <row r="556" spans="1:6">
      <c r="A556" s="435" t="s">
        <v>2611</v>
      </c>
      <c r="B556" s="435" t="s">
        <v>2612</v>
      </c>
      <c r="C556" s="435" t="s">
        <v>2097</v>
      </c>
      <c r="D556" t="s">
        <v>1393</v>
      </c>
      <c r="E556" s="435" t="s">
        <v>2612</v>
      </c>
      <c r="F556" s="436" t="s">
        <v>1394</v>
      </c>
    </row>
    <row r="557" spans="1:6">
      <c r="A557" s="435" t="s">
        <v>2613</v>
      </c>
      <c r="B557" s="435" t="s">
        <v>2614</v>
      </c>
      <c r="C557" s="435" t="s">
        <v>1768</v>
      </c>
      <c r="D557" t="s">
        <v>1393</v>
      </c>
      <c r="E557" s="435" t="s">
        <v>2614</v>
      </c>
      <c r="F557" s="436" t="s">
        <v>1394</v>
      </c>
    </row>
    <row r="558" spans="1:6">
      <c r="A558" s="435" t="s">
        <v>2615</v>
      </c>
      <c r="B558" s="435" t="s">
        <v>2616</v>
      </c>
      <c r="C558" s="435" t="s">
        <v>1455</v>
      </c>
      <c r="D558" t="s">
        <v>1393</v>
      </c>
      <c r="E558" s="435" t="s">
        <v>2616</v>
      </c>
      <c r="F558" s="436" t="s">
        <v>1394</v>
      </c>
    </row>
    <row r="559" spans="1:6">
      <c r="A559" s="435" t="s">
        <v>2617</v>
      </c>
      <c r="B559" s="435" t="s">
        <v>2618</v>
      </c>
      <c r="C559" s="435" t="s">
        <v>1650</v>
      </c>
      <c r="D559" t="s">
        <v>1393</v>
      </c>
      <c r="E559" s="435" t="s">
        <v>2618</v>
      </c>
      <c r="F559" s="436" t="s">
        <v>1394</v>
      </c>
    </row>
    <row r="560" spans="1:6">
      <c r="A560" s="435" t="s">
        <v>2619</v>
      </c>
      <c r="B560" s="435" t="s">
        <v>2620</v>
      </c>
      <c r="C560" s="435" t="s">
        <v>1751</v>
      </c>
      <c r="D560" t="s">
        <v>1393</v>
      </c>
      <c r="E560" s="435" t="s">
        <v>2620</v>
      </c>
      <c r="F560" s="436" t="s">
        <v>1408</v>
      </c>
    </row>
    <row r="561" spans="1:6">
      <c r="A561" s="435" t="s">
        <v>2621</v>
      </c>
      <c r="B561" s="435" t="s">
        <v>2622</v>
      </c>
      <c r="C561" s="435" t="s">
        <v>1590</v>
      </c>
      <c r="D561" t="s">
        <v>1393</v>
      </c>
      <c r="E561" s="435" t="s">
        <v>2622</v>
      </c>
      <c r="F561" s="436" t="s">
        <v>1394</v>
      </c>
    </row>
    <row r="562" spans="1:6">
      <c r="A562" s="435" t="s">
        <v>2623</v>
      </c>
      <c r="B562" s="435" t="s">
        <v>2624</v>
      </c>
      <c r="C562" s="435" t="s">
        <v>1387</v>
      </c>
      <c r="D562" t="s">
        <v>1393</v>
      </c>
      <c r="E562" s="435" t="s">
        <v>2624</v>
      </c>
      <c r="F562" s="436" t="s">
        <v>1401</v>
      </c>
    </row>
    <row r="563" spans="1:6">
      <c r="A563" s="435" t="s">
        <v>2625</v>
      </c>
      <c r="B563" s="435" t="s">
        <v>2626</v>
      </c>
      <c r="C563" s="435" t="s">
        <v>1999</v>
      </c>
      <c r="D563" t="s">
        <v>1388</v>
      </c>
      <c r="E563" s="435" t="s">
        <v>2626</v>
      </c>
      <c r="F563" s="436" t="s">
        <v>1389</v>
      </c>
    </row>
    <row r="564" spans="1:6">
      <c r="A564" s="435" t="s">
        <v>2627</v>
      </c>
      <c r="B564" s="435" t="s">
        <v>2628</v>
      </c>
      <c r="C564" s="411" t="s">
        <v>1487</v>
      </c>
      <c r="D564" t="s">
        <v>1388</v>
      </c>
      <c r="E564" s="435" t="s">
        <v>2628</v>
      </c>
      <c r="F564" s="436" t="s">
        <v>1560</v>
      </c>
    </row>
    <row r="565" spans="1:6">
      <c r="A565" s="435" t="s">
        <v>2629</v>
      </c>
      <c r="B565" s="435" t="s">
        <v>2630</v>
      </c>
      <c r="C565" s="435" t="s">
        <v>2244</v>
      </c>
      <c r="D565" t="s">
        <v>1393</v>
      </c>
      <c r="E565" s="435" t="s">
        <v>2630</v>
      </c>
      <c r="F565" s="436" t="s">
        <v>1394</v>
      </c>
    </row>
    <row r="566" spans="1:6">
      <c r="A566" s="435" t="s">
        <v>2631</v>
      </c>
      <c r="B566" s="435" t="s">
        <v>2632</v>
      </c>
      <c r="C566" s="435" t="s">
        <v>1748</v>
      </c>
      <c r="D566" t="s">
        <v>1393</v>
      </c>
      <c r="E566" s="435" t="s">
        <v>2632</v>
      </c>
      <c r="F566" s="436" t="s">
        <v>1394</v>
      </c>
    </row>
    <row r="567" spans="1:6">
      <c r="A567" s="435" t="s">
        <v>2633</v>
      </c>
      <c r="B567" s="435" t="s">
        <v>2634</v>
      </c>
      <c r="C567" s="435" t="s">
        <v>1404</v>
      </c>
      <c r="D567" t="s">
        <v>1393</v>
      </c>
      <c r="E567" s="435" t="s">
        <v>2634</v>
      </c>
      <c r="F567" s="436" t="s">
        <v>1408</v>
      </c>
    </row>
    <row r="568" spans="1:6">
      <c r="A568" s="435" t="s">
        <v>2635</v>
      </c>
      <c r="B568" s="435" t="s">
        <v>2636</v>
      </c>
      <c r="C568" s="435" t="s">
        <v>1421</v>
      </c>
      <c r="D568" t="s">
        <v>1393</v>
      </c>
      <c r="E568" s="435" t="s">
        <v>2636</v>
      </c>
      <c r="F568" s="436" t="s">
        <v>1408</v>
      </c>
    </row>
    <row r="569" spans="1:6">
      <c r="A569" s="435" t="s">
        <v>2637</v>
      </c>
      <c r="B569" s="435" t="s">
        <v>2638</v>
      </c>
      <c r="C569" s="435" t="s">
        <v>1523</v>
      </c>
      <c r="D569" t="s">
        <v>1393</v>
      </c>
      <c r="E569" s="435" t="s">
        <v>2638</v>
      </c>
      <c r="F569" s="436" t="s">
        <v>1408</v>
      </c>
    </row>
    <row r="570" spans="1:6">
      <c r="A570" s="435" t="s">
        <v>2639</v>
      </c>
      <c r="B570" s="435" t="s">
        <v>2640</v>
      </c>
      <c r="C570" s="435" t="s">
        <v>1603</v>
      </c>
      <c r="D570" t="s">
        <v>1393</v>
      </c>
      <c r="E570" s="435" t="s">
        <v>2640</v>
      </c>
      <c r="F570" s="436" t="s">
        <v>1408</v>
      </c>
    </row>
    <row r="571" spans="1:6">
      <c r="A571" s="435" t="s">
        <v>2641</v>
      </c>
      <c r="B571" s="435" t="s">
        <v>2642</v>
      </c>
      <c r="C571" s="435" t="s">
        <v>1603</v>
      </c>
      <c r="D571" t="s">
        <v>1393</v>
      </c>
      <c r="E571" s="435" t="s">
        <v>2642</v>
      </c>
      <c r="F571" s="436" t="s">
        <v>1441</v>
      </c>
    </row>
    <row r="572" spans="1:6">
      <c r="A572" s="435" t="s">
        <v>2643</v>
      </c>
      <c r="B572" s="435" t="s">
        <v>2644</v>
      </c>
      <c r="C572" s="435" t="s">
        <v>1516</v>
      </c>
      <c r="D572" t="s">
        <v>1393</v>
      </c>
      <c r="E572" s="435" t="s">
        <v>2644</v>
      </c>
      <c r="F572" s="436" t="s">
        <v>1401</v>
      </c>
    </row>
    <row r="573" spans="1:6">
      <c r="A573" s="435" t="s">
        <v>2645</v>
      </c>
      <c r="B573" s="435" t="s">
        <v>2646</v>
      </c>
      <c r="C573" s="435" t="s">
        <v>1570</v>
      </c>
      <c r="D573" t="s">
        <v>1393</v>
      </c>
      <c r="E573" s="435" t="s">
        <v>2646</v>
      </c>
      <c r="F573" s="436" t="s">
        <v>1488</v>
      </c>
    </row>
    <row r="574" spans="1:6">
      <c r="A574" s="435" t="s">
        <v>2647</v>
      </c>
      <c r="B574" s="435" t="s">
        <v>2648</v>
      </c>
      <c r="C574" s="435" t="s">
        <v>1600</v>
      </c>
      <c r="D574" t="s">
        <v>1393</v>
      </c>
      <c r="E574" s="435" t="s">
        <v>2648</v>
      </c>
      <c r="F574" s="436" t="s">
        <v>1394</v>
      </c>
    </row>
    <row r="575" spans="1:6">
      <c r="A575" s="435" t="s">
        <v>2649</v>
      </c>
      <c r="B575" s="435" t="s">
        <v>2650</v>
      </c>
      <c r="C575" s="435" t="s">
        <v>1916</v>
      </c>
      <c r="D575" t="s">
        <v>1393</v>
      </c>
      <c r="E575" s="435" t="s">
        <v>2650</v>
      </c>
      <c r="F575" s="436" t="s">
        <v>1394</v>
      </c>
    </row>
    <row r="576" spans="1:6">
      <c r="A576" s="435" t="s">
        <v>2651</v>
      </c>
      <c r="B576" s="435" t="s">
        <v>2652</v>
      </c>
      <c r="C576" s="435" t="s">
        <v>1505</v>
      </c>
      <c r="D576" t="s">
        <v>1393</v>
      </c>
      <c r="E576" s="435" t="s">
        <v>2652</v>
      </c>
      <c r="F576" s="436" t="s">
        <v>1401</v>
      </c>
    </row>
    <row r="577" spans="1:6">
      <c r="A577" s="435" t="s">
        <v>2653</v>
      </c>
      <c r="B577" s="435" t="s">
        <v>2654</v>
      </c>
      <c r="C577" s="435" t="s">
        <v>1537</v>
      </c>
      <c r="D577" t="s">
        <v>1393</v>
      </c>
      <c r="E577" s="435" t="s">
        <v>2654</v>
      </c>
      <c r="F577" s="436" t="s">
        <v>1394</v>
      </c>
    </row>
    <row r="578" spans="1:6">
      <c r="A578" s="435" t="s">
        <v>2655</v>
      </c>
      <c r="B578" s="435" t="s">
        <v>2656</v>
      </c>
      <c r="C578" s="435" t="s">
        <v>1559</v>
      </c>
      <c r="D578" t="s">
        <v>1393</v>
      </c>
      <c r="E578" s="435" t="s">
        <v>2656</v>
      </c>
      <c r="F578" s="436" t="s">
        <v>1408</v>
      </c>
    </row>
    <row r="579" spans="1:6">
      <c r="A579" s="435" t="s">
        <v>2657</v>
      </c>
      <c r="B579" s="435" t="s">
        <v>2658</v>
      </c>
      <c r="C579" s="411" t="s">
        <v>1387</v>
      </c>
      <c r="D579" t="s">
        <v>1388</v>
      </c>
      <c r="E579" s="435" t="s">
        <v>2658</v>
      </c>
      <c r="F579" s="436" t="s">
        <v>1684</v>
      </c>
    </row>
    <row r="580" spans="1:6">
      <c r="A580" s="435" t="s">
        <v>2659</v>
      </c>
      <c r="B580" s="435" t="s">
        <v>2660</v>
      </c>
      <c r="C580" s="435" t="s">
        <v>1603</v>
      </c>
      <c r="D580" t="s">
        <v>1393</v>
      </c>
      <c r="E580" s="435" t="s">
        <v>2660</v>
      </c>
      <c r="F580" s="436" t="s">
        <v>1441</v>
      </c>
    </row>
    <row r="581" spans="1:6">
      <c r="A581" s="435" t="s">
        <v>2661</v>
      </c>
      <c r="B581" s="435" t="s">
        <v>2662</v>
      </c>
      <c r="C581" s="435" t="s">
        <v>1603</v>
      </c>
      <c r="D581" t="s">
        <v>1393</v>
      </c>
      <c r="E581" s="435" t="s">
        <v>2662</v>
      </c>
      <c r="F581" s="436" t="s">
        <v>1401</v>
      </c>
    </row>
    <row r="582" spans="1:6">
      <c r="A582" s="435" t="s">
        <v>2663</v>
      </c>
      <c r="B582" s="435" t="s">
        <v>2664</v>
      </c>
      <c r="C582" s="435" t="s">
        <v>1559</v>
      </c>
      <c r="D582" t="s">
        <v>1393</v>
      </c>
      <c r="E582" s="435" t="s">
        <v>2664</v>
      </c>
      <c r="F582" s="436" t="s">
        <v>1394</v>
      </c>
    </row>
    <row r="583" spans="1:6">
      <c r="A583" s="435" t="s">
        <v>2665</v>
      </c>
      <c r="B583" s="435" t="s">
        <v>2666</v>
      </c>
      <c r="C583" s="435" t="s">
        <v>1999</v>
      </c>
      <c r="D583" t="s">
        <v>1393</v>
      </c>
      <c r="E583" s="435" t="s">
        <v>2666</v>
      </c>
      <c r="F583" s="436" t="s">
        <v>1394</v>
      </c>
    </row>
    <row r="584" spans="1:6">
      <c r="A584" s="435" t="s">
        <v>2667</v>
      </c>
      <c r="B584" s="435" t="s">
        <v>2668</v>
      </c>
      <c r="C584" s="435" t="s">
        <v>1759</v>
      </c>
      <c r="D584" t="s">
        <v>1393</v>
      </c>
      <c r="E584" s="435" t="s">
        <v>2668</v>
      </c>
      <c r="F584" s="436" t="s">
        <v>1394</v>
      </c>
    </row>
    <row r="585" spans="1:6">
      <c r="A585" s="435" t="s">
        <v>2669</v>
      </c>
      <c r="B585" s="435" t="s">
        <v>2670</v>
      </c>
      <c r="C585" s="435" t="s">
        <v>1387</v>
      </c>
      <c r="D585" t="s">
        <v>1393</v>
      </c>
      <c r="E585" s="435" t="s">
        <v>2670</v>
      </c>
      <c r="F585" s="436" t="s">
        <v>1401</v>
      </c>
    </row>
    <row r="586" spans="1:6">
      <c r="A586" s="435" t="s">
        <v>2671</v>
      </c>
      <c r="B586" s="435" t="s">
        <v>2672</v>
      </c>
      <c r="C586" s="435" t="s">
        <v>1636</v>
      </c>
      <c r="D586" t="s">
        <v>1393</v>
      </c>
      <c r="E586" s="435" t="s">
        <v>2672</v>
      </c>
      <c r="F586" s="436" t="s">
        <v>1394</v>
      </c>
    </row>
    <row r="587" spans="1:6">
      <c r="A587" s="435" t="s">
        <v>2673</v>
      </c>
      <c r="B587" s="435" t="s">
        <v>2674</v>
      </c>
      <c r="C587" s="435" t="s">
        <v>1387</v>
      </c>
      <c r="D587" t="s">
        <v>1393</v>
      </c>
      <c r="E587" s="435" t="s">
        <v>2674</v>
      </c>
      <c r="F587" s="436" t="s">
        <v>1401</v>
      </c>
    </row>
    <row r="588" spans="1:6">
      <c r="A588" s="435" t="s">
        <v>2675</v>
      </c>
      <c r="B588" s="435" t="s">
        <v>2676</v>
      </c>
      <c r="C588" s="435" t="s">
        <v>1556</v>
      </c>
      <c r="D588" t="s">
        <v>1393</v>
      </c>
      <c r="E588" s="435" t="s">
        <v>2676</v>
      </c>
      <c r="F588" s="436" t="s">
        <v>1401</v>
      </c>
    </row>
    <row r="589" spans="1:6">
      <c r="A589" s="435" t="s">
        <v>2677</v>
      </c>
      <c r="B589" s="435" t="s">
        <v>2678</v>
      </c>
      <c r="C589" s="435" t="s">
        <v>1791</v>
      </c>
      <c r="D589" t="s">
        <v>1393</v>
      </c>
      <c r="E589" s="435" t="s">
        <v>2678</v>
      </c>
      <c r="F589" s="436" t="s">
        <v>1394</v>
      </c>
    </row>
    <row r="590" spans="1:6">
      <c r="A590" s="435" t="s">
        <v>2679</v>
      </c>
      <c r="B590" s="435" t="s">
        <v>2680</v>
      </c>
      <c r="C590" t="s">
        <v>1556</v>
      </c>
      <c r="D590" t="s">
        <v>1388</v>
      </c>
      <c r="E590" s="435" t="s">
        <v>2680</v>
      </c>
      <c r="F590" s="436" t="s">
        <v>1578</v>
      </c>
    </row>
    <row r="591" spans="1:6">
      <c r="A591" s="435" t="s">
        <v>2681</v>
      </c>
      <c r="B591" s="435" t="s">
        <v>2682</v>
      </c>
      <c r="C591" s="435" t="s">
        <v>1556</v>
      </c>
      <c r="D591" t="s">
        <v>1393</v>
      </c>
      <c r="E591" s="435" t="s">
        <v>2682</v>
      </c>
      <c r="F591" s="436" t="s">
        <v>1463</v>
      </c>
    </row>
    <row r="592" spans="1:6">
      <c r="A592" s="435" t="s">
        <v>2683</v>
      </c>
      <c r="B592" s="435" t="s">
        <v>2684</v>
      </c>
      <c r="C592" s="435" t="s">
        <v>1455</v>
      </c>
      <c r="D592" t="s">
        <v>1393</v>
      </c>
      <c r="E592" s="435" t="s">
        <v>2684</v>
      </c>
      <c r="F592" s="436" t="s">
        <v>1394</v>
      </c>
    </row>
    <row r="593" spans="1:6">
      <c r="A593" s="435" t="s">
        <v>2685</v>
      </c>
      <c r="B593" s="435" t="s">
        <v>2686</v>
      </c>
      <c r="C593" s="435" t="s">
        <v>1593</v>
      </c>
      <c r="D593" t="s">
        <v>1393</v>
      </c>
      <c r="E593" s="435" t="s">
        <v>2686</v>
      </c>
      <c r="F593" s="436" t="s">
        <v>1394</v>
      </c>
    </row>
    <row r="594" spans="1:6">
      <c r="A594" s="435" t="s">
        <v>2687</v>
      </c>
      <c r="B594" s="435" t="s">
        <v>2688</v>
      </c>
      <c r="C594" s="435" t="s">
        <v>1404</v>
      </c>
      <c r="D594" t="s">
        <v>1393</v>
      </c>
      <c r="E594" s="435" t="s">
        <v>2688</v>
      </c>
      <c r="F594" s="436" t="s">
        <v>1097</v>
      </c>
    </row>
    <row r="595" spans="1:6">
      <c r="A595" s="435" t="s">
        <v>2689</v>
      </c>
      <c r="B595" s="435" t="s">
        <v>2690</v>
      </c>
      <c r="C595" s="435" t="s">
        <v>1404</v>
      </c>
      <c r="D595" t="s">
        <v>1393</v>
      </c>
      <c r="E595" s="435" t="s">
        <v>2690</v>
      </c>
      <c r="F595" s="436" t="s">
        <v>1401</v>
      </c>
    </row>
    <row r="596" spans="1:6">
      <c r="A596" s="435" t="s">
        <v>2691</v>
      </c>
      <c r="B596" s="435" t="s">
        <v>2692</v>
      </c>
      <c r="C596" s="435" t="s">
        <v>1673</v>
      </c>
      <c r="D596" t="s">
        <v>1393</v>
      </c>
      <c r="E596" s="435" t="s">
        <v>2692</v>
      </c>
      <c r="F596" s="436" t="s">
        <v>1394</v>
      </c>
    </row>
    <row r="597" spans="1:6">
      <c r="A597" s="435" t="s">
        <v>2693</v>
      </c>
      <c r="B597" s="435" t="s">
        <v>2694</v>
      </c>
      <c r="C597" s="435" t="s">
        <v>1759</v>
      </c>
      <c r="D597" t="s">
        <v>1393</v>
      </c>
      <c r="E597" s="435" t="s">
        <v>2694</v>
      </c>
      <c r="F597" s="436" t="s">
        <v>1401</v>
      </c>
    </row>
    <row r="598" spans="1:6">
      <c r="A598" s="435" t="s">
        <v>2695</v>
      </c>
      <c r="B598" s="435" t="s">
        <v>2696</v>
      </c>
      <c r="C598" s="435" t="s">
        <v>1400</v>
      </c>
      <c r="D598" t="s">
        <v>1393</v>
      </c>
      <c r="E598" s="435" t="s">
        <v>2696</v>
      </c>
      <c r="F598" s="436" t="s">
        <v>1394</v>
      </c>
    </row>
    <row r="599" spans="1:6">
      <c r="A599" s="435" t="s">
        <v>2697</v>
      </c>
      <c r="B599" s="435" t="s">
        <v>2698</v>
      </c>
      <c r="C599" s="435" t="s">
        <v>1471</v>
      </c>
      <c r="D599" t="s">
        <v>1393</v>
      </c>
      <c r="E599" s="435" t="s">
        <v>2698</v>
      </c>
      <c r="F599" s="436" t="s">
        <v>1408</v>
      </c>
    </row>
    <row r="600" spans="1:6">
      <c r="A600" s="435" t="s">
        <v>2699</v>
      </c>
      <c r="B600" s="435" t="s">
        <v>2700</v>
      </c>
      <c r="C600" s="435" t="s">
        <v>1471</v>
      </c>
      <c r="D600" t="s">
        <v>1393</v>
      </c>
      <c r="E600" s="435" t="s">
        <v>2700</v>
      </c>
      <c r="F600" s="436" t="s">
        <v>1441</v>
      </c>
    </row>
    <row r="601" spans="1:6">
      <c r="A601" s="435" t="s">
        <v>2701</v>
      </c>
      <c r="B601" s="435" t="s">
        <v>2702</v>
      </c>
      <c r="C601" s="435" t="s">
        <v>1708</v>
      </c>
      <c r="D601" t="s">
        <v>1393</v>
      </c>
      <c r="E601" s="435" t="s">
        <v>2702</v>
      </c>
      <c r="F601" s="436" t="s">
        <v>1394</v>
      </c>
    </row>
    <row r="602" spans="1:6">
      <c r="A602" s="435" t="s">
        <v>2703</v>
      </c>
      <c r="B602" s="435" t="s">
        <v>2704</v>
      </c>
      <c r="C602" s="435" t="s">
        <v>1875</v>
      </c>
      <c r="D602" t="s">
        <v>1393</v>
      </c>
      <c r="E602" s="435" t="s">
        <v>2704</v>
      </c>
      <c r="F602" s="436" t="s">
        <v>1394</v>
      </c>
    </row>
    <row r="603" spans="1:6">
      <c r="A603" s="435" t="s">
        <v>2705</v>
      </c>
      <c r="B603" s="435" t="s">
        <v>2706</v>
      </c>
      <c r="C603" s="435" t="s">
        <v>1603</v>
      </c>
      <c r="D603" t="s">
        <v>1393</v>
      </c>
      <c r="E603" s="435" t="s">
        <v>2706</v>
      </c>
      <c r="F603" s="436" t="s">
        <v>1408</v>
      </c>
    </row>
    <row r="604" spans="1:6">
      <c r="A604" s="435" t="s">
        <v>2707</v>
      </c>
      <c r="B604" s="435" t="s">
        <v>2708</v>
      </c>
      <c r="C604" s="435" t="s">
        <v>1523</v>
      </c>
      <c r="D604" t="s">
        <v>1393</v>
      </c>
      <c r="E604" s="435" t="s">
        <v>2708</v>
      </c>
      <c r="F604" s="436" t="s">
        <v>1394</v>
      </c>
    </row>
    <row r="605" spans="1:6">
      <c r="A605" s="435" t="s">
        <v>2709</v>
      </c>
      <c r="B605" s="435" t="s">
        <v>2710</v>
      </c>
      <c r="C605" s="435" t="s">
        <v>1484</v>
      </c>
      <c r="D605" t="s">
        <v>1393</v>
      </c>
      <c r="E605" s="435" t="s">
        <v>2710</v>
      </c>
      <c r="F605" s="436" t="s">
        <v>1394</v>
      </c>
    </row>
    <row r="606" spans="1:6">
      <c r="A606" s="435" t="s">
        <v>2711</v>
      </c>
      <c r="B606" s="435" t="s">
        <v>2712</v>
      </c>
      <c r="C606" s="435" t="s">
        <v>1791</v>
      </c>
      <c r="D606" t="s">
        <v>1393</v>
      </c>
      <c r="E606" s="435" t="s">
        <v>2712</v>
      </c>
      <c r="F606" s="436" t="s">
        <v>1401</v>
      </c>
    </row>
    <row r="607" spans="1:6">
      <c r="A607" s="435" t="s">
        <v>2713</v>
      </c>
      <c r="B607" s="435" t="s">
        <v>2714</v>
      </c>
      <c r="C607" s="435" t="s">
        <v>2057</v>
      </c>
      <c r="D607" t="s">
        <v>1393</v>
      </c>
      <c r="E607" s="435" t="s">
        <v>2714</v>
      </c>
      <c r="F607" s="436" t="s">
        <v>1408</v>
      </c>
    </row>
    <row r="608" spans="1:6">
      <c r="A608" s="435" t="s">
        <v>2715</v>
      </c>
      <c r="B608" s="435" t="s">
        <v>2716</v>
      </c>
      <c r="C608" s="435" t="s">
        <v>1516</v>
      </c>
      <c r="D608" t="s">
        <v>1393</v>
      </c>
      <c r="E608" s="435" t="s">
        <v>2716</v>
      </c>
      <c r="F608" s="436" t="s">
        <v>1401</v>
      </c>
    </row>
    <row r="609" spans="1:6">
      <c r="A609" s="435" t="s">
        <v>2717</v>
      </c>
      <c r="B609" s="435" t="s">
        <v>2718</v>
      </c>
      <c r="C609" s="435" t="s">
        <v>1633</v>
      </c>
      <c r="D609" t="s">
        <v>1393</v>
      </c>
      <c r="E609" s="435" t="s">
        <v>2718</v>
      </c>
      <c r="F609" s="436" t="s">
        <v>1466</v>
      </c>
    </row>
    <row r="610" spans="1:6">
      <c r="A610" s="435" t="s">
        <v>2719</v>
      </c>
      <c r="B610" s="435" t="s">
        <v>2720</v>
      </c>
      <c r="C610" s="435" t="s">
        <v>1387</v>
      </c>
      <c r="D610" t="s">
        <v>1393</v>
      </c>
      <c r="E610" s="435" t="s">
        <v>2720</v>
      </c>
      <c r="F610" s="436" t="s">
        <v>1463</v>
      </c>
    </row>
    <row r="611" spans="1:6">
      <c r="A611" s="435" t="s">
        <v>2721</v>
      </c>
      <c r="B611" s="435" t="s">
        <v>2722</v>
      </c>
      <c r="C611" s="435" t="s">
        <v>1886</v>
      </c>
      <c r="D611" t="s">
        <v>1393</v>
      </c>
      <c r="E611" s="435" t="s">
        <v>2722</v>
      </c>
      <c r="F611" s="436" t="s">
        <v>1408</v>
      </c>
    </row>
    <row r="612" spans="1:6">
      <c r="A612" s="435" t="s">
        <v>2723</v>
      </c>
      <c r="B612" s="435" t="s">
        <v>2724</v>
      </c>
      <c r="C612" s="435" t="s">
        <v>1886</v>
      </c>
      <c r="D612" t="s">
        <v>1393</v>
      </c>
      <c r="E612" s="435" t="s">
        <v>2724</v>
      </c>
      <c r="F612" s="436" t="s">
        <v>1441</v>
      </c>
    </row>
    <row r="613" spans="1:6">
      <c r="A613" s="435" t="s">
        <v>2725</v>
      </c>
      <c r="B613" s="435" t="s">
        <v>2726</v>
      </c>
      <c r="C613" s="435" t="s">
        <v>1387</v>
      </c>
      <c r="D613" t="s">
        <v>1393</v>
      </c>
      <c r="E613" s="435" t="s">
        <v>2726</v>
      </c>
      <c r="F613" s="436" t="s">
        <v>1401</v>
      </c>
    </row>
    <row r="614" spans="1:6">
      <c r="A614" s="435" t="s">
        <v>2727</v>
      </c>
      <c r="B614" s="435" t="s">
        <v>2728</v>
      </c>
      <c r="C614" s="435" t="s">
        <v>1387</v>
      </c>
      <c r="D614" t="s">
        <v>1388</v>
      </c>
      <c r="E614" s="435" t="s">
        <v>2728</v>
      </c>
      <c r="F614" s="436" t="s">
        <v>1389</v>
      </c>
    </row>
    <row r="615" spans="1:6">
      <c r="A615" s="435" t="s">
        <v>2729</v>
      </c>
      <c r="B615" s="435" t="s">
        <v>2730</v>
      </c>
      <c r="C615" s="435" t="s">
        <v>1387</v>
      </c>
      <c r="D615" t="s">
        <v>1393</v>
      </c>
      <c r="E615" s="435" t="s">
        <v>2730</v>
      </c>
      <c r="F615" s="436" t="s">
        <v>1463</v>
      </c>
    </row>
    <row r="616" spans="1:6">
      <c r="A616" s="435" t="s">
        <v>2731</v>
      </c>
      <c r="B616" s="435" t="s">
        <v>2732</v>
      </c>
      <c r="C616" s="435" t="s">
        <v>1414</v>
      </c>
      <c r="D616" t="s">
        <v>1393</v>
      </c>
      <c r="E616" s="435" t="s">
        <v>2732</v>
      </c>
      <c r="F616" s="436" t="s">
        <v>1466</v>
      </c>
    </row>
    <row r="617" spans="1:6">
      <c r="A617" s="435" t="s">
        <v>2733</v>
      </c>
      <c r="B617" s="435" t="s">
        <v>2734</v>
      </c>
      <c r="C617" s="435" t="s">
        <v>2276</v>
      </c>
      <c r="D617" t="s">
        <v>1393</v>
      </c>
      <c r="E617" s="435" t="s">
        <v>2734</v>
      </c>
      <c r="F617" s="436" t="s">
        <v>1394</v>
      </c>
    </row>
    <row r="618" spans="1:6">
      <c r="A618" s="435" t="s">
        <v>2735</v>
      </c>
      <c r="B618" s="435" t="s">
        <v>2736</v>
      </c>
      <c r="C618" s="435" t="s">
        <v>1387</v>
      </c>
      <c r="D618" t="s">
        <v>1393</v>
      </c>
      <c r="E618" s="435" t="s">
        <v>2736</v>
      </c>
      <c r="F618" s="436" t="s">
        <v>1401</v>
      </c>
    </row>
    <row r="619" spans="1:6">
      <c r="A619" s="435" t="s">
        <v>2737</v>
      </c>
      <c r="B619" s="435" t="s">
        <v>2738</v>
      </c>
      <c r="C619" s="435" t="s">
        <v>1696</v>
      </c>
      <c r="D619" t="s">
        <v>1393</v>
      </c>
      <c r="E619" s="435" t="s">
        <v>2738</v>
      </c>
      <c r="F619" s="436" t="s">
        <v>1394</v>
      </c>
    </row>
    <row r="620" spans="1:6">
      <c r="A620" s="435" t="s">
        <v>2739</v>
      </c>
      <c r="B620" s="435" t="s">
        <v>2740</v>
      </c>
      <c r="C620" s="435" t="s">
        <v>1534</v>
      </c>
      <c r="D620" t="s">
        <v>1393</v>
      </c>
      <c r="E620" s="435" t="s">
        <v>2740</v>
      </c>
      <c r="F620" s="436" t="s">
        <v>1394</v>
      </c>
    </row>
    <row r="621" spans="1:6">
      <c r="A621" s="435" t="s">
        <v>2741</v>
      </c>
      <c r="B621" s="435" t="s">
        <v>2742</v>
      </c>
      <c r="C621" s="435" t="s">
        <v>1404</v>
      </c>
      <c r="D621" t="s">
        <v>1393</v>
      </c>
      <c r="E621" s="435" t="s">
        <v>2742</v>
      </c>
      <c r="F621" s="436" t="s">
        <v>1394</v>
      </c>
    </row>
    <row r="622" spans="1:6">
      <c r="A622" s="435" t="s">
        <v>2743</v>
      </c>
      <c r="B622" s="435" t="s">
        <v>2744</v>
      </c>
      <c r="C622" s="435" t="s">
        <v>1818</v>
      </c>
      <c r="D622" t="s">
        <v>1393</v>
      </c>
      <c r="E622" s="435" t="s">
        <v>2744</v>
      </c>
      <c r="F622" s="436" t="s">
        <v>1394</v>
      </c>
    </row>
    <row r="623" spans="1:6">
      <c r="A623" s="435" t="s">
        <v>2745</v>
      </c>
      <c r="B623" s="435" t="s">
        <v>2746</v>
      </c>
      <c r="C623" s="411" t="s">
        <v>1400</v>
      </c>
      <c r="D623" t="s">
        <v>1388</v>
      </c>
      <c r="E623" s="435" t="s">
        <v>2746</v>
      </c>
      <c r="F623" s="436" t="s">
        <v>1389</v>
      </c>
    </row>
    <row r="624" spans="1:6">
      <c r="A624" s="435" t="s">
        <v>2747</v>
      </c>
      <c r="B624" s="435" t="s">
        <v>2748</v>
      </c>
      <c r="C624" s="435" t="s">
        <v>1702</v>
      </c>
      <c r="D624" t="s">
        <v>1393</v>
      </c>
      <c r="E624" s="435" t="s">
        <v>2748</v>
      </c>
      <c r="F624" s="436" t="s">
        <v>1394</v>
      </c>
    </row>
    <row r="625" spans="1:6">
      <c r="A625" s="435" t="s">
        <v>2749</v>
      </c>
      <c r="B625" s="435" t="s">
        <v>2750</v>
      </c>
      <c r="C625" s="435" t="s">
        <v>1636</v>
      </c>
      <c r="D625" t="s">
        <v>1393</v>
      </c>
      <c r="E625" s="435" t="s">
        <v>2750</v>
      </c>
      <c r="F625" s="436" t="s">
        <v>1394</v>
      </c>
    </row>
    <row r="626" spans="1:6">
      <c r="A626" s="435" t="s">
        <v>2751</v>
      </c>
      <c r="B626" s="435" t="s">
        <v>2752</v>
      </c>
      <c r="C626" s="435" t="s">
        <v>1387</v>
      </c>
      <c r="D626" t="s">
        <v>1393</v>
      </c>
      <c r="E626" s="435" t="s">
        <v>2752</v>
      </c>
      <c r="F626" s="436" t="s">
        <v>1401</v>
      </c>
    </row>
    <row r="627" spans="1:6">
      <c r="A627" s="435" t="s">
        <v>2753</v>
      </c>
      <c r="B627" s="435" t="s">
        <v>2754</v>
      </c>
      <c r="C627" s="435" t="s">
        <v>1404</v>
      </c>
      <c r="D627" t="s">
        <v>1393</v>
      </c>
      <c r="E627" s="435" t="s">
        <v>2754</v>
      </c>
      <c r="F627" s="436" t="s">
        <v>1401</v>
      </c>
    </row>
    <row r="628" spans="1:6">
      <c r="A628" s="435" t="s">
        <v>2755</v>
      </c>
      <c r="B628" s="435" t="s">
        <v>2756</v>
      </c>
      <c r="C628" s="411" t="s">
        <v>1387</v>
      </c>
      <c r="D628" t="s">
        <v>1388</v>
      </c>
      <c r="E628" s="435" t="s">
        <v>2756</v>
      </c>
      <c r="F628" s="436" t="s">
        <v>1684</v>
      </c>
    </row>
    <row r="629" spans="1:6">
      <c r="A629" s="435" t="s">
        <v>2757</v>
      </c>
      <c r="B629" s="435" t="s">
        <v>2758</v>
      </c>
      <c r="C629" s="435" t="s">
        <v>1411</v>
      </c>
      <c r="D629" t="s">
        <v>1393</v>
      </c>
      <c r="E629" s="435" t="s">
        <v>2758</v>
      </c>
      <c r="F629" s="436" t="s">
        <v>1401</v>
      </c>
    </row>
    <row r="630" spans="1:6">
      <c r="A630" s="435" t="s">
        <v>2759</v>
      </c>
      <c r="B630" s="435" t="s">
        <v>2760</v>
      </c>
      <c r="C630" s="435" t="s">
        <v>2057</v>
      </c>
      <c r="D630" t="s">
        <v>1393</v>
      </c>
      <c r="E630" s="435" t="s">
        <v>2760</v>
      </c>
      <c r="F630" s="436" t="s">
        <v>1394</v>
      </c>
    </row>
    <row r="631" spans="1:6">
      <c r="A631" s="435" t="s">
        <v>2761</v>
      </c>
      <c r="B631" s="435" t="s">
        <v>2762</v>
      </c>
      <c r="C631" s="435" t="s">
        <v>1387</v>
      </c>
      <c r="D631" t="s">
        <v>1393</v>
      </c>
      <c r="E631" s="435" t="s">
        <v>2762</v>
      </c>
      <c r="F631" s="436" t="s">
        <v>1401</v>
      </c>
    </row>
    <row r="632" spans="1:6">
      <c r="A632" s="435" t="s">
        <v>2763</v>
      </c>
      <c r="B632" s="435" t="s">
        <v>2764</v>
      </c>
      <c r="C632" s="435" t="s">
        <v>1387</v>
      </c>
      <c r="D632" t="s">
        <v>1393</v>
      </c>
      <c r="E632" s="435" t="s">
        <v>2764</v>
      </c>
      <c r="F632" s="436" t="s">
        <v>1401</v>
      </c>
    </row>
    <row r="633" spans="1:6">
      <c r="A633" s="435" t="s">
        <v>2765</v>
      </c>
      <c r="B633" s="435" t="s">
        <v>2766</v>
      </c>
      <c r="C633" s="435" t="s">
        <v>1387</v>
      </c>
      <c r="D633" t="s">
        <v>1393</v>
      </c>
      <c r="E633" s="435" t="s">
        <v>2766</v>
      </c>
      <c r="F633" s="436" t="s">
        <v>1401</v>
      </c>
    </row>
    <row r="634" spans="1:6">
      <c r="A634" s="435" t="s">
        <v>2767</v>
      </c>
      <c r="B634" s="435" t="s">
        <v>2768</v>
      </c>
      <c r="C634" s="411" t="s">
        <v>1487</v>
      </c>
      <c r="D634" t="s">
        <v>1388</v>
      </c>
      <c r="E634" s="435" t="s">
        <v>2768</v>
      </c>
      <c r="F634" s="436" t="s">
        <v>1684</v>
      </c>
    </row>
    <row r="635" spans="1:6">
      <c r="A635" s="435" t="s">
        <v>2769</v>
      </c>
      <c r="B635" s="435" t="s">
        <v>2770</v>
      </c>
      <c r="C635" s="411" t="s">
        <v>1387</v>
      </c>
      <c r="D635" t="s">
        <v>1388</v>
      </c>
      <c r="E635" s="435" t="s">
        <v>2770</v>
      </c>
      <c r="F635" s="436" t="s">
        <v>1684</v>
      </c>
    </row>
    <row r="636" spans="1:6">
      <c r="A636" s="435" t="s">
        <v>2771</v>
      </c>
      <c r="B636" s="435" t="s">
        <v>2772</v>
      </c>
      <c r="C636" s="435" t="s">
        <v>1965</v>
      </c>
      <c r="D636" t="s">
        <v>1388</v>
      </c>
      <c r="E636" s="435" t="s">
        <v>2772</v>
      </c>
      <c r="F636" s="436" t="s">
        <v>1560</v>
      </c>
    </row>
    <row r="637" spans="1:6">
      <c r="A637" s="435" t="s">
        <v>2773</v>
      </c>
      <c r="B637" s="435" t="s">
        <v>2774</v>
      </c>
      <c r="C637" s="435" t="s">
        <v>1636</v>
      </c>
      <c r="D637" t="s">
        <v>1393</v>
      </c>
      <c r="E637" s="435" t="s">
        <v>2774</v>
      </c>
      <c r="F637" s="436" t="s">
        <v>1394</v>
      </c>
    </row>
    <row r="638" spans="1:6">
      <c r="A638" s="435" t="s">
        <v>2775</v>
      </c>
      <c r="B638" s="435" t="s">
        <v>2776</v>
      </c>
      <c r="C638" s="435" t="s">
        <v>1913</v>
      </c>
      <c r="D638" t="s">
        <v>1388</v>
      </c>
      <c r="E638" s="435" t="s">
        <v>2776</v>
      </c>
      <c r="F638" s="436" t="s">
        <v>1560</v>
      </c>
    </row>
    <row r="639" spans="1:6">
      <c r="A639" s="435" t="s">
        <v>2777</v>
      </c>
      <c r="B639" s="435" t="s">
        <v>2778</v>
      </c>
      <c r="C639" s="435" t="s">
        <v>1505</v>
      </c>
      <c r="D639" t="s">
        <v>1393</v>
      </c>
      <c r="E639" s="435" t="s">
        <v>2778</v>
      </c>
      <c r="F639" s="436" t="s">
        <v>1401</v>
      </c>
    </row>
    <row r="640" spans="1:6">
      <c r="A640" s="435" t="s">
        <v>2779</v>
      </c>
      <c r="B640" s="435" t="s">
        <v>2780</v>
      </c>
      <c r="C640" s="435" t="s">
        <v>1999</v>
      </c>
      <c r="D640" t="s">
        <v>1388</v>
      </c>
      <c r="E640" s="435" t="s">
        <v>2780</v>
      </c>
      <c r="F640" s="436" t="s">
        <v>1389</v>
      </c>
    </row>
    <row r="641" spans="1:6">
      <c r="A641" s="435" t="s">
        <v>2781</v>
      </c>
      <c r="B641" s="435" t="s">
        <v>2782</v>
      </c>
      <c r="C641" s="435" t="s">
        <v>1387</v>
      </c>
      <c r="D641" t="s">
        <v>1388</v>
      </c>
      <c r="E641" s="435" t="s">
        <v>2782</v>
      </c>
      <c r="F641" s="436" t="s">
        <v>1389</v>
      </c>
    </row>
    <row r="642" spans="1:6">
      <c r="A642" s="435" t="s">
        <v>2783</v>
      </c>
      <c r="B642" s="435" t="s">
        <v>2784</v>
      </c>
      <c r="C642" s="435" t="s">
        <v>1523</v>
      </c>
      <c r="D642" t="s">
        <v>1393</v>
      </c>
      <c r="E642" s="435" t="s">
        <v>2784</v>
      </c>
      <c r="F642" s="436" t="s">
        <v>1408</v>
      </c>
    </row>
    <row r="643" spans="1:6">
      <c r="A643" s="435" t="s">
        <v>2785</v>
      </c>
      <c r="B643" s="435" t="s">
        <v>2786</v>
      </c>
      <c r="C643" s="435" t="s">
        <v>1523</v>
      </c>
      <c r="D643" t="s">
        <v>1393</v>
      </c>
      <c r="E643" s="435" t="s">
        <v>2786</v>
      </c>
      <c r="F643" s="436" t="s">
        <v>1463</v>
      </c>
    </row>
    <row r="644" spans="1:6">
      <c r="A644" s="435" t="s">
        <v>2787</v>
      </c>
      <c r="B644" s="435" t="s">
        <v>2788</v>
      </c>
      <c r="C644" s="435" t="s">
        <v>1505</v>
      </c>
      <c r="D644" t="s">
        <v>1393</v>
      </c>
      <c r="E644" s="435" t="s">
        <v>2788</v>
      </c>
      <c r="F644" s="436" t="s">
        <v>1401</v>
      </c>
    </row>
    <row r="645" spans="1:6">
      <c r="A645" s="435" t="s">
        <v>2789</v>
      </c>
      <c r="B645" s="435" t="s">
        <v>2790</v>
      </c>
      <c r="C645" s="435" t="s">
        <v>1404</v>
      </c>
      <c r="D645" t="s">
        <v>1393</v>
      </c>
      <c r="E645" s="435" t="s">
        <v>2790</v>
      </c>
      <c r="F645" s="436" t="s">
        <v>1401</v>
      </c>
    </row>
    <row r="646" spans="1:6">
      <c r="A646" s="435" t="s">
        <v>2791</v>
      </c>
      <c r="B646" s="435" t="s">
        <v>2792</v>
      </c>
      <c r="C646" s="435" t="s">
        <v>1387</v>
      </c>
      <c r="D646" t="s">
        <v>1393</v>
      </c>
      <c r="E646" s="435" t="s">
        <v>2792</v>
      </c>
      <c r="F646" s="436" t="s">
        <v>1441</v>
      </c>
    </row>
    <row r="647" spans="1:6">
      <c r="A647" s="435" t="s">
        <v>2793</v>
      </c>
      <c r="B647" s="435" t="s">
        <v>2794</v>
      </c>
      <c r="C647" s="435" t="s">
        <v>1387</v>
      </c>
      <c r="D647" t="s">
        <v>1393</v>
      </c>
      <c r="E647" s="435" t="s">
        <v>2794</v>
      </c>
      <c r="F647" s="436" t="s">
        <v>1401</v>
      </c>
    </row>
    <row r="648" spans="1:6">
      <c r="A648" s="435" t="s">
        <v>2795</v>
      </c>
      <c r="B648" s="435" t="s">
        <v>2796</v>
      </c>
      <c r="C648" s="435" t="s">
        <v>1387</v>
      </c>
      <c r="D648" t="s">
        <v>1393</v>
      </c>
      <c r="E648" s="435" t="s">
        <v>2796</v>
      </c>
      <c r="F648" s="436" t="s">
        <v>1097</v>
      </c>
    </row>
    <row r="649" spans="1:6">
      <c r="A649" s="435" t="s">
        <v>2797</v>
      </c>
      <c r="B649" s="435" t="s">
        <v>2798</v>
      </c>
      <c r="C649" s="435" t="s">
        <v>1387</v>
      </c>
      <c r="D649" t="s">
        <v>1393</v>
      </c>
      <c r="E649" s="435" t="s">
        <v>2798</v>
      </c>
      <c r="F649" s="436" t="s">
        <v>1401</v>
      </c>
    </row>
    <row r="650" spans="1:6">
      <c r="A650" s="435" t="s">
        <v>2799</v>
      </c>
      <c r="B650" s="435" t="s">
        <v>2800</v>
      </c>
      <c r="C650" s="435" t="s">
        <v>1471</v>
      </c>
      <c r="D650" t="s">
        <v>1393</v>
      </c>
      <c r="E650" s="435" t="s">
        <v>2800</v>
      </c>
      <c r="F650" s="436" t="s">
        <v>1408</v>
      </c>
    </row>
    <row r="651" spans="1:6">
      <c r="A651" s="435" t="s">
        <v>2801</v>
      </c>
      <c r="B651" s="435" t="s">
        <v>2802</v>
      </c>
      <c r="C651" s="435" t="s">
        <v>1783</v>
      </c>
      <c r="D651" t="s">
        <v>1393</v>
      </c>
      <c r="E651" s="435" t="s">
        <v>2802</v>
      </c>
      <c r="F651" s="436" t="s">
        <v>1394</v>
      </c>
    </row>
    <row r="652" spans="1:6">
      <c r="A652" s="435" t="s">
        <v>2803</v>
      </c>
      <c r="B652" s="435" t="s">
        <v>2804</v>
      </c>
      <c r="C652" s="435" t="s">
        <v>1462</v>
      </c>
      <c r="D652" t="s">
        <v>1393</v>
      </c>
      <c r="E652" s="435" t="s">
        <v>2804</v>
      </c>
      <c r="F652" s="436" t="s">
        <v>1394</v>
      </c>
    </row>
    <row r="653" spans="1:6">
      <c r="A653" s="435" t="s">
        <v>2805</v>
      </c>
      <c r="B653" s="435" t="s">
        <v>2806</v>
      </c>
      <c r="C653" s="435" t="s">
        <v>2304</v>
      </c>
      <c r="D653" t="s">
        <v>1393</v>
      </c>
      <c r="E653" s="435" t="s">
        <v>2806</v>
      </c>
      <c r="F653" s="436" t="s">
        <v>1394</v>
      </c>
    </row>
    <row r="654" spans="1:6">
      <c r="A654" s="435" t="s">
        <v>2807</v>
      </c>
      <c r="B654" s="435" t="s">
        <v>2808</v>
      </c>
      <c r="C654" s="435" t="s">
        <v>1848</v>
      </c>
      <c r="D654" t="s">
        <v>1393</v>
      </c>
      <c r="E654" s="435" t="s">
        <v>2808</v>
      </c>
      <c r="F654" s="436" t="s">
        <v>1408</v>
      </c>
    </row>
    <row r="655" spans="1:6">
      <c r="A655" s="435" t="s">
        <v>2809</v>
      </c>
      <c r="B655" s="435" t="s">
        <v>2810</v>
      </c>
      <c r="C655" s="435" t="s">
        <v>1740</v>
      </c>
      <c r="D655" t="s">
        <v>1393</v>
      </c>
      <c r="E655" s="435" t="s">
        <v>2810</v>
      </c>
      <c r="F655" s="436" t="s">
        <v>1394</v>
      </c>
    </row>
    <row r="656" spans="1:6">
      <c r="A656" s="435" t="s">
        <v>2811</v>
      </c>
      <c r="B656" s="435" t="s">
        <v>2812</v>
      </c>
      <c r="C656" s="411" t="s">
        <v>1650</v>
      </c>
      <c r="D656" t="s">
        <v>1388</v>
      </c>
      <c r="E656" s="435" t="s">
        <v>2812</v>
      </c>
      <c r="F656" s="436" t="s">
        <v>1389</v>
      </c>
    </row>
    <row r="657" spans="1:6">
      <c r="A657" s="435" t="s">
        <v>2813</v>
      </c>
      <c r="B657" s="435" t="s">
        <v>2814</v>
      </c>
      <c r="C657" s="435" t="s">
        <v>1421</v>
      </c>
      <c r="D657" t="s">
        <v>1393</v>
      </c>
      <c r="E657" s="435" t="s">
        <v>2814</v>
      </c>
      <c r="F657" s="436" t="s">
        <v>1401</v>
      </c>
    </row>
    <row r="658" spans="1:6">
      <c r="A658" s="435" t="s">
        <v>2815</v>
      </c>
      <c r="B658" s="435" t="s">
        <v>2816</v>
      </c>
      <c r="C658" t="s">
        <v>1696</v>
      </c>
      <c r="D658" t="s">
        <v>1388</v>
      </c>
      <c r="E658" s="435" t="s">
        <v>2816</v>
      </c>
      <c r="F658" s="436" t="s">
        <v>1684</v>
      </c>
    </row>
    <row r="659" spans="1:6">
      <c r="A659" s="435" t="s">
        <v>2817</v>
      </c>
      <c r="B659" s="435" t="s">
        <v>2818</v>
      </c>
      <c r="C659" s="435" t="s">
        <v>1519</v>
      </c>
      <c r="D659" t="s">
        <v>1393</v>
      </c>
      <c r="E659" s="435" t="s">
        <v>2818</v>
      </c>
      <c r="F659" s="436" t="s">
        <v>1408</v>
      </c>
    </row>
    <row r="660" spans="1:6">
      <c r="A660" s="435" t="s">
        <v>2819</v>
      </c>
      <c r="B660" s="435" t="s">
        <v>2820</v>
      </c>
      <c r="C660" s="435" t="s">
        <v>1519</v>
      </c>
      <c r="D660" t="s">
        <v>1393</v>
      </c>
      <c r="E660" s="435" t="s">
        <v>2820</v>
      </c>
      <c r="F660" s="436" t="s">
        <v>1441</v>
      </c>
    </row>
    <row r="661" spans="1:6">
      <c r="A661" s="435" t="s">
        <v>2821</v>
      </c>
      <c r="B661" s="435" t="s">
        <v>2822</v>
      </c>
      <c r="C661" s="435" t="s">
        <v>1596</v>
      </c>
      <c r="D661" t="s">
        <v>1388</v>
      </c>
      <c r="E661" s="435" t="s">
        <v>2822</v>
      </c>
      <c r="F661" s="436" t="s">
        <v>1578</v>
      </c>
    </row>
    <row r="662" spans="1:6">
      <c r="A662" s="435" t="s">
        <v>2823</v>
      </c>
      <c r="B662" s="435" t="s">
        <v>2824</v>
      </c>
      <c r="C662" t="s">
        <v>1596</v>
      </c>
      <c r="D662" t="s">
        <v>1388</v>
      </c>
      <c r="E662" s="435" t="s">
        <v>2824</v>
      </c>
      <c r="F662" s="436" t="s">
        <v>1684</v>
      </c>
    </row>
    <row r="663" spans="1:6">
      <c r="A663" s="435" t="s">
        <v>2825</v>
      </c>
      <c r="B663" s="435" t="s">
        <v>2826</v>
      </c>
      <c r="C663" s="435" t="s">
        <v>2827</v>
      </c>
      <c r="D663" t="s">
        <v>1393</v>
      </c>
      <c r="E663" s="435" t="s">
        <v>2826</v>
      </c>
      <c r="F663" s="436" t="s">
        <v>1394</v>
      </c>
    </row>
    <row r="664" spans="1:6">
      <c r="A664" s="435" t="s">
        <v>2828</v>
      </c>
      <c r="B664" s="435" t="s">
        <v>2829</v>
      </c>
      <c r="C664" s="435" t="s">
        <v>1577</v>
      </c>
      <c r="D664" t="s">
        <v>1393</v>
      </c>
      <c r="E664" s="435" t="s">
        <v>2829</v>
      </c>
      <c r="F664" s="436" t="s">
        <v>1394</v>
      </c>
    </row>
    <row r="665" spans="1:6">
      <c r="A665" s="435" t="s">
        <v>2830</v>
      </c>
      <c r="B665" s="435" t="s">
        <v>2831</v>
      </c>
      <c r="C665" s="435" t="s">
        <v>1556</v>
      </c>
      <c r="D665" t="s">
        <v>1393</v>
      </c>
      <c r="E665" s="435" t="s">
        <v>2831</v>
      </c>
      <c r="F665" s="436" t="s">
        <v>1408</v>
      </c>
    </row>
    <row r="666" spans="1:6">
      <c r="A666" s="435" t="s">
        <v>2832</v>
      </c>
      <c r="B666" s="435" t="s">
        <v>2833</v>
      </c>
      <c r="C666" s="435" t="s">
        <v>1678</v>
      </c>
      <c r="D666" t="s">
        <v>1393</v>
      </c>
      <c r="E666" s="435" t="s">
        <v>2833</v>
      </c>
      <c r="F666" s="436" t="s">
        <v>1394</v>
      </c>
    </row>
    <row r="667" spans="1:6">
      <c r="A667" s="435" t="s">
        <v>2834</v>
      </c>
      <c r="B667" s="435" t="s">
        <v>2835</v>
      </c>
      <c r="C667" s="435" t="s">
        <v>1650</v>
      </c>
      <c r="D667" t="s">
        <v>1393</v>
      </c>
      <c r="E667" s="435" t="s">
        <v>2835</v>
      </c>
      <c r="F667" s="436" t="s">
        <v>1394</v>
      </c>
    </row>
    <row r="668" spans="1:6">
      <c r="A668" s="435" t="s">
        <v>2836</v>
      </c>
      <c r="B668" s="435" t="s">
        <v>2837</v>
      </c>
      <c r="C668" s="435" t="s">
        <v>1432</v>
      </c>
      <c r="D668" t="s">
        <v>1393</v>
      </c>
      <c r="E668" s="435" t="s">
        <v>2837</v>
      </c>
      <c r="F668" s="436" t="s">
        <v>1394</v>
      </c>
    </row>
    <row r="669" spans="1:6">
      <c r="A669" s="435" t="s">
        <v>2838</v>
      </c>
      <c r="B669" s="435" t="s">
        <v>2839</v>
      </c>
      <c r="C669" s="435" t="s">
        <v>1387</v>
      </c>
      <c r="D669" t="s">
        <v>1393</v>
      </c>
      <c r="E669" s="435" t="s">
        <v>2839</v>
      </c>
      <c r="F669" s="436" t="s">
        <v>1401</v>
      </c>
    </row>
    <row r="670" spans="1:6">
      <c r="A670" s="435" t="s">
        <v>2840</v>
      </c>
      <c r="B670" s="435" t="s">
        <v>2841</v>
      </c>
      <c r="C670" s="435" t="s">
        <v>1421</v>
      </c>
      <c r="D670" t="s">
        <v>1393</v>
      </c>
      <c r="E670" s="435" t="s">
        <v>2841</v>
      </c>
      <c r="F670" s="436" t="s">
        <v>1401</v>
      </c>
    </row>
    <row r="671" spans="1:6">
      <c r="A671" s="435" t="s">
        <v>2842</v>
      </c>
      <c r="B671" s="435" t="s">
        <v>2843</v>
      </c>
      <c r="C671" s="435" t="s">
        <v>1421</v>
      </c>
      <c r="D671" t="s">
        <v>1393</v>
      </c>
      <c r="E671" s="435" t="s">
        <v>2843</v>
      </c>
      <c r="F671" s="436" t="s">
        <v>1463</v>
      </c>
    </row>
    <row r="672" spans="1:6">
      <c r="A672" s="435" t="s">
        <v>2844</v>
      </c>
      <c r="B672" s="435" t="s">
        <v>2845</v>
      </c>
      <c r="C672" s="435" t="s">
        <v>1387</v>
      </c>
      <c r="D672" t="s">
        <v>1393</v>
      </c>
      <c r="E672" s="435" t="s">
        <v>2845</v>
      </c>
      <c r="F672" s="436" t="s">
        <v>1408</v>
      </c>
    </row>
    <row r="673" spans="1:6">
      <c r="A673" s="435" t="s">
        <v>2846</v>
      </c>
      <c r="B673" s="435" t="s">
        <v>2847</v>
      </c>
      <c r="C673" s="435" t="s">
        <v>2304</v>
      </c>
      <c r="D673" t="s">
        <v>1393</v>
      </c>
      <c r="E673" s="435" t="s">
        <v>2847</v>
      </c>
      <c r="F673" s="436" t="s">
        <v>1394</v>
      </c>
    </row>
    <row r="674" spans="1:6">
      <c r="A674" s="435" t="s">
        <v>2848</v>
      </c>
      <c r="B674" s="435" t="s">
        <v>2849</v>
      </c>
      <c r="C674" s="435" t="s">
        <v>1387</v>
      </c>
      <c r="D674" t="s">
        <v>1393</v>
      </c>
      <c r="E674" s="435" t="s">
        <v>2849</v>
      </c>
      <c r="F674" s="436" t="s">
        <v>1408</v>
      </c>
    </row>
    <row r="675" spans="1:6">
      <c r="A675" s="435" t="s">
        <v>2850</v>
      </c>
      <c r="B675" s="435" t="s">
        <v>2851</v>
      </c>
      <c r="C675" s="435" t="s">
        <v>1387</v>
      </c>
      <c r="D675" t="s">
        <v>1393</v>
      </c>
      <c r="E675" s="435" t="s">
        <v>2851</v>
      </c>
      <c r="F675" s="436" t="s">
        <v>1401</v>
      </c>
    </row>
    <row r="676" spans="1:6">
      <c r="A676" s="435" t="s">
        <v>2852</v>
      </c>
      <c r="B676" s="435" t="s">
        <v>2853</v>
      </c>
      <c r="C676" s="435" t="s">
        <v>1999</v>
      </c>
      <c r="D676" t="s">
        <v>1393</v>
      </c>
      <c r="E676" s="435" t="s">
        <v>2853</v>
      </c>
      <c r="F676" s="436" t="s">
        <v>1394</v>
      </c>
    </row>
    <row r="677" spans="1:6">
      <c r="A677" s="435" t="s">
        <v>2854</v>
      </c>
      <c r="B677" s="435" t="s">
        <v>2855</v>
      </c>
      <c r="C677" s="435" t="s">
        <v>2276</v>
      </c>
      <c r="D677" t="s">
        <v>1393</v>
      </c>
      <c r="E677" s="435" t="s">
        <v>2855</v>
      </c>
      <c r="F677" s="436" t="s">
        <v>1394</v>
      </c>
    </row>
    <row r="678" spans="1:6">
      <c r="A678" s="435" t="s">
        <v>2856</v>
      </c>
      <c r="B678" s="435" t="s">
        <v>2857</v>
      </c>
      <c r="C678" s="435" t="s">
        <v>1996</v>
      </c>
      <c r="D678" t="s">
        <v>1388</v>
      </c>
      <c r="E678" s="435" t="s">
        <v>2857</v>
      </c>
      <c r="F678" s="436" t="s">
        <v>1567</v>
      </c>
    </row>
    <row r="679" spans="1:6">
      <c r="A679" s="435" t="s">
        <v>2858</v>
      </c>
      <c r="B679" s="435" t="s">
        <v>2859</v>
      </c>
      <c r="C679" s="435" t="s">
        <v>1996</v>
      </c>
      <c r="D679" t="s">
        <v>1393</v>
      </c>
      <c r="E679" s="435" t="s">
        <v>2859</v>
      </c>
      <c r="F679" s="436" t="s">
        <v>1394</v>
      </c>
    </row>
    <row r="680" spans="1:6">
      <c r="A680" s="435" t="s">
        <v>2860</v>
      </c>
      <c r="B680" s="435" t="s">
        <v>2861</v>
      </c>
      <c r="C680" s="435" t="s">
        <v>1996</v>
      </c>
      <c r="D680" t="s">
        <v>1393</v>
      </c>
      <c r="E680" s="435" t="s">
        <v>2861</v>
      </c>
      <c r="F680" s="436" t="s">
        <v>1581</v>
      </c>
    </row>
    <row r="681" spans="1:6">
      <c r="A681" s="1173" t="s">
        <v>2862</v>
      </c>
      <c r="B681" s="1173" t="s">
        <v>2863</v>
      </c>
      <c r="C681" s="1173" t="s">
        <v>1387</v>
      </c>
      <c r="D681" t="s">
        <v>1393</v>
      </c>
      <c r="E681" s="1173" t="s">
        <v>2863</v>
      </c>
      <c r="F681" s="1174" t="s">
        <v>1401</v>
      </c>
    </row>
    <row r="682" spans="1:6">
      <c r="A682" s="435" t="s">
        <v>2864</v>
      </c>
      <c r="B682" s="435" t="s">
        <v>2865</v>
      </c>
      <c r="C682" s="435" t="s">
        <v>1387</v>
      </c>
      <c r="D682" t="s">
        <v>1393</v>
      </c>
      <c r="E682" s="435" t="s">
        <v>2865</v>
      </c>
      <c r="F682" s="436" t="s">
        <v>1408</v>
      </c>
    </row>
    <row r="683" spans="1:6">
      <c r="A683" s="435" t="s">
        <v>2866</v>
      </c>
      <c r="B683" s="435" t="s">
        <v>2867</v>
      </c>
      <c r="C683" s="435" t="s">
        <v>1740</v>
      </c>
      <c r="D683" t="s">
        <v>1393</v>
      </c>
      <c r="E683" s="435" t="s">
        <v>2867</v>
      </c>
      <c r="F683" s="436" t="s">
        <v>1394</v>
      </c>
    </row>
    <row r="684" spans="1:6">
      <c r="A684" s="435" t="s">
        <v>2868</v>
      </c>
      <c r="B684" s="435" t="s">
        <v>2869</v>
      </c>
      <c r="C684" s="435" t="s">
        <v>1435</v>
      </c>
      <c r="D684" t="s">
        <v>1393</v>
      </c>
      <c r="E684" s="435" t="s">
        <v>2869</v>
      </c>
      <c r="F684" s="436" t="s">
        <v>1394</v>
      </c>
    </row>
    <row r="685" spans="1:6">
      <c r="A685" s="435" t="s">
        <v>2870</v>
      </c>
      <c r="B685" s="435" t="s">
        <v>2871</v>
      </c>
      <c r="C685" s="435" t="s">
        <v>1484</v>
      </c>
      <c r="D685" t="s">
        <v>1393</v>
      </c>
      <c r="E685" s="435" t="s">
        <v>2871</v>
      </c>
      <c r="F685" s="436" t="s">
        <v>1394</v>
      </c>
    </row>
    <row r="686" spans="1:6">
      <c r="A686" s="435" t="s">
        <v>2872</v>
      </c>
      <c r="B686" s="435" t="s">
        <v>2873</v>
      </c>
      <c r="C686" s="435" t="s">
        <v>2088</v>
      </c>
      <c r="D686" t="s">
        <v>1393</v>
      </c>
      <c r="E686" s="435" t="s">
        <v>2873</v>
      </c>
      <c r="F686" s="436" t="s">
        <v>1394</v>
      </c>
    </row>
    <row r="687" spans="1:6">
      <c r="A687" s="435" t="s">
        <v>2874</v>
      </c>
      <c r="B687" s="435" t="s">
        <v>2875</v>
      </c>
      <c r="C687" s="435" t="s">
        <v>1743</v>
      </c>
      <c r="D687" t="s">
        <v>1393</v>
      </c>
      <c r="E687" s="435" t="s">
        <v>2875</v>
      </c>
      <c r="F687" s="436" t="s">
        <v>1394</v>
      </c>
    </row>
    <row r="688" spans="1:6">
      <c r="A688" s="435" t="s">
        <v>2876</v>
      </c>
      <c r="B688" s="435" t="s">
        <v>2877</v>
      </c>
      <c r="C688" s="435" t="s">
        <v>1678</v>
      </c>
      <c r="D688" t="s">
        <v>1393</v>
      </c>
      <c r="E688" s="435" t="s">
        <v>2877</v>
      </c>
      <c r="F688" s="436" t="s">
        <v>1394</v>
      </c>
    </row>
    <row r="689" spans="1:6">
      <c r="A689" s="435" t="s">
        <v>2878</v>
      </c>
      <c r="B689" s="435" t="s">
        <v>2879</v>
      </c>
      <c r="C689" s="435" t="s">
        <v>1687</v>
      </c>
      <c r="D689" t="s">
        <v>1393</v>
      </c>
      <c r="E689" s="435" t="s">
        <v>2879</v>
      </c>
      <c r="F689" s="436" t="s">
        <v>1394</v>
      </c>
    </row>
    <row r="690" spans="1:6">
      <c r="A690" s="435" t="s">
        <v>2880</v>
      </c>
      <c r="B690" s="435" t="s">
        <v>2881</v>
      </c>
      <c r="C690" s="435" t="s">
        <v>1759</v>
      </c>
      <c r="D690" t="s">
        <v>1393</v>
      </c>
      <c r="E690" s="435" t="s">
        <v>2881</v>
      </c>
      <c r="F690" s="436" t="s">
        <v>1441</v>
      </c>
    </row>
    <row r="691" spans="1:6">
      <c r="A691" s="435" t="s">
        <v>2882</v>
      </c>
      <c r="B691" s="435" t="s">
        <v>2883</v>
      </c>
      <c r="C691" s="435" t="s">
        <v>1759</v>
      </c>
      <c r="D691" t="s">
        <v>1393</v>
      </c>
      <c r="E691" s="435" t="s">
        <v>2883</v>
      </c>
      <c r="F691" s="436" t="s">
        <v>1401</v>
      </c>
    </row>
    <row r="692" spans="1:6">
      <c r="A692" s="435" t="s">
        <v>2884</v>
      </c>
      <c r="B692" s="435" t="s">
        <v>2885</v>
      </c>
      <c r="C692" s="435" t="s">
        <v>1600</v>
      </c>
      <c r="D692" t="s">
        <v>1393</v>
      </c>
      <c r="E692" s="435" t="s">
        <v>2885</v>
      </c>
      <c r="F692" s="436" t="s">
        <v>1408</v>
      </c>
    </row>
    <row r="693" spans="1:6">
      <c r="A693" s="435" t="s">
        <v>2886</v>
      </c>
      <c r="B693" s="435" t="s">
        <v>2887</v>
      </c>
      <c r="C693" s="435" t="s">
        <v>1387</v>
      </c>
      <c r="D693" t="s">
        <v>1393</v>
      </c>
      <c r="E693" s="435" t="s">
        <v>2887</v>
      </c>
      <c r="F693" s="436" t="s">
        <v>1401</v>
      </c>
    </row>
    <row r="694" spans="1:6">
      <c r="A694" s="435" t="s">
        <v>2888</v>
      </c>
      <c r="B694" s="435" t="s">
        <v>2889</v>
      </c>
      <c r="C694" t="s">
        <v>1505</v>
      </c>
      <c r="D694" t="s">
        <v>1388</v>
      </c>
      <c r="E694" s="435" t="s">
        <v>2889</v>
      </c>
      <c r="F694" s="436" t="s">
        <v>1684</v>
      </c>
    </row>
    <row r="695" spans="1:6">
      <c r="A695" s="435" t="s">
        <v>2890</v>
      </c>
      <c r="B695" s="435" t="s">
        <v>2891</v>
      </c>
      <c r="C695" s="435" t="s">
        <v>1505</v>
      </c>
      <c r="D695" t="s">
        <v>1393</v>
      </c>
      <c r="E695" s="435" t="s">
        <v>2891</v>
      </c>
      <c r="F695" s="436" t="s">
        <v>1394</v>
      </c>
    </row>
    <row r="696" spans="1:6">
      <c r="A696" s="435" t="s">
        <v>2892</v>
      </c>
      <c r="B696" s="435" t="s">
        <v>2893</v>
      </c>
      <c r="C696" s="435" t="s">
        <v>1505</v>
      </c>
      <c r="D696" t="s">
        <v>1393</v>
      </c>
      <c r="E696" s="435" t="s">
        <v>2893</v>
      </c>
      <c r="F696" s="436" t="s">
        <v>1581</v>
      </c>
    </row>
    <row r="697" spans="1:6">
      <c r="A697" s="435" t="s">
        <v>2894</v>
      </c>
      <c r="B697" s="435" t="s">
        <v>2895</v>
      </c>
      <c r="C697" s="435" t="s">
        <v>1516</v>
      </c>
      <c r="D697" t="s">
        <v>1393</v>
      </c>
      <c r="E697" s="435" t="s">
        <v>2895</v>
      </c>
      <c r="F697" s="436" t="s">
        <v>1394</v>
      </c>
    </row>
    <row r="698" spans="1:6">
      <c r="A698" s="435" t="s">
        <v>2896</v>
      </c>
      <c r="B698" s="435" t="s">
        <v>2897</v>
      </c>
      <c r="C698" s="411" t="s">
        <v>1681</v>
      </c>
      <c r="D698" t="s">
        <v>1388</v>
      </c>
      <c r="E698" s="435" t="s">
        <v>2897</v>
      </c>
      <c r="F698" s="436" t="s">
        <v>1560</v>
      </c>
    </row>
    <row r="699" spans="1:6">
      <c r="A699" s="435" t="s">
        <v>2898</v>
      </c>
      <c r="B699" s="435" t="s">
        <v>2899</v>
      </c>
      <c r="C699" s="435" t="s">
        <v>1421</v>
      </c>
      <c r="D699" t="s">
        <v>1393</v>
      </c>
      <c r="E699" s="435" t="s">
        <v>2899</v>
      </c>
      <c r="F699" s="436" t="s">
        <v>1401</v>
      </c>
    </row>
    <row r="700" spans="1:6">
      <c r="A700" s="435" t="s">
        <v>2900</v>
      </c>
      <c r="B700" s="435" t="s">
        <v>2901</v>
      </c>
      <c r="C700" s="435" t="s">
        <v>2209</v>
      </c>
      <c r="D700" t="s">
        <v>1393</v>
      </c>
      <c r="E700" s="435" t="s">
        <v>2901</v>
      </c>
      <c r="F700" s="436" t="s">
        <v>1394</v>
      </c>
    </row>
    <row r="701" spans="1:6">
      <c r="A701" s="435" t="s">
        <v>2902</v>
      </c>
      <c r="B701" s="435" t="s">
        <v>2903</v>
      </c>
      <c r="C701" s="435" t="s">
        <v>1724</v>
      </c>
      <c r="D701" t="s">
        <v>1393</v>
      </c>
      <c r="E701" s="435" t="s">
        <v>2903</v>
      </c>
      <c r="F701" s="436" t="s">
        <v>1441</v>
      </c>
    </row>
    <row r="702" spans="1:6">
      <c r="A702" s="435" t="s">
        <v>2904</v>
      </c>
      <c r="B702" s="435" t="s">
        <v>2905</v>
      </c>
      <c r="C702" s="435" t="s">
        <v>1724</v>
      </c>
      <c r="D702" t="s">
        <v>1393</v>
      </c>
      <c r="E702" s="435" t="s">
        <v>2905</v>
      </c>
      <c r="F702" s="436" t="s">
        <v>1401</v>
      </c>
    </row>
    <row r="703" spans="1:6">
      <c r="A703" s="435" t="s">
        <v>2906</v>
      </c>
      <c r="B703" s="435" t="s">
        <v>2907</v>
      </c>
      <c r="C703" s="435" t="s">
        <v>1516</v>
      </c>
      <c r="D703" t="s">
        <v>1393</v>
      </c>
      <c r="E703" s="435" t="s">
        <v>2907</v>
      </c>
      <c r="F703" s="436" t="s">
        <v>1488</v>
      </c>
    </row>
    <row r="704" spans="1:6">
      <c r="A704" s="435" t="s">
        <v>2908</v>
      </c>
      <c r="B704" s="435" t="s">
        <v>2909</v>
      </c>
      <c r="C704" s="411" t="s">
        <v>1886</v>
      </c>
      <c r="D704" t="s">
        <v>1388</v>
      </c>
      <c r="E704" s="435" t="s">
        <v>2909</v>
      </c>
      <c r="F704" s="436" t="s">
        <v>1560</v>
      </c>
    </row>
    <row r="705" spans="1:6">
      <c r="A705" s="435" t="s">
        <v>2910</v>
      </c>
      <c r="B705" s="435" t="s">
        <v>2911</v>
      </c>
      <c r="C705" s="435" t="s">
        <v>1886</v>
      </c>
      <c r="D705" t="s">
        <v>1393</v>
      </c>
      <c r="E705" s="435" t="s">
        <v>2911</v>
      </c>
      <c r="F705" s="436" t="s">
        <v>1394</v>
      </c>
    </row>
    <row r="706" spans="1:6">
      <c r="A706" s="435" t="s">
        <v>2912</v>
      </c>
      <c r="B706" s="435" t="s">
        <v>2913</v>
      </c>
      <c r="C706" s="435" t="s">
        <v>2209</v>
      </c>
      <c r="D706" t="s">
        <v>1393</v>
      </c>
      <c r="E706" s="435" t="s">
        <v>2913</v>
      </c>
      <c r="F706" s="436" t="s">
        <v>1394</v>
      </c>
    </row>
    <row r="707" spans="1:6">
      <c r="A707" s="435" t="s">
        <v>2914</v>
      </c>
      <c r="B707" s="435" t="s">
        <v>2915</v>
      </c>
      <c r="C707" s="435" t="s">
        <v>1505</v>
      </c>
      <c r="D707" t="s">
        <v>1393</v>
      </c>
      <c r="E707" s="435" t="s">
        <v>2915</v>
      </c>
      <c r="F707" s="436" t="s">
        <v>1401</v>
      </c>
    </row>
    <row r="708" spans="1:6">
      <c r="A708" s="435" t="s">
        <v>2916</v>
      </c>
      <c r="B708" s="435" t="s">
        <v>2917</v>
      </c>
      <c r="C708" s="435" t="s">
        <v>1484</v>
      </c>
      <c r="D708" t="s">
        <v>1393</v>
      </c>
      <c r="E708" s="435" t="s">
        <v>2917</v>
      </c>
      <c r="F708" s="436" t="s">
        <v>1394</v>
      </c>
    </row>
    <row r="709" spans="1:6">
      <c r="A709" s="435" t="s">
        <v>2918</v>
      </c>
      <c r="B709" s="435" t="s">
        <v>2919</v>
      </c>
      <c r="C709" s="435" t="s">
        <v>1505</v>
      </c>
      <c r="D709" t="s">
        <v>1393</v>
      </c>
      <c r="E709" s="435" t="s">
        <v>2919</v>
      </c>
      <c r="F709" s="436" t="s">
        <v>1401</v>
      </c>
    </row>
    <row r="710" spans="1:6">
      <c r="A710" s="435" t="s">
        <v>2920</v>
      </c>
      <c r="B710" s="435" t="s">
        <v>2921</v>
      </c>
      <c r="C710" s="435" t="s">
        <v>1387</v>
      </c>
      <c r="D710" t="s">
        <v>1393</v>
      </c>
      <c r="E710" s="435" t="s">
        <v>2921</v>
      </c>
      <c r="F710" s="436" t="s">
        <v>1401</v>
      </c>
    </row>
    <row r="711" spans="1:6">
      <c r="A711" s="435" t="s">
        <v>2922</v>
      </c>
      <c r="B711" s="435" t="s">
        <v>2923</v>
      </c>
      <c r="C711" s="435" t="s">
        <v>1650</v>
      </c>
      <c r="D711" t="s">
        <v>1393</v>
      </c>
      <c r="E711" s="435" t="s">
        <v>2923</v>
      </c>
      <c r="F711" s="436" t="s">
        <v>1394</v>
      </c>
    </row>
    <row r="712" spans="1:6">
      <c r="A712" s="435" t="s">
        <v>2924</v>
      </c>
      <c r="B712" s="435" t="s">
        <v>2925</v>
      </c>
      <c r="C712" s="435" t="s">
        <v>1848</v>
      </c>
      <c r="D712" t="s">
        <v>1393</v>
      </c>
      <c r="E712" s="435" t="s">
        <v>2925</v>
      </c>
      <c r="F712" s="436" t="s">
        <v>1408</v>
      </c>
    </row>
    <row r="713" spans="1:6">
      <c r="A713" s="435" t="s">
        <v>2926</v>
      </c>
      <c r="B713" s="435" t="s">
        <v>2927</v>
      </c>
      <c r="C713" s="435" t="s">
        <v>1848</v>
      </c>
      <c r="D713" t="s">
        <v>1393</v>
      </c>
      <c r="E713" s="435" t="s">
        <v>2927</v>
      </c>
      <c r="F713" s="436" t="s">
        <v>1463</v>
      </c>
    </row>
    <row r="714" spans="1:6">
      <c r="A714" s="435" t="s">
        <v>2928</v>
      </c>
      <c r="B714" s="435" t="s">
        <v>2929</v>
      </c>
      <c r="C714" s="435" t="s">
        <v>1523</v>
      </c>
      <c r="D714" t="s">
        <v>1393</v>
      </c>
      <c r="E714" s="435" t="s">
        <v>2929</v>
      </c>
      <c r="F714" s="436" t="s">
        <v>1401</v>
      </c>
    </row>
    <row r="715" spans="1:6">
      <c r="A715" s="435" t="s">
        <v>2930</v>
      </c>
      <c r="B715" s="435" t="s">
        <v>2931</v>
      </c>
      <c r="C715" s="435" t="s">
        <v>2932</v>
      </c>
      <c r="D715" t="s">
        <v>1393</v>
      </c>
      <c r="E715" s="435" t="s">
        <v>2931</v>
      </c>
      <c r="F715" s="436" t="s">
        <v>1394</v>
      </c>
    </row>
    <row r="716" spans="1:6">
      <c r="A716" s="435" t="s">
        <v>2933</v>
      </c>
      <c r="B716" s="435" t="s">
        <v>2934</v>
      </c>
      <c r="C716" s="435" t="s">
        <v>1479</v>
      </c>
      <c r="D716" t="s">
        <v>1393</v>
      </c>
      <c r="E716" s="435" t="s">
        <v>2934</v>
      </c>
      <c r="F716" s="436" t="s">
        <v>1394</v>
      </c>
    </row>
    <row r="717" spans="1:6">
      <c r="A717" s="435" t="s">
        <v>2935</v>
      </c>
      <c r="B717" s="435" t="s">
        <v>2936</v>
      </c>
      <c r="C717" s="435" t="s">
        <v>1387</v>
      </c>
      <c r="D717" t="s">
        <v>1393</v>
      </c>
      <c r="E717" s="435" t="s">
        <v>2936</v>
      </c>
      <c r="F717" s="436" t="s">
        <v>1401</v>
      </c>
    </row>
    <row r="718" spans="1:6">
      <c r="A718" s="435" t="s">
        <v>2937</v>
      </c>
      <c r="B718" s="435" t="s">
        <v>2938</v>
      </c>
      <c r="C718" s="435" t="s">
        <v>1462</v>
      </c>
      <c r="D718" t="s">
        <v>1393</v>
      </c>
      <c r="E718" s="435" t="s">
        <v>2938</v>
      </c>
      <c r="F718" s="436" t="s">
        <v>1394</v>
      </c>
    </row>
    <row r="719" spans="1:6">
      <c r="A719" s="435" t="s">
        <v>2939</v>
      </c>
      <c r="B719" s="435" t="s">
        <v>2940</v>
      </c>
      <c r="C719" s="435" t="s">
        <v>1848</v>
      </c>
      <c r="D719" t="s">
        <v>1393</v>
      </c>
      <c r="E719" s="435" t="s">
        <v>2940</v>
      </c>
      <c r="F719" s="436" t="s">
        <v>1394</v>
      </c>
    </row>
    <row r="720" spans="1:6">
      <c r="A720" s="435" t="s">
        <v>2941</v>
      </c>
      <c r="B720" s="435" t="s">
        <v>2942</v>
      </c>
      <c r="C720" s="435" t="s">
        <v>1681</v>
      </c>
      <c r="D720" t="s">
        <v>1393</v>
      </c>
      <c r="E720" s="435" t="s">
        <v>2942</v>
      </c>
      <c r="F720" s="436" t="s">
        <v>1408</v>
      </c>
    </row>
    <row r="721" spans="1:6">
      <c r="A721" s="435" t="s">
        <v>2943</v>
      </c>
      <c r="B721" s="435" t="s">
        <v>2944</v>
      </c>
      <c r="C721" s="435" t="s">
        <v>1414</v>
      </c>
      <c r="D721" t="s">
        <v>1393</v>
      </c>
      <c r="E721" s="435" t="s">
        <v>2944</v>
      </c>
      <c r="F721" s="436" t="s">
        <v>1466</v>
      </c>
    </row>
    <row r="722" spans="1:6">
      <c r="A722" s="435" t="s">
        <v>2945</v>
      </c>
      <c r="B722" s="435" t="s">
        <v>2946</v>
      </c>
      <c r="C722" s="435" t="s">
        <v>1687</v>
      </c>
      <c r="D722" t="s">
        <v>1393</v>
      </c>
      <c r="E722" s="435" t="s">
        <v>2946</v>
      </c>
      <c r="F722" s="436" t="s">
        <v>1408</v>
      </c>
    </row>
    <row r="723" spans="1:6">
      <c r="A723" s="435" t="s">
        <v>2947</v>
      </c>
      <c r="B723" s="435" t="s">
        <v>2948</v>
      </c>
      <c r="C723" s="435" t="s">
        <v>1387</v>
      </c>
      <c r="D723" t="s">
        <v>1393</v>
      </c>
      <c r="E723" s="435" t="s">
        <v>2948</v>
      </c>
      <c r="F723" s="436" t="s">
        <v>1401</v>
      </c>
    </row>
    <row r="724" spans="1:6">
      <c r="A724" s="435" t="s">
        <v>2949</v>
      </c>
      <c r="B724" s="435" t="s">
        <v>2950</v>
      </c>
      <c r="C724" s="435" t="s">
        <v>1776</v>
      </c>
      <c r="D724" t="s">
        <v>1393</v>
      </c>
      <c r="E724" s="435" t="s">
        <v>2950</v>
      </c>
      <c r="F724" s="436" t="s">
        <v>1408</v>
      </c>
    </row>
    <row r="725" spans="1:6">
      <c r="A725" s="435" t="s">
        <v>2951</v>
      </c>
      <c r="B725" s="435" t="s">
        <v>2952</v>
      </c>
      <c r="C725" s="435" t="s">
        <v>1519</v>
      </c>
      <c r="D725" t="s">
        <v>1393</v>
      </c>
      <c r="E725" s="435" t="s">
        <v>2952</v>
      </c>
      <c r="F725" s="436" t="s">
        <v>1401</v>
      </c>
    </row>
    <row r="726" spans="1:6">
      <c r="A726" s="435" t="s">
        <v>2953</v>
      </c>
      <c r="B726" s="435" t="s">
        <v>2954</v>
      </c>
      <c r="C726" s="435" t="s">
        <v>1519</v>
      </c>
      <c r="D726" t="s">
        <v>1393</v>
      </c>
      <c r="E726" s="435" t="s">
        <v>2954</v>
      </c>
      <c r="F726" s="436" t="s">
        <v>2955</v>
      </c>
    </row>
    <row r="727" spans="1:6">
      <c r="A727" s="435" t="s">
        <v>2956</v>
      </c>
      <c r="B727" s="435" t="s">
        <v>2957</v>
      </c>
      <c r="C727" s="435" t="s">
        <v>1505</v>
      </c>
      <c r="D727" t="s">
        <v>1393</v>
      </c>
      <c r="E727" s="435" t="s">
        <v>2957</v>
      </c>
      <c r="F727" s="436" t="s">
        <v>1394</v>
      </c>
    </row>
    <row r="728" spans="1:6">
      <c r="A728" s="435" t="s">
        <v>2958</v>
      </c>
      <c r="B728" s="435" t="s">
        <v>2959</v>
      </c>
      <c r="C728" s="435" t="s">
        <v>1559</v>
      </c>
      <c r="D728" t="s">
        <v>1393</v>
      </c>
      <c r="E728" s="435" t="s">
        <v>2959</v>
      </c>
      <c r="F728" s="436" t="s">
        <v>1394</v>
      </c>
    </row>
    <row r="729" spans="1:6">
      <c r="A729" s="435" t="s">
        <v>2960</v>
      </c>
      <c r="B729" s="435" t="s">
        <v>2961</v>
      </c>
      <c r="C729" s="435" t="s">
        <v>1387</v>
      </c>
      <c r="D729" t="s">
        <v>1393</v>
      </c>
      <c r="E729" s="435" t="s">
        <v>2961</v>
      </c>
      <c r="F729" s="436" t="s">
        <v>1401</v>
      </c>
    </row>
    <row r="730" spans="1:6">
      <c r="A730" s="435" t="s">
        <v>2962</v>
      </c>
      <c r="B730" s="435" t="s">
        <v>2963</v>
      </c>
      <c r="C730" s="435" t="s">
        <v>1387</v>
      </c>
      <c r="D730" t="s">
        <v>1388</v>
      </c>
      <c r="E730" s="435" t="s">
        <v>2963</v>
      </c>
      <c r="F730" s="436" t="s">
        <v>1389</v>
      </c>
    </row>
    <row r="731" spans="1:6">
      <c r="A731" s="435" t="s">
        <v>2964</v>
      </c>
      <c r="B731" s="435" t="s">
        <v>2965</v>
      </c>
      <c r="C731" s="435" t="s">
        <v>1387</v>
      </c>
      <c r="D731" t="s">
        <v>1393</v>
      </c>
      <c r="E731" s="435" t="s">
        <v>2965</v>
      </c>
      <c r="F731" s="436" t="s">
        <v>1463</v>
      </c>
    </row>
    <row r="732" spans="1:6">
      <c r="A732" s="435" t="s">
        <v>2966</v>
      </c>
      <c r="B732" s="435" t="s">
        <v>2967</v>
      </c>
      <c r="C732" s="435" t="s">
        <v>2968</v>
      </c>
      <c r="D732" t="s">
        <v>1393</v>
      </c>
      <c r="E732" s="435" t="s">
        <v>2967</v>
      </c>
      <c r="F732" s="436" t="s">
        <v>1394</v>
      </c>
    </row>
    <row r="733" spans="1:6">
      <c r="A733" s="435" t="s">
        <v>2969</v>
      </c>
      <c r="B733" s="435" t="s">
        <v>2970</v>
      </c>
      <c r="C733" s="411" t="s">
        <v>1570</v>
      </c>
      <c r="D733" t="s">
        <v>1388</v>
      </c>
      <c r="E733" s="435" t="s">
        <v>2970</v>
      </c>
      <c r="F733" s="436" t="s">
        <v>1684</v>
      </c>
    </row>
    <row r="734" spans="1:6">
      <c r="A734" s="435" t="s">
        <v>2971</v>
      </c>
      <c r="B734" s="435" t="s">
        <v>2972</v>
      </c>
      <c r="C734" s="435" t="s">
        <v>1400</v>
      </c>
      <c r="D734" t="s">
        <v>1393</v>
      </c>
      <c r="E734" s="435" t="s">
        <v>2972</v>
      </c>
      <c r="F734" s="436" t="s">
        <v>1401</v>
      </c>
    </row>
    <row r="735" spans="1:6">
      <c r="A735" s="435" t="s">
        <v>2973</v>
      </c>
      <c r="B735" s="435" t="s">
        <v>2974</v>
      </c>
      <c r="C735" s="435" t="s">
        <v>1743</v>
      </c>
      <c r="D735" t="s">
        <v>1388</v>
      </c>
      <c r="E735" s="435" t="s">
        <v>2974</v>
      </c>
      <c r="F735" s="436" t="s">
        <v>1578</v>
      </c>
    </row>
    <row r="736" spans="1:6">
      <c r="A736" s="435" t="s">
        <v>2975</v>
      </c>
      <c r="B736" s="435" t="s">
        <v>2976</v>
      </c>
      <c r="C736" s="435" t="s">
        <v>1743</v>
      </c>
      <c r="D736" t="s">
        <v>1393</v>
      </c>
      <c r="E736" s="435" t="s">
        <v>2976</v>
      </c>
      <c r="F736" s="436" t="s">
        <v>1488</v>
      </c>
    </row>
    <row r="737" spans="1:6">
      <c r="A737" s="435" t="s">
        <v>2977</v>
      </c>
      <c r="B737" s="435" t="s">
        <v>2978</v>
      </c>
      <c r="C737" s="435" t="s">
        <v>1392</v>
      </c>
      <c r="D737" t="s">
        <v>1393</v>
      </c>
      <c r="E737" s="435" t="s">
        <v>2978</v>
      </c>
      <c r="F737" s="436" t="s">
        <v>1394</v>
      </c>
    </row>
    <row r="738" spans="1:6">
      <c r="A738" s="435" t="s">
        <v>2979</v>
      </c>
      <c r="B738" s="435" t="s">
        <v>2980</v>
      </c>
      <c r="C738" s="435" t="s">
        <v>1740</v>
      </c>
      <c r="D738" t="s">
        <v>1393</v>
      </c>
      <c r="E738" s="435" t="s">
        <v>2980</v>
      </c>
      <c r="F738" s="436" t="s">
        <v>1466</v>
      </c>
    </row>
    <row r="739" spans="1:6">
      <c r="A739" s="435" t="s">
        <v>2981</v>
      </c>
      <c r="B739" s="435" t="s">
        <v>2982</v>
      </c>
      <c r="C739" s="435" t="s">
        <v>1596</v>
      </c>
      <c r="D739" t="s">
        <v>1393</v>
      </c>
      <c r="E739" s="435" t="s">
        <v>2982</v>
      </c>
      <c r="F739" s="436" t="s">
        <v>1394</v>
      </c>
    </row>
    <row r="740" spans="1:6">
      <c r="A740" s="435" t="s">
        <v>2983</v>
      </c>
      <c r="B740" s="435" t="s">
        <v>2984</v>
      </c>
      <c r="C740" s="435" t="s">
        <v>1759</v>
      </c>
      <c r="D740" t="s">
        <v>1393</v>
      </c>
      <c r="E740" s="435" t="s">
        <v>2984</v>
      </c>
      <c r="F740" s="436" t="s">
        <v>1401</v>
      </c>
    </row>
    <row r="741" spans="1:6">
      <c r="A741" s="435" t="s">
        <v>2985</v>
      </c>
      <c r="B741" s="435" t="s">
        <v>2986</v>
      </c>
      <c r="C741" s="435" t="s">
        <v>1776</v>
      </c>
      <c r="D741" t="s">
        <v>1393</v>
      </c>
      <c r="E741" s="435" t="s">
        <v>2986</v>
      </c>
      <c r="F741" s="436" t="s">
        <v>1401</v>
      </c>
    </row>
    <row r="742" spans="1:6">
      <c r="A742" s="435" t="s">
        <v>2987</v>
      </c>
      <c r="B742" s="435" t="s">
        <v>2988</v>
      </c>
      <c r="C742" s="435" t="s">
        <v>1776</v>
      </c>
      <c r="D742" t="s">
        <v>1393</v>
      </c>
      <c r="E742" s="435" t="s">
        <v>2988</v>
      </c>
      <c r="F742" s="436" t="s">
        <v>1463</v>
      </c>
    </row>
    <row r="743" spans="1:6">
      <c r="A743" s="435" t="s">
        <v>2989</v>
      </c>
      <c r="B743" s="435" t="s">
        <v>2990</v>
      </c>
      <c r="C743" s="435" t="s">
        <v>1387</v>
      </c>
      <c r="D743" t="s">
        <v>1393</v>
      </c>
      <c r="E743" s="435" t="s">
        <v>2990</v>
      </c>
      <c r="F743" s="436" t="s">
        <v>1463</v>
      </c>
    </row>
    <row r="744" spans="1:6">
      <c r="A744" s="435" t="s">
        <v>2991</v>
      </c>
      <c r="B744" s="435" t="s">
        <v>2992</v>
      </c>
      <c r="C744" s="435" t="s">
        <v>1681</v>
      </c>
      <c r="D744" t="s">
        <v>1393</v>
      </c>
      <c r="E744" s="435" t="s">
        <v>2992</v>
      </c>
      <c r="F744" s="436" t="s">
        <v>1394</v>
      </c>
    </row>
    <row r="745" spans="1:6">
      <c r="A745" s="435" t="s">
        <v>2993</v>
      </c>
      <c r="B745" s="435" t="s">
        <v>2994</v>
      </c>
      <c r="C745" s="435" t="s">
        <v>2449</v>
      </c>
      <c r="D745" t="s">
        <v>1393</v>
      </c>
      <c r="E745" s="435" t="s">
        <v>2994</v>
      </c>
      <c r="F745" s="436" t="s">
        <v>1394</v>
      </c>
    </row>
    <row r="746" spans="1:6">
      <c r="A746" s="435" t="s">
        <v>2995</v>
      </c>
      <c r="B746" s="435" t="s">
        <v>2996</v>
      </c>
      <c r="C746" s="435" t="s">
        <v>1516</v>
      </c>
      <c r="D746" t="s">
        <v>1393</v>
      </c>
      <c r="E746" s="435" t="s">
        <v>2996</v>
      </c>
      <c r="F746" s="436" t="s">
        <v>1394</v>
      </c>
    </row>
    <row r="747" spans="1:6">
      <c r="A747" s="435" t="s">
        <v>2997</v>
      </c>
      <c r="B747" s="435" t="s">
        <v>2998</v>
      </c>
      <c r="C747" s="411" t="s">
        <v>1429</v>
      </c>
      <c r="D747" t="s">
        <v>1388</v>
      </c>
      <c r="E747" s="435" t="s">
        <v>2998</v>
      </c>
      <c r="F747" s="436" t="s">
        <v>1389</v>
      </c>
    </row>
    <row r="748" spans="1:6">
      <c r="A748" s="435" t="s">
        <v>2999</v>
      </c>
      <c r="B748" s="435" t="s">
        <v>3000</v>
      </c>
      <c r="C748" s="411" t="s">
        <v>1484</v>
      </c>
      <c r="D748" t="s">
        <v>1388</v>
      </c>
      <c r="E748" s="435" t="s">
        <v>3000</v>
      </c>
      <c r="F748" s="436" t="s">
        <v>1597</v>
      </c>
    </row>
    <row r="749" spans="1:6">
      <c r="A749" s="435" t="s">
        <v>3001</v>
      </c>
      <c r="B749" s="435" t="s">
        <v>3002</v>
      </c>
      <c r="C749" t="s">
        <v>1556</v>
      </c>
      <c r="D749" t="s">
        <v>1388</v>
      </c>
      <c r="E749" s="435" t="s">
        <v>3002</v>
      </c>
      <c r="F749" s="436" t="s">
        <v>2325</v>
      </c>
    </row>
    <row r="750" spans="1:6">
      <c r="A750" s="435" t="s">
        <v>3003</v>
      </c>
      <c r="B750" s="435" t="s">
        <v>3004</v>
      </c>
      <c r="C750" s="435" t="s">
        <v>1387</v>
      </c>
      <c r="D750" t="s">
        <v>1393</v>
      </c>
      <c r="E750" s="435" t="s">
        <v>3004</v>
      </c>
      <c r="F750" s="436" t="s">
        <v>1401</v>
      </c>
    </row>
    <row r="751" spans="1:6">
      <c r="A751" s="435" t="s">
        <v>3005</v>
      </c>
      <c r="B751" s="435" t="s">
        <v>3006</v>
      </c>
      <c r="C751" s="435" t="s">
        <v>1387</v>
      </c>
      <c r="D751" t="s">
        <v>1393</v>
      </c>
      <c r="E751" s="435" t="s">
        <v>3006</v>
      </c>
      <c r="F751" s="436" t="s">
        <v>1463</v>
      </c>
    </row>
    <row r="752" spans="1:6">
      <c r="A752" s="435" t="s">
        <v>3007</v>
      </c>
      <c r="B752" s="435" t="s">
        <v>3008</v>
      </c>
      <c r="C752" s="435" t="s">
        <v>3009</v>
      </c>
      <c r="D752" t="s">
        <v>1393</v>
      </c>
      <c r="E752" s="435" t="s">
        <v>3008</v>
      </c>
      <c r="F752" s="436" t="s">
        <v>1394</v>
      </c>
    </row>
    <row r="753" spans="1:6">
      <c r="A753" s="435" t="s">
        <v>3010</v>
      </c>
      <c r="B753" s="435" t="s">
        <v>3011</v>
      </c>
      <c r="C753" s="435" t="s">
        <v>1516</v>
      </c>
      <c r="D753" t="s">
        <v>1393</v>
      </c>
      <c r="E753" s="435" t="s">
        <v>3011</v>
      </c>
      <c r="F753" s="436" t="s">
        <v>1401</v>
      </c>
    </row>
    <row r="754" spans="1:6">
      <c r="A754" s="435" t="s">
        <v>3012</v>
      </c>
      <c r="B754" s="435" t="s">
        <v>3013</v>
      </c>
      <c r="C754" s="435" t="s">
        <v>1414</v>
      </c>
      <c r="D754" t="s">
        <v>1393</v>
      </c>
      <c r="E754" s="435" t="s">
        <v>3013</v>
      </c>
      <c r="F754" s="436" t="s">
        <v>1441</v>
      </c>
    </row>
    <row r="755" spans="1:6">
      <c r="A755" s="435" t="s">
        <v>3014</v>
      </c>
      <c r="B755" s="435" t="s">
        <v>3015</v>
      </c>
      <c r="C755" s="435" t="s">
        <v>1387</v>
      </c>
      <c r="D755" t="s">
        <v>1393</v>
      </c>
      <c r="E755" s="435" t="s">
        <v>3015</v>
      </c>
      <c r="F755" s="436" t="s">
        <v>1401</v>
      </c>
    </row>
    <row r="756" spans="1:6">
      <c r="A756" s="435" t="s">
        <v>3016</v>
      </c>
      <c r="B756" s="435" t="s">
        <v>3017</v>
      </c>
      <c r="C756" s="435" t="s">
        <v>1577</v>
      </c>
      <c r="D756" t="s">
        <v>1393</v>
      </c>
      <c r="E756" s="435" t="s">
        <v>3017</v>
      </c>
      <c r="F756" s="436" t="s">
        <v>1394</v>
      </c>
    </row>
    <row r="757" spans="1:6">
      <c r="A757" s="435" t="s">
        <v>3018</v>
      </c>
      <c r="B757" s="435" t="s">
        <v>3019</v>
      </c>
      <c r="C757" s="435" t="s">
        <v>1387</v>
      </c>
      <c r="D757" t="s">
        <v>1393</v>
      </c>
      <c r="E757" s="435" t="s">
        <v>3019</v>
      </c>
      <c r="F757" s="436" t="s">
        <v>1441</v>
      </c>
    </row>
    <row r="758" spans="1:6">
      <c r="A758" s="435" t="s">
        <v>3020</v>
      </c>
      <c r="B758" s="435" t="s">
        <v>3021</v>
      </c>
      <c r="C758" s="435" t="s">
        <v>1414</v>
      </c>
      <c r="D758" t="s">
        <v>1393</v>
      </c>
      <c r="E758" s="435" t="s">
        <v>3021</v>
      </c>
      <c r="F758" s="436" t="s">
        <v>1408</v>
      </c>
    </row>
    <row r="759" spans="1:6">
      <c r="A759" s="435" t="s">
        <v>3022</v>
      </c>
      <c r="B759" s="435" t="s">
        <v>3023</v>
      </c>
      <c r="C759" s="435" t="s">
        <v>1559</v>
      </c>
      <c r="D759" t="s">
        <v>1393</v>
      </c>
      <c r="E759" s="435" t="s">
        <v>3023</v>
      </c>
      <c r="F759" s="436" t="s">
        <v>1394</v>
      </c>
    </row>
    <row r="760" spans="1:6">
      <c r="A760" s="435" t="s">
        <v>3024</v>
      </c>
      <c r="B760" s="435" t="s">
        <v>3025</v>
      </c>
      <c r="C760" s="435" t="s">
        <v>1387</v>
      </c>
      <c r="D760" t="s">
        <v>1393</v>
      </c>
      <c r="E760" s="435" t="s">
        <v>3025</v>
      </c>
      <c r="F760" s="436" t="s">
        <v>1401</v>
      </c>
    </row>
    <row r="761" spans="1:6">
      <c r="A761" s="435" t="s">
        <v>3026</v>
      </c>
      <c r="B761" s="435" t="s">
        <v>3027</v>
      </c>
      <c r="C761" s="435" t="s">
        <v>1387</v>
      </c>
      <c r="D761" t="s">
        <v>1393</v>
      </c>
      <c r="E761" s="435" t="s">
        <v>3027</v>
      </c>
      <c r="F761" s="436" t="s">
        <v>1401</v>
      </c>
    </row>
    <row r="762" spans="1:6">
      <c r="A762" s="435" t="s">
        <v>3028</v>
      </c>
      <c r="B762" s="435" t="s">
        <v>3029</v>
      </c>
      <c r="C762" s="435" t="s">
        <v>1965</v>
      </c>
      <c r="D762" t="s">
        <v>1393</v>
      </c>
      <c r="E762" s="435" t="s">
        <v>3029</v>
      </c>
      <c r="F762" s="436" t="s">
        <v>1394</v>
      </c>
    </row>
    <row r="763" spans="1:6">
      <c r="A763" s="435" t="s">
        <v>3030</v>
      </c>
      <c r="B763" s="435" t="s">
        <v>3031</v>
      </c>
      <c r="C763" s="435" t="s">
        <v>1387</v>
      </c>
      <c r="D763" t="s">
        <v>1393</v>
      </c>
      <c r="E763" s="435" t="s">
        <v>3031</v>
      </c>
      <c r="F763" s="436" t="s">
        <v>1401</v>
      </c>
    </row>
    <row r="764" spans="1:6">
      <c r="A764" s="435" t="s">
        <v>3032</v>
      </c>
      <c r="B764" s="435" t="s">
        <v>3033</v>
      </c>
      <c r="C764" s="435" t="s">
        <v>1570</v>
      </c>
      <c r="D764" t="s">
        <v>1393</v>
      </c>
      <c r="E764" s="435" t="s">
        <v>3033</v>
      </c>
      <c r="F764" s="436" t="s">
        <v>1394</v>
      </c>
    </row>
    <row r="765" spans="1:6">
      <c r="A765" s="435" t="s">
        <v>3034</v>
      </c>
      <c r="B765" s="435" t="s">
        <v>3035</v>
      </c>
      <c r="C765" s="435" t="s">
        <v>1387</v>
      </c>
      <c r="D765" t="s">
        <v>1393</v>
      </c>
      <c r="E765" s="435" t="s">
        <v>3035</v>
      </c>
      <c r="F765" s="436" t="s">
        <v>1401</v>
      </c>
    </row>
    <row r="766" spans="1:6">
      <c r="A766" s="435" t="s">
        <v>3036</v>
      </c>
      <c r="B766" s="435" t="s">
        <v>3037</v>
      </c>
      <c r="C766" s="435" t="s">
        <v>1387</v>
      </c>
      <c r="D766" t="s">
        <v>1393</v>
      </c>
      <c r="E766" s="435" t="s">
        <v>3037</v>
      </c>
      <c r="F766" s="436" t="s">
        <v>1463</v>
      </c>
    </row>
    <row r="767" spans="1:6">
      <c r="A767" s="435" t="s">
        <v>3038</v>
      </c>
      <c r="B767" s="435" t="s">
        <v>3039</v>
      </c>
      <c r="C767" s="435" t="s">
        <v>1484</v>
      </c>
      <c r="D767" t="s">
        <v>1393</v>
      </c>
      <c r="E767" s="435" t="s">
        <v>3039</v>
      </c>
      <c r="F767" s="436" t="s">
        <v>1394</v>
      </c>
    </row>
    <row r="768" spans="1:6">
      <c r="A768" s="435" t="s">
        <v>3040</v>
      </c>
      <c r="B768" s="435" t="s">
        <v>3041</v>
      </c>
      <c r="C768" s="435" t="s">
        <v>1751</v>
      </c>
      <c r="D768" t="s">
        <v>1393</v>
      </c>
      <c r="E768" s="435" t="s">
        <v>3041</v>
      </c>
      <c r="F768" s="436" t="s">
        <v>1408</v>
      </c>
    </row>
    <row r="769" spans="1:6">
      <c r="A769" s="435" t="s">
        <v>3042</v>
      </c>
      <c r="B769" s="435" t="s">
        <v>3043</v>
      </c>
      <c r="C769" s="435" t="s">
        <v>1751</v>
      </c>
      <c r="D769" t="s">
        <v>1393</v>
      </c>
      <c r="E769" s="435" t="s">
        <v>3043</v>
      </c>
      <c r="F769" s="436" t="s">
        <v>1394</v>
      </c>
    </row>
    <row r="770" spans="1:6">
      <c r="A770" s="435" t="s">
        <v>3044</v>
      </c>
      <c r="B770" s="435" t="s">
        <v>3045</v>
      </c>
      <c r="C770" s="435" t="s">
        <v>1759</v>
      </c>
      <c r="D770" t="s">
        <v>1393</v>
      </c>
      <c r="E770" s="435" t="s">
        <v>3045</v>
      </c>
      <c r="F770" s="436" t="s">
        <v>1401</v>
      </c>
    </row>
    <row r="771" spans="1:6">
      <c r="A771" s="435" t="s">
        <v>3046</v>
      </c>
      <c r="B771" s="435" t="s">
        <v>3047</v>
      </c>
      <c r="C771" s="435" t="s">
        <v>2304</v>
      </c>
      <c r="D771" t="s">
        <v>1393</v>
      </c>
      <c r="E771" s="435" t="s">
        <v>3047</v>
      </c>
      <c r="F771" s="436" t="s">
        <v>1394</v>
      </c>
    </row>
    <row r="772" spans="1:6">
      <c r="A772" s="435" t="s">
        <v>3048</v>
      </c>
      <c r="B772" s="435" t="s">
        <v>3049</v>
      </c>
      <c r="C772" s="435" t="s">
        <v>1650</v>
      </c>
      <c r="D772" t="s">
        <v>1393</v>
      </c>
      <c r="E772" s="435" t="s">
        <v>3049</v>
      </c>
      <c r="F772" s="436" t="s">
        <v>1408</v>
      </c>
    </row>
    <row r="773" spans="1:6">
      <c r="A773" s="435" t="s">
        <v>3050</v>
      </c>
      <c r="B773" s="435" t="s">
        <v>3051</v>
      </c>
      <c r="C773" s="435" t="s">
        <v>1650</v>
      </c>
      <c r="D773" t="s">
        <v>1393</v>
      </c>
      <c r="E773" s="435" t="s">
        <v>3051</v>
      </c>
      <c r="F773" s="436" t="s">
        <v>1463</v>
      </c>
    </row>
    <row r="774" spans="1:6">
      <c r="A774" s="435" t="s">
        <v>3052</v>
      </c>
      <c r="B774" s="435" t="s">
        <v>3053</v>
      </c>
      <c r="C774" s="435" t="s">
        <v>1484</v>
      </c>
      <c r="D774" t="s">
        <v>1393</v>
      </c>
      <c r="E774" s="435" t="s">
        <v>3053</v>
      </c>
      <c r="F774" s="436" t="s">
        <v>1394</v>
      </c>
    </row>
    <row r="775" spans="1:6">
      <c r="A775" s="435" t="s">
        <v>3054</v>
      </c>
      <c r="B775" s="435" t="s">
        <v>3055</v>
      </c>
      <c r="C775" s="435" t="s">
        <v>1559</v>
      </c>
      <c r="D775" t="s">
        <v>1393</v>
      </c>
      <c r="E775" s="435" t="s">
        <v>3055</v>
      </c>
      <c r="F775" s="436" t="s">
        <v>1401</v>
      </c>
    </row>
    <row r="776" spans="1:6">
      <c r="A776" s="435" t="s">
        <v>3056</v>
      </c>
      <c r="B776" s="435" t="s">
        <v>3057</v>
      </c>
      <c r="C776" s="435" t="s">
        <v>1559</v>
      </c>
      <c r="D776" t="s">
        <v>1393</v>
      </c>
      <c r="E776" s="435" t="s">
        <v>3057</v>
      </c>
      <c r="F776" s="436" t="s">
        <v>1463</v>
      </c>
    </row>
    <row r="777" spans="1:6">
      <c r="A777" s="435" t="s">
        <v>3058</v>
      </c>
      <c r="B777" s="435" t="s">
        <v>3059</v>
      </c>
      <c r="C777" s="435" t="s">
        <v>1570</v>
      </c>
      <c r="D777" t="s">
        <v>1393</v>
      </c>
      <c r="E777" s="435" t="s">
        <v>3059</v>
      </c>
      <c r="F777" s="436" t="s">
        <v>1581</v>
      </c>
    </row>
    <row r="778" spans="1:6">
      <c r="A778" s="435" t="s">
        <v>3060</v>
      </c>
      <c r="B778" s="435" t="s">
        <v>3061</v>
      </c>
      <c r="C778" s="435" t="s">
        <v>1516</v>
      </c>
      <c r="D778" t="s">
        <v>1393</v>
      </c>
      <c r="E778" s="435" t="s">
        <v>3061</v>
      </c>
      <c r="F778" s="436" t="s">
        <v>1401</v>
      </c>
    </row>
    <row r="779" spans="1:6">
      <c r="A779" s="435" t="s">
        <v>3062</v>
      </c>
      <c r="B779" s="435" t="s">
        <v>3063</v>
      </c>
      <c r="C779" s="435" t="s">
        <v>1687</v>
      </c>
      <c r="D779" t="s">
        <v>1393</v>
      </c>
      <c r="E779" s="435" t="s">
        <v>3063</v>
      </c>
      <c r="F779" s="436" t="s">
        <v>1581</v>
      </c>
    </row>
    <row r="780" spans="1:6">
      <c r="A780" s="435" t="s">
        <v>3064</v>
      </c>
      <c r="B780" s="435" t="s">
        <v>3065</v>
      </c>
      <c r="C780" s="435" t="s">
        <v>1570</v>
      </c>
      <c r="D780" t="s">
        <v>1393</v>
      </c>
      <c r="E780" s="435" t="s">
        <v>3065</v>
      </c>
      <c r="F780" s="436" t="s">
        <v>1394</v>
      </c>
    </row>
    <row r="781" spans="1:6">
      <c r="A781" s="435" t="s">
        <v>3066</v>
      </c>
      <c r="B781" s="435" t="s">
        <v>3067</v>
      </c>
      <c r="C781" s="435" t="s">
        <v>1687</v>
      </c>
      <c r="D781" t="s">
        <v>1393</v>
      </c>
      <c r="E781" s="435" t="s">
        <v>3067</v>
      </c>
      <c r="F781" s="436" t="s">
        <v>1408</v>
      </c>
    </row>
    <row r="782" spans="1:6">
      <c r="A782" s="435" t="s">
        <v>3068</v>
      </c>
      <c r="B782" s="435" t="s">
        <v>3069</v>
      </c>
      <c r="C782" s="435" t="s">
        <v>1556</v>
      </c>
      <c r="D782" t="s">
        <v>1393</v>
      </c>
      <c r="E782" s="435" t="s">
        <v>3069</v>
      </c>
      <c r="F782" s="436" t="s">
        <v>1408</v>
      </c>
    </row>
    <row r="783" spans="1:6">
      <c r="A783" s="435" t="s">
        <v>3070</v>
      </c>
      <c r="B783" s="435" t="s">
        <v>3071</v>
      </c>
      <c r="C783" s="435" t="s">
        <v>1404</v>
      </c>
      <c r="D783" t="s">
        <v>1393</v>
      </c>
      <c r="E783" s="435" t="s">
        <v>3071</v>
      </c>
      <c r="F783" s="436" t="s">
        <v>1401</v>
      </c>
    </row>
    <row r="784" spans="1:6">
      <c r="A784" s="435" t="s">
        <v>3072</v>
      </c>
      <c r="B784" s="435" t="s">
        <v>3073</v>
      </c>
      <c r="C784" s="435" t="s">
        <v>1848</v>
      </c>
      <c r="D784" t="s">
        <v>1393</v>
      </c>
      <c r="E784" s="435" t="s">
        <v>3073</v>
      </c>
      <c r="F784" s="436" t="s">
        <v>1408</v>
      </c>
    </row>
    <row r="785" spans="1:6">
      <c r="A785" s="435" t="s">
        <v>3074</v>
      </c>
      <c r="B785" s="435" t="s">
        <v>3075</v>
      </c>
      <c r="C785" s="435" t="s">
        <v>1400</v>
      </c>
      <c r="D785" t="s">
        <v>1393</v>
      </c>
      <c r="E785" s="435" t="s">
        <v>3075</v>
      </c>
      <c r="F785" s="436" t="s">
        <v>1401</v>
      </c>
    </row>
    <row r="786" spans="1:6">
      <c r="A786" s="435" t="s">
        <v>3076</v>
      </c>
      <c r="B786" s="435" t="s">
        <v>3077</v>
      </c>
      <c r="C786" s="435" t="s">
        <v>1387</v>
      </c>
      <c r="D786" t="s">
        <v>1393</v>
      </c>
      <c r="E786" s="435" t="s">
        <v>3077</v>
      </c>
      <c r="F786" s="436" t="s">
        <v>1401</v>
      </c>
    </row>
    <row r="787" spans="1:6">
      <c r="A787" s="435" t="s">
        <v>3078</v>
      </c>
      <c r="B787" s="435" t="s">
        <v>3079</v>
      </c>
      <c r="C787" s="435" t="s">
        <v>1462</v>
      </c>
      <c r="D787" t="s">
        <v>1393</v>
      </c>
      <c r="E787" s="435" t="s">
        <v>3079</v>
      </c>
      <c r="F787" s="436" t="s">
        <v>1394</v>
      </c>
    </row>
    <row r="788" spans="1:6">
      <c r="A788" s="435" t="s">
        <v>3080</v>
      </c>
      <c r="B788" s="435" t="s">
        <v>3081</v>
      </c>
      <c r="C788" s="435" t="s">
        <v>1404</v>
      </c>
      <c r="D788" t="s">
        <v>1393</v>
      </c>
      <c r="E788" s="435" t="s">
        <v>3081</v>
      </c>
      <c r="F788" s="436" t="s">
        <v>1394</v>
      </c>
    </row>
    <row r="789" spans="1:6">
      <c r="A789" s="435" t="s">
        <v>3082</v>
      </c>
      <c r="B789" s="435" t="s">
        <v>3083</v>
      </c>
      <c r="C789" s="435" t="s">
        <v>1429</v>
      </c>
      <c r="D789" t="s">
        <v>1393</v>
      </c>
      <c r="E789" s="435" t="s">
        <v>3083</v>
      </c>
      <c r="F789" s="436" t="s">
        <v>1394</v>
      </c>
    </row>
    <row r="790" spans="1:6">
      <c r="A790" s="435" t="s">
        <v>3084</v>
      </c>
      <c r="B790" s="435" t="s">
        <v>3085</v>
      </c>
      <c r="C790" s="435" t="s">
        <v>1776</v>
      </c>
      <c r="D790" t="s">
        <v>1388</v>
      </c>
      <c r="E790" s="435" t="s">
        <v>3085</v>
      </c>
      <c r="F790" s="436" t="s">
        <v>1389</v>
      </c>
    </row>
    <row r="791" spans="1:6">
      <c r="A791" s="435" t="s">
        <v>3086</v>
      </c>
      <c r="B791" s="435" t="s">
        <v>3087</v>
      </c>
      <c r="C791" s="435" t="s">
        <v>1421</v>
      </c>
      <c r="D791" t="s">
        <v>1393</v>
      </c>
      <c r="E791" s="435" t="s">
        <v>3087</v>
      </c>
      <c r="F791" s="436" t="s">
        <v>1408</v>
      </c>
    </row>
    <row r="792" spans="1:6">
      <c r="A792" s="435" t="s">
        <v>3088</v>
      </c>
      <c r="B792" s="435" t="s">
        <v>3089</v>
      </c>
      <c r="C792" s="411" t="s">
        <v>1516</v>
      </c>
      <c r="D792" t="s">
        <v>1388</v>
      </c>
      <c r="E792" s="435" t="s">
        <v>3089</v>
      </c>
      <c r="F792" s="436" t="s">
        <v>1560</v>
      </c>
    </row>
    <row r="793" spans="1:6">
      <c r="A793" s="435" t="s">
        <v>3090</v>
      </c>
      <c r="B793" s="435" t="s">
        <v>3091</v>
      </c>
      <c r="C793" s="435" t="s">
        <v>1740</v>
      </c>
      <c r="D793" t="s">
        <v>1393</v>
      </c>
      <c r="E793" s="435" t="s">
        <v>3091</v>
      </c>
      <c r="F793" s="436" t="s">
        <v>1441</v>
      </c>
    </row>
    <row r="794" spans="1:6">
      <c r="A794" s="435" t="s">
        <v>3092</v>
      </c>
      <c r="B794" s="435" t="s">
        <v>3093</v>
      </c>
      <c r="C794" s="435" t="s">
        <v>1740</v>
      </c>
      <c r="D794" t="s">
        <v>1393</v>
      </c>
      <c r="E794" s="435" t="s">
        <v>3093</v>
      </c>
      <c r="F794" s="436" t="s">
        <v>1401</v>
      </c>
    </row>
    <row r="795" spans="1:6">
      <c r="A795" s="435" t="s">
        <v>3094</v>
      </c>
      <c r="B795" s="435" t="s">
        <v>3095</v>
      </c>
      <c r="C795" s="435" t="s">
        <v>1400</v>
      </c>
      <c r="D795" t="s">
        <v>1393</v>
      </c>
      <c r="E795" s="435" t="s">
        <v>3095</v>
      </c>
      <c r="F795" s="436" t="s">
        <v>1401</v>
      </c>
    </row>
    <row r="796" spans="1:6">
      <c r="A796" s="435" t="s">
        <v>3096</v>
      </c>
      <c r="B796" s="435" t="s">
        <v>3097</v>
      </c>
      <c r="C796" s="435" t="s">
        <v>1462</v>
      </c>
      <c r="D796" t="s">
        <v>1393</v>
      </c>
      <c r="E796" s="435" t="s">
        <v>3097</v>
      </c>
      <c r="F796" s="436" t="s">
        <v>1394</v>
      </c>
    </row>
    <row r="797" spans="1:6">
      <c r="A797" s="435" t="s">
        <v>3098</v>
      </c>
      <c r="B797" s="435" t="s">
        <v>3099</v>
      </c>
      <c r="C797" s="435" t="s">
        <v>1740</v>
      </c>
      <c r="D797" t="s">
        <v>1393</v>
      </c>
      <c r="E797" s="435" t="s">
        <v>3099</v>
      </c>
      <c r="F797" s="436" t="s">
        <v>1394</v>
      </c>
    </row>
    <row r="798" spans="1:6">
      <c r="A798" s="435" t="s">
        <v>3100</v>
      </c>
      <c r="B798" s="435" t="s">
        <v>3101</v>
      </c>
      <c r="C798" s="435" t="s">
        <v>1387</v>
      </c>
      <c r="D798" t="s">
        <v>1393</v>
      </c>
      <c r="E798" s="435" t="s">
        <v>3101</v>
      </c>
      <c r="F798" s="436" t="s">
        <v>1401</v>
      </c>
    </row>
    <row r="799" spans="1:6">
      <c r="A799" s="435" t="s">
        <v>3102</v>
      </c>
      <c r="B799" s="435" t="s">
        <v>3103</v>
      </c>
      <c r="C799" s="435" t="s">
        <v>1913</v>
      </c>
      <c r="D799" t="s">
        <v>1393</v>
      </c>
      <c r="E799" s="435" t="s">
        <v>3103</v>
      </c>
      <c r="F799" s="436" t="s">
        <v>1394</v>
      </c>
    </row>
    <row r="800" spans="1:6">
      <c r="A800" s="435" t="s">
        <v>3104</v>
      </c>
      <c r="B800" s="435" t="s">
        <v>3105</v>
      </c>
      <c r="C800" s="411" t="s">
        <v>1484</v>
      </c>
      <c r="D800" t="s">
        <v>1388</v>
      </c>
      <c r="E800" s="435" t="s">
        <v>3105</v>
      </c>
      <c r="F800" s="436" t="s">
        <v>1560</v>
      </c>
    </row>
    <row r="801" spans="1:6">
      <c r="A801" s="435" t="s">
        <v>3106</v>
      </c>
      <c r="B801" s="435" t="s">
        <v>3107</v>
      </c>
      <c r="C801" s="435" t="s">
        <v>1455</v>
      </c>
      <c r="D801" t="s">
        <v>1393</v>
      </c>
      <c r="E801" s="435" t="s">
        <v>3107</v>
      </c>
      <c r="F801" s="436" t="s">
        <v>1394</v>
      </c>
    </row>
    <row r="802" spans="1:6">
      <c r="A802" s="435" t="s">
        <v>3108</v>
      </c>
      <c r="B802" s="435" t="s">
        <v>3109</v>
      </c>
      <c r="C802" s="435" t="s">
        <v>1603</v>
      </c>
      <c r="D802" t="s">
        <v>1393</v>
      </c>
      <c r="E802" s="435" t="s">
        <v>3109</v>
      </c>
      <c r="F802" s="436" t="s">
        <v>1408</v>
      </c>
    </row>
    <row r="803" spans="1:6">
      <c r="A803" s="435" t="s">
        <v>3110</v>
      </c>
      <c r="B803" s="435" t="s">
        <v>3111</v>
      </c>
      <c r="C803" s="435" t="s">
        <v>1848</v>
      </c>
      <c r="D803" t="s">
        <v>1393</v>
      </c>
      <c r="E803" s="435" t="s">
        <v>3111</v>
      </c>
      <c r="F803" s="436" t="s">
        <v>1408</v>
      </c>
    </row>
    <row r="804" spans="1:6">
      <c r="A804" s="435" t="s">
        <v>3112</v>
      </c>
      <c r="B804" s="435" t="s">
        <v>3113</v>
      </c>
      <c r="C804" s="435" t="s">
        <v>1965</v>
      </c>
      <c r="D804" t="s">
        <v>1393</v>
      </c>
      <c r="E804" s="435" t="s">
        <v>3113</v>
      </c>
      <c r="F804" s="436" t="s">
        <v>1394</v>
      </c>
    </row>
    <row r="805" spans="1:6">
      <c r="A805" s="435" t="s">
        <v>3114</v>
      </c>
      <c r="B805" s="435" t="s">
        <v>3115</v>
      </c>
      <c r="C805" s="435" t="s">
        <v>1387</v>
      </c>
      <c r="D805" t="s">
        <v>1393</v>
      </c>
      <c r="E805" s="435" t="s">
        <v>3115</v>
      </c>
      <c r="F805" s="436" t="s">
        <v>1408</v>
      </c>
    </row>
    <row r="806" spans="1:6">
      <c r="A806" s="435" t="s">
        <v>3116</v>
      </c>
      <c r="B806" s="435" t="s">
        <v>3117</v>
      </c>
      <c r="C806" s="435" t="s">
        <v>1387</v>
      </c>
      <c r="D806" t="s">
        <v>1393</v>
      </c>
      <c r="E806" s="435" t="s">
        <v>3117</v>
      </c>
      <c r="F806" s="436" t="s">
        <v>1401</v>
      </c>
    </row>
    <row r="807" spans="1:6">
      <c r="A807" s="435" t="s">
        <v>3118</v>
      </c>
      <c r="B807" s="435" t="s">
        <v>3119</v>
      </c>
      <c r="C807" s="411" t="s">
        <v>1400</v>
      </c>
      <c r="D807" t="s">
        <v>1388</v>
      </c>
      <c r="E807" s="435" t="s">
        <v>3119</v>
      </c>
      <c r="F807" s="436" t="s">
        <v>1389</v>
      </c>
    </row>
    <row r="808" spans="1:6">
      <c r="A808" s="435" t="s">
        <v>3120</v>
      </c>
      <c r="B808" s="435" t="s">
        <v>3121</v>
      </c>
      <c r="C808" s="435" t="s">
        <v>3122</v>
      </c>
      <c r="D808" t="s">
        <v>1393</v>
      </c>
      <c r="E808" s="435" t="s">
        <v>3121</v>
      </c>
      <c r="F808" s="436" t="s">
        <v>1394</v>
      </c>
    </row>
    <row r="809" spans="1:6">
      <c r="A809" s="435" t="s">
        <v>3123</v>
      </c>
      <c r="B809" s="435" t="s">
        <v>3124</v>
      </c>
      <c r="C809" s="435" t="s">
        <v>3125</v>
      </c>
      <c r="D809" t="s">
        <v>1393</v>
      </c>
      <c r="E809" s="435" t="s">
        <v>3124</v>
      </c>
      <c r="F809" s="436" t="s">
        <v>1394</v>
      </c>
    </row>
    <row r="810" spans="1:6">
      <c r="A810" s="435" t="s">
        <v>3126</v>
      </c>
      <c r="B810" s="435" t="s">
        <v>3127</v>
      </c>
      <c r="C810" s="435" t="s">
        <v>1400</v>
      </c>
      <c r="D810" t="s">
        <v>1393</v>
      </c>
      <c r="E810" s="435" t="s">
        <v>3127</v>
      </c>
      <c r="F810" s="436" t="s">
        <v>1401</v>
      </c>
    </row>
    <row r="811" spans="1:6">
      <c r="A811" s="435" t="s">
        <v>3128</v>
      </c>
      <c r="B811" s="435" t="s">
        <v>3129</v>
      </c>
      <c r="C811" s="435" t="s">
        <v>1487</v>
      </c>
      <c r="D811" t="s">
        <v>1393</v>
      </c>
      <c r="E811" s="435" t="s">
        <v>3129</v>
      </c>
      <c r="F811" s="436" t="s">
        <v>1488</v>
      </c>
    </row>
    <row r="812" spans="1:6">
      <c r="A812" s="435" t="s">
        <v>3130</v>
      </c>
      <c r="B812" s="435" t="s">
        <v>3131</v>
      </c>
      <c r="C812" s="435" t="s">
        <v>1740</v>
      </c>
      <c r="D812" t="s">
        <v>1393</v>
      </c>
      <c r="E812" s="435" t="s">
        <v>3131</v>
      </c>
      <c r="F812" s="436" t="s">
        <v>1408</v>
      </c>
    </row>
    <row r="813" spans="1:6">
      <c r="A813" s="435" t="s">
        <v>3132</v>
      </c>
      <c r="B813" s="435" t="s">
        <v>3133</v>
      </c>
      <c r="C813" s="435" t="s">
        <v>1421</v>
      </c>
      <c r="D813" t="s">
        <v>1393</v>
      </c>
      <c r="E813" s="435" t="s">
        <v>3133</v>
      </c>
      <c r="F813" s="436" t="s">
        <v>1408</v>
      </c>
    </row>
    <row r="814" spans="1:6">
      <c r="A814" s="435" t="s">
        <v>3134</v>
      </c>
      <c r="B814" s="435" t="s">
        <v>3135</v>
      </c>
      <c r="C814" s="435" t="s">
        <v>1421</v>
      </c>
      <c r="D814" t="s">
        <v>1393</v>
      </c>
      <c r="E814" s="435" t="s">
        <v>3135</v>
      </c>
      <c r="F814" s="436" t="s">
        <v>1463</v>
      </c>
    </row>
    <row r="815" spans="1:6">
      <c r="A815" s="435" t="s">
        <v>3136</v>
      </c>
      <c r="B815" s="435" t="s">
        <v>3137</v>
      </c>
      <c r="C815" s="435" t="s">
        <v>1421</v>
      </c>
      <c r="D815" t="s">
        <v>1393</v>
      </c>
      <c r="E815" s="435" t="s">
        <v>3137</v>
      </c>
      <c r="F815" s="436" t="s">
        <v>1394</v>
      </c>
    </row>
    <row r="816" spans="1:6">
      <c r="A816" s="435" t="s">
        <v>3138</v>
      </c>
      <c r="B816" s="435" t="s">
        <v>3139</v>
      </c>
      <c r="C816" s="435" t="s">
        <v>1407</v>
      </c>
      <c r="D816" t="s">
        <v>1393</v>
      </c>
      <c r="E816" s="435" t="s">
        <v>3139</v>
      </c>
      <c r="F816" s="436" t="s">
        <v>1394</v>
      </c>
    </row>
    <row r="817" spans="1:6">
      <c r="A817" s="435" t="s">
        <v>3140</v>
      </c>
      <c r="B817" s="435" t="s">
        <v>3141</v>
      </c>
      <c r="C817" s="435" t="s">
        <v>1438</v>
      </c>
      <c r="D817" t="s">
        <v>1393</v>
      </c>
      <c r="E817" s="435" t="s">
        <v>3141</v>
      </c>
      <c r="F817" s="436" t="s">
        <v>1394</v>
      </c>
    </row>
    <row r="818" spans="1:6">
      <c r="A818" s="435" t="s">
        <v>3142</v>
      </c>
      <c r="B818" s="435" t="s">
        <v>3143</v>
      </c>
      <c r="C818" s="435" t="s">
        <v>1735</v>
      </c>
      <c r="D818" t="s">
        <v>1393</v>
      </c>
      <c r="E818" s="435" t="s">
        <v>3143</v>
      </c>
      <c r="F818" s="436" t="s">
        <v>1394</v>
      </c>
    </row>
    <row r="819" spans="1:6">
      <c r="A819" s="435" t="s">
        <v>3144</v>
      </c>
      <c r="B819" s="435" t="s">
        <v>3145</v>
      </c>
      <c r="C819" s="435" t="s">
        <v>1570</v>
      </c>
      <c r="D819" t="s">
        <v>1393</v>
      </c>
      <c r="E819" s="435" t="s">
        <v>3145</v>
      </c>
      <c r="F819" s="436" t="s">
        <v>1394</v>
      </c>
    </row>
    <row r="820" spans="1:6">
      <c r="A820" s="435" t="s">
        <v>3146</v>
      </c>
      <c r="B820" s="435" t="s">
        <v>3147</v>
      </c>
      <c r="C820" s="435" t="s">
        <v>1996</v>
      </c>
      <c r="D820" t="s">
        <v>1393</v>
      </c>
      <c r="E820" s="435" t="s">
        <v>3147</v>
      </c>
      <c r="F820" s="436" t="s">
        <v>1394</v>
      </c>
    </row>
    <row r="821" spans="1:6">
      <c r="A821" s="435" t="s">
        <v>3148</v>
      </c>
      <c r="B821" s="435" t="s">
        <v>3149</v>
      </c>
      <c r="C821" s="435" t="s">
        <v>1523</v>
      </c>
      <c r="D821" t="s">
        <v>1393</v>
      </c>
      <c r="E821" s="435" t="s">
        <v>3149</v>
      </c>
      <c r="F821" s="436" t="s">
        <v>1401</v>
      </c>
    </row>
    <row r="822" spans="1:6">
      <c r="A822" s="435" t="s">
        <v>3150</v>
      </c>
      <c r="B822" s="435" t="s">
        <v>3151</v>
      </c>
      <c r="C822" s="435" t="s">
        <v>1687</v>
      </c>
      <c r="D822" t="s">
        <v>1393</v>
      </c>
      <c r="E822" s="435" t="s">
        <v>3151</v>
      </c>
      <c r="F822" s="436" t="s">
        <v>1408</v>
      </c>
    </row>
    <row r="823" spans="1:6">
      <c r="A823" s="435" t="s">
        <v>3152</v>
      </c>
      <c r="B823" s="435" t="s">
        <v>3153</v>
      </c>
      <c r="C823" s="435" t="s">
        <v>1523</v>
      </c>
      <c r="D823" t="s">
        <v>1393</v>
      </c>
      <c r="E823" s="435" t="s">
        <v>3153</v>
      </c>
      <c r="F823" s="436" t="s">
        <v>1401</v>
      </c>
    </row>
    <row r="824" spans="1:6">
      <c r="A824" s="435" t="s">
        <v>3154</v>
      </c>
      <c r="B824" s="435" t="s">
        <v>3155</v>
      </c>
      <c r="C824" s="435" t="s">
        <v>1570</v>
      </c>
      <c r="D824" t="s">
        <v>1393</v>
      </c>
      <c r="E824" s="435" t="s">
        <v>3155</v>
      </c>
      <c r="F824" s="436" t="s">
        <v>1401</v>
      </c>
    </row>
    <row r="825" spans="1:6">
      <c r="A825" s="435" t="s">
        <v>3156</v>
      </c>
      <c r="B825" s="435" t="s">
        <v>3157</v>
      </c>
      <c r="C825" s="435" t="s">
        <v>1387</v>
      </c>
      <c r="D825" t="s">
        <v>1393</v>
      </c>
      <c r="E825" s="435" t="s">
        <v>3157</v>
      </c>
      <c r="F825" s="436" t="s">
        <v>1401</v>
      </c>
    </row>
    <row r="826" spans="1:6">
      <c r="A826" s="435" t="s">
        <v>3158</v>
      </c>
      <c r="B826" s="435" t="s">
        <v>3159</v>
      </c>
      <c r="C826" s="435" t="s">
        <v>1387</v>
      </c>
      <c r="D826" t="s">
        <v>1393</v>
      </c>
      <c r="E826" s="435" t="s">
        <v>3159</v>
      </c>
      <c r="F826" s="436" t="s">
        <v>1401</v>
      </c>
    </row>
    <row r="827" spans="1:6">
      <c r="A827" s="435" t="s">
        <v>3160</v>
      </c>
      <c r="B827" s="435" t="s">
        <v>3161</v>
      </c>
      <c r="C827" s="435" t="s">
        <v>1387</v>
      </c>
      <c r="D827" t="s">
        <v>1393</v>
      </c>
      <c r="E827" s="435" t="s">
        <v>3161</v>
      </c>
      <c r="F827" s="436" t="s">
        <v>1401</v>
      </c>
    </row>
    <row r="828" spans="1:6">
      <c r="A828" s="435" t="s">
        <v>3162</v>
      </c>
      <c r="B828" s="435" t="s">
        <v>3163</v>
      </c>
      <c r="C828" s="435" t="s">
        <v>1523</v>
      </c>
      <c r="D828" t="s">
        <v>1393</v>
      </c>
      <c r="E828" s="435" t="s">
        <v>3163</v>
      </c>
      <c r="F828" s="436" t="s">
        <v>1408</v>
      </c>
    </row>
    <row r="829" spans="1:6">
      <c r="A829" s="435" t="s">
        <v>3164</v>
      </c>
      <c r="B829" s="435" t="s">
        <v>3165</v>
      </c>
      <c r="C829" s="435" t="s">
        <v>1913</v>
      </c>
      <c r="D829" t="s">
        <v>1393</v>
      </c>
      <c r="E829" s="435" t="s">
        <v>3165</v>
      </c>
      <c r="F829" s="436" t="s">
        <v>1394</v>
      </c>
    </row>
    <row r="830" spans="1:6">
      <c r="A830" s="435" t="s">
        <v>3166</v>
      </c>
      <c r="B830" s="435" t="s">
        <v>3167</v>
      </c>
      <c r="C830" s="435" t="s">
        <v>1740</v>
      </c>
      <c r="D830" t="s">
        <v>1393</v>
      </c>
      <c r="E830" s="435" t="s">
        <v>3167</v>
      </c>
      <c r="F830" s="436" t="s">
        <v>1394</v>
      </c>
    </row>
    <row r="831" spans="1:6">
      <c r="A831" s="435" t="s">
        <v>3168</v>
      </c>
      <c r="B831" s="435" t="s">
        <v>3169</v>
      </c>
      <c r="C831" s="435" t="s">
        <v>2276</v>
      </c>
      <c r="D831" t="s">
        <v>1388</v>
      </c>
      <c r="E831" s="435" t="s">
        <v>3169</v>
      </c>
      <c r="F831" s="436" t="s">
        <v>1668</v>
      </c>
    </row>
    <row r="832" spans="1:6">
      <c r="A832" s="435" t="s">
        <v>3170</v>
      </c>
      <c r="B832" s="435" t="s">
        <v>3171</v>
      </c>
      <c r="C832" s="435" t="s">
        <v>2304</v>
      </c>
      <c r="D832" t="s">
        <v>1388</v>
      </c>
      <c r="E832" s="435" t="s">
        <v>3171</v>
      </c>
      <c r="F832" s="436" t="s">
        <v>1389</v>
      </c>
    </row>
    <row r="833" spans="1:6">
      <c r="A833" s="435" t="s">
        <v>3172</v>
      </c>
      <c r="B833" s="435" t="s">
        <v>3173</v>
      </c>
      <c r="C833" s="435" t="s">
        <v>1999</v>
      </c>
      <c r="D833" t="s">
        <v>1393</v>
      </c>
      <c r="E833" s="435" t="s">
        <v>3173</v>
      </c>
      <c r="F833" s="436" t="s">
        <v>1415</v>
      </c>
    </row>
    <row r="834" spans="1:6">
      <c r="A834" s="435" t="s">
        <v>3174</v>
      </c>
      <c r="B834" s="435" t="s">
        <v>3175</v>
      </c>
      <c r="C834" s="435" t="s">
        <v>1387</v>
      </c>
      <c r="D834" t="s">
        <v>1393</v>
      </c>
      <c r="E834" s="435" t="s">
        <v>3175</v>
      </c>
      <c r="F834" s="436" t="s">
        <v>1401</v>
      </c>
    </row>
    <row r="835" spans="1:6">
      <c r="A835" s="435" t="s">
        <v>3176</v>
      </c>
      <c r="B835" s="435" t="s">
        <v>3177</v>
      </c>
      <c r="C835" s="435" t="s">
        <v>1387</v>
      </c>
      <c r="D835" t="s">
        <v>1393</v>
      </c>
      <c r="E835" s="435" t="s">
        <v>3177</v>
      </c>
      <c r="F835" s="436" t="s">
        <v>1401</v>
      </c>
    </row>
    <row r="836" spans="1:6">
      <c r="A836" s="435" t="s">
        <v>3178</v>
      </c>
      <c r="B836" s="435" t="s">
        <v>3179</v>
      </c>
      <c r="C836" s="411" t="s">
        <v>1636</v>
      </c>
      <c r="D836" t="s">
        <v>1388</v>
      </c>
      <c r="E836" s="435" t="s">
        <v>3179</v>
      </c>
      <c r="F836" s="436" t="s">
        <v>1389</v>
      </c>
    </row>
    <row r="837" spans="1:6">
      <c r="A837" s="435" t="s">
        <v>3180</v>
      </c>
      <c r="B837" s="435" t="s">
        <v>3181</v>
      </c>
      <c r="C837" s="435" t="s">
        <v>1759</v>
      </c>
      <c r="D837" t="s">
        <v>1393</v>
      </c>
      <c r="E837" s="435" t="s">
        <v>3181</v>
      </c>
      <c r="F837" s="436" t="s">
        <v>1401</v>
      </c>
    </row>
    <row r="838" spans="1:6">
      <c r="A838" s="435" t="s">
        <v>3182</v>
      </c>
      <c r="B838" s="435" t="s">
        <v>3183</v>
      </c>
      <c r="C838" s="435" t="s">
        <v>1603</v>
      </c>
      <c r="D838" t="s">
        <v>1393</v>
      </c>
      <c r="E838" s="435" t="s">
        <v>3183</v>
      </c>
      <c r="F838" s="436" t="s">
        <v>1466</v>
      </c>
    </row>
    <row r="839" spans="1:6">
      <c r="A839" s="435" t="s">
        <v>3184</v>
      </c>
      <c r="B839" s="435" t="s">
        <v>3185</v>
      </c>
      <c r="C839" s="435" t="s">
        <v>1708</v>
      </c>
      <c r="D839" t="s">
        <v>1393</v>
      </c>
      <c r="E839" s="435" t="s">
        <v>3185</v>
      </c>
      <c r="F839" s="436" t="s">
        <v>1394</v>
      </c>
    </row>
    <row r="840" spans="1:6">
      <c r="A840" s="435" t="s">
        <v>3186</v>
      </c>
      <c r="B840" s="435" t="s">
        <v>3187</v>
      </c>
      <c r="C840" s="435" t="s">
        <v>1387</v>
      </c>
      <c r="D840" t="s">
        <v>1388</v>
      </c>
      <c r="E840" s="435" t="s">
        <v>3187</v>
      </c>
      <c r="F840" s="436" t="s">
        <v>1560</v>
      </c>
    </row>
    <row r="841" spans="1:6">
      <c r="A841" s="435" t="s">
        <v>3188</v>
      </c>
      <c r="B841" s="435" t="s">
        <v>3189</v>
      </c>
      <c r="C841" s="435" t="s">
        <v>1636</v>
      </c>
      <c r="D841" t="s">
        <v>1393</v>
      </c>
      <c r="E841" s="435" t="s">
        <v>3189</v>
      </c>
      <c r="F841" s="436" t="s">
        <v>1394</v>
      </c>
    </row>
    <row r="842" spans="1:6">
      <c r="A842" s="435" t="s">
        <v>3190</v>
      </c>
      <c r="B842" s="435" t="s">
        <v>3191</v>
      </c>
      <c r="C842" s="411" t="s">
        <v>1523</v>
      </c>
      <c r="D842" t="s">
        <v>1388</v>
      </c>
      <c r="E842" s="435" t="s">
        <v>3191</v>
      </c>
      <c r="F842" s="436" t="s">
        <v>1597</v>
      </c>
    </row>
    <row r="843" spans="1:6">
      <c r="A843" s="435" t="s">
        <v>3192</v>
      </c>
      <c r="B843" s="435" t="s">
        <v>3193</v>
      </c>
      <c r="C843" s="435" t="s">
        <v>1681</v>
      </c>
      <c r="D843" t="s">
        <v>1393</v>
      </c>
      <c r="E843" s="435" t="s">
        <v>3193</v>
      </c>
      <c r="F843" s="436" t="s">
        <v>1394</v>
      </c>
    </row>
    <row r="844" spans="1:6">
      <c r="A844" s="435" t="s">
        <v>3194</v>
      </c>
      <c r="B844" s="435" t="s">
        <v>3195</v>
      </c>
      <c r="C844" s="411" t="s">
        <v>1414</v>
      </c>
      <c r="D844" t="s">
        <v>1388</v>
      </c>
      <c r="E844" s="435" t="s">
        <v>3195</v>
      </c>
      <c r="F844" s="436" t="s">
        <v>1389</v>
      </c>
    </row>
    <row r="845" spans="1:6">
      <c r="A845" s="435" t="s">
        <v>3196</v>
      </c>
      <c r="B845" s="435" t="s">
        <v>3197</v>
      </c>
      <c r="C845" s="435" t="s">
        <v>1743</v>
      </c>
      <c r="D845" t="s">
        <v>1388</v>
      </c>
      <c r="E845" s="435" t="s">
        <v>3197</v>
      </c>
      <c r="F845" s="436" t="s">
        <v>1560</v>
      </c>
    </row>
    <row r="846" spans="1:6">
      <c r="A846" s="435" t="s">
        <v>3198</v>
      </c>
      <c r="B846" s="435" t="s">
        <v>3199</v>
      </c>
      <c r="C846" s="411" t="s">
        <v>1505</v>
      </c>
      <c r="D846" t="s">
        <v>1388</v>
      </c>
      <c r="E846" s="435" t="s">
        <v>3199</v>
      </c>
      <c r="F846" s="436" t="s">
        <v>1560</v>
      </c>
    </row>
    <row r="847" spans="1:6">
      <c r="A847" s="435" t="s">
        <v>3200</v>
      </c>
      <c r="B847" s="435" t="s">
        <v>3201</v>
      </c>
      <c r="C847" s="411" t="s">
        <v>1404</v>
      </c>
      <c r="D847" t="s">
        <v>1388</v>
      </c>
      <c r="E847" s="435" t="s">
        <v>3201</v>
      </c>
      <c r="F847" s="436" t="s">
        <v>1389</v>
      </c>
    </row>
    <row r="848" spans="1:6">
      <c r="A848" s="435" t="s">
        <v>3202</v>
      </c>
      <c r="B848" s="435" t="s">
        <v>3203</v>
      </c>
      <c r="C848" s="435" t="s">
        <v>1387</v>
      </c>
      <c r="D848" t="s">
        <v>1388</v>
      </c>
      <c r="E848" s="435" t="s">
        <v>3203</v>
      </c>
      <c r="F848" s="436" t="s">
        <v>1389</v>
      </c>
    </row>
    <row r="849" spans="1:6">
      <c r="A849" s="435" t="s">
        <v>3204</v>
      </c>
      <c r="B849" s="435" t="s">
        <v>3205</v>
      </c>
      <c r="C849" s="435" t="s">
        <v>1476</v>
      </c>
      <c r="D849" t="s">
        <v>1393</v>
      </c>
      <c r="E849" s="435" t="s">
        <v>3205</v>
      </c>
      <c r="F849" s="436" t="s">
        <v>1394</v>
      </c>
    </row>
    <row r="850" spans="1:6">
      <c r="A850" s="435" t="s">
        <v>3206</v>
      </c>
      <c r="B850" s="435" t="s">
        <v>3207</v>
      </c>
      <c r="C850" s="435" t="s">
        <v>1556</v>
      </c>
      <c r="D850" t="s">
        <v>1393</v>
      </c>
      <c r="E850" s="435" t="s">
        <v>3207</v>
      </c>
      <c r="F850" s="436" t="s">
        <v>1408</v>
      </c>
    </row>
    <row r="851" spans="1:6">
      <c r="A851" s="435" t="s">
        <v>3208</v>
      </c>
      <c r="B851" s="435" t="s">
        <v>3209</v>
      </c>
      <c r="C851" s="435" t="s">
        <v>1759</v>
      </c>
      <c r="D851" t="s">
        <v>1393</v>
      </c>
      <c r="E851" s="435" t="s">
        <v>3209</v>
      </c>
      <c r="F851" s="436" t="s">
        <v>1408</v>
      </c>
    </row>
    <row r="852" spans="1:6">
      <c r="A852" s="435" t="s">
        <v>3210</v>
      </c>
      <c r="B852" s="435" t="s">
        <v>3211</v>
      </c>
      <c r="C852" s="435" t="s">
        <v>1519</v>
      </c>
      <c r="D852" t="s">
        <v>1393</v>
      </c>
      <c r="E852" s="435" t="s">
        <v>3211</v>
      </c>
      <c r="F852" s="436" t="s">
        <v>1408</v>
      </c>
    </row>
    <row r="853" spans="1:6">
      <c r="A853" s="435" t="s">
        <v>3212</v>
      </c>
      <c r="B853" s="435" t="s">
        <v>3213</v>
      </c>
      <c r="C853" s="435" t="s">
        <v>1484</v>
      </c>
      <c r="D853" t="s">
        <v>1393</v>
      </c>
      <c r="E853" s="435" t="s">
        <v>3213</v>
      </c>
      <c r="F853" s="436" t="s">
        <v>1581</v>
      </c>
    </row>
    <row r="854" spans="1:6">
      <c r="A854" s="435" t="s">
        <v>3214</v>
      </c>
      <c r="B854" s="435" t="s">
        <v>3215</v>
      </c>
      <c r="C854" s="435" t="s">
        <v>1487</v>
      </c>
      <c r="D854" t="s">
        <v>1393</v>
      </c>
      <c r="E854" s="435" t="s">
        <v>3215</v>
      </c>
      <c r="F854" s="436" t="s">
        <v>1394</v>
      </c>
    </row>
    <row r="855" spans="1:6">
      <c r="A855" s="435" t="s">
        <v>3216</v>
      </c>
      <c r="B855" s="435" t="s">
        <v>3217</v>
      </c>
      <c r="C855" s="435" t="s">
        <v>1596</v>
      </c>
      <c r="D855" t="s">
        <v>1393</v>
      </c>
      <c r="E855" s="435" t="s">
        <v>3217</v>
      </c>
      <c r="F855" s="436" t="s">
        <v>1394</v>
      </c>
    </row>
    <row r="856" spans="1:6">
      <c r="A856" s="435" t="s">
        <v>3218</v>
      </c>
      <c r="B856" s="435" t="s">
        <v>3219</v>
      </c>
      <c r="C856" s="435" t="s">
        <v>1600</v>
      </c>
      <c r="D856" t="s">
        <v>1393</v>
      </c>
      <c r="E856" s="435" t="s">
        <v>3219</v>
      </c>
      <c r="F856" s="436" t="s">
        <v>1408</v>
      </c>
    </row>
    <row r="857" spans="1:6">
      <c r="A857" s="435" t="s">
        <v>3220</v>
      </c>
      <c r="B857" s="435" t="s">
        <v>3221</v>
      </c>
      <c r="C857" s="435" t="s">
        <v>1776</v>
      </c>
      <c r="D857" t="s">
        <v>1393</v>
      </c>
      <c r="E857" s="435" t="s">
        <v>3221</v>
      </c>
      <c r="F857" s="436" t="s">
        <v>1408</v>
      </c>
    </row>
    <row r="858" spans="1:6">
      <c r="A858" s="435" t="s">
        <v>3222</v>
      </c>
      <c r="B858" s="435" t="s">
        <v>3223</v>
      </c>
      <c r="C858" s="435" t="s">
        <v>1776</v>
      </c>
      <c r="D858" t="s">
        <v>1393</v>
      </c>
      <c r="E858" s="435" t="s">
        <v>3223</v>
      </c>
      <c r="F858" s="436" t="s">
        <v>1441</v>
      </c>
    </row>
    <row r="859" spans="1:6">
      <c r="A859" s="435" t="s">
        <v>3224</v>
      </c>
      <c r="B859" s="435" t="s">
        <v>3225</v>
      </c>
      <c r="C859" s="435" t="s">
        <v>1523</v>
      </c>
      <c r="D859" t="s">
        <v>1393</v>
      </c>
      <c r="E859" s="435" t="s">
        <v>3225</v>
      </c>
      <c r="F859" s="436" t="s">
        <v>1466</v>
      </c>
    </row>
    <row r="860" spans="1:6">
      <c r="A860" s="435" t="s">
        <v>3226</v>
      </c>
      <c r="B860" s="435" t="s">
        <v>3227</v>
      </c>
      <c r="C860" s="435" t="s">
        <v>1411</v>
      </c>
      <c r="D860" t="s">
        <v>1393</v>
      </c>
      <c r="E860" s="435" t="s">
        <v>3227</v>
      </c>
      <c r="F860" s="436" t="s">
        <v>1401</v>
      </c>
    </row>
    <row r="861" spans="1:6">
      <c r="A861" s="435" t="s">
        <v>3228</v>
      </c>
      <c r="B861" s="435" t="s">
        <v>3229</v>
      </c>
      <c r="C861" s="435" t="s">
        <v>1600</v>
      </c>
      <c r="D861" t="s">
        <v>1393</v>
      </c>
      <c r="E861" s="435" t="s">
        <v>3229</v>
      </c>
      <c r="F861" s="436" t="s">
        <v>1587</v>
      </c>
    </row>
    <row r="862" spans="1:6">
      <c r="A862" s="435" t="s">
        <v>3230</v>
      </c>
      <c r="B862" s="435" t="s">
        <v>3231</v>
      </c>
      <c r="C862" s="435" t="s">
        <v>1606</v>
      </c>
      <c r="D862" t="s">
        <v>1393</v>
      </c>
      <c r="E862" s="435" t="s">
        <v>3231</v>
      </c>
      <c r="F862" s="436" t="s">
        <v>1394</v>
      </c>
    </row>
    <row r="863" spans="1:6">
      <c r="A863" s="435" t="s">
        <v>3232</v>
      </c>
      <c r="B863" s="435" t="s">
        <v>3233</v>
      </c>
      <c r="C863" s="411" t="s">
        <v>1421</v>
      </c>
      <c r="D863" t="s">
        <v>1388</v>
      </c>
      <c r="E863" s="435" t="s">
        <v>3233</v>
      </c>
      <c r="F863" s="436" t="s">
        <v>1597</v>
      </c>
    </row>
    <row r="864" spans="1:6">
      <c r="A864" s="435" t="s">
        <v>3234</v>
      </c>
      <c r="B864" s="435" t="s">
        <v>3235</v>
      </c>
      <c r="C864" s="435" t="s">
        <v>1636</v>
      </c>
      <c r="D864" t="s">
        <v>1393</v>
      </c>
      <c r="E864" s="435" t="s">
        <v>3235</v>
      </c>
      <c r="F864" s="436" t="s">
        <v>1394</v>
      </c>
    </row>
    <row r="865" spans="1:6">
      <c r="A865" s="435" t="s">
        <v>3236</v>
      </c>
      <c r="B865" s="435" t="s">
        <v>3237</v>
      </c>
      <c r="C865" s="435" t="s">
        <v>1681</v>
      </c>
      <c r="D865" t="s">
        <v>1393</v>
      </c>
      <c r="E865" s="435" t="s">
        <v>3237</v>
      </c>
      <c r="F865" s="436" t="s">
        <v>1394</v>
      </c>
    </row>
    <row r="866" spans="1:6">
      <c r="A866" s="435" t="s">
        <v>3238</v>
      </c>
      <c r="B866" s="435" t="s">
        <v>3239</v>
      </c>
      <c r="C866" s="435" t="s">
        <v>1387</v>
      </c>
      <c r="D866" t="s">
        <v>1393</v>
      </c>
      <c r="E866" s="435" t="s">
        <v>3239</v>
      </c>
      <c r="F866" s="436" t="s">
        <v>1401</v>
      </c>
    </row>
    <row r="867" spans="1:6">
      <c r="A867" s="435" t="s">
        <v>3240</v>
      </c>
      <c r="B867" s="435" t="s">
        <v>3241</v>
      </c>
      <c r="C867" s="435" t="s">
        <v>1559</v>
      </c>
      <c r="D867" t="s">
        <v>1393</v>
      </c>
      <c r="E867" s="435" t="s">
        <v>3241</v>
      </c>
      <c r="F867" s="436" t="s">
        <v>1394</v>
      </c>
    </row>
    <row r="868" spans="1:6">
      <c r="A868" s="435" t="s">
        <v>3242</v>
      </c>
      <c r="B868" s="435" t="s">
        <v>3243</v>
      </c>
      <c r="C868" s="435" t="s">
        <v>1435</v>
      </c>
      <c r="D868" t="s">
        <v>1393</v>
      </c>
      <c r="E868" s="435" t="s">
        <v>3243</v>
      </c>
      <c r="F868" s="436" t="s">
        <v>1401</v>
      </c>
    </row>
    <row r="869" spans="1:6">
      <c r="A869" s="435" t="s">
        <v>3244</v>
      </c>
      <c r="B869" s="435" t="s">
        <v>3245</v>
      </c>
      <c r="C869" s="435" t="s">
        <v>1735</v>
      </c>
      <c r="D869" t="s">
        <v>1393</v>
      </c>
      <c r="E869" s="435" t="s">
        <v>3245</v>
      </c>
      <c r="F869" s="436" t="s">
        <v>1394</v>
      </c>
    </row>
    <row r="870" spans="1:6">
      <c r="A870" s="435" t="s">
        <v>3246</v>
      </c>
      <c r="B870" s="435" t="s">
        <v>3247</v>
      </c>
      <c r="C870" s="435" t="s">
        <v>1965</v>
      </c>
      <c r="D870" t="s">
        <v>1393</v>
      </c>
      <c r="E870" s="435" t="s">
        <v>3247</v>
      </c>
      <c r="F870" s="436" t="s">
        <v>1394</v>
      </c>
    </row>
    <row r="871" spans="1:6">
      <c r="A871" s="435" t="s">
        <v>3248</v>
      </c>
      <c r="B871" s="435" t="s">
        <v>3249</v>
      </c>
      <c r="C871" s="435" t="s">
        <v>1421</v>
      </c>
      <c r="D871" t="s">
        <v>1393</v>
      </c>
      <c r="E871" s="435" t="s">
        <v>3249</v>
      </c>
      <c r="F871" s="436" t="s">
        <v>1401</v>
      </c>
    </row>
    <row r="872" spans="1:6">
      <c r="A872" s="435" t="s">
        <v>3250</v>
      </c>
      <c r="B872" s="435" t="s">
        <v>3251</v>
      </c>
      <c r="C872" s="435" t="s">
        <v>1421</v>
      </c>
      <c r="D872" t="s">
        <v>1393</v>
      </c>
      <c r="E872" s="435" t="s">
        <v>3251</v>
      </c>
      <c r="F872" s="436" t="s">
        <v>1463</v>
      </c>
    </row>
    <row r="873" spans="1:6">
      <c r="A873" s="435" t="s">
        <v>3252</v>
      </c>
      <c r="B873" s="435" t="s">
        <v>3253</v>
      </c>
      <c r="C873" s="435" t="s">
        <v>2827</v>
      </c>
      <c r="D873" t="s">
        <v>1393</v>
      </c>
      <c r="E873" s="435" t="s">
        <v>3253</v>
      </c>
      <c r="F873" s="436" t="s">
        <v>1394</v>
      </c>
    </row>
    <row r="874" spans="1:6">
      <c r="A874" s="435" t="s">
        <v>3254</v>
      </c>
      <c r="B874" s="435" t="s">
        <v>3255</v>
      </c>
      <c r="C874" s="435" t="s">
        <v>1556</v>
      </c>
      <c r="D874" t="s">
        <v>1393</v>
      </c>
      <c r="E874" s="435" t="s">
        <v>3255</v>
      </c>
      <c r="F874" s="436" t="s">
        <v>1401</v>
      </c>
    </row>
    <row r="875" spans="1:6">
      <c r="A875" s="435" t="s">
        <v>3256</v>
      </c>
      <c r="B875" s="435" t="s">
        <v>3257</v>
      </c>
      <c r="C875" s="435" t="s">
        <v>1516</v>
      </c>
      <c r="D875" t="s">
        <v>1393</v>
      </c>
      <c r="E875" s="435" t="s">
        <v>3257</v>
      </c>
      <c r="F875" s="436" t="s">
        <v>1401</v>
      </c>
    </row>
    <row r="876" spans="1:6">
      <c r="A876" s="435" t="s">
        <v>3258</v>
      </c>
      <c r="B876" s="435" t="s">
        <v>3259</v>
      </c>
      <c r="C876" s="435" t="s">
        <v>1387</v>
      </c>
      <c r="D876" t="s">
        <v>1393</v>
      </c>
      <c r="E876" s="435" t="s">
        <v>3259</v>
      </c>
      <c r="F876" s="436" t="s">
        <v>1401</v>
      </c>
    </row>
    <row r="877" spans="1:6">
      <c r="A877" s="435" t="s">
        <v>3260</v>
      </c>
      <c r="B877" s="435" t="s">
        <v>3261</v>
      </c>
      <c r="C877" s="435" t="s">
        <v>1387</v>
      </c>
      <c r="D877" t="s">
        <v>1393</v>
      </c>
      <c r="E877" s="435" t="s">
        <v>3261</v>
      </c>
      <c r="F877" s="436" t="s">
        <v>1401</v>
      </c>
    </row>
    <row r="878" spans="1:6">
      <c r="A878" s="435" t="s">
        <v>3262</v>
      </c>
      <c r="B878" s="435" t="s">
        <v>3263</v>
      </c>
      <c r="C878" s="435" t="s">
        <v>1387</v>
      </c>
      <c r="D878" t="s">
        <v>1393</v>
      </c>
      <c r="E878" s="435" t="s">
        <v>3263</v>
      </c>
      <c r="F878" s="436" t="s">
        <v>1401</v>
      </c>
    </row>
    <row r="879" spans="1:6">
      <c r="A879" s="435" t="s">
        <v>3264</v>
      </c>
      <c r="B879" s="435" t="s">
        <v>3265</v>
      </c>
      <c r="C879" s="435" t="s">
        <v>1913</v>
      </c>
      <c r="D879" t="s">
        <v>1393</v>
      </c>
      <c r="E879" s="435" t="s">
        <v>3265</v>
      </c>
      <c r="F879" s="436" t="s">
        <v>1394</v>
      </c>
    </row>
    <row r="880" spans="1:6">
      <c r="A880" s="435" t="s">
        <v>3266</v>
      </c>
      <c r="B880" s="435" t="s">
        <v>3267</v>
      </c>
      <c r="C880" s="435" t="s">
        <v>1516</v>
      </c>
      <c r="D880" t="s">
        <v>1393</v>
      </c>
      <c r="E880" s="435" t="s">
        <v>3267</v>
      </c>
      <c r="F880" s="436" t="s">
        <v>1401</v>
      </c>
    </row>
    <row r="881" spans="1:6">
      <c r="A881" s="435" t="s">
        <v>3268</v>
      </c>
      <c r="B881" s="435" t="s">
        <v>3269</v>
      </c>
      <c r="C881" s="435" t="s">
        <v>1724</v>
      </c>
      <c r="D881" t="s">
        <v>1393</v>
      </c>
      <c r="E881" s="435" t="s">
        <v>3269</v>
      </c>
      <c r="F881" s="436" t="s">
        <v>1401</v>
      </c>
    </row>
    <row r="882" spans="1:6">
      <c r="A882" s="435" t="s">
        <v>3270</v>
      </c>
      <c r="B882" s="435" t="s">
        <v>3271</v>
      </c>
      <c r="C882" s="435" t="s">
        <v>1999</v>
      </c>
      <c r="D882" t="s">
        <v>1393</v>
      </c>
      <c r="E882" s="435" t="s">
        <v>3271</v>
      </c>
      <c r="F882" s="436" t="s">
        <v>1394</v>
      </c>
    </row>
    <row r="883" spans="1:6">
      <c r="A883" s="435" t="s">
        <v>3272</v>
      </c>
      <c r="B883" s="435" t="s">
        <v>3273</v>
      </c>
      <c r="C883" t="s">
        <v>1759</v>
      </c>
      <c r="D883" t="s">
        <v>1388</v>
      </c>
      <c r="E883" s="435" t="s">
        <v>3273</v>
      </c>
      <c r="F883" s="436" t="s">
        <v>1684</v>
      </c>
    </row>
    <row r="884" spans="1:6">
      <c r="A884" s="435" t="s">
        <v>3274</v>
      </c>
      <c r="B884" s="435" t="s">
        <v>3275</v>
      </c>
      <c r="C884" s="411" t="s">
        <v>1759</v>
      </c>
      <c r="D884" t="s">
        <v>1388</v>
      </c>
      <c r="E884" s="435" t="s">
        <v>3275</v>
      </c>
      <c r="F884" s="436" t="s">
        <v>1560</v>
      </c>
    </row>
    <row r="885" spans="1:6">
      <c r="A885" s="435" t="s">
        <v>3276</v>
      </c>
      <c r="B885" s="435" t="s">
        <v>3277</v>
      </c>
      <c r="C885" s="435" t="s">
        <v>1426</v>
      </c>
      <c r="D885" t="s">
        <v>1393</v>
      </c>
      <c r="E885" s="435" t="s">
        <v>3277</v>
      </c>
      <c r="F885" s="436" t="s">
        <v>1394</v>
      </c>
    </row>
    <row r="886" spans="1:6">
      <c r="A886" s="435" t="s">
        <v>3278</v>
      </c>
      <c r="B886" s="435" t="s">
        <v>3279</v>
      </c>
      <c r="C886" s="435" t="s">
        <v>1776</v>
      </c>
      <c r="D886" t="s">
        <v>1393</v>
      </c>
      <c r="E886" s="435" t="s">
        <v>3279</v>
      </c>
      <c r="F886" s="436" t="s">
        <v>1408</v>
      </c>
    </row>
    <row r="887" spans="1:6">
      <c r="A887" s="435" t="s">
        <v>3280</v>
      </c>
      <c r="B887" s="435" t="s">
        <v>3281</v>
      </c>
      <c r="C887" s="435" t="s">
        <v>1407</v>
      </c>
      <c r="D887" t="s">
        <v>1393</v>
      </c>
      <c r="E887" s="435" t="s">
        <v>3281</v>
      </c>
      <c r="F887" s="436" t="s">
        <v>1394</v>
      </c>
    </row>
    <row r="888" spans="1:6">
      <c r="A888" s="435" t="s">
        <v>3282</v>
      </c>
      <c r="B888" s="435" t="s">
        <v>3283</v>
      </c>
      <c r="C888" s="435" t="s">
        <v>1387</v>
      </c>
      <c r="D888" t="s">
        <v>1393</v>
      </c>
      <c r="E888" s="435" t="s">
        <v>3283</v>
      </c>
      <c r="F888" s="436" t="s">
        <v>1463</v>
      </c>
    </row>
    <row r="889" spans="1:6">
      <c r="A889" s="435" t="s">
        <v>3284</v>
      </c>
      <c r="B889" s="435" t="s">
        <v>3285</v>
      </c>
      <c r="C889" s="435" t="s">
        <v>1387</v>
      </c>
      <c r="D889" t="s">
        <v>1393</v>
      </c>
      <c r="E889" s="435" t="s">
        <v>3285</v>
      </c>
      <c r="F889" s="436" t="s">
        <v>1401</v>
      </c>
    </row>
    <row r="890" spans="1:6">
      <c r="A890" s="435" t="s">
        <v>3286</v>
      </c>
      <c r="B890" s="435" t="s">
        <v>3287</v>
      </c>
      <c r="C890" s="435" t="s">
        <v>1387</v>
      </c>
      <c r="D890" t="s">
        <v>1393</v>
      </c>
      <c r="E890" s="435" t="s">
        <v>3287</v>
      </c>
      <c r="F890" s="436" t="s">
        <v>1463</v>
      </c>
    </row>
    <row r="891" spans="1:6">
      <c r="A891" s="435" t="s">
        <v>3288</v>
      </c>
      <c r="B891" s="435" t="s">
        <v>3289</v>
      </c>
      <c r="C891" s="411" t="s">
        <v>1516</v>
      </c>
      <c r="D891" t="s">
        <v>1388</v>
      </c>
      <c r="E891" s="435" t="s">
        <v>3289</v>
      </c>
      <c r="F891" s="436" t="s">
        <v>1597</v>
      </c>
    </row>
    <row r="892" spans="1:6">
      <c r="A892" s="435" t="s">
        <v>3290</v>
      </c>
      <c r="B892" s="435" t="s">
        <v>3291</v>
      </c>
      <c r="C892" s="435" t="s">
        <v>1776</v>
      </c>
      <c r="D892" t="s">
        <v>1393</v>
      </c>
      <c r="E892" s="435" t="s">
        <v>3291</v>
      </c>
      <c r="F892" s="436" t="s">
        <v>1394</v>
      </c>
    </row>
    <row r="893" spans="1:6">
      <c r="A893" s="435" t="s">
        <v>3292</v>
      </c>
      <c r="B893" s="435" t="s">
        <v>3293</v>
      </c>
      <c r="C893" s="435" t="s">
        <v>1421</v>
      </c>
      <c r="D893" t="s">
        <v>1393</v>
      </c>
      <c r="E893" s="435" t="s">
        <v>3293</v>
      </c>
      <c r="F893" s="436" t="s">
        <v>1408</v>
      </c>
    </row>
    <row r="894" spans="1:6">
      <c r="A894" s="435" t="s">
        <v>3294</v>
      </c>
      <c r="B894" s="435" t="s">
        <v>3295</v>
      </c>
      <c r="C894" s="435" t="s">
        <v>1387</v>
      </c>
      <c r="D894" t="s">
        <v>1393</v>
      </c>
      <c r="E894" s="435" t="s">
        <v>3295</v>
      </c>
      <c r="F894" s="436" t="s">
        <v>1463</v>
      </c>
    </row>
    <row r="895" spans="1:6">
      <c r="A895" s="435" t="s">
        <v>3296</v>
      </c>
      <c r="B895" s="435" t="s">
        <v>3297</v>
      </c>
      <c r="C895" s="435" t="s">
        <v>1387</v>
      </c>
      <c r="D895" t="s">
        <v>1393</v>
      </c>
      <c r="E895" s="435" t="s">
        <v>3297</v>
      </c>
      <c r="F895" s="436" t="s">
        <v>1463</v>
      </c>
    </row>
    <row r="896" spans="1:6">
      <c r="A896" s="435" t="s">
        <v>3298</v>
      </c>
      <c r="B896" s="435" t="s">
        <v>3299</v>
      </c>
      <c r="C896" s="435" t="s">
        <v>1759</v>
      </c>
      <c r="D896" t="s">
        <v>1393</v>
      </c>
      <c r="E896" s="435" t="s">
        <v>3299</v>
      </c>
      <c r="F896" s="436" t="s">
        <v>1394</v>
      </c>
    </row>
    <row r="897" spans="1:6">
      <c r="A897" s="435" t="s">
        <v>3300</v>
      </c>
      <c r="B897" s="435" t="s">
        <v>3301</v>
      </c>
      <c r="C897" s="435" t="s">
        <v>1484</v>
      </c>
      <c r="D897" t="s">
        <v>1393</v>
      </c>
      <c r="E897" s="435" t="s">
        <v>3301</v>
      </c>
      <c r="F897" s="436" t="s">
        <v>1394</v>
      </c>
    </row>
    <row r="898" spans="1:6">
      <c r="A898" s="435" t="s">
        <v>3302</v>
      </c>
      <c r="B898" s="435" t="s">
        <v>3303</v>
      </c>
      <c r="C898" s="435" t="s">
        <v>1848</v>
      </c>
      <c r="D898" t="s">
        <v>1393</v>
      </c>
      <c r="E898" s="435" t="s">
        <v>3303</v>
      </c>
      <c r="F898" s="436" t="s">
        <v>1394</v>
      </c>
    </row>
    <row r="899" spans="1:6">
      <c r="A899" s="435" t="s">
        <v>3304</v>
      </c>
      <c r="B899" s="435" t="s">
        <v>3305</v>
      </c>
      <c r="C899" s="435" t="s">
        <v>1577</v>
      </c>
      <c r="D899" t="s">
        <v>1393</v>
      </c>
      <c r="E899" s="435" t="s">
        <v>3305</v>
      </c>
      <c r="F899" s="436" t="s">
        <v>1394</v>
      </c>
    </row>
    <row r="900" spans="1:6">
      <c r="A900" s="435" t="s">
        <v>3306</v>
      </c>
      <c r="B900" s="435" t="s">
        <v>3307</v>
      </c>
      <c r="C900" s="435" t="s">
        <v>1429</v>
      </c>
      <c r="D900" t="s">
        <v>1393</v>
      </c>
      <c r="E900" s="435" t="s">
        <v>3307</v>
      </c>
      <c r="F900" s="436" t="s">
        <v>1394</v>
      </c>
    </row>
    <row r="901" spans="1:6">
      <c r="A901" s="435" t="s">
        <v>3308</v>
      </c>
      <c r="B901" s="435" t="s">
        <v>3309</v>
      </c>
      <c r="C901" s="435" t="s">
        <v>1673</v>
      </c>
      <c r="D901" t="s">
        <v>1393</v>
      </c>
      <c r="E901" s="435" t="s">
        <v>3309</v>
      </c>
      <c r="F901" s="436" t="s">
        <v>1394</v>
      </c>
    </row>
    <row r="902" spans="1:6">
      <c r="A902" s="435" t="s">
        <v>3310</v>
      </c>
      <c r="B902" s="435" t="s">
        <v>3311</v>
      </c>
      <c r="C902" s="411" t="s">
        <v>1673</v>
      </c>
      <c r="D902" t="s">
        <v>1388</v>
      </c>
      <c r="E902" s="435" t="s">
        <v>3311</v>
      </c>
      <c r="F902" s="436" t="s">
        <v>1560</v>
      </c>
    </row>
    <row r="903" spans="1:6">
      <c r="A903" s="435" t="s">
        <v>3312</v>
      </c>
      <c r="B903" s="435" t="s">
        <v>3313</v>
      </c>
      <c r="C903" s="435" t="s">
        <v>1577</v>
      </c>
      <c r="D903" t="s">
        <v>1388</v>
      </c>
      <c r="E903" s="435" t="s">
        <v>3313</v>
      </c>
      <c r="F903" s="436" t="s">
        <v>1560</v>
      </c>
    </row>
    <row r="904" spans="1:6">
      <c r="A904" s="435" t="s">
        <v>3314</v>
      </c>
      <c r="B904" s="435" t="s">
        <v>3315</v>
      </c>
      <c r="C904" s="435" t="s">
        <v>2097</v>
      </c>
      <c r="D904" t="s">
        <v>1393</v>
      </c>
      <c r="E904" s="435" t="s">
        <v>3315</v>
      </c>
      <c r="F904" s="436" t="s">
        <v>1394</v>
      </c>
    </row>
    <row r="905" spans="1:6">
      <c r="A905" s="435" t="s">
        <v>3316</v>
      </c>
      <c r="B905" s="435" t="s">
        <v>3317</v>
      </c>
      <c r="C905" s="435" t="s">
        <v>1516</v>
      </c>
      <c r="D905" t="s">
        <v>1393</v>
      </c>
      <c r="E905" s="435" t="s">
        <v>3317</v>
      </c>
      <c r="F905" s="436" t="s">
        <v>1408</v>
      </c>
    </row>
    <row r="906" spans="1:6">
      <c r="A906" s="435" t="s">
        <v>3318</v>
      </c>
      <c r="B906" s="435" t="s">
        <v>3319</v>
      </c>
      <c r="C906" s="411" t="s">
        <v>1404</v>
      </c>
      <c r="D906" t="s">
        <v>1388</v>
      </c>
      <c r="E906" s="435" t="s">
        <v>3319</v>
      </c>
      <c r="F906" s="436" t="s">
        <v>1389</v>
      </c>
    </row>
    <row r="907" spans="1:6">
      <c r="A907" s="435" t="s">
        <v>3320</v>
      </c>
      <c r="B907" s="435" t="s">
        <v>3321</v>
      </c>
      <c r="C907" s="435" t="s">
        <v>1452</v>
      </c>
      <c r="D907" t="s">
        <v>1393</v>
      </c>
      <c r="E907" s="435" t="s">
        <v>3321</v>
      </c>
      <c r="F907" s="436" t="s">
        <v>1394</v>
      </c>
    </row>
    <row r="908" spans="1:6">
      <c r="A908" s="435" t="s">
        <v>3322</v>
      </c>
      <c r="B908" s="435" t="s">
        <v>3323</v>
      </c>
      <c r="C908" t="s">
        <v>2304</v>
      </c>
      <c r="D908" t="s">
        <v>1388</v>
      </c>
      <c r="E908" s="435" t="s">
        <v>3323</v>
      </c>
      <c r="F908" s="436" t="s">
        <v>1684</v>
      </c>
    </row>
    <row r="909" spans="1:6">
      <c r="A909" s="435" t="s">
        <v>3324</v>
      </c>
      <c r="B909" s="435" t="s">
        <v>3325</v>
      </c>
      <c r="C909" s="435" t="s">
        <v>1397</v>
      </c>
      <c r="D909" t="s">
        <v>1388</v>
      </c>
      <c r="E909" s="435" t="s">
        <v>3325</v>
      </c>
      <c r="F909" s="436" t="s">
        <v>1597</v>
      </c>
    </row>
    <row r="910" spans="1:6">
      <c r="A910" s="435" t="s">
        <v>3326</v>
      </c>
      <c r="B910" s="435" t="s">
        <v>3327</v>
      </c>
      <c r="C910" s="435" t="s">
        <v>1404</v>
      </c>
      <c r="D910" t="s">
        <v>1393</v>
      </c>
      <c r="E910" s="435" t="s">
        <v>3327</v>
      </c>
      <c r="F910" s="436" t="s">
        <v>1463</v>
      </c>
    </row>
    <row r="911" spans="1:6">
      <c r="A911" s="435" t="s">
        <v>3328</v>
      </c>
      <c r="B911" s="435" t="s">
        <v>3329</v>
      </c>
      <c r="C911" s="435" t="s">
        <v>1387</v>
      </c>
      <c r="D911" t="s">
        <v>1393</v>
      </c>
      <c r="E911" s="435" t="s">
        <v>3329</v>
      </c>
      <c r="F911" s="436" t="s">
        <v>1401</v>
      </c>
    </row>
    <row r="912" spans="1:6">
      <c r="A912" s="435" t="s">
        <v>3330</v>
      </c>
      <c r="B912" s="435" t="s">
        <v>3331</v>
      </c>
      <c r="C912" s="435" t="s">
        <v>1516</v>
      </c>
      <c r="D912" t="s">
        <v>1393</v>
      </c>
      <c r="E912" s="435" t="s">
        <v>3331</v>
      </c>
      <c r="F912" s="436" t="s">
        <v>1401</v>
      </c>
    </row>
    <row r="913" spans="1:6">
      <c r="A913" s="435" t="s">
        <v>3332</v>
      </c>
      <c r="B913" s="435" t="s">
        <v>3333</v>
      </c>
      <c r="C913" s="435" t="s">
        <v>1916</v>
      </c>
      <c r="D913" t="s">
        <v>1393</v>
      </c>
      <c r="E913" s="435" t="s">
        <v>3333</v>
      </c>
      <c r="F913" s="436" t="s">
        <v>1394</v>
      </c>
    </row>
    <row r="914" spans="1:6">
      <c r="A914" s="435" t="s">
        <v>3334</v>
      </c>
      <c r="B914" s="435" t="s">
        <v>3335</v>
      </c>
      <c r="C914" s="411" t="s">
        <v>1570</v>
      </c>
      <c r="D914" t="s">
        <v>1388</v>
      </c>
      <c r="E914" s="435" t="s">
        <v>3335</v>
      </c>
      <c r="F914" s="436" t="s">
        <v>1578</v>
      </c>
    </row>
    <row r="915" spans="1:6">
      <c r="A915" s="435" t="s">
        <v>3336</v>
      </c>
      <c r="B915" s="435" t="s">
        <v>3337</v>
      </c>
      <c r="C915" s="435" t="s">
        <v>1570</v>
      </c>
      <c r="D915" t="s">
        <v>1393</v>
      </c>
      <c r="E915" s="435" t="s">
        <v>3337</v>
      </c>
      <c r="F915" s="436" t="s">
        <v>1463</v>
      </c>
    </row>
    <row r="916" spans="1:6">
      <c r="A916" s="435" t="s">
        <v>3338</v>
      </c>
      <c r="B916" s="435" t="s">
        <v>3339</v>
      </c>
      <c r="C916" s="435" t="s">
        <v>1673</v>
      </c>
      <c r="D916" t="s">
        <v>1393</v>
      </c>
      <c r="E916" s="435" t="s">
        <v>3339</v>
      </c>
      <c r="F916" s="436" t="s">
        <v>1408</v>
      </c>
    </row>
    <row r="917" spans="1:6">
      <c r="A917" s="435" t="s">
        <v>3340</v>
      </c>
      <c r="B917" s="435" t="s">
        <v>3341</v>
      </c>
      <c r="C917" s="435" t="s">
        <v>1776</v>
      </c>
      <c r="D917" t="s">
        <v>1393</v>
      </c>
      <c r="E917" s="435" t="s">
        <v>3341</v>
      </c>
      <c r="F917" s="436" t="s">
        <v>1488</v>
      </c>
    </row>
    <row r="918" spans="1:6">
      <c r="A918" s="435" t="s">
        <v>3342</v>
      </c>
      <c r="B918" s="435" t="s">
        <v>3343</v>
      </c>
      <c r="C918" s="435" t="s">
        <v>1476</v>
      </c>
      <c r="D918" t="s">
        <v>1393</v>
      </c>
      <c r="E918" s="435" t="s">
        <v>3343</v>
      </c>
      <c r="F918" s="436" t="s">
        <v>1394</v>
      </c>
    </row>
    <row r="919" spans="1:6">
      <c r="A919" s="435" t="s">
        <v>3344</v>
      </c>
      <c r="B919" s="435" t="s">
        <v>3345</v>
      </c>
      <c r="C919" t="s">
        <v>1487</v>
      </c>
      <c r="D919" t="s">
        <v>1388</v>
      </c>
      <c r="E919" s="435" t="s">
        <v>3345</v>
      </c>
      <c r="F919" s="436" t="s">
        <v>1684</v>
      </c>
    </row>
    <row r="920" spans="1:6">
      <c r="A920" s="435" t="s">
        <v>3346</v>
      </c>
      <c r="B920" s="435" t="s">
        <v>3347</v>
      </c>
      <c r="C920" s="435" t="s">
        <v>1516</v>
      </c>
      <c r="D920" t="s">
        <v>1393</v>
      </c>
      <c r="E920" s="435" t="s">
        <v>3347</v>
      </c>
      <c r="F920" s="436" t="s">
        <v>1394</v>
      </c>
    </row>
    <row r="921" spans="1:6">
      <c r="A921" s="435" t="s">
        <v>3348</v>
      </c>
      <c r="B921" s="435" t="s">
        <v>3349</v>
      </c>
      <c r="C921" s="435" t="s">
        <v>1835</v>
      </c>
      <c r="D921" t="s">
        <v>1393</v>
      </c>
      <c r="E921" s="435" t="s">
        <v>3349</v>
      </c>
      <c r="F921" s="436" t="s">
        <v>1394</v>
      </c>
    </row>
    <row r="922" spans="1:6">
      <c r="A922" s="435" t="s">
        <v>3350</v>
      </c>
      <c r="B922" s="435" t="s">
        <v>3351</v>
      </c>
      <c r="C922" s="435" t="s">
        <v>1596</v>
      </c>
      <c r="D922" t="s">
        <v>1393</v>
      </c>
      <c r="E922" s="435" t="s">
        <v>3351</v>
      </c>
      <c r="F922" s="436" t="s">
        <v>1394</v>
      </c>
    </row>
    <row r="923" spans="1:6">
      <c r="A923" s="435" t="s">
        <v>3352</v>
      </c>
      <c r="B923" s="435" t="s">
        <v>3353</v>
      </c>
      <c r="C923" s="435" t="s">
        <v>1429</v>
      </c>
      <c r="D923" t="s">
        <v>1393</v>
      </c>
      <c r="E923" s="435" t="s">
        <v>3353</v>
      </c>
      <c r="F923" s="436" t="s">
        <v>1394</v>
      </c>
    </row>
    <row r="924" spans="1:6">
      <c r="A924" s="435" t="s">
        <v>3354</v>
      </c>
      <c r="B924" s="435" t="s">
        <v>3355</v>
      </c>
      <c r="C924" s="411" t="s">
        <v>1462</v>
      </c>
      <c r="D924" t="s">
        <v>1388</v>
      </c>
      <c r="E924" s="435" t="s">
        <v>3355</v>
      </c>
      <c r="F924" s="436" t="s">
        <v>1389</v>
      </c>
    </row>
    <row r="925" spans="1:6">
      <c r="A925" s="435" t="s">
        <v>3356</v>
      </c>
      <c r="B925" s="435" t="s">
        <v>3357</v>
      </c>
      <c r="C925" s="411" t="s">
        <v>1462</v>
      </c>
      <c r="D925" t="s">
        <v>1388</v>
      </c>
      <c r="E925" s="435" t="s">
        <v>3357</v>
      </c>
      <c r="F925" s="436" t="s">
        <v>1597</v>
      </c>
    </row>
    <row r="926" spans="1:6">
      <c r="A926" s="435" t="s">
        <v>3358</v>
      </c>
      <c r="B926" s="435" t="s">
        <v>3359</v>
      </c>
      <c r="C926" s="435" t="s">
        <v>1633</v>
      </c>
      <c r="D926" t="s">
        <v>1393</v>
      </c>
      <c r="E926" s="435" t="s">
        <v>3359</v>
      </c>
      <c r="F926" s="436" t="s">
        <v>1463</v>
      </c>
    </row>
    <row r="927" spans="1:6">
      <c r="A927" s="435" t="s">
        <v>3360</v>
      </c>
      <c r="B927" s="435" t="s">
        <v>3361</v>
      </c>
      <c r="C927" s="435" t="s">
        <v>1633</v>
      </c>
      <c r="D927" t="s">
        <v>1393</v>
      </c>
      <c r="E927" s="435" t="s">
        <v>3361</v>
      </c>
      <c r="F927" s="436" t="s">
        <v>1401</v>
      </c>
    </row>
    <row r="928" spans="1:6">
      <c r="A928" s="435" t="s">
        <v>3362</v>
      </c>
      <c r="B928" s="435" t="s">
        <v>3363</v>
      </c>
      <c r="C928" s="435" t="s">
        <v>1452</v>
      </c>
      <c r="D928" t="s">
        <v>1393</v>
      </c>
      <c r="E928" s="435" t="s">
        <v>3363</v>
      </c>
      <c r="F928" s="436" t="s">
        <v>1394</v>
      </c>
    </row>
    <row r="929" spans="1:6">
      <c r="A929" s="435" t="s">
        <v>3364</v>
      </c>
      <c r="B929" s="435" t="s">
        <v>3365</v>
      </c>
      <c r="C929" s="435" t="s">
        <v>1397</v>
      </c>
      <c r="D929" t="s">
        <v>1393</v>
      </c>
      <c r="E929" s="435" t="s">
        <v>3365</v>
      </c>
      <c r="F929" s="436" t="s">
        <v>1394</v>
      </c>
    </row>
    <row r="930" spans="1:6">
      <c r="A930" s="435" t="s">
        <v>3366</v>
      </c>
      <c r="B930" s="435" t="s">
        <v>3367</v>
      </c>
      <c r="C930" s="435" t="s">
        <v>1387</v>
      </c>
      <c r="D930" t="s">
        <v>1393</v>
      </c>
      <c r="E930" s="435" t="s">
        <v>3367</v>
      </c>
      <c r="F930" s="436" t="s">
        <v>1401</v>
      </c>
    </row>
    <row r="931" spans="1:6">
      <c r="A931" s="435" t="s">
        <v>3368</v>
      </c>
      <c r="B931" s="435" t="s">
        <v>3369</v>
      </c>
      <c r="C931" s="411" t="s">
        <v>1696</v>
      </c>
      <c r="D931" t="s">
        <v>1388</v>
      </c>
      <c r="E931" s="435" t="s">
        <v>3369</v>
      </c>
      <c r="F931" s="436" t="s">
        <v>1389</v>
      </c>
    </row>
    <row r="932" spans="1:6">
      <c r="A932" s="435" t="s">
        <v>3370</v>
      </c>
      <c r="B932" s="435" t="s">
        <v>3371</v>
      </c>
      <c r="C932" s="435" t="s">
        <v>1418</v>
      </c>
      <c r="D932" t="s">
        <v>1393</v>
      </c>
      <c r="E932" s="435" t="s">
        <v>3371</v>
      </c>
      <c r="F932" s="436" t="s">
        <v>1394</v>
      </c>
    </row>
    <row r="933" spans="1:6">
      <c r="A933" s="435" t="s">
        <v>3372</v>
      </c>
      <c r="B933" s="435" t="s">
        <v>3373</v>
      </c>
      <c r="C933" s="435" t="s">
        <v>1421</v>
      </c>
      <c r="D933" t="s">
        <v>1393</v>
      </c>
      <c r="E933" s="435" t="s">
        <v>3373</v>
      </c>
      <c r="F933" s="436" t="s">
        <v>1408</v>
      </c>
    </row>
    <row r="934" spans="1:6">
      <c r="A934" s="435" t="s">
        <v>3374</v>
      </c>
      <c r="B934" s="435" t="s">
        <v>3375</v>
      </c>
      <c r="C934" s="435" t="s">
        <v>1421</v>
      </c>
      <c r="D934" t="s">
        <v>1393</v>
      </c>
      <c r="E934" s="435" t="s">
        <v>3375</v>
      </c>
      <c r="F934" s="436" t="s">
        <v>1408</v>
      </c>
    </row>
    <row r="935" spans="1:6">
      <c r="A935" s="435" t="s">
        <v>3376</v>
      </c>
      <c r="B935" s="435" t="s">
        <v>3377</v>
      </c>
      <c r="C935" s="435" t="s">
        <v>1556</v>
      </c>
      <c r="D935" t="s">
        <v>1393</v>
      </c>
      <c r="E935" s="435" t="s">
        <v>3377</v>
      </c>
      <c r="F935" s="436" t="s">
        <v>1394</v>
      </c>
    </row>
    <row r="936" spans="1:6">
      <c r="A936" s="435" t="s">
        <v>3378</v>
      </c>
      <c r="B936" s="435" t="s">
        <v>3379</v>
      </c>
      <c r="C936" s="435" t="s">
        <v>1965</v>
      </c>
      <c r="D936" t="s">
        <v>1393</v>
      </c>
      <c r="E936" s="435" t="s">
        <v>3379</v>
      </c>
      <c r="F936" s="436" t="s">
        <v>1394</v>
      </c>
    </row>
    <row r="937" spans="1:6">
      <c r="A937" s="435" t="s">
        <v>3380</v>
      </c>
      <c r="B937" s="435" t="s">
        <v>3381</v>
      </c>
      <c r="C937" s="435" t="s">
        <v>1404</v>
      </c>
      <c r="D937" t="s">
        <v>1393</v>
      </c>
      <c r="E937" s="435" t="s">
        <v>3381</v>
      </c>
      <c r="F937" s="436" t="s">
        <v>1463</v>
      </c>
    </row>
    <row r="938" spans="1:6">
      <c r="A938" s="435" t="s">
        <v>3382</v>
      </c>
      <c r="B938" s="435" t="s">
        <v>3383</v>
      </c>
      <c r="C938" s="435" t="s">
        <v>1455</v>
      </c>
      <c r="D938" t="s">
        <v>1393</v>
      </c>
      <c r="E938" s="435" t="s">
        <v>3383</v>
      </c>
      <c r="F938" s="436" t="s">
        <v>1394</v>
      </c>
    </row>
    <row r="939" spans="1:6">
      <c r="A939" s="435" t="s">
        <v>3384</v>
      </c>
      <c r="B939" s="435" t="s">
        <v>3385</v>
      </c>
      <c r="C939" s="435" t="s">
        <v>1708</v>
      </c>
      <c r="D939" t="s">
        <v>1393</v>
      </c>
      <c r="E939" s="435" t="s">
        <v>3385</v>
      </c>
      <c r="F939" s="436" t="s">
        <v>1394</v>
      </c>
    </row>
    <row r="940" spans="1:6">
      <c r="A940" s="435" t="s">
        <v>3386</v>
      </c>
      <c r="B940" s="435" t="s">
        <v>3387</v>
      </c>
      <c r="C940" s="435" t="s">
        <v>1759</v>
      </c>
      <c r="D940" t="s">
        <v>1393</v>
      </c>
      <c r="E940" s="435" t="s">
        <v>3387</v>
      </c>
      <c r="F940" s="436" t="s">
        <v>1441</v>
      </c>
    </row>
    <row r="941" spans="1:6">
      <c r="A941" s="435" t="s">
        <v>3388</v>
      </c>
      <c r="B941" s="435" t="s">
        <v>3389</v>
      </c>
      <c r="C941" s="435" t="s">
        <v>1759</v>
      </c>
      <c r="D941" t="s">
        <v>1393</v>
      </c>
      <c r="E941" s="435" t="s">
        <v>3389</v>
      </c>
      <c r="F941" s="436" t="s">
        <v>1401</v>
      </c>
    </row>
    <row r="942" spans="1:6">
      <c r="A942" s="435" t="s">
        <v>3390</v>
      </c>
      <c r="B942" s="435" t="s">
        <v>3391</v>
      </c>
      <c r="C942" s="435" t="s">
        <v>1835</v>
      </c>
      <c r="D942" t="s">
        <v>1393</v>
      </c>
      <c r="E942" s="435" t="s">
        <v>3391</v>
      </c>
      <c r="F942" s="436" t="s">
        <v>1394</v>
      </c>
    </row>
    <row r="943" spans="1:6">
      <c r="A943" s="435" t="s">
        <v>3392</v>
      </c>
      <c r="B943" s="435" t="s">
        <v>3393</v>
      </c>
      <c r="C943" s="435" t="s">
        <v>1404</v>
      </c>
      <c r="D943" t="s">
        <v>1393</v>
      </c>
      <c r="E943" s="435" t="s">
        <v>3393</v>
      </c>
      <c r="F943" s="436" t="s">
        <v>1394</v>
      </c>
    </row>
    <row r="944" spans="1:6">
      <c r="A944" s="435" t="s">
        <v>3394</v>
      </c>
      <c r="B944" s="435" t="s">
        <v>3395</v>
      </c>
      <c r="C944" s="435" t="s">
        <v>1404</v>
      </c>
      <c r="D944" t="s">
        <v>1393</v>
      </c>
      <c r="E944" s="435" t="s">
        <v>3395</v>
      </c>
      <c r="F944" s="436" t="s">
        <v>1394</v>
      </c>
    </row>
    <row r="945" spans="1:6">
      <c r="A945" s="435" t="s">
        <v>3396</v>
      </c>
      <c r="B945" s="435" t="s">
        <v>3397</v>
      </c>
      <c r="C945" s="435" t="s">
        <v>2097</v>
      </c>
      <c r="D945" t="s">
        <v>1393</v>
      </c>
      <c r="E945" s="435" t="s">
        <v>3397</v>
      </c>
      <c r="F945" s="436" t="s">
        <v>1394</v>
      </c>
    </row>
    <row r="946" spans="1:6">
      <c r="A946" s="435" t="s">
        <v>3398</v>
      </c>
      <c r="B946" s="435" t="s">
        <v>3399</v>
      </c>
      <c r="C946" s="435" t="s">
        <v>2057</v>
      </c>
      <c r="D946" t="s">
        <v>1393</v>
      </c>
      <c r="E946" s="435" t="s">
        <v>3399</v>
      </c>
      <c r="F946" s="436" t="s">
        <v>1394</v>
      </c>
    </row>
    <row r="947" spans="1:6">
      <c r="A947" s="435" t="s">
        <v>3400</v>
      </c>
      <c r="B947" s="435" t="s">
        <v>3401</v>
      </c>
      <c r="C947" s="435" t="s">
        <v>1411</v>
      </c>
      <c r="D947" t="s">
        <v>1393</v>
      </c>
      <c r="E947" s="435" t="s">
        <v>3401</v>
      </c>
      <c r="F947" s="436" t="s">
        <v>1394</v>
      </c>
    </row>
    <row r="948" spans="1:6">
      <c r="A948" s="435" t="s">
        <v>3402</v>
      </c>
      <c r="B948" s="435" t="s">
        <v>3403</v>
      </c>
      <c r="C948" s="435" t="s">
        <v>1773</v>
      </c>
      <c r="D948" t="s">
        <v>1393</v>
      </c>
      <c r="E948" s="435" t="s">
        <v>3403</v>
      </c>
      <c r="F948" s="436" t="s">
        <v>1394</v>
      </c>
    </row>
    <row r="949" spans="1:6">
      <c r="A949" s="435" t="s">
        <v>3404</v>
      </c>
      <c r="B949" s="435" t="s">
        <v>3405</v>
      </c>
      <c r="C949" s="435" t="s">
        <v>3406</v>
      </c>
      <c r="D949" t="s">
        <v>1393</v>
      </c>
      <c r="E949" s="435" t="s">
        <v>3405</v>
      </c>
      <c r="F949" s="436" t="s">
        <v>1394</v>
      </c>
    </row>
    <row r="950" spans="1:6">
      <c r="A950" s="435" t="s">
        <v>3407</v>
      </c>
      <c r="B950" s="435" t="s">
        <v>3408</v>
      </c>
      <c r="C950" s="411" t="s">
        <v>1645</v>
      </c>
      <c r="D950" t="s">
        <v>1388</v>
      </c>
      <c r="E950" s="435" t="s">
        <v>3408</v>
      </c>
      <c r="F950" s="436" t="s">
        <v>1560</v>
      </c>
    </row>
    <row r="951" spans="1:6">
      <c r="A951" s="435" t="s">
        <v>3409</v>
      </c>
      <c r="B951" s="435" t="s">
        <v>3410</v>
      </c>
      <c r="C951" s="435" t="s">
        <v>1743</v>
      </c>
      <c r="D951" t="s">
        <v>1388</v>
      </c>
      <c r="E951" s="435" t="s">
        <v>3410</v>
      </c>
      <c r="F951" s="436" t="s">
        <v>1684</v>
      </c>
    </row>
    <row r="952" spans="1:6">
      <c r="A952" s="435" t="s">
        <v>3411</v>
      </c>
      <c r="B952" s="435" t="s">
        <v>3412</v>
      </c>
      <c r="C952" s="435" t="s">
        <v>1400</v>
      </c>
      <c r="D952" t="s">
        <v>1393</v>
      </c>
      <c r="E952" s="435" t="s">
        <v>3412</v>
      </c>
      <c r="F952" s="436" t="s">
        <v>1401</v>
      </c>
    </row>
    <row r="953" spans="1:6">
      <c r="A953" s="435" t="s">
        <v>3413</v>
      </c>
      <c r="B953" s="435" t="s">
        <v>3414</v>
      </c>
      <c r="C953" s="435" t="s">
        <v>1791</v>
      </c>
      <c r="D953" t="s">
        <v>1393</v>
      </c>
      <c r="E953" s="435" t="s">
        <v>3414</v>
      </c>
      <c r="F953" s="436" t="s">
        <v>1408</v>
      </c>
    </row>
    <row r="954" spans="1:6">
      <c r="A954" s="435" t="s">
        <v>3415</v>
      </c>
      <c r="B954" s="435" t="s">
        <v>3416</v>
      </c>
      <c r="C954" s="435" t="s">
        <v>1387</v>
      </c>
      <c r="D954" t="s">
        <v>1393</v>
      </c>
      <c r="E954" s="435" t="s">
        <v>3416</v>
      </c>
      <c r="F954" s="436" t="s">
        <v>1401</v>
      </c>
    </row>
    <row r="955" spans="1:6">
      <c r="A955" s="435" t="s">
        <v>3417</v>
      </c>
      <c r="B955" s="435" t="s">
        <v>3418</v>
      </c>
      <c r="C955" s="435" t="s">
        <v>1645</v>
      </c>
      <c r="D955" t="s">
        <v>1393</v>
      </c>
      <c r="E955" s="435" t="s">
        <v>3418</v>
      </c>
      <c r="F955" s="436" t="s">
        <v>1394</v>
      </c>
    </row>
    <row r="956" spans="1:6">
      <c r="A956" s="435" t="s">
        <v>3419</v>
      </c>
      <c r="B956" s="435" t="s">
        <v>3420</v>
      </c>
      <c r="C956" s="435" t="s">
        <v>1471</v>
      </c>
      <c r="D956" t="s">
        <v>1393</v>
      </c>
      <c r="E956" s="435" t="s">
        <v>3420</v>
      </c>
      <c r="F956" s="436" t="s">
        <v>1394</v>
      </c>
    </row>
    <row r="957" spans="1:6">
      <c r="A957" s="435" t="s">
        <v>3421</v>
      </c>
      <c r="B957" s="435" t="s">
        <v>3422</v>
      </c>
      <c r="C957" s="435" t="s">
        <v>1387</v>
      </c>
      <c r="D957" t="s">
        <v>1393</v>
      </c>
      <c r="E957" s="435" t="s">
        <v>3422</v>
      </c>
      <c r="F957" s="436" t="s">
        <v>1401</v>
      </c>
    </row>
    <row r="958" spans="1:6">
      <c r="A958" s="435" t="s">
        <v>3423</v>
      </c>
      <c r="B958" s="435" t="s">
        <v>3424</v>
      </c>
      <c r="C958" t="s">
        <v>1645</v>
      </c>
      <c r="D958" t="s">
        <v>1388</v>
      </c>
      <c r="E958" s="435" t="s">
        <v>3424</v>
      </c>
      <c r="F958" s="436" t="s">
        <v>1684</v>
      </c>
    </row>
    <row r="959" spans="1:6">
      <c r="A959" s="435" t="s">
        <v>3425</v>
      </c>
      <c r="B959" s="435" t="s">
        <v>3426</v>
      </c>
      <c r="C959" s="435" t="s">
        <v>2209</v>
      </c>
      <c r="D959" t="s">
        <v>1393</v>
      </c>
      <c r="E959" s="435" t="s">
        <v>3426</v>
      </c>
      <c r="F959" s="436" t="s">
        <v>1394</v>
      </c>
    </row>
    <row r="960" spans="1:6">
      <c r="A960" s="435" t="s">
        <v>3427</v>
      </c>
      <c r="B960" s="435" t="s">
        <v>3428</v>
      </c>
      <c r="C960" s="435" t="s">
        <v>1387</v>
      </c>
      <c r="D960" t="s">
        <v>1393</v>
      </c>
      <c r="E960" s="435" t="s">
        <v>3428</v>
      </c>
      <c r="F960" s="436" t="s">
        <v>1401</v>
      </c>
    </row>
    <row r="961" spans="1:6">
      <c r="A961" s="435" t="s">
        <v>3429</v>
      </c>
      <c r="B961" s="435" t="s">
        <v>3430</v>
      </c>
      <c r="C961" s="435" t="s">
        <v>1462</v>
      </c>
      <c r="D961" t="s">
        <v>1393</v>
      </c>
      <c r="E961" s="435" t="s">
        <v>3430</v>
      </c>
      <c r="F961" s="436" t="s">
        <v>1394</v>
      </c>
    </row>
    <row r="962" spans="1:6">
      <c r="A962" s="435" t="s">
        <v>3431</v>
      </c>
      <c r="B962" s="435" t="s">
        <v>3432</v>
      </c>
      <c r="C962" s="435" t="s">
        <v>1432</v>
      </c>
      <c r="D962" t="s">
        <v>1393</v>
      </c>
      <c r="E962" s="435" t="s">
        <v>3432</v>
      </c>
      <c r="F962" s="436" t="s">
        <v>1394</v>
      </c>
    </row>
    <row r="963" spans="1:6">
      <c r="A963" s="435" t="s">
        <v>3433</v>
      </c>
      <c r="B963" s="435" t="s">
        <v>3434</v>
      </c>
      <c r="C963" s="435" t="s">
        <v>1387</v>
      </c>
      <c r="D963" t="s">
        <v>1393</v>
      </c>
      <c r="E963" s="435" t="s">
        <v>3434</v>
      </c>
      <c r="F963" s="436" t="s">
        <v>1408</v>
      </c>
    </row>
    <row r="964" spans="1:6">
      <c r="A964" s="435" t="s">
        <v>3435</v>
      </c>
      <c r="B964" s="435" t="s">
        <v>3436</v>
      </c>
      <c r="C964" s="411" t="s">
        <v>1559</v>
      </c>
      <c r="D964" t="s">
        <v>1388</v>
      </c>
      <c r="E964" s="435" t="s">
        <v>3436</v>
      </c>
      <c r="F964" s="436" t="s">
        <v>1684</v>
      </c>
    </row>
    <row r="965" spans="1:6">
      <c r="A965" s="435" t="s">
        <v>3437</v>
      </c>
      <c r="B965" s="435" t="s">
        <v>3438</v>
      </c>
      <c r="C965" s="435" t="s">
        <v>1523</v>
      </c>
      <c r="D965" t="s">
        <v>1393</v>
      </c>
      <c r="E965" s="435" t="s">
        <v>3438</v>
      </c>
      <c r="F965" s="436" t="s">
        <v>1401</v>
      </c>
    </row>
    <row r="966" spans="1:6">
      <c r="A966" s="435" t="s">
        <v>3439</v>
      </c>
      <c r="B966" s="435" t="s">
        <v>3440</v>
      </c>
      <c r="C966" t="s">
        <v>1516</v>
      </c>
      <c r="D966" t="s">
        <v>1388</v>
      </c>
      <c r="E966" s="435" t="s">
        <v>3440</v>
      </c>
      <c r="F966" s="436" t="s">
        <v>1668</v>
      </c>
    </row>
    <row r="967" spans="1:6">
      <c r="A967" s="435" t="s">
        <v>3441</v>
      </c>
      <c r="B967" s="435" t="s">
        <v>3442</v>
      </c>
      <c r="C967" s="435" t="s">
        <v>1516</v>
      </c>
      <c r="D967" t="s">
        <v>1393</v>
      </c>
      <c r="E967" s="435" t="s">
        <v>3442</v>
      </c>
      <c r="F967" s="436" t="s">
        <v>1401</v>
      </c>
    </row>
    <row r="968" spans="1:6">
      <c r="A968" s="435" t="s">
        <v>3443</v>
      </c>
      <c r="B968" s="435" t="s">
        <v>3444</v>
      </c>
      <c r="C968" s="435" t="s">
        <v>1392</v>
      </c>
      <c r="D968" t="s">
        <v>1393</v>
      </c>
      <c r="E968" s="435" t="s">
        <v>3444</v>
      </c>
      <c r="F968" s="436" t="s">
        <v>1394</v>
      </c>
    </row>
    <row r="969" spans="1:6">
      <c r="A969" s="435" t="s">
        <v>3445</v>
      </c>
      <c r="B969" s="435" t="s">
        <v>3446</v>
      </c>
      <c r="C969" s="411" t="s">
        <v>1705</v>
      </c>
      <c r="D969" t="s">
        <v>1388</v>
      </c>
      <c r="E969" s="435" t="s">
        <v>3446</v>
      </c>
      <c r="F969" s="436" t="s">
        <v>1684</v>
      </c>
    </row>
    <row r="970" spans="1:6">
      <c r="A970" s="435" t="s">
        <v>3447</v>
      </c>
      <c r="B970" s="435" t="s">
        <v>3448</v>
      </c>
      <c r="C970" s="411" t="s">
        <v>1705</v>
      </c>
      <c r="D970" t="s">
        <v>1388</v>
      </c>
      <c r="E970" s="435" t="s">
        <v>3448</v>
      </c>
      <c r="F970" s="436" t="s">
        <v>1389</v>
      </c>
    </row>
    <row r="971" spans="1:6">
      <c r="A971" s="435" t="s">
        <v>3449</v>
      </c>
      <c r="B971" s="435" t="s">
        <v>3450</v>
      </c>
      <c r="C971" s="435" t="s">
        <v>1484</v>
      </c>
      <c r="D971" t="s">
        <v>1393</v>
      </c>
      <c r="E971" s="435" t="s">
        <v>3450</v>
      </c>
      <c r="F971" s="436" t="s">
        <v>1394</v>
      </c>
    </row>
    <row r="972" spans="1:6">
      <c r="A972" s="435" t="s">
        <v>3451</v>
      </c>
      <c r="B972" s="435" t="s">
        <v>3452</v>
      </c>
      <c r="C972" s="435" t="s">
        <v>1411</v>
      </c>
      <c r="D972" t="s">
        <v>1393</v>
      </c>
      <c r="E972" s="435" t="s">
        <v>3452</v>
      </c>
      <c r="F972" s="436" t="s">
        <v>1401</v>
      </c>
    </row>
    <row r="973" spans="1:6">
      <c r="A973" s="435" t="s">
        <v>3453</v>
      </c>
      <c r="B973" s="435" t="s">
        <v>3454</v>
      </c>
      <c r="C973" s="435" t="s">
        <v>1387</v>
      </c>
      <c r="D973" t="s">
        <v>1393</v>
      </c>
      <c r="E973" s="435" t="s">
        <v>3454</v>
      </c>
      <c r="F973" s="436" t="s">
        <v>1401</v>
      </c>
    </row>
    <row r="974" spans="1:6">
      <c r="A974" s="435" t="s">
        <v>3455</v>
      </c>
      <c r="B974" s="435" t="s">
        <v>3456</v>
      </c>
      <c r="C974" s="435" t="s">
        <v>1387</v>
      </c>
      <c r="D974" t="s">
        <v>1388</v>
      </c>
      <c r="E974" s="435" t="s">
        <v>3456</v>
      </c>
      <c r="F974" s="436" t="s">
        <v>1560</v>
      </c>
    </row>
    <row r="975" spans="1:6">
      <c r="A975" s="435" t="s">
        <v>3457</v>
      </c>
      <c r="B975" s="435" t="s">
        <v>3458</v>
      </c>
      <c r="C975" s="435" t="s">
        <v>1387</v>
      </c>
      <c r="D975" t="s">
        <v>1393</v>
      </c>
      <c r="E975" s="435" t="s">
        <v>3458</v>
      </c>
      <c r="F975" s="436" t="s">
        <v>1401</v>
      </c>
    </row>
    <row r="976" spans="1:6">
      <c r="A976" s="435" t="s">
        <v>3459</v>
      </c>
      <c r="B976" s="435" t="s">
        <v>3460</v>
      </c>
      <c r="C976" s="435" t="s">
        <v>1516</v>
      </c>
      <c r="D976" t="s">
        <v>1393</v>
      </c>
      <c r="E976" s="435" t="s">
        <v>3460</v>
      </c>
      <c r="F976" s="436" t="s">
        <v>1394</v>
      </c>
    </row>
    <row r="977" spans="1:6">
      <c r="A977" s="435" t="s">
        <v>3461</v>
      </c>
      <c r="B977" s="435" t="s">
        <v>3462</v>
      </c>
      <c r="C977" s="435" t="s">
        <v>3125</v>
      </c>
      <c r="D977" t="s">
        <v>1393</v>
      </c>
      <c r="E977" s="435" t="s">
        <v>3462</v>
      </c>
      <c r="F977" s="436" t="s">
        <v>1394</v>
      </c>
    </row>
    <row r="978" spans="1:6">
      <c r="A978" s="435" t="s">
        <v>3463</v>
      </c>
      <c r="B978" s="435" t="s">
        <v>3464</v>
      </c>
      <c r="C978" s="435" t="s">
        <v>1735</v>
      </c>
      <c r="D978" t="s">
        <v>1393</v>
      </c>
      <c r="E978" s="435" t="s">
        <v>3464</v>
      </c>
      <c r="F978" s="436" t="s">
        <v>1394</v>
      </c>
    </row>
    <row r="979" spans="1:6">
      <c r="A979" s="435" t="s">
        <v>3465</v>
      </c>
      <c r="B979" s="435" t="s">
        <v>3466</v>
      </c>
      <c r="C979" s="435" t="s">
        <v>1400</v>
      </c>
      <c r="D979" t="s">
        <v>1393</v>
      </c>
      <c r="E979" s="435" t="s">
        <v>3466</v>
      </c>
      <c r="F979" s="436" t="s">
        <v>1401</v>
      </c>
    </row>
    <row r="980" spans="1:6">
      <c r="A980" s="435" t="s">
        <v>3467</v>
      </c>
      <c r="B980" s="435" t="s">
        <v>3468</v>
      </c>
      <c r="C980" s="435" t="s">
        <v>1687</v>
      </c>
      <c r="D980" t="s">
        <v>1388</v>
      </c>
      <c r="E980" s="435" t="s">
        <v>3468</v>
      </c>
      <c r="F980" s="436" t="s">
        <v>1560</v>
      </c>
    </row>
    <row r="981" spans="1:6">
      <c r="A981" s="435" t="s">
        <v>3469</v>
      </c>
      <c r="B981" s="435" t="s">
        <v>3470</v>
      </c>
      <c r="C981" s="435" t="s">
        <v>1687</v>
      </c>
      <c r="D981" t="s">
        <v>1393</v>
      </c>
      <c r="E981" s="435" t="s">
        <v>3470</v>
      </c>
      <c r="F981" s="436" t="s">
        <v>1394</v>
      </c>
    </row>
    <row r="982" spans="1:6">
      <c r="A982" s="435" t="s">
        <v>3471</v>
      </c>
      <c r="B982" s="435" t="s">
        <v>3472</v>
      </c>
      <c r="C982" s="435" t="s">
        <v>1387</v>
      </c>
      <c r="D982" t="s">
        <v>1393</v>
      </c>
      <c r="E982" s="435" t="s">
        <v>3472</v>
      </c>
      <c r="F982" s="436" t="s">
        <v>1401</v>
      </c>
    </row>
    <row r="983" spans="1:6">
      <c r="A983" s="435" t="s">
        <v>3473</v>
      </c>
      <c r="B983" s="435" t="s">
        <v>3474</v>
      </c>
      <c r="C983" s="435" t="s">
        <v>1404</v>
      </c>
      <c r="D983" t="s">
        <v>1393</v>
      </c>
      <c r="E983" s="435" t="s">
        <v>3474</v>
      </c>
      <c r="F983" s="436" t="s">
        <v>1401</v>
      </c>
    </row>
    <row r="984" spans="1:6">
      <c r="A984" s="435" t="s">
        <v>3475</v>
      </c>
      <c r="B984" s="435" t="s">
        <v>3476</v>
      </c>
      <c r="C984" s="435" t="s">
        <v>1523</v>
      </c>
      <c r="D984" t="s">
        <v>1393</v>
      </c>
      <c r="E984" s="435" t="s">
        <v>3476</v>
      </c>
      <c r="F984" s="436" t="s">
        <v>1401</v>
      </c>
    </row>
    <row r="985" spans="1:6">
      <c r="A985" s="435" t="s">
        <v>3477</v>
      </c>
      <c r="B985" s="435" t="s">
        <v>3478</v>
      </c>
      <c r="C985" s="435" t="s">
        <v>1400</v>
      </c>
      <c r="D985" t="s">
        <v>1393</v>
      </c>
      <c r="E985" s="435" t="s">
        <v>3478</v>
      </c>
      <c r="F985" s="436" t="s">
        <v>1401</v>
      </c>
    </row>
    <row r="986" spans="1:6">
      <c r="A986" s="435" t="s">
        <v>3479</v>
      </c>
      <c r="B986" s="435" t="s">
        <v>3480</v>
      </c>
      <c r="C986" s="435" t="s">
        <v>1429</v>
      </c>
      <c r="D986" t="s">
        <v>1393</v>
      </c>
      <c r="E986" s="435" t="s">
        <v>3480</v>
      </c>
      <c r="F986" s="436" t="s">
        <v>1466</v>
      </c>
    </row>
    <row r="987" spans="1:6">
      <c r="A987" s="435" t="s">
        <v>3481</v>
      </c>
      <c r="B987" s="435" t="s">
        <v>3482</v>
      </c>
      <c r="C987" s="411" t="s">
        <v>1751</v>
      </c>
      <c r="D987" t="s">
        <v>1388</v>
      </c>
      <c r="E987" s="435" t="s">
        <v>3482</v>
      </c>
      <c r="F987" s="436" t="s">
        <v>1389</v>
      </c>
    </row>
    <row r="988" spans="1:6">
      <c r="A988" s="435" t="s">
        <v>3483</v>
      </c>
      <c r="B988" s="435" t="s">
        <v>3484</v>
      </c>
      <c r="C988" s="435" t="s">
        <v>1404</v>
      </c>
      <c r="D988" t="s">
        <v>1393</v>
      </c>
      <c r="E988" s="435" t="s">
        <v>3484</v>
      </c>
      <c r="F988" s="436" t="s">
        <v>1408</v>
      </c>
    </row>
    <row r="989" spans="1:6">
      <c r="A989" s="435" t="s">
        <v>3485</v>
      </c>
      <c r="B989" s="435" t="s">
        <v>3486</v>
      </c>
      <c r="C989" s="435" t="s">
        <v>1848</v>
      </c>
      <c r="D989" t="s">
        <v>1393</v>
      </c>
      <c r="E989" s="435" t="s">
        <v>3486</v>
      </c>
      <c r="F989" s="436" t="s">
        <v>1394</v>
      </c>
    </row>
    <row r="990" spans="1:6">
      <c r="A990" s="435" t="s">
        <v>3487</v>
      </c>
      <c r="B990" s="435" t="s">
        <v>3488</v>
      </c>
      <c r="C990" s="435" t="s">
        <v>1556</v>
      </c>
      <c r="D990" t="s">
        <v>1393</v>
      </c>
      <c r="E990" s="435" t="s">
        <v>3488</v>
      </c>
      <c r="F990" s="436" t="s">
        <v>1587</v>
      </c>
    </row>
    <row r="991" spans="1:6">
      <c r="A991" s="435" t="s">
        <v>3489</v>
      </c>
      <c r="B991" s="435" t="s">
        <v>3490</v>
      </c>
      <c r="C991" s="435" t="s">
        <v>1400</v>
      </c>
      <c r="D991" t="s">
        <v>1393</v>
      </c>
      <c r="E991" s="435" t="s">
        <v>3490</v>
      </c>
      <c r="F991" s="436" t="s">
        <v>1401</v>
      </c>
    </row>
    <row r="992" spans="1:6">
      <c r="A992" s="435" t="s">
        <v>3491</v>
      </c>
      <c r="B992" s="435" t="s">
        <v>3492</v>
      </c>
      <c r="C992" s="435" t="s">
        <v>1414</v>
      </c>
      <c r="D992" t="s">
        <v>1393</v>
      </c>
      <c r="E992" s="435" t="s">
        <v>3492</v>
      </c>
      <c r="F992" s="436" t="s">
        <v>1394</v>
      </c>
    </row>
    <row r="993" spans="1:6">
      <c r="A993" s="435" t="s">
        <v>3493</v>
      </c>
      <c r="B993" s="435" t="s">
        <v>3494</v>
      </c>
      <c r="C993" s="435" t="s">
        <v>1387</v>
      </c>
      <c r="D993" t="s">
        <v>1393</v>
      </c>
      <c r="E993" s="435" t="s">
        <v>3494</v>
      </c>
      <c r="F993" s="436" t="s">
        <v>1401</v>
      </c>
    </row>
    <row r="994" spans="1:6">
      <c r="A994" s="435" t="s">
        <v>3495</v>
      </c>
      <c r="B994" s="435" t="s">
        <v>3496</v>
      </c>
      <c r="C994" s="435" t="s">
        <v>1886</v>
      </c>
      <c r="D994" t="s">
        <v>1393</v>
      </c>
      <c r="E994" s="435" t="s">
        <v>3496</v>
      </c>
      <c r="F994" s="436" t="s">
        <v>1394</v>
      </c>
    </row>
    <row r="995" spans="1:6">
      <c r="A995" s="435" t="s">
        <v>3497</v>
      </c>
      <c r="B995" s="435" t="s">
        <v>3498</v>
      </c>
      <c r="C995" s="435" t="s">
        <v>1407</v>
      </c>
      <c r="D995" t="s">
        <v>1393</v>
      </c>
      <c r="E995" s="435" t="s">
        <v>3498</v>
      </c>
      <c r="F995" s="436" t="s">
        <v>1394</v>
      </c>
    </row>
    <row r="996" spans="1:6">
      <c r="A996" s="435" t="s">
        <v>3499</v>
      </c>
      <c r="B996" s="435" t="s">
        <v>3500</v>
      </c>
      <c r="C996" s="435" t="s">
        <v>1404</v>
      </c>
      <c r="D996" t="s">
        <v>1393</v>
      </c>
      <c r="E996" s="435" t="s">
        <v>3500</v>
      </c>
      <c r="F996" s="436" t="s">
        <v>1401</v>
      </c>
    </row>
    <row r="997" spans="1:6">
      <c r="A997" s="435" t="s">
        <v>3501</v>
      </c>
      <c r="B997" s="435" t="s">
        <v>3502</v>
      </c>
      <c r="C997" s="435" t="s">
        <v>1404</v>
      </c>
      <c r="D997" t="s">
        <v>1393</v>
      </c>
      <c r="E997" s="435" t="s">
        <v>3502</v>
      </c>
      <c r="F997" s="436" t="s">
        <v>1463</v>
      </c>
    </row>
    <row r="998" spans="1:6">
      <c r="A998" s="435"/>
      <c r="B998"/>
      <c r="C998"/>
      <c r="D998"/>
      <c r="E998"/>
      <c r="F998" s="435"/>
    </row>
    <row r="999" spans="1:6">
      <c r="A999"/>
      <c r="B999"/>
      <c r="C999"/>
      <c r="D999"/>
      <c r="E999"/>
      <c r="F999"/>
    </row>
    <row r="1000" spans="1:6">
      <c r="A1000"/>
      <c r="B1000"/>
      <c r="C1000"/>
      <c r="D1000"/>
      <c r="E1000"/>
      <c r="F1000"/>
    </row>
    <row r="1001" spans="1:6">
      <c r="A1001"/>
      <c r="B1001"/>
      <c r="C1001"/>
      <c r="D1001"/>
      <c r="E1001"/>
      <c r="F1001"/>
    </row>
  </sheetData>
  <sheetProtection algorithmName="SHA-512" hashValue="bzK0xcbQt9oIv+85RnCPPd2iQFrv5gTNp1UX8sZtBdqveF2h3BeE6FcRDFSnHDsMDYamX4gDKnETFnmcbQuyOQ==" saltValue="yRQNFKLLU2Fx3dblOnuE/A==" spinCount="100000" sheet="1" objects="1"/>
  <autoFilter ref="A1:F1001" xr:uid="{00000000-0009-0000-0000-00000F000000}">
    <sortState xmlns:xlrd2="http://schemas.microsoft.com/office/spreadsheetml/2017/richdata2" ref="A2:F1001">
      <sortCondition ref="A1:A1001"/>
    </sortState>
  </autoFilter>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autoPageBreaks="0"/>
  </sheetPr>
  <dimension ref="A1:R8002"/>
  <sheetViews>
    <sheetView zoomScale="115" zoomScaleNormal="115" workbookViewId="0">
      <pane ySplit="5" topLeftCell="A6" activePane="bottomLeft" state="frozenSplit"/>
      <selection activeCell="B6" sqref="B6"/>
      <selection pane="bottomLeft" activeCell="B6" sqref="B6"/>
    </sheetView>
  </sheetViews>
  <sheetFormatPr defaultColWidth="9.140625" defaultRowHeight="12.75"/>
  <cols>
    <col min="1" max="1" width="21" customWidth="1"/>
    <col min="2" max="2" width="20.140625" style="6" bestFit="1" customWidth="1"/>
    <col min="3" max="3" width="55.7109375" style="2" bestFit="1" customWidth="1"/>
    <col min="4" max="4" width="10.28515625" bestFit="1" customWidth="1"/>
    <col min="5" max="5" width="22.42578125" bestFit="1" customWidth="1"/>
    <col min="6" max="6" width="14.5703125" style="6" bestFit="1" customWidth="1"/>
    <col min="7" max="7" width="6.5703125" bestFit="1" customWidth="1"/>
    <col min="8" max="8" width="6.140625" style="2" customWidth="1"/>
    <col min="9" max="9" width="11.140625" style="2" customWidth="1"/>
    <col min="10" max="10" width="3.42578125" style="2" customWidth="1"/>
    <col min="11" max="11" width="17.140625" style="2" customWidth="1"/>
    <col min="12" max="12" width="5.7109375" style="2" customWidth="1"/>
    <col min="13" max="13" width="15" style="2" bestFit="1" customWidth="1"/>
    <col min="14" max="14" width="10.140625" bestFit="1" customWidth="1"/>
    <col min="15" max="17" width="9.140625" customWidth="1"/>
    <col min="18" max="18" width="12.140625" style="6" customWidth="1"/>
  </cols>
  <sheetData>
    <row r="1" spans="1:18" ht="15.75" customHeight="1">
      <c r="A1" t="s">
        <v>3503</v>
      </c>
      <c r="B1" s="6" t="str">
        <f>Cover!J13</f>
        <v>Career &amp; Tech Educ Consortium</v>
      </c>
      <c r="D1" t="b">
        <f t="shared" ref="D1:D20" ca="1" si="0">E1=B1</f>
        <v>1</v>
      </c>
      <c r="E1" t="str" cm="1">
        <f t="array" aca="1" ref="E1" ca="1">IF(F1&lt;&gt;"",INDIRECT("'"&amp;F1&amp;"'!"&amp;G1),"")</f>
        <v>Career &amp; Tech Educ Consortium</v>
      </c>
      <c r="F1" s="1175" t="s">
        <v>3504</v>
      </c>
      <c r="G1" t="s">
        <v>3505</v>
      </c>
      <c r="I1" t="str">
        <f ca="1">IF(COUNTIF(D:D,"FALSE")&lt;&gt;0,"Problem",IF(COUNTIF(D:D,"#REF!")&lt;&gt;0,"Problem","All Good"))</f>
        <v>All Good</v>
      </c>
      <c r="K1" s="145" t="s">
        <v>3506</v>
      </c>
      <c r="L1" s="145"/>
      <c r="R1" s="1175"/>
    </row>
    <row r="2" spans="1:18" ht="15.75" customHeight="1">
      <c r="A2" t="s">
        <v>3507</v>
      </c>
      <c r="B2" s="6" t="str">
        <f>Cover!J14</f>
        <v>08089723045</v>
      </c>
      <c r="D2" t="b">
        <f t="shared" ca="1" si="0"/>
        <v>1</v>
      </c>
      <c r="E2" t="str" cm="1">
        <f t="array" aca="1" ref="E2" ca="1">IF(F2&lt;&gt;"",INDIRECT("'"&amp;F2&amp;"'!"&amp;G2),"")</f>
        <v>08089723045</v>
      </c>
      <c r="F2" s="1175" t="s">
        <v>3504</v>
      </c>
      <c r="G2" t="s">
        <v>3508</v>
      </c>
      <c r="K2" s="143">
        <v>2027</v>
      </c>
      <c r="L2" s="143"/>
      <c r="R2" s="1175"/>
    </row>
    <row r="3" spans="1:18">
      <c r="A3" t="s">
        <v>3509</v>
      </c>
      <c r="B3" s="6" t="str">
        <f>Cover!B6</f>
        <v>X</v>
      </c>
      <c r="D3" t="b">
        <f t="shared" ca="1" si="0"/>
        <v>1</v>
      </c>
      <c r="E3" t="str" cm="1">
        <f t="array" aca="1" ref="E3" ca="1">IF(F3&lt;&gt;"",INDIRECT("'"&amp;F3&amp;"'!"&amp;G3),"")</f>
        <v>X</v>
      </c>
      <c r="F3" s="1175" t="s">
        <v>3504</v>
      </c>
      <c r="G3" t="s">
        <v>3510</v>
      </c>
      <c r="K3" s="144" t="s">
        <v>3511</v>
      </c>
      <c r="M3" s="144" t="s">
        <v>3512</v>
      </c>
      <c r="N3" s="144"/>
      <c r="P3">
        <f>IF(Cover!B2="x",1,0)</f>
        <v>0</v>
      </c>
      <c r="R3" s="1176"/>
    </row>
    <row r="4" spans="1:18" ht="15" customHeight="1">
      <c r="A4" t="s">
        <v>3513</v>
      </c>
      <c r="B4" s="6">
        <f>IF(P3=0,0,"x")</f>
        <v>0</v>
      </c>
      <c r="C4" s="310"/>
      <c r="D4" t="b">
        <f t="shared" si="0"/>
        <v>1</v>
      </c>
      <c r="E4">
        <f>IF(P3=0,0,"x")</f>
        <v>0</v>
      </c>
      <c r="F4" s="1175" t="s">
        <v>3514</v>
      </c>
      <c r="K4" s="149">
        <v>44834</v>
      </c>
      <c r="L4" s="148">
        <v>2026</v>
      </c>
      <c r="M4" s="149">
        <v>44865</v>
      </c>
      <c r="N4" s="148">
        <v>2026</v>
      </c>
      <c r="P4" s="6">
        <f>IF(Cover!B3="x",1,0)</f>
        <v>1</v>
      </c>
      <c r="R4" s="1175"/>
    </row>
    <row r="5" spans="1:18" ht="15" customHeight="1">
      <c r="A5" t="s">
        <v>3515</v>
      </c>
      <c r="B5" s="6" t="str">
        <f>IF(P4=0,0,"x")</f>
        <v>x</v>
      </c>
      <c r="C5" s="310"/>
      <c r="D5" t="b">
        <f t="shared" si="0"/>
        <v>1</v>
      </c>
      <c r="E5" t="str">
        <f>IF(P4=0,0,"x")</f>
        <v>x</v>
      </c>
      <c r="F5" s="1175" t="s">
        <v>3516</v>
      </c>
      <c r="R5" s="1175"/>
    </row>
    <row r="6" spans="1:18">
      <c r="A6">
        <v>1</v>
      </c>
      <c r="B6" s="6">
        <f>'BudgetSum 2-4'!C18</f>
        <v>5000</v>
      </c>
      <c r="C6" s="3"/>
      <c r="D6" t="b">
        <f t="shared" ca="1" si="0"/>
        <v>1</v>
      </c>
      <c r="E6" cm="1">
        <f t="array" aca="1" ref="E6" ca="1">IF(F6&lt;&gt;"",INDIRECT("'"&amp;F6&amp;"'!"&amp;G6),"")</f>
        <v>5000</v>
      </c>
      <c r="F6" s="1177" t="s">
        <v>3517</v>
      </c>
      <c r="G6" t="s">
        <v>3518</v>
      </c>
      <c r="H6" s="3"/>
      <c r="I6" s="3"/>
      <c r="J6" s="3"/>
      <c r="K6" s="306"/>
      <c r="R6" s="1175"/>
    </row>
    <row r="7" spans="1:18">
      <c r="A7">
        <v>2</v>
      </c>
      <c r="B7" s="6">
        <f>'BudgetSum 2-4'!D18</f>
        <v>0</v>
      </c>
      <c r="C7" s="3"/>
      <c r="D7" t="b">
        <f t="shared" ca="1" si="0"/>
        <v>1</v>
      </c>
      <c r="E7" cm="1">
        <f t="array" aca="1" ref="E7" ca="1">IF(F7&lt;&gt;"",INDIRECT("'"&amp;F7&amp;"'!"&amp;G7),"")</f>
        <v>0</v>
      </c>
      <c r="F7" s="1175" t="s">
        <v>3517</v>
      </c>
      <c r="G7" t="s">
        <v>3519</v>
      </c>
      <c r="H7" s="3"/>
      <c r="I7" s="3"/>
      <c r="J7" s="3"/>
      <c r="K7" s="296"/>
      <c r="L7" s="296"/>
      <c r="M7" s="296"/>
      <c r="R7" s="1175"/>
    </row>
    <row r="8" spans="1:18">
      <c r="A8">
        <v>3</v>
      </c>
      <c r="B8" s="6">
        <f>'BudgetSum 2-4'!E18</f>
        <v>0</v>
      </c>
      <c r="C8" s="3"/>
      <c r="D8" t="b">
        <f t="shared" ca="1" si="0"/>
        <v>1</v>
      </c>
      <c r="E8" cm="1">
        <f t="array" aca="1" ref="E8" ca="1">IF(F8&lt;&gt;"",INDIRECT("'"&amp;F8&amp;"'!"&amp;G8),"")</f>
        <v>0</v>
      </c>
      <c r="F8" s="1175" t="s">
        <v>3517</v>
      </c>
      <c r="G8" t="s">
        <v>3520</v>
      </c>
      <c r="H8" s="3"/>
      <c r="I8" s="3"/>
      <c r="J8" s="3"/>
      <c r="R8" s="1175"/>
    </row>
    <row r="9" spans="1:18">
      <c r="A9">
        <v>4</v>
      </c>
      <c r="B9" s="6">
        <f>'BudgetSum 2-4'!F18</f>
        <v>0</v>
      </c>
      <c r="D9" t="b">
        <f t="shared" ca="1" si="0"/>
        <v>1</v>
      </c>
      <c r="E9" cm="1">
        <f t="array" aca="1" ref="E9" ca="1">IF(F9&lt;&gt;"",INDIRECT("'"&amp;F9&amp;"'!"&amp;G9),"")</f>
        <v>0</v>
      </c>
      <c r="F9" s="1175" t="s">
        <v>3517</v>
      </c>
      <c r="G9" t="s">
        <v>3521</v>
      </c>
      <c r="K9" s="296"/>
      <c r="R9" s="1175"/>
    </row>
    <row r="10" spans="1:18">
      <c r="A10">
        <v>5</v>
      </c>
      <c r="B10" s="6">
        <f>'BudgetSum 2-4'!G18</f>
        <v>0</v>
      </c>
      <c r="D10" t="b">
        <f t="shared" ca="1" si="0"/>
        <v>1</v>
      </c>
      <c r="E10" cm="1">
        <f t="array" aca="1" ref="E10" ca="1">IF(F10&lt;&gt;"",INDIRECT("'"&amp;F10&amp;"'!"&amp;G10),"")</f>
        <v>0</v>
      </c>
      <c r="F10" s="1175" t="s">
        <v>3517</v>
      </c>
      <c r="G10" t="s">
        <v>3522</v>
      </c>
      <c r="R10" s="1175"/>
    </row>
    <row r="11" spans="1:18">
      <c r="A11">
        <v>6</v>
      </c>
      <c r="B11" s="6">
        <f>'BudgetSum 2-4'!H18</f>
        <v>0</v>
      </c>
      <c r="C11" s="3"/>
      <c r="D11" t="b">
        <f t="shared" ca="1" si="0"/>
        <v>1</v>
      </c>
      <c r="E11" cm="1">
        <f t="array" aca="1" ref="E11" ca="1">IF(F11&lt;&gt;"",INDIRECT("'"&amp;F11&amp;"'!"&amp;G11),"")</f>
        <v>0</v>
      </c>
      <c r="F11" s="1175" t="s">
        <v>3517</v>
      </c>
      <c r="G11" t="s">
        <v>3523</v>
      </c>
      <c r="H11" s="3"/>
      <c r="I11" s="3"/>
      <c r="J11" s="3"/>
      <c r="R11" s="1175"/>
    </row>
    <row r="12" spans="1:18">
      <c r="A12">
        <v>7</v>
      </c>
      <c r="B12" s="6">
        <f>'BudgetSum 2-4'!K18</f>
        <v>0</v>
      </c>
      <c r="C12" s="3"/>
      <c r="D12" t="b">
        <f t="shared" ca="1" si="0"/>
        <v>1</v>
      </c>
      <c r="E12" cm="1">
        <f t="array" aca="1" ref="E12" ca="1">IF(F12&lt;&gt;"",INDIRECT("'"&amp;F12&amp;"'!"&amp;G12),"")</f>
        <v>0</v>
      </c>
      <c r="F12" s="1175" t="s">
        <v>3517</v>
      </c>
      <c r="G12" t="s">
        <v>3524</v>
      </c>
      <c r="H12" s="3"/>
      <c r="I12" s="3"/>
      <c r="J12" s="3"/>
      <c r="R12" s="1175"/>
    </row>
    <row r="13" spans="1:18">
      <c r="A13">
        <v>8</v>
      </c>
      <c r="B13" s="7">
        <f>'CashSum 5'!C4</f>
        <v>1327721</v>
      </c>
      <c r="D13" t="b">
        <f t="shared" ca="1" si="0"/>
        <v>1</v>
      </c>
      <c r="E13" cm="1">
        <f t="array" aca="1" ref="E13" ca="1">IF(F13&lt;&gt;"",INDIRECT("'"&amp;F13&amp;"'!"&amp;G13),"")</f>
        <v>1327721</v>
      </c>
      <c r="F13" s="1175" t="s">
        <v>3525</v>
      </c>
      <c r="G13" t="s">
        <v>3526</v>
      </c>
      <c r="R13" s="1175"/>
    </row>
    <row r="14" spans="1:18">
      <c r="A14">
        <v>9</v>
      </c>
      <c r="B14" s="7">
        <f>'CashSum 5'!C7</f>
        <v>0</v>
      </c>
      <c r="D14" t="b">
        <f t="shared" ca="1" si="0"/>
        <v>1</v>
      </c>
      <c r="E14" cm="1">
        <f t="array" aca="1" ref="E14" ca="1">IF(F14&lt;&gt;"",INDIRECT("'"&amp;F14&amp;"'!"&amp;G14),"")</f>
        <v>0</v>
      </c>
      <c r="F14" s="1175" t="s">
        <v>3525</v>
      </c>
      <c r="G14" t="s">
        <v>3527</v>
      </c>
      <c r="R14" s="1175"/>
    </row>
    <row r="15" spans="1:18">
      <c r="A15">
        <v>10</v>
      </c>
      <c r="B15" s="7">
        <f>'CashSum 5'!C10</f>
        <v>0</v>
      </c>
      <c r="C15" s="3"/>
      <c r="D15" t="b">
        <f t="shared" ca="1" si="0"/>
        <v>1</v>
      </c>
      <c r="E15" cm="1">
        <f t="array" aca="1" ref="E15" ca="1">IF(F15&lt;&gt;"",INDIRECT("'"&amp;F15&amp;"'!"&amp;G15),"")</f>
        <v>0</v>
      </c>
      <c r="F15" s="1175" t="s">
        <v>3525</v>
      </c>
      <c r="G15" t="s">
        <v>3528</v>
      </c>
      <c r="H15" s="3"/>
      <c r="I15" s="3"/>
      <c r="J15" s="3"/>
      <c r="R15" s="1175"/>
    </row>
    <row r="16" spans="1:18">
      <c r="A16">
        <v>11</v>
      </c>
      <c r="B16" s="7">
        <f>'CashSum 5'!C11</f>
        <v>1327721</v>
      </c>
      <c r="D16" t="b">
        <f t="shared" ca="1" si="0"/>
        <v>1</v>
      </c>
      <c r="E16" cm="1">
        <f t="array" aca="1" ref="E16" ca="1">IF(F16&lt;&gt;"",INDIRECT("'"&amp;F16&amp;"'!"&amp;G16),"")</f>
        <v>1327721</v>
      </c>
      <c r="F16" s="1175" t="s">
        <v>3525</v>
      </c>
      <c r="G16" t="s">
        <v>3529</v>
      </c>
      <c r="K16" s="296"/>
      <c r="R16" s="1175"/>
    </row>
    <row r="17" spans="1:18">
      <c r="A17">
        <v>12</v>
      </c>
      <c r="B17" s="7">
        <f>'CashSum 5'!C12</f>
        <v>1616729</v>
      </c>
      <c r="D17" t="b">
        <f t="shared" ca="1" si="0"/>
        <v>1</v>
      </c>
      <c r="E17" cm="1">
        <f t="array" aca="1" ref="E17" ca="1">IF(F17&lt;&gt;"",INDIRECT("'"&amp;F17&amp;"'!"&amp;G17),"")</f>
        <v>1616729</v>
      </c>
      <c r="F17" s="1175" t="s">
        <v>3525</v>
      </c>
      <c r="G17" t="s">
        <v>3530</v>
      </c>
      <c r="R17" s="1175"/>
    </row>
    <row r="18" spans="1:18">
      <c r="A18">
        <v>13</v>
      </c>
      <c r="B18" s="7">
        <f>'CashSum 5'!C13</f>
        <v>1327721</v>
      </c>
      <c r="C18" s="3"/>
      <c r="D18" t="b">
        <f t="shared" ca="1" si="0"/>
        <v>1</v>
      </c>
      <c r="E18" cm="1">
        <f t="array" aca="1" ref="E18" ca="1">IF(F18&lt;&gt;"",INDIRECT("'"&amp;F18&amp;"'!"&amp;G18),"")</f>
        <v>1327721</v>
      </c>
      <c r="F18" s="1175" t="s">
        <v>3525</v>
      </c>
      <c r="G18" t="s">
        <v>3531</v>
      </c>
      <c r="H18" s="3"/>
      <c r="I18" s="3"/>
      <c r="J18" s="3"/>
      <c r="R18" s="1175"/>
    </row>
    <row r="19" spans="1:18">
      <c r="A19">
        <v>14</v>
      </c>
      <c r="B19" s="7">
        <f>'CashSum 5'!C15</f>
        <v>0</v>
      </c>
      <c r="C19" s="3"/>
      <c r="D19" t="b">
        <f t="shared" ca="1" si="0"/>
        <v>1</v>
      </c>
      <c r="E19" cm="1">
        <f t="array" aca="1" ref="E19" ca="1">IF(F19&lt;&gt;"",INDIRECT("'"&amp;F19&amp;"'!"&amp;G19),"")</f>
        <v>0</v>
      </c>
      <c r="F19" s="1175" t="s">
        <v>3525</v>
      </c>
      <c r="G19" t="s">
        <v>3532</v>
      </c>
      <c r="H19" s="3"/>
      <c r="I19" s="3"/>
      <c r="J19" s="3"/>
      <c r="R19" s="1175"/>
    </row>
    <row r="20" spans="1:18">
      <c r="A20">
        <v>15</v>
      </c>
      <c r="B20" s="7">
        <f>'CashSum 5'!C16</f>
        <v>0</v>
      </c>
      <c r="D20" t="b">
        <f t="shared" ca="1" si="0"/>
        <v>1</v>
      </c>
      <c r="E20" cm="1">
        <f t="array" aca="1" ref="E20" ca="1">IF(F20&lt;&gt;"",INDIRECT("'"&amp;F20&amp;"'!"&amp;G20),"")</f>
        <v>0</v>
      </c>
      <c r="F20" s="1175" t="s">
        <v>3525</v>
      </c>
      <c r="G20" t="s">
        <v>3533</v>
      </c>
      <c r="R20" s="1175"/>
    </row>
    <row r="21" spans="1:18" ht="15.75" customHeight="1">
      <c r="A21" s="1">
        <v>16</v>
      </c>
      <c r="C21" s="2" t="s">
        <v>3534</v>
      </c>
      <c r="E21" t="str" cm="1">
        <f t="array" aca="1" ref="E21" ca="1">IF(F21&lt;&gt;"",INDIRECT("'"&amp;F21&amp;"'!"&amp;G21),"")</f>
        <v/>
      </c>
      <c r="F21" s="550"/>
      <c r="H21" s="3"/>
      <c r="I21" s="3"/>
      <c r="J21" s="3"/>
    </row>
    <row r="22" spans="1:18" ht="15" customHeight="1">
      <c r="A22">
        <v>17</v>
      </c>
      <c r="B22" s="7">
        <f>'CashSum 5'!C17</f>
        <v>0</v>
      </c>
      <c r="C22" s="3"/>
      <c r="D22" t="b">
        <f ca="1">E22=B22</f>
        <v>1</v>
      </c>
      <c r="E22" cm="1">
        <f t="array" aca="1" ref="E22" ca="1">IF(F22&lt;&gt;"",INDIRECT("'"&amp;F22&amp;"'!"&amp;G22),"")</f>
        <v>0</v>
      </c>
      <c r="F22" s="1175" t="s">
        <v>3525</v>
      </c>
      <c r="G22" t="s">
        <v>3535</v>
      </c>
      <c r="K22" s="296"/>
    </row>
    <row r="23" spans="1:18">
      <c r="A23">
        <v>18</v>
      </c>
      <c r="B23" s="7">
        <f>'CashSum 5'!C8</f>
        <v>0</v>
      </c>
      <c r="D23" t="b">
        <f ca="1">E23=B23</f>
        <v>1</v>
      </c>
      <c r="E23" cm="1">
        <f t="array" aca="1" ref="E23" ca="1">IF(F23&lt;&gt;"",INDIRECT("'"&amp;F23&amp;"'!"&amp;G23),"")</f>
        <v>0</v>
      </c>
      <c r="F23" s="1175" t="s">
        <v>3525</v>
      </c>
      <c r="G23" t="s">
        <v>3536</v>
      </c>
      <c r="H23" s="3"/>
      <c r="I23" s="3"/>
      <c r="J23" s="3"/>
      <c r="R23" s="1175"/>
    </row>
    <row r="24" spans="1:18" ht="15.75" customHeight="1">
      <c r="A24" s="1">
        <v>19</v>
      </c>
      <c r="C24" s="2" t="s">
        <v>3534</v>
      </c>
      <c r="E24" t="str" cm="1">
        <f t="array" aca="1" ref="E24" ca="1">IF(F24&lt;&gt;"",INDIRECT("'"&amp;F24&amp;"'!"&amp;G24),"")</f>
        <v/>
      </c>
      <c r="F24" s="550"/>
      <c r="H24" s="3"/>
      <c r="I24" s="3"/>
      <c r="J24" s="3"/>
    </row>
    <row r="25" spans="1:18" ht="15.75" customHeight="1">
      <c r="A25" s="1">
        <v>20</v>
      </c>
      <c r="C25" s="2" t="s">
        <v>3534</v>
      </c>
      <c r="E25" t="str" cm="1">
        <f t="array" aca="1" ref="E25" ca="1">IF(F25&lt;&gt;"",INDIRECT("'"&amp;F25&amp;"'!"&amp;G25),"")</f>
        <v/>
      </c>
      <c r="F25" s="550"/>
      <c r="H25" s="3"/>
      <c r="I25" s="3"/>
      <c r="J25" s="3"/>
    </row>
    <row r="26" spans="1:18">
      <c r="A26">
        <v>21</v>
      </c>
      <c r="B26" s="7">
        <f>'CashSum 5'!C18</f>
        <v>0</v>
      </c>
      <c r="C26" s="3"/>
      <c r="D26" t="b">
        <f t="shared" ref="D26:D37" ca="1" si="1">E26=B26</f>
        <v>1</v>
      </c>
      <c r="E26" cm="1">
        <f t="array" aca="1" ref="E26" ca="1">IF(F26&lt;&gt;"",INDIRECT("'"&amp;F26&amp;"'!"&amp;G26),"")</f>
        <v>0</v>
      </c>
      <c r="F26" s="1175" t="s">
        <v>3525</v>
      </c>
      <c r="G26" t="s">
        <v>3518</v>
      </c>
      <c r="R26" s="1175"/>
    </row>
    <row r="27" spans="1:18" ht="15" customHeight="1">
      <c r="A27">
        <v>22</v>
      </c>
      <c r="B27" s="7">
        <f>'CashSum 5'!C19</f>
        <v>0</v>
      </c>
      <c r="D27" t="b">
        <f t="shared" ca="1" si="1"/>
        <v>1</v>
      </c>
      <c r="E27" cm="1">
        <f t="array" aca="1" ref="E27" ca="1">IF(F27&lt;&gt;"",INDIRECT("'"&amp;F27&amp;"'!"&amp;G27),"")</f>
        <v>0</v>
      </c>
      <c r="F27" s="1175" t="s">
        <v>3525</v>
      </c>
      <c r="G27" t="s">
        <v>3537</v>
      </c>
    </row>
    <row r="28" spans="1:18" ht="15" customHeight="1">
      <c r="A28">
        <v>23</v>
      </c>
      <c r="B28" s="7">
        <f>'CashSum 5'!C20</f>
        <v>1327721</v>
      </c>
      <c r="D28" t="b">
        <f t="shared" ca="1" si="1"/>
        <v>1</v>
      </c>
      <c r="E28" cm="1">
        <f t="array" aca="1" ref="E28" ca="1">IF(F28&lt;&gt;"",INDIRECT("'"&amp;F28&amp;"'!"&amp;G28),"")</f>
        <v>1327721</v>
      </c>
      <c r="F28" s="1175" t="s">
        <v>3525</v>
      </c>
      <c r="G28" t="s">
        <v>3538</v>
      </c>
    </row>
    <row r="29" spans="1:18">
      <c r="A29">
        <v>24</v>
      </c>
      <c r="B29" s="7">
        <f>'CashSum 5'!C21</f>
        <v>289008</v>
      </c>
      <c r="D29" t="b">
        <f t="shared" ca="1" si="1"/>
        <v>1</v>
      </c>
      <c r="E29" cm="1">
        <f t="array" aca="1" ref="E29" ca="1">IF(F29&lt;&gt;"",INDIRECT("'"&amp;F29&amp;"'!"&amp;G29),"")</f>
        <v>289008</v>
      </c>
      <c r="F29" s="1175" t="s">
        <v>3525</v>
      </c>
      <c r="G29" t="s">
        <v>3539</v>
      </c>
      <c r="H29" s="3"/>
      <c r="I29" s="3"/>
      <c r="J29" s="3"/>
      <c r="R29" s="1175"/>
    </row>
    <row r="30" spans="1:18">
      <c r="A30">
        <v>25</v>
      </c>
      <c r="B30" s="7">
        <f>'CashSum 5'!D4</f>
        <v>0</v>
      </c>
      <c r="D30" t="b">
        <f t="shared" ca="1" si="1"/>
        <v>1</v>
      </c>
      <c r="E30" cm="1">
        <f t="array" aca="1" ref="E30" ca="1">IF(F30&lt;&gt;"",INDIRECT("'"&amp;F30&amp;"'!"&amp;G30),"")</f>
        <v>0</v>
      </c>
      <c r="F30" s="1175" t="s">
        <v>3525</v>
      </c>
      <c r="G30" t="s">
        <v>3540</v>
      </c>
      <c r="R30" s="1175"/>
    </row>
    <row r="31" spans="1:18">
      <c r="A31">
        <v>26</v>
      </c>
      <c r="B31" s="7">
        <f>'CashSum 5'!D7</f>
        <v>0</v>
      </c>
      <c r="C31" s="3"/>
      <c r="D31" t="b">
        <f t="shared" ca="1" si="1"/>
        <v>1</v>
      </c>
      <c r="E31" cm="1">
        <f t="array" aca="1" ref="E31" ca="1">IF(F31&lt;&gt;"",INDIRECT("'"&amp;F31&amp;"'!"&amp;G31),"")</f>
        <v>0</v>
      </c>
      <c r="F31" s="1175" t="s">
        <v>3525</v>
      </c>
      <c r="G31" t="s">
        <v>3541</v>
      </c>
      <c r="R31" s="1175"/>
    </row>
    <row r="32" spans="1:18">
      <c r="A32">
        <v>27</v>
      </c>
      <c r="B32" s="7">
        <f>'CashSum 5'!D10</f>
        <v>0</v>
      </c>
      <c r="D32" t="b">
        <f t="shared" ca="1" si="1"/>
        <v>1</v>
      </c>
      <c r="E32" cm="1">
        <f t="array" aca="1" ref="E32" ca="1">IF(F32&lt;&gt;"",INDIRECT("'"&amp;F32&amp;"'!"&amp;G32),"")</f>
        <v>0</v>
      </c>
      <c r="F32" s="1175" t="s">
        <v>3525</v>
      </c>
      <c r="G32" t="s">
        <v>3542</v>
      </c>
      <c r="R32" s="1175"/>
    </row>
    <row r="33" spans="1:18">
      <c r="A33">
        <v>28</v>
      </c>
      <c r="B33" s="7">
        <f>'CashSum 5'!D11</f>
        <v>0</v>
      </c>
      <c r="D33" t="b">
        <f t="shared" ca="1" si="1"/>
        <v>1</v>
      </c>
      <c r="E33" cm="1">
        <f t="array" aca="1" ref="E33" ca="1">IF(F33&lt;&gt;"",INDIRECT("'"&amp;F33&amp;"'!"&amp;G33),"")</f>
        <v>0</v>
      </c>
      <c r="F33" s="1175" t="s">
        <v>3525</v>
      </c>
      <c r="G33" t="s">
        <v>3543</v>
      </c>
      <c r="R33" s="1175"/>
    </row>
    <row r="34" spans="1:18">
      <c r="A34">
        <v>29</v>
      </c>
      <c r="B34" s="7">
        <f>'CashSum 5'!D12</f>
        <v>0</v>
      </c>
      <c r="C34" s="3"/>
      <c r="D34" t="b">
        <f t="shared" ca="1" si="1"/>
        <v>1</v>
      </c>
      <c r="E34" cm="1">
        <f t="array" aca="1" ref="E34" ca="1">IF(F34&lt;&gt;"",INDIRECT("'"&amp;F34&amp;"'!"&amp;G34),"")</f>
        <v>0</v>
      </c>
      <c r="F34" s="1175" t="s">
        <v>3525</v>
      </c>
      <c r="G34" t="s">
        <v>3544</v>
      </c>
      <c r="H34" s="3"/>
      <c r="I34" s="3"/>
      <c r="J34" s="3"/>
      <c r="R34" s="1175"/>
    </row>
    <row r="35" spans="1:18">
      <c r="A35">
        <v>30</v>
      </c>
      <c r="B35" s="7">
        <f>'CashSum 5'!D13</f>
        <v>0</v>
      </c>
      <c r="D35" t="b">
        <f t="shared" ca="1" si="1"/>
        <v>1</v>
      </c>
      <c r="E35" cm="1">
        <f t="array" aca="1" ref="E35" ca="1">IF(F35&lt;&gt;"",INDIRECT("'"&amp;F35&amp;"'!"&amp;G35),"")</f>
        <v>0</v>
      </c>
      <c r="F35" s="1175" t="s">
        <v>3525</v>
      </c>
      <c r="G35" t="s">
        <v>3545</v>
      </c>
      <c r="R35" s="1175"/>
    </row>
    <row r="36" spans="1:18">
      <c r="A36">
        <v>31</v>
      </c>
      <c r="B36" s="7">
        <f>'CashSum 5'!D15</f>
        <v>0</v>
      </c>
      <c r="D36" t="b">
        <f t="shared" ca="1" si="1"/>
        <v>1</v>
      </c>
      <c r="E36" cm="1">
        <f t="array" aca="1" ref="E36" ca="1">IF(F36&lt;&gt;"",INDIRECT("'"&amp;F36&amp;"'!"&amp;G36),"")</f>
        <v>0</v>
      </c>
      <c r="F36" s="1175" t="s">
        <v>3525</v>
      </c>
      <c r="G36" t="s">
        <v>3546</v>
      </c>
      <c r="R36" s="1175"/>
    </row>
    <row r="37" spans="1:18">
      <c r="A37">
        <v>32</v>
      </c>
      <c r="B37" s="7">
        <f>'CashSum 5'!D16</f>
        <v>0</v>
      </c>
      <c r="D37" t="b">
        <f t="shared" ca="1" si="1"/>
        <v>1</v>
      </c>
      <c r="E37" cm="1">
        <f t="array" aca="1" ref="E37" ca="1">IF(F37&lt;&gt;"",INDIRECT("'"&amp;F37&amp;"'!"&amp;G37),"")</f>
        <v>0</v>
      </c>
      <c r="F37" s="1175" t="s">
        <v>3525</v>
      </c>
      <c r="G37" t="s">
        <v>3547</v>
      </c>
      <c r="H37" s="3"/>
      <c r="I37" s="3"/>
      <c r="J37" s="3"/>
      <c r="R37" s="1175"/>
    </row>
    <row r="38" spans="1:18" ht="15.75" customHeight="1">
      <c r="A38" s="1">
        <v>33</v>
      </c>
      <c r="C38" s="2" t="s">
        <v>3534</v>
      </c>
      <c r="E38" t="str" cm="1">
        <f t="array" aca="1" ref="E38" ca="1">IF(F38&lt;&gt;"",INDIRECT("'"&amp;F38&amp;"'!"&amp;G38),"")</f>
        <v/>
      </c>
      <c r="F38" s="550"/>
      <c r="H38" s="3"/>
      <c r="I38" s="3"/>
      <c r="J38" s="3"/>
    </row>
    <row r="39" spans="1:18">
      <c r="A39">
        <v>34</v>
      </c>
      <c r="B39" s="7">
        <f>'CashSum 5'!D17</f>
        <v>0</v>
      </c>
      <c r="C39" s="3"/>
      <c r="D39" t="b">
        <f ca="1">E39=B39</f>
        <v>1</v>
      </c>
      <c r="E39" cm="1">
        <f t="array" aca="1" ref="E39" ca="1">IF(F39&lt;&gt;"",INDIRECT("'"&amp;F39&amp;"'!"&amp;G39),"")</f>
        <v>0</v>
      </c>
      <c r="F39" s="1175" t="s">
        <v>3525</v>
      </c>
      <c r="G39" t="s">
        <v>3548</v>
      </c>
      <c r="R39" s="1175"/>
    </row>
    <row r="40" spans="1:18" ht="15.75" customHeight="1">
      <c r="A40" s="1">
        <v>35</v>
      </c>
      <c r="C40" s="2" t="s">
        <v>3534</v>
      </c>
      <c r="E40" t="str" cm="1">
        <f t="array" aca="1" ref="E40" ca="1">IF(F40&lt;&gt;"",INDIRECT("'"&amp;F40&amp;"'!"&amp;G40),"")</f>
        <v/>
      </c>
      <c r="F40" s="550"/>
      <c r="H40" s="3"/>
      <c r="I40" s="3"/>
      <c r="J40" s="3"/>
    </row>
    <row r="41" spans="1:18" ht="15.75" customHeight="1">
      <c r="A41" s="1">
        <v>36</v>
      </c>
      <c r="C41" s="2" t="s">
        <v>3534</v>
      </c>
      <c r="E41" t="str" cm="1">
        <f t="array" aca="1" ref="E41" ca="1">IF(F41&lt;&gt;"",INDIRECT("'"&amp;F41&amp;"'!"&amp;G41),"")</f>
        <v/>
      </c>
      <c r="F41" s="550"/>
      <c r="H41" s="3"/>
      <c r="I41" s="3"/>
      <c r="J41" s="3"/>
    </row>
    <row r="42" spans="1:18" ht="15.75" customHeight="1">
      <c r="A42" s="1">
        <v>37</v>
      </c>
      <c r="C42" s="2" t="s">
        <v>3534</v>
      </c>
      <c r="E42" t="str" cm="1">
        <f t="array" aca="1" ref="E42" ca="1">IF(F42&lt;&gt;"",INDIRECT("'"&amp;F42&amp;"'!"&amp;G42),"")</f>
        <v/>
      </c>
      <c r="F42" s="550"/>
      <c r="H42" s="3"/>
      <c r="I42" s="3"/>
      <c r="J42" s="3"/>
    </row>
    <row r="43" spans="1:18">
      <c r="A43">
        <v>38</v>
      </c>
      <c r="B43" s="7">
        <f>'CashSum 5'!D18</f>
        <v>0</v>
      </c>
      <c r="C43" s="3"/>
      <c r="D43" t="b">
        <f t="shared" ref="D43:D52" ca="1" si="2">E43=B43</f>
        <v>1</v>
      </c>
      <c r="E43" cm="1">
        <f t="array" aca="1" ref="E43" ca="1">IF(F43&lt;&gt;"",INDIRECT("'"&amp;F43&amp;"'!"&amp;G43),"")</f>
        <v>0</v>
      </c>
      <c r="F43" s="1175" t="s">
        <v>3525</v>
      </c>
      <c r="G43" t="s">
        <v>3519</v>
      </c>
      <c r="R43" s="1175"/>
    </row>
    <row r="44" spans="1:18">
      <c r="A44">
        <v>39</v>
      </c>
      <c r="B44" s="7">
        <f>'CashSum 5'!D19</f>
        <v>0</v>
      </c>
      <c r="C44" s="3"/>
      <c r="D44" t="b">
        <f t="shared" ca="1" si="2"/>
        <v>1</v>
      </c>
      <c r="E44" cm="1">
        <f t="array" aca="1" ref="E44" ca="1">IF(F44&lt;&gt;"",INDIRECT("'"&amp;F44&amp;"'!"&amp;G44),"")</f>
        <v>0</v>
      </c>
      <c r="F44" s="1175" t="s">
        <v>3525</v>
      </c>
      <c r="G44" t="s">
        <v>3549</v>
      </c>
      <c r="R44" s="1175"/>
    </row>
    <row r="45" spans="1:18" ht="15" customHeight="1">
      <c r="A45">
        <v>40</v>
      </c>
      <c r="B45" s="7">
        <f>'CashSum 5'!D20</f>
        <v>0</v>
      </c>
      <c r="D45" t="b">
        <f t="shared" ca="1" si="2"/>
        <v>1</v>
      </c>
      <c r="E45" cm="1">
        <f t="array" aca="1" ref="E45" ca="1">IF(F45&lt;&gt;"",INDIRECT("'"&amp;F45&amp;"'!"&amp;G45),"")</f>
        <v>0</v>
      </c>
      <c r="F45" s="1175" t="s">
        <v>3525</v>
      </c>
      <c r="G45" t="s">
        <v>3550</v>
      </c>
    </row>
    <row r="46" spans="1:18">
      <c r="A46">
        <v>41</v>
      </c>
      <c r="B46" s="7">
        <f>'CashSum 5'!D21</f>
        <v>0</v>
      </c>
      <c r="D46" t="b">
        <f t="shared" ca="1" si="2"/>
        <v>1</v>
      </c>
      <c r="E46" cm="1">
        <f t="array" aca="1" ref="E46" ca="1">IF(F46&lt;&gt;"",INDIRECT("'"&amp;F46&amp;"'!"&amp;G46),"")</f>
        <v>0</v>
      </c>
      <c r="F46" s="1175" t="s">
        <v>3525</v>
      </c>
      <c r="G46" t="s">
        <v>3551</v>
      </c>
      <c r="H46" s="3"/>
      <c r="I46" s="3"/>
      <c r="J46" s="3"/>
      <c r="R46" s="1175"/>
    </row>
    <row r="47" spans="1:18" ht="15" customHeight="1">
      <c r="A47">
        <v>42</v>
      </c>
      <c r="B47" s="7">
        <f>'CashSum 5'!E4</f>
        <v>0</v>
      </c>
      <c r="C47" s="3"/>
      <c r="D47" t="b">
        <f t="shared" ca="1" si="2"/>
        <v>1</v>
      </c>
      <c r="E47" cm="1">
        <f t="array" aca="1" ref="E47" ca="1">IF(F47&lt;&gt;"",INDIRECT("'"&amp;F47&amp;"'!"&amp;G47),"")</f>
        <v>0</v>
      </c>
      <c r="F47" s="1175" t="s">
        <v>3525</v>
      </c>
      <c r="G47" t="s">
        <v>3552</v>
      </c>
    </row>
    <row r="48" spans="1:18" ht="15" customHeight="1">
      <c r="A48">
        <v>43</v>
      </c>
      <c r="B48" s="7">
        <f>'CashSum 5'!E10</f>
        <v>0</v>
      </c>
      <c r="D48" t="b">
        <f t="shared" ca="1" si="2"/>
        <v>1</v>
      </c>
      <c r="E48" cm="1">
        <f t="array" aca="1" ref="E48" ca="1">IF(F48&lt;&gt;"",INDIRECT("'"&amp;F48&amp;"'!"&amp;G48),"")</f>
        <v>0</v>
      </c>
      <c r="F48" s="1175" t="s">
        <v>3525</v>
      </c>
      <c r="G48" t="s">
        <v>3553</v>
      </c>
    </row>
    <row r="49" spans="1:18" ht="15" customHeight="1">
      <c r="A49">
        <v>44</v>
      </c>
      <c r="B49" s="7">
        <f>'CashSum 5'!E11</f>
        <v>0</v>
      </c>
      <c r="D49" t="b">
        <f t="shared" ca="1" si="2"/>
        <v>1</v>
      </c>
      <c r="E49" cm="1">
        <f t="array" aca="1" ref="E49" ca="1">IF(F49&lt;&gt;"",INDIRECT("'"&amp;F49&amp;"'!"&amp;G49),"")</f>
        <v>0</v>
      </c>
      <c r="F49" s="1175" t="s">
        <v>3525</v>
      </c>
      <c r="G49" t="s">
        <v>3554</v>
      </c>
    </row>
    <row r="50" spans="1:18">
      <c r="A50">
        <v>45</v>
      </c>
      <c r="B50" s="7">
        <f>'CashSum 5'!E12</f>
        <v>0</v>
      </c>
      <c r="C50" s="3"/>
      <c r="D50" t="b">
        <f t="shared" ca="1" si="2"/>
        <v>1</v>
      </c>
      <c r="E50" cm="1">
        <f t="array" aca="1" ref="E50" ca="1">IF(F50&lt;&gt;"",INDIRECT("'"&amp;F50&amp;"'!"&amp;G50),"")</f>
        <v>0</v>
      </c>
      <c r="F50" s="1175" t="s">
        <v>3525</v>
      </c>
      <c r="G50" t="s">
        <v>3555</v>
      </c>
      <c r="H50" s="3"/>
      <c r="I50" s="3"/>
      <c r="J50" s="3"/>
      <c r="R50" s="1175"/>
    </row>
    <row r="51" spans="1:18">
      <c r="A51">
        <v>46</v>
      </c>
      <c r="B51" s="7">
        <f>'CashSum 5'!E13</f>
        <v>0</v>
      </c>
      <c r="C51" s="3"/>
      <c r="D51" t="b">
        <f t="shared" ca="1" si="2"/>
        <v>1</v>
      </c>
      <c r="E51" cm="1">
        <f t="array" aca="1" ref="E51" ca="1">IF(F51&lt;&gt;"",INDIRECT("'"&amp;F51&amp;"'!"&amp;G51),"")</f>
        <v>0</v>
      </c>
      <c r="F51" s="1175" t="s">
        <v>3525</v>
      </c>
      <c r="G51" t="s">
        <v>3556</v>
      </c>
      <c r="H51" s="3"/>
      <c r="I51" s="3"/>
      <c r="J51" s="3"/>
      <c r="R51" s="1175"/>
    </row>
    <row r="52" spans="1:18">
      <c r="A52">
        <v>47</v>
      </c>
      <c r="B52" s="7">
        <f>'CashSum 5'!E16</f>
        <v>0</v>
      </c>
      <c r="D52" t="b">
        <f t="shared" ca="1" si="2"/>
        <v>1</v>
      </c>
      <c r="E52" cm="1">
        <f t="array" aca="1" ref="E52" ca="1">IF(F52&lt;&gt;"",INDIRECT("'"&amp;F52&amp;"'!"&amp;G52),"")</f>
        <v>0</v>
      </c>
      <c r="F52" s="1175" t="s">
        <v>3525</v>
      </c>
      <c r="G52" t="s">
        <v>3557</v>
      </c>
      <c r="R52" s="1175"/>
    </row>
    <row r="53" spans="1:18" ht="15.75" customHeight="1">
      <c r="A53" s="1">
        <v>48</v>
      </c>
      <c r="C53" s="2" t="s">
        <v>3534</v>
      </c>
      <c r="E53" t="str" cm="1">
        <f t="array" aca="1" ref="E53" ca="1">IF(F53&lt;&gt;"",INDIRECT("'"&amp;F53&amp;"'!"&amp;G53),"")</f>
        <v/>
      </c>
      <c r="F53" s="550"/>
      <c r="H53" s="3"/>
      <c r="I53" s="3"/>
      <c r="J53" s="3"/>
    </row>
    <row r="54" spans="1:18" ht="15.75" customHeight="1">
      <c r="A54" s="1">
        <v>49</v>
      </c>
      <c r="C54" s="2" t="s">
        <v>3534</v>
      </c>
      <c r="E54" t="str" cm="1">
        <f t="array" aca="1" ref="E54" ca="1">IF(F54&lt;&gt;"",INDIRECT("'"&amp;F54&amp;"'!"&amp;G54),"")</f>
        <v/>
      </c>
      <c r="F54" s="550"/>
      <c r="H54" s="3"/>
      <c r="I54" s="3"/>
      <c r="J54" s="3"/>
    </row>
    <row r="55" spans="1:18">
      <c r="A55">
        <v>50</v>
      </c>
      <c r="B55" s="7">
        <f>'CashSum 5'!D8</f>
        <v>0</v>
      </c>
      <c r="D55" t="b">
        <f ca="1">E55=B55</f>
        <v>1</v>
      </c>
      <c r="E55" cm="1">
        <f t="array" aca="1" ref="E55" ca="1">IF(F55&lt;&gt;"",INDIRECT("'"&amp;F55&amp;"'!"&amp;G55),"")</f>
        <v>0</v>
      </c>
      <c r="F55" s="1175" t="s">
        <v>3525</v>
      </c>
      <c r="G55" t="s">
        <v>3558</v>
      </c>
      <c r="R55" s="1175"/>
    </row>
    <row r="56" spans="1:18" ht="15.75" customHeight="1">
      <c r="A56" s="1">
        <v>51</v>
      </c>
      <c r="C56" s="2" t="s">
        <v>3534</v>
      </c>
      <c r="E56" t="str" cm="1">
        <f t="array" aca="1" ref="E56" ca="1">IF(F56&lt;&gt;"",INDIRECT("'"&amp;F56&amp;"'!"&amp;G56),"")</f>
        <v/>
      </c>
      <c r="F56" s="550"/>
      <c r="R56" s="1175"/>
    </row>
    <row r="57" spans="1:18">
      <c r="A57">
        <v>52</v>
      </c>
      <c r="B57" s="7">
        <f>'CashSum 5'!E18</f>
        <v>0</v>
      </c>
      <c r="C57" s="3"/>
      <c r="D57" t="b">
        <f t="shared" ref="D57:D68" ca="1" si="3">E57=B57</f>
        <v>1</v>
      </c>
      <c r="E57" cm="1">
        <f t="array" aca="1" ref="E57" ca="1">IF(F57&lt;&gt;"",INDIRECT("'"&amp;F57&amp;"'!"&amp;G57),"")</f>
        <v>0</v>
      </c>
      <c r="F57" s="1175" t="s">
        <v>3525</v>
      </c>
      <c r="G57" t="s">
        <v>3520</v>
      </c>
      <c r="H57" s="3"/>
      <c r="I57" s="3"/>
      <c r="J57" s="3"/>
      <c r="R57" s="1175"/>
    </row>
    <row r="58" spans="1:18">
      <c r="A58">
        <v>53</v>
      </c>
      <c r="B58" s="7">
        <f>'CashSum 5'!E19</f>
        <v>0</v>
      </c>
      <c r="D58" t="b">
        <f t="shared" ca="1" si="3"/>
        <v>1</v>
      </c>
      <c r="E58" cm="1">
        <f t="array" aca="1" ref="E58" ca="1">IF(F58&lt;&gt;"",INDIRECT("'"&amp;F58&amp;"'!"&amp;G58),"")</f>
        <v>0</v>
      </c>
      <c r="F58" s="1175" t="s">
        <v>3525</v>
      </c>
      <c r="G58" t="s">
        <v>3559</v>
      </c>
      <c r="R58" s="1175"/>
    </row>
    <row r="59" spans="1:18">
      <c r="A59">
        <v>54</v>
      </c>
      <c r="B59" s="7">
        <f>'CashSum 5'!E20</f>
        <v>0</v>
      </c>
      <c r="D59" t="b">
        <f t="shared" ca="1" si="3"/>
        <v>1</v>
      </c>
      <c r="E59" cm="1">
        <f t="array" aca="1" ref="E59" ca="1">IF(F59&lt;&gt;"",INDIRECT("'"&amp;F59&amp;"'!"&amp;G59),"")</f>
        <v>0</v>
      </c>
      <c r="F59" s="1175" t="s">
        <v>3525</v>
      </c>
      <c r="G59" t="s">
        <v>3560</v>
      </c>
      <c r="R59" s="1175"/>
    </row>
    <row r="60" spans="1:18">
      <c r="A60">
        <v>55</v>
      </c>
      <c r="B60" s="7">
        <f>'CashSum 5'!E21</f>
        <v>0</v>
      </c>
      <c r="D60" t="b">
        <f t="shared" ca="1" si="3"/>
        <v>1</v>
      </c>
      <c r="E60" cm="1">
        <f t="array" aca="1" ref="E60" ca="1">IF(F60&lt;&gt;"",INDIRECT("'"&amp;F60&amp;"'!"&amp;G60),"")</f>
        <v>0</v>
      </c>
      <c r="F60" s="1175" t="s">
        <v>3525</v>
      </c>
      <c r="G60" t="s">
        <v>3561</v>
      </c>
      <c r="H60" s="3"/>
      <c r="I60" s="3"/>
      <c r="J60" s="3"/>
      <c r="R60" s="1175"/>
    </row>
    <row r="61" spans="1:18">
      <c r="A61">
        <v>56</v>
      </c>
      <c r="B61" s="7">
        <f>'CashSum 5'!F4</f>
        <v>0</v>
      </c>
      <c r="D61" t="b">
        <f t="shared" ca="1" si="3"/>
        <v>1</v>
      </c>
      <c r="E61" cm="1">
        <f t="array" aca="1" ref="E61" ca="1">IF(F61&lt;&gt;"",INDIRECT("'"&amp;F61&amp;"'!"&amp;G61),"")</f>
        <v>0</v>
      </c>
      <c r="F61" s="1175" t="s">
        <v>3525</v>
      </c>
      <c r="G61" t="s">
        <v>3562</v>
      </c>
      <c r="H61" s="3"/>
      <c r="I61" s="3"/>
      <c r="J61" s="3"/>
      <c r="R61" s="1175"/>
    </row>
    <row r="62" spans="1:18">
      <c r="A62">
        <v>57</v>
      </c>
      <c r="B62" s="7">
        <f>'CashSum 5'!F7</f>
        <v>0</v>
      </c>
      <c r="C62" s="3"/>
      <c r="D62" t="b">
        <f t="shared" ca="1" si="3"/>
        <v>1</v>
      </c>
      <c r="E62" cm="1">
        <f t="array" aca="1" ref="E62" ca="1">IF(F62&lt;&gt;"",INDIRECT("'"&amp;F62&amp;"'!"&amp;G62),"")</f>
        <v>0</v>
      </c>
      <c r="F62" s="1175" t="s">
        <v>3525</v>
      </c>
      <c r="G62" t="s">
        <v>3563</v>
      </c>
      <c r="R62" s="1175"/>
    </row>
    <row r="63" spans="1:18" ht="15" customHeight="1">
      <c r="A63">
        <v>58</v>
      </c>
      <c r="B63" s="7">
        <f>'CashSum 5'!F10</f>
        <v>0</v>
      </c>
      <c r="D63" t="b">
        <f t="shared" ca="1" si="3"/>
        <v>1</v>
      </c>
      <c r="E63" cm="1">
        <f t="array" aca="1" ref="E63" ca="1">IF(F63&lt;&gt;"",INDIRECT("'"&amp;F63&amp;"'!"&amp;G63),"")</f>
        <v>0</v>
      </c>
      <c r="F63" s="1175" t="s">
        <v>3525</v>
      </c>
      <c r="G63" t="s">
        <v>3564</v>
      </c>
    </row>
    <row r="64" spans="1:18" ht="15" customHeight="1">
      <c r="A64">
        <v>59</v>
      </c>
      <c r="B64" s="7">
        <f>'CashSum 5'!F11</f>
        <v>0</v>
      </c>
      <c r="D64" t="b">
        <f t="shared" ca="1" si="3"/>
        <v>1</v>
      </c>
      <c r="E64" cm="1">
        <f t="array" aca="1" ref="E64" ca="1">IF(F64&lt;&gt;"",INDIRECT("'"&amp;F64&amp;"'!"&amp;G64),"")</f>
        <v>0</v>
      </c>
      <c r="F64" s="1175" t="s">
        <v>3525</v>
      </c>
      <c r="G64" t="s">
        <v>3565</v>
      </c>
    </row>
    <row r="65" spans="1:18">
      <c r="A65">
        <v>60</v>
      </c>
      <c r="B65" s="7">
        <f>'CashSum 5'!F12</f>
        <v>0</v>
      </c>
      <c r="C65" s="3"/>
      <c r="D65" t="b">
        <f t="shared" ca="1" si="3"/>
        <v>1</v>
      </c>
      <c r="E65" cm="1">
        <f t="array" aca="1" ref="E65" ca="1">IF(F65&lt;&gt;"",INDIRECT("'"&amp;F65&amp;"'!"&amp;G65),"")</f>
        <v>0</v>
      </c>
      <c r="F65" s="1175" t="s">
        <v>3525</v>
      </c>
      <c r="G65" t="s">
        <v>3566</v>
      </c>
      <c r="R65" s="1175"/>
    </row>
    <row r="66" spans="1:18" ht="15" customHeight="1">
      <c r="A66">
        <v>61</v>
      </c>
      <c r="B66" s="7">
        <f>'CashSum 5'!F13</f>
        <v>0</v>
      </c>
      <c r="D66" t="b">
        <f t="shared" ca="1" si="3"/>
        <v>1</v>
      </c>
      <c r="E66" cm="1">
        <f t="array" aca="1" ref="E66" ca="1">IF(F66&lt;&gt;"",INDIRECT("'"&amp;F66&amp;"'!"&amp;G66),"")</f>
        <v>0</v>
      </c>
      <c r="F66" s="1175" t="s">
        <v>3525</v>
      </c>
      <c r="G66" t="s">
        <v>3567</v>
      </c>
    </row>
    <row r="67" spans="1:18">
      <c r="A67">
        <v>62</v>
      </c>
      <c r="B67" s="7">
        <f>'CashSum 5'!F15</f>
        <v>0</v>
      </c>
      <c r="D67" t="b">
        <f t="shared" ca="1" si="3"/>
        <v>1</v>
      </c>
      <c r="E67" cm="1">
        <f t="array" aca="1" ref="E67" ca="1">IF(F67&lt;&gt;"",INDIRECT("'"&amp;F67&amp;"'!"&amp;G67),"")</f>
        <v>0</v>
      </c>
      <c r="F67" s="1175" t="s">
        <v>3525</v>
      </c>
      <c r="G67" t="s">
        <v>3568</v>
      </c>
      <c r="H67" s="3"/>
      <c r="I67" s="3"/>
      <c r="J67" s="3"/>
      <c r="R67" s="1175"/>
    </row>
    <row r="68" spans="1:18">
      <c r="A68">
        <v>63</v>
      </c>
      <c r="B68" s="7">
        <f>'CashSum 5'!F16</f>
        <v>0</v>
      </c>
      <c r="D68" t="b">
        <f t="shared" ca="1" si="3"/>
        <v>1</v>
      </c>
      <c r="E68" cm="1">
        <f t="array" aca="1" ref="E68" ca="1">IF(F68&lt;&gt;"",INDIRECT("'"&amp;F68&amp;"'!"&amp;G68),"")</f>
        <v>0</v>
      </c>
      <c r="F68" s="1175" t="s">
        <v>3525</v>
      </c>
      <c r="G68" t="s">
        <v>3569</v>
      </c>
      <c r="R68" s="1175"/>
    </row>
    <row r="69" spans="1:18" ht="15.75" customHeight="1">
      <c r="A69" s="1">
        <v>64</v>
      </c>
      <c r="C69" s="2" t="s">
        <v>3534</v>
      </c>
      <c r="E69" t="str" cm="1">
        <f t="array" aca="1" ref="E69" ca="1">IF(F69&lt;&gt;"",INDIRECT("'"&amp;F69&amp;"'!"&amp;G69),"")</f>
        <v/>
      </c>
      <c r="F69" s="550"/>
      <c r="R69" s="1175"/>
    </row>
    <row r="70" spans="1:18">
      <c r="A70">
        <v>65</v>
      </c>
      <c r="B70" s="7">
        <f>'CashSum 5'!F17</f>
        <v>0</v>
      </c>
      <c r="D70" t="b">
        <f ca="1">E70=B70</f>
        <v>1</v>
      </c>
      <c r="E70" cm="1">
        <f t="array" aca="1" ref="E70" ca="1">IF(F70&lt;&gt;"",INDIRECT("'"&amp;F70&amp;"'!"&amp;G70),"")</f>
        <v>0</v>
      </c>
      <c r="F70" s="1175" t="s">
        <v>3525</v>
      </c>
      <c r="G70" t="s">
        <v>3570</v>
      </c>
      <c r="R70" s="1175"/>
    </row>
    <row r="71" spans="1:18" ht="15.75" customHeight="1">
      <c r="A71" s="1">
        <v>66</v>
      </c>
      <c r="C71" s="2" t="s">
        <v>3534</v>
      </c>
      <c r="E71" t="str" cm="1">
        <f t="array" aca="1" ref="E71" ca="1">IF(F71&lt;&gt;"",INDIRECT("'"&amp;F71&amp;"'!"&amp;G71),"")</f>
        <v/>
      </c>
      <c r="F71" s="550"/>
      <c r="R71" s="1175"/>
    </row>
    <row r="72" spans="1:18" ht="15.75" customHeight="1">
      <c r="A72" s="1">
        <v>67</v>
      </c>
      <c r="C72" s="2" t="s">
        <v>3534</v>
      </c>
      <c r="E72" t="str" cm="1">
        <f t="array" aca="1" ref="E72" ca="1">IF(F72&lt;&gt;"",INDIRECT("'"&amp;F72&amp;"'!"&amp;G72),"")</f>
        <v/>
      </c>
      <c r="F72" s="550"/>
      <c r="R72" s="1175"/>
    </row>
    <row r="73" spans="1:18" ht="15.75" customHeight="1">
      <c r="A73" s="1">
        <v>68</v>
      </c>
      <c r="C73" s="2" t="s">
        <v>3534</v>
      </c>
      <c r="E73" t="str" cm="1">
        <f t="array" aca="1" ref="E73" ca="1">IF(F73&lt;&gt;"",INDIRECT("'"&amp;F73&amp;"'!"&amp;G73),"")</f>
        <v/>
      </c>
      <c r="F73" s="550"/>
      <c r="R73" s="1175"/>
    </row>
    <row r="74" spans="1:18">
      <c r="A74">
        <v>69</v>
      </c>
      <c r="B74" s="7">
        <f>'CashSum 5'!F18</f>
        <v>0</v>
      </c>
      <c r="D74" t="b">
        <f t="shared" ref="D74:D83" ca="1" si="4">E74=B74</f>
        <v>1</v>
      </c>
      <c r="E74" cm="1">
        <f t="array" aca="1" ref="E74" ca="1">IF(F74&lt;&gt;"",INDIRECT("'"&amp;F74&amp;"'!"&amp;G74),"")</f>
        <v>0</v>
      </c>
      <c r="F74" s="1175" t="s">
        <v>3525</v>
      </c>
      <c r="G74" t="s">
        <v>3521</v>
      </c>
      <c r="R74" s="1175"/>
    </row>
    <row r="75" spans="1:18">
      <c r="A75">
        <v>70</v>
      </c>
      <c r="B75" s="7">
        <f>'CashSum 5'!F19</f>
        <v>0</v>
      </c>
      <c r="D75" t="b">
        <f t="shared" ca="1" si="4"/>
        <v>1</v>
      </c>
      <c r="E75" cm="1">
        <f t="array" aca="1" ref="E75" ca="1">IF(F75&lt;&gt;"",INDIRECT("'"&amp;F75&amp;"'!"&amp;G75),"")</f>
        <v>0</v>
      </c>
      <c r="F75" s="1175" t="s">
        <v>3525</v>
      </c>
      <c r="G75" t="s">
        <v>3571</v>
      </c>
      <c r="R75" s="1175"/>
    </row>
    <row r="76" spans="1:18">
      <c r="A76">
        <v>71</v>
      </c>
      <c r="B76" s="7">
        <f>'CashSum 5'!F20</f>
        <v>0</v>
      </c>
      <c r="D76" t="b">
        <f t="shared" ca="1" si="4"/>
        <v>1</v>
      </c>
      <c r="E76" cm="1">
        <f t="array" aca="1" ref="E76" ca="1">IF(F76&lt;&gt;"",INDIRECT("'"&amp;F76&amp;"'!"&amp;G76),"")</f>
        <v>0</v>
      </c>
      <c r="F76" s="1175" t="s">
        <v>3525</v>
      </c>
      <c r="G76" t="s">
        <v>3572</v>
      </c>
      <c r="H76" s="3"/>
      <c r="I76" s="3"/>
      <c r="J76" s="3"/>
      <c r="R76" s="1175"/>
    </row>
    <row r="77" spans="1:18">
      <c r="A77">
        <v>72</v>
      </c>
      <c r="B77" s="7">
        <f>'CashSum 5'!F21</f>
        <v>0</v>
      </c>
      <c r="D77" t="b">
        <f t="shared" ca="1" si="4"/>
        <v>1</v>
      </c>
      <c r="E77" cm="1">
        <f t="array" aca="1" ref="E77" ca="1">IF(F77&lt;&gt;"",INDIRECT("'"&amp;F77&amp;"'!"&amp;G77),"")</f>
        <v>0</v>
      </c>
      <c r="F77" s="1175" t="s">
        <v>3525</v>
      </c>
      <c r="G77" t="s">
        <v>3573</v>
      </c>
      <c r="R77" s="1175"/>
    </row>
    <row r="78" spans="1:18">
      <c r="A78">
        <v>73</v>
      </c>
      <c r="B78" s="7">
        <f>'CashSum 5'!G4</f>
        <v>0</v>
      </c>
      <c r="D78" t="b">
        <f t="shared" ca="1" si="4"/>
        <v>1</v>
      </c>
      <c r="E78" cm="1">
        <f t="array" aca="1" ref="E78" ca="1">IF(F78&lt;&gt;"",INDIRECT("'"&amp;F78&amp;"'!"&amp;G78),"")</f>
        <v>0</v>
      </c>
      <c r="F78" s="1175" t="s">
        <v>3525</v>
      </c>
      <c r="G78" t="s">
        <v>3574</v>
      </c>
      <c r="R78" s="1175"/>
    </row>
    <row r="79" spans="1:18">
      <c r="A79">
        <v>74</v>
      </c>
      <c r="B79" s="7">
        <f>'CashSum 5'!G10</f>
        <v>0</v>
      </c>
      <c r="D79" t="b">
        <f t="shared" ca="1" si="4"/>
        <v>1</v>
      </c>
      <c r="E79" cm="1">
        <f t="array" aca="1" ref="E79" ca="1">IF(F79&lt;&gt;"",INDIRECT("'"&amp;F79&amp;"'!"&amp;G79),"")</f>
        <v>0</v>
      </c>
      <c r="F79" s="1175" t="s">
        <v>3525</v>
      </c>
      <c r="G79" t="s">
        <v>3575</v>
      </c>
      <c r="H79" s="3"/>
      <c r="I79" s="3"/>
      <c r="J79" s="3"/>
      <c r="R79" s="1175"/>
    </row>
    <row r="80" spans="1:18">
      <c r="A80">
        <v>75</v>
      </c>
      <c r="B80" s="7">
        <f>'CashSum 5'!G11</f>
        <v>0</v>
      </c>
      <c r="C80" s="3"/>
      <c r="D80" t="b">
        <f t="shared" ca="1" si="4"/>
        <v>1</v>
      </c>
      <c r="E80" cm="1">
        <f t="array" aca="1" ref="E80" ca="1">IF(F80&lt;&gt;"",INDIRECT("'"&amp;F80&amp;"'!"&amp;G80),"")</f>
        <v>0</v>
      </c>
      <c r="F80" s="1175" t="s">
        <v>3525</v>
      </c>
      <c r="G80" t="s">
        <v>3576</v>
      </c>
      <c r="R80" s="1175"/>
    </row>
    <row r="81" spans="1:18">
      <c r="A81">
        <v>76</v>
      </c>
      <c r="B81" s="7">
        <f>'CashSum 5'!G12</f>
        <v>0</v>
      </c>
      <c r="C81" s="3"/>
      <c r="D81" t="b">
        <f t="shared" ca="1" si="4"/>
        <v>1</v>
      </c>
      <c r="E81" cm="1">
        <f t="array" aca="1" ref="E81" ca="1">IF(F81&lt;&gt;"",INDIRECT("'"&amp;F81&amp;"'!"&amp;G81),"")</f>
        <v>0</v>
      </c>
      <c r="F81" s="1175" t="s">
        <v>3525</v>
      </c>
      <c r="G81" t="s">
        <v>3577</v>
      </c>
      <c r="R81" s="1175"/>
    </row>
    <row r="82" spans="1:18">
      <c r="A82">
        <v>77</v>
      </c>
      <c r="B82" s="7">
        <f>'CashSum 5'!G13</f>
        <v>0</v>
      </c>
      <c r="C82" s="3"/>
      <c r="D82" t="b">
        <f t="shared" ca="1" si="4"/>
        <v>1</v>
      </c>
      <c r="E82" cm="1">
        <f t="array" aca="1" ref="E82" ca="1">IF(F82&lt;&gt;"",INDIRECT("'"&amp;F82&amp;"'!"&amp;G82),"")</f>
        <v>0</v>
      </c>
      <c r="F82" s="1175" t="s">
        <v>3525</v>
      </c>
      <c r="G82" t="s">
        <v>3578</v>
      </c>
      <c r="R82" s="1175"/>
    </row>
    <row r="83" spans="1:18" ht="15" customHeight="1">
      <c r="A83">
        <v>78</v>
      </c>
      <c r="B83" s="7">
        <f>'CashSum 5'!G16</f>
        <v>0</v>
      </c>
      <c r="D83" t="b">
        <f t="shared" ca="1" si="4"/>
        <v>1</v>
      </c>
      <c r="E83" cm="1">
        <f t="array" aca="1" ref="E83" ca="1">IF(F83&lt;&gt;"",INDIRECT("'"&amp;F83&amp;"'!"&amp;G83),"")</f>
        <v>0</v>
      </c>
      <c r="F83" s="1175" t="s">
        <v>3525</v>
      </c>
      <c r="G83" t="s">
        <v>3579</v>
      </c>
    </row>
    <row r="84" spans="1:18" ht="15.75" customHeight="1">
      <c r="A84" s="1">
        <v>79</v>
      </c>
      <c r="C84" s="2" t="s">
        <v>3534</v>
      </c>
      <c r="E84" t="str" cm="1">
        <f t="array" aca="1" ref="E84" ca="1">IF(F84&lt;&gt;"",INDIRECT("'"&amp;F84&amp;"'!"&amp;G84),"")</f>
        <v/>
      </c>
      <c r="F84" s="550"/>
    </row>
    <row r="85" spans="1:18">
      <c r="A85">
        <v>80</v>
      </c>
      <c r="B85" s="7">
        <f>'CashSum 5'!G17</f>
        <v>0</v>
      </c>
      <c r="D85" t="b">
        <f ca="1">E85=B85</f>
        <v>1</v>
      </c>
      <c r="E85" cm="1">
        <f t="array" aca="1" ref="E85" ca="1">IF(F85&lt;&gt;"",INDIRECT("'"&amp;F85&amp;"'!"&amp;G85),"")</f>
        <v>0</v>
      </c>
      <c r="F85" s="1175" t="s">
        <v>3525</v>
      </c>
      <c r="G85" t="s">
        <v>3580</v>
      </c>
      <c r="R85" s="1175"/>
    </row>
    <row r="86" spans="1:18" ht="15.75" customHeight="1">
      <c r="A86" s="1">
        <v>81</v>
      </c>
      <c r="C86" s="2" t="s">
        <v>3581</v>
      </c>
      <c r="E86" t="str" cm="1">
        <f t="array" aca="1" ref="E86" ca="1">IF(F86&lt;&gt;"",INDIRECT("'"&amp;F86&amp;"'!"&amp;G86),"")</f>
        <v/>
      </c>
      <c r="F86" s="550"/>
    </row>
    <row r="87" spans="1:18" ht="15.75" customHeight="1">
      <c r="A87" s="1">
        <v>82</v>
      </c>
      <c r="C87" s="2" t="s">
        <v>3534</v>
      </c>
      <c r="E87" t="str" cm="1">
        <f t="array" aca="1" ref="E87" ca="1">IF(F87&lt;&gt;"",INDIRECT("'"&amp;F87&amp;"'!"&amp;G87),"")</f>
        <v/>
      </c>
      <c r="F87" s="550"/>
    </row>
    <row r="88" spans="1:18" ht="15" customHeight="1">
      <c r="A88">
        <v>83</v>
      </c>
      <c r="B88" s="7">
        <f>'CashSum 5'!G18</f>
        <v>0</v>
      </c>
      <c r="C88" s="3"/>
      <c r="D88" t="b">
        <f t="shared" ref="D88:D97" ca="1" si="5">E88=B88</f>
        <v>1</v>
      </c>
      <c r="E88" cm="1">
        <f t="array" aca="1" ref="E88" ca="1">IF(F88&lt;&gt;"",INDIRECT("'"&amp;F88&amp;"'!"&amp;G88),"")</f>
        <v>0</v>
      </c>
      <c r="F88" s="1175" t="s">
        <v>3525</v>
      </c>
      <c r="G88" t="s">
        <v>3522</v>
      </c>
    </row>
    <row r="89" spans="1:18" ht="15" customHeight="1">
      <c r="A89">
        <v>84</v>
      </c>
      <c r="B89" s="7">
        <f>'CashSum 5'!G19</f>
        <v>0</v>
      </c>
      <c r="D89" t="b">
        <f t="shared" ca="1" si="5"/>
        <v>1</v>
      </c>
      <c r="E89" cm="1">
        <f t="array" aca="1" ref="E89" ca="1">IF(F89&lt;&gt;"",INDIRECT("'"&amp;F89&amp;"'!"&amp;G89),"")</f>
        <v>0</v>
      </c>
      <c r="F89" s="1175" t="s">
        <v>3525</v>
      </c>
      <c r="G89" t="s">
        <v>3582</v>
      </c>
    </row>
    <row r="90" spans="1:18" ht="15" customHeight="1">
      <c r="A90">
        <v>85</v>
      </c>
      <c r="B90" s="7">
        <f>'CashSum 5'!G20</f>
        <v>0</v>
      </c>
      <c r="D90" t="b">
        <f t="shared" ca="1" si="5"/>
        <v>1</v>
      </c>
      <c r="E90" cm="1">
        <f t="array" aca="1" ref="E90" ca="1">IF(F90&lt;&gt;"",INDIRECT("'"&amp;F90&amp;"'!"&amp;G90),"")</f>
        <v>0</v>
      </c>
      <c r="F90" s="1175" t="s">
        <v>3525</v>
      </c>
      <c r="G90" t="s">
        <v>3583</v>
      </c>
    </row>
    <row r="91" spans="1:18">
      <c r="A91">
        <v>86</v>
      </c>
      <c r="B91" s="7">
        <f>'CashSum 5'!G21</f>
        <v>0</v>
      </c>
      <c r="C91" s="3"/>
      <c r="D91" t="b">
        <f t="shared" ca="1" si="5"/>
        <v>1</v>
      </c>
      <c r="E91" cm="1">
        <f t="array" aca="1" ref="E91" ca="1">IF(F91&lt;&gt;"",INDIRECT("'"&amp;F91&amp;"'!"&amp;G91),"")</f>
        <v>0</v>
      </c>
      <c r="F91" s="1175" t="s">
        <v>3525</v>
      </c>
      <c r="G91" t="s">
        <v>3584</v>
      </c>
      <c r="R91" s="1175"/>
    </row>
    <row r="92" spans="1:18">
      <c r="A92">
        <v>87</v>
      </c>
      <c r="B92" s="7">
        <f>'CashSum 5'!H4</f>
        <v>0</v>
      </c>
      <c r="C92" s="3"/>
      <c r="D92" t="b">
        <f t="shared" ca="1" si="5"/>
        <v>1</v>
      </c>
      <c r="E92" cm="1">
        <f t="array" aca="1" ref="E92" ca="1">IF(F92&lt;&gt;"",INDIRECT("'"&amp;F92&amp;"'!"&amp;G92),"")</f>
        <v>0</v>
      </c>
      <c r="F92" s="1175" t="s">
        <v>3525</v>
      </c>
      <c r="G92" t="s">
        <v>3585</v>
      </c>
      <c r="R92" s="1175"/>
    </row>
    <row r="93" spans="1:18">
      <c r="A93">
        <v>88</v>
      </c>
      <c r="B93" s="7">
        <f>'CashSum 5'!H10</f>
        <v>0</v>
      </c>
      <c r="D93" t="b">
        <f t="shared" ca="1" si="5"/>
        <v>1</v>
      </c>
      <c r="E93" cm="1">
        <f t="array" aca="1" ref="E93" ca="1">IF(F93&lt;&gt;"",INDIRECT("'"&amp;F93&amp;"'!"&amp;G93),"")</f>
        <v>0</v>
      </c>
      <c r="F93" s="1175" t="s">
        <v>3525</v>
      </c>
      <c r="G93" t="s">
        <v>3586</v>
      </c>
      <c r="R93" s="1175"/>
    </row>
    <row r="94" spans="1:18">
      <c r="A94">
        <v>89</v>
      </c>
      <c r="B94" s="7">
        <f>'CashSum 5'!H11</f>
        <v>0</v>
      </c>
      <c r="D94" t="b">
        <f t="shared" ca="1" si="5"/>
        <v>1</v>
      </c>
      <c r="E94" cm="1">
        <f t="array" aca="1" ref="E94" ca="1">IF(F94&lt;&gt;"",INDIRECT("'"&amp;F94&amp;"'!"&amp;G94),"")</f>
        <v>0</v>
      </c>
      <c r="F94" s="1175" t="s">
        <v>3525</v>
      </c>
      <c r="G94" t="s">
        <v>3587</v>
      </c>
      <c r="R94" s="1175"/>
    </row>
    <row r="95" spans="1:18">
      <c r="A95">
        <v>90</v>
      </c>
      <c r="B95" s="7">
        <f>'CashSum 5'!H12</f>
        <v>0</v>
      </c>
      <c r="C95" s="3"/>
      <c r="D95" t="b">
        <f t="shared" ca="1" si="5"/>
        <v>1</v>
      </c>
      <c r="E95" cm="1">
        <f t="array" aca="1" ref="E95" ca="1">IF(F95&lt;&gt;"",INDIRECT("'"&amp;F95&amp;"'!"&amp;G95),"")</f>
        <v>0</v>
      </c>
      <c r="F95" s="1175" t="s">
        <v>3525</v>
      </c>
      <c r="G95" t="s">
        <v>3588</v>
      </c>
      <c r="R95" s="1175"/>
    </row>
    <row r="96" spans="1:18">
      <c r="A96">
        <v>91</v>
      </c>
      <c r="B96" s="7">
        <f>'CashSum 5'!H13</f>
        <v>0</v>
      </c>
      <c r="D96" t="b">
        <f t="shared" ca="1" si="5"/>
        <v>1</v>
      </c>
      <c r="E96" cm="1">
        <f t="array" aca="1" ref="E96" ca="1">IF(F96&lt;&gt;"",INDIRECT("'"&amp;F96&amp;"'!"&amp;G96),"")</f>
        <v>0</v>
      </c>
      <c r="F96" s="1175" t="s">
        <v>3525</v>
      </c>
      <c r="G96" t="s">
        <v>3589</v>
      </c>
      <c r="R96" s="1175"/>
    </row>
    <row r="97" spans="1:18">
      <c r="A97">
        <v>92</v>
      </c>
      <c r="B97" s="7">
        <f>'CashSum 5'!H16</f>
        <v>0</v>
      </c>
      <c r="D97" t="b">
        <f t="shared" ca="1" si="5"/>
        <v>1</v>
      </c>
      <c r="E97" cm="1">
        <f t="array" aca="1" ref="E97" ca="1">IF(F97&lt;&gt;"",INDIRECT("'"&amp;F97&amp;"'!"&amp;G97),"")</f>
        <v>0</v>
      </c>
      <c r="F97" s="1175" t="s">
        <v>3525</v>
      </c>
      <c r="G97" t="s">
        <v>3590</v>
      </c>
      <c r="H97" s="3"/>
      <c r="I97" s="3"/>
      <c r="J97" s="3"/>
      <c r="R97" s="1175"/>
    </row>
    <row r="98" spans="1:18" ht="15.75" customHeight="1">
      <c r="A98" s="1">
        <v>93</v>
      </c>
      <c r="C98" s="2" t="s">
        <v>3534</v>
      </c>
      <c r="E98" t="str" cm="1">
        <f t="array" aca="1" ref="E98" ca="1">IF(F98&lt;&gt;"",INDIRECT("'"&amp;F98&amp;"'!"&amp;G98),"")</f>
        <v/>
      </c>
      <c r="F98" s="550"/>
    </row>
    <row r="99" spans="1:18">
      <c r="A99">
        <v>94</v>
      </c>
      <c r="B99" s="7">
        <f>'CashSum 5'!H19</f>
        <v>0</v>
      </c>
      <c r="C99" s="3"/>
      <c r="D99" t="b">
        <f t="shared" ref="D99:D108" ca="1" si="6">E99=B99</f>
        <v>1</v>
      </c>
      <c r="E99" cm="1">
        <f t="array" aca="1" ref="E99" ca="1">IF(F99&lt;&gt;"",INDIRECT("'"&amp;F99&amp;"'!"&amp;G99),"")</f>
        <v>0</v>
      </c>
      <c r="F99" s="1175" t="s">
        <v>3525</v>
      </c>
      <c r="G99" t="s">
        <v>3591</v>
      </c>
      <c r="H99" s="3"/>
      <c r="I99" s="3"/>
      <c r="J99" s="3"/>
      <c r="R99" s="1175"/>
    </row>
    <row r="100" spans="1:18">
      <c r="A100">
        <v>95</v>
      </c>
      <c r="B100" s="7">
        <f>'CashSum 5'!H20</f>
        <v>0</v>
      </c>
      <c r="D100" t="b">
        <f t="shared" ca="1" si="6"/>
        <v>1</v>
      </c>
      <c r="E100" cm="1">
        <f t="array" aca="1" ref="E100" ca="1">IF(F100&lt;&gt;"",INDIRECT("'"&amp;F100&amp;"'!"&amp;G100),"")</f>
        <v>0</v>
      </c>
      <c r="F100" s="1175" t="s">
        <v>3525</v>
      </c>
      <c r="G100" t="s">
        <v>3592</v>
      </c>
      <c r="H100" s="3"/>
      <c r="I100" s="3"/>
      <c r="J100" s="3"/>
      <c r="R100" s="1175"/>
    </row>
    <row r="101" spans="1:18">
      <c r="A101">
        <v>96</v>
      </c>
      <c r="B101" s="7">
        <f>'CashSum 5'!H21</f>
        <v>0</v>
      </c>
      <c r="D101" t="b">
        <f t="shared" ca="1" si="6"/>
        <v>1</v>
      </c>
      <c r="E101" cm="1">
        <f t="array" aca="1" ref="E101" ca="1">IF(F101&lt;&gt;"",INDIRECT("'"&amp;F101&amp;"'!"&amp;G101),"")</f>
        <v>0</v>
      </c>
      <c r="F101" s="1175" t="s">
        <v>3525</v>
      </c>
      <c r="G101" t="s">
        <v>3593</v>
      </c>
      <c r="R101" s="1175"/>
    </row>
    <row r="102" spans="1:18" ht="15" customHeight="1">
      <c r="A102">
        <v>97</v>
      </c>
      <c r="B102" s="7">
        <f>'CashSum 5'!I4</f>
        <v>0</v>
      </c>
      <c r="C102" s="3"/>
      <c r="D102" t="b">
        <f t="shared" ca="1" si="6"/>
        <v>1</v>
      </c>
      <c r="E102" cm="1">
        <f t="array" aca="1" ref="E102" ca="1">IF(F102&lt;&gt;"",INDIRECT("'"&amp;F102&amp;"'!"&amp;G102),"")</f>
        <v>0</v>
      </c>
      <c r="F102" s="1175" t="s">
        <v>3525</v>
      </c>
      <c r="G102" t="s">
        <v>3594</v>
      </c>
    </row>
    <row r="103" spans="1:18">
      <c r="A103">
        <v>98</v>
      </c>
      <c r="B103" s="7">
        <f>'CashSum 5'!I7</f>
        <v>0</v>
      </c>
      <c r="D103" t="b">
        <f t="shared" ca="1" si="6"/>
        <v>1</v>
      </c>
      <c r="E103" cm="1">
        <f t="array" aca="1" ref="E103" ca="1">IF(F103&lt;&gt;"",INDIRECT("'"&amp;F103&amp;"'!"&amp;G103),"")</f>
        <v>0</v>
      </c>
      <c r="F103" s="1175" t="s">
        <v>3525</v>
      </c>
      <c r="G103" t="s">
        <v>3595</v>
      </c>
      <c r="R103" s="1175"/>
    </row>
    <row r="104" spans="1:18" ht="15" customHeight="1">
      <c r="A104">
        <v>99</v>
      </c>
      <c r="B104" s="7">
        <f>'CashSum 5'!I10</f>
        <v>0</v>
      </c>
      <c r="D104" t="b">
        <f t="shared" ca="1" si="6"/>
        <v>1</v>
      </c>
      <c r="E104" cm="1">
        <f t="array" aca="1" ref="E104" ca="1">IF(F104&lt;&gt;"",INDIRECT("'"&amp;F104&amp;"'!"&amp;G104),"")</f>
        <v>0</v>
      </c>
      <c r="F104" s="1175" t="s">
        <v>3525</v>
      </c>
      <c r="G104" t="s">
        <v>3596</v>
      </c>
      <c r="H104" s="3"/>
      <c r="I104" s="3"/>
      <c r="J104" s="3"/>
    </row>
    <row r="105" spans="1:18" ht="15" customHeight="1">
      <c r="A105">
        <v>100</v>
      </c>
      <c r="B105" s="7">
        <f>'CashSum 5'!I11</f>
        <v>0</v>
      </c>
      <c r="C105" s="3"/>
      <c r="D105" t="b">
        <f t="shared" ca="1" si="6"/>
        <v>1</v>
      </c>
      <c r="E105" cm="1">
        <f t="array" aca="1" ref="E105" ca="1">IF(F105&lt;&gt;"",INDIRECT("'"&amp;F105&amp;"'!"&amp;G105),"")</f>
        <v>0</v>
      </c>
      <c r="F105" s="1175" t="s">
        <v>3525</v>
      </c>
      <c r="G105" t="s">
        <v>3597</v>
      </c>
    </row>
    <row r="106" spans="1:18">
      <c r="A106">
        <v>101</v>
      </c>
      <c r="B106" s="7">
        <f>'CashSum 5'!I12</f>
        <v>0</v>
      </c>
      <c r="D106" t="b">
        <f t="shared" ca="1" si="6"/>
        <v>1</v>
      </c>
      <c r="E106" cm="1">
        <f t="array" aca="1" ref="E106" ca="1">IF(F106&lt;&gt;"",INDIRECT("'"&amp;F106&amp;"'!"&amp;G106),"")</f>
        <v>0</v>
      </c>
      <c r="F106" s="1175" t="s">
        <v>3525</v>
      </c>
      <c r="G106" t="s">
        <v>3598</v>
      </c>
      <c r="H106" s="3"/>
      <c r="I106" s="3"/>
      <c r="J106" s="3"/>
      <c r="R106" s="1175"/>
    </row>
    <row r="107" spans="1:18">
      <c r="A107">
        <v>102</v>
      </c>
      <c r="B107" s="7">
        <f>'CashSum 5'!I13</f>
        <v>0</v>
      </c>
      <c r="D107" t="b">
        <f t="shared" ca="1" si="6"/>
        <v>1</v>
      </c>
      <c r="E107" cm="1">
        <f t="array" aca="1" ref="E107" ca="1">IF(F107&lt;&gt;"",INDIRECT("'"&amp;F107&amp;"'!"&amp;G107),"")</f>
        <v>0</v>
      </c>
      <c r="F107" s="1175" t="s">
        <v>3525</v>
      </c>
      <c r="G107" t="s">
        <v>3599</v>
      </c>
      <c r="R107" s="1175"/>
    </row>
    <row r="108" spans="1:18">
      <c r="A108">
        <v>103</v>
      </c>
      <c r="B108" s="7">
        <f>'CashSum 5'!I15</f>
        <v>0</v>
      </c>
      <c r="D108" t="b">
        <f t="shared" ca="1" si="6"/>
        <v>1</v>
      </c>
      <c r="E108" cm="1">
        <f t="array" aca="1" ref="E108" ca="1">IF(F108&lt;&gt;"",INDIRECT("'"&amp;F108&amp;"'!"&amp;G108),"")</f>
        <v>0</v>
      </c>
      <c r="F108" s="1175" t="s">
        <v>3525</v>
      </c>
      <c r="G108" t="s">
        <v>3600</v>
      </c>
      <c r="R108" s="1175"/>
    </row>
    <row r="109" spans="1:18" ht="15.75" customHeight="1">
      <c r="A109" s="1">
        <v>104</v>
      </c>
      <c r="C109" s="2" t="s">
        <v>3534</v>
      </c>
      <c r="E109" t="str" cm="1">
        <f t="array" aca="1" ref="E109" ca="1">IF(F109&lt;&gt;"",INDIRECT("'"&amp;F109&amp;"'!"&amp;G109),"")</f>
        <v/>
      </c>
      <c r="F109" s="550"/>
    </row>
    <row r="110" spans="1:18">
      <c r="A110">
        <v>105</v>
      </c>
      <c r="B110" s="7">
        <f>'CashSum 5'!I19</f>
        <v>0</v>
      </c>
      <c r="D110" t="b">
        <f ca="1">E110=B110</f>
        <v>1</v>
      </c>
      <c r="E110" cm="1">
        <f t="array" aca="1" ref="E110" ca="1">IF(F110&lt;&gt;"",INDIRECT("'"&amp;F110&amp;"'!"&amp;G110),"")</f>
        <v>0</v>
      </c>
      <c r="F110" s="1175" t="s">
        <v>3525</v>
      </c>
      <c r="G110" t="s">
        <v>3601</v>
      </c>
      <c r="H110" s="3"/>
      <c r="I110" s="3"/>
      <c r="J110" s="3"/>
      <c r="R110" s="1175"/>
    </row>
    <row r="111" spans="1:18">
      <c r="A111">
        <v>106</v>
      </c>
      <c r="B111" s="7">
        <f>'CashSum 5'!I20</f>
        <v>0</v>
      </c>
      <c r="D111" t="b">
        <f ca="1">E111=B111</f>
        <v>1</v>
      </c>
      <c r="E111" cm="1">
        <f t="array" aca="1" ref="E111" ca="1">IF(F111&lt;&gt;"",INDIRECT("'"&amp;F111&amp;"'!"&amp;G111),"")</f>
        <v>0</v>
      </c>
      <c r="F111" s="1175" t="s">
        <v>3525</v>
      </c>
      <c r="G111" t="s">
        <v>3602</v>
      </c>
      <c r="H111" s="3"/>
      <c r="I111" s="3"/>
      <c r="J111" s="3"/>
      <c r="R111" s="1175"/>
    </row>
    <row r="112" spans="1:18">
      <c r="A112">
        <v>107</v>
      </c>
      <c r="B112" s="7">
        <f>'CashSum 5'!I21</f>
        <v>0</v>
      </c>
      <c r="D112" t="b">
        <f ca="1">E112=B112</f>
        <v>1</v>
      </c>
      <c r="E112" cm="1">
        <f t="array" aca="1" ref="E112" ca="1">IF(F112&lt;&gt;"",INDIRECT("'"&amp;F112&amp;"'!"&amp;G112),"")</f>
        <v>0</v>
      </c>
      <c r="F112" s="1175" t="s">
        <v>3525</v>
      </c>
      <c r="G112" t="s">
        <v>3603</v>
      </c>
      <c r="R112" s="1175"/>
    </row>
    <row r="113" spans="1:18" ht="15.75" customHeight="1">
      <c r="A113" s="1">
        <v>108</v>
      </c>
      <c r="C113" s="2" t="s">
        <v>3534</v>
      </c>
      <c r="E113" t="str" cm="1">
        <f t="array" aca="1" ref="E113" ca="1">IF(F113&lt;&gt;"",INDIRECT("'"&amp;F113&amp;"'!"&amp;G113),"")</f>
        <v/>
      </c>
      <c r="F113" s="550"/>
    </row>
    <row r="114" spans="1:18" ht="15.75" customHeight="1">
      <c r="A114" s="1">
        <v>109</v>
      </c>
      <c r="C114" s="2" t="s">
        <v>3534</v>
      </c>
      <c r="E114" t="str" cm="1">
        <f t="array" aca="1" ref="E114" ca="1">IF(F114&lt;&gt;"",INDIRECT("'"&amp;F114&amp;"'!"&amp;G114),"")</f>
        <v/>
      </c>
      <c r="F114" s="550"/>
    </row>
    <row r="115" spans="1:18" ht="15.75" customHeight="1">
      <c r="A115" s="1">
        <v>110</v>
      </c>
      <c r="C115" s="2" t="s">
        <v>3534</v>
      </c>
      <c r="E115" t="str" cm="1">
        <f t="array" aca="1" ref="E115" ca="1">IF(F115&lt;&gt;"",INDIRECT("'"&amp;F115&amp;"'!"&amp;G115),"")</f>
        <v/>
      </c>
      <c r="F115" s="550"/>
      <c r="H115" s="3"/>
      <c r="I115" s="3"/>
      <c r="J115" s="3"/>
    </row>
    <row r="116" spans="1:18" ht="15.75" customHeight="1">
      <c r="A116" s="1">
        <v>111</v>
      </c>
      <c r="C116" s="2" t="s">
        <v>3534</v>
      </c>
      <c r="E116" t="str" cm="1">
        <f t="array" aca="1" ref="E116" ca="1">IF(F116&lt;&gt;"",INDIRECT("'"&amp;F116&amp;"'!"&amp;G116),"")</f>
        <v/>
      </c>
      <c r="F116" s="550"/>
      <c r="H116" s="3"/>
      <c r="I116" s="3"/>
      <c r="J116" s="3"/>
    </row>
    <row r="117" spans="1:18" ht="15.75" customHeight="1">
      <c r="A117" s="1">
        <v>112</v>
      </c>
      <c r="C117" s="2" t="s">
        <v>3534</v>
      </c>
      <c r="E117" t="str" cm="1">
        <f t="array" aca="1" ref="E117" ca="1">IF(F117&lt;&gt;"",INDIRECT("'"&amp;F117&amp;"'!"&amp;G117),"")</f>
        <v/>
      </c>
      <c r="F117" s="550"/>
      <c r="H117" s="3"/>
      <c r="I117" s="3"/>
      <c r="J117" s="3"/>
    </row>
    <row r="118" spans="1:18" ht="15.75" customHeight="1">
      <c r="A118" s="1">
        <v>113</v>
      </c>
      <c r="C118" s="2" t="s">
        <v>3534</v>
      </c>
      <c r="E118" t="str" cm="1">
        <f t="array" aca="1" ref="E118" ca="1">IF(F118&lt;&gt;"",INDIRECT("'"&amp;F118&amp;"'!"&amp;G118),"")</f>
        <v/>
      </c>
      <c r="F118" s="550"/>
      <c r="H118" s="3"/>
      <c r="I118" s="3"/>
      <c r="J118" s="3"/>
    </row>
    <row r="119" spans="1:18" ht="15.75" customHeight="1">
      <c r="A119" s="1">
        <v>114</v>
      </c>
      <c r="C119" s="2" t="s">
        <v>3534</v>
      </c>
      <c r="E119" t="str" cm="1">
        <f t="array" aca="1" ref="E119" ca="1">IF(F119&lt;&gt;"",INDIRECT("'"&amp;F119&amp;"'!"&amp;G119),"")</f>
        <v/>
      </c>
      <c r="F119" s="550"/>
      <c r="H119" s="3"/>
      <c r="I119" s="3"/>
      <c r="J119" s="3"/>
    </row>
    <row r="120" spans="1:18" ht="15.75" customHeight="1">
      <c r="A120" s="1">
        <v>115</v>
      </c>
      <c r="C120" s="2" t="s">
        <v>3534</v>
      </c>
      <c r="E120" t="str" cm="1">
        <f t="array" aca="1" ref="E120" ca="1">IF(F120&lt;&gt;"",INDIRECT("'"&amp;F120&amp;"'!"&amp;G120),"")</f>
        <v/>
      </c>
      <c r="F120" s="550"/>
      <c r="H120" s="3"/>
      <c r="I120" s="3"/>
      <c r="J120" s="3"/>
    </row>
    <row r="121" spans="1:18" ht="15.75" customHeight="1">
      <c r="A121" s="1">
        <v>116</v>
      </c>
      <c r="C121" s="2" t="s">
        <v>3534</v>
      </c>
      <c r="E121" t="str" cm="1">
        <f t="array" aca="1" ref="E121" ca="1">IF(F121&lt;&gt;"",INDIRECT("'"&amp;F121&amp;"'!"&amp;G121),"")</f>
        <v/>
      </c>
      <c r="F121" s="550"/>
      <c r="H121" s="3"/>
      <c r="I121" s="3"/>
      <c r="J121" s="3"/>
    </row>
    <row r="122" spans="1:18" ht="15.75" customHeight="1">
      <c r="A122" s="1">
        <v>117</v>
      </c>
      <c r="C122" s="2" t="s">
        <v>3534</v>
      </c>
      <c r="E122" t="str" cm="1">
        <f t="array" aca="1" ref="E122" ca="1">IF(F122&lt;&gt;"",INDIRECT("'"&amp;F122&amp;"'!"&amp;G122),"")</f>
        <v/>
      </c>
      <c r="F122" s="550"/>
      <c r="H122" s="3"/>
      <c r="I122" s="3"/>
      <c r="J122" s="3"/>
    </row>
    <row r="123" spans="1:18" ht="15.75" customHeight="1">
      <c r="A123" s="1">
        <v>118</v>
      </c>
      <c r="C123" s="2" t="s">
        <v>3534</v>
      </c>
      <c r="E123" t="str" cm="1">
        <f t="array" aca="1" ref="E123" ca="1">IF(F123&lt;&gt;"",INDIRECT("'"&amp;F123&amp;"'!"&amp;G123),"")</f>
        <v/>
      </c>
      <c r="F123" s="550"/>
      <c r="H123" s="3"/>
      <c r="I123" s="3"/>
      <c r="J123" s="3"/>
    </row>
    <row r="124" spans="1:18" ht="15.75" customHeight="1">
      <c r="A124" s="1">
        <v>119</v>
      </c>
      <c r="C124" s="2" t="s">
        <v>3534</v>
      </c>
      <c r="E124" t="str" cm="1">
        <f t="array" aca="1" ref="E124" ca="1">IF(F124&lt;&gt;"",INDIRECT("'"&amp;F124&amp;"'!"&amp;G124),"")</f>
        <v/>
      </c>
      <c r="F124" s="550"/>
      <c r="H124" s="3"/>
      <c r="I124" s="3"/>
      <c r="J124" s="3"/>
    </row>
    <row r="125" spans="1:18">
      <c r="A125">
        <v>120</v>
      </c>
      <c r="B125" s="7">
        <f>'CashSum 5'!K4</f>
        <v>0</v>
      </c>
      <c r="D125" t="b">
        <f t="shared" ref="D125:D130" ca="1" si="7">E125=B125</f>
        <v>1</v>
      </c>
      <c r="E125" cm="1">
        <f t="array" aca="1" ref="E125" ca="1">IF(F125&lt;&gt;"",INDIRECT("'"&amp;F125&amp;"'!"&amp;G125),"")</f>
        <v>0</v>
      </c>
      <c r="F125" s="1175" t="s">
        <v>3525</v>
      </c>
      <c r="G125" t="s">
        <v>3604</v>
      </c>
      <c r="R125" s="1175"/>
    </row>
    <row r="126" spans="1:18">
      <c r="A126">
        <v>121</v>
      </c>
      <c r="B126" s="7">
        <f>'CashSum 5'!K10</f>
        <v>0</v>
      </c>
      <c r="D126" t="b">
        <f t="shared" ca="1" si="7"/>
        <v>1</v>
      </c>
      <c r="E126" cm="1">
        <f t="array" aca="1" ref="E126" ca="1">IF(F126&lt;&gt;"",INDIRECT("'"&amp;F126&amp;"'!"&amp;G126),"")</f>
        <v>0</v>
      </c>
      <c r="F126" s="1175" t="s">
        <v>3525</v>
      </c>
      <c r="G126" t="s">
        <v>3605</v>
      </c>
      <c r="H126" s="3"/>
      <c r="I126" s="3"/>
      <c r="J126" s="3"/>
      <c r="R126" s="1175"/>
    </row>
    <row r="127" spans="1:18">
      <c r="A127">
        <v>122</v>
      </c>
      <c r="B127" s="7">
        <f>'CashSum 5'!K11</f>
        <v>0</v>
      </c>
      <c r="D127" t="b">
        <f t="shared" ca="1" si="7"/>
        <v>1</v>
      </c>
      <c r="E127" cm="1">
        <f t="array" aca="1" ref="E127" ca="1">IF(F127&lt;&gt;"",INDIRECT("'"&amp;F127&amp;"'!"&amp;G127),"")</f>
        <v>0</v>
      </c>
      <c r="F127" s="1175" t="s">
        <v>3525</v>
      </c>
      <c r="G127" t="s">
        <v>3606</v>
      </c>
      <c r="R127" s="1175"/>
    </row>
    <row r="128" spans="1:18">
      <c r="A128">
        <v>123</v>
      </c>
      <c r="B128" s="7">
        <f>'CashSum 5'!K12</f>
        <v>0</v>
      </c>
      <c r="D128" t="b">
        <f t="shared" ca="1" si="7"/>
        <v>1</v>
      </c>
      <c r="E128" cm="1">
        <f t="array" aca="1" ref="E128" ca="1">IF(F128&lt;&gt;"",INDIRECT("'"&amp;F128&amp;"'!"&amp;G128),"")</f>
        <v>0</v>
      </c>
      <c r="F128" s="1175" t="s">
        <v>3525</v>
      </c>
      <c r="G128" t="s">
        <v>3607</v>
      </c>
      <c r="R128" s="1175"/>
    </row>
    <row r="129" spans="1:18" ht="15" customHeight="1">
      <c r="A129">
        <v>124</v>
      </c>
      <c r="B129" s="7">
        <f>'CashSum 5'!K13</f>
        <v>0</v>
      </c>
      <c r="D129" t="b">
        <f t="shared" ca="1" si="7"/>
        <v>1</v>
      </c>
      <c r="E129" cm="1">
        <f t="array" aca="1" ref="E129" ca="1">IF(F129&lt;&gt;"",INDIRECT("'"&amp;F129&amp;"'!"&amp;G129),"")</f>
        <v>0</v>
      </c>
      <c r="F129" s="1175" t="s">
        <v>3525</v>
      </c>
      <c r="G129" t="s">
        <v>3608</v>
      </c>
    </row>
    <row r="130" spans="1:18">
      <c r="A130">
        <v>125</v>
      </c>
      <c r="B130" s="7">
        <f>'CashSum 5'!K16</f>
        <v>0</v>
      </c>
      <c r="D130" t="b">
        <f t="shared" ca="1" si="7"/>
        <v>1</v>
      </c>
      <c r="E130" cm="1">
        <f t="array" aca="1" ref="E130" ca="1">IF(F130&lt;&gt;"",INDIRECT("'"&amp;F130&amp;"'!"&amp;G130),"")</f>
        <v>0</v>
      </c>
      <c r="F130" s="1175" t="s">
        <v>3525</v>
      </c>
      <c r="G130" t="s">
        <v>3609</v>
      </c>
      <c r="H130" s="3"/>
      <c r="I130" s="3"/>
      <c r="J130" s="3"/>
      <c r="R130" s="1175"/>
    </row>
    <row r="131" spans="1:18" ht="15.75" customHeight="1">
      <c r="A131" s="1">
        <v>126</v>
      </c>
      <c r="C131" s="2" t="s">
        <v>3534</v>
      </c>
      <c r="E131" t="str" cm="1">
        <f t="array" aca="1" ref="E131" ca="1">IF(F131&lt;&gt;"",INDIRECT("'"&amp;F131&amp;"'!"&amp;G131),"")</f>
        <v/>
      </c>
      <c r="F131" s="550"/>
      <c r="R131" s="1175"/>
    </row>
    <row r="132" spans="1:18">
      <c r="A132">
        <v>127</v>
      </c>
      <c r="B132" s="7">
        <f>'CashSum 5'!K17</f>
        <v>0</v>
      </c>
      <c r="D132" t="b">
        <f ca="1">E132=B132</f>
        <v>1</v>
      </c>
      <c r="E132" cm="1">
        <f t="array" aca="1" ref="E132" ca="1">IF(F132&lt;&gt;"",INDIRECT("'"&amp;F132&amp;"'!"&amp;G132),"")</f>
        <v>0</v>
      </c>
      <c r="F132" s="1175" t="s">
        <v>3525</v>
      </c>
      <c r="G132" t="s">
        <v>3610</v>
      </c>
      <c r="R132" s="1175"/>
    </row>
    <row r="133" spans="1:18" ht="15.75" customHeight="1">
      <c r="A133" s="1">
        <v>128</v>
      </c>
      <c r="C133" s="2" t="s">
        <v>3534</v>
      </c>
      <c r="E133" t="str" cm="1">
        <f t="array" aca="1" ref="E133" ca="1">IF(F133&lt;&gt;"",INDIRECT("'"&amp;F133&amp;"'!"&amp;G133),"")</f>
        <v/>
      </c>
      <c r="F133" s="550"/>
      <c r="R133" s="1175"/>
    </row>
    <row r="134" spans="1:18" ht="15.75" customHeight="1">
      <c r="A134" s="1">
        <v>129</v>
      </c>
      <c r="C134" s="2" t="s">
        <v>3534</v>
      </c>
      <c r="E134" t="str" cm="1">
        <f t="array" aca="1" ref="E134" ca="1">IF(F134&lt;&gt;"",INDIRECT("'"&amp;F134&amp;"'!"&amp;G134),"")</f>
        <v/>
      </c>
      <c r="F134" s="550"/>
      <c r="R134" s="1175"/>
    </row>
    <row r="135" spans="1:18">
      <c r="A135">
        <v>130</v>
      </c>
      <c r="B135" s="7">
        <f>'CashSum 5'!K19</f>
        <v>0</v>
      </c>
      <c r="C135" s="3"/>
      <c r="D135" t="b">
        <f ca="1">E135=B135</f>
        <v>1</v>
      </c>
      <c r="E135" cm="1">
        <f t="array" aca="1" ref="E135" ca="1">IF(F135&lt;&gt;"",INDIRECT("'"&amp;F135&amp;"'!"&amp;G135),"")</f>
        <v>0</v>
      </c>
      <c r="F135" s="1175" t="s">
        <v>3525</v>
      </c>
      <c r="G135" t="s">
        <v>3611</v>
      </c>
      <c r="R135" s="1175"/>
    </row>
    <row r="136" spans="1:18">
      <c r="A136">
        <v>131</v>
      </c>
      <c r="B136" s="7">
        <f>'CashSum 5'!K20</f>
        <v>0</v>
      </c>
      <c r="C136" s="3"/>
      <c r="D136" t="b">
        <f ca="1">E136=B136</f>
        <v>1</v>
      </c>
      <c r="E136" cm="1">
        <f t="array" aca="1" ref="E136" ca="1">IF(F136&lt;&gt;"",INDIRECT("'"&amp;F136&amp;"'!"&amp;G136),"")</f>
        <v>0</v>
      </c>
      <c r="F136" s="1175" t="s">
        <v>3525</v>
      </c>
      <c r="G136" t="s">
        <v>3612</v>
      </c>
      <c r="H136" s="3"/>
      <c r="I136" s="3"/>
      <c r="J136" s="3"/>
      <c r="R136" s="1175"/>
    </row>
    <row r="137" spans="1:18">
      <c r="A137">
        <v>132</v>
      </c>
      <c r="B137" s="7">
        <f>'CashSum 5'!K21</f>
        <v>0</v>
      </c>
      <c r="C137" s="3"/>
      <c r="D137" t="b">
        <f ca="1">E137=B137</f>
        <v>1</v>
      </c>
      <c r="E137" cm="1">
        <f t="array" aca="1" ref="E137" ca="1">IF(F137&lt;&gt;"",INDIRECT("'"&amp;F137&amp;"'!"&amp;G137),"")</f>
        <v>0</v>
      </c>
      <c r="F137" s="1175" t="s">
        <v>3525</v>
      </c>
      <c r="G137" t="s">
        <v>3613</v>
      </c>
      <c r="R137" s="1175"/>
    </row>
    <row r="138" spans="1:18" ht="15.75" customHeight="1">
      <c r="A138" s="1">
        <v>133</v>
      </c>
      <c r="C138" s="2" t="s">
        <v>3534</v>
      </c>
      <c r="E138" t="str" cm="1">
        <f t="array" aca="1" ref="E138" ca="1">IF(F138&lt;&gt;"",INDIRECT("'"&amp;F138&amp;"'!"&amp;G138),"")</f>
        <v/>
      </c>
      <c r="F138" s="550"/>
      <c r="R138" s="1175"/>
    </row>
    <row r="139" spans="1:18" ht="15.75" customHeight="1">
      <c r="A139" s="1">
        <v>134</v>
      </c>
      <c r="C139" s="2" t="s">
        <v>3534</v>
      </c>
      <c r="E139" t="str" cm="1">
        <f t="array" aca="1" ref="E139" ca="1">IF(F139&lt;&gt;"",INDIRECT("'"&amp;F139&amp;"'!"&amp;G139),"")</f>
        <v/>
      </c>
      <c r="F139" s="550"/>
      <c r="R139" s="1175"/>
    </row>
    <row r="140" spans="1:18" ht="15.75" customHeight="1">
      <c r="A140" s="1">
        <v>135</v>
      </c>
      <c r="C140" s="2" t="s">
        <v>3534</v>
      </c>
      <c r="E140" t="str" cm="1">
        <f t="array" aca="1" ref="E140" ca="1">IF(F140&lt;&gt;"",INDIRECT("'"&amp;F140&amp;"'!"&amp;G140),"")</f>
        <v/>
      </c>
      <c r="F140" s="550"/>
    </row>
    <row r="141" spans="1:18" ht="15.75" customHeight="1">
      <c r="A141" s="1">
        <v>136</v>
      </c>
      <c r="C141" s="2" t="s">
        <v>3534</v>
      </c>
      <c r="E141" t="str" cm="1">
        <f t="array" aca="1" ref="E141" ca="1">IF(F141&lt;&gt;"",INDIRECT("'"&amp;F141&amp;"'!"&amp;G141),"")</f>
        <v/>
      </c>
      <c r="F141" s="550"/>
      <c r="H141" s="3"/>
      <c r="I141" s="3"/>
      <c r="J141" s="3"/>
    </row>
    <row r="142" spans="1:18" ht="15.75" customHeight="1">
      <c r="A142" s="1">
        <v>137</v>
      </c>
      <c r="C142" s="2" t="s">
        <v>3534</v>
      </c>
      <c r="E142" t="str" cm="1">
        <f t="array" aca="1" ref="E142" ca="1">IF(F142&lt;&gt;"",INDIRECT("'"&amp;F142&amp;"'!"&amp;G142),"")</f>
        <v/>
      </c>
      <c r="F142" s="550"/>
      <c r="H142" s="3"/>
      <c r="I142" s="3"/>
      <c r="J142" s="3"/>
    </row>
    <row r="143" spans="1:18">
      <c r="A143">
        <v>138</v>
      </c>
      <c r="B143" s="6">
        <f>'EstExp 11-19'!H115</f>
        <v>5000</v>
      </c>
      <c r="D143" t="b">
        <f ca="1">E143=B143</f>
        <v>1</v>
      </c>
      <c r="E143" cm="1">
        <f t="array" aca="1" ref="E143" ca="1">IF(F143&lt;&gt;"",INDIRECT("'"&amp;F143&amp;"'!"&amp;G143),"")</f>
        <v>5000</v>
      </c>
      <c r="F143" s="1175" t="s">
        <v>3614</v>
      </c>
      <c r="G143" t="s">
        <v>3615</v>
      </c>
      <c r="R143" s="1175"/>
    </row>
    <row r="144" spans="1:18" ht="15.75" customHeight="1">
      <c r="A144" s="1">
        <v>139</v>
      </c>
      <c r="C144" s="2" t="s">
        <v>3534</v>
      </c>
      <c r="E144" t="str" cm="1">
        <f t="array" aca="1" ref="E144" ca="1">IF(F144&lt;&gt;"",INDIRECT("'"&amp;F144&amp;"'!"&amp;G144),"")</f>
        <v/>
      </c>
      <c r="F144" s="550"/>
      <c r="H144" s="3"/>
      <c r="I144" s="3"/>
      <c r="J144" s="3"/>
    </row>
    <row r="145" spans="1:18" ht="15.75" customHeight="1">
      <c r="A145" s="1">
        <v>140</v>
      </c>
      <c r="C145" s="2" t="s">
        <v>3534</v>
      </c>
      <c r="E145" t="str" cm="1">
        <f t="array" aca="1" ref="E145" ca="1">IF(F145&lt;&gt;"",INDIRECT("'"&amp;F145&amp;"'!"&amp;G145),"")</f>
        <v/>
      </c>
      <c r="F145" s="550"/>
      <c r="H145" s="3"/>
      <c r="I145" s="3"/>
      <c r="J145" s="3"/>
    </row>
    <row r="146" spans="1:18">
      <c r="A146">
        <v>141</v>
      </c>
      <c r="B146" s="6">
        <f>'EstExp 11-19'!K115</f>
        <v>5000</v>
      </c>
      <c r="D146" t="b">
        <f t="shared" ref="D146:D159" ca="1" si="8">E146=B146</f>
        <v>1</v>
      </c>
      <c r="E146" cm="1">
        <f t="array" aca="1" ref="E146" ca="1">IF(F146&lt;&gt;"",INDIRECT("'"&amp;F146&amp;"'!"&amp;G146),"")</f>
        <v>5000</v>
      </c>
      <c r="F146" s="1175" t="s">
        <v>3614</v>
      </c>
      <c r="G146" t="s">
        <v>3616</v>
      </c>
      <c r="H146" s="3"/>
      <c r="I146" s="3"/>
      <c r="J146" s="3"/>
      <c r="R146" s="1175"/>
    </row>
    <row r="147" spans="1:18">
      <c r="A147">
        <v>142</v>
      </c>
      <c r="B147" s="6">
        <f>'EstExp 11-19'!H154</f>
        <v>0</v>
      </c>
      <c r="D147" t="b">
        <f t="shared" ca="1" si="8"/>
        <v>1</v>
      </c>
      <c r="E147" cm="1">
        <f t="array" aca="1" ref="E147" ca="1">IF(F147&lt;&gt;"",INDIRECT("'"&amp;F147&amp;"'!"&amp;G147),"")</f>
        <v>0</v>
      </c>
      <c r="F147" s="1175" t="s">
        <v>3614</v>
      </c>
      <c r="G147" t="s">
        <v>3617</v>
      </c>
      <c r="R147" s="1175"/>
    </row>
    <row r="148" spans="1:18">
      <c r="A148">
        <v>143</v>
      </c>
      <c r="B148" s="6">
        <f>'EstExp 11-19'!K154</f>
        <v>0</v>
      </c>
      <c r="C148" s="3"/>
      <c r="D148" t="b">
        <f t="shared" ca="1" si="8"/>
        <v>1</v>
      </c>
      <c r="E148" cm="1">
        <f t="array" aca="1" ref="E148" ca="1">IF(F148&lt;&gt;"",INDIRECT("'"&amp;F148&amp;"'!"&amp;G148),"")</f>
        <v>0</v>
      </c>
      <c r="F148" s="1175" t="s">
        <v>3614</v>
      </c>
      <c r="G148" t="s">
        <v>3618</v>
      </c>
      <c r="R148" s="1175"/>
    </row>
    <row r="149" spans="1:18">
      <c r="A149">
        <v>144</v>
      </c>
      <c r="B149" s="6">
        <f>'EstExp 11-19'!H177</f>
        <v>0</v>
      </c>
      <c r="C149" s="3"/>
      <c r="D149" t="b">
        <f t="shared" ca="1" si="8"/>
        <v>1</v>
      </c>
      <c r="E149" cm="1">
        <f t="array" aca="1" ref="E149" ca="1">IF(F149&lt;&gt;"",INDIRECT("'"&amp;F149&amp;"'!"&amp;G149),"")</f>
        <v>0</v>
      </c>
      <c r="F149" s="1175" t="s">
        <v>3614</v>
      </c>
      <c r="G149" t="s">
        <v>3619</v>
      </c>
      <c r="R149" s="1175"/>
    </row>
    <row r="150" spans="1:18" ht="15" customHeight="1">
      <c r="A150">
        <v>145</v>
      </c>
      <c r="B150" s="6">
        <f>'EstExp 11-19'!K177</f>
        <v>0</v>
      </c>
      <c r="D150" t="b">
        <f t="shared" ca="1" si="8"/>
        <v>1</v>
      </c>
      <c r="E150" cm="1">
        <f t="array" aca="1" ref="E150" ca="1">IF(F150&lt;&gt;"",INDIRECT("'"&amp;F150&amp;"'!"&amp;G150),"")</f>
        <v>0</v>
      </c>
      <c r="F150" s="1175" t="s">
        <v>3614</v>
      </c>
      <c r="G150" t="s">
        <v>3620</v>
      </c>
    </row>
    <row r="151" spans="1:18">
      <c r="A151">
        <v>146</v>
      </c>
      <c r="B151" s="6">
        <f>'EstExp 11-19'!H213</f>
        <v>0</v>
      </c>
      <c r="C151" s="3"/>
      <c r="D151" t="b">
        <f t="shared" ca="1" si="8"/>
        <v>1</v>
      </c>
      <c r="E151" cm="1">
        <f t="array" aca="1" ref="E151" ca="1">IF(F151&lt;&gt;"",INDIRECT("'"&amp;F151&amp;"'!"&amp;G151),"")</f>
        <v>0</v>
      </c>
      <c r="F151" s="1175" t="s">
        <v>3614</v>
      </c>
      <c r="G151" t="s">
        <v>3621</v>
      </c>
      <c r="R151" s="1175"/>
    </row>
    <row r="152" spans="1:18">
      <c r="A152">
        <v>147</v>
      </c>
      <c r="B152" s="6">
        <f>'EstExp 11-19'!K213</f>
        <v>0</v>
      </c>
      <c r="D152" t="b">
        <f t="shared" ca="1" si="8"/>
        <v>1</v>
      </c>
      <c r="E152" cm="1">
        <f t="array" aca="1" ref="E152" ca="1">IF(F152&lt;&gt;"",INDIRECT("'"&amp;F152&amp;"'!"&amp;G152),"")</f>
        <v>0</v>
      </c>
      <c r="F152" s="1175" t="s">
        <v>3614</v>
      </c>
      <c r="G152" t="s">
        <v>3622</v>
      </c>
      <c r="R152" s="1175"/>
    </row>
    <row r="153" spans="1:18">
      <c r="A153">
        <v>148</v>
      </c>
      <c r="B153" s="6">
        <f>'EstExp 11-19'!H291</f>
        <v>0</v>
      </c>
      <c r="D153" t="b">
        <f t="shared" ca="1" si="8"/>
        <v>1</v>
      </c>
      <c r="E153" cm="1">
        <f t="array" aca="1" ref="E153" ca="1">IF(F153&lt;&gt;"",INDIRECT("'"&amp;F153&amp;"'!"&amp;G153),"")</f>
        <v>0</v>
      </c>
      <c r="F153" s="1175" t="s">
        <v>3614</v>
      </c>
      <c r="G153" t="s">
        <v>3623</v>
      </c>
      <c r="R153" s="1175"/>
    </row>
    <row r="154" spans="1:18" ht="15" customHeight="1">
      <c r="A154">
        <v>149</v>
      </c>
      <c r="B154" s="6">
        <f>'EstExp 11-19'!K291</f>
        <v>0</v>
      </c>
      <c r="D154" t="b">
        <f t="shared" ca="1" si="8"/>
        <v>1</v>
      </c>
      <c r="E154" cm="1">
        <f t="array" aca="1" ref="E154" ca="1">IF(F154&lt;&gt;"",INDIRECT("'"&amp;F154&amp;"'!"&amp;G154),"")</f>
        <v>0</v>
      </c>
      <c r="F154" s="1175" t="s">
        <v>3614</v>
      </c>
      <c r="G154" t="s">
        <v>3624</v>
      </c>
    </row>
    <row r="155" spans="1:18" ht="15" customHeight="1">
      <c r="A155">
        <v>150</v>
      </c>
      <c r="B155" s="6">
        <f>'EstExp 11-19'!H308</f>
        <v>0</v>
      </c>
      <c r="D155" t="b">
        <f t="shared" ca="1" si="8"/>
        <v>1</v>
      </c>
      <c r="E155" cm="1">
        <f t="array" aca="1" ref="E155" ca="1">IF(F155&lt;&gt;"",INDIRECT("'"&amp;F155&amp;"'!"&amp;G155),"")</f>
        <v>0</v>
      </c>
      <c r="F155" s="1175" t="s">
        <v>3614</v>
      </c>
      <c r="G155" t="s">
        <v>3625</v>
      </c>
    </row>
    <row r="156" spans="1:18" ht="15" customHeight="1">
      <c r="A156">
        <v>151</v>
      </c>
      <c r="B156" s="6">
        <f>'EstExp 11-19'!K308</f>
        <v>0</v>
      </c>
      <c r="D156" t="b">
        <f t="shared" ca="1" si="8"/>
        <v>1</v>
      </c>
      <c r="E156" cm="1">
        <f t="array" aca="1" ref="E156" ca="1">IF(F156&lt;&gt;"",INDIRECT("'"&amp;F156&amp;"'!"&amp;G156),"")</f>
        <v>0</v>
      </c>
      <c r="F156" s="1175" t="s">
        <v>3614</v>
      </c>
      <c r="G156" t="s">
        <v>3626</v>
      </c>
    </row>
    <row r="157" spans="1:18" ht="15" customHeight="1">
      <c r="A157">
        <v>152</v>
      </c>
      <c r="B157" s="6">
        <f>'EstExp 11-19'!H452</f>
        <v>0</v>
      </c>
      <c r="D157" t="b">
        <f t="shared" ca="1" si="8"/>
        <v>1</v>
      </c>
      <c r="E157" cm="1">
        <f t="array" aca="1" ref="E157" ca="1">IF(F157&lt;&gt;"",INDIRECT("'"&amp;F157&amp;"'!"&amp;G157),"")</f>
        <v>0</v>
      </c>
      <c r="F157" s="1175" t="s">
        <v>3614</v>
      </c>
      <c r="G157" t="s">
        <v>3627</v>
      </c>
    </row>
    <row r="158" spans="1:18" ht="15" customHeight="1">
      <c r="A158">
        <v>153</v>
      </c>
      <c r="B158" s="6">
        <f>'EstExp 11-19'!K452</f>
        <v>0</v>
      </c>
      <c r="C158" s="3"/>
      <c r="D158" t="b">
        <f t="shared" ca="1" si="8"/>
        <v>1</v>
      </c>
      <c r="E158" cm="1">
        <f t="array" aca="1" ref="E158" ca="1">IF(F158&lt;&gt;"",INDIRECT("'"&amp;F158&amp;"'!"&amp;G158),"")</f>
        <v>0</v>
      </c>
      <c r="F158" s="1175" t="s">
        <v>3614</v>
      </c>
      <c r="G158" t="s">
        <v>3628</v>
      </c>
    </row>
    <row r="159" spans="1:18" ht="15" customHeight="1">
      <c r="A159">
        <v>154</v>
      </c>
      <c r="B159" s="7">
        <f>'EstExp 11-19'!J18</f>
        <v>0</v>
      </c>
      <c r="C159" s="3"/>
      <c r="D159" t="b">
        <f t="shared" ca="1" si="8"/>
        <v>1</v>
      </c>
      <c r="E159" cm="1">
        <f t="array" aca="1" ref="E159" ca="1">IF(F159&lt;&gt;"",INDIRECT("'"&amp;F159&amp;"'!"&amp;G159),"")</f>
        <v>0</v>
      </c>
      <c r="F159" s="1175" t="s">
        <v>3614</v>
      </c>
      <c r="G159" t="s">
        <v>3629</v>
      </c>
    </row>
    <row r="160" spans="1:18" ht="15.75" customHeight="1">
      <c r="A160" s="1">
        <v>155</v>
      </c>
      <c r="C160" s="2" t="s">
        <v>3581</v>
      </c>
      <c r="E160" t="str" cm="1">
        <f t="array" aca="1" ref="E160" ca="1">IF(F160&lt;&gt;"",INDIRECT("'"&amp;F160&amp;"'!"&amp;G160),"")</f>
        <v/>
      </c>
      <c r="F160" s="550"/>
      <c r="H160" s="3"/>
      <c r="I160" s="3"/>
      <c r="J160" s="3"/>
    </row>
    <row r="161" spans="1:18" ht="15.75" customHeight="1">
      <c r="A161" s="1">
        <v>156</v>
      </c>
      <c r="C161" s="2" t="s">
        <v>3581</v>
      </c>
      <c r="E161" t="str" cm="1">
        <f t="array" aca="1" ref="E161" ca="1">IF(F161&lt;&gt;"",INDIRECT("'"&amp;F161&amp;"'!"&amp;G161),"")</f>
        <v/>
      </c>
      <c r="F161" s="550"/>
      <c r="H161" s="3"/>
      <c r="I161" s="3"/>
      <c r="J161" s="3"/>
    </row>
    <row r="162" spans="1:18" ht="15.75" customHeight="1">
      <c r="A162" s="1">
        <v>157</v>
      </c>
      <c r="C162" s="2" t="s">
        <v>3581</v>
      </c>
      <c r="E162" t="str" cm="1">
        <f t="array" aca="1" ref="E162" ca="1">IF(F162&lt;&gt;"",INDIRECT("'"&amp;F162&amp;"'!"&amp;G162),"")</f>
        <v/>
      </c>
      <c r="F162" s="550"/>
      <c r="H162" s="3"/>
      <c r="I162" s="3"/>
      <c r="J162" s="3"/>
    </row>
    <row r="163" spans="1:18" ht="15.75" customHeight="1">
      <c r="A163" s="1">
        <v>158</v>
      </c>
      <c r="C163" s="2" t="s">
        <v>3581</v>
      </c>
      <c r="E163" t="str" cm="1">
        <f t="array" aca="1" ref="E163" ca="1">IF(F163&lt;&gt;"",INDIRECT("'"&amp;F163&amp;"'!"&amp;G163),"")</f>
        <v/>
      </c>
      <c r="F163" s="550"/>
      <c r="H163" s="3"/>
      <c r="I163" s="3"/>
      <c r="J163" s="3"/>
    </row>
    <row r="164" spans="1:18" ht="15.75" customHeight="1">
      <c r="A164" s="1">
        <v>159</v>
      </c>
      <c r="C164" s="2" t="s">
        <v>3581</v>
      </c>
      <c r="E164" t="str" cm="1">
        <f t="array" aca="1" ref="E164" ca="1">IF(F164&lt;&gt;"",INDIRECT("'"&amp;F164&amp;"'!"&amp;G164),"")</f>
        <v/>
      </c>
      <c r="F164" s="550"/>
      <c r="H164" s="3"/>
      <c r="I164" s="3"/>
      <c r="J164" s="3"/>
    </row>
    <row r="165" spans="1:18" ht="15.75" customHeight="1">
      <c r="A165" s="1">
        <v>160</v>
      </c>
      <c r="C165" s="2" t="s">
        <v>3581</v>
      </c>
      <c r="E165" t="str" cm="1">
        <f t="array" aca="1" ref="E165" ca="1">IF(F165&lt;&gt;"",INDIRECT("'"&amp;F165&amp;"'!"&amp;G165),"")</f>
        <v/>
      </c>
      <c r="F165" s="550"/>
      <c r="H165" s="3"/>
      <c r="I165" s="3"/>
      <c r="J165" s="3"/>
    </row>
    <row r="166" spans="1:18" ht="15.75" customHeight="1">
      <c r="A166" s="1">
        <v>161</v>
      </c>
      <c r="C166" s="2" t="s">
        <v>3581</v>
      </c>
      <c r="E166" t="str" cm="1">
        <f t="array" aca="1" ref="E166" ca="1">IF(F166&lt;&gt;"",INDIRECT("'"&amp;F166&amp;"'!"&amp;G166),"")</f>
        <v/>
      </c>
      <c r="F166" s="550"/>
      <c r="H166" s="3"/>
      <c r="I166" s="3"/>
      <c r="J166" s="3"/>
    </row>
    <row r="167" spans="1:18" ht="15.75" customHeight="1">
      <c r="A167" s="1">
        <v>162</v>
      </c>
      <c r="C167" s="2" t="s">
        <v>3581</v>
      </c>
      <c r="E167" t="str" cm="1">
        <f t="array" aca="1" ref="E167" ca="1">IF(F167&lt;&gt;"",INDIRECT("'"&amp;F167&amp;"'!"&amp;G167),"")</f>
        <v/>
      </c>
      <c r="F167" s="550"/>
      <c r="H167" s="3"/>
      <c r="I167" s="3"/>
      <c r="J167" s="3"/>
    </row>
    <row r="168" spans="1:18" ht="15.75" customHeight="1">
      <c r="A168" s="1">
        <v>163</v>
      </c>
      <c r="C168" s="2" t="s">
        <v>3581</v>
      </c>
      <c r="E168" t="str" cm="1">
        <f t="array" aca="1" ref="E168" ca="1">IF(F168&lt;&gt;"",INDIRECT("'"&amp;F168&amp;"'!"&amp;G168),"")</f>
        <v/>
      </c>
      <c r="F168" s="550"/>
      <c r="H168" s="3"/>
      <c r="I168" s="3"/>
      <c r="J168" s="3"/>
    </row>
    <row r="169" spans="1:18" ht="15.75" customHeight="1">
      <c r="A169" s="1">
        <v>164</v>
      </c>
      <c r="C169" s="2" t="s">
        <v>3581</v>
      </c>
      <c r="E169" t="str" cm="1">
        <f t="array" aca="1" ref="E169" ca="1">IF(F169&lt;&gt;"",INDIRECT("'"&amp;F169&amp;"'!"&amp;G169),"")</f>
        <v/>
      </c>
      <c r="F169" s="550"/>
      <c r="H169" s="3"/>
      <c r="I169" s="3"/>
      <c r="J169" s="3"/>
    </row>
    <row r="170" spans="1:18" ht="15.75" customHeight="1">
      <c r="A170" s="1">
        <v>165</v>
      </c>
      <c r="C170" s="2" t="s">
        <v>3581</v>
      </c>
      <c r="E170" t="str" cm="1">
        <f t="array" aca="1" ref="E170" ca="1">IF(F170&lt;&gt;"",INDIRECT("'"&amp;F170&amp;"'!"&amp;G170),"")</f>
        <v/>
      </c>
      <c r="F170" s="550"/>
      <c r="H170" s="3"/>
      <c r="I170" s="3"/>
      <c r="J170" s="3"/>
    </row>
    <row r="171" spans="1:18" ht="15.75" customHeight="1">
      <c r="A171" s="1">
        <v>166</v>
      </c>
      <c r="C171" s="2" t="s">
        <v>3581</v>
      </c>
      <c r="E171" t="str" cm="1">
        <f t="array" aca="1" ref="E171" ca="1">IF(F171&lt;&gt;"",INDIRECT("'"&amp;F171&amp;"'!"&amp;G171),"")</f>
        <v/>
      </c>
      <c r="F171" s="550"/>
      <c r="R171" s="1175"/>
    </row>
    <row r="172" spans="1:18" ht="15.75" customHeight="1">
      <c r="A172" s="1">
        <v>167</v>
      </c>
      <c r="C172" s="2" t="s">
        <v>3581</v>
      </c>
      <c r="E172" t="str" cm="1">
        <f t="array" aca="1" ref="E172" ca="1">IF(F172&lt;&gt;"",INDIRECT("'"&amp;F172&amp;"'!"&amp;G172),"")</f>
        <v/>
      </c>
      <c r="F172" s="550"/>
      <c r="R172" s="1175"/>
    </row>
    <row r="173" spans="1:18" ht="15.75" customHeight="1">
      <c r="A173" s="1">
        <v>168</v>
      </c>
      <c r="C173" s="2" t="s">
        <v>3581</v>
      </c>
      <c r="E173" t="str" cm="1">
        <f t="array" aca="1" ref="E173" ca="1">IF(F173&lt;&gt;"",INDIRECT("'"&amp;F173&amp;"'!"&amp;G173),"")</f>
        <v/>
      </c>
      <c r="F173" s="550"/>
      <c r="R173" s="1175"/>
    </row>
    <row r="174" spans="1:18" ht="15.75" customHeight="1">
      <c r="A174" s="1">
        <v>169</v>
      </c>
      <c r="C174" s="2" t="s">
        <v>3581</v>
      </c>
      <c r="E174" t="str" cm="1">
        <f t="array" aca="1" ref="E174" ca="1">IF(F174&lt;&gt;"",INDIRECT("'"&amp;F174&amp;"'!"&amp;G174),"")</f>
        <v/>
      </c>
      <c r="F174" s="550"/>
      <c r="R174" s="1175"/>
    </row>
    <row r="175" spans="1:18" ht="15.75" customHeight="1">
      <c r="A175" s="1">
        <v>170</v>
      </c>
      <c r="C175" s="2" t="s">
        <v>3581</v>
      </c>
      <c r="E175" t="str" cm="1">
        <f t="array" aca="1" ref="E175" ca="1">IF(F175&lt;&gt;"",INDIRECT("'"&amp;F175&amp;"'!"&amp;G175),"")</f>
        <v/>
      </c>
      <c r="F175" s="550"/>
    </row>
    <row r="176" spans="1:18" ht="15.75" customHeight="1">
      <c r="A176" s="1">
        <v>171</v>
      </c>
      <c r="C176" s="2" t="s">
        <v>3581</v>
      </c>
      <c r="E176" t="str" cm="1">
        <f t="array" aca="1" ref="E176" ca="1">IF(F176&lt;&gt;"",INDIRECT("'"&amp;F176&amp;"'!"&amp;G176),"")</f>
        <v/>
      </c>
      <c r="F176" s="550"/>
      <c r="R176" s="1175"/>
    </row>
    <row r="177" spans="1:18" ht="15.75" customHeight="1">
      <c r="A177" s="1">
        <v>172</v>
      </c>
      <c r="C177" s="2" t="s">
        <v>3581</v>
      </c>
      <c r="E177" t="str" cm="1">
        <f t="array" aca="1" ref="E177" ca="1">IF(F177&lt;&gt;"",INDIRECT("'"&amp;F177&amp;"'!"&amp;G177),"")</f>
        <v/>
      </c>
      <c r="F177" s="550"/>
    </row>
    <row r="178" spans="1:18" ht="15.75" customHeight="1">
      <c r="A178" s="1">
        <v>173</v>
      </c>
      <c r="C178" s="2" t="s">
        <v>3581</v>
      </c>
      <c r="E178" t="str" cm="1">
        <f t="array" aca="1" ref="E178" ca="1">IF(F178&lt;&gt;"",INDIRECT("'"&amp;F178&amp;"'!"&amp;G178),"")</f>
        <v/>
      </c>
      <c r="F178" s="550"/>
      <c r="R178" s="1175"/>
    </row>
    <row r="179" spans="1:18" ht="15.75" customHeight="1">
      <c r="A179" s="1">
        <v>174</v>
      </c>
      <c r="C179" s="2" t="s">
        <v>3581</v>
      </c>
      <c r="E179" t="str" cm="1">
        <f t="array" aca="1" ref="E179" ca="1">IF(F179&lt;&gt;"",INDIRECT("'"&amp;F179&amp;"'!"&amp;G179),"")</f>
        <v/>
      </c>
      <c r="F179" s="550"/>
      <c r="H179" s="3"/>
      <c r="I179" s="3"/>
      <c r="J179" s="3"/>
    </row>
    <row r="180" spans="1:18" ht="15.75" customHeight="1">
      <c r="A180" s="1">
        <v>175</v>
      </c>
      <c r="C180" s="2" t="s">
        <v>3581</v>
      </c>
      <c r="E180" t="str" cm="1">
        <f t="array" aca="1" ref="E180" ca="1">IF(F180&lt;&gt;"",INDIRECT("'"&amp;F180&amp;"'!"&amp;G180),"")</f>
        <v/>
      </c>
      <c r="F180" s="550"/>
      <c r="H180" s="3"/>
      <c r="I180" s="3"/>
      <c r="J180" s="3"/>
    </row>
    <row r="181" spans="1:18" ht="15.75" customHeight="1">
      <c r="A181" s="1">
        <v>176</v>
      </c>
      <c r="C181" s="2" t="s">
        <v>3581</v>
      </c>
      <c r="E181" t="str" cm="1">
        <f t="array" aca="1" ref="E181" ca="1">IF(F181&lt;&gt;"",INDIRECT("'"&amp;F181&amp;"'!"&amp;G181),"")</f>
        <v/>
      </c>
      <c r="F181" s="550"/>
      <c r="H181" s="3"/>
      <c r="I181" s="3"/>
      <c r="J181" s="3"/>
    </row>
    <row r="182" spans="1:18" ht="15.75" customHeight="1">
      <c r="A182" s="1">
        <v>177</v>
      </c>
      <c r="C182" s="2" t="s">
        <v>3581</v>
      </c>
      <c r="E182" t="str" cm="1">
        <f t="array" aca="1" ref="E182" ca="1">IF(F182&lt;&gt;"",INDIRECT("'"&amp;F182&amp;"'!"&amp;G182),"")</f>
        <v/>
      </c>
      <c r="F182" s="550"/>
      <c r="H182" s="3"/>
      <c r="I182" s="3"/>
      <c r="J182" s="3"/>
    </row>
    <row r="183" spans="1:18" ht="15.75" customHeight="1">
      <c r="A183" s="1">
        <v>178</v>
      </c>
      <c r="C183" s="2" t="s">
        <v>3581</v>
      </c>
      <c r="E183" t="str" cm="1">
        <f t="array" aca="1" ref="E183" ca="1">IF(F183&lt;&gt;"",INDIRECT("'"&amp;F183&amp;"'!"&amp;G183),"")</f>
        <v/>
      </c>
      <c r="F183" s="550"/>
      <c r="H183" s="3"/>
      <c r="I183" s="3"/>
      <c r="J183" s="3"/>
    </row>
    <row r="184" spans="1:18" ht="15.75" customHeight="1">
      <c r="A184" s="1">
        <v>179</v>
      </c>
      <c r="C184" s="2" t="s">
        <v>3581</v>
      </c>
      <c r="E184" t="str" cm="1">
        <f t="array" aca="1" ref="E184" ca="1">IF(F184&lt;&gt;"",INDIRECT("'"&amp;F184&amp;"'!"&amp;G184),"")</f>
        <v/>
      </c>
      <c r="F184" s="550"/>
      <c r="H184" s="3"/>
      <c r="I184" s="3"/>
      <c r="J184" s="3"/>
    </row>
    <row r="185" spans="1:18" ht="15.75" customHeight="1">
      <c r="A185" s="1">
        <v>180</v>
      </c>
      <c r="C185" s="2" t="s">
        <v>3581</v>
      </c>
      <c r="E185" t="str" cm="1">
        <f t="array" aca="1" ref="E185" ca="1">IF(F185&lt;&gt;"",INDIRECT("'"&amp;F185&amp;"'!"&amp;G185),"")</f>
        <v/>
      </c>
      <c r="F185" s="550"/>
      <c r="H185" s="3"/>
      <c r="I185" s="3"/>
      <c r="J185" s="3"/>
    </row>
    <row r="186" spans="1:18" ht="15.75" customHeight="1">
      <c r="A186" s="1">
        <v>181</v>
      </c>
      <c r="C186" s="2" t="s">
        <v>3581</v>
      </c>
      <c r="E186" t="str" cm="1">
        <f t="array" aca="1" ref="E186" ca="1">IF(F186&lt;&gt;"",INDIRECT("'"&amp;F186&amp;"'!"&amp;G186),"")</f>
        <v/>
      </c>
      <c r="F186" s="550"/>
      <c r="H186" s="3"/>
      <c r="I186" s="3"/>
      <c r="J186" s="3"/>
    </row>
    <row r="187" spans="1:18" ht="15.75" customHeight="1">
      <c r="A187" s="1">
        <v>182</v>
      </c>
      <c r="C187" s="2" t="s">
        <v>3581</v>
      </c>
      <c r="E187" t="str" cm="1">
        <f t="array" aca="1" ref="E187" ca="1">IF(F187&lt;&gt;"",INDIRECT("'"&amp;F187&amp;"'!"&amp;G187),"")</f>
        <v/>
      </c>
      <c r="F187" s="550"/>
      <c r="H187" s="3"/>
      <c r="I187" s="3"/>
      <c r="J187" s="3"/>
    </row>
    <row r="188" spans="1:18" ht="15.75" customHeight="1">
      <c r="A188" s="1">
        <v>183</v>
      </c>
      <c r="C188" s="2" t="s">
        <v>3581</v>
      </c>
      <c r="E188" t="str" cm="1">
        <f t="array" aca="1" ref="E188" ca="1">IF(F188&lt;&gt;"",INDIRECT("'"&amp;F188&amp;"'!"&amp;G188),"")</f>
        <v/>
      </c>
      <c r="F188" s="550"/>
      <c r="H188" s="3"/>
      <c r="I188" s="3"/>
      <c r="J188" s="3"/>
    </row>
    <row r="189" spans="1:18" ht="15.75" customHeight="1">
      <c r="A189" s="1">
        <v>184</v>
      </c>
      <c r="C189" s="2" t="s">
        <v>3534</v>
      </c>
      <c r="E189" t="str" cm="1">
        <f t="array" aca="1" ref="E189" ca="1">IF(F189&lt;&gt;"",INDIRECT("'"&amp;F189&amp;"'!"&amp;G189),"")</f>
        <v/>
      </c>
      <c r="F189" s="550"/>
      <c r="H189" s="3"/>
      <c r="I189" s="3"/>
      <c r="J189" s="3"/>
    </row>
    <row r="190" spans="1:18" ht="15.75" customHeight="1">
      <c r="A190" s="1">
        <v>185</v>
      </c>
      <c r="C190" s="2" t="s">
        <v>3581</v>
      </c>
      <c r="E190" t="str" cm="1">
        <f t="array" aca="1" ref="E190" ca="1">IF(F190&lt;&gt;"",INDIRECT("'"&amp;F190&amp;"'!"&amp;G190),"")</f>
        <v/>
      </c>
      <c r="F190" s="550"/>
      <c r="H190" s="3"/>
      <c r="I190" s="3"/>
      <c r="J190" s="3"/>
    </row>
    <row r="191" spans="1:18" ht="15.75" customHeight="1">
      <c r="A191" s="1">
        <v>186</v>
      </c>
      <c r="C191" s="2" t="s">
        <v>3581</v>
      </c>
      <c r="E191" t="str" cm="1">
        <f t="array" aca="1" ref="E191" ca="1">IF(F191&lt;&gt;"",INDIRECT("'"&amp;F191&amp;"'!"&amp;G191),"")</f>
        <v/>
      </c>
      <c r="F191" s="550"/>
      <c r="H191" s="3"/>
      <c r="I191" s="3"/>
      <c r="J191" s="3"/>
    </row>
    <row r="192" spans="1:18" ht="15.75" customHeight="1">
      <c r="A192" s="1">
        <v>187</v>
      </c>
      <c r="C192" s="2" t="s">
        <v>3581</v>
      </c>
      <c r="E192" t="str" cm="1">
        <f t="array" aca="1" ref="E192" ca="1">IF(F192&lt;&gt;"",INDIRECT("'"&amp;F192&amp;"'!"&amp;G192),"")</f>
        <v/>
      </c>
      <c r="F192" s="550"/>
      <c r="H192" s="3"/>
      <c r="I192" s="3"/>
      <c r="J192" s="3"/>
    </row>
    <row r="193" spans="1:10" ht="15.75" customHeight="1">
      <c r="A193" s="1">
        <v>188</v>
      </c>
      <c r="C193" s="2" t="s">
        <v>3581</v>
      </c>
      <c r="E193" t="str" cm="1">
        <f t="array" aca="1" ref="E193" ca="1">IF(F193&lt;&gt;"",INDIRECT("'"&amp;F193&amp;"'!"&amp;G193),"")</f>
        <v/>
      </c>
      <c r="F193" s="550"/>
      <c r="H193" s="3"/>
      <c r="I193" s="3"/>
      <c r="J193" s="3"/>
    </row>
    <row r="194" spans="1:10" ht="15.75" customHeight="1">
      <c r="A194" s="1">
        <v>189</v>
      </c>
      <c r="C194" s="2" t="s">
        <v>3581</v>
      </c>
      <c r="E194" t="str" cm="1">
        <f t="array" aca="1" ref="E194" ca="1">IF(F194&lt;&gt;"",INDIRECT("'"&amp;F194&amp;"'!"&amp;G194),"")</f>
        <v/>
      </c>
      <c r="F194" s="550"/>
      <c r="H194" s="3"/>
      <c r="I194" s="3"/>
      <c r="J194" s="3"/>
    </row>
    <row r="195" spans="1:10" ht="15.75" customHeight="1">
      <c r="A195" s="1">
        <v>190</v>
      </c>
      <c r="C195" s="2" t="s">
        <v>3581</v>
      </c>
      <c r="E195" t="str" cm="1">
        <f t="array" aca="1" ref="E195" ca="1">IF(F195&lt;&gt;"",INDIRECT("'"&amp;F195&amp;"'!"&amp;G195),"")</f>
        <v/>
      </c>
      <c r="F195" s="550"/>
      <c r="H195" s="3"/>
      <c r="I195" s="3"/>
      <c r="J195" s="3"/>
    </row>
    <row r="196" spans="1:10" ht="15.75" customHeight="1">
      <c r="A196" s="1">
        <v>191</v>
      </c>
      <c r="C196" s="2" t="s">
        <v>3581</v>
      </c>
      <c r="E196" t="str" cm="1">
        <f t="array" aca="1" ref="E196" ca="1">IF(F196&lt;&gt;"",INDIRECT("'"&amp;F196&amp;"'!"&amp;G196),"")</f>
        <v/>
      </c>
      <c r="F196" s="550"/>
      <c r="H196" s="3"/>
      <c r="I196" s="3"/>
      <c r="J196" s="3"/>
    </row>
    <row r="197" spans="1:10" ht="15.75" customHeight="1">
      <c r="A197" s="1">
        <v>192</v>
      </c>
      <c r="C197" s="2" t="s">
        <v>3581</v>
      </c>
      <c r="E197" t="str" cm="1">
        <f t="array" aca="1" ref="E197" ca="1">IF(F197&lt;&gt;"",INDIRECT("'"&amp;F197&amp;"'!"&amp;G197),"")</f>
        <v/>
      </c>
      <c r="F197" s="550"/>
      <c r="H197" s="3"/>
      <c r="I197" s="3"/>
      <c r="J197" s="3"/>
    </row>
    <row r="198" spans="1:10" ht="15.75" customHeight="1">
      <c r="A198" s="1">
        <v>193</v>
      </c>
      <c r="C198" s="2" t="s">
        <v>3581</v>
      </c>
      <c r="E198" t="str" cm="1">
        <f t="array" aca="1" ref="E198" ca="1">IF(F198&lt;&gt;"",INDIRECT("'"&amp;F198&amp;"'!"&amp;G198),"")</f>
        <v/>
      </c>
      <c r="F198" s="550"/>
      <c r="H198" s="3"/>
      <c r="I198" s="3"/>
      <c r="J198" s="3"/>
    </row>
    <row r="199" spans="1:10" ht="15.75" customHeight="1">
      <c r="A199" s="1">
        <v>194</v>
      </c>
      <c r="C199" s="2" t="s">
        <v>3581</v>
      </c>
      <c r="E199" t="str" cm="1">
        <f t="array" aca="1" ref="E199" ca="1">IF(F199&lt;&gt;"",INDIRECT("'"&amp;F199&amp;"'!"&amp;G199),"")</f>
        <v/>
      </c>
      <c r="F199" s="550"/>
      <c r="H199" s="3"/>
      <c r="I199" s="3"/>
      <c r="J199" s="3"/>
    </row>
    <row r="200" spans="1:10" ht="15.75" customHeight="1">
      <c r="A200" s="1">
        <v>195</v>
      </c>
      <c r="C200" s="2" t="s">
        <v>3581</v>
      </c>
      <c r="E200" t="str" cm="1">
        <f t="array" aca="1" ref="E200" ca="1">IF(F200&lt;&gt;"",INDIRECT("'"&amp;F200&amp;"'!"&amp;G200),"")</f>
        <v/>
      </c>
      <c r="F200" s="550"/>
      <c r="H200" s="3"/>
      <c r="I200" s="3"/>
      <c r="J200" s="3"/>
    </row>
    <row r="201" spans="1:10" ht="15.75" customHeight="1">
      <c r="A201" s="1">
        <v>196</v>
      </c>
      <c r="C201" s="2" t="s">
        <v>3581</v>
      </c>
      <c r="E201" t="str" cm="1">
        <f t="array" aca="1" ref="E201" ca="1">IF(F201&lt;&gt;"",INDIRECT("'"&amp;F201&amp;"'!"&amp;G201),"")</f>
        <v/>
      </c>
      <c r="F201" s="550"/>
      <c r="H201" s="3"/>
      <c r="I201" s="3"/>
      <c r="J201" s="3"/>
    </row>
    <row r="202" spans="1:10" ht="15.75" customHeight="1">
      <c r="A202" s="1">
        <v>197</v>
      </c>
      <c r="C202" s="2" t="s">
        <v>3581</v>
      </c>
      <c r="E202" t="str" cm="1">
        <f t="array" aca="1" ref="E202" ca="1">IF(F202&lt;&gt;"",INDIRECT("'"&amp;F202&amp;"'!"&amp;G202),"")</f>
        <v/>
      </c>
      <c r="F202" s="550"/>
      <c r="H202" s="3"/>
      <c r="I202" s="3"/>
      <c r="J202" s="3"/>
    </row>
    <row r="203" spans="1:10" ht="15.75" customHeight="1">
      <c r="A203" s="1">
        <v>198</v>
      </c>
      <c r="C203" s="2" t="s">
        <v>3581</v>
      </c>
      <c r="E203" t="str" cm="1">
        <f t="array" aca="1" ref="E203" ca="1">IF(F203&lt;&gt;"",INDIRECT("'"&amp;F203&amp;"'!"&amp;G203),"")</f>
        <v/>
      </c>
      <c r="F203" s="550"/>
      <c r="H203" s="3"/>
      <c r="I203" s="3"/>
      <c r="J203" s="3"/>
    </row>
    <row r="204" spans="1:10" ht="15.75" customHeight="1">
      <c r="A204" s="1">
        <v>199</v>
      </c>
      <c r="C204" s="2" t="s">
        <v>3581</v>
      </c>
      <c r="E204" t="str" cm="1">
        <f t="array" aca="1" ref="E204" ca="1">IF(F204&lt;&gt;"",INDIRECT("'"&amp;F204&amp;"'!"&amp;G204),"")</f>
        <v/>
      </c>
      <c r="F204" s="550"/>
      <c r="H204" s="3"/>
      <c r="I204" s="3"/>
      <c r="J204" s="3"/>
    </row>
    <row r="205" spans="1:10" ht="15.75" customHeight="1">
      <c r="A205" s="1">
        <v>200</v>
      </c>
      <c r="C205" s="2" t="s">
        <v>3581</v>
      </c>
      <c r="E205" t="str" cm="1">
        <f t="array" aca="1" ref="E205" ca="1">IF(F205&lt;&gt;"",INDIRECT("'"&amp;F205&amp;"'!"&amp;G205),"")</f>
        <v/>
      </c>
      <c r="F205" s="550"/>
      <c r="H205" s="3"/>
      <c r="I205" s="3"/>
      <c r="J205" s="3"/>
    </row>
    <row r="206" spans="1:10" ht="15.75" customHeight="1">
      <c r="A206" s="1">
        <v>201</v>
      </c>
      <c r="C206" s="2" t="s">
        <v>3581</v>
      </c>
      <c r="E206" t="str" cm="1">
        <f t="array" aca="1" ref="E206" ca="1">IF(F206&lt;&gt;"",INDIRECT("'"&amp;F206&amp;"'!"&amp;G206),"")</f>
        <v/>
      </c>
      <c r="F206" s="550"/>
      <c r="H206" s="3"/>
      <c r="I206" s="3"/>
      <c r="J206" s="3"/>
    </row>
    <row r="207" spans="1:10" ht="15.75" customHeight="1">
      <c r="A207" s="1">
        <v>202</v>
      </c>
      <c r="C207" s="2" t="s">
        <v>3581</v>
      </c>
      <c r="E207" t="str" cm="1">
        <f t="array" aca="1" ref="E207" ca="1">IF(F207&lt;&gt;"",INDIRECT("'"&amp;F207&amp;"'!"&amp;G207),"")</f>
        <v/>
      </c>
      <c r="F207" s="550"/>
      <c r="H207" s="3"/>
      <c r="I207" s="3"/>
      <c r="J207" s="3"/>
    </row>
    <row r="208" spans="1:10" ht="15.75" customHeight="1">
      <c r="A208" s="1">
        <v>203</v>
      </c>
      <c r="C208" s="2" t="s">
        <v>3581</v>
      </c>
      <c r="E208" t="str" cm="1">
        <f t="array" aca="1" ref="E208" ca="1">IF(F208&lt;&gt;"",INDIRECT("'"&amp;F208&amp;"'!"&amp;G208),"")</f>
        <v/>
      </c>
      <c r="F208" s="550"/>
      <c r="H208" s="3"/>
      <c r="I208" s="3"/>
      <c r="J208" s="3"/>
    </row>
    <row r="209" spans="1:18" ht="15.75" customHeight="1">
      <c r="A209" s="1">
        <v>204</v>
      </c>
      <c r="C209" s="2" t="s">
        <v>3581</v>
      </c>
      <c r="E209" t="str" cm="1">
        <f t="array" aca="1" ref="E209" ca="1">IF(F209&lt;&gt;"",INDIRECT("'"&amp;F209&amp;"'!"&amp;G209),"")</f>
        <v/>
      </c>
      <c r="F209" s="550"/>
      <c r="H209" s="3"/>
      <c r="I209" s="3"/>
      <c r="J209" s="3"/>
    </row>
    <row r="210" spans="1:18" ht="15.75" customHeight="1">
      <c r="A210" s="1">
        <v>205</v>
      </c>
      <c r="C210" s="2" t="s">
        <v>3581</v>
      </c>
      <c r="E210" t="str" cm="1">
        <f t="array" aca="1" ref="E210" ca="1">IF(F210&lt;&gt;"",INDIRECT("'"&amp;F210&amp;"'!"&amp;G210),"")</f>
        <v/>
      </c>
      <c r="F210" s="550"/>
      <c r="H210" s="3"/>
      <c r="I210" s="3"/>
      <c r="J210" s="3"/>
    </row>
    <row r="211" spans="1:18" ht="15.75" customHeight="1">
      <c r="A211" s="1">
        <v>206</v>
      </c>
      <c r="C211" s="2" t="s">
        <v>3581</v>
      </c>
      <c r="E211" t="str" cm="1">
        <f t="array" aca="1" ref="E211" ca="1">IF(F211&lt;&gt;"",INDIRECT("'"&amp;F211&amp;"'!"&amp;G211),"")</f>
        <v/>
      </c>
      <c r="F211" s="550"/>
      <c r="H211" s="3"/>
      <c r="I211" s="3"/>
      <c r="J211" s="3"/>
    </row>
    <row r="212" spans="1:18" ht="15.75" customHeight="1">
      <c r="A212" s="1">
        <v>207</v>
      </c>
      <c r="C212" s="2" t="s">
        <v>3581</v>
      </c>
      <c r="E212" t="str" cm="1">
        <f t="array" aca="1" ref="E212" ca="1">IF(F212&lt;&gt;"",INDIRECT("'"&amp;F212&amp;"'!"&amp;G212),"")</f>
        <v/>
      </c>
      <c r="F212" s="550"/>
      <c r="H212" s="3"/>
      <c r="I212" s="3"/>
      <c r="J212" s="3"/>
    </row>
    <row r="213" spans="1:18" ht="15.75" customHeight="1">
      <c r="A213" s="1">
        <v>208</v>
      </c>
      <c r="C213" s="2" t="s">
        <v>3581</v>
      </c>
      <c r="E213" t="str" cm="1">
        <f t="array" aca="1" ref="E213" ca="1">IF(F213&lt;&gt;"",INDIRECT("'"&amp;F213&amp;"'!"&amp;G213),"")</f>
        <v/>
      </c>
      <c r="F213" s="550"/>
      <c r="H213" s="3"/>
      <c r="I213" s="3"/>
      <c r="J213" s="3"/>
    </row>
    <row r="214" spans="1:18" ht="15.75" customHeight="1">
      <c r="A214" s="1">
        <v>209</v>
      </c>
      <c r="C214" s="2" t="s">
        <v>3581</v>
      </c>
      <c r="E214" t="str" cm="1">
        <f t="array" aca="1" ref="E214" ca="1">IF(F214&lt;&gt;"",INDIRECT("'"&amp;F214&amp;"'!"&amp;G214),"")</f>
        <v/>
      </c>
      <c r="F214" s="550"/>
      <c r="H214" s="3"/>
      <c r="I214" s="3"/>
      <c r="J214" s="3"/>
    </row>
    <row r="215" spans="1:18" ht="15.75" customHeight="1">
      <c r="A215" s="1">
        <v>210</v>
      </c>
      <c r="C215" s="2" t="s">
        <v>3581</v>
      </c>
      <c r="E215" t="str" cm="1">
        <f t="array" aca="1" ref="E215" ca="1">IF(F215&lt;&gt;"",INDIRECT("'"&amp;F215&amp;"'!"&amp;G215),"")</f>
        <v/>
      </c>
      <c r="F215" s="550"/>
      <c r="H215" s="3"/>
      <c r="I215" s="3"/>
      <c r="J215" s="3"/>
    </row>
    <row r="216" spans="1:18" ht="15.75" customHeight="1">
      <c r="A216" s="1">
        <v>211</v>
      </c>
      <c r="C216" s="2" t="s">
        <v>3581</v>
      </c>
      <c r="E216" t="str" cm="1">
        <f t="array" aca="1" ref="E216" ca="1">IF(F216&lt;&gt;"",INDIRECT("'"&amp;F216&amp;"'!"&amp;G216),"")</f>
        <v/>
      </c>
      <c r="F216" s="550"/>
      <c r="H216" s="3"/>
      <c r="I216" s="3"/>
      <c r="J216" s="3"/>
    </row>
    <row r="217" spans="1:18" ht="15.75" customHeight="1">
      <c r="A217" s="1">
        <v>212</v>
      </c>
      <c r="C217" s="2" t="s">
        <v>3581</v>
      </c>
      <c r="E217" t="str" cm="1">
        <f t="array" aca="1" ref="E217" ca="1">IF(F217&lt;&gt;"",INDIRECT("'"&amp;F217&amp;"'!"&amp;G217),"")</f>
        <v/>
      </c>
      <c r="F217" s="550"/>
      <c r="H217" s="3"/>
      <c r="I217" s="3"/>
      <c r="J217" s="3"/>
    </row>
    <row r="218" spans="1:18" ht="15.75" customHeight="1">
      <c r="A218" s="1">
        <v>213</v>
      </c>
      <c r="C218" s="2" t="s">
        <v>3581</v>
      </c>
      <c r="E218" t="str" cm="1">
        <f t="array" aca="1" ref="E218" ca="1">IF(F218&lt;&gt;"",INDIRECT("'"&amp;F218&amp;"'!"&amp;G218),"")</f>
        <v/>
      </c>
      <c r="F218" s="550"/>
      <c r="H218" s="3"/>
      <c r="I218" s="3"/>
      <c r="J218" s="3"/>
    </row>
    <row r="219" spans="1:18" ht="15.75" customHeight="1">
      <c r="A219" s="1">
        <v>214</v>
      </c>
      <c r="C219" s="2" t="s">
        <v>3581</v>
      </c>
      <c r="E219" t="str" cm="1">
        <f t="array" aca="1" ref="E219" ca="1">IF(F219&lt;&gt;"",INDIRECT("'"&amp;F219&amp;"'!"&amp;G219),"")</f>
        <v/>
      </c>
      <c r="F219" s="550"/>
      <c r="H219" s="3"/>
      <c r="I219" s="3"/>
      <c r="J219" s="3"/>
    </row>
    <row r="220" spans="1:18" ht="15.75" customHeight="1">
      <c r="A220" s="1">
        <v>215</v>
      </c>
      <c r="C220" s="2" t="s">
        <v>3581</v>
      </c>
      <c r="E220" t="str" cm="1">
        <f t="array" aca="1" ref="E220" ca="1">IF(F220&lt;&gt;"",INDIRECT("'"&amp;F220&amp;"'!"&amp;G220),"")</f>
        <v/>
      </c>
      <c r="F220" s="550"/>
      <c r="H220" s="3"/>
      <c r="I220" s="3"/>
      <c r="J220" s="3"/>
    </row>
    <row r="221" spans="1:18" ht="15.75" customHeight="1">
      <c r="A221" s="1">
        <v>216</v>
      </c>
      <c r="C221" s="2" t="s">
        <v>3581</v>
      </c>
      <c r="E221" t="str" cm="1">
        <f t="array" aca="1" ref="E221" ca="1">IF(F221&lt;&gt;"",INDIRECT("'"&amp;F221&amp;"'!"&amp;G221),"")</f>
        <v/>
      </c>
      <c r="F221" s="550"/>
      <c r="R221" s="1175"/>
    </row>
    <row r="222" spans="1:18" ht="15.75" customHeight="1">
      <c r="A222" s="1">
        <v>217</v>
      </c>
      <c r="C222" s="2" t="s">
        <v>3581</v>
      </c>
      <c r="E222" t="str" cm="1">
        <f t="array" aca="1" ref="E222" ca="1">IF(F222&lt;&gt;"",INDIRECT("'"&amp;F222&amp;"'!"&amp;G222),"")</f>
        <v/>
      </c>
      <c r="F222" s="550"/>
      <c r="R222" s="1175"/>
    </row>
    <row r="223" spans="1:18" ht="15.75" customHeight="1">
      <c r="A223" s="1">
        <v>218</v>
      </c>
      <c r="C223" s="2" t="s">
        <v>3581</v>
      </c>
      <c r="E223" t="str" cm="1">
        <f t="array" aca="1" ref="E223" ca="1">IF(F223&lt;&gt;"",INDIRECT("'"&amp;F223&amp;"'!"&amp;G223),"")</f>
        <v/>
      </c>
      <c r="F223" s="550"/>
      <c r="R223" s="1175"/>
    </row>
    <row r="224" spans="1:18" ht="15.75" customHeight="1">
      <c r="A224" s="1">
        <v>219</v>
      </c>
      <c r="C224" s="2" t="s">
        <v>3581</v>
      </c>
      <c r="E224" t="str" cm="1">
        <f t="array" aca="1" ref="E224" ca="1">IF(F224&lt;&gt;"",INDIRECT("'"&amp;F224&amp;"'!"&amp;G224),"")</f>
        <v/>
      </c>
      <c r="F224" s="550"/>
      <c r="R224" s="1175"/>
    </row>
    <row r="225" spans="1:18" ht="15.75" customHeight="1">
      <c r="A225" s="1">
        <v>220</v>
      </c>
      <c r="C225" s="2" t="s">
        <v>3581</v>
      </c>
      <c r="E225" t="str" cm="1">
        <f t="array" aca="1" ref="E225" ca="1">IF(F225&lt;&gt;"",INDIRECT("'"&amp;F225&amp;"'!"&amp;G225),"")</f>
        <v/>
      </c>
      <c r="F225" s="550"/>
      <c r="R225" s="1175"/>
    </row>
    <row r="226" spans="1:18" ht="15.75" customHeight="1">
      <c r="A226" s="1">
        <v>221</v>
      </c>
      <c r="C226" s="2" t="s">
        <v>3581</v>
      </c>
      <c r="E226" t="str" cm="1">
        <f t="array" aca="1" ref="E226" ca="1">IF(F226&lt;&gt;"",INDIRECT("'"&amp;F226&amp;"'!"&amp;G226),"")</f>
        <v/>
      </c>
      <c r="F226" s="550"/>
      <c r="R226" s="1175"/>
    </row>
    <row r="227" spans="1:18" ht="15.75" customHeight="1">
      <c r="A227" s="1">
        <v>222</v>
      </c>
      <c r="C227" s="2" t="s">
        <v>3581</v>
      </c>
      <c r="E227" t="str" cm="1">
        <f t="array" aca="1" ref="E227" ca="1">IF(F227&lt;&gt;"",INDIRECT("'"&amp;F227&amp;"'!"&amp;G227),"")</f>
        <v/>
      </c>
      <c r="F227" s="550"/>
      <c r="R227" s="1175"/>
    </row>
    <row r="228" spans="1:18" ht="15.75" customHeight="1">
      <c r="A228" s="1">
        <v>223</v>
      </c>
      <c r="C228" s="2" t="s">
        <v>3581</v>
      </c>
      <c r="E228" t="str" cm="1">
        <f t="array" aca="1" ref="E228" ca="1">IF(F228&lt;&gt;"",INDIRECT("'"&amp;F228&amp;"'!"&amp;G228),"")</f>
        <v/>
      </c>
      <c r="F228" s="550"/>
      <c r="R228" s="1175"/>
    </row>
    <row r="229" spans="1:18" ht="15.75" customHeight="1">
      <c r="A229" s="1">
        <v>224</v>
      </c>
      <c r="C229" s="2" t="s">
        <v>3581</v>
      </c>
      <c r="E229" t="str" cm="1">
        <f t="array" aca="1" ref="E229" ca="1">IF(F229&lt;&gt;"",INDIRECT("'"&amp;F229&amp;"'!"&amp;G229),"")</f>
        <v/>
      </c>
      <c r="F229" s="550"/>
      <c r="R229" s="1175"/>
    </row>
    <row r="230" spans="1:18" ht="15.75" customHeight="1">
      <c r="A230" s="1">
        <v>225</v>
      </c>
      <c r="C230" s="2" t="s">
        <v>3581</v>
      </c>
      <c r="E230" t="str" cm="1">
        <f t="array" aca="1" ref="E230" ca="1">IF(F230&lt;&gt;"",INDIRECT("'"&amp;F230&amp;"'!"&amp;G230),"")</f>
        <v/>
      </c>
      <c r="F230" s="550"/>
      <c r="R230" s="1175"/>
    </row>
    <row r="231" spans="1:18" ht="15.75" customHeight="1">
      <c r="A231" s="1">
        <v>226</v>
      </c>
      <c r="C231" s="2" t="s">
        <v>3581</v>
      </c>
      <c r="E231" t="str" cm="1">
        <f t="array" aca="1" ref="E231" ca="1">IF(F231&lt;&gt;"",INDIRECT("'"&amp;F231&amp;"'!"&amp;G231),"")</f>
        <v/>
      </c>
      <c r="F231" s="550"/>
      <c r="R231" s="1175"/>
    </row>
    <row r="232" spans="1:18" ht="15.75" customHeight="1">
      <c r="A232" s="1">
        <v>227</v>
      </c>
      <c r="C232" s="2" t="s">
        <v>3581</v>
      </c>
      <c r="E232" t="str" cm="1">
        <f t="array" aca="1" ref="E232" ca="1">IF(F232&lt;&gt;"",INDIRECT("'"&amp;F232&amp;"'!"&amp;G232),"")</f>
        <v/>
      </c>
      <c r="F232" s="550"/>
      <c r="R232" s="1175"/>
    </row>
    <row r="233" spans="1:18" ht="15.75" customHeight="1">
      <c r="A233" s="1">
        <v>228</v>
      </c>
      <c r="C233" s="2" t="s">
        <v>3581</v>
      </c>
      <c r="E233" t="str" cm="1">
        <f t="array" aca="1" ref="E233" ca="1">IF(F233&lt;&gt;"",INDIRECT("'"&amp;F233&amp;"'!"&amp;G233),"")</f>
        <v/>
      </c>
      <c r="F233" s="550"/>
    </row>
    <row r="234" spans="1:18" ht="15.75" customHeight="1">
      <c r="A234" s="1">
        <v>229</v>
      </c>
      <c r="C234" s="2" t="s">
        <v>3581</v>
      </c>
      <c r="E234" t="str" cm="1">
        <f t="array" aca="1" ref="E234" ca="1">IF(F234&lt;&gt;"",INDIRECT("'"&amp;F234&amp;"'!"&amp;G234),"")</f>
        <v/>
      </c>
      <c r="F234" s="550"/>
    </row>
    <row r="235" spans="1:18" ht="15.75" customHeight="1">
      <c r="A235" s="1">
        <v>230</v>
      </c>
      <c r="C235" s="2" t="s">
        <v>3581</v>
      </c>
      <c r="E235" t="str" cm="1">
        <f t="array" aca="1" ref="E235" ca="1">IF(F235&lt;&gt;"",INDIRECT("'"&amp;F235&amp;"'!"&amp;G235),"")</f>
        <v/>
      </c>
      <c r="F235" s="550"/>
      <c r="R235" s="1175"/>
    </row>
    <row r="236" spans="1:18" ht="15.75" customHeight="1">
      <c r="A236" s="1">
        <v>231</v>
      </c>
      <c r="C236" s="2" t="s">
        <v>3581</v>
      </c>
      <c r="E236" t="str" cm="1">
        <f t="array" aca="1" ref="E236" ca="1">IF(F236&lt;&gt;"",INDIRECT("'"&amp;F236&amp;"'!"&amp;G236),"")</f>
        <v/>
      </c>
      <c r="F236" s="550"/>
      <c r="R236" s="1175"/>
    </row>
    <row r="237" spans="1:18" ht="15.75" customHeight="1">
      <c r="A237" s="1">
        <v>232</v>
      </c>
      <c r="C237" s="2" t="s">
        <v>3581</v>
      </c>
      <c r="E237" t="str" cm="1">
        <f t="array" aca="1" ref="E237" ca="1">IF(F237&lt;&gt;"",INDIRECT("'"&amp;F237&amp;"'!"&amp;G237),"")</f>
        <v/>
      </c>
      <c r="F237" s="550"/>
      <c r="H237" s="3"/>
      <c r="I237" s="3"/>
      <c r="J237" s="3"/>
    </row>
    <row r="238" spans="1:18" ht="15.75" customHeight="1">
      <c r="A238" s="1">
        <v>233</v>
      </c>
      <c r="C238" s="2" t="s">
        <v>3581</v>
      </c>
      <c r="E238" t="str" cm="1">
        <f t="array" aca="1" ref="E238" ca="1">IF(F238&lt;&gt;"",INDIRECT("'"&amp;F238&amp;"'!"&amp;G238),"")</f>
        <v/>
      </c>
      <c r="F238" s="550"/>
      <c r="H238" s="3"/>
      <c r="I238" s="3"/>
      <c r="J238" s="3"/>
    </row>
    <row r="239" spans="1:18" ht="15.75" customHeight="1">
      <c r="A239" s="1">
        <v>234</v>
      </c>
      <c r="C239" s="2" t="s">
        <v>3581</v>
      </c>
      <c r="E239" t="str" cm="1">
        <f t="array" aca="1" ref="E239" ca="1">IF(F239&lt;&gt;"",INDIRECT("'"&amp;F239&amp;"'!"&amp;G239),"")</f>
        <v/>
      </c>
      <c r="F239" s="550"/>
      <c r="H239" s="3"/>
      <c r="I239" s="3"/>
      <c r="J239" s="3"/>
    </row>
    <row r="240" spans="1:18" ht="15.75" customHeight="1">
      <c r="A240" s="1">
        <v>235</v>
      </c>
      <c r="C240" s="2" t="s">
        <v>3581</v>
      </c>
      <c r="E240" t="str" cm="1">
        <f t="array" aca="1" ref="E240" ca="1">IF(F240&lt;&gt;"",INDIRECT("'"&amp;F240&amp;"'!"&amp;G240),"")</f>
        <v/>
      </c>
      <c r="F240" s="550"/>
      <c r="H240" s="3"/>
      <c r="I240" s="3"/>
      <c r="J240" s="3"/>
    </row>
    <row r="241" spans="1:18" ht="15.75" customHeight="1">
      <c r="A241" s="1">
        <v>236</v>
      </c>
      <c r="C241" s="2" t="s">
        <v>3581</v>
      </c>
      <c r="E241" t="str" cm="1">
        <f t="array" aca="1" ref="E241" ca="1">IF(F241&lt;&gt;"",INDIRECT("'"&amp;F241&amp;"'!"&amp;G241),"")</f>
        <v/>
      </c>
      <c r="F241" s="550"/>
      <c r="H241" s="3"/>
      <c r="I241" s="3"/>
      <c r="J241" s="3"/>
    </row>
    <row r="242" spans="1:18" ht="15.75" customHeight="1">
      <c r="A242" s="1">
        <v>237</v>
      </c>
      <c r="C242" s="2" t="s">
        <v>3581</v>
      </c>
      <c r="E242" t="str" cm="1">
        <f t="array" aca="1" ref="E242" ca="1">IF(F242&lt;&gt;"",INDIRECT("'"&amp;F242&amp;"'!"&amp;G242),"")</f>
        <v/>
      </c>
      <c r="F242" s="550"/>
      <c r="R242" s="1175"/>
    </row>
    <row r="243" spans="1:18" ht="15.75" customHeight="1">
      <c r="A243" s="1">
        <v>238</v>
      </c>
      <c r="C243" s="2" t="s">
        <v>3581</v>
      </c>
      <c r="E243" t="str" cm="1">
        <f t="array" aca="1" ref="E243" ca="1">IF(F243&lt;&gt;"",INDIRECT("'"&amp;F243&amp;"'!"&amp;G243),"")</f>
        <v/>
      </c>
      <c r="F243" s="550"/>
      <c r="R243" s="1175"/>
    </row>
    <row r="244" spans="1:18" ht="15.75" customHeight="1">
      <c r="A244" s="1">
        <v>239</v>
      </c>
      <c r="C244" s="2" t="s">
        <v>3581</v>
      </c>
      <c r="E244" t="str" cm="1">
        <f t="array" aca="1" ref="E244" ca="1">IF(F244&lt;&gt;"",INDIRECT("'"&amp;F244&amp;"'!"&amp;G244),"")</f>
        <v/>
      </c>
      <c r="F244" s="550"/>
      <c r="R244" s="1175"/>
    </row>
    <row r="245" spans="1:18" ht="15.75" customHeight="1">
      <c r="A245" s="1">
        <v>240</v>
      </c>
      <c r="C245" s="2" t="s">
        <v>3581</v>
      </c>
      <c r="E245" t="str" cm="1">
        <f t="array" aca="1" ref="E245" ca="1">IF(F245&lt;&gt;"",INDIRECT("'"&amp;F245&amp;"'!"&amp;G245),"")</f>
        <v/>
      </c>
      <c r="F245" s="550"/>
      <c r="R245" s="1175"/>
    </row>
    <row r="246" spans="1:18" ht="15.75" customHeight="1">
      <c r="A246" s="1">
        <v>241</v>
      </c>
      <c r="C246" s="2" t="s">
        <v>3581</v>
      </c>
      <c r="E246" t="str" cm="1">
        <f t="array" aca="1" ref="E246" ca="1">IF(F246&lt;&gt;"",INDIRECT("'"&amp;F246&amp;"'!"&amp;G246),"")</f>
        <v/>
      </c>
      <c r="F246" s="550"/>
      <c r="R246" s="1175"/>
    </row>
    <row r="247" spans="1:18" ht="15.75" customHeight="1">
      <c r="A247" s="1">
        <v>242</v>
      </c>
      <c r="C247" s="2" t="s">
        <v>3581</v>
      </c>
      <c r="E247" t="str" cm="1">
        <f t="array" aca="1" ref="E247" ca="1">IF(F247&lt;&gt;"",INDIRECT("'"&amp;F247&amp;"'!"&amp;G247),"")</f>
        <v/>
      </c>
      <c r="F247" s="550"/>
      <c r="R247" s="1175"/>
    </row>
    <row r="248" spans="1:18" ht="15.75" customHeight="1">
      <c r="A248" s="1">
        <v>243</v>
      </c>
      <c r="C248" s="2" t="s">
        <v>3581</v>
      </c>
      <c r="E248" t="str" cm="1">
        <f t="array" aca="1" ref="E248" ca="1">IF(F248&lt;&gt;"",INDIRECT("'"&amp;F248&amp;"'!"&amp;G248),"")</f>
        <v/>
      </c>
      <c r="F248" s="550"/>
      <c r="H248" s="3"/>
      <c r="I248" s="3"/>
      <c r="J248" s="3"/>
    </row>
    <row r="249" spans="1:18" ht="15.75" customHeight="1">
      <c r="A249" s="1">
        <v>244</v>
      </c>
      <c r="C249" s="2" t="s">
        <v>3581</v>
      </c>
      <c r="E249" t="str" cm="1">
        <f t="array" aca="1" ref="E249" ca="1">IF(F249&lt;&gt;"",INDIRECT("'"&amp;F249&amp;"'!"&amp;G249),"")</f>
        <v/>
      </c>
      <c r="F249" s="550"/>
      <c r="H249" s="3"/>
      <c r="I249" s="3"/>
      <c r="J249" s="3"/>
    </row>
    <row r="250" spans="1:18" ht="15.75" customHeight="1">
      <c r="A250" s="1">
        <v>245</v>
      </c>
      <c r="C250" s="2" t="s">
        <v>3581</v>
      </c>
      <c r="E250" t="str" cm="1">
        <f t="array" aca="1" ref="E250" ca="1">IF(F250&lt;&gt;"",INDIRECT("'"&amp;F250&amp;"'!"&amp;G250),"")</f>
        <v/>
      </c>
      <c r="F250" s="550"/>
      <c r="H250" s="3"/>
      <c r="I250" s="3"/>
      <c r="J250" s="3"/>
    </row>
    <row r="251" spans="1:18" ht="15.75" customHeight="1">
      <c r="A251" s="1">
        <v>246</v>
      </c>
      <c r="C251" s="2" t="s">
        <v>3581</v>
      </c>
      <c r="E251" t="str" cm="1">
        <f t="array" aca="1" ref="E251" ca="1">IF(F251&lt;&gt;"",INDIRECT("'"&amp;F251&amp;"'!"&amp;G251),"")</f>
        <v/>
      </c>
      <c r="F251" s="550"/>
      <c r="H251" s="3"/>
      <c r="I251" s="3"/>
      <c r="J251" s="3"/>
    </row>
    <row r="252" spans="1:18" ht="15.75" customHeight="1">
      <c r="A252" s="1">
        <v>247</v>
      </c>
      <c r="C252" s="2" t="s">
        <v>3581</v>
      </c>
      <c r="E252" t="str" cm="1">
        <f t="array" aca="1" ref="E252" ca="1">IF(F252&lt;&gt;"",INDIRECT("'"&amp;F252&amp;"'!"&amp;G252),"")</f>
        <v/>
      </c>
      <c r="F252" s="550"/>
      <c r="H252" s="3"/>
      <c r="I252" s="3"/>
      <c r="J252" s="3"/>
    </row>
    <row r="253" spans="1:18" ht="15.75" customHeight="1">
      <c r="A253" s="1">
        <v>248</v>
      </c>
      <c r="C253" s="2" t="s">
        <v>3581</v>
      </c>
      <c r="E253" t="str" cm="1">
        <f t="array" aca="1" ref="E253" ca="1">IF(F253&lt;&gt;"",INDIRECT("'"&amp;F253&amp;"'!"&amp;G253),"")</f>
        <v/>
      </c>
      <c r="F253" s="550"/>
      <c r="H253" s="3"/>
      <c r="I253" s="3"/>
      <c r="J253" s="3"/>
    </row>
    <row r="254" spans="1:18" ht="15.75" customHeight="1">
      <c r="A254" s="1">
        <v>249</v>
      </c>
      <c r="C254" s="2" t="s">
        <v>3581</v>
      </c>
      <c r="E254" t="str" cm="1">
        <f t="array" aca="1" ref="E254" ca="1">IF(F254&lt;&gt;"",INDIRECT("'"&amp;F254&amp;"'!"&amp;G254),"")</f>
        <v/>
      </c>
      <c r="F254" s="550"/>
    </row>
    <row r="255" spans="1:18" ht="15.75" customHeight="1">
      <c r="A255" s="1">
        <v>250</v>
      </c>
      <c r="C255" s="2" t="s">
        <v>3581</v>
      </c>
      <c r="E255" t="str" cm="1">
        <f t="array" aca="1" ref="E255" ca="1">IF(F255&lt;&gt;"",INDIRECT("'"&amp;F255&amp;"'!"&amp;G255),"")</f>
        <v/>
      </c>
      <c r="F255" s="550"/>
      <c r="H255" s="3"/>
      <c r="I255" s="3"/>
      <c r="J255" s="3"/>
    </row>
    <row r="256" spans="1:18" ht="15.75" customHeight="1">
      <c r="A256" s="1">
        <v>251</v>
      </c>
      <c r="C256" s="2" t="s">
        <v>3581</v>
      </c>
      <c r="E256" t="str" cm="1">
        <f t="array" aca="1" ref="E256" ca="1">IF(F256&lt;&gt;"",INDIRECT("'"&amp;F256&amp;"'!"&amp;G256),"")</f>
        <v/>
      </c>
      <c r="F256" s="550"/>
      <c r="H256" s="3"/>
      <c r="I256" s="3"/>
      <c r="J256" s="3"/>
    </row>
    <row r="257" spans="1:18" ht="15.75" customHeight="1">
      <c r="A257" s="1">
        <v>252</v>
      </c>
      <c r="C257" s="2" t="s">
        <v>3581</v>
      </c>
      <c r="E257" t="str" cm="1">
        <f t="array" aca="1" ref="E257" ca="1">IF(F257&lt;&gt;"",INDIRECT("'"&amp;F257&amp;"'!"&amp;G257),"")</f>
        <v/>
      </c>
      <c r="F257" s="550"/>
      <c r="H257" s="3"/>
      <c r="I257" s="3"/>
      <c r="J257" s="3"/>
    </row>
    <row r="258" spans="1:18" ht="15.75" customHeight="1">
      <c r="A258" s="1">
        <v>253</v>
      </c>
      <c r="C258" s="2" t="s">
        <v>3581</v>
      </c>
      <c r="E258" t="str" cm="1">
        <f t="array" aca="1" ref="E258" ca="1">IF(F258&lt;&gt;"",INDIRECT("'"&amp;F258&amp;"'!"&amp;G258),"")</f>
        <v/>
      </c>
      <c r="F258" s="550"/>
      <c r="H258" s="3"/>
      <c r="I258" s="3"/>
      <c r="J258" s="3"/>
    </row>
    <row r="259" spans="1:18" ht="15.75" customHeight="1">
      <c r="A259" s="1">
        <v>254</v>
      </c>
      <c r="C259" s="2" t="s">
        <v>3581</v>
      </c>
      <c r="E259" t="str" cm="1">
        <f t="array" aca="1" ref="E259" ca="1">IF(F259&lt;&gt;"",INDIRECT("'"&amp;F259&amp;"'!"&amp;G259),"")</f>
        <v/>
      </c>
      <c r="F259" s="550"/>
      <c r="H259" s="3"/>
      <c r="I259" s="3"/>
      <c r="J259" s="3"/>
    </row>
    <row r="260" spans="1:18" ht="15.75" customHeight="1">
      <c r="A260" s="1">
        <v>255</v>
      </c>
      <c r="C260" s="2" t="s">
        <v>3581</v>
      </c>
      <c r="E260" t="str" cm="1">
        <f t="array" aca="1" ref="E260" ca="1">IF(F260&lt;&gt;"",INDIRECT("'"&amp;F260&amp;"'!"&amp;G260),"")</f>
        <v/>
      </c>
      <c r="F260" s="550"/>
      <c r="R260" s="1175"/>
    </row>
    <row r="261" spans="1:18" ht="15.75" customHeight="1">
      <c r="A261" s="1">
        <v>256</v>
      </c>
      <c r="C261" s="2" t="s">
        <v>3581</v>
      </c>
      <c r="E261" t="str" cm="1">
        <f t="array" aca="1" ref="E261" ca="1">IF(F261&lt;&gt;"",INDIRECT("'"&amp;F261&amp;"'!"&amp;G261),"")</f>
        <v/>
      </c>
      <c r="F261" s="550"/>
      <c r="R261" s="1175"/>
    </row>
    <row r="262" spans="1:18" ht="15.75" customHeight="1">
      <c r="A262" s="1">
        <v>257</v>
      </c>
      <c r="C262" s="2" t="s">
        <v>3581</v>
      </c>
      <c r="E262" t="str" cm="1">
        <f t="array" aca="1" ref="E262" ca="1">IF(F262&lt;&gt;"",INDIRECT("'"&amp;F262&amp;"'!"&amp;G262),"")</f>
        <v/>
      </c>
      <c r="F262" s="550"/>
      <c r="H262" s="3"/>
      <c r="I262" s="3"/>
      <c r="J262" s="3"/>
    </row>
    <row r="263" spans="1:18" ht="15.75" customHeight="1">
      <c r="A263" s="1">
        <v>258</v>
      </c>
      <c r="C263" s="2" t="s">
        <v>3581</v>
      </c>
      <c r="E263" t="str" cm="1">
        <f t="array" aca="1" ref="E263" ca="1">IF(F263&lt;&gt;"",INDIRECT("'"&amp;F263&amp;"'!"&amp;G263),"")</f>
        <v/>
      </c>
      <c r="F263" s="550"/>
      <c r="R263" s="1175"/>
    </row>
    <row r="264" spans="1:18" ht="15" customHeight="1">
      <c r="A264">
        <v>259</v>
      </c>
      <c r="B264" s="6">
        <f>'BudgetSum 2-4'!C26</f>
        <v>0</v>
      </c>
      <c r="D264" t="b">
        <f ca="1">E264=B264</f>
        <v>1</v>
      </c>
      <c r="E264" cm="1">
        <f t="array" aca="1" ref="E264" ca="1">IF(F264&lt;&gt;"",INDIRECT("'"&amp;F264&amp;"'!"&amp;G264),"")</f>
        <v>0</v>
      </c>
      <c r="F264" s="1175" t="s">
        <v>3517</v>
      </c>
      <c r="G264" t="s">
        <v>3630</v>
      </c>
    </row>
    <row r="265" spans="1:18" ht="15" customHeight="1">
      <c r="A265">
        <v>260</v>
      </c>
      <c r="B265" s="6">
        <f>'BudgetSum 2-4'!C28</f>
        <v>0</v>
      </c>
      <c r="D265" t="b">
        <f ca="1">E265=B265</f>
        <v>1</v>
      </c>
      <c r="E265" cm="1">
        <f t="array" aca="1" ref="E265" ca="1">IF(F265&lt;&gt;"",INDIRECT("'"&amp;F265&amp;"'!"&amp;G265),"")</f>
        <v>0</v>
      </c>
      <c r="F265" s="1175" t="s">
        <v>3517</v>
      </c>
      <c r="G265" t="s">
        <v>3631</v>
      </c>
    </row>
    <row r="266" spans="1:18" ht="15.75" customHeight="1">
      <c r="A266" s="1">
        <v>261</v>
      </c>
      <c r="C266" s="2" t="s">
        <v>3581</v>
      </c>
      <c r="E266" t="str" cm="1">
        <f t="array" aca="1" ref="E266" ca="1">IF(F266&lt;&gt;"",INDIRECT("'"&amp;F266&amp;"'!"&amp;G266),"")</f>
        <v/>
      </c>
      <c r="F266" s="550"/>
      <c r="R266" s="1175"/>
    </row>
    <row r="267" spans="1:18" ht="15" customHeight="1">
      <c r="A267">
        <v>262</v>
      </c>
      <c r="B267" s="6">
        <f>'BudgetSum 2-4'!C35</f>
        <v>0</v>
      </c>
      <c r="D267" t="b">
        <f ca="1">E267=B267</f>
        <v>1</v>
      </c>
      <c r="E267" cm="1">
        <f t="array" aca="1" ref="E267" ca="1">IF(F267&lt;&gt;"",INDIRECT("'"&amp;F267&amp;"'!"&amp;G267),"")</f>
        <v>0</v>
      </c>
      <c r="F267" s="1175" t="s">
        <v>3517</v>
      </c>
      <c r="G267" t="s">
        <v>3632</v>
      </c>
    </row>
    <row r="268" spans="1:18" ht="15" customHeight="1">
      <c r="A268">
        <v>263</v>
      </c>
      <c r="B268" s="6">
        <f>'BudgetSum 2-4'!C36</f>
        <v>0</v>
      </c>
      <c r="D268" t="b">
        <f ca="1">E268=B268</f>
        <v>1</v>
      </c>
      <c r="E268" cm="1">
        <f t="array" aca="1" ref="E268" ca="1">IF(F268&lt;&gt;"",INDIRECT("'"&amp;F268&amp;"'!"&amp;G268),"")</f>
        <v>0</v>
      </c>
      <c r="F268" s="1175" t="s">
        <v>3517</v>
      </c>
      <c r="G268" t="s">
        <v>3633</v>
      </c>
    </row>
    <row r="269" spans="1:18" ht="15" customHeight="1">
      <c r="A269">
        <v>264</v>
      </c>
      <c r="B269" s="6">
        <f>'BudgetSum 2-4'!C37</f>
        <v>0</v>
      </c>
      <c r="D269" t="b">
        <f ca="1">E269=B269</f>
        <v>1</v>
      </c>
      <c r="E269" cm="1">
        <f t="array" aca="1" ref="E269" ca="1">IF(F269&lt;&gt;"",INDIRECT("'"&amp;F269&amp;"'!"&amp;G269),"")</f>
        <v>0</v>
      </c>
      <c r="F269" s="1175" t="s">
        <v>3517</v>
      </c>
      <c r="G269" t="s">
        <v>3634</v>
      </c>
    </row>
    <row r="270" spans="1:18" ht="15.75" customHeight="1">
      <c r="A270" s="1">
        <v>265</v>
      </c>
      <c r="C270" s="2" t="s">
        <v>3581</v>
      </c>
      <c r="E270" t="str" cm="1">
        <f t="array" aca="1" ref="E270" ca="1">IF(F270&lt;&gt;"",INDIRECT("'"&amp;F270&amp;"'!"&amp;G270),"")</f>
        <v/>
      </c>
      <c r="F270" s="550"/>
      <c r="H270" s="3"/>
      <c r="I270" s="3"/>
      <c r="J270" s="3"/>
    </row>
    <row r="271" spans="1:18" ht="15.75" customHeight="1">
      <c r="A271" s="1">
        <v>266</v>
      </c>
      <c r="C271" s="2" t="s">
        <v>3581</v>
      </c>
      <c r="E271" t="str" cm="1">
        <f t="array" aca="1" ref="E271" ca="1">IF(F271&lt;&gt;"",INDIRECT("'"&amp;F271&amp;"'!"&amp;G271),"")</f>
        <v/>
      </c>
      <c r="F271" s="550"/>
      <c r="R271" s="1175"/>
    </row>
    <row r="272" spans="1:18" ht="15.75" customHeight="1">
      <c r="A272" s="1">
        <v>267</v>
      </c>
      <c r="C272" s="2" t="s">
        <v>3581</v>
      </c>
      <c r="E272" t="str" cm="1">
        <f t="array" aca="1" ref="E272" ca="1">IF(F272&lt;&gt;"",INDIRECT("'"&amp;F272&amp;"'!"&amp;G272),"")</f>
        <v/>
      </c>
      <c r="F272" s="550"/>
    </row>
    <row r="273" spans="1:18" ht="15.75" customHeight="1">
      <c r="A273" s="1">
        <v>268</v>
      </c>
      <c r="C273" s="2" t="s">
        <v>3581</v>
      </c>
      <c r="E273" t="str" cm="1">
        <f t="array" aca="1" ref="E273" ca="1">IF(F273&lt;&gt;"",INDIRECT("'"&amp;F273&amp;"'!"&amp;G273),"")</f>
        <v/>
      </c>
      <c r="F273" s="550"/>
    </row>
    <row r="274" spans="1:18" ht="15.75" customHeight="1">
      <c r="A274" s="1">
        <v>269</v>
      </c>
      <c r="C274" s="2" t="s">
        <v>3581</v>
      </c>
      <c r="E274" t="str" cm="1">
        <f t="array" aca="1" ref="E274" ca="1">IF(F274&lt;&gt;"",INDIRECT("'"&amp;F274&amp;"'!"&amp;G274),"")</f>
        <v/>
      </c>
      <c r="F274" s="550"/>
      <c r="R274" s="1175"/>
    </row>
    <row r="275" spans="1:18" ht="15.75" customHeight="1">
      <c r="A275" s="1">
        <v>270</v>
      </c>
      <c r="C275" s="2" t="s">
        <v>3581</v>
      </c>
      <c r="E275" t="str" cm="1">
        <f t="array" aca="1" ref="E275" ca="1">IF(F275&lt;&gt;"",INDIRECT("'"&amp;F275&amp;"'!"&amp;G275),"")</f>
        <v/>
      </c>
      <c r="F275" s="550"/>
    </row>
    <row r="276" spans="1:18" ht="15.75" customHeight="1">
      <c r="A276" s="1">
        <v>271</v>
      </c>
      <c r="C276" s="2" t="s">
        <v>3581</v>
      </c>
      <c r="E276" t="str" cm="1">
        <f t="array" aca="1" ref="E276" ca="1">IF(F276&lt;&gt;"",INDIRECT("'"&amp;F276&amp;"'!"&amp;G276),"")</f>
        <v/>
      </c>
      <c r="F276" s="550"/>
    </row>
    <row r="277" spans="1:18" ht="15.75" customHeight="1">
      <c r="A277" s="1">
        <v>272</v>
      </c>
      <c r="C277" s="2" t="s">
        <v>3581</v>
      </c>
      <c r="E277" t="str" cm="1">
        <f t="array" aca="1" ref="E277" ca="1">IF(F277&lt;&gt;"",INDIRECT("'"&amp;F277&amp;"'!"&amp;G277),"")</f>
        <v/>
      </c>
      <c r="F277" s="550"/>
      <c r="R277" s="1175"/>
    </row>
    <row r="278" spans="1:18" ht="15.75" customHeight="1">
      <c r="A278" s="1">
        <v>273</v>
      </c>
      <c r="C278" s="2" t="s">
        <v>3581</v>
      </c>
      <c r="E278" t="str" cm="1">
        <f t="array" aca="1" ref="E278" ca="1">IF(F278&lt;&gt;"",INDIRECT("'"&amp;F278&amp;"'!"&amp;G278),"")</f>
        <v/>
      </c>
      <c r="F278" s="550"/>
    </row>
    <row r="279" spans="1:18" ht="15.75" customHeight="1">
      <c r="A279" s="1">
        <v>274</v>
      </c>
      <c r="C279" s="2" t="s">
        <v>3581</v>
      </c>
      <c r="E279" t="str" cm="1">
        <f t="array" aca="1" ref="E279" ca="1">IF(F279&lt;&gt;"",INDIRECT("'"&amp;F279&amp;"'!"&amp;G279),"")</f>
        <v/>
      </c>
      <c r="F279" s="550"/>
      <c r="R279" s="1175"/>
    </row>
    <row r="280" spans="1:18" ht="15.75" customHeight="1">
      <c r="A280" s="1">
        <v>275</v>
      </c>
      <c r="C280" s="2" t="s">
        <v>3581</v>
      </c>
      <c r="E280" t="str" cm="1">
        <f t="array" aca="1" ref="E280" ca="1">IF(F280&lt;&gt;"",INDIRECT("'"&amp;F280&amp;"'!"&amp;G280),"")</f>
        <v/>
      </c>
      <c r="F280" s="550"/>
    </row>
    <row r="281" spans="1:18" ht="15.75" customHeight="1">
      <c r="A281" s="1">
        <v>276</v>
      </c>
      <c r="C281" s="2" t="s">
        <v>3581</v>
      </c>
      <c r="E281" t="str" cm="1">
        <f t="array" aca="1" ref="E281" ca="1">IF(F281&lt;&gt;"",INDIRECT("'"&amp;F281&amp;"'!"&amp;G281),"")</f>
        <v/>
      </c>
      <c r="F281" s="550"/>
    </row>
    <row r="282" spans="1:18" ht="15.75" customHeight="1">
      <c r="A282" s="1">
        <v>277</v>
      </c>
      <c r="C282" s="2" t="s">
        <v>3581</v>
      </c>
      <c r="E282" t="str" cm="1">
        <f t="array" aca="1" ref="E282" ca="1">IF(F282&lt;&gt;"",INDIRECT("'"&amp;F282&amp;"'!"&amp;G282),"")</f>
        <v/>
      </c>
      <c r="F282" s="550"/>
      <c r="R282" s="1175"/>
    </row>
    <row r="283" spans="1:18" ht="15.75" customHeight="1">
      <c r="A283" s="1">
        <v>278</v>
      </c>
      <c r="C283" s="2" t="s">
        <v>3581</v>
      </c>
      <c r="E283" t="str" cm="1">
        <f t="array" aca="1" ref="E283" ca="1">IF(F283&lt;&gt;"",INDIRECT("'"&amp;F283&amp;"'!"&amp;G283),"")</f>
        <v/>
      </c>
      <c r="F283" s="550"/>
    </row>
    <row r="284" spans="1:18" ht="15.75" customHeight="1">
      <c r="A284" s="1">
        <v>279</v>
      </c>
      <c r="C284" s="2" t="s">
        <v>3581</v>
      </c>
      <c r="E284" t="str" cm="1">
        <f t="array" aca="1" ref="E284" ca="1">IF(F284&lt;&gt;"",INDIRECT("'"&amp;F284&amp;"'!"&amp;G284),"")</f>
        <v/>
      </c>
      <c r="F284" s="550"/>
    </row>
    <row r="285" spans="1:18" ht="15.75" customHeight="1">
      <c r="A285" s="1">
        <v>280</v>
      </c>
      <c r="C285" s="2" t="s">
        <v>3581</v>
      </c>
      <c r="E285" t="str" cm="1">
        <f t="array" aca="1" ref="E285" ca="1">IF(F285&lt;&gt;"",INDIRECT("'"&amp;F285&amp;"'!"&amp;G285),"")</f>
        <v/>
      </c>
      <c r="F285" s="550"/>
      <c r="R285" s="1175"/>
    </row>
    <row r="286" spans="1:18" ht="15.75" customHeight="1">
      <c r="A286" s="1">
        <v>281</v>
      </c>
      <c r="C286" s="2" t="s">
        <v>3581</v>
      </c>
      <c r="E286" t="str" cm="1">
        <f t="array" aca="1" ref="E286" ca="1">IF(F286&lt;&gt;"",INDIRECT("'"&amp;F286&amp;"'!"&amp;G286),"")</f>
        <v/>
      </c>
      <c r="F286" s="550"/>
    </row>
    <row r="287" spans="1:18" ht="15.75" customHeight="1">
      <c r="A287" s="1">
        <v>282</v>
      </c>
      <c r="C287" s="2" t="s">
        <v>3581</v>
      </c>
      <c r="E287" t="str" cm="1">
        <f t="array" aca="1" ref="E287" ca="1">IF(F287&lt;&gt;"",INDIRECT("'"&amp;F287&amp;"'!"&amp;G287),"")</f>
        <v/>
      </c>
      <c r="F287" s="550"/>
      <c r="R287" s="1175"/>
    </row>
    <row r="288" spans="1:18" ht="15.75" customHeight="1">
      <c r="A288" s="1">
        <v>283</v>
      </c>
      <c r="C288" s="2" t="s">
        <v>3581</v>
      </c>
      <c r="E288" t="str" cm="1">
        <f t="array" aca="1" ref="E288" ca="1">IF(F288&lt;&gt;"",INDIRECT("'"&amp;F288&amp;"'!"&amp;G288),"")</f>
        <v/>
      </c>
      <c r="F288" s="550"/>
    </row>
    <row r="289" spans="1:10" ht="15.75" customHeight="1">
      <c r="A289" s="1">
        <v>284</v>
      </c>
      <c r="C289" s="2" t="s">
        <v>3581</v>
      </c>
      <c r="E289" t="str" cm="1">
        <f t="array" aca="1" ref="E289" ca="1">IF(F289&lt;&gt;"",INDIRECT("'"&amp;F289&amp;"'!"&amp;G289),"")</f>
        <v/>
      </c>
      <c r="F289" s="550"/>
      <c r="H289" s="3"/>
      <c r="I289" s="3"/>
      <c r="J289" s="3"/>
    </row>
    <row r="290" spans="1:10" ht="15.75" customHeight="1">
      <c r="A290" s="1">
        <v>285</v>
      </c>
      <c r="C290" s="2" t="s">
        <v>3581</v>
      </c>
      <c r="E290" t="str" cm="1">
        <f t="array" aca="1" ref="E290" ca="1">IF(F290&lt;&gt;"",INDIRECT("'"&amp;F290&amp;"'!"&amp;G290),"")</f>
        <v/>
      </c>
      <c r="F290" s="550"/>
    </row>
    <row r="291" spans="1:10" ht="15.75" customHeight="1">
      <c r="A291" s="1">
        <v>286</v>
      </c>
      <c r="C291" s="2" t="s">
        <v>3581</v>
      </c>
      <c r="E291" t="str" cm="1">
        <f t="array" aca="1" ref="E291" ca="1">IF(F291&lt;&gt;"",INDIRECT("'"&amp;F291&amp;"'!"&amp;G291),"")</f>
        <v/>
      </c>
      <c r="F291" s="550"/>
    </row>
    <row r="292" spans="1:10" ht="15.75" customHeight="1">
      <c r="A292" s="1">
        <v>287</v>
      </c>
      <c r="C292" s="2" t="s">
        <v>3581</v>
      </c>
      <c r="E292" t="str" cm="1">
        <f t="array" aca="1" ref="E292" ca="1">IF(F292&lt;&gt;"",INDIRECT("'"&amp;F292&amp;"'!"&amp;G292),"")</f>
        <v/>
      </c>
      <c r="F292" s="550"/>
      <c r="H292" s="3"/>
      <c r="I292" s="3"/>
      <c r="J292" s="3"/>
    </row>
    <row r="293" spans="1:10" ht="15.75" customHeight="1">
      <c r="A293" s="1">
        <v>288</v>
      </c>
      <c r="C293" s="2" t="s">
        <v>3581</v>
      </c>
      <c r="E293" t="str" cm="1">
        <f t="array" aca="1" ref="E293" ca="1">IF(F293&lt;&gt;"",INDIRECT("'"&amp;F293&amp;"'!"&amp;G293),"")</f>
        <v/>
      </c>
      <c r="F293" s="550"/>
      <c r="H293" s="3"/>
      <c r="I293" s="3"/>
      <c r="J293" s="3"/>
    </row>
    <row r="294" spans="1:10" ht="15.75" customHeight="1">
      <c r="A294" s="1">
        <v>289</v>
      </c>
      <c r="C294" s="2" t="s">
        <v>3581</v>
      </c>
      <c r="E294" t="str" cm="1">
        <f t="array" aca="1" ref="E294" ca="1">IF(F294&lt;&gt;"",INDIRECT("'"&amp;F294&amp;"'!"&amp;G294),"")</f>
        <v/>
      </c>
      <c r="F294" s="550"/>
      <c r="H294" s="3"/>
      <c r="I294" s="3"/>
      <c r="J294" s="3"/>
    </row>
    <row r="295" spans="1:10" ht="15.75" customHeight="1">
      <c r="A295" s="1">
        <v>290</v>
      </c>
      <c r="C295" s="2" t="s">
        <v>3581</v>
      </c>
      <c r="E295" t="str" cm="1">
        <f t="array" aca="1" ref="E295" ca="1">IF(F295&lt;&gt;"",INDIRECT("'"&amp;F295&amp;"'!"&amp;G295),"")</f>
        <v/>
      </c>
      <c r="F295" s="550"/>
    </row>
    <row r="296" spans="1:10" ht="15.75" customHeight="1">
      <c r="A296" s="1">
        <v>291</v>
      </c>
      <c r="C296" s="2" t="s">
        <v>3581</v>
      </c>
      <c r="E296" t="str" cm="1">
        <f t="array" aca="1" ref="E296" ca="1">IF(F296&lt;&gt;"",INDIRECT("'"&amp;F296&amp;"'!"&amp;G296),"")</f>
        <v/>
      </c>
      <c r="F296" s="550"/>
    </row>
    <row r="297" spans="1:10" ht="15.75" customHeight="1">
      <c r="A297" s="1">
        <v>292</v>
      </c>
      <c r="C297" s="2" t="s">
        <v>3581</v>
      </c>
      <c r="E297" t="str" cm="1">
        <f t="array" aca="1" ref="E297" ca="1">IF(F297&lt;&gt;"",INDIRECT("'"&amp;F297&amp;"'!"&amp;G297),"")</f>
        <v/>
      </c>
      <c r="F297" s="550"/>
      <c r="H297" s="3"/>
      <c r="I297" s="3"/>
      <c r="J297" s="3"/>
    </row>
    <row r="298" spans="1:10" ht="15.75" customHeight="1">
      <c r="A298" s="1">
        <v>293</v>
      </c>
      <c r="C298" s="2" t="s">
        <v>3581</v>
      </c>
      <c r="E298" t="str" cm="1">
        <f t="array" aca="1" ref="E298" ca="1">IF(F298&lt;&gt;"",INDIRECT("'"&amp;F298&amp;"'!"&amp;G298),"")</f>
        <v/>
      </c>
      <c r="F298" s="550"/>
      <c r="H298" s="3"/>
      <c r="I298" s="3"/>
      <c r="J298" s="3"/>
    </row>
    <row r="299" spans="1:10" ht="15.75" customHeight="1">
      <c r="A299" s="1">
        <v>294</v>
      </c>
      <c r="C299" s="2" t="s">
        <v>3581</v>
      </c>
      <c r="E299" t="str" cm="1">
        <f t="array" aca="1" ref="E299" ca="1">IF(F299&lt;&gt;"",INDIRECT("'"&amp;F299&amp;"'!"&amp;G299),"")</f>
        <v/>
      </c>
      <c r="F299" s="550"/>
      <c r="H299" s="3"/>
      <c r="I299" s="3"/>
      <c r="J299" s="3"/>
    </row>
    <row r="300" spans="1:10" ht="15.75" customHeight="1">
      <c r="A300" s="1">
        <v>295</v>
      </c>
      <c r="C300" s="2" t="s">
        <v>3581</v>
      </c>
      <c r="E300" t="str" cm="1">
        <f t="array" aca="1" ref="E300" ca="1">IF(F300&lt;&gt;"",INDIRECT("'"&amp;F300&amp;"'!"&amp;G300),"")</f>
        <v/>
      </c>
      <c r="F300" s="550"/>
      <c r="H300" s="3"/>
      <c r="I300" s="3"/>
      <c r="J300" s="3"/>
    </row>
    <row r="301" spans="1:10" ht="15.75" customHeight="1">
      <c r="A301" s="1">
        <v>296</v>
      </c>
      <c r="C301" s="2" t="s">
        <v>3581</v>
      </c>
      <c r="E301" t="str" cm="1">
        <f t="array" aca="1" ref="E301" ca="1">IF(F301&lt;&gt;"",INDIRECT("'"&amp;F301&amp;"'!"&amp;G301),"")</f>
        <v/>
      </c>
      <c r="F301" s="550"/>
      <c r="H301" s="3"/>
      <c r="I301" s="3"/>
      <c r="J301" s="3"/>
    </row>
    <row r="302" spans="1:10" ht="15.75" customHeight="1">
      <c r="A302" s="1">
        <v>297</v>
      </c>
      <c r="C302" s="2" t="s">
        <v>3581</v>
      </c>
      <c r="E302" t="str" cm="1">
        <f t="array" aca="1" ref="E302" ca="1">IF(F302&lt;&gt;"",INDIRECT("'"&amp;F302&amp;"'!"&amp;G302),"")</f>
        <v/>
      </c>
      <c r="F302" s="550"/>
    </row>
    <row r="303" spans="1:10" ht="15.75" customHeight="1">
      <c r="A303" s="1">
        <v>298</v>
      </c>
      <c r="C303" s="2" t="s">
        <v>3581</v>
      </c>
      <c r="E303" t="str" cm="1">
        <f t="array" aca="1" ref="E303" ca="1">IF(F303&lt;&gt;"",INDIRECT("'"&amp;F303&amp;"'!"&amp;G303),"")</f>
        <v/>
      </c>
      <c r="F303" s="550"/>
    </row>
    <row r="304" spans="1:10" ht="15.75" customHeight="1">
      <c r="A304" s="1">
        <v>299</v>
      </c>
      <c r="C304" s="2" t="s">
        <v>3581</v>
      </c>
      <c r="E304" t="str" cm="1">
        <f t="array" aca="1" ref="E304" ca="1">IF(F304&lt;&gt;"",INDIRECT("'"&amp;F304&amp;"'!"&amp;G304),"")</f>
        <v/>
      </c>
      <c r="F304" s="550"/>
    </row>
    <row r="305" spans="1:10" ht="15.75" customHeight="1">
      <c r="A305" s="1">
        <v>300</v>
      </c>
      <c r="C305" s="2" t="s">
        <v>3581</v>
      </c>
      <c r="E305" t="str" cm="1">
        <f t="array" aca="1" ref="E305" ca="1">IF(F305&lt;&gt;"",INDIRECT("'"&amp;F305&amp;"'!"&amp;G305),"")</f>
        <v/>
      </c>
      <c r="F305" s="550"/>
    </row>
    <row r="306" spans="1:10" ht="15.75" customHeight="1">
      <c r="A306" s="1">
        <v>301</v>
      </c>
      <c r="C306" s="2" t="s">
        <v>3581</v>
      </c>
      <c r="E306" t="str" cm="1">
        <f t="array" aca="1" ref="E306" ca="1">IF(F306&lt;&gt;"",INDIRECT("'"&amp;F306&amp;"'!"&amp;G306),"")</f>
        <v/>
      </c>
      <c r="F306" s="550"/>
    </row>
    <row r="307" spans="1:10" ht="15.75" customHeight="1">
      <c r="A307" s="1">
        <v>302</v>
      </c>
      <c r="C307" s="2" t="s">
        <v>3581</v>
      </c>
      <c r="E307" t="str" cm="1">
        <f t="array" aca="1" ref="E307" ca="1">IF(F307&lt;&gt;"",INDIRECT("'"&amp;F307&amp;"'!"&amp;G307),"")</f>
        <v/>
      </c>
      <c r="F307" s="550"/>
    </row>
    <row r="308" spans="1:10" ht="15.75" customHeight="1">
      <c r="A308" s="1">
        <v>303</v>
      </c>
      <c r="C308" s="2" t="s">
        <v>3581</v>
      </c>
      <c r="E308" t="str" cm="1">
        <f t="array" aca="1" ref="E308" ca="1">IF(F308&lt;&gt;"",INDIRECT("'"&amp;F308&amp;"'!"&amp;G308),"")</f>
        <v/>
      </c>
      <c r="F308" s="550"/>
    </row>
    <row r="309" spans="1:10" ht="15.75" customHeight="1">
      <c r="A309" s="1">
        <v>304</v>
      </c>
      <c r="C309" s="2" t="s">
        <v>3581</v>
      </c>
      <c r="E309" t="str" cm="1">
        <f t="array" aca="1" ref="E309" ca="1">IF(F309&lt;&gt;"",INDIRECT("'"&amp;F309&amp;"'!"&amp;G309),"")</f>
        <v/>
      </c>
      <c r="F309" s="550"/>
    </row>
    <row r="310" spans="1:10" ht="15.75" customHeight="1">
      <c r="A310" s="1">
        <v>305</v>
      </c>
      <c r="C310" s="2" t="s">
        <v>3581</v>
      </c>
      <c r="E310" t="str" cm="1">
        <f t="array" aca="1" ref="E310" ca="1">IF(F310&lt;&gt;"",INDIRECT("'"&amp;F310&amp;"'!"&amp;G310),"")</f>
        <v/>
      </c>
      <c r="F310" s="550"/>
    </row>
    <row r="311" spans="1:10" ht="15.75" customHeight="1">
      <c r="A311" s="1">
        <v>306</v>
      </c>
      <c r="C311" s="2" t="s">
        <v>3581</v>
      </c>
      <c r="E311" t="str" cm="1">
        <f t="array" aca="1" ref="E311" ca="1">IF(F311&lt;&gt;"",INDIRECT("'"&amp;F311&amp;"'!"&amp;G311),"")</f>
        <v/>
      </c>
      <c r="F311" s="550"/>
    </row>
    <row r="312" spans="1:10" ht="15.75" customHeight="1">
      <c r="A312" s="1">
        <v>307</v>
      </c>
      <c r="C312" s="2" t="s">
        <v>3581</v>
      </c>
      <c r="E312" t="str" cm="1">
        <f t="array" aca="1" ref="E312" ca="1">IF(F312&lt;&gt;"",INDIRECT("'"&amp;F312&amp;"'!"&amp;G312),"")</f>
        <v/>
      </c>
      <c r="F312" s="550"/>
    </row>
    <row r="313" spans="1:10" ht="15.75" customHeight="1">
      <c r="A313" s="1">
        <v>308</v>
      </c>
      <c r="C313" s="2" t="s">
        <v>3581</v>
      </c>
      <c r="E313" t="str" cm="1">
        <f t="array" aca="1" ref="E313" ca="1">IF(F313&lt;&gt;"",INDIRECT("'"&amp;F313&amp;"'!"&amp;G313),"")</f>
        <v/>
      </c>
      <c r="F313" s="550"/>
    </row>
    <row r="314" spans="1:10" ht="15.75" customHeight="1">
      <c r="A314" s="1">
        <v>309</v>
      </c>
      <c r="C314" s="2" t="s">
        <v>3581</v>
      </c>
      <c r="E314" t="str" cm="1">
        <f t="array" aca="1" ref="E314" ca="1">IF(F314&lt;&gt;"",INDIRECT("'"&amp;F314&amp;"'!"&amp;G314),"")</f>
        <v/>
      </c>
      <c r="F314" s="550"/>
    </row>
    <row r="315" spans="1:10" ht="15.75" customHeight="1">
      <c r="A315" s="1">
        <v>310</v>
      </c>
      <c r="C315" s="2" t="s">
        <v>3581</v>
      </c>
      <c r="E315" t="str" cm="1">
        <f t="array" aca="1" ref="E315" ca="1">IF(F315&lt;&gt;"",INDIRECT("'"&amp;F315&amp;"'!"&amp;G315),"")</f>
        <v/>
      </c>
      <c r="F315" s="550"/>
      <c r="H315" s="3"/>
      <c r="I315" s="3"/>
      <c r="J315" s="3"/>
    </row>
    <row r="316" spans="1:10" ht="15.75" customHeight="1">
      <c r="A316" s="1">
        <v>311</v>
      </c>
      <c r="C316" s="2" t="s">
        <v>3581</v>
      </c>
      <c r="E316" t="str" cm="1">
        <f t="array" aca="1" ref="E316" ca="1">IF(F316&lt;&gt;"",INDIRECT("'"&amp;F316&amp;"'!"&amp;G316),"")</f>
        <v/>
      </c>
      <c r="F316" s="550"/>
      <c r="H316" s="3"/>
      <c r="I316" s="3"/>
      <c r="J316" s="3"/>
    </row>
    <row r="317" spans="1:10" ht="15.75" customHeight="1">
      <c r="A317" s="1">
        <v>312</v>
      </c>
      <c r="C317" s="2" t="s">
        <v>3581</v>
      </c>
      <c r="E317" t="str" cm="1">
        <f t="array" aca="1" ref="E317" ca="1">IF(F317&lt;&gt;"",INDIRECT("'"&amp;F317&amp;"'!"&amp;G317),"")</f>
        <v/>
      </c>
      <c r="F317" s="550"/>
      <c r="H317" s="3"/>
      <c r="I317" s="3"/>
      <c r="J317" s="3"/>
    </row>
    <row r="318" spans="1:10" ht="15.75" customHeight="1">
      <c r="A318" s="1">
        <v>313</v>
      </c>
      <c r="C318" s="2" t="s">
        <v>3581</v>
      </c>
      <c r="E318" t="str" cm="1">
        <f t="array" aca="1" ref="E318" ca="1">IF(F318&lt;&gt;"",INDIRECT("'"&amp;F318&amp;"'!"&amp;G318),"")</f>
        <v/>
      </c>
      <c r="F318" s="550"/>
      <c r="H318" s="3"/>
      <c r="I318" s="3"/>
      <c r="J318" s="3"/>
    </row>
    <row r="319" spans="1:10" ht="15.75" customHeight="1">
      <c r="A319" s="1">
        <v>314</v>
      </c>
      <c r="C319" s="2" t="s">
        <v>3581</v>
      </c>
      <c r="E319" t="str" cm="1">
        <f t="array" aca="1" ref="E319" ca="1">IF(F319&lt;&gt;"",INDIRECT("'"&amp;F319&amp;"'!"&amp;G319),"")</f>
        <v/>
      </c>
      <c r="F319" s="550"/>
    </row>
    <row r="320" spans="1:10" ht="15.75" customHeight="1">
      <c r="A320" s="1">
        <v>315</v>
      </c>
      <c r="C320" s="2" t="s">
        <v>3581</v>
      </c>
      <c r="E320" t="str" cm="1">
        <f t="array" aca="1" ref="E320" ca="1">IF(F320&lt;&gt;"",INDIRECT("'"&amp;F320&amp;"'!"&amp;G320),"")</f>
        <v/>
      </c>
      <c r="F320" s="550"/>
      <c r="H320" s="3"/>
      <c r="I320" s="3"/>
      <c r="J320" s="3"/>
    </row>
    <row r="321" spans="1:10" ht="15.75" customHeight="1">
      <c r="A321" s="1">
        <v>316</v>
      </c>
      <c r="C321" s="2" t="s">
        <v>3581</v>
      </c>
      <c r="E321" t="str" cm="1">
        <f t="array" aca="1" ref="E321" ca="1">IF(F321&lt;&gt;"",INDIRECT("'"&amp;F321&amp;"'!"&amp;G321),"")</f>
        <v/>
      </c>
      <c r="F321" s="550"/>
      <c r="H321" s="3"/>
      <c r="I321" s="3"/>
      <c r="J321" s="3"/>
    </row>
    <row r="322" spans="1:10" ht="15.75" customHeight="1">
      <c r="A322" s="1">
        <v>317</v>
      </c>
      <c r="C322" s="2" t="s">
        <v>3581</v>
      </c>
      <c r="E322" t="str" cm="1">
        <f t="array" aca="1" ref="E322" ca="1">IF(F322&lt;&gt;"",INDIRECT("'"&amp;F322&amp;"'!"&amp;G322),"")</f>
        <v/>
      </c>
      <c r="F322" s="550"/>
      <c r="H322" s="3"/>
      <c r="I322" s="3"/>
      <c r="J322" s="3"/>
    </row>
    <row r="323" spans="1:10" ht="15.75" customHeight="1">
      <c r="A323" s="1">
        <v>318</v>
      </c>
      <c r="C323" s="2" t="s">
        <v>3581</v>
      </c>
      <c r="E323" t="str" cm="1">
        <f t="array" aca="1" ref="E323" ca="1">IF(F323&lt;&gt;"",INDIRECT("'"&amp;F323&amp;"'!"&amp;G323),"")</f>
        <v/>
      </c>
      <c r="F323" s="550"/>
      <c r="H323" s="3"/>
      <c r="I323" s="3"/>
      <c r="J323" s="3"/>
    </row>
    <row r="324" spans="1:10" ht="15.75" customHeight="1">
      <c r="A324" s="1">
        <v>319</v>
      </c>
      <c r="C324" s="2" t="s">
        <v>3581</v>
      </c>
      <c r="E324" t="str" cm="1">
        <f t="array" aca="1" ref="E324" ca="1">IF(F324&lt;&gt;"",INDIRECT("'"&amp;F324&amp;"'!"&amp;G324),"")</f>
        <v/>
      </c>
      <c r="F324" s="550"/>
      <c r="H324" s="3"/>
      <c r="I324" s="3"/>
      <c r="J324" s="3"/>
    </row>
    <row r="325" spans="1:10" ht="15.75" customHeight="1">
      <c r="A325" s="1">
        <v>320</v>
      </c>
      <c r="C325" s="2" t="s">
        <v>3581</v>
      </c>
      <c r="E325" t="str" cm="1">
        <f t="array" aca="1" ref="E325" ca="1">IF(F325&lt;&gt;"",INDIRECT("'"&amp;F325&amp;"'!"&amp;G325),"")</f>
        <v/>
      </c>
      <c r="F325" s="550"/>
      <c r="H325" s="3"/>
      <c r="I325" s="3"/>
      <c r="J325" s="3"/>
    </row>
    <row r="326" spans="1:10" ht="15.75" customHeight="1">
      <c r="A326" s="1">
        <v>321</v>
      </c>
      <c r="C326" s="2" t="s">
        <v>3581</v>
      </c>
      <c r="E326" t="str" cm="1">
        <f t="array" aca="1" ref="E326" ca="1">IF(F326&lt;&gt;"",INDIRECT("'"&amp;F326&amp;"'!"&amp;G326),"")</f>
        <v/>
      </c>
      <c r="F326" s="550"/>
      <c r="H326" s="3"/>
      <c r="I326" s="3"/>
      <c r="J326" s="3"/>
    </row>
    <row r="327" spans="1:10" ht="15.75" customHeight="1">
      <c r="A327" s="1">
        <v>322</v>
      </c>
      <c r="C327" s="2" t="s">
        <v>3581</v>
      </c>
      <c r="E327" t="str" cm="1">
        <f t="array" aca="1" ref="E327" ca="1">IF(F327&lt;&gt;"",INDIRECT("'"&amp;F327&amp;"'!"&amp;G327),"")</f>
        <v/>
      </c>
      <c r="F327" s="550"/>
      <c r="H327" s="3"/>
      <c r="I327" s="3"/>
      <c r="J327" s="3"/>
    </row>
    <row r="328" spans="1:10" ht="15.75" customHeight="1">
      <c r="A328" s="1">
        <v>323</v>
      </c>
      <c r="C328" s="2" t="s">
        <v>3581</v>
      </c>
      <c r="E328" t="str" cm="1">
        <f t="array" aca="1" ref="E328" ca="1">IF(F328&lt;&gt;"",INDIRECT("'"&amp;F328&amp;"'!"&amp;G328),"")</f>
        <v/>
      </c>
      <c r="F328" s="550"/>
      <c r="H328" s="3"/>
      <c r="I328" s="3"/>
      <c r="J328" s="3"/>
    </row>
    <row r="329" spans="1:10" ht="15.75" customHeight="1">
      <c r="A329" s="1">
        <v>324</v>
      </c>
      <c r="C329" s="2" t="s">
        <v>3581</v>
      </c>
      <c r="E329" t="str" cm="1">
        <f t="array" aca="1" ref="E329" ca="1">IF(F329&lt;&gt;"",INDIRECT("'"&amp;F329&amp;"'!"&amp;G329),"")</f>
        <v/>
      </c>
      <c r="F329" s="550"/>
      <c r="H329" s="3"/>
      <c r="I329" s="3"/>
      <c r="J329" s="3"/>
    </row>
    <row r="330" spans="1:10" ht="15.75" customHeight="1">
      <c r="A330" s="1">
        <v>325</v>
      </c>
      <c r="C330" s="2" t="s">
        <v>3581</v>
      </c>
      <c r="E330" t="str" cm="1">
        <f t="array" aca="1" ref="E330" ca="1">IF(F330&lt;&gt;"",INDIRECT("'"&amp;F330&amp;"'!"&amp;G330),"")</f>
        <v/>
      </c>
      <c r="F330" s="550"/>
      <c r="H330" s="3"/>
      <c r="I330" s="3"/>
      <c r="J330" s="3"/>
    </row>
    <row r="331" spans="1:10" ht="15.75" customHeight="1">
      <c r="A331" s="1">
        <v>326</v>
      </c>
      <c r="C331" s="2" t="s">
        <v>3581</v>
      </c>
      <c r="E331" t="str" cm="1">
        <f t="array" aca="1" ref="E331" ca="1">IF(F331&lt;&gt;"",INDIRECT("'"&amp;F331&amp;"'!"&amp;G331),"")</f>
        <v/>
      </c>
      <c r="F331" s="550"/>
      <c r="H331" s="3"/>
      <c r="I331" s="3"/>
      <c r="J331" s="3"/>
    </row>
    <row r="332" spans="1:10" ht="15.75" customHeight="1">
      <c r="A332" s="1">
        <v>327</v>
      </c>
      <c r="C332" s="2" t="s">
        <v>3581</v>
      </c>
      <c r="E332" t="str" cm="1">
        <f t="array" aca="1" ref="E332" ca="1">IF(F332&lt;&gt;"",INDIRECT("'"&amp;F332&amp;"'!"&amp;G332),"")</f>
        <v/>
      </c>
      <c r="F332" s="550"/>
      <c r="H332" s="3"/>
      <c r="I332" s="3"/>
      <c r="J332" s="3"/>
    </row>
    <row r="333" spans="1:10" ht="15.75" customHeight="1">
      <c r="A333" s="1">
        <v>328</v>
      </c>
      <c r="C333" s="2" t="s">
        <v>3581</v>
      </c>
      <c r="E333" t="str" cm="1">
        <f t="array" aca="1" ref="E333" ca="1">IF(F333&lt;&gt;"",INDIRECT("'"&amp;F333&amp;"'!"&amp;G333),"")</f>
        <v/>
      </c>
      <c r="F333" s="550"/>
      <c r="H333" s="3"/>
      <c r="I333" s="3"/>
      <c r="J333" s="3"/>
    </row>
    <row r="334" spans="1:10" ht="15.75" customHeight="1">
      <c r="A334" s="1">
        <v>329</v>
      </c>
      <c r="C334" s="2" t="s">
        <v>3581</v>
      </c>
      <c r="E334" t="str" cm="1">
        <f t="array" aca="1" ref="E334" ca="1">IF(F334&lt;&gt;"",INDIRECT("'"&amp;F334&amp;"'!"&amp;G334),"")</f>
        <v/>
      </c>
      <c r="F334" s="550"/>
      <c r="H334" s="3"/>
      <c r="I334" s="3"/>
      <c r="J334" s="3"/>
    </row>
    <row r="335" spans="1:10" ht="15.75" customHeight="1">
      <c r="A335" s="1">
        <v>330</v>
      </c>
      <c r="C335" s="2" t="s">
        <v>3581</v>
      </c>
      <c r="E335" t="str" cm="1">
        <f t="array" aca="1" ref="E335" ca="1">IF(F335&lt;&gt;"",INDIRECT("'"&amp;F335&amp;"'!"&amp;G335),"")</f>
        <v/>
      </c>
      <c r="F335" s="550"/>
      <c r="H335" s="3"/>
      <c r="I335" s="3"/>
      <c r="J335" s="3"/>
    </row>
    <row r="336" spans="1:10" ht="15.75" customHeight="1">
      <c r="A336" s="1">
        <v>331</v>
      </c>
      <c r="C336" s="2" t="s">
        <v>3581</v>
      </c>
      <c r="E336" t="str" cm="1">
        <f t="array" aca="1" ref="E336" ca="1">IF(F336&lt;&gt;"",INDIRECT("'"&amp;F336&amp;"'!"&amp;G336),"")</f>
        <v/>
      </c>
      <c r="F336" s="550"/>
      <c r="H336" s="3"/>
      <c r="I336" s="3"/>
      <c r="J336" s="3"/>
    </row>
    <row r="337" spans="1:18" ht="15.75" customHeight="1">
      <c r="A337" s="1">
        <v>332</v>
      </c>
      <c r="C337" s="2" t="s">
        <v>3581</v>
      </c>
      <c r="E337" t="str" cm="1">
        <f t="array" aca="1" ref="E337" ca="1">IF(F337&lt;&gt;"",INDIRECT("'"&amp;F337&amp;"'!"&amp;G337),"")</f>
        <v/>
      </c>
      <c r="F337" s="550"/>
      <c r="H337" s="3"/>
      <c r="I337" s="3"/>
      <c r="J337" s="3"/>
    </row>
    <row r="338" spans="1:18" ht="15.75" customHeight="1">
      <c r="A338" s="1">
        <v>333</v>
      </c>
      <c r="C338" s="2" t="s">
        <v>3581</v>
      </c>
      <c r="E338" t="str" cm="1">
        <f t="array" aca="1" ref="E338" ca="1">IF(F338&lt;&gt;"",INDIRECT("'"&amp;F338&amp;"'!"&amp;G338),"")</f>
        <v/>
      </c>
      <c r="F338" s="550"/>
      <c r="H338" s="3"/>
      <c r="I338" s="3"/>
      <c r="J338" s="3"/>
    </row>
    <row r="339" spans="1:18" ht="15.75" customHeight="1">
      <c r="A339" s="1">
        <v>334</v>
      </c>
      <c r="C339" s="2" t="s">
        <v>3581</v>
      </c>
      <c r="E339" t="str" cm="1">
        <f t="array" aca="1" ref="E339" ca="1">IF(F339&lt;&gt;"",INDIRECT("'"&amp;F339&amp;"'!"&amp;G339),"")</f>
        <v/>
      </c>
      <c r="F339" s="550"/>
      <c r="H339" s="3"/>
      <c r="I339" s="3"/>
      <c r="J339" s="3"/>
    </row>
    <row r="340" spans="1:18" ht="15.75" customHeight="1">
      <c r="A340" s="1">
        <v>335</v>
      </c>
      <c r="C340" s="2" t="s">
        <v>3581</v>
      </c>
      <c r="E340" t="str" cm="1">
        <f t="array" aca="1" ref="E340" ca="1">IF(F340&lt;&gt;"",INDIRECT("'"&amp;F340&amp;"'!"&amp;G340),"")</f>
        <v/>
      </c>
      <c r="F340" s="550"/>
      <c r="H340" s="3"/>
      <c r="I340" s="3"/>
      <c r="J340" s="3"/>
    </row>
    <row r="341" spans="1:18" ht="15.75" customHeight="1">
      <c r="A341" s="1">
        <v>336</v>
      </c>
      <c r="C341" s="2" t="s">
        <v>3581</v>
      </c>
      <c r="E341" t="str" cm="1">
        <f t="array" aca="1" ref="E341" ca="1">IF(F341&lt;&gt;"",INDIRECT("'"&amp;F341&amp;"'!"&amp;G341),"")</f>
        <v/>
      </c>
      <c r="F341" s="550"/>
      <c r="H341" s="3"/>
      <c r="I341" s="3"/>
      <c r="J341" s="3"/>
    </row>
    <row r="342" spans="1:18" ht="15.75" customHeight="1">
      <c r="A342" s="1">
        <v>337</v>
      </c>
      <c r="C342" s="2" t="s">
        <v>3581</v>
      </c>
      <c r="E342" t="str" cm="1">
        <f t="array" aca="1" ref="E342" ca="1">IF(F342&lt;&gt;"",INDIRECT("'"&amp;F342&amp;"'!"&amp;G342),"")</f>
        <v/>
      </c>
      <c r="F342" s="550"/>
      <c r="R342" s="1175"/>
    </row>
    <row r="343" spans="1:18" ht="15.75" customHeight="1">
      <c r="A343" s="1">
        <v>338</v>
      </c>
      <c r="C343" s="2" t="s">
        <v>3581</v>
      </c>
      <c r="E343" t="str" cm="1">
        <f t="array" aca="1" ref="E343" ca="1">IF(F343&lt;&gt;"",INDIRECT("'"&amp;F343&amp;"'!"&amp;G343),"")</f>
        <v/>
      </c>
      <c r="F343" s="550"/>
      <c r="R343" s="1175"/>
    </row>
    <row r="344" spans="1:18" ht="15.75" customHeight="1">
      <c r="A344" s="1">
        <v>339</v>
      </c>
      <c r="C344" s="2" t="s">
        <v>3581</v>
      </c>
      <c r="E344" t="str" cm="1">
        <f t="array" aca="1" ref="E344" ca="1">IF(F344&lt;&gt;"",INDIRECT("'"&amp;F344&amp;"'!"&amp;G344),"")</f>
        <v/>
      </c>
      <c r="F344" s="550"/>
      <c r="R344" s="1175"/>
    </row>
    <row r="345" spans="1:18" ht="15.75" customHeight="1">
      <c r="A345" s="1">
        <v>340</v>
      </c>
      <c r="C345" s="2" t="s">
        <v>3581</v>
      </c>
      <c r="E345" t="str" cm="1">
        <f t="array" aca="1" ref="E345" ca="1">IF(F345&lt;&gt;"",INDIRECT("'"&amp;F345&amp;"'!"&amp;G345),"")</f>
        <v/>
      </c>
      <c r="F345" s="550"/>
      <c r="R345" s="1175"/>
    </row>
    <row r="346" spans="1:18" ht="15.75" customHeight="1">
      <c r="A346" s="1">
        <v>341</v>
      </c>
      <c r="C346" s="2" t="s">
        <v>3581</v>
      </c>
      <c r="E346" t="str" cm="1">
        <f t="array" aca="1" ref="E346" ca="1">IF(F346&lt;&gt;"",INDIRECT("'"&amp;F346&amp;"'!"&amp;G346),"")</f>
        <v/>
      </c>
      <c r="F346" s="550"/>
      <c r="R346" s="1175"/>
    </row>
    <row r="347" spans="1:18" ht="15.75" customHeight="1">
      <c r="A347" s="1">
        <v>342</v>
      </c>
      <c r="C347" s="2" t="s">
        <v>3581</v>
      </c>
      <c r="E347" t="str" cm="1">
        <f t="array" aca="1" ref="E347" ca="1">IF(F347&lt;&gt;"",INDIRECT("'"&amp;F347&amp;"'!"&amp;G347),"")</f>
        <v/>
      </c>
      <c r="F347" s="550"/>
      <c r="R347" s="1175"/>
    </row>
    <row r="348" spans="1:18" ht="15.75" customHeight="1">
      <c r="A348" s="1">
        <v>343</v>
      </c>
      <c r="C348" s="2" t="s">
        <v>3581</v>
      </c>
      <c r="E348" t="str" cm="1">
        <f t="array" aca="1" ref="E348" ca="1">IF(F348&lt;&gt;"",INDIRECT("'"&amp;F348&amp;"'!"&amp;G348),"")</f>
        <v/>
      </c>
      <c r="F348" s="550"/>
      <c r="R348" s="1175"/>
    </row>
    <row r="349" spans="1:18" ht="15.75" customHeight="1">
      <c r="A349" s="1">
        <v>344</v>
      </c>
      <c r="C349" s="2" t="s">
        <v>3581</v>
      </c>
      <c r="E349" t="str" cm="1">
        <f t="array" aca="1" ref="E349" ca="1">IF(F349&lt;&gt;"",INDIRECT("'"&amp;F349&amp;"'!"&amp;G349),"")</f>
        <v/>
      </c>
      <c r="F349" s="550"/>
    </row>
    <row r="350" spans="1:18" ht="15.75" customHeight="1">
      <c r="A350" s="1">
        <v>345</v>
      </c>
      <c r="C350" s="2" t="s">
        <v>3581</v>
      </c>
      <c r="E350" t="str" cm="1">
        <f t="array" aca="1" ref="E350" ca="1">IF(F350&lt;&gt;"",INDIRECT("'"&amp;F350&amp;"'!"&amp;G350),"")</f>
        <v/>
      </c>
      <c r="F350" s="550"/>
      <c r="R350" s="1175"/>
    </row>
    <row r="351" spans="1:18" ht="15.75" customHeight="1">
      <c r="A351" s="1">
        <v>346</v>
      </c>
      <c r="C351" s="2" t="s">
        <v>3581</v>
      </c>
      <c r="E351" t="str" cm="1">
        <f t="array" aca="1" ref="E351" ca="1">IF(F351&lt;&gt;"",INDIRECT("'"&amp;F351&amp;"'!"&amp;G351),"")</f>
        <v/>
      </c>
      <c r="F351" s="550"/>
      <c r="H351" s="3"/>
      <c r="I351" s="3"/>
      <c r="J351" s="3"/>
    </row>
    <row r="352" spans="1:18" ht="15.75" customHeight="1">
      <c r="A352" s="1">
        <v>347</v>
      </c>
      <c r="C352" s="2" t="s">
        <v>3581</v>
      </c>
      <c r="E352" t="str" cm="1">
        <f t="array" aca="1" ref="E352" ca="1">IF(F352&lt;&gt;"",INDIRECT("'"&amp;F352&amp;"'!"&amp;G352),"")</f>
        <v/>
      </c>
      <c r="F352" s="550"/>
      <c r="R352" s="1175"/>
    </row>
    <row r="353" spans="1:18" ht="15.75" customHeight="1">
      <c r="A353" s="1">
        <v>348</v>
      </c>
      <c r="C353" s="2" t="s">
        <v>3581</v>
      </c>
      <c r="E353" t="str" cm="1">
        <f t="array" aca="1" ref="E353" ca="1">IF(F353&lt;&gt;"",INDIRECT("'"&amp;F353&amp;"'!"&amp;G353),"")</f>
        <v/>
      </c>
      <c r="F353" s="550"/>
      <c r="R353" s="1175"/>
    </row>
    <row r="354" spans="1:18" ht="15.75" customHeight="1">
      <c r="A354" s="1">
        <v>349</v>
      </c>
      <c r="C354" s="2" t="s">
        <v>3581</v>
      </c>
      <c r="E354" t="str" cm="1">
        <f t="array" aca="1" ref="E354" ca="1">IF(F354&lt;&gt;"",INDIRECT("'"&amp;F354&amp;"'!"&amp;G354),"")</f>
        <v/>
      </c>
      <c r="F354" s="550"/>
      <c r="H354" s="3"/>
      <c r="I354" s="3"/>
      <c r="J354" s="3"/>
    </row>
    <row r="355" spans="1:18" ht="15.75" customHeight="1">
      <c r="A355" s="1">
        <v>350</v>
      </c>
      <c r="C355" s="2" t="s">
        <v>3581</v>
      </c>
      <c r="E355" t="str" cm="1">
        <f t="array" aca="1" ref="E355" ca="1">IF(F355&lt;&gt;"",INDIRECT("'"&amp;F355&amp;"'!"&amp;G355),"")</f>
        <v/>
      </c>
      <c r="F355" s="550"/>
    </row>
    <row r="356" spans="1:18" ht="15.75" customHeight="1">
      <c r="A356" s="1">
        <v>351</v>
      </c>
      <c r="C356" s="2" t="s">
        <v>3581</v>
      </c>
      <c r="E356" t="str" cm="1">
        <f t="array" aca="1" ref="E356" ca="1">IF(F356&lt;&gt;"",INDIRECT("'"&amp;F356&amp;"'!"&amp;G356),"")</f>
        <v/>
      </c>
      <c r="F356" s="550"/>
      <c r="H356" s="3"/>
      <c r="I356" s="3"/>
      <c r="J356" s="3"/>
    </row>
    <row r="357" spans="1:18" ht="15.75" customHeight="1">
      <c r="A357" s="1">
        <v>352</v>
      </c>
      <c r="C357" s="2" t="s">
        <v>3581</v>
      </c>
      <c r="E357" t="str" cm="1">
        <f t="array" aca="1" ref="E357" ca="1">IF(F357&lt;&gt;"",INDIRECT("'"&amp;F357&amp;"'!"&amp;G357),"")</f>
        <v/>
      </c>
      <c r="F357" s="550"/>
      <c r="H357" s="3"/>
      <c r="I357" s="3"/>
      <c r="J357" s="3"/>
    </row>
    <row r="358" spans="1:18" ht="15.75" customHeight="1">
      <c r="A358" s="1">
        <v>353</v>
      </c>
      <c r="C358" s="2" t="s">
        <v>3581</v>
      </c>
      <c r="E358" t="str" cm="1">
        <f t="array" aca="1" ref="E358" ca="1">IF(F358&lt;&gt;"",INDIRECT("'"&amp;F358&amp;"'!"&amp;G358),"")</f>
        <v/>
      </c>
      <c r="F358" s="550"/>
      <c r="H358" s="3"/>
      <c r="I358" s="3"/>
      <c r="J358" s="3"/>
    </row>
    <row r="359" spans="1:18" ht="15.75" customHeight="1">
      <c r="A359" s="1">
        <v>354</v>
      </c>
      <c r="C359" s="2" t="s">
        <v>3581</v>
      </c>
      <c r="E359" t="str" cm="1">
        <f t="array" aca="1" ref="E359" ca="1">IF(F359&lt;&gt;"",INDIRECT("'"&amp;F359&amp;"'!"&amp;G359),"")</f>
        <v/>
      </c>
      <c r="F359" s="550"/>
      <c r="H359" s="3"/>
      <c r="I359" s="3"/>
      <c r="J359" s="3"/>
    </row>
    <row r="360" spans="1:18" ht="15.75" customHeight="1">
      <c r="A360" s="1">
        <v>355</v>
      </c>
      <c r="C360" s="2" t="s">
        <v>3581</v>
      </c>
      <c r="E360" t="str" cm="1">
        <f t="array" aca="1" ref="E360" ca="1">IF(F360&lt;&gt;"",INDIRECT("'"&amp;F360&amp;"'!"&amp;G360),"")</f>
        <v/>
      </c>
      <c r="F360" s="550"/>
      <c r="H360" s="3"/>
      <c r="I360" s="3"/>
      <c r="J360" s="3"/>
    </row>
    <row r="361" spans="1:18" ht="15.75" customHeight="1">
      <c r="A361" s="1">
        <v>356</v>
      </c>
      <c r="C361" s="2" t="s">
        <v>3581</v>
      </c>
      <c r="E361" t="str" cm="1">
        <f t="array" aca="1" ref="E361" ca="1">IF(F361&lt;&gt;"",INDIRECT("'"&amp;F361&amp;"'!"&amp;G361),"")</f>
        <v/>
      </c>
      <c r="F361" s="550"/>
      <c r="H361" s="3"/>
      <c r="I361" s="3"/>
      <c r="J361" s="3"/>
    </row>
    <row r="362" spans="1:18" ht="15.75" customHeight="1">
      <c r="A362" s="1">
        <v>357</v>
      </c>
      <c r="C362" s="2" t="s">
        <v>3581</v>
      </c>
      <c r="E362" t="str" cm="1">
        <f t="array" aca="1" ref="E362" ca="1">IF(F362&lt;&gt;"",INDIRECT("'"&amp;F362&amp;"'!"&amp;G362),"")</f>
        <v/>
      </c>
      <c r="F362" s="550"/>
      <c r="H362" s="3"/>
      <c r="I362" s="3"/>
      <c r="J362" s="3"/>
    </row>
    <row r="363" spans="1:18" ht="15.75" customHeight="1">
      <c r="A363" s="1">
        <v>358</v>
      </c>
      <c r="C363" s="2" t="s">
        <v>3581</v>
      </c>
      <c r="E363" t="str" cm="1">
        <f t="array" aca="1" ref="E363" ca="1">IF(F363&lt;&gt;"",INDIRECT("'"&amp;F363&amp;"'!"&amp;G363),"")</f>
        <v/>
      </c>
      <c r="F363" s="550"/>
      <c r="H363" s="3"/>
      <c r="I363" s="3"/>
      <c r="J363" s="3"/>
    </row>
    <row r="364" spans="1:18" ht="15.75" customHeight="1">
      <c r="A364" s="1">
        <v>359</v>
      </c>
      <c r="C364" s="2" t="s">
        <v>3581</v>
      </c>
      <c r="E364" t="str" cm="1">
        <f t="array" aca="1" ref="E364" ca="1">IF(F364&lt;&gt;"",INDIRECT("'"&amp;F364&amp;"'!"&amp;G364),"")</f>
        <v/>
      </c>
      <c r="F364" s="550"/>
      <c r="H364" s="3"/>
      <c r="I364" s="3"/>
      <c r="J364" s="3"/>
    </row>
    <row r="365" spans="1:18" ht="15.75" customHeight="1">
      <c r="A365" s="1">
        <v>360</v>
      </c>
      <c r="C365" s="2" t="s">
        <v>3581</v>
      </c>
      <c r="E365" t="str" cm="1">
        <f t="array" aca="1" ref="E365" ca="1">IF(F365&lt;&gt;"",INDIRECT("'"&amp;F365&amp;"'!"&amp;G365),"")</f>
        <v/>
      </c>
      <c r="F365" s="550"/>
      <c r="H365" s="3"/>
      <c r="I365" s="3"/>
      <c r="J365" s="3"/>
    </row>
    <row r="366" spans="1:18" ht="15.75" customHeight="1">
      <c r="A366" s="1">
        <v>361</v>
      </c>
      <c r="C366" s="2" t="s">
        <v>3581</v>
      </c>
      <c r="E366" t="str" cm="1">
        <f t="array" aca="1" ref="E366" ca="1">IF(F366&lt;&gt;"",INDIRECT("'"&amp;F366&amp;"'!"&amp;G366),"")</f>
        <v/>
      </c>
      <c r="F366" s="550"/>
      <c r="H366" s="3"/>
      <c r="I366" s="3"/>
      <c r="J366" s="3"/>
    </row>
    <row r="367" spans="1:18" ht="15.75" customHeight="1">
      <c r="A367" s="1">
        <v>362</v>
      </c>
      <c r="C367" s="2" t="s">
        <v>3581</v>
      </c>
      <c r="E367" t="str" cm="1">
        <f t="array" aca="1" ref="E367" ca="1">IF(F367&lt;&gt;"",INDIRECT("'"&amp;F367&amp;"'!"&amp;G367),"")</f>
        <v/>
      </c>
      <c r="F367" s="550"/>
      <c r="H367" s="3"/>
      <c r="I367" s="3"/>
      <c r="J367" s="3"/>
    </row>
    <row r="368" spans="1:18" ht="15.75" customHeight="1">
      <c r="A368" s="1">
        <v>363</v>
      </c>
      <c r="C368" s="2" t="s">
        <v>3581</v>
      </c>
      <c r="E368" t="str" cm="1">
        <f t="array" aca="1" ref="E368" ca="1">IF(F368&lt;&gt;"",INDIRECT("'"&amp;F368&amp;"'!"&amp;G368),"")</f>
        <v/>
      </c>
      <c r="F368" s="550"/>
      <c r="H368" s="3"/>
      <c r="I368" s="3"/>
      <c r="J368" s="3"/>
    </row>
    <row r="369" spans="1:10" ht="15.75" customHeight="1">
      <c r="A369" s="1">
        <v>364</v>
      </c>
      <c r="C369" s="2" t="s">
        <v>3581</v>
      </c>
      <c r="E369" t="str" cm="1">
        <f t="array" aca="1" ref="E369" ca="1">IF(F369&lt;&gt;"",INDIRECT("'"&amp;F369&amp;"'!"&amp;G369),"")</f>
        <v/>
      </c>
      <c r="F369" s="550"/>
    </row>
    <row r="370" spans="1:10" ht="15.75" customHeight="1">
      <c r="A370" s="1">
        <v>365</v>
      </c>
      <c r="C370" s="2" t="s">
        <v>3581</v>
      </c>
      <c r="E370" t="str" cm="1">
        <f t="array" aca="1" ref="E370" ca="1">IF(F370&lt;&gt;"",INDIRECT("'"&amp;F370&amp;"'!"&amp;G370),"")</f>
        <v/>
      </c>
      <c r="F370" s="550"/>
    </row>
    <row r="371" spans="1:10" ht="15.75" customHeight="1">
      <c r="A371" s="1">
        <v>366</v>
      </c>
      <c r="C371" s="2" t="s">
        <v>3581</v>
      </c>
      <c r="E371" t="str" cm="1">
        <f t="array" aca="1" ref="E371" ca="1">IF(F371&lt;&gt;"",INDIRECT("'"&amp;F371&amp;"'!"&amp;G371),"")</f>
        <v/>
      </c>
      <c r="F371" s="550"/>
    </row>
    <row r="372" spans="1:10" ht="15.75" customHeight="1">
      <c r="A372" s="1">
        <v>367</v>
      </c>
      <c r="C372" s="2" t="s">
        <v>3581</v>
      </c>
      <c r="E372" t="str" cm="1">
        <f t="array" aca="1" ref="E372" ca="1">IF(F372&lt;&gt;"",INDIRECT("'"&amp;F372&amp;"'!"&amp;G372),"")</f>
        <v/>
      </c>
      <c r="F372" s="550"/>
    </row>
    <row r="373" spans="1:10" ht="15.75" customHeight="1">
      <c r="A373" s="1">
        <v>368</v>
      </c>
      <c r="C373" s="2" t="s">
        <v>3581</v>
      </c>
      <c r="E373" t="str" cm="1">
        <f t="array" aca="1" ref="E373" ca="1">IF(F373&lt;&gt;"",INDIRECT("'"&amp;F373&amp;"'!"&amp;G373),"")</f>
        <v/>
      </c>
      <c r="F373" s="550"/>
    </row>
    <row r="374" spans="1:10" ht="15.75" customHeight="1">
      <c r="A374" s="1">
        <v>369</v>
      </c>
      <c r="C374" s="2" t="s">
        <v>3581</v>
      </c>
      <c r="E374" t="str" cm="1">
        <f t="array" aca="1" ref="E374" ca="1">IF(F374&lt;&gt;"",INDIRECT("'"&amp;F374&amp;"'!"&amp;G374),"")</f>
        <v/>
      </c>
      <c r="F374" s="550"/>
      <c r="H374" s="3"/>
      <c r="I374" s="3"/>
      <c r="J374" s="3"/>
    </row>
    <row r="375" spans="1:10" ht="15.75" customHeight="1">
      <c r="A375" s="1">
        <v>370</v>
      </c>
      <c r="C375" s="2" t="s">
        <v>3581</v>
      </c>
      <c r="E375" t="str" cm="1">
        <f t="array" aca="1" ref="E375" ca="1">IF(F375&lt;&gt;"",INDIRECT("'"&amp;F375&amp;"'!"&amp;G375),"")</f>
        <v/>
      </c>
      <c r="F375" s="550"/>
    </row>
    <row r="376" spans="1:10" ht="15" customHeight="1">
      <c r="A376">
        <v>371</v>
      </c>
      <c r="B376" s="6">
        <f>'BudgetSum 2-4'!D28</f>
        <v>0</v>
      </c>
      <c r="D376" t="b">
        <f ca="1">E376=B376</f>
        <v>1</v>
      </c>
      <c r="E376" cm="1">
        <f t="array" aca="1" ref="E376" ca="1">IF(F376&lt;&gt;"",INDIRECT("'"&amp;F376&amp;"'!"&amp;G376),"")</f>
        <v>0</v>
      </c>
      <c r="F376" s="1175" t="s">
        <v>3517</v>
      </c>
      <c r="G376" t="s">
        <v>3635</v>
      </c>
    </row>
    <row r="377" spans="1:10" ht="15.75" customHeight="1">
      <c r="A377" s="1">
        <v>372</v>
      </c>
      <c r="C377" s="2" t="s">
        <v>3581</v>
      </c>
      <c r="E377" t="str" cm="1">
        <f t="array" aca="1" ref="E377" ca="1">IF(F377&lt;&gt;"",INDIRECT("'"&amp;F377&amp;"'!"&amp;G377),"")</f>
        <v/>
      </c>
      <c r="F377" s="550"/>
    </row>
    <row r="378" spans="1:10" ht="15.75" customHeight="1">
      <c r="A378" s="1">
        <v>373</v>
      </c>
      <c r="C378" s="2" t="s">
        <v>3581</v>
      </c>
      <c r="E378" t="str" cm="1">
        <f t="array" aca="1" ref="E378" ca="1">IF(F378&lt;&gt;"",INDIRECT("'"&amp;F378&amp;"'!"&amp;G378),"")</f>
        <v/>
      </c>
      <c r="F378" s="550"/>
    </row>
    <row r="379" spans="1:10" ht="15.75" customHeight="1">
      <c r="A379" s="1">
        <v>374</v>
      </c>
      <c r="C379" s="2" t="s">
        <v>3581</v>
      </c>
      <c r="E379" t="str" cm="1">
        <f t="array" aca="1" ref="E379" ca="1">IF(F379&lt;&gt;"",INDIRECT("'"&amp;F379&amp;"'!"&amp;G379),"")</f>
        <v/>
      </c>
      <c r="F379" s="550"/>
    </row>
    <row r="380" spans="1:10" ht="15.75" customHeight="1">
      <c r="A380" s="1">
        <v>375</v>
      </c>
      <c r="C380" s="2" t="s">
        <v>3581</v>
      </c>
      <c r="E380" t="str" cm="1">
        <f t="array" aca="1" ref="E380" ca="1">IF(F380&lt;&gt;"",INDIRECT("'"&amp;F380&amp;"'!"&amp;G380),"")</f>
        <v/>
      </c>
      <c r="F380" s="550"/>
    </row>
    <row r="381" spans="1:10" ht="15.75" customHeight="1">
      <c r="A381" s="1">
        <v>376</v>
      </c>
      <c r="C381" s="2" t="s">
        <v>3581</v>
      </c>
      <c r="E381" t="str" cm="1">
        <f t="array" aca="1" ref="E381" ca="1">IF(F381&lt;&gt;"",INDIRECT("'"&amp;F381&amp;"'!"&amp;G381),"")</f>
        <v/>
      </c>
      <c r="F381" s="550"/>
    </row>
    <row r="382" spans="1:10" ht="15.75" customHeight="1">
      <c r="A382" s="1">
        <v>377</v>
      </c>
      <c r="C382" s="2" t="s">
        <v>3581</v>
      </c>
      <c r="E382" t="str" cm="1">
        <f t="array" aca="1" ref="E382" ca="1">IF(F382&lt;&gt;"",INDIRECT("'"&amp;F382&amp;"'!"&amp;G382),"")</f>
        <v/>
      </c>
      <c r="F382" s="550"/>
    </row>
    <row r="383" spans="1:10" ht="15.75" customHeight="1">
      <c r="A383" s="1">
        <v>378</v>
      </c>
      <c r="C383" s="2" t="s">
        <v>3581</v>
      </c>
      <c r="E383" t="str" cm="1">
        <f t="array" aca="1" ref="E383" ca="1">IF(F383&lt;&gt;"",INDIRECT("'"&amp;F383&amp;"'!"&amp;G383),"")</f>
        <v/>
      </c>
      <c r="F383" s="550"/>
    </row>
    <row r="384" spans="1:10" ht="15.75" customHeight="1">
      <c r="A384" s="1">
        <v>379</v>
      </c>
      <c r="C384" s="2" t="s">
        <v>3581</v>
      </c>
      <c r="E384" t="str" cm="1">
        <f t="array" aca="1" ref="E384" ca="1">IF(F384&lt;&gt;"",INDIRECT("'"&amp;F384&amp;"'!"&amp;G384),"")</f>
        <v/>
      </c>
      <c r="F384" s="550"/>
    </row>
    <row r="385" spans="1:18" ht="15.75" customHeight="1">
      <c r="A385" s="1">
        <v>380</v>
      </c>
      <c r="C385" s="2" t="s">
        <v>3581</v>
      </c>
      <c r="E385" t="str" cm="1">
        <f t="array" aca="1" ref="E385" ca="1">IF(F385&lt;&gt;"",INDIRECT("'"&amp;F385&amp;"'!"&amp;G385),"")</f>
        <v/>
      </c>
      <c r="F385" s="550"/>
    </row>
    <row r="386" spans="1:18" ht="15.75" customHeight="1">
      <c r="A386" s="1">
        <v>381</v>
      </c>
      <c r="C386" s="2" t="s">
        <v>3581</v>
      </c>
      <c r="E386" t="str" cm="1">
        <f t="array" aca="1" ref="E386" ca="1">IF(F386&lt;&gt;"",INDIRECT("'"&amp;F386&amp;"'!"&amp;G386),"")</f>
        <v/>
      </c>
      <c r="F386" s="550"/>
    </row>
    <row r="387" spans="1:18" ht="15.75" customHeight="1">
      <c r="A387" s="1">
        <v>382</v>
      </c>
      <c r="C387" s="2" t="s">
        <v>3581</v>
      </c>
      <c r="E387" t="str" cm="1">
        <f t="array" aca="1" ref="E387" ca="1">IF(F387&lt;&gt;"",INDIRECT("'"&amp;F387&amp;"'!"&amp;G387),"")</f>
        <v/>
      </c>
      <c r="F387" s="550"/>
    </row>
    <row r="388" spans="1:18" ht="15.75" customHeight="1">
      <c r="A388" s="1">
        <v>383</v>
      </c>
      <c r="C388" s="2" t="s">
        <v>3581</v>
      </c>
      <c r="E388" t="str" cm="1">
        <f t="array" aca="1" ref="E388" ca="1">IF(F388&lt;&gt;"",INDIRECT("'"&amp;F388&amp;"'!"&amp;G388),"")</f>
        <v/>
      </c>
      <c r="F388" s="550"/>
    </row>
    <row r="389" spans="1:18" ht="15.75" customHeight="1">
      <c r="A389" s="1">
        <v>384</v>
      </c>
      <c r="C389" s="2" t="s">
        <v>3581</v>
      </c>
      <c r="E389" t="str" cm="1">
        <f t="array" aca="1" ref="E389" ca="1">IF(F389&lt;&gt;"",INDIRECT("'"&amp;F389&amp;"'!"&amp;G389),"")</f>
        <v/>
      </c>
      <c r="F389" s="550"/>
      <c r="H389" s="3"/>
      <c r="I389" s="3"/>
      <c r="J389" s="3"/>
    </row>
    <row r="390" spans="1:18" ht="15.75" customHeight="1">
      <c r="A390" s="1">
        <v>385</v>
      </c>
      <c r="C390" s="2" t="s">
        <v>3581</v>
      </c>
      <c r="E390" t="str" cm="1">
        <f t="array" aca="1" ref="E390" ca="1">IF(F390&lt;&gt;"",INDIRECT("'"&amp;F390&amp;"'!"&amp;G390),"")</f>
        <v/>
      </c>
      <c r="F390" s="550"/>
    </row>
    <row r="391" spans="1:18" ht="15.75" customHeight="1">
      <c r="A391" s="1">
        <v>386</v>
      </c>
      <c r="C391" s="2" t="s">
        <v>3581</v>
      </c>
      <c r="E391" t="str" cm="1">
        <f t="array" aca="1" ref="E391" ca="1">IF(F391&lt;&gt;"",INDIRECT("'"&amp;F391&amp;"'!"&amp;G391),"")</f>
        <v/>
      </c>
      <c r="F391" s="550"/>
      <c r="R391" s="1175"/>
    </row>
    <row r="392" spans="1:18" ht="15.75" customHeight="1">
      <c r="A392" s="1">
        <v>387</v>
      </c>
      <c r="C392" s="2" t="s">
        <v>3581</v>
      </c>
      <c r="E392" t="str" cm="1">
        <f t="array" aca="1" ref="E392" ca="1">IF(F392&lt;&gt;"",INDIRECT("'"&amp;F392&amp;"'!"&amp;G392),"")</f>
        <v/>
      </c>
      <c r="F392" s="550"/>
      <c r="R392" s="1175"/>
    </row>
    <row r="393" spans="1:18" ht="15.75" customHeight="1">
      <c r="A393" s="1">
        <v>388</v>
      </c>
      <c r="C393" s="2" t="s">
        <v>3581</v>
      </c>
      <c r="E393" t="str" cm="1">
        <f t="array" aca="1" ref="E393" ca="1">IF(F393&lt;&gt;"",INDIRECT("'"&amp;F393&amp;"'!"&amp;G393),"")</f>
        <v/>
      </c>
      <c r="F393" s="550"/>
      <c r="R393" s="1175"/>
    </row>
    <row r="394" spans="1:18" ht="15.75" customHeight="1">
      <c r="A394" s="1">
        <v>389</v>
      </c>
      <c r="C394" s="2" t="s">
        <v>3581</v>
      </c>
      <c r="E394" t="str" cm="1">
        <f t="array" aca="1" ref="E394" ca="1">IF(F394&lt;&gt;"",INDIRECT("'"&amp;F394&amp;"'!"&amp;G394),"")</f>
        <v/>
      </c>
      <c r="F394" s="550"/>
      <c r="R394" s="1175"/>
    </row>
    <row r="395" spans="1:18" ht="15.75" customHeight="1">
      <c r="A395" s="1">
        <v>390</v>
      </c>
      <c r="C395" s="2" t="s">
        <v>3581</v>
      </c>
      <c r="E395" t="str" cm="1">
        <f t="array" aca="1" ref="E395" ca="1">IF(F395&lt;&gt;"",INDIRECT("'"&amp;F395&amp;"'!"&amp;G395),"")</f>
        <v/>
      </c>
      <c r="F395" s="550"/>
      <c r="R395" s="1175"/>
    </row>
    <row r="396" spans="1:18" ht="15.75" customHeight="1">
      <c r="A396" s="1">
        <v>391</v>
      </c>
      <c r="C396" s="2" t="s">
        <v>3581</v>
      </c>
      <c r="E396" t="str" cm="1">
        <f t="array" aca="1" ref="E396" ca="1">IF(F396&lt;&gt;"",INDIRECT("'"&amp;F396&amp;"'!"&amp;G396),"")</f>
        <v/>
      </c>
      <c r="F396" s="550"/>
      <c r="H396" s="3"/>
      <c r="I396" s="3"/>
      <c r="J396" s="3"/>
    </row>
    <row r="397" spans="1:18" ht="15.75" customHeight="1">
      <c r="A397" s="1">
        <v>392</v>
      </c>
      <c r="C397" s="2" t="s">
        <v>3581</v>
      </c>
      <c r="E397" t="str" cm="1">
        <f t="array" aca="1" ref="E397" ca="1">IF(F397&lt;&gt;"",INDIRECT("'"&amp;F397&amp;"'!"&amp;G397),"")</f>
        <v/>
      </c>
      <c r="F397" s="550"/>
    </row>
    <row r="398" spans="1:18" ht="15.75" customHeight="1">
      <c r="A398" s="1">
        <v>393</v>
      </c>
      <c r="C398" s="2" t="s">
        <v>3581</v>
      </c>
      <c r="E398" t="str" cm="1">
        <f t="array" aca="1" ref="E398" ca="1">IF(F398&lt;&gt;"",INDIRECT("'"&amp;F398&amp;"'!"&amp;G398),"")</f>
        <v/>
      </c>
      <c r="F398" s="550"/>
      <c r="H398" s="3"/>
      <c r="I398" s="3"/>
      <c r="J398" s="3"/>
    </row>
    <row r="399" spans="1:18" ht="15.75" customHeight="1">
      <c r="A399" s="1">
        <v>394</v>
      </c>
      <c r="C399" s="2" t="s">
        <v>3581</v>
      </c>
      <c r="E399" t="str" cm="1">
        <f t="array" aca="1" ref="E399" ca="1">IF(F399&lt;&gt;"",INDIRECT("'"&amp;F399&amp;"'!"&amp;G399),"")</f>
        <v/>
      </c>
      <c r="F399" s="550"/>
      <c r="H399" s="3"/>
      <c r="I399" s="3"/>
      <c r="J399" s="3"/>
    </row>
    <row r="400" spans="1:18" ht="15.75" customHeight="1">
      <c r="A400" s="1">
        <v>395</v>
      </c>
      <c r="C400" s="2" t="s">
        <v>3581</v>
      </c>
      <c r="E400" t="str" cm="1">
        <f t="array" aca="1" ref="E400" ca="1">IF(F400&lt;&gt;"",INDIRECT("'"&amp;F400&amp;"'!"&amp;G400),"")</f>
        <v/>
      </c>
      <c r="F400" s="550"/>
      <c r="H400" s="3"/>
      <c r="I400" s="3"/>
      <c r="J400" s="3"/>
    </row>
    <row r="401" spans="1:18" ht="15.75" customHeight="1">
      <c r="A401" s="1">
        <v>396</v>
      </c>
      <c r="C401" s="2" t="s">
        <v>3581</v>
      </c>
      <c r="E401" t="str" cm="1">
        <f t="array" aca="1" ref="E401" ca="1">IF(F401&lt;&gt;"",INDIRECT("'"&amp;F401&amp;"'!"&amp;G401),"")</f>
        <v/>
      </c>
      <c r="F401" s="550"/>
      <c r="H401" s="3"/>
      <c r="I401" s="3"/>
      <c r="J401" s="3"/>
    </row>
    <row r="402" spans="1:18" ht="15.75" customHeight="1">
      <c r="A402" s="1">
        <v>397</v>
      </c>
      <c r="C402" s="2" t="s">
        <v>3581</v>
      </c>
      <c r="E402" t="str" cm="1">
        <f t="array" aca="1" ref="E402" ca="1">IF(F402&lt;&gt;"",INDIRECT("'"&amp;F402&amp;"'!"&amp;G402),"")</f>
        <v/>
      </c>
      <c r="F402" s="550"/>
      <c r="H402" s="3"/>
      <c r="I402" s="3"/>
      <c r="J402" s="3"/>
    </row>
    <row r="403" spans="1:18" ht="15.75" customHeight="1">
      <c r="A403" s="1">
        <v>398</v>
      </c>
      <c r="C403" s="2" t="s">
        <v>3581</v>
      </c>
      <c r="E403" t="str" cm="1">
        <f t="array" aca="1" ref="E403" ca="1">IF(F403&lt;&gt;"",INDIRECT("'"&amp;F403&amp;"'!"&amp;G403),"")</f>
        <v/>
      </c>
      <c r="F403" s="550"/>
      <c r="H403" s="3"/>
      <c r="I403" s="3"/>
      <c r="J403" s="3"/>
    </row>
    <row r="404" spans="1:18" ht="15.75" customHeight="1">
      <c r="A404" s="1">
        <v>399</v>
      </c>
      <c r="C404" s="2" t="s">
        <v>3581</v>
      </c>
      <c r="E404" t="str" cm="1">
        <f t="array" aca="1" ref="E404" ca="1">IF(F404&lt;&gt;"",INDIRECT("'"&amp;F404&amp;"'!"&amp;G404),"")</f>
        <v/>
      </c>
      <c r="F404" s="550"/>
      <c r="H404" s="3"/>
      <c r="I404" s="3"/>
      <c r="J404" s="3"/>
    </row>
    <row r="405" spans="1:18" ht="15.75" customHeight="1">
      <c r="A405" s="1">
        <v>400</v>
      </c>
      <c r="C405" s="2" t="s">
        <v>3581</v>
      </c>
      <c r="E405" t="str" cm="1">
        <f t="array" aca="1" ref="E405" ca="1">IF(F405&lt;&gt;"",INDIRECT("'"&amp;F405&amp;"'!"&amp;G405),"")</f>
        <v/>
      </c>
      <c r="F405" s="550"/>
      <c r="H405" s="3"/>
      <c r="I405" s="3"/>
      <c r="J405" s="3"/>
    </row>
    <row r="406" spans="1:18" ht="15.75" customHeight="1">
      <c r="A406" s="1">
        <v>401</v>
      </c>
      <c r="C406" s="2" t="s">
        <v>3581</v>
      </c>
      <c r="E406" t="str" cm="1">
        <f t="array" aca="1" ref="E406" ca="1">IF(F406&lt;&gt;"",INDIRECT("'"&amp;F406&amp;"'!"&amp;G406),"")</f>
        <v/>
      </c>
      <c r="F406" s="550"/>
      <c r="H406" s="3"/>
      <c r="I406" s="3"/>
      <c r="J406" s="3"/>
    </row>
    <row r="407" spans="1:18" ht="15.75" customHeight="1">
      <c r="A407" s="1">
        <v>402</v>
      </c>
      <c r="C407" s="2" t="s">
        <v>3581</v>
      </c>
      <c r="E407" t="str" cm="1">
        <f t="array" aca="1" ref="E407" ca="1">IF(F407&lt;&gt;"",INDIRECT("'"&amp;F407&amp;"'!"&amp;G407),"")</f>
        <v/>
      </c>
      <c r="F407" s="550"/>
      <c r="R407" s="1175"/>
    </row>
    <row r="408" spans="1:18" ht="15.75" customHeight="1">
      <c r="A408" s="1">
        <v>403</v>
      </c>
      <c r="C408" s="2" t="s">
        <v>3581</v>
      </c>
      <c r="E408" t="str" cm="1">
        <f t="array" aca="1" ref="E408" ca="1">IF(F408&lt;&gt;"",INDIRECT("'"&amp;F408&amp;"'!"&amp;G408),"")</f>
        <v/>
      </c>
      <c r="F408" s="550"/>
    </row>
    <row r="409" spans="1:18" ht="15.75" customHeight="1">
      <c r="A409" s="1">
        <v>404</v>
      </c>
      <c r="C409" s="2" t="s">
        <v>3581</v>
      </c>
      <c r="E409" t="str" cm="1">
        <f t="array" aca="1" ref="E409" ca="1">IF(F409&lt;&gt;"",INDIRECT("'"&amp;F409&amp;"'!"&amp;G409),"")</f>
        <v/>
      </c>
      <c r="F409" s="550"/>
    </row>
    <row r="410" spans="1:18" ht="15.75" customHeight="1">
      <c r="A410" s="1">
        <v>405</v>
      </c>
      <c r="C410" s="2" t="s">
        <v>3581</v>
      </c>
      <c r="E410" t="str" cm="1">
        <f t="array" aca="1" ref="E410" ca="1">IF(F410&lt;&gt;"",INDIRECT("'"&amp;F410&amp;"'!"&amp;G410),"")</f>
        <v/>
      </c>
      <c r="F410" s="550"/>
    </row>
    <row r="411" spans="1:18" ht="15.75" customHeight="1">
      <c r="A411" s="1">
        <v>406</v>
      </c>
      <c r="C411" s="2" t="s">
        <v>3581</v>
      </c>
      <c r="E411" t="str" cm="1">
        <f t="array" aca="1" ref="E411" ca="1">IF(F411&lt;&gt;"",INDIRECT("'"&amp;F411&amp;"'!"&amp;G411),"")</f>
        <v/>
      </c>
      <c r="F411" s="550"/>
    </row>
    <row r="412" spans="1:18" ht="15.75" customHeight="1">
      <c r="A412" s="1">
        <v>407</v>
      </c>
      <c r="C412" s="2" t="s">
        <v>3581</v>
      </c>
      <c r="E412" t="str" cm="1">
        <f t="array" aca="1" ref="E412" ca="1">IF(F412&lt;&gt;"",INDIRECT("'"&amp;F412&amp;"'!"&amp;G412),"")</f>
        <v/>
      </c>
      <c r="F412" s="550"/>
    </row>
    <row r="413" spans="1:18" ht="15.75" customHeight="1">
      <c r="A413" s="1">
        <v>408</v>
      </c>
      <c r="C413" s="2" t="s">
        <v>3581</v>
      </c>
      <c r="E413" t="str" cm="1">
        <f t="array" aca="1" ref="E413" ca="1">IF(F413&lt;&gt;"",INDIRECT("'"&amp;F413&amp;"'!"&amp;G413),"")</f>
        <v/>
      </c>
      <c r="F413" s="550"/>
    </row>
    <row r="414" spans="1:18" ht="15.75" customHeight="1">
      <c r="A414" s="1">
        <v>409</v>
      </c>
      <c r="C414" s="2" t="s">
        <v>3581</v>
      </c>
      <c r="E414" t="str" cm="1">
        <f t="array" aca="1" ref="E414" ca="1">IF(F414&lt;&gt;"",INDIRECT("'"&amp;F414&amp;"'!"&amp;G414),"")</f>
        <v/>
      </c>
      <c r="F414" s="550"/>
    </row>
    <row r="415" spans="1:18" ht="15.75" customHeight="1">
      <c r="A415" s="1">
        <v>410</v>
      </c>
      <c r="C415" s="2" t="s">
        <v>3581</v>
      </c>
      <c r="E415" t="str" cm="1">
        <f t="array" aca="1" ref="E415" ca="1">IF(F415&lt;&gt;"",INDIRECT("'"&amp;F415&amp;"'!"&amp;G415),"")</f>
        <v/>
      </c>
      <c r="F415" s="550"/>
    </row>
    <row r="416" spans="1:18" ht="15.75" customHeight="1">
      <c r="A416" s="1">
        <v>411</v>
      </c>
      <c r="C416" s="2" t="s">
        <v>3581</v>
      </c>
      <c r="E416" t="str" cm="1">
        <f t="array" aca="1" ref="E416" ca="1">IF(F416&lt;&gt;"",INDIRECT("'"&amp;F416&amp;"'!"&amp;G416),"")</f>
        <v/>
      </c>
      <c r="F416" s="550"/>
    </row>
    <row r="417" spans="1:18" ht="15.75" customHeight="1">
      <c r="A417" s="1">
        <v>412</v>
      </c>
      <c r="C417" s="2" t="s">
        <v>3581</v>
      </c>
      <c r="E417" t="str" cm="1">
        <f t="array" aca="1" ref="E417" ca="1">IF(F417&lt;&gt;"",INDIRECT("'"&amp;F417&amp;"'!"&amp;G417),"")</f>
        <v/>
      </c>
      <c r="F417" s="550"/>
    </row>
    <row r="418" spans="1:18" ht="15.75" customHeight="1">
      <c r="A418" s="1">
        <v>413</v>
      </c>
      <c r="C418" s="2" t="s">
        <v>3581</v>
      </c>
      <c r="E418" t="str" cm="1">
        <f t="array" aca="1" ref="E418" ca="1">IF(F418&lt;&gt;"",INDIRECT("'"&amp;F418&amp;"'!"&amp;G418),"")</f>
        <v/>
      </c>
      <c r="F418" s="550"/>
    </row>
    <row r="419" spans="1:18" ht="15.75" customHeight="1">
      <c r="A419" s="1">
        <v>414</v>
      </c>
      <c r="C419" s="2" t="s">
        <v>3581</v>
      </c>
      <c r="E419" t="str" cm="1">
        <f t="array" aca="1" ref="E419" ca="1">IF(F419&lt;&gt;"",INDIRECT("'"&amp;F419&amp;"'!"&amp;G419),"")</f>
        <v/>
      </c>
      <c r="F419" s="550"/>
    </row>
    <row r="420" spans="1:18" ht="15.75" customHeight="1">
      <c r="A420" s="1">
        <v>415</v>
      </c>
      <c r="C420" s="2" t="s">
        <v>3581</v>
      </c>
      <c r="E420" t="str" cm="1">
        <f t="array" aca="1" ref="E420" ca="1">IF(F420&lt;&gt;"",INDIRECT("'"&amp;F420&amp;"'!"&amp;G420),"")</f>
        <v/>
      </c>
      <c r="F420" s="550"/>
    </row>
    <row r="421" spans="1:18" ht="15.75" customHeight="1">
      <c r="A421" s="1">
        <v>416</v>
      </c>
      <c r="C421" s="2" t="s">
        <v>3581</v>
      </c>
      <c r="E421" t="str" cm="1">
        <f t="array" aca="1" ref="E421" ca="1">IF(F421&lt;&gt;"",INDIRECT("'"&amp;F421&amp;"'!"&amp;G421),"")</f>
        <v/>
      </c>
      <c r="F421" s="550"/>
    </row>
    <row r="422" spans="1:18" ht="15.75" customHeight="1">
      <c r="A422" s="1">
        <v>417</v>
      </c>
      <c r="C422" s="2" t="s">
        <v>3581</v>
      </c>
      <c r="E422" t="str" cm="1">
        <f t="array" aca="1" ref="E422" ca="1">IF(F422&lt;&gt;"",INDIRECT("'"&amp;F422&amp;"'!"&amp;G422),"")</f>
        <v/>
      </c>
      <c r="F422" s="550"/>
    </row>
    <row r="423" spans="1:18" ht="15.75" customHeight="1">
      <c r="A423" s="1">
        <v>418</v>
      </c>
      <c r="C423" s="2" t="s">
        <v>3581</v>
      </c>
      <c r="E423" t="str" cm="1">
        <f t="array" aca="1" ref="E423" ca="1">IF(F423&lt;&gt;"",INDIRECT("'"&amp;F423&amp;"'!"&amp;G423),"")</f>
        <v/>
      </c>
      <c r="F423" s="550"/>
    </row>
    <row r="424" spans="1:18" ht="15.75" customHeight="1">
      <c r="A424" s="1">
        <v>419</v>
      </c>
      <c r="C424" s="2" t="s">
        <v>3581</v>
      </c>
      <c r="E424" t="str" cm="1">
        <f t="array" aca="1" ref="E424" ca="1">IF(F424&lt;&gt;"",INDIRECT("'"&amp;F424&amp;"'!"&amp;G424),"")</f>
        <v/>
      </c>
      <c r="F424" s="550"/>
    </row>
    <row r="425" spans="1:18" ht="15.75" customHeight="1">
      <c r="A425" s="1">
        <v>420</v>
      </c>
      <c r="C425" s="2" t="s">
        <v>3581</v>
      </c>
      <c r="E425" t="str" cm="1">
        <f t="array" aca="1" ref="E425" ca="1">IF(F425&lt;&gt;"",INDIRECT("'"&amp;F425&amp;"'!"&amp;G425),"")</f>
        <v/>
      </c>
      <c r="F425" s="550"/>
    </row>
    <row r="426" spans="1:18" ht="15.75" customHeight="1">
      <c r="A426" s="1">
        <v>421</v>
      </c>
      <c r="C426" s="2" t="s">
        <v>3581</v>
      </c>
      <c r="E426" t="str" cm="1">
        <f t="array" aca="1" ref="E426" ca="1">IF(F426&lt;&gt;"",INDIRECT("'"&amp;F426&amp;"'!"&amp;G426),"")</f>
        <v/>
      </c>
      <c r="F426" s="550"/>
    </row>
    <row r="427" spans="1:18" ht="15.75" customHeight="1">
      <c r="A427" s="1">
        <v>422</v>
      </c>
      <c r="C427" s="2" t="s">
        <v>3581</v>
      </c>
      <c r="E427" t="str" cm="1">
        <f t="array" aca="1" ref="E427" ca="1">IF(F427&lt;&gt;"",INDIRECT("'"&amp;F427&amp;"'!"&amp;G427),"")</f>
        <v/>
      </c>
      <c r="F427" s="550"/>
    </row>
    <row r="428" spans="1:18" ht="15.75" customHeight="1">
      <c r="A428" s="1">
        <v>423</v>
      </c>
      <c r="C428" s="2" t="s">
        <v>3581</v>
      </c>
      <c r="E428" t="str" cm="1">
        <f t="array" aca="1" ref="E428" ca="1">IF(F428&lt;&gt;"",INDIRECT("'"&amp;F428&amp;"'!"&amp;G428),"")</f>
        <v/>
      </c>
      <c r="F428" s="550"/>
    </row>
    <row r="429" spans="1:18" ht="15.75" customHeight="1">
      <c r="A429" s="1">
        <v>424</v>
      </c>
      <c r="C429" s="2" t="s">
        <v>3581</v>
      </c>
      <c r="E429" t="str" cm="1">
        <f t="array" aca="1" ref="E429" ca="1">IF(F429&lt;&gt;"",INDIRECT("'"&amp;F429&amp;"'!"&amp;G429),"")</f>
        <v/>
      </c>
      <c r="F429" s="550"/>
    </row>
    <row r="430" spans="1:18" ht="15.75" customHeight="1">
      <c r="A430" s="1">
        <v>425</v>
      </c>
      <c r="C430" s="2" t="s">
        <v>3581</v>
      </c>
      <c r="E430" t="str" cm="1">
        <f t="array" aca="1" ref="E430" ca="1">IF(F430&lt;&gt;"",INDIRECT("'"&amp;F430&amp;"'!"&amp;G430),"")</f>
        <v/>
      </c>
      <c r="F430" s="550"/>
      <c r="R430" s="1175"/>
    </row>
    <row r="431" spans="1:18" ht="15.75" customHeight="1">
      <c r="A431" s="1">
        <v>426</v>
      </c>
      <c r="C431" s="2" t="s">
        <v>3581</v>
      </c>
      <c r="E431" t="str" cm="1">
        <f t="array" aca="1" ref="E431" ca="1">IF(F431&lt;&gt;"",INDIRECT("'"&amp;F431&amp;"'!"&amp;G431),"")</f>
        <v/>
      </c>
      <c r="F431" s="550"/>
      <c r="R431" s="1175"/>
    </row>
    <row r="432" spans="1:18" ht="15.75" customHeight="1">
      <c r="A432" s="1">
        <v>427</v>
      </c>
      <c r="C432" s="2" t="s">
        <v>3581</v>
      </c>
      <c r="E432" t="str" cm="1">
        <f t="array" aca="1" ref="E432" ca="1">IF(F432&lt;&gt;"",INDIRECT("'"&amp;F432&amp;"'!"&amp;G432),"")</f>
        <v/>
      </c>
      <c r="F432" s="550"/>
      <c r="R432" s="1175"/>
    </row>
    <row r="433" spans="1:18" ht="15.75" customHeight="1">
      <c r="A433" s="1">
        <v>428</v>
      </c>
      <c r="C433" s="2" t="s">
        <v>3581</v>
      </c>
      <c r="E433" t="str" cm="1">
        <f t="array" aca="1" ref="E433" ca="1">IF(F433&lt;&gt;"",INDIRECT("'"&amp;F433&amp;"'!"&amp;G433),"")</f>
        <v/>
      </c>
      <c r="F433" s="550"/>
      <c r="R433" s="1175"/>
    </row>
    <row r="434" spans="1:18" ht="15.75" customHeight="1">
      <c r="A434" s="1">
        <v>429</v>
      </c>
      <c r="C434" s="2" t="s">
        <v>3581</v>
      </c>
      <c r="E434" t="str" cm="1">
        <f t="array" aca="1" ref="E434" ca="1">IF(F434&lt;&gt;"",INDIRECT("'"&amp;F434&amp;"'!"&amp;G434),"")</f>
        <v/>
      </c>
      <c r="F434" s="550"/>
      <c r="R434" s="1175"/>
    </row>
    <row r="435" spans="1:18" ht="15.75" customHeight="1">
      <c r="A435" s="1">
        <v>430</v>
      </c>
      <c r="C435" s="2" t="s">
        <v>3581</v>
      </c>
      <c r="E435" t="str" cm="1">
        <f t="array" aca="1" ref="E435" ca="1">IF(F435&lt;&gt;"",INDIRECT("'"&amp;F435&amp;"'!"&amp;G435),"")</f>
        <v/>
      </c>
      <c r="F435" s="550"/>
      <c r="R435" s="1175"/>
    </row>
    <row r="436" spans="1:18" ht="15.75" customHeight="1">
      <c r="A436" s="1">
        <v>431</v>
      </c>
      <c r="C436" s="2" t="s">
        <v>3581</v>
      </c>
      <c r="E436" t="str" cm="1">
        <f t="array" aca="1" ref="E436" ca="1">IF(F436&lt;&gt;"",INDIRECT("'"&amp;F436&amp;"'!"&amp;G436),"")</f>
        <v/>
      </c>
      <c r="F436" s="550"/>
      <c r="R436" s="1175"/>
    </row>
    <row r="437" spans="1:18" ht="15.75" customHeight="1">
      <c r="A437" s="1">
        <v>432</v>
      </c>
      <c r="C437" s="2" t="s">
        <v>3581</v>
      </c>
      <c r="E437" t="str" cm="1">
        <f t="array" aca="1" ref="E437" ca="1">IF(F437&lt;&gt;"",INDIRECT("'"&amp;F437&amp;"'!"&amp;G437),"")</f>
        <v/>
      </c>
      <c r="F437" s="550"/>
      <c r="R437" s="1175"/>
    </row>
    <row r="438" spans="1:18" ht="15.75" customHeight="1">
      <c r="A438" s="1">
        <v>433</v>
      </c>
      <c r="C438" s="2" t="s">
        <v>3581</v>
      </c>
      <c r="E438" t="str" cm="1">
        <f t="array" aca="1" ref="E438" ca="1">IF(F438&lt;&gt;"",INDIRECT("'"&amp;F438&amp;"'!"&amp;G438),"")</f>
        <v/>
      </c>
      <c r="F438" s="550"/>
      <c r="R438" s="1175"/>
    </row>
    <row r="439" spans="1:18" ht="15.75" customHeight="1">
      <c r="A439" s="1">
        <v>434</v>
      </c>
      <c r="C439" s="2" t="s">
        <v>3581</v>
      </c>
      <c r="E439" t="str" cm="1">
        <f t="array" aca="1" ref="E439" ca="1">IF(F439&lt;&gt;"",INDIRECT("'"&amp;F439&amp;"'!"&amp;G439),"")</f>
        <v/>
      </c>
      <c r="F439" s="550"/>
      <c r="R439" s="1175"/>
    </row>
    <row r="440" spans="1:18" ht="15.75" customHeight="1">
      <c r="A440" s="1">
        <v>435</v>
      </c>
      <c r="C440" s="2" t="s">
        <v>3581</v>
      </c>
      <c r="E440" t="str" cm="1">
        <f t="array" aca="1" ref="E440" ca="1">IF(F440&lt;&gt;"",INDIRECT("'"&amp;F440&amp;"'!"&amp;G440),"")</f>
        <v/>
      </c>
      <c r="F440" s="550"/>
      <c r="R440" s="1175"/>
    </row>
    <row r="441" spans="1:18" ht="15.75" customHeight="1">
      <c r="A441" s="1">
        <v>436</v>
      </c>
      <c r="C441" s="2" t="s">
        <v>3581</v>
      </c>
      <c r="E441" t="str" cm="1">
        <f t="array" aca="1" ref="E441" ca="1">IF(F441&lt;&gt;"",INDIRECT("'"&amp;F441&amp;"'!"&amp;G441),"")</f>
        <v/>
      </c>
      <c r="F441" s="550"/>
      <c r="R441" s="1175"/>
    </row>
    <row r="442" spans="1:18" ht="15.75" customHeight="1">
      <c r="A442" s="1">
        <v>437</v>
      </c>
      <c r="C442" s="2" t="s">
        <v>3581</v>
      </c>
      <c r="E442" t="str" cm="1">
        <f t="array" aca="1" ref="E442" ca="1">IF(F442&lt;&gt;"",INDIRECT("'"&amp;F442&amp;"'!"&amp;G442),"")</f>
        <v/>
      </c>
      <c r="F442" s="550"/>
      <c r="R442" s="1175"/>
    </row>
    <row r="443" spans="1:18" ht="15.75" customHeight="1">
      <c r="A443" s="1">
        <v>438</v>
      </c>
      <c r="C443" s="2" t="s">
        <v>3581</v>
      </c>
      <c r="E443" t="str" cm="1">
        <f t="array" aca="1" ref="E443" ca="1">IF(F443&lt;&gt;"",INDIRECT("'"&amp;F443&amp;"'!"&amp;G443),"")</f>
        <v/>
      </c>
      <c r="F443" s="550"/>
      <c r="R443" s="1175"/>
    </row>
    <row r="444" spans="1:18">
      <c r="A444">
        <v>439</v>
      </c>
      <c r="B444" s="6">
        <f>'BudgetSum 2-4'!E36</f>
        <v>0</v>
      </c>
      <c r="D444" t="b">
        <f ca="1">E444=B444</f>
        <v>1</v>
      </c>
      <c r="E444" cm="1">
        <f t="array" aca="1" ref="E444" ca="1">IF(F444&lt;&gt;"",INDIRECT("'"&amp;F444&amp;"'!"&amp;G444),"")</f>
        <v>0</v>
      </c>
      <c r="F444" s="1175" t="s">
        <v>3517</v>
      </c>
      <c r="G444" t="s">
        <v>3636</v>
      </c>
      <c r="R444" s="1175"/>
    </row>
    <row r="445" spans="1:18">
      <c r="A445">
        <v>440</v>
      </c>
      <c r="B445" s="6">
        <f>'BudgetSum 2-4'!E37</f>
        <v>0</v>
      </c>
      <c r="D445" t="b">
        <f ca="1">E445=B445</f>
        <v>1</v>
      </c>
      <c r="E445" cm="1">
        <f t="array" aca="1" ref="E445" ca="1">IF(F445&lt;&gt;"",INDIRECT("'"&amp;F445&amp;"'!"&amp;G445),"")</f>
        <v>0</v>
      </c>
      <c r="F445" s="1175" t="s">
        <v>3517</v>
      </c>
      <c r="G445" t="s">
        <v>3637</v>
      </c>
      <c r="R445" s="1175"/>
    </row>
    <row r="446" spans="1:18" ht="15.75" customHeight="1">
      <c r="A446" s="1">
        <v>441</v>
      </c>
      <c r="C446" s="2" t="s">
        <v>3581</v>
      </c>
      <c r="E446" t="str" cm="1">
        <f t="array" aca="1" ref="E446" ca="1">IF(F446&lt;&gt;"",INDIRECT("'"&amp;F446&amp;"'!"&amp;G446),"")</f>
        <v/>
      </c>
      <c r="F446" s="550"/>
      <c r="R446" s="1175"/>
    </row>
    <row r="447" spans="1:18" ht="15.75" customHeight="1">
      <c r="A447" s="1">
        <v>442</v>
      </c>
      <c r="C447" s="2" t="s">
        <v>3581</v>
      </c>
      <c r="E447" t="str" cm="1">
        <f t="array" aca="1" ref="E447" ca="1">IF(F447&lt;&gt;"",INDIRECT("'"&amp;F447&amp;"'!"&amp;G447),"")</f>
        <v/>
      </c>
      <c r="F447" s="550"/>
      <c r="R447" s="1175"/>
    </row>
    <row r="448" spans="1:18" ht="15.75" customHeight="1">
      <c r="A448" s="1">
        <v>443</v>
      </c>
      <c r="C448" s="2" t="s">
        <v>3581</v>
      </c>
      <c r="E448" t="str" cm="1">
        <f t="array" aca="1" ref="E448" ca="1">IF(F448&lt;&gt;"",INDIRECT("'"&amp;F448&amp;"'!"&amp;G448),"")</f>
        <v/>
      </c>
      <c r="F448" s="550"/>
      <c r="H448" s="3"/>
      <c r="I448" s="3"/>
      <c r="J448" s="3"/>
    </row>
    <row r="449" spans="1:18" ht="15.75" customHeight="1">
      <c r="A449" s="1">
        <v>444</v>
      </c>
      <c r="C449" s="2" t="s">
        <v>3581</v>
      </c>
      <c r="E449" t="str" cm="1">
        <f t="array" aca="1" ref="E449" ca="1">IF(F449&lt;&gt;"",INDIRECT("'"&amp;F449&amp;"'!"&amp;G449),"")</f>
        <v/>
      </c>
      <c r="F449" s="550"/>
      <c r="R449" s="1175"/>
    </row>
    <row r="450" spans="1:18" ht="15.75" customHeight="1">
      <c r="A450" s="1">
        <v>445</v>
      </c>
      <c r="C450" s="2" t="s">
        <v>3581</v>
      </c>
      <c r="E450" t="str" cm="1">
        <f t="array" aca="1" ref="E450" ca="1">IF(F450&lt;&gt;"",INDIRECT("'"&amp;F450&amp;"'!"&amp;G450),"")</f>
        <v/>
      </c>
      <c r="F450" s="550"/>
      <c r="R450" s="1175"/>
    </row>
    <row r="451" spans="1:18" ht="15.75" customHeight="1">
      <c r="A451" s="1">
        <v>446</v>
      </c>
      <c r="C451" s="2" t="s">
        <v>3581</v>
      </c>
      <c r="E451" t="str" cm="1">
        <f t="array" aca="1" ref="E451" ca="1">IF(F451&lt;&gt;"",INDIRECT("'"&amp;F451&amp;"'!"&amp;G451),"")</f>
        <v/>
      </c>
      <c r="F451" s="550"/>
    </row>
    <row r="452" spans="1:18" ht="15.75" customHeight="1">
      <c r="A452" s="1">
        <v>447</v>
      </c>
      <c r="C452" s="2" t="s">
        <v>3581</v>
      </c>
      <c r="E452" t="str" cm="1">
        <f t="array" aca="1" ref="E452" ca="1">IF(F452&lt;&gt;"",INDIRECT("'"&amp;F452&amp;"'!"&amp;G452),"")</f>
        <v/>
      </c>
      <c r="F452" s="550"/>
      <c r="R452" s="1175"/>
    </row>
    <row r="453" spans="1:18" ht="15.75" customHeight="1">
      <c r="A453" s="1">
        <v>448</v>
      </c>
      <c r="C453" s="2" t="s">
        <v>3581</v>
      </c>
      <c r="E453" t="str" cm="1">
        <f t="array" aca="1" ref="E453" ca="1">IF(F453&lt;&gt;"",INDIRECT("'"&amp;F453&amp;"'!"&amp;G453),"")</f>
        <v/>
      </c>
      <c r="F453" s="550"/>
    </row>
    <row r="454" spans="1:18" ht="15.75" customHeight="1">
      <c r="A454" s="1">
        <v>449</v>
      </c>
      <c r="C454" s="2" t="s">
        <v>3581</v>
      </c>
      <c r="E454" t="str" cm="1">
        <f t="array" aca="1" ref="E454" ca="1">IF(F454&lt;&gt;"",INDIRECT("'"&amp;F454&amp;"'!"&amp;G454),"")</f>
        <v/>
      </c>
      <c r="F454" s="550"/>
      <c r="R454" s="1175"/>
    </row>
    <row r="455" spans="1:18" ht="15.75" customHeight="1">
      <c r="A455" s="1">
        <v>450</v>
      </c>
      <c r="C455" s="2" t="s">
        <v>3581</v>
      </c>
      <c r="E455" t="str" cm="1">
        <f t="array" aca="1" ref="E455" ca="1">IF(F455&lt;&gt;"",INDIRECT("'"&amp;F455&amp;"'!"&amp;G455),"")</f>
        <v/>
      </c>
      <c r="F455" s="550"/>
      <c r="H455" s="3"/>
      <c r="I455" s="3"/>
      <c r="J455" s="3"/>
    </row>
    <row r="456" spans="1:18" ht="15.75" customHeight="1">
      <c r="A456" s="1">
        <v>451</v>
      </c>
      <c r="C456" s="2" t="s">
        <v>3581</v>
      </c>
      <c r="E456" t="str" cm="1">
        <f t="array" aca="1" ref="E456" ca="1">IF(F456&lt;&gt;"",INDIRECT("'"&amp;F456&amp;"'!"&amp;G456),"")</f>
        <v/>
      </c>
      <c r="F456" s="550"/>
      <c r="H456" s="3"/>
      <c r="I456" s="3"/>
      <c r="J456" s="3"/>
    </row>
    <row r="457" spans="1:18" ht="15.75" customHeight="1">
      <c r="A457" s="1">
        <v>452</v>
      </c>
      <c r="C457" s="2" t="s">
        <v>3581</v>
      </c>
      <c r="E457" t="str" cm="1">
        <f t="array" aca="1" ref="E457" ca="1">IF(F457&lt;&gt;"",INDIRECT("'"&amp;F457&amp;"'!"&amp;G457),"")</f>
        <v/>
      </c>
      <c r="F457" s="550"/>
      <c r="H457" s="3"/>
      <c r="I457" s="3"/>
      <c r="J457" s="3"/>
    </row>
    <row r="458" spans="1:18" ht="15.75" customHeight="1">
      <c r="A458" s="1">
        <v>453</v>
      </c>
      <c r="C458" s="2" t="s">
        <v>3581</v>
      </c>
      <c r="E458" t="str" cm="1">
        <f t="array" aca="1" ref="E458" ca="1">IF(F458&lt;&gt;"",INDIRECT("'"&amp;F458&amp;"'!"&amp;G458),"")</f>
        <v/>
      </c>
      <c r="F458" s="550"/>
      <c r="H458" s="3"/>
      <c r="I458" s="3"/>
      <c r="J458" s="3"/>
    </row>
    <row r="459" spans="1:18" ht="15.75" customHeight="1">
      <c r="A459" s="1">
        <v>454</v>
      </c>
      <c r="C459" s="2" t="s">
        <v>3581</v>
      </c>
      <c r="E459" t="str" cm="1">
        <f t="array" aca="1" ref="E459" ca="1">IF(F459&lt;&gt;"",INDIRECT("'"&amp;F459&amp;"'!"&amp;G459),"")</f>
        <v/>
      </c>
      <c r="F459" s="550"/>
      <c r="H459" s="3"/>
      <c r="I459" s="3"/>
      <c r="J459" s="3"/>
    </row>
    <row r="460" spans="1:18" ht="15.75" customHeight="1">
      <c r="A460" s="1">
        <v>455</v>
      </c>
      <c r="C460" s="2" t="s">
        <v>3581</v>
      </c>
      <c r="E460" t="str" cm="1">
        <f t="array" aca="1" ref="E460" ca="1">IF(F460&lt;&gt;"",INDIRECT("'"&amp;F460&amp;"'!"&amp;G460),"")</f>
        <v/>
      </c>
      <c r="F460" s="550"/>
      <c r="H460" s="3"/>
      <c r="I460" s="3"/>
      <c r="J460" s="3"/>
    </row>
    <row r="461" spans="1:18" ht="15.75" customHeight="1">
      <c r="A461" s="1">
        <v>456</v>
      </c>
      <c r="C461" s="2" t="s">
        <v>3581</v>
      </c>
      <c r="E461" t="str" cm="1">
        <f t="array" aca="1" ref="E461" ca="1">IF(F461&lt;&gt;"",INDIRECT("'"&amp;F461&amp;"'!"&amp;G461),"")</f>
        <v/>
      </c>
      <c r="F461" s="550"/>
      <c r="H461" s="3"/>
      <c r="I461" s="3"/>
      <c r="J461" s="3"/>
    </row>
    <row r="462" spans="1:18" ht="15.75" customHeight="1">
      <c r="A462" s="1">
        <v>457</v>
      </c>
      <c r="C462" s="2" t="s">
        <v>3581</v>
      </c>
      <c r="E462" t="str" cm="1">
        <f t="array" aca="1" ref="E462" ca="1">IF(F462&lt;&gt;"",INDIRECT("'"&amp;F462&amp;"'!"&amp;G462),"")</f>
        <v/>
      </c>
      <c r="F462" s="550"/>
      <c r="H462" s="3"/>
      <c r="I462" s="3"/>
      <c r="J462" s="3"/>
    </row>
    <row r="463" spans="1:18" ht="15.75" customHeight="1">
      <c r="A463" s="1">
        <v>458</v>
      </c>
      <c r="C463" s="2" t="s">
        <v>3581</v>
      </c>
      <c r="E463" t="str" cm="1">
        <f t="array" aca="1" ref="E463" ca="1">IF(F463&lt;&gt;"",INDIRECT("'"&amp;F463&amp;"'!"&amp;G463),"")</f>
        <v/>
      </c>
      <c r="F463" s="550"/>
      <c r="H463" s="3"/>
      <c r="I463" s="3"/>
      <c r="J463" s="3"/>
    </row>
    <row r="464" spans="1:18" ht="15.75" customHeight="1">
      <c r="A464" s="1">
        <v>459</v>
      </c>
      <c r="C464" s="2" t="s">
        <v>3581</v>
      </c>
      <c r="E464" t="str" cm="1">
        <f t="array" aca="1" ref="E464" ca="1">IF(F464&lt;&gt;"",INDIRECT("'"&amp;F464&amp;"'!"&amp;G464),"")</f>
        <v/>
      </c>
      <c r="F464" s="550"/>
      <c r="H464" s="3"/>
      <c r="I464" s="3"/>
      <c r="J464" s="3"/>
    </row>
    <row r="465" spans="1:18" ht="15.75" customHeight="1">
      <c r="A465" s="1">
        <v>460</v>
      </c>
      <c r="C465" s="2" t="s">
        <v>3581</v>
      </c>
      <c r="E465" t="str" cm="1">
        <f t="array" aca="1" ref="E465" ca="1">IF(F465&lt;&gt;"",INDIRECT("'"&amp;F465&amp;"'!"&amp;G465),"")</f>
        <v/>
      </c>
      <c r="F465" s="550"/>
      <c r="H465" s="3"/>
      <c r="I465" s="3"/>
      <c r="J465" s="3"/>
    </row>
    <row r="466" spans="1:18" ht="15.75" customHeight="1">
      <c r="A466" s="1">
        <v>461</v>
      </c>
      <c r="C466" s="2" t="s">
        <v>3581</v>
      </c>
      <c r="E466" t="str" cm="1">
        <f t="array" aca="1" ref="E466" ca="1">IF(F466&lt;&gt;"",INDIRECT("'"&amp;F466&amp;"'!"&amp;G466),"")</f>
        <v/>
      </c>
      <c r="F466" s="550"/>
      <c r="H466" s="3"/>
      <c r="I466" s="3"/>
      <c r="J466" s="3"/>
    </row>
    <row r="467" spans="1:18" ht="15.75" customHeight="1">
      <c r="A467" s="1">
        <v>462</v>
      </c>
      <c r="C467" s="2" t="s">
        <v>3581</v>
      </c>
      <c r="E467" t="str" cm="1">
        <f t="array" aca="1" ref="E467" ca="1">IF(F467&lt;&gt;"",INDIRECT("'"&amp;F467&amp;"'!"&amp;G467),"")</f>
        <v/>
      </c>
      <c r="F467" s="550"/>
      <c r="H467" s="3"/>
      <c r="I467" s="3"/>
      <c r="J467" s="3"/>
    </row>
    <row r="468" spans="1:18" ht="15.75" customHeight="1">
      <c r="A468" s="1">
        <v>463</v>
      </c>
      <c r="C468" s="2" t="s">
        <v>3581</v>
      </c>
      <c r="E468" t="str" cm="1">
        <f t="array" aca="1" ref="E468" ca="1">IF(F468&lt;&gt;"",INDIRECT("'"&amp;F468&amp;"'!"&amp;G468),"")</f>
        <v/>
      </c>
      <c r="F468" s="550"/>
      <c r="H468" s="3"/>
      <c r="I468" s="3"/>
      <c r="J468" s="3"/>
    </row>
    <row r="469" spans="1:18" ht="15.75" customHeight="1">
      <c r="A469" s="1">
        <v>464</v>
      </c>
      <c r="C469" s="2" t="s">
        <v>3581</v>
      </c>
      <c r="E469" t="str" cm="1">
        <f t="array" aca="1" ref="E469" ca="1">IF(F469&lt;&gt;"",INDIRECT("'"&amp;F469&amp;"'!"&amp;G469),"")</f>
        <v/>
      </c>
      <c r="F469" s="550"/>
      <c r="H469" s="3"/>
      <c r="I469" s="3"/>
      <c r="J469" s="3"/>
    </row>
    <row r="470" spans="1:18" ht="15.75" customHeight="1">
      <c r="A470" s="1">
        <v>465</v>
      </c>
      <c r="C470" s="2" t="s">
        <v>3581</v>
      </c>
      <c r="E470" t="str" cm="1">
        <f t="array" aca="1" ref="E470" ca="1">IF(F470&lt;&gt;"",INDIRECT("'"&amp;F470&amp;"'!"&amp;G470),"")</f>
        <v/>
      </c>
      <c r="F470" s="550"/>
      <c r="H470" s="3"/>
      <c r="I470" s="3"/>
      <c r="J470" s="3"/>
    </row>
    <row r="471" spans="1:18" ht="15.75" customHeight="1">
      <c r="A471" s="1">
        <v>466</v>
      </c>
      <c r="C471" s="2" t="s">
        <v>3581</v>
      </c>
      <c r="E471" t="str" cm="1">
        <f t="array" aca="1" ref="E471" ca="1">IF(F471&lt;&gt;"",INDIRECT("'"&amp;F471&amp;"'!"&amp;G471),"")</f>
        <v/>
      </c>
      <c r="F471" s="550"/>
      <c r="H471" s="3"/>
      <c r="I471" s="3"/>
      <c r="J471" s="3"/>
    </row>
    <row r="472" spans="1:18" ht="15.75" customHeight="1">
      <c r="A472" s="1">
        <v>467</v>
      </c>
      <c r="C472" s="2" t="s">
        <v>3581</v>
      </c>
      <c r="E472" t="str" cm="1">
        <f t="array" aca="1" ref="E472" ca="1">IF(F472&lt;&gt;"",INDIRECT("'"&amp;F472&amp;"'!"&amp;G472),"")</f>
        <v/>
      </c>
      <c r="F472" s="550"/>
      <c r="H472" s="3"/>
      <c r="I472" s="3"/>
      <c r="J472" s="3"/>
    </row>
    <row r="473" spans="1:18" ht="15.75" customHeight="1">
      <c r="A473" s="1">
        <v>468</v>
      </c>
      <c r="C473" s="2" t="s">
        <v>3581</v>
      </c>
      <c r="E473" t="str" cm="1">
        <f t="array" aca="1" ref="E473" ca="1">IF(F473&lt;&gt;"",INDIRECT("'"&amp;F473&amp;"'!"&amp;G473),"")</f>
        <v/>
      </c>
      <c r="F473" s="550"/>
      <c r="H473" s="3"/>
      <c r="I473" s="3"/>
      <c r="J473" s="3"/>
    </row>
    <row r="474" spans="1:18" ht="15.75" customHeight="1">
      <c r="A474" s="1">
        <v>469</v>
      </c>
      <c r="C474" s="2" t="s">
        <v>3581</v>
      </c>
      <c r="E474" t="str" cm="1">
        <f t="array" aca="1" ref="E474" ca="1">IF(F474&lt;&gt;"",INDIRECT("'"&amp;F474&amp;"'!"&amp;G474),"")</f>
        <v/>
      </c>
      <c r="F474" s="550"/>
      <c r="H474" s="3"/>
      <c r="I474" s="3"/>
      <c r="J474" s="3"/>
    </row>
    <row r="475" spans="1:18" ht="15.75" customHeight="1">
      <c r="A475" s="1">
        <v>470</v>
      </c>
      <c r="C475" s="2" t="s">
        <v>3581</v>
      </c>
      <c r="E475" t="str" cm="1">
        <f t="array" aca="1" ref="E475" ca="1">IF(F475&lt;&gt;"",INDIRECT("'"&amp;F475&amp;"'!"&amp;G475),"")</f>
        <v/>
      </c>
      <c r="F475" s="550"/>
      <c r="H475" s="3"/>
      <c r="I475" s="3"/>
      <c r="J475" s="3"/>
    </row>
    <row r="476" spans="1:18" ht="15.75" customHeight="1">
      <c r="A476" s="1">
        <v>471</v>
      </c>
      <c r="C476" s="2" t="s">
        <v>3581</v>
      </c>
      <c r="E476" t="str" cm="1">
        <f t="array" aca="1" ref="E476" ca="1">IF(F476&lt;&gt;"",INDIRECT("'"&amp;F476&amp;"'!"&amp;G476),"")</f>
        <v/>
      </c>
      <c r="F476" s="550"/>
      <c r="H476" s="3"/>
      <c r="I476" s="3"/>
      <c r="J476" s="3"/>
    </row>
    <row r="477" spans="1:18" ht="15.75" customHeight="1">
      <c r="A477" s="1">
        <v>472</v>
      </c>
      <c r="C477" s="2" t="s">
        <v>3581</v>
      </c>
      <c r="E477" t="str" cm="1">
        <f t="array" aca="1" ref="E477" ca="1">IF(F477&lt;&gt;"",INDIRECT("'"&amp;F477&amp;"'!"&amp;G477),"")</f>
        <v/>
      </c>
      <c r="F477" s="550"/>
      <c r="H477" s="3"/>
      <c r="I477" s="3"/>
      <c r="J477" s="3"/>
    </row>
    <row r="478" spans="1:18" ht="15.75" customHeight="1">
      <c r="A478" s="1">
        <v>473</v>
      </c>
      <c r="C478" s="2" t="s">
        <v>3581</v>
      </c>
      <c r="E478" t="str" cm="1">
        <f t="array" aca="1" ref="E478" ca="1">IF(F478&lt;&gt;"",INDIRECT("'"&amp;F478&amp;"'!"&amp;G478),"")</f>
        <v/>
      </c>
      <c r="F478" s="550"/>
      <c r="H478" s="3"/>
      <c r="I478" s="3"/>
      <c r="J478" s="3"/>
    </row>
    <row r="479" spans="1:18" ht="15.75" customHeight="1">
      <c r="A479" s="1">
        <v>474</v>
      </c>
      <c r="C479" s="2" t="s">
        <v>3581</v>
      </c>
      <c r="E479" t="str" cm="1">
        <f t="array" aca="1" ref="E479" ca="1">IF(F479&lt;&gt;"",INDIRECT("'"&amp;F479&amp;"'!"&amp;G479),"")</f>
        <v/>
      </c>
      <c r="F479" s="550"/>
      <c r="H479" s="3"/>
      <c r="I479" s="3"/>
      <c r="J479" s="3"/>
    </row>
    <row r="480" spans="1:18" ht="15.75" customHeight="1">
      <c r="A480" s="1">
        <v>475</v>
      </c>
      <c r="C480" s="2" t="s">
        <v>3581</v>
      </c>
      <c r="E480" t="str" cm="1">
        <f t="array" aca="1" ref="E480" ca="1">IF(F480&lt;&gt;"",INDIRECT("'"&amp;F480&amp;"'!"&amp;G480),"")</f>
        <v/>
      </c>
      <c r="F480" s="550"/>
      <c r="R480" s="1175"/>
    </row>
    <row r="481" spans="1:18" ht="15.75" customHeight="1">
      <c r="A481" s="1">
        <v>476</v>
      </c>
      <c r="C481" s="2" t="s">
        <v>3581</v>
      </c>
      <c r="E481" t="str" cm="1">
        <f t="array" aca="1" ref="E481" ca="1">IF(F481&lt;&gt;"",INDIRECT("'"&amp;F481&amp;"'!"&amp;G481),"")</f>
        <v/>
      </c>
      <c r="F481" s="550"/>
      <c r="R481" s="1175"/>
    </row>
    <row r="482" spans="1:18" ht="15.75" customHeight="1">
      <c r="A482" s="1">
        <v>477</v>
      </c>
      <c r="C482" s="2" t="s">
        <v>3581</v>
      </c>
      <c r="E482" t="str" cm="1">
        <f t="array" aca="1" ref="E482" ca="1">IF(F482&lt;&gt;"",INDIRECT("'"&amp;F482&amp;"'!"&amp;G482),"")</f>
        <v/>
      </c>
      <c r="F482" s="550"/>
      <c r="R482" s="1175"/>
    </row>
    <row r="483" spans="1:18" ht="15.75" customHeight="1">
      <c r="A483" s="1">
        <v>478</v>
      </c>
      <c r="C483" s="2" t="s">
        <v>3581</v>
      </c>
      <c r="E483" t="str" cm="1">
        <f t="array" aca="1" ref="E483" ca="1">IF(F483&lt;&gt;"",INDIRECT("'"&amp;F483&amp;"'!"&amp;G483),"")</f>
        <v/>
      </c>
      <c r="F483" s="550"/>
      <c r="R483" s="1175"/>
    </row>
    <row r="484" spans="1:18" ht="15.75" customHeight="1">
      <c r="A484" s="1">
        <v>479</v>
      </c>
      <c r="C484" s="2" t="s">
        <v>3581</v>
      </c>
      <c r="E484" t="str" cm="1">
        <f t="array" aca="1" ref="E484" ca="1">IF(F484&lt;&gt;"",INDIRECT("'"&amp;F484&amp;"'!"&amp;G484),"")</f>
        <v/>
      </c>
      <c r="F484" s="550"/>
      <c r="R484" s="1175"/>
    </row>
    <row r="485" spans="1:18" ht="15.75" customHeight="1">
      <c r="A485" s="1">
        <v>480</v>
      </c>
      <c r="C485" s="2" t="s">
        <v>3581</v>
      </c>
      <c r="E485" t="str" cm="1">
        <f t="array" aca="1" ref="E485" ca="1">IF(F485&lt;&gt;"",INDIRECT("'"&amp;F485&amp;"'!"&amp;G485),"")</f>
        <v/>
      </c>
      <c r="F485" s="550"/>
      <c r="R485" s="1175"/>
    </row>
    <row r="486" spans="1:18" ht="15.75" customHeight="1">
      <c r="A486" s="1">
        <v>481</v>
      </c>
      <c r="C486" s="2" t="s">
        <v>3581</v>
      </c>
      <c r="E486" t="str" cm="1">
        <f t="array" aca="1" ref="E486" ca="1">IF(F486&lt;&gt;"",INDIRECT("'"&amp;F486&amp;"'!"&amp;G486),"")</f>
        <v/>
      </c>
      <c r="F486" s="550"/>
      <c r="H486" s="3"/>
      <c r="I486" s="3"/>
      <c r="J486" s="3"/>
    </row>
    <row r="487" spans="1:18" ht="15.75" customHeight="1">
      <c r="A487" s="1">
        <v>482</v>
      </c>
      <c r="C487" s="2" t="s">
        <v>3581</v>
      </c>
      <c r="E487" t="str" cm="1">
        <f t="array" aca="1" ref="E487" ca="1">IF(F487&lt;&gt;"",INDIRECT("'"&amp;F487&amp;"'!"&amp;G487),"")</f>
        <v/>
      </c>
      <c r="F487" s="550"/>
      <c r="R487" s="1175"/>
    </row>
    <row r="488" spans="1:18" ht="15.75" customHeight="1">
      <c r="A488" s="1">
        <v>483</v>
      </c>
      <c r="C488" s="2" t="s">
        <v>3581</v>
      </c>
      <c r="E488" t="str" cm="1">
        <f t="array" aca="1" ref="E488" ca="1">IF(F488&lt;&gt;"",INDIRECT("'"&amp;F488&amp;"'!"&amp;G488),"")</f>
        <v/>
      </c>
      <c r="F488" s="550"/>
      <c r="R488" s="1175"/>
    </row>
    <row r="489" spans="1:18" ht="15.75" customHeight="1">
      <c r="A489" s="1">
        <v>484</v>
      </c>
      <c r="C489" s="2" t="s">
        <v>3581</v>
      </c>
      <c r="E489" t="str" cm="1">
        <f t="array" aca="1" ref="E489" ca="1">IF(F489&lt;&gt;"",INDIRECT("'"&amp;F489&amp;"'!"&amp;G489),"")</f>
        <v/>
      </c>
      <c r="F489" s="550"/>
      <c r="R489" s="1175"/>
    </row>
    <row r="490" spans="1:18" ht="15.75" customHeight="1">
      <c r="A490" s="1">
        <v>485</v>
      </c>
      <c r="C490" s="2" t="s">
        <v>3581</v>
      </c>
      <c r="E490" t="str" cm="1">
        <f t="array" aca="1" ref="E490" ca="1">IF(F490&lt;&gt;"",INDIRECT("'"&amp;F490&amp;"'!"&amp;G490),"")</f>
        <v/>
      </c>
      <c r="F490" s="550"/>
      <c r="R490" s="1175"/>
    </row>
    <row r="491" spans="1:18" ht="15.75" customHeight="1">
      <c r="A491" s="1">
        <v>486</v>
      </c>
      <c r="C491" s="2" t="s">
        <v>3581</v>
      </c>
      <c r="E491" t="str" cm="1">
        <f t="array" aca="1" ref="E491" ca="1">IF(F491&lt;&gt;"",INDIRECT("'"&amp;F491&amp;"'!"&amp;G491),"")</f>
        <v/>
      </c>
      <c r="F491" s="550"/>
      <c r="R491" s="1175"/>
    </row>
    <row r="492" spans="1:18" ht="15.75" customHeight="1">
      <c r="A492" s="1">
        <v>487</v>
      </c>
      <c r="C492" s="2" t="s">
        <v>3581</v>
      </c>
      <c r="E492" t="str" cm="1">
        <f t="array" aca="1" ref="E492" ca="1">IF(F492&lt;&gt;"",INDIRECT("'"&amp;F492&amp;"'!"&amp;G492),"")</f>
        <v/>
      </c>
      <c r="F492" s="550"/>
      <c r="R492" s="1175"/>
    </row>
    <row r="493" spans="1:18" ht="15.75" customHeight="1">
      <c r="A493" s="1">
        <v>488</v>
      </c>
      <c r="C493" s="2" t="s">
        <v>3581</v>
      </c>
      <c r="E493" t="str" cm="1">
        <f t="array" aca="1" ref="E493" ca="1">IF(F493&lt;&gt;"",INDIRECT("'"&amp;F493&amp;"'!"&amp;G493),"")</f>
        <v/>
      </c>
      <c r="F493" s="550"/>
      <c r="H493" s="3"/>
      <c r="I493" s="3"/>
      <c r="J493" s="3"/>
    </row>
    <row r="494" spans="1:18" ht="15.75" customHeight="1">
      <c r="A494" s="1">
        <v>489</v>
      </c>
      <c r="C494" s="2" t="s">
        <v>3581</v>
      </c>
      <c r="E494" t="str" cm="1">
        <f t="array" aca="1" ref="E494" ca="1">IF(F494&lt;&gt;"",INDIRECT("'"&amp;F494&amp;"'!"&amp;G494),"")</f>
        <v/>
      </c>
      <c r="F494" s="550"/>
      <c r="R494" s="1175"/>
    </row>
    <row r="495" spans="1:18" ht="15.75" customHeight="1">
      <c r="A495" s="1">
        <v>490</v>
      </c>
      <c r="C495" s="2" t="s">
        <v>3581</v>
      </c>
      <c r="E495" t="str" cm="1">
        <f t="array" aca="1" ref="E495" ca="1">IF(F495&lt;&gt;"",INDIRECT("'"&amp;F495&amp;"'!"&amp;G495),"")</f>
        <v/>
      </c>
      <c r="F495" s="550"/>
      <c r="R495" s="1175"/>
    </row>
    <row r="496" spans="1:18" ht="15.75" customHeight="1">
      <c r="A496" s="1">
        <v>491</v>
      </c>
      <c r="C496" s="2" t="s">
        <v>3581</v>
      </c>
      <c r="E496" t="str" cm="1">
        <f t="array" aca="1" ref="E496" ca="1">IF(F496&lt;&gt;"",INDIRECT("'"&amp;F496&amp;"'!"&amp;G496),"")</f>
        <v/>
      </c>
      <c r="F496" s="550"/>
      <c r="R496" s="1175"/>
    </row>
    <row r="497" spans="1:18" ht="15.75" customHeight="1">
      <c r="A497" s="1">
        <v>492</v>
      </c>
      <c r="C497" s="2" t="s">
        <v>3581</v>
      </c>
      <c r="E497" t="str" cm="1">
        <f t="array" aca="1" ref="E497" ca="1">IF(F497&lt;&gt;"",INDIRECT("'"&amp;F497&amp;"'!"&amp;G497),"")</f>
        <v/>
      </c>
      <c r="F497" s="550"/>
      <c r="R497" s="1175"/>
    </row>
    <row r="498" spans="1:18" ht="15.75" customHeight="1">
      <c r="A498" s="1">
        <v>493</v>
      </c>
      <c r="C498" s="2" t="s">
        <v>3581</v>
      </c>
      <c r="E498" t="str" cm="1">
        <f t="array" aca="1" ref="E498" ca="1">IF(F498&lt;&gt;"",INDIRECT("'"&amp;F498&amp;"'!"&amp;G498),"")</f>
        <v/>
      </c>
      <c r="F498" s="550"/>
      <c r="R498" s="1175"/>
    </row>
    <row r="499" spans="1:18" ht="15.75" customHeight="1">
      <c r="A499" s="1">
        <v>494</v>
      </c>
      <c r="C499" s="2" t="s">
        <v>3581</v>
      </c>
      <c r="E499" t="str" cm="1">
        <f t="array" aca="1" ref="E499" ca="1">IF(F499&lt;&gt;"",INDIRECT("'"&amp;F499&amp;"'!"&amp;G499),"")</f>
        <v/>
      </c>
      <c r="F499" s="550"/>
      <c r="R499" s="1175"/>
    </row>
    <row r="500" spans="1:18" ht="15.75" customHeight="1">
      <c r="A500" s="1">
        <v>495</v>
      </c>
      <c r="C500" s="2" t="s">
        <v>3581</v>
      </c>
      <c r="E500" t="str" cm="1">
        <f t="array" aca="1" ref="E500" ca="1">IF(F500&lt;&gt;"",INDIRECT("'"&amp;F500&amp;"'!"&amp;G500),"")</f>
        <v/>
      </c>
      <c r="F500" s="550"/>
      <c r="H500" s="3"/>
      <c r="I500" s="3"/>
      <c r="J500" s="3"/>
    </row>
    <row r="501" spans="1:18" ht="15.75" customHeight="1">
      <c r="A501" s="1">
        <v>496</v>
      </c>
      <c r="C501" s="2" t="s">
        <v>3581</v>
      </c>
      <c r="E501" t="str" cm="1">
        <f t="array" aca="1" ref="E501" ca="1">IF(F501&lt;&gt;"",INDIRECT("'"&amp;F501&amp;"'!"&amp;G501),"")</f>
        <v/>
      </c>
      <c r="F501" s="550"/>
      <c r="R501" s="1175"/>
    </row>
    <row r="502" spans="1:18" ht="15.75" customHeight="1">
      <c r="A502" s="1">
        <v>497</v>
      </c>
      <c r="C502" s="2" t="s">
        <v>3581</v>
      </c>
      <c r="E502" t="str" cm="1">
        <f t="array" aca="1" ref="E502" ca="1">IF(F502&lt;&gt;"",INDIRECT("'"&amp;F502&amp;"'!"&amp;G502),"")</f>
        <v/>
      </c>
      <c r="F502" s="550"/>
      <c r="R502" s="1175"/>
    </row>
    <row r="503" spans="1:18" ht="15.75" customHeight="1">
      <c r="A503" s="1">
        <v>498</v>
      </c>
      <c r="C503" s="2" t="s">
        <v>3581</v>
      </c>
      <c r="E503" t="str" cm="1">
        <f t="array" aca="1" ref="E503" ca="1">IF(F503&lt;&gt;"",INDIRECT("'"&amp;F503&amp;"'!"&amp;G503),"")</f>
        <v/>
      </c>
      <c r="F503" s="550"/>
      <c r="R503" s="1175"/>
    </row>
    <row r="504" spans="1:18" ht="15.75" customHeight="1">
      <c r="A504" s="1">
        <v>499</v>
      </c>
      <c r="C504" s="2" t="s">
        <v>3581</v>
      </c>
      <c r="E504" t="str" cm="1">
        <f t="array" aca="1" ref="E504" ca="1">IF(F504&lt;&gt;"",INDIRECT("'"&amp;F504&amp;"'!"&amp;G504),"")</f>
        <v/>
      </c>
      <c r="F504" s="550"/>
      <c r="R504" s="1175"/>
    </row>
    <row r="505" spans="1:18" ht="15.75" customHeight="1">
      <c r="A505" s="1">
        <v>500</v>
      </c>
      <c r="C505" s="2" t="s">
        <v>3581</v>
      </c>
      <c r="E505" t="str" cm="1">
        <f t="array" aca="1" ref="E505" ca="1">IF(F505&lt;&gt;"",INDIRECT("'"&amp;F505&amp;"'!"&amp;G505),"")</f>
        <v/>
      </c>
      <c r="F505" s="550"/>
      <c r="R505" s="1175"/>
    </row>
    <row r="506" spans="1:18" ht="15.75" customHeight="1">
      <c r="A506" s="1">
        <v>501</v>
      </c>
      <c r="C506" s="2" t="s">
        <v>3581</v>
      </c>
      <c r="E506" t="str" cm="1">
        <f t="array" aca="1" ref="E506" ca="1">IF(F506&lt;&gt;"",INDIRECT("'"&amp;F506&amp;"'!"&amp;G506),"")</f>
        <v/>
      </c>
      <c r="F506" s="550"/>
      <c r="R506" s="1175"/>
    </row>
    <row r="507" spans="1:18" ht="15.75" customHeight="1">
      <c r="A507" s="1">
        <v>502</v>
      </c>
      <c r="C507" s="2" t="s">
        <v>3581</v>
      </c>
      <c r="E507" t="str" cm="1">
        <f t="array" aca="1" ref="E507" ca="1">IF(F507&lt;&gt;"",INDIRECT("'"&amp;F507&amp;"'!"&amp;G507),"")</f>
        <v/>
      </c>
      <c r="F507" s="550"/>
      <c r="H507" s="3"/>
      <c r="I507" s="3"/>
      <c r="J507" s="3"/>
    </row>
    <row r="508" spans="1:18" ht="15.75" customHeight="1">
      <c r="A508" s="1">
        <v>503</v>
      </c>
      <c r="C508" s="2" t="s">
        <v>3581</v>
      </c>
      <c r="E508" t="str" cm="1">
        <f t="array" aca="1" ref="E508" ca="1">IF(F508&lt;&gt;"",INDIRECT("'"&amp;F508&amp;"'!"&amp;G508),"")</f>
        <v/>
      </c>
      <c r="F508" s="550"/>
      <c r="R508" s="1175"/>
    </row>
    <row r="509" spans="1:18" ht="15.75" customHeight="1">
      <c r="A509" s="1">
        <v>504</v>
      </c>
      <c r="C509" s="2" t="s">
        <v>3581</v>
      </c>
      <c r="E509" t="str" cm="1">
        <f t="array" aca="1" ref="E509" ca="1">IF(F509&lt;&gt;"",INDIRECT("'"&amp;F509&amp;"'!"&amp;G509),"")</f>
        <v/>
      </c>
      <c r="F509" s="550"/>
      <c r="R509" s="1175"/>
    </row>
    <row r="510" spans="1:18" ht="15.75" customHeight="1">
      <c r="A510" s="1">
        <v>505</v>
      </c>
      <c r="C510" s="2" t="s">
        <v>3581</v>
      </c>
      <c r="E510" t="str" cm="1">
        <f t="array" aca="1" ref="E510" ca="1">IF(F510&lt;&gt;"",INDIRECT("'"&amp;F510&amp;"'!"&amp;G510),"")</f>
        <v/>
      </c>
      <c r="F510" s="550"/>
      <c r="R510" s="1175"/>
    </row>
    <row r="511" spans="1:18" ht="15.75" customHeight="1">
      <c r="A511" s="1">
        <v>506</v>
      </c>
      <c r="C511" s="2" t="s">
        <v>3581</v>
      </c>
      <c r="E511" t="str" cm="1">
        <f t="array" aca="1" ref="E511" ca="1">IF(F511&lt;&gt;"",INDIRECT("'"&amp;F511&amp;"'!"&amp;G511),"")</f>
        <v/>
      </c>
      <c r="F511" s="550"/>
      <c r="R511" s="1175"/>
    </row>
    <row r="512" spans="1:18" ht="15.75" customHeight="1">
      <c r="A512" s="1">
        <v>507</v>
      </c>
      <c r="C512" s="2" t="s">
        <v>3581</v>
      </c>
      <c r="E512" t="str" cm="1">
        <f t="array" aca="1" ref="E512" ca="1">IF(F512&lt;&gt;"",INDIRECT("'"&amp;F512&amp;"'!"&amp;G512),"")</f>
        <v/>
      </c>
      <c r="F512" s="550"/>
      <c r="R512" s="1175"/>
    </row>
    <row r="513" spans="1:18" ht="15.75" customHeight="1">
      <c r="A513" s="1">
        <v>508</v>
      </c>
      <c r="C513" s="2" t="s">
        <v>3581</v>
      </c>
      <c r="E513" t="str" cm="1">
        <f t="array" aca="1" ref="E513" ca="1">IF(F513&lt;&gt;"",INDIRECT("'"&amp;F513&amp;"'!"&amp;G513),"")</f>
        <v/>
      </c>
      <c r="F513" s="550"/>
      <c r="R513" s="1175"/>
    </row>
    <row r="514" spans="1:18" ht="15.75" customHeight="1">
      <c r="A514" s="1">
        <v>509</v>
      </c>
      <c r="C514" s="2" t="s">
        <v>3581</v>
      </c>
      <c r="E514" t="str" cm="1">
        <f t="array" aca="1" ref="E514" ca="1">IF(F514&lt;&gt;"",INDIRECT("'"&amp;F514&amp;"'!"&amp;G514),"")</f>
        <v/>
      </c>
      <c r="F514" s="550"/>
      <c r="H514" s="3"/>
      <c r="I514" s="3"/>
      <c r="J514" s="3"/>
    </row>
    <row r="515" spans="1:18" ht="15.75" customHeight="1">
      <c r="A515" s="1">
        <v>510</v>
      </c>
      <c r="C515" s="2" t="s">
        <v>3581</v>
      </c>
      <c r="E515" t="str" cm="1">
        <f t="array" aca="1" ref="E515" ca="1">IF(F515&lt;&gt;"",INDIRECT("'"&amp;F515&amp;"'!"&amp;G515),"")</f>
        <v/>
      </c>
      <c r="F515" s="550"/>
      <c r="R515" s="1175"/>
    </row>
    <row r="516" spans="1:18" ht="15.75" customHeight="1">
      <c r="A516" s="1">
        <v>511</v>
      </c>
      <c r="C516" s="2" t="s">
        <v>3581</v>
      </c>
      <c r="E516" t="str" cm="1">
        <f t="array" aca="1" ref="E516" ca="1">IF(F516&lt;&gt;"",INDIRECT("'"&amp;F516&amp;"'!"&amp;G516),"")</f>
        <v/>
      </c>
      <c r="F516" s="550"/>
      <c r="R516" s="1175"/>
    </row>
    <row r="517" spans="1:18" ht="15.75" customHeight="1">
      <c r="A517" s="1">
        <v>512</v>
      </c>
      <c r="C517" s="2" t="s">
        <v>3581</v>
      </c>
      <c r="E517" t="str" cm="1">
        <f t="array" aca="1" ref="E517" ca="1">IF(F517&lt;&gt;"",INDIRECT("'"&amp;F517&amp;"'!"&amp;G517),"")</f>
        <v/>
      </c>
      <c r="F517" s="550"/>
      <c r="R517" s="1175"/>
    </row>
    <row r="518" spans="1:18" ht="15.75" customHeight="1">
      <c r="A518" s="1">
        <v>513</v>
      </c>
      <c r="C518" s="2" t="s">
        <v>3581</v>
      </c>
      <c r="E518" t="str" cm="1">
        <f t="array" aca="1" ref="E518" ca="1">IF(F518&lt;&gt;"",INDIRECT("'"&amp;F518&amp;"'!"&amp;G518),"")</f>
        <v/>
      </c>
      <c r="F518" s="550"/>
      <c r="R518" s="1175"/>
    </row>
    <row r="519" spans="1:18" ht="15.75" customHeight="1">
      <c r="A519" s="1">
        <v>514</v>
      </c>
      <c r="C519" s="2" t="s">
        <v>3581</v>
      </c>
      <c r="E519" t="str" cm="1">
        <f t="array" aca="1" ref="E519" ca="1">IF(F519&lt;&gt;"",INDIRECT("'"&amp;F519&amp;"'!"&amp;G519),"")</f>
        <v/>
      </c>
      <c r="F519" s="550"/>
      <c r="R519" s="1175"/>
    </row>
    <row r="520" spans="1:18" ht="15.75" customHeight="1">
      <c r="A520" s="1">
        <v>515</v>
      </c>
      <c r="C520" s="2" t="s">
        <v>3581</v>
      </c>
      <c r="E520" t="str" cm="1">
        <f t="array" aca="1" ref="E520" ca="1">IF(F520&lt;&gt;"",INDIRECT("'"&amp;F520&amp;"'!"&amp;G520),"")</f>
        <v/>
      </c>
      <c r="F520" s="550"/>
      <c r="R520" s="1175"/>
    </row>
    <row r="521" spans="1:18" ht="15.75" customHeight="1">
      <c r="A521" s="1">
        <v>516</v>
      </c>
      <c r="C521" s="2" t="s">
        <v>3581</v>
      </c>
      <c r="E521" t="str" cm="1">
        <f t="array" aca="1" ref="E521" ca="1">IF(F521&lt;&gt;"",INDIRECT("'"&amp;F521&amp;"'!"&amp;G521),"")</f>
        <v/>
      </c>
      <c r="F521" s="550"/>
      <c r="R521" s="1175"/>
    </row>
    <row r="522" spans="1:18" ht="15.75" customHeight="1">
      <c r="A522" s="1">
        <v>517</v>
      </c>
      <c r="C522" s="2" t="s">
        <v>3581</v>
      </c>
      <c r="E522" t="str" cm="1">
        <f t="array" aca="1" ref="E522" ca="1">IF(F522&lt;&gt;"",INDIRECT("'"&amp;F522&amp;"'!"&amp;G522),"")</f>
        <v/>
      </c>
      <c r="F522" s="550"/>
      <c r="H522" s="3"/>
      <c r="I522" s="3"/>
      <c r="J522" s="3"/>
    </row>
    <row r="523" spans="1:18" ht="15.75" customHeight="1">
      <c r="A523" s="1">
        <v>518</v>
      </c>
      <c r="C523" s="2" t="s">
        <v>3581</v>
      </c>
      <c r="E523" t="str" cm="1">
        <f t="array" aca="1" ref="E523" ca="1">IF(F523&lt;&gt;"",INDIRECT("'"&amp;F523&amp;"'!"&amp;G523),"")</f>
        <v/>
      </c>
      <c r="F523" s="550"/>
      <c r="R523" s="1175"/>
    </row>
    <row r="524" spans="1:18" ht="15.75" customHeight="1">
      <c r="A524" s="1">
        <v>519</v>
      </c>
      <c r="C524" s="2" t="s">
        <v>3581</v>
      </c>
      <c r="E524" t="str" cm="1">
        <f t="array" aca="1" ref="E524" ca="1">IF(F524&lt;&gt;"",INDIRECT("'"&amp;F524&amp;"'!"&amp;G524),"")</f>
        <v/>
      </c>
      <c r="F524" s="550"/>
      <c r="H524" s="4"/>
      <c r="I524" s="4"/>
      <c r="J524" s="4"/>
    </row>
    <row r="525" spans="1:18" ht="15.75" customHeight="1">
      <c r="A525" s="1">
        <v>520</v>
      </c>
      <c r="C525" s="2" t="s">
        <v>3581</v>
      </c>
      <c r="E525" t="str" cm="1">
        <f t="array" aca="1" ref="E525" ca="1">IF(F525&lt;&gt;"",INDIRECT("'"&amp;F525&amp;"'!"&amp;G525),"")</f>
        <v/>
      </c>
      <c r="F525" s="550"/>
      <c r="R525" s="1175"/>
    </row>
    <row r="526" spans="1:18" ht="15.75" customHeight="1">
      <c r="A526" s="1">
        <v>521</v>
      </c>
      <c r="C526" s="2" t="s">
        <v>3581</v>
      </c>
      <c r="E526" t="str" cm="1">
        <f t="array" aca="1" ref="E526" ca="1">IF(F526&lt;&gt;"",INDIRECT("'"&amp;F526&amp;"'!"&amp;G526),"")</f>
        <v/>
      </c>
      <c r="F526" s="550"/>
      <c r="H526" s="5"/>
      <c r="I526" s="5"/>
      <c r="J526" s="5"/>
      <c r="R526" s="1175"/>
    </row>
    <row r="527" spans="1:18" ht="15.75" customHeight="1">
      <c r="A527" s="1">
        <v>522</v>
      </c>
      <c r="C527" s="2" t="s">
        <v>3581</v>
      </c>
      <c r="E527" t="str" cm="1">
        <f t="array" aca="1" ref="E527" ca="1">IF(F527&lt;&gt;"",INDIRECT("'"&amp;F527&amp;"'!"&amp;G527),"")</f>
        <v/>
      </c>
      <c r="F527" s="550"/>
    </row>
    <row r="528" spans="1:18" ht="15.75" customHeight="1">
      <c r="A528" s="1">
        <v>523</v>
      </c>
      <c r="C528" s="2" t="s">
        <v>3581</v>
      </c>
      <c r="E528" t="str" cm="1">
        <f t="array" aca="1" ref="E528" ca="1">IF(F528&lt;&gt;"",INDIRECT("'"&amp;F528&amp;"'!"&amp;G528),"")</f>
        <v/>
      </c>
      <c r="F528" s="550"/>
      <c r="H528" s="3"/>
      <c r="I528" s="3"/>
      <c r="J528" s="3"/>
    </row>
    <row r="529" spans="1:18" ht="15.75" customHeight="1">
      <c r="A529" s="1">
        <v>524</v>
      </c>
      <c r="C529" s="2" t="s">
        <v>3581</v>
      </c>
      <c r="E529" t="str" cm="1">
        <f t="array" aca="1" ref="E529" ca="1">IF(F529&lt;&gt;"",INDIRECT("'"&amp;F529&amp;"'!"&amp;G529),"")</f>
        <v/>
      </c>
      <c r="F529" s="550"/>
      <c r="H529" s="3"/>
      <c r="I529" s="3"/>
      <c r="J529" s="3"/>
    </row>
    <row r="530" spans="1:18" ht="15.75" customHeight="1">
      <c r="A530" s="1">
        <v>525</v>
      </c>
      <c r="C530" s="2" t="s">
        <v>3581</v>
      </c>
      <c r="E530" t="str" cm="1">
        <f t="array" aca="1" ref="E530" ca="1">IF(F530&lt;&gt;"",INDIRECT("'"&amp;F530&amp;"'!"&amp;G530),"")</f>
        <v/>
      </c>
      <c r="F530" s="550"/>
      <c r="H530" s="3"/>
      <c r="I530" s="3"/>
      <c r="J530" s="3"/>
    </row>
    <row r="531" spans="1:18" ht="15.75" customHeight="1">
      <c r="A531" s="1">
        <v>526</v>
      </c>
      <c r="C531" s="2" t="s">
        <v>3581</v>
      </c>
      <c r="E531" t="str" cm="1">
        <f t="array" aca="1" ref="E531" ca="1">IF(F531&lt;&gt;"",INDIRECT("'"&amp;F531&amp;"'!"&amp;G531),"")</f>
        <v/>
      </c>
      <c r="F531" s="550"/>
      <c r="R531" s="1175"/>
    </row>
    <row r="532" spans="1:18" ht="15.75" customHeight="1">
      <c r="A532" s="1">
        <v>527</v>
      </c>
      <c r="C532" s="2" t="s">
        <v>3581</v>
      </c>
      <c r="E532" t="str" cm="1">
        <f t="array" aca="1" ref="E532" ca="1">IF(F532&lt;&gt;"",INDIRECT("'"&amp;F532&amp;"'!"&amp;G532),"")</f>
        <v/>
      </c>
      <c r="F532" s="550"/>
      <c r="R532" s="1175"/>
    </row>
    <row r="533" spans="1:18" ht="15.75" customHeight="1">
      <c r="A533" s="1">
        <v>528</v>
      </c>
      <c r="C533" s="2" t="s">
        <v>3581</v>
      </c>
      <c r="E533" t="str" cm="1">
        <f t="array" aca="1" ref="E533" ca="1">IF(F533&lt;&gt;"",INDIRECT("'"&amp;F533&amp;"'!"&amp;G533),"")</f>
        <v/>
      </c>
      <c r="F533" s="550"/>
      <c r="R533" s="1175"/>
    </row>
    <row r="534" spans="1:18" ht="15.75" customHeight="1">
      <c r="A534" s="1">
        <v>529</v>
      </c>
      <c r="C534" s="2" t="s">
        <v>3581</v>
      </c>
      <c r="E534" t="str" cm="1">
        <f t="array" aca="1" ref="E534" ca="1">IF(F534&lt;&gt;"",INDIRECT("'"&amp;F534&amp;"'!"&amp;G534),"")</f>
        <v/>
      </c>
      <c r="F534" s="550"/>
      <c r="R534" s="1175"/>
    </row>
    <row r="535" spans="1:18" ht="15.75" customHeight="1">
      <c r="A535" s="1">
        <v>530</v>
      </c>
      <c r="C535" s="2" t="s">
        <v>3581</v>
      </c>
      <c r="E535" t="str" cm="1">
        <f t="array" aca="1" ref="E535" ca="1">IF(F535&lt;&gt;"",INDIRECT("'"&amp;F535&amp;"'!"&amp;G535),"")</f>
        <v/>
      </c>
      <c r="F535" s="550"/>
      <c r="R535" s="1175"/>
    </row>
    <row r="536" spans="1:18" ht="15.75" customHeight="1">
      <c r="A536" s="1">
        <v>531</v>
      </c>
      <c r="C536" s="2" t="s">
        <v>3581</v>
      </c>
      <c r="E536" t="str" cm="1">
        <f t="array" aca="1" ref="E536" ca="1">IF(F536&lt;&gt;"",INDIRECT("'"&amp;F536&amp;"'!"&amp;G536),"")</f>
        <v/>
      </c>
      <c r="F536" s="550"/>
      <c r="R536" s="1175"/>
    </row>
    <row r="537" spans="1:18" ht="15.75" customHeight="1">
      <c r="A537" s="1">
        <v>532</v>
      </c>
      <c r="C537" s="2" t="s">
        <v>3581</v>
      </c>
      <c r="E537" t="str" cm="1">
        <f t="array" aca="1" ref="E537" ca="1">IF(F537&lt;&gt;"",INDIRECT("'"&amp;F537&amp;"'!"&amp;G537),"")</f>
        <v/>
      </c>
      <c r="F537" s="550"/>
      <c r="R537" s="1175"/>
    </row>
    <row r="538" spans="1:18" ht="15.75" customHeight="1">
      <c r="A538" s="1">
        <v>533</v>
      </c>
      <c r="C538" s="2" t="s">
        <v>3581</v>
      </c>
      <c r="E538" t="str" cm="1">
        <f t="array" aca="1" ref="E538" ca="1">IF(F538&lt;&gt;"",INDIRECT("'"&amp;F538&amp;"'!"&amp;G538),"")</f>
        <v/>
      </c>
      <c r="F538" s="550"/>
      <c r="R538" s="1175"/>
    </row>
    <row r="539" spans="1:18" ht="15.75" customHeight="1">
      <c r="A539" s="1">
        <v>534</v>
      </c>
      <c r="C539" s="2" t="s">
        <v>3581</v>
      </c>
      <c r="E539" t="str" cm="1">
        <f t="array" aca="1" ref="E539" ca="1">IF(F539&lt;&gt;"",INDIRECT("'"&amp;F539&amp;"'!"&amp;G539),"")</f>
        <v/>
      </c>
      <c r="F539" s="550"/>
      <c r="R539" s="1175"/>
    </row>
    <row r="540" spans="1:18" ht="15.75" customHeight="1">
      <c r="A540" s="1">
        <v>535</v>
      </c>
      <c r="C540" s="2" t="s">
        <v>3581</v>
      </c>
      <c r="E540" t="str" cm="1">
        <f t="array" aca="1" ref="E540" ca="1">IF(F540&lt;&gt;"",INDIRECT("'"&amp;F540&amp;"'!"&amp;G540),"")</f>
        <v/>
      </c>
      <c r="F540" s="550"/>
      <c r="H540" s="3"/>
      <c r="I540" s="3"/>
      <c r="J540" s="3"/>
    </row>
    <row r="541" spans="1:18" ht="15.75" customHeight="1">
      <c r="A541" s="1">
        <v>536</v>
      </c>
      <c r="C541" s="2" t="s">
        <v>3581</v>
      </c>
      <c r="E541" t="str" cm="1">
        <f t="array" aca="1" ref="E541" ca="1">IF(F541&lt;&gt;"",INDIRECT("'"&amp;F541&amp;"'!"&amp;G541),"")</f>
        <v/>
      </c>
      <c r="F541" s="550"/>
      <c r="R541" s="1175"/>
    </row>
    <row r="542" spans="1:18" ht="15.75" customHeight="1">
      <c r="A542" s="1">
        <v>537</v>
      </c>
      <c r="C542" s="2" t="s">
        <v>3581</v>
      </c>
      <c r="E542" t="str" cm="1">
        <f t="array" aca="1" ref="E542" ca="1">IF(F542&lt;&gt;"",INDIRECT("'"&amp;F542&amp;"'!"&amp;G542),"")</f>
        <v/>
      </c>
      <c r="F542" s="550"/>
      <c r="H542" s="3"/>
      <c r="I542" s="3"/>
      <c r="J542" s="3"/>
    </row>
    <row r="543" spans="1:18" ht="15.75" customHeight="1">
      <c r="A543" s="1">
        <v>538</v>
      </c>
      <c r="C543" s="2" t="s">
        <v>3581</v>
      </c>
      <c r="E543" t="str" cm="1">
        <f t="array" aca="1" ref="E543" ca="1">IF(F543&lt;&gt;"",INDIRECT("'"&amp;F543&amp;"'!"&amp;G543),"")</f>
        <v/>
      </c>
      <c r="F543" s="550"/>
      <c r="H543" s="3"/>
      <c r="I543" s="3"/>
      <c r="J543" s="3"/>
    </row>
    <row r="544" spans="1:18" ht="15.75" customHeight="1">
      <c r="A544" s="1">
        <v>539</v>
      </c>
      <c r="C544" s="2" t="s">
        <v>3581</v>
      </c>
      <c r="E544" t="str" cm="1">
        <f t="array" aca="1" ref="E544" ca="1">IF(F544&lt;&gt;"",INDIRECT("'"&amp;F544&amp;"'!"&amp;G544),"")</f>
        <v/>
      </c>
      <c r="F544" s="550"/>
      <c r="R544" s="1175"/>
    </row>
    <row r="545" spans="1:10" ht="15.75" customHeight="1">
      <c r="A545" s="1">
        <v>540</v>
      </c>
      <c r="C545" s="2" t="s">
        <v>3581</v>
      </c>
      <c r="E545" t="str" cm="1">
        <f t="array" aca="1" ref="E545" ca="1">IF(F545&lt;&gt;"",INDIRECT("'"&amp;F545&amp;"'!"&amp;G545),"")</f>
        <v/>
      </c>
      <c r="F545" s="550"/>
    </row>
    <row r="546" spans="1:10" ht="15.75" customHeight="1">
      <c r="A546" s="1">
        <v>541</v>
      </c>
      <c r="C546" s="2" t="s">
        <v>3581</v>
      </c>
      <c r="E546" t="str" cm="1">
        <f t="array" aca="1" ref="E546" ca="1">IF(F546&lt;&gt;"",INDIRECT("'"&amp;F546&amp;"'!"&amp;G546),"")</f>
        <v/>
      </c>
      <c r="F546" s="550"/>
    </row>
    <row r="547" spans="1:10" ht="15.75" customHeight="1">
      <c r="A547" s="1">
        <v>542</v>
      </c>
      <c r="C547" s="2" t="s">
        <v>3581</v>
      </c>
      <c r="E547" t="str" cm="1">
        <f t="array" aca="1" ref="E547" ca="1">IF(F547&lt;&gt;"",INDIRECT("'"&amp;F547&amp;"'!"&amp;G547),"")</f>
        <v/>
      </c>
      <c r="F547" s="550"/>
    </row>
    <row r="548" spans="1:10" ht="15.75" customHeight="1">
      <c r="A548" s="1">
        <v>543</v>
      </c>
      <c r="C548" s="2" t="s">
        <v>3581</v>
      </c>
      <c r="E548" t="str" cm="1">
        <f t="array" aca="1" ref="E548" ca="1">IF(F548&lt;&gt;"",INDIRECT("'"&amp;F548&amp;"'!"&amp;G548),"")</f>
        <v/>
      </c>
      <c r="F548" s="550"/>
    </row>
    <row r="549" spans="1:10" ht="15.75" customHeight="1">
      <c r="A549" s="1">
        <v>544</v>
      </c>
      <c r="C549" s="2" t="s">
        <v>3581</v>
      </c>
      <c r="E549" t="str" cm="1">
        <f t="array" aca="1" ref="E549" ca="1">IF(F549&lt;&gt;"",INDIRECT("'"&amp;F549&amp;"'!"&amp;G549),"")</f>
        <v/>
      </c>
      <c r="F549" s="550"/>
    </row>
    <row r="550" spans="1:10" ht="15.75" customHeight="1">
      <c r="A550" s="1">
        <v>545</v>
      </c>
      <c r="C550" s="2" t="s">
        <v>3581</v>
      </c>
      <c r="E550" t="str" cm="1">
        <f t="array" aca="1" ref="E550" ca="1">IF(F550&lt;&gt;"",INDIRECT("'"&amp;F550&amp;"'!"&amp;G550),"")</f>
        <v/>
      </c>
      <c r="F550" s="550"/>
    </row>
    <row r="551" spans="1:10" ht="15.75" customHeight="1">
      <c r="A551" s="1">
        <v>546</v>
      </c>
      <c r="C551" s="2" t="s">
        <v>3581</v>
      </c>
      <c r="E551" t="str" cm="1">
        <f t="array" aca="1" ref="E551" ca="1">IF(F551&lt;&gt;"",INDIRECT("'"&amp;F551&amp;"'!"&amp;G551),"")</f>
        <v/>
      </c>
      <c r="F551" s="550"/>
    </row>
    <row r="552" spans="1:10" ht="15.75" customHeight="1">
      <c r="A552" s="1">
        <v>547</v>
      </c>
      <c r="C552" s="2" t="s">
        <v>3581</v>
      </c>
      <c r="E552" t="str" cm="1">
        <f t="array" aca="1" ref="E552" ca="1">IF(F552&lt;&gt;"",INDIRECT("'"&amp;F552&amp;"'!"&amp;G552),"")</f>
        <v/>
      </c>
      <c r="F552" s="550"/>
    </row>
    <row r="553" spans="1:10" ht="15.75" customHeight="1">
      <c r="A553" s="1">
        <v>548</v>
      </c>
      <c r="C553" s="2" t="s">
        <v>3581</v>
      </c>
      <c r="E553" t="str" cm="1">
        <f t="array" aca="1" ref="E553" ca="1">IF(F553&lt;&gt;"",INDIRECT("'"&amp;F553&amp;"'!"&amp;G553),"")</f>
        <v/>
      </c>
      <c r="F553" s="550"/>
      <c r="H553" s="3"/>
      <c r="I553" s="3"/>
      <c r="J553" s="3"/>
    </row>
    <row r="554" spans="1:10" ht="15.75" customHeight="1">
      <c r="A554" s="1">
        <v>549</v>
      </c>
      <c r="C554" s="2" t="s">
        <v>3581</v>
      </c>
      <c r="E554" t="str" cm="1">
        <f t="array" aca="1" ref="E554" ca="1">IF(F554&lt;&gt;"",INDIRECT("'"&amp;F554&amp;"'!"&amp;G554),"")</f>
        <v/>
      </c>
      <c r="F554" s="550"/>
      <c r="H554" s="3"/>
      <c r="I554" s="3"/>
      <c r="J554" s="3"/>
    </row>
    <row r="555" spans="1:10" ht="15.75" customHeight="1">
      <c r="A555" s="1">
        <v>550</v>
      </c>
      <c r="C555" s="2" t="s">
        <v>3581</v>
      </c>
      <c r="E555" t="str" cm="1">
        <f t="array" aca="1" ref="E555" ca="1">IF(F555&lt;&gt;"",INDIRECT("'"&amp;F555&amp;"'!"&amp;G555),"")</f>
        <v/>
      </c>
      <c r="F555" s="550"/>
      <c r="H555" s="3"/>
      <c r="I555" s="3"/>
      <c r="J555" s="3"/>
    </row>
    <row r="556" spans="1:10" ht="15.75" customHeight="1">
      <c r="A556" s="1">
        <v>551</v>
      </c>
      <c r="C556" s="2" t="s">
        <v>3581</v>
      </c>
      <c r="E556" t="str" cm="1">
        <f t="array" aca="1" ref="E556" ca="1">IF(F556&lt;&gt;"",INDIRECT("'"&amp;F556&amp;"'!"&amp;G556),"")</f>
        <v/>
      </c>
      <c r="F556" s="550"/>
      <c r="H556" s="3"/>
      <c r="I556" s="3"/>
      <c r="J556" s="3"/>
    </row>
    <row r="557" spans="1:10" ht="15.75" customHeight="1">
      <c r="A557" s="1">
        <v>552</v>
      </c>
      <c r="C557" s="2" t="s">
        <v>3581</v>
      </c>
      <c r="E557" t="str" cm="1">
        <f t="array" aca="1" ref="E557" ca="1">IF(F557&lt;&gt;"",INDIRECT("'"&amp;F557&amp;"'!"&amp;G557),"")</f>
        <v/>
      </c>
      <c r="F557" s="550"/>
      <c r="H557" s="3"/>
      <c r="I557" s="3"/>
      <c r="J557" s="3"/>
    </row>
    <row r="558" spans="1:10" ht="15.75" customHeight="1">
      <c r="A558" s="1">
        <v>553</v>
      </c>
      <c r="C558" s="2" t="s">
        <v>3581</v>
      </c>
      <c r="E558" t="str" cm="1">
        <f t="array" aca="1" ref="E558" ca="1">IF(F558&lt;&gt;"",INDIRECT("'"&amp;F558&amp;"'!"&amp;G558),"")</f>
        <v/>
      </c>
      <c r="F558" s="550"/>
      <c r="H558" s="3"/>
      <c r="I558" s="3"/>
      <c r="J558" s="3"/>
    </row>
    <row r="559" spans="1:10" ht="15.75" customHeight="1">
      <c r="A559" s="1">
        <v>554</v>
      </c>
      <c r="C559" s="2" t="s">
        <v>3581</v>
      </c>
      <c r="E559" t="str" cm="1">
        <f t="array" aca="1" ref="E559" ca="1">IF(F559&lt;&gt;"",INDIRECT("'"&amp;F559&amp;"'!"&amp;G559),"")</f>
        <v/>
      </c>
      <c r="F559" s="550"/>
      <c r="H559" s="3"/>
      <c r="I559" s="3"/>
      <c r="J559" s="3"/>
    </row>
    <row r="560" spans="1:10" ht="15.75" customHeight="1">
      <c r="A560" s="1">
        <v>555</v>
      </c>
      <c r="C560" s="2" t="s">
        <v>3581</v>
      </c>
      <c r="E560" t="str" cm="1">
        <f t="array" aca="1" ref="E560" ca="1">IF(F560&lt;&gt;"",INDIRECT("'"&amp;F560&amp;"'!"&amp;G560),"")</f>
        <v/>
      </c>
      <c r="F560" s="550"/>
      <c r="H560" s="3"/>
      <c r="I560" s="3"/>
      <c r="J560" s="3"/>
    </row>
    <row r="561" spans="1:18" ht="15.75" customHeight="1">
      <c r="A561" s="1">
        <v>556</v>
      </c>
      <c r="C561" s="2" t="s">
        <v>3581</v>
      </c>
      <c r="E561" t="str" cm="1">
        <f t="array" aca="1" ref="E561" ca="1">IF(F561&lt;&gt;"",INDIRECT("'"&amp;F561&amp;"'!"&amp;G561),"")</f>
        <v/>
      </c>
      <c r="F561" s="550"/>
      <c r="R561" s="1175"/>
    </row>
    <row r="562" spans="1:18">
      <c r="A562">
        <v>557</v>
      </c>
      <c r="B562" s="6">
        <f>'BudgetSum 2-4'!H35</f>
        <v>0</v>
      </c>
      <c r="D562" t="b">
        <f ca="1">E562=B562</f>
        <v>1</v>
      </c>
      <c r="E562" cm="1">
        <f t="array" aca="1" ref="E562" ca="1">IF(F562&lt;&gt;"",INDIRECT("'"&amp;F562&amp;"'!"&amp;G562),"")</f>
        <v>0</v>
      </c>
      <c r="F562" s="1175" t="s">
        <v>3517</v>
      </c>
      <c r="G562" t="s">
        <v>3638</v>
      </c>
      <c r="R562" s="1175"/>
    </row>
    <row r="563" spans="1:18">
      <c r="A563">
        <v>558</v>
      </c>
      <c r="B563" s="6">
        <f>'BudgetSum 2-4'!H36</f>
        <v>0</v>
      </c>
      <c r="D563" t="b">
        <f ca="1">E563=B563</f>
        <v>1</v>
      </c>
      <c r="E563" cm="1">
        <f t="array" aca="1" ref="E563" ca="1">IF(F563&lt;&gt;"",INDIRECT("'"&amp;F563&amp;"'!"&amp;G563),"")</f>
        <v>0</v>
      </c>
      <c r="F563" s="1175" t="s">
        <v>3517</v>
      </c>
      <c r="G563" t="s">
        <v>3639</v>
      </c>
      <c r="R563" s="1175"/>
    </row>
    <row r="564" spans="1:18">
      <c r="A564">
        <v>559</v>
      </c>
      <c r="B564" s="6">
        <f>'BudgetSum 2-4'!H37</f>
        <v>0</v>
      </c>
      <c r="D564" t="b">
        <f ca="1">E564=B564</f>
        <v>1</v>
      </c>
      <c r="E564" cm="1">
        <f t="array" aca="1" ref="E564" ca="1">IF(F564&lt;&gt;"",INDIRECT("'"&amp;F564&amp;"'!"&amp;G564),"")</f>
        <v>0</v>
      </c>
      <c r="F564" s="1175" t="s">
        <v>3517</v>
      </c>
      <c r="G564" t="s">
        <v>3640</v>
      </c>
      <c r="R564" s="1175"/>
    </row>
    <row r="565" spans="1:18" ht="15.75" customHeight="1">
      <c r="A565" s="1">
        <v>560</v>
      </c>
      <c r="C565" s="2" t="s">
        <v>3581</v>
      </c>
      <c r="E565" t="str" cm="1">
        <f t="array" aca="1" ref="E565" ca="1">IF(F565&lt;&gt;"",INDIRECT("'"&amp;F565&amp;"'!"&amp;G565),"")</f>
        <v/>
      </c>
      <c r="F565" s="550"/>
      <c r="R565" s="1175"/>
    </row>
    <row r="566" spans="1:18" ht="15.75" customHeight="1">
      <c r="A566" s="1">
        <v>561</v>
      </c>
      <c r="C566" s="2" t="s">
        <v>3581</v>
      </c>
      <c r="E566" t="str" cm="1">
        <f t="array" aca="1" ref="E566" ca="1">IF(F566&lt;&gt;"",INDIRECT("'"&amp;F566&amp;"'!"&amp;G566),"")</f>
        <v/>
      </c>
      <c r="F566" s="550"/>
      <c r="H566" s="3"/>
      <c r="I566" s="3"/>
      <c r="J566" s="3"/>
    </row>
    <row r="567" spans="1:18" ht="15.75" customHeight="1">
      <c r="A567" s="1">
        <v>562</v>
      </c>
      <c r="C567" s="2" t="s">
        <v>3581</v>
      </c>
      <c r="E567" t="str" cm="1">
        <f t="array" aca="1" ref="E567" ca="1">IF(F567&lt;&gt;"",INDIRECT("'"&amp;F567&amp;"'!"&amp;G567),"")</f>
        <v/>
      </c>
      <c r="F567" s="550"/>
      <c r="H567" s="3"/>
      <c r="I567" s="3"/>
      <c r="J567" s="3"/>
    </row>
    <row r="568" spans="1:18" ht="15.75" customHeight="1">
      <c r="A568" s="1">
        <v>563</v>
      </c>
      <c r="C568" s="2" t="s">
        <v>3581</v>
      </c>
      <c r="E568" t="str" cm="1">
        <f t="array" aca="1" ref="E568" ca="1">IF(F568&lt;&gt;"",INDIRECT("'"&amp;F568&amp;"'!"&amp;G568),"")</f>
        <v/>
      </c>
      <c r="F568" s="550"/>
      <c r="R568" s="1175"/>
    </row>
    <row r="569" spans="1:18" ht="15.75" customHeight="1">
      <c r="A569" s="1">
        <v>564</v>
      </c>
      <c r="C569" s="2" t="s">
        <v>3581</v>
      </c>
      <c r="E569" t="str" cm="1">
        <f t="array" aca="1" ref="E569" ca="1">IF(F569&lt;&gt;"",INDIRECT("'"&amp;F569&amp;"'!"&amp;G569),"")</f>
        <v/>
      </c>
      <c r="F569" s="550"/>
      <c r="R569" s="1175"/>
    </row>
    <row r="570" spans="1:18" ht="15.75" customHeight="1">
      <c r="A570" s="1">
        <v>565</v>
      </c>
      <c r="C570" s="2" t="s">
        <v>3581</v>
      </c>
      <c r="E570" t="str" cm="1">
        <f t="array" aca="1" ref="E570" ca="1">IF(F570&lt;&gt;"",INDIRECT("'"&amp;F570&amp;"'!"&amp;G570),"")</f>
        <v/>
      </c>
      <c r="F570" s="550"/>
      <c r="H570" s="3"/>
      <c r="I570" s="3"/>
      <c r="J570" s="3"/>
    </row>
    <row r="571" spans="1:18" ht="15.75" customHeight="1">
      <c r="A571" s="1">
        <v>566</v>
      </c>
      <c r="C571" s="2" t="s">
        <v>3581</v>
      </c>
      <c r="E571" t="str" cm="1">
        <f t="array" aca="1" ref="E571" ca="1">IF(F571&lt;&gt;"",INDIRECT("'"&amp;F571&amp;"'!"&amp;G571),"")</f>
        <v/>
      </c>
      <c r="F571" s="550"/>
      <c r="H571" s="3"/>
      <c r="I571" s="3"/>
      <c r="J571" s="3"/>
    </row>
    <row r="572" spans="1:18" ht="15.75" customHeight="1">
      <c r="A572" s="1">
        <v>567</v>
      </c>
      <c r="C572" s="2" t="s">
        <v>3581</v>
      </c>
      <c r="E572" t="str" cm="1">
        <f t="array" aca="1" ref="E572" ca="1">IF(F572&lt;&gt;"",INDIRECT("'"&amp;F572&amp;"'!"&amp;G572),"")</f>
        <v/>
      </c>
      <c r="F572" s="550"/>
      <c r="H572" s="3"/>
      <c r="I572" s="3"/>
      <c r="J572" s="3"/>
    </row>
    <row r="573" spans="1:18" ht="15.75" customHeight="1">
      <c r="A573" s="1">
        <v>568</v>
      </c>
      <c r="C573" s="2" t="s">
        <v>3581</v>
      </c>
      <c r="E573" t="str" cm="1">
        <f t="array" aca="1" ref="E573" ca="1">IF(F573&lt;&gt;"",INDIRECT("'"&amp;F573&amp;"'!"&amp;G573),"")</f>
        <v/>
      </c>
      <c r="F573" s="550"/>
      <c r="H573" s="3"/>
      <c r="I573" s="3"/>
      <c r="J573" s="3"/>
    </row>
    <row r="574" spans="1:18" ht="15.75" customHeight="1">
      <c r="A574" s="1">
        <v>569</v>
      </c>
      <c r="C574" s="2" t="s">
        <v>3581</v>
      </c>
      <c r="E574" t="str" cm="1">
        <f t="array" aca="1" ref="E574" ca="1">IF(F574&lt;&gt;"",INDIRECT("'"&amp;F574&amp;"'!"&amp;G574),"")</f>
        <v/>
      </c>
      <c r="F574" s="550"/>
      <c r="H574" s="3"/>
      <c r="I574" s="3"/>
      <c r="J574" s="3"/>
    </row>
    <row r="575" spans="1:18" ht="15.75" customHeight="1">
      <c r="A575" s="1">
        <v>570</v>
      </c>
      <c r="C575" s="2" t="s">
        <v>3581</v>
      </c>
      <c r="E575" t="str" cm="1">
        <f t="array" aca="1" ref="E575" ca="1">IF(F575&lt;&gt;"",INDIRECT("'"&amp;F575&amp;"'!"&amp;G575),"")</f>
        <v/>
      </c>
      <c r="F575" s="550"/>
      <c r="H575" s="3"/>
      <c r="I575" s="3"/>
      <c r="J575" s="3"/>
    </row>
    <row r="576" spans="1:18" ht="15.75" customHeight="1">
      <c r="A576" s="1">
        <v>571</v>
      </c>
      <c r="C576" s="2" t="s">
        <v>3581</v>
      </c>
      <c r="E576" t="str" cm="1">
        <f t="array" aca="1" ref="E576" ca="1">IF(F576&lt;&gt;"",INDIRECT("'"&amp;F576&amp;"'!"&amp;G576),"")</f>
        <v/>
      </c>
      <c r="F576" s="550"/>
      <c r="H576" s="3"/>
      <c r="I576" s="3"/>
      <c r="J576" s="3"/>
    </row>
    <row r="577" spans="1:18" ht="15.75" customHeight="1">
      <c r="A577" s="1">
        <v>572</v>
      </c>
      <c r="C577" s="2" t="s">
        <v>3581</v>
      </c>
      <c r="E577" t="str" cm="1">
        <f t="array" aca="1" ref="E577" ca="1">IF(F577&lt;&gt;"",INDIRECT("'"&amp;F577&amp;"'!"&amp;G577),"")</f>
        <v/>
      </c>
      <c r="F577" s="550"/>
      <c r="H577" s="3"/>
      <c r="I577" s="3"/>
      <c r="J577" s="3"/>
    </row>
    <row r="578" spans="1:18" ht="15.75" customHeight="1">
      <c r="A578" s="1">
        <v>573</v>
      </c>
      <c r="C578" s="2" t="s">
        <v>3581</v>
      </c>
      <c r="E578" t="str" cm="1">
        <f t="array" aca="1" ref="E578" ca="1">IF(F578&lt;&gt;"",INDIRECT("'"&amp;F578&amp;"'!"&amp;G578),"")</f>
        <v/>
      </c>
      <c r="F578" s="550"/>
      <c r="H578" s="3"/>
      <c r="I578" s="3"/>
      <c r="J578" s="3"/>
    </row>
    <row r="579" spans="1:18" ht="15.75" customHeight="1">
      <c r="A579" s="1">
        <v>574</v>
      </c>
      <c r="C579" s="2" t="s">
        <v>3581</v>
      </c>
      <c r="E579" t="str" cm="1">
        <f t="array" aca="1" ref="E579" ca="1">IF(F579&lt;&gt;"",INDIRECT("'"&amp;F579&amp;"'!"&amp;G579),"")</f>
        <v/>
      </c>
      <c r="F579" s="550"/>
      <c r="H579" s="3"/>
      <c r="I579" s="3"/>
      <c r="J579" s="3"/>
    </row>
    <row r="580" spans="1:18" ht="15.75" customHeight="1">
      <c r="A580" s="1">
        <v>575</v>
      </c>
      <c r="C580" s="2" t="s">
        <v>3581</v>
      </c>
      <c r="E580" t="str" cm="1">
        <f t="array" aca="1" ref="E580" ca="1">IF(F580&lt;&gt;"",INDIRECT("'"&amp;F580&amp;"'!"&amp;G580),"")</f>
        <v/>
      </c>
      <c r="F580" s="550"/>
      <c r="H580" s="3"/>
      <c r="I580" s="3"/>
      <c r="J580" s="3"/>
    </row>
    <row r="581" spans="1:18" ht="15.75" customHeight="1">
      <c r="A581" s="1">
        <v>576</v>
      </c>
      <c r="C581" s="2" t="s">
        <v>3581</v>
      </c>
      <c r="E581" t="str" cm="1">
        <f t="array" aca="1" ref="E581" ca="1">IF(F581&lt;&gt;"",INDIRECT("'"&amp;F581&amp;"'!"&amp;G581),"")</f>
        <v/>
      </c>
      <c r="F581" s="550"/>
      <c r="H581" s="3"/>
      <c r="I581" s="3"/>
      <c r="J581" s="3"/>
    </row>
    <row r="582" spans="1:18" ht="15.75" customHeight="1">
      <c r="A582" s="1">
        <v>577</v>
      </c>
      <c r="C582" s="2" t="s">
        <v>3581</v>
      </c>
      <c r="E582" t="str" cm="1">
        <f t="array" aca="1" ref="E582" ca="1">IF(F582&lt;&gt;"",INDIRECT("'"&amp;F582&amp;"'!"&amp;G582),"")</f>
        <v/>
      </c>
      <c r="F582" s="550"/>
    </row>
    <row r="583" spans="1:18" ht="15.75" customHeight="1">
      <c r="A583" s="1">
        <v>578</v>
      </c>
      <c r="C583" s="2" t="s">
        <v>3581</v>
      </c>
      <c r="E583" t="str" cm="1">
        <f t="array" aca="1" ref="E583" ca="1">IF(F583&lt;&gt;"",INDIRECT("'"&amp;F583&amp;"'!"&amp;G583),"")</f>
        <v/>
      </c>
      <c r="F583" s="550"/>
      <c r="R583" s="1175"/>
    </row>
    <row r="584" spans="1:18" ht="15.75" customHeight="1">
      <c r="A584" s="1">
        <v>579</v>
      </c>
      <c r="C584" s="2" t="s">
        <v>3581</v>
      </c>
      <c r="E584" t="str" cm="1">
        <f t="array" aca="1" ref="E584" ca="1">IF(F584&lt;&gt;"",INDIRECT("'"&amp;F584&amp;"'!"&amp;G584),"")</f>
        <v/>
      </c>
      <c r="F584" s="550"/>
      <c r="R584" s="1175"/>
    </row>
    <row r="585" spans="1:18" ht="15.75" customHeight="1">
      <c r="A585" s="1">
        <v>580</v>
      </c>
      <c r="C585" s="2" t="s">
        <v>3581</v>
      </c>
      <c r="E585" t="str" cm="1">
        <f t="array" aca="1" ref="E585" ca="1">IF(F585&lt;&gt;"",INDIRECT("'"&amp;F585&amp;"'!"&amp;G585),"")</f>
        <v/>
      </c>
      <c r="F585" s="550"/>
      <c r="H585" s="3"/>
      <c r="I585" s="3"/>
      <c r="J585" s="3"/>
    </row>
    <row r="586" spans="1:18" ht="15.75" customHeight="1">
      <c r="A586" s="1">
        <v>581</v>
      </c>
      <c r="C586" s="2" t="s">
        <v>3581</v>
      </c>
      <c r="E586" t="str" cm="1">
        <f t="array" aca="1" ref="E586" ca="1">IF(F586&lt;&gt;"",INDIRECT("'"&amp;F586&amp;"'!"&amp;G586),"")</f>
        <v/>
      </c>
      <c r="F586" s="550"/>
      <c r="H586" s="3"/>
      <c r="I586" s="3"/>
      <c r="J586" s="3"/>
    </row>
    <row r="587" spans="1:18" ht="15.75" customHeight="1">
      <c r="A587" s="1">
        <v>582</v>
      </c>
      <c r="C587" s="2" t="s">
        <v>3581</v>
      </c>
      <c r="E587" t="str" cm="1">
        <f t="array" aca="1" ref="E587" ca="1">IF(F587&lt;&gt;"",INDIRECT("'"&amp;F587&amp;"'!"&amp;G587),"")</f>
        <v/>
      </c>
      <c r="F587" s="550"/>
      <c r="R587" s="1175"/>
    </row>
    <row r="588" spans="1:18" ht="15.75" customHeight="1">
      <c r="A588" s="1">
        <v>583</v>
      </c>
      <c r="C588" s="2" t="s">
        <v>3581</v>
      </c>
      <c r="E588" t="str" cm="1">
        <f t="array" aca="1" ref="E588" ca="1">IF(F588&lt;&gt;"",INDIRECT("'"&amp;F588&amp;"'!"&amp;G588),"")</f>
        <v/>
      </c>
      <c r="F588" s="550"/>
      <c r="R588" s="1175"/>
    </row>
    <row r="589" spans="1:18" ht="15.75" customHeight="1">
      <c r="A589" s="1">
        <v>584</v>
      </c>
      <c r="C589" s="2" t="s">
        <v>3581</v>
      </c>
      <c r="E589" t="str" cm="1">
        <f t="array" aca="1" ref="E589" ca="1">IF(F589&lt;&gt;"",INDIRECT("'"&amp;F589&amp;"'!"&amp;G589),"")</f>
        <v/>
      </c>
      <c r="F589" s="550"/>
      <c r="R589" s="1175"/>
    </row>
    <row r="590" spans="1:18" ht="15.75" customHeight="1">
      <c r="A590" s="1">
        <v>585</v>
      </c>
      <c r="C590" s="2" t="s">
        <v>3581</v>
      </c>
      <c r="E590" t="str" cm="1">
        <f t="array" aca="1" ref="E590" ca="1">IF(F590&lt;&gt;"",INDIRECT("'"&amp;F590&amp;"'!"&amp;G590),"")</f>
        <v/>
      </c>
      <c r="F590" s="550"/>
      <c r="R590" s="1175"/>
    </row>
    <row r="591" spans="1:18" ht="15.75" customHeight="1">
      <c r="A591" s="1">
        <v>586</v>
      </c>
      <c r="C591" s="2" t="s">
        <v>3581</v>
      </c>
      <c r="E591" t="str" cm="1">
        <f t="array" aca="1" ref="E591" ca="1">IF(F591&lt;&gt;"",INDIRECT("'"&amp;F591&amp;"'!"&amp;G591),"")</f>
        <v/>
      </c>
      <c r="F591" s="550"/>
    </row>
    <row r="592" spans="1:18" ht="15.75" customHeight="1">
      <c r="A592" s="1">
        <v>587</v>
      </c>
      <c r="C592" s="2" t="s">
        <v>3581</v>
      </c>
      <c r="E592" t="str" cm="1">
        <f t="array" aca="1" ref="E592" ca="1">IF(F592&lt;&gt;"",INDIRECT("'"&amp;F592&amp;"'!"&amp;G592),"")</f>
        <v/>
      </c>
      <c r="F592" s="550"/>
    </row>
    <row r="593" spans="1:18" ht="15.75" customHeight="1">
      <c r="A593" s="1">
        <v>588</v>
      </c>
      <c r="C593" s="2" t="s">
        <v>3581</v>
      </c>
      <c r="E593" t="str" cm="1">
        <f t="array" aca="1" ref="E593" ca="1">IF(F593&lt;&gt;"",INDIRECT("'"&amp;F593&amp;"'!"&amp;G593),"")</f>
        <v/>
      </c>
      <c r="F593" s="550"/>
    </row>
    <row r="594" spans="1:18" ht="15.75" customHeight="1">
      <c r="A594" s="1">
        <v>589</v>
      </c>
      <c r="C594" s="2" t="s">
        <v>3581</v>
      </c>
      <c r="E594" t="str" cm="1">
        <f t="array" aca="1" ref="E594" ca="1">IF(F594&lt;&gt;"",INDIRECT("'"&amp;F594&amp;"'!"&amp;G594),"")</f>
        <v/>
      </c>
      <c r="F594" s="550"/>
    </row>
    <row r="595" spans="1:18">
      <c r="A595">
        <v>590</v>
      </c>
      <c r="B595" s="6">
        <f>'BudgetSum 2-4'!I35</f>
        <v>0</v>
      </c>
      <c r="D595" t="b">
        <f ca="1">E595=B595</f>
        <v>1</v>
      </c>
      <c r="E595" cm="1">
        <f t="array" aca="1" ref="E595" ca="1">IF(F595&lt;&gt;"",INDIRECT("'"&amp;F595&amp;"'!"&amp;G595),"")</f>
        <v>0</v>
      </c>
      <c r="F595" s="1175" t="s">
        <v>3517</v>
      </c>
      <c r="G595" t="s">
        <v>3641</v>
      </c>
      <c r="R595" s="1175"/>
    </row>
    <row r="596" spans="1:18" ht="15" customHeight="1">
      <c r="A596">
        <v>591</v>
      </c>
      <c r="B596" s="6">
        <f>'BudgetSum 2-4'!I36</f>
        <v>0</v>
      </c>
      <c r="D596" t="b">
        <f ca="1">E596=B596</f>
        <v>1</v>
      </c>
      <c r="E596" cm="1">
        <f t="array" aca="1" ref="E596" ca="1">IF(F596&lt;&gt;"",INDIRECT("'"&amp;F596&amp;"'!"&amp;G596),"")</f>
        <v>0</v>
      </c>
      <c r="F596" s="1175" t="s">
        <v>3517</v>
      </c>
      <c r="G596" t="s">
        <v>3642</v>
      </c>
    </row>
    <row r="597" spans="1:18">
      <c r="A597">
        <v>592</v>
      </c>
      <c r="B597" s="6">
        <f>'BudgetSum 2-4'!I37</f>
        <v>0</v>
      </c>
      <c r="D597" t="b">
        <f ca="1">E597=B597</f>
        <v>1</v>
      </c>
      <c r="E597" cm="1">
        <f t="array" aca="1" ref="E597" ca="1">IF(F597&lt;&gt;"",INDIRECT("'"&amp;F597&amp;"'!"&amp;G597),"")</f>
        <v>0</v>
      </c>
      <c r="F597" s="1175" t="s">
        <v>3517</v>
      </c>
      <c r="G597" t="s">
        <v>3643</v>
      </c>
      <c r="R597" s="1175"/>
    </row>
    <row r="598" spans="1:18" ht="15.75" customHeight="1">
      <c r="A598" s="1">
        <v>593</v>
      </c>
      <c r="C598" s="2" t="s">
        <v>3581</v>
      </c>
      <c r="E598" t="str" cm="1">
        <f t="array" aca="1" ref="E598" ca="1">IF(F598&lt;&gt;"",INDIRECT("'"&amp;F598&amp;"'!"&amp;G598),"")</f>
        <v/>
      </c>
      <c r="F598" s="550"/>
    </row>
    <row r="599" spans="1:18" ht="15.75" customHeight="1">
      <c r="A599" s="1">
        <v>594</v>
      </c>
      <c r="C599" s="2" t="s">
        <v>3581</v>
      </c>
      <c r="E599" t="str" cm="1">
        <f t="array" aca="1" ref="E599" ca="1">IF(F599&lt;&gt;"",INDIRECT("'"&amp;F599&amp;"'!"&amp;G599),"")</f>
        <v/>
      </c>
      <c r="F599" s="550"/>
    </row>
    <row r="600" spans="1:18" ht="15.75" customHeight="1">
      <c r="A600" s="1">
        <v>595</v>
      </c>
      <c r="C600" s="2" t="s">
        <v>3581</v>
      </c>
      <c r="E600" t="str" cm="1">
        <f t="array" aca="1" ref="E600" ca="1">IF(F600&lt;&gt;"",INDIRECT("'"&amp;F600&amp;"'!"&amp;G600),"")</f>
        <v/>
      </c>
      <c r="F600" s="550"/>
      <c r="H600" s="3"/>
      <c r="I600" s="3"/>
      <c r="J600" s="3"/>
    </row>
    <row r="601" spans="1:18" ht="15.75" customHeight="1">
      <c r="A601" s="1">
        <v>596</v>
      </c>
      <c r="C601" s="2" t="s">
        <v>3581</v>
      </c>
      <c r="E601" t="str" cm="1">
        <f t="array" aca="1" ref="E601" ca="1">IF(F601&lt;&gt;"",INDIRECT("'"&amp;F601&amp;"'!"&amp;G601),"")</f>
        <v/>
      </c>
      <c r="F601" s="550"/>
      <c r="H601" s="3"/>
      <c r="I601" s="3"/>
      <c r="J601" s="3"/>
    </row>
    <row r="602" spans="1:18" ht="15.75" customHeight="1">
      <c r="A602" s="1">
        <v>597</v>
      </c>
      <c r="C602" s="2" t="s">
        <v>3581</v>
      </c>
      <c r="E602" t="str" cm="1">
        <f t="array" aca="1" ref="E602" ca="1">IF(F602&lt;&gt;"",INDIRECT("'"&amp;F602&amp;"'!"&amp;G602),"")</f>
        <v/>
      </c>
      <c r="F602" s="550"/>
      <c r="H602" s="3"/>
      <c r="I602" s="3"/>
      <c r="J602" s="3"/>
    </row>
    <row r="603" spans="1:18" ht="15.75" customHeight="1">
      <c r="A603" s="1">
        <v>598</v>
      </c>
      <c r="C603" s="2" t="s">
        <v>3581</v>
      </c>
      <c r="E603" t="str" cm="1">
        <f t="array" aca="1" ref="E603" ca="1">IF(F603&lt;&gt;"",INDIRECT("'"&amp;F603&amp;"'!"&amp;G603),"")</f>
        <v/>
      </c>
      <c r="F603" s="550"/>
      <c r="H603" s="3"/>
      <c r="I603" s="3"/>
      <c r="J603" s="3"/>
    </row>
    <row r="604" spans="1:18" ht="15.75" customHeight="1">
      <c r="A604" s="1">
        <v>599</v>
      </c>
      <c r="C604" s="2" t="s">
        <v>3581</v>
      </c>
      <c r="E604" t="str" cm="1">
        <f t="array" aca="1" ref="E604" ca="1">IF(F604&lt;&gt;"",INDIRECT("'"&amp;F604&amp;"'!"&amp;G604),"")</f>
        <v/>
      </c>
      <c r="F604" s="550"/>
      <c r="H604" s="3"/>
      <c r="I604" s="3"/>
      <c r="J604" s="3"/>
    </row>
    <row r="605" spans="1:18" ht="15.75" customHeight="1">
      <c r="A605" s="1">
        <v>600</v>
      </c>
      <c r="C605" s="2" t="s">
        <v>3581</v>
      </c>
      <c r="E605" t="str" cm="1">
        <f t="array" aca="1" ref="E605" ca="1">IF(F605&lt;&gt;"",INDIRECT("'"&amp;F605&amp;"'!"&amp;G605),"")</f>
        <v/>
      </c>
      <c r="F605" s="550"/>
      <c r="H605" s="3"/>
      <c r="I605" s="3"/>
      <c r="J605" s="3"/>
    </row>
    <row r="606" spans="1:18" ht="15.75" customHeight="1">
      <c r="A606" s="1">
        <v>601</v>
      </c>
      <c r="C606" s="2" t="s">
        <v>3581</v>
      </c>
      <c r="E606" t="str" cm="1">
        <f t="array" aca="1" ref="E606" ca="1">IF(F606&lt;&gt;"",INDIRECT("'"&amp;F606&amp;"'!"&amp;G606),"")</f>
        <v/>
      </c>
      <c r="F606" s="550"/>
      <c r="H606" s="3"/>
      <c r="I606" s="3"/>
      <c r="J606" s="3"/>
    </row>
    <row r="607" spans="1:18" ht="15.75" customHeight="1">
      <c r="A607" s="1">
        <v>602</v>
      </c>
      <c r="C607" s="2" t="s">
        <v>3581</v>
      </c>
      <c r="E607" t="str" cm="1">
        <f t="array" aca="1" ref="E607" ca="1">IF(F607&lt;&gt;"",INDIRECT("'"&amp;F607&amp;"'!"&amp;G607),"")</f>
        <v/>
      </c>
      <c r="F607" s="550"/>
      <c r="H607" s="3"/>
      <c r="I607" s="3"/>
      <c r="J607" s="3"/>
    </row>
    <row r="608" spans="1:18" ht="15.75" customHeight="1">
      <c r="A608" s="1">
        <v>603</v>
      </c>
      <c r="C608" s="2" t="s">
        <v>3581</v>
      </c>
      <c r="E608" t="str" cm="1">
        <f t="array" aca="1" ref="E608" ca="1">IF(F608&lt;&gt;"",INDIRECT("'"&amp;F608&amp;"'!"&amp;G608),"")</f>
        <v/>
      </c>
      <c r="F608" s="550"/>
      <c r="H608" s="3"/>
      <c r="I608" s="3"/>
      <c r="J608" s="3"/>
    </row>
    <row r="609" spans="1:10" ht="15.75" customHeight="1">
      <c r="A609" s="1">
        <v>604</v>
      </c>
      <c r="C609" s="2" t="s">
        <v>3581</v>
      </c>
      <c r="E609" t="str" cm="1">
        <f t="array" aca="1" ref="E609" ca="1">IF(F609&lt;&gt;"",INDIRECT("'"&amp;F609&amp;"'!"&amp;G609),"")</f>
        <v/>
      </c>
      <c r="F609" s="550"/>
      <c r="H609" s="3"/>
      <c r="I609" s="3"/>
      <c r="J609" s="3"/>
    </row>
    <row r="610" spans="1:10" ht="15.75" customHeight="1">
      <c r="A610" s="1">
        <v>605</v>
      </c>
      <c r="C610" s="2" t="s">
        <v>3581</v>
      </c>
      <c r="E610" t="str" cm="1">
        <f t="array" aca="1" ref="E610" ca="1">IF(F610&lt;&gt;"",INDIRECT("'"&amp;F610&amp;"'!"&amp;G610),"")</f>
        <v/>
      </c>
      <c r="F610" s="550"/>
      <c r="H610" s="3"/>
      <c r="I610" s="3"/>
      <c r="J610" s="3"/>
    </row>
    <row r="611" spans="1:10" ht="15.75" customHeight="1">
      <c r="A611" s="1">
        <v>606</v>
      </c>
      <c r="C611" s="2" t="s">
        <v>3581</v>
      </c>
      <c r="E611" t="str" cm="1">
        <f t="array" aca="1" ref="E611" ca="1">IF(F611&lt;&gt;"",INDIRECT("'"&amp;F611&amp;"'!"&amp;G611),"")</f>
        <v/>
      </c>
      <c r="F611" s="550"/>
      <c r="H611" s="3"/>
      <c r="I611" s="3"/>
      <c r="J611" s="3"/>
    </row>
    <row r="612" spans="1:10" ht="15.75" customHeight="1">
      <c r="A612" s="1">
        <v>607</v>
      </c>
      <c r="C612" s="2" t="s">
        <v>3581</v>
      </c>
      <c r="E612" t="str" cm="1">
        <f t="array" aca="1" ref="E612" ca="1">IF(F612&lt;&gt;"",INDIRECT("'"&amp;F612&amp;"'!"&amp;G612),"")</f>
        <v/>
      </c>
      <c r="F612" s="550"/>
      <c r="H612" s="3"/>
      <c r="I612" s="3"/>
      <c r="J612" s="3"/>
    </row>
    <row r="613" spans="1:10" ht="15.75" customHeight="1">
      <c r="A613" s="1">
        <v>608</v>
      </c>
      <c r="C613" s="2" t="s">
        <v>3581</v>
      </c>
      <c r="E613" t="str" cm="1">
        <f t="array" aca="1" ref="E613" ca="1">IF(F613&lt;&gt;"",INDIRECT("'"&amp;F613&amp;"'!"&amp;G613),"")</f>
        <v/>
      </c>
      <c r="F613" s="550"/>
      <c r="H613" s="3"/>
      <c r="I613" s="3"/>
      <c r="J613" s="3"/>
    </row>
    <row r="614" spans="1:10" ht="15.75" customHeight="1">
      <c r="A614" s="1">
        <v>609</v>
      </c>
      <c r="C614" s="2" t="s">
        <v>3581</v>
      </c>
      <c r="E614" t="str" cm="1">
        <f t="array" aca="1" ref="E614" ca="1">IF(F614&lt;&gt;"",INDIRECT("'"&amp;F614&amp;"'!"&amp;G614),"")</f>
        <v/>
      </c>
      <c r="F614" s="550"/>
      <c r="H614" s="3"/>
      <c r="I614" s="3"/>
      <c r="J614" s="3"/>
    </row>
    <row r="615" spans="1:10" ht="15.75" customHeight="1">
      <c r="A615" s="1">
        <v>610</v>
      </c>
      <c r="C615" s="2" t="s">
        <v>3581</v>
      </c>
      <c r="E615" t="str" cm="1">
        <f t="array" aca="1" ref="E615" ca="1">IF(F615&lt;&gt;"",INDIRECT("'"&amp;F615&amp;"'!"&amp;G615),"")</f>
        <v/>
      </c>
      <c r="F615" s="550"/>
      <c r="H615" s="3"/>
      <c r="I615" s="3"/>
      <c r="J615" s="3"/>
    </row>
    <row r="616" spans="1:10" ht="15.75" customHeight="1">
      <c r="A616" s="1">
        <v>611</v>
      </c>
      <c r="C616" s="2" t="s">
        <v>3581</v>
      </c>
      <c r="E616" t="str" cm="1">
        <f t="array" aca="1" ref="E616" ca="1">IF(F616&lt;&gt;"",INDIRECT("'"&amp;F616&amp;"'!"&amp;G616),"")</f>
        <v/>
      </c>
      <c r="F616" s="550"/>
      <c r="H616" s="3"/>
      <c r="I616" s="3"/>
      <c r="J616" s="3"/>
    </row>
    <row r="617" spans="1:10" ht="15.75" customHeight="1">
      <c r="A617" s="1">
        <v>612</v>
      </c>
      <c r="C617" s="2" t="s">
        <v>3581</v>
      </c>
      <c r="E617" t="str" cm="1">
        <f t="array" aca="1" ref="E617" ca="1">IF(F617&lt;&gt;"",INDIRECT("'"&amp;F617&amp;"'!"&amp;G617),"")</f>
        <v/>
      </c>
      <c r="F617" s="550"/>
      <c r="H617" s="3"/>
      <c r="I617" s="3"/>
      <c r="J617" s="3"/>
    </row>
    <row r="618" spans="1:10" ht="15.75" customHeight="1">
      <c r="A618" s="1">
        <v>613</v>
      </c>
      <c r="C618" s="2" t="s">
        <v>3581</v>
      </c>
      <c r="E618" t="str" cm="1">
        <f t="array" aca="1" ref="E618" ca="1">IF(F618&lt;&gt;"",INDIRECT("'"&amp;F618&amp;"'!"&amp;G618),"")</f>
        <v/>
      </c>
      <c r="F618" s="550"/>
      <c r="H618" s="3"/>
      <c r="I618" s="3"/>
      <c r="J618" s="3"/>
    </row>
    <row r="619" spans="1:10" ht="15.75" customHeight="1">
      <c r="A619" s="1">
        <v>614</v>
      </c>
      <c r="C619" s="2" t="s">
        <v>3581</v>
      </c>
      <c r="E619" t="str" cm="1">
        <f t="array" aca="1" ref="E619" ca="1">IF(F619&lt;&gt;"",INDIRECT("'"&amp;F619&amp;"'!"&amp;G619),"")</f>
        <v/>
      </c>
      <c r="F619" s="550"/>
      <c r="H619" s="3"/>
      <c r="I619" s="3"/>
      <c r="J619" s="3"/>
    </row>
    <row r="620" spans="1:10" ht="15.75" customHeight="1">
      <c r="A620" s="1">
        <v>615</v>
      </c>
      <c r="C620" s="2" t="s">
        <v>3581</v>
      </c>
      <c r="E620" t="str" cm="1">
        <f t="array" aca="1" ref="E620" ca="1">IF(F620&lt;&gt;"",INDIRECT("'"&amp;F620&amp;"'!"&amp;G620),"")</f>
        <v/>
      </c>
      <c r="F620" s="550"/>
      <c r="H620" s="3"/>
      <c r="I620" s="3"/>
      <c r="J620" s="3"/>
    </row>
    <row r="621" spans="1:10" ht="15.75" customHeight="1">
      <c r="A621" s="1">
        <v>616</v>
      </c>
      <c r="C621" s="2" t="s">
        <v>3581</v>
      </c>
      <c r="E621" t="str" cm="1">
        <f t="array" aca="1" ref="E621" ca="1">IF(F621&lt;&gt;"",INDIRECT("'"&amp;F621&amp;"'!"&amp;G621),"")</f>
        <v/>
      </c>
      <c r="F621" s="550"/>
      <c r="H621" s="3"/>
      <c r="I621" s="3"/>
      <c r="J621" s="3"/>
    </row>
    <row r="622" spans="1:10" ht="15.75" customHeight="1">
      <c r="A622" s="1">
        <v>617</v>
      </c>
      <c r="C622" s="2" t="s">
        <v>3581</v>
      </c>
      <c r="E622" t="str" cm="1">
        <f t="array" aca="1" ref="E622" ca="1">IF(F622&lt;&gt;"",INDIRECT("'"&amp;F622&amp;"'!"&amp;G622),"")</f>
        <v/>
      </c>
      <c r="F622" s="550"/>
      <c r="H622" s="3"/>
      <c r="I622" s="3"/>
      <c r="J622" s="3"/>
    </row>
    <row r="623" spans="1:10" ht="15.75" customHeight="1">
      <c r="A623" s="1">
        <v>618</v>
      </c>
      <c r="C623" s="2" t="s">
        <v>3581</v>
      </c>
      <c r="E623" t="str" cm="1">
        <f t="array" aca="1" ref="E623" ca="1">IF(F623&lt;&gt;"",INDIRECT("'"&amp;F623&amp;"'!"&amp;G623),"")</f>
        <v/>
      </c>
      <c r="F623" s="550"/>
      <c r="H623" s="3"/>
      <c r="I623" s="3"/>
      <c r="J623" s="3"/>
    </row>
    <row r="624" spans="1:10" ht="15.75" customHeight="1">
      <c r="A624" s="1">
        <v>619</v>
      </c>
      <c r="C624" s="2" t="s">
        <v>3581</v>
      </c>
      <c r="E624" t="str" cm="1">
        <f t="array" aca="1" ref="E624" ca="1">IF(F624&lt;&gt;"",INDIRECT("'"&amp;F624&amp;"'!"&amp;G624),"")</f>
        <v/>
      </c>
      <c r="F624" s="550"/>
      <c r="H624" s="3"/>
      <c r="I624" s="3"/>
      <c r="J624" s="3"/>
    </row>
    <row r="625" spans="1:10" ht="15.75" customHeight="1">
      <c r="A625" s="1">
        <v>620</v>
      </c>
      <c r="C625" s="2" t="s">
        <v>3581</v>
      </c>
      <c r="E625" t="str" cm="1">
        <f t="array" aca="1" ref="E625" ca="1">IF(F625&lt;&gt;"",INDIRECT("'"&amp;F625&amp;"'!"&amp;G625),"")</f>
        <v/>
      </c>
      <c r="F625" s="550"/>
      <c r="H625" s="3"/>
      <c r="I625" s="3"/>
      <c r="J625" s="3"/>
    </row>
    <row r="626" spans="1:10" ht="15.75" customHeight="1">
      <c r="A626" s="1">
        <v>621</v>
      </c>
      <c r="C626" s="2" t="s">
        <v>3581</v>
      </c>
      <c r="E626" t="str" cm="1">
        <f t="array" aca="1" ref="E626" ca="1">IF(F626&lt;&gt;"",INDIRECT("'"&amp;F626&amp;"'!"&amp;G626),"")</f>
        <v/>
      </c>
      <c r="F626" s="550"/>
      <c r="H626" s="3"/>
      <c r="I626" s="3"/>
      <c r="J626" s="3"/>
    </row>
    <row r="627" spans="1:10" ht="15.75" customHeight="1">
      <c r="A627" s="1">
        <v>622</v>
      </c>
      <c r="C627" s="2" t="s">
        <v>3581</v>
      </c>
      <c r="E627" t="str" cm="1">
        <f t="array" aca="1" ref="E627" ca="1">IF(F627&lt;&gt;"",INDIRECT("'"&amp;F627&amp;"'!"&amp;G627),"")</f>
        <v/>
      </c>
      <c r="F627" s="550"/>
      <c r="H627" s="3"/>
      <c r="I627" s="3"/>
      <c r="J627" s="3"/>
    </row>
    <row r="628" spans="1:10" ht="15.75" customHeight="1">
      <c r="A628" s="1">
        <v>623</v>
      </c>
      <c r="C628" s="2" t="s">
        <v>3581</v>
      </c>
      <c r="E628" t="str" cm="1">
        <f t="array" aca="1" ref="E628" ca="1">IF(F628&lt;&gt;"",INDIRECT("'"&amp;F628&amp;"'!"&amp;G628),"")</f>
        <v/>
      </c>
      <c r="F628" s="550"/>
      <c r="H628" s="3"/>
      <c r="I628" s="3"/>
      <c r="J628" s="3"/>
    </row>
    <row r="629" spans="1:10" ht="15.75" customHeight="1">
      <c r="A629" s="1">
        <v>624</v>
      </c>
      <c r="C629" s="2" t="s">
        <v>3581</v>
      </c>
      <c r="E629" t="str" cm="1">
        <f t="array" aca="1" ref="E629" ca="1">IF(F629&lt;&gt;"",INDIRECT("'"&amp;F629&amp;"'!"&amp;G629),"")</f>
        <v/>
      </c>
      <c r="F629" s="550"/>
      <c r="H629" s="3"/>
      <c r="I629" s="3"/>
      <c r="J629" s="3"/>
    </row>
    <row r="630" spans="1:10" ht="15.75" customHeight="1">
      <c r="A630" s="1">
        <v>625</v>
      </c>
      <c r="C630" s="2" t="s">
        <v>3581</v>
      </c>
      <c r="E630" t="str" cm="1">
        <f t="array" aca="1" ref="E630" ca="1">IF(F630&lt;&gt;"",INDIRECT("'"&amp;F630&amp;"'!"&amp;G630),"")</f>
        <v/>
      </c>
      <c r="F630" s="550"/>
      <c r="H630" s="3"/>
      <c r="I630" s="3"/>
      <c r="J630" s="3"/>
    </row>
    <row r="631" spans="1:10" ht="15.75" customHeight="1">
      <c r="A631" s="1">
        <v>626</v>
      </c>
      <c r="C631" s="2" t="s">
        <v>3581</v>
      </c>
      <c r="E631" t="str" cm="1">
        <f t="array" aca="1" ref="E631" ca="1">IF(F631&lt;&gt;"",INDIRECT("'"&amp;F631&amp;"'!"&amp;G631),"")</f>
        <v/>
      </c>
      <c r="F631" s="550"/>
      <c r="H631" s="3"/>
      <c r="I631" s="3"/>
      <c r="J631" s="3"/>
    </row>
    <row r="632" spans="1:10" ht="15.75" customHeight="1">
      <c r="A632" s="1">
        <v>627</v>
      </c>
      <c r="C632" s="2" t="s">
        <v>3581</v>
      </c>
      <c r="E632" t="str" cm="1">
        <f t="array" aca="1" ref="E632" ca="1">IF(F632&lt;&gt;"",INDIRECT("'"&amp;F632&amp;"'!"&amp;G632),"")</f>
        <v/>
      </c>
      <c r="F632" s="550"/>
      <c r="H632" s="3"/>
      <c r="I632" s="3"/>
      <c r="J632" s="3"/>
    </row>
    <row r="633" spans="1:10" ht="15.75" customHeight="1">
      <c r="A633" s="1">
        <v>628</v>
      </c>
      <c r="C633" s="2" t="s">
        <v>3581</v>
      </c>
      <c r="E633" t="str" cm="1">
        <f t="array" aca="1" ref="E633" ca="1">IF(F633&lt;&gt;"",INDIRECT("'"&amp;F633&amp;"'!"&amp;G633),"")</f>
        <v/>
      </c>
      <c r="F633" s="550"/>
      <c r="H633" s="3"/>
      <c r="I633" s="3"/>
      <c r="J633" s="3"/>
    </row>
    <row r="634" spans="1:10" ht="15.75" customHeight="1">
      <c r="A634" s="1">
        <v>629</v>
      </c>
      <c r="C634" s="2" t="s">
        <v>3581</v>
      </c>
      <c r="E634" t="str" cm="1">
        <f t="array" aca="1" ref="E634" ca="1">IF(F634&lt;&gt;"",INDIRECT("'"&amp;F634&amp;"'!"&amp;G634),"")</f>
        <v/>
      </c>
      <c r="F634" s="550"/>
      <c r="H634" s="3"/>
      <c r="I634" s="3"/>
      <c r="J634" s="3"/>
    </row>
    <row r="635" spans="1:10" ht="15.75" customHeight="1">
      <c r="A635" s="1">
        <v>630</v>
      </c>
      <c r="C635" s="2" t="s">
        <v>3581</v>
      </c>
      <c r="E635" t="str" cm="1">
        <f t="array" aca="1" ref="E635" ca="1">IF(F635&lt;&gt;"",INDIRECT("'"&amp;F635&amp;"'!"&amp;G635),"")</f>
        <v/>
      </c>
      <c r="F635" s="550"/>
      <c r="H635" s="3"/>
      <c r="I635" s="3"/>
      <c r="J635" s="3"/>
    </row>
    <row r="636" spans="1:10" ht="15.75" customHeight="1">
      <c r="A636" s="1">
        <v>631</v>
      </c>
      <c r="C636" s="2" t="s">
        <v>3581</v>
      </c>
      <c r="E636" t="str" cm="1">
        <f t="array" aca="1" ref="E636" ca="1">IF(F636&lt;&gt;"",INDIRECT("'"&amp;F636&amp;"'!"&amp;G636),"")</f>
        <v/>
      </c>
      <c r="F636" s="550"/>
      <c r="H636" s="3"/>
      <c r="I636" s="3"/>
      <c r="J636" s="3"/>
    </row>
    <row r="637" spans="1:10" ht="15.75" customHeight="1">
      <c r="A637" s="1">
        <v>632</v>
      </c>
      <c r="C637" s="2" t="s">
        <v>3581</v>
      </c>
      <c r="E637" t="str" cm="1">
        <f t="array" aca="1" ref="E637" ca="1">IF(F637&lt;&gt;"",INDIRECT("'"&amp;F637&amp;"'!"&amp;G637),"")</f>
        <v/>
      </c>
      <c r="F637" s="550"/>
      <c r="H637" s="3"/>
      <c r="I637" s="3"/>
      <c r="J637" s="3"/>
    </row>
    <row r="638" spans="1:10" ht="15.75" customHeight="1">
      <c r="A638" s="1">
        <v>633</v>
      </c>
      <c r="C638" s="2" t="s">
        <v>3581</v>
      </c>
      <c r="E638" t="str" cm="1">
        <f t="array" aca="1" ref="E638" ca="1">IF(F638&lt;&gt;"",INDIRECT("'"&amp;F638&amp;"'!"&amp;G638),"")</f>
        <v/>
      </c>
      <c r="F638" s="550"/>
      <c r="H638" s="3"/>
      <c r="I638" s="3"/>
      <c r="J638" s="3"/>
    </row>
    <row r="639" spans="1:10" ht="15.75" customHeight="1">
      <c r="A639" s="1">
        <v>634</v>
      </c>
      <c r="C639" s="2" t="s">
        <v>3581</v>
      </c>
      <c r="E639" t="str" cm="1">
        <f t="array" aca="1" ref="E639" ca="1">IF(F639&lt;&gt;"",INDIRECT("'"&amp;F639&amp;"'!"&amp;G639),"")</f>
        <v/>
      </c>
      <c r="F639" s="550"/>
      <c r="H639" s="3"/>
      <c r="I639" s="3"/>
      <c r="J639" s="3"/>
    </row>
    <row r="640" spans="1:10" ht="15.75" customHeight="1">
      <c r="A640" s="1">
        <v>635</v>
      </c>
      <c r="C640" s="2" t="s">
        <v>3581</v>
      </c>
      <c r="E640" t="str" cm="1">
        <f t="array" aca="1" ref="E640" ca="1">IF(F640&lt;&gt;"",INDIRECT("'"&amp;F640&amp;"'!"&amp;G640),"")</f>
        <v/>
      </c>
      <c r="F640" s="550"/>
      <c r="H640" s="3"/>
      <c r="I640" s="3"/>
      <c r="J640" s="3"/>
    </row>
    <row r="641" spans="1:18" ht="15.75" customHeight="1">
      <c r="A641" s="1">
        <v>636</v>
      </c>
      <c r="C641" s="2" t="s">
        <v>3581</v>
      </c>
      <c r="E641" t="str" cm="1">
        <f t="array" aca="1" ref="E641" ca="1">IF(F641&lt;&gt;"",INDIRECT("'"&amp;F641&amp;"'!"&amp;G641),"")</f>
        <v/>
      </c>
      <c r="F641" s="550"/>
      <c r="H641" s="3"/>
      <c r="I641" s="3"/>
      <c r="J641" s="3"/>
    </row>
    <row r="642" spans="1:18" ht="15.75" customHeight="1">
      <c r="A642" s="1">
        <v>637</v>
      </c>
      <c r="C642" s="2" t="s">
        <v>3581</v>
      </c>
      <c r="E642" t="str" cm="1">
        <f t="array" aca="1" ref="E642" ca="1">IF(F642&lt;&gt;"",INDIRECT("'"&amp;F642&amp;"'!"&amp;G642),"")</f>
        <v/>
      </c>
      <c r="F642" s="550"/>
      <c r="H642" s="3"/>
      <c r="I642" s="3"/>
      <c r="J642" s="3"/>
    </row>
    <row r="643" spans="1:18" ht="15.75" customHeight="1">
      <c r="A643" s="1">
        <v>638</v>
      </c>
      <c r="C643" s="2" t="s">
        <v>3581</v>
      </c>
      <c r="E643" t="str" cm="1">
        <f t="array" aca="1" ref="E643" ca="1">IF(F643&lt;&gt;"",INDIRECT("'"&amp;F643&amp;"'!"&amp;G643),"")</f>
        <v/>
      </c>
      <c r="F643" s="550"/>
      <c r="H643" s="3"/>
      <c r="I643" s="3"/>
      <c r="J643" s="3"/>
    </row>
    <row r="644" spans="1:18" ht="15.75" customHeight="1">
      <c r="A644" s="1">
        <v>639</v>
      </c>
      <c r="C644" s="2" t="s">
        <v>3581</v>
      </c>
      <c r="E644" t="str" cm="1">
        <f t="array" aca="1" ref="E644" ca="1">IF(F644&lt;&gt;"",INDIRECT("'"&amp;F644&amp;"'!"&amp;G644),"")</f>
        <v/>
      </c>
      <c r="F644" s="550"/>
      <c r="H644" s="3"/>
      <c r="I644" s="3"/>
      <c r="J644" s="3"/>
    </row>
    <row r="645" spans="1:18" ht="15.75" customHeight="1">
      <c r="A645" s="1">
        <v>640</v>
      </c>
      <c r="C645" s="2" t="s">
        <v>3581</v>
      </c>
      <c r="E645" t="str" cm="1">
        <f t="array" aca="1" ref="E645" ca="1">IF(F645&lt;&gt;"",INDIRECT("'"&amp;F645&amp;"'!"&amp;G645),"")</f>
        <v/>
      </c>
      <c r="F645" s="550"/>
      <c r="H645" s="3"/>
      <c r="I645" s="3"/>
      <c r="J645" s="3"/>
    </row>
    <row r="646" spans="1:18" ht="15.75" customHeight="1">
      <c r="A646" s="1">
        <v>641</v>
      </c>
      <c r="C646" s="2" t="s">
        <v>3581</v>
      </c>
      <c r="E646" t="str" cm="1">
        <f t="array" aca="1" ref="E646" ca="1">IF(F646&lt;&gt;"",INDIRECT("'"&amp;F646&amp;"'!"&amp;G646),"")</f>
        <v/>
      </c>
      <c r="F646" s="550"/>
      <c r="H646" s="3"/>
      <c r="I646" s="3"/>
      <c r="J646" s="3"/>
    </row>
    <row r="647" spans="1:18" ht="15.75" customHeight="1">
      <c r="A647" s="1">
        <v>642</v>
      </c>
      <c r="C647" s="2" t="s">
        <v>3581</v>
      </c>
      <c r="E647" t="str" cm="1">
        <f t="array" aca="1" ref="E647" ca="1">IF(F647&lt;&gt;"",INDIRECT("'"&amp;F647&amp;"'!"&amp;G647),"")</f>
        <v/>
      </c>
      <c r="F647" s="550"/>
      <c r="H647" s="3"/>
      <c r="I647" s="3"/>
      <c r="J647" s="3"/>
    </row>
    <row r="648" spans="1:18" ht="15.75" customHeight="1">
      <c r="A648" s="1">
        <v>643</v>
      </c>
      <c r="C648" s="2" t="s">
        <v>3581</v>
      </c>
      <c r="E648" t="str" cm="1">
        <f t="array" aca="1" ref="E648" ca="1">IF(F648&lt;&gt;"",INDIRECT("'"&amp;F648&amp;"'!"&amp;G648),"")</f>
        <v/>
      </c>
      <c r="F648" s="550"/>
      <c r="H648" s="3"/>
      <c r="I648" s="3"/>
      <c r="J648" s="3"/>
    </row>
    <row r="649" spans="1:18" ht="15" customHeight="1">
      <c r="A649">
        <v>644</v>
      </c>
      <c r="B649" s="6">
        <f>'EstExp 11-19'!C5</f>
        <v>0</v>
      </c>
      <c r="D649" t="b">
        <f ca="1">E649=B649</f>
        <v>1</v>
      </c>
      <c r="E649" cm="1">
        <f t="array" aca="1" ref="E649" ca="1">IF(F649&lt;&gt;"",INDIRECT("'"&amp;F649&amp;"'!"&amp;G649),"")</f>
        <v>0</v>
      </c>
      <c r="F649" s="1175" t="s">
        <v>3614</v>
      </c>
      <c r="G649" t="s">
        <v>3644</v>
      </c>
    </row>
    <row r="650" spans="1:18" ht="15" customHeight="1">
      <c r="A650">
        <v>645</v>
      </c>
      <c r="B650" s="6">
        <f>'EstExp 11-19'!C16</f>
        <v>0</v>
      </c>
      <c r="D650" t="b">
        <f ca="1">E650=B650</f>
        <v>1</v>
      </c>
      <c r="E650" cm="1">
        <f t="array" aca="1" ref="E650" ca="1">IF(F650&lt;&gt;"",INDIRECT("'"&amp;F650&amp;"'!"&amp;G650),"")</f>
        <v>0</v>
      </c>
      <c r="F650" s="1175" t="s">
        <v>3614</v>
      </c>
      <c r="G650" t="s">
        <v>3533</v>
      </c>
    </row>
    <row r="651" spans="1:18" ht="15.75" customHeight="1">
      <c r="A651" s="1">
        <v>646</v>
      </c>
      <c r="C651" s="2" t="s">
        <v>3581</v>
      </c>
      <c r="E651" t="str" cm="1">
        <f t="array" aca="1" ref="E651" ca="1">IF(F651&lt;&gt;"",INDIRECT("'"&amp;F651&amp;"'!"&amp;G651),"")</f>
        <v/>
      </c>
      <c r="F651" s="550"/>
      <c r="H651" s="3"/>
      <c r="I651" s="3"/>
      <c r="J651" s="3"/>
    </row>
    <row r="652" spans="1:18" ht="15.75" customHeight="1">
      <c r="A652" s="1">
        <v>647</v>
      </c>
      <c r="C652" s="2" t="s">
        <v>3581</v>
      </c>
      <c r="E652" t="str" cm="1">
        <f t="array" aca="1" ref="E652" ca="1">IF(F652&lt;&gt;"",INDIRECT("'"&amp;F652&amp;"'!"&amp;G652),"")</f>
        <v/>
      </c>
      <c r="F652" s="550"/>
      <c r="H652" s="3"/>
      <c r="I652" s="3"/>
      <c r="J652" s="3"/>
    </row>
    <row r="653" spans="1:18" ht="15.75" customHeight="1">
      <c r="A653" s="1">
        <v>648</v>
      </c>
      <c r="C653" s="2" t="s">
        <v>3581</v>
      </c>
      <c r="E653" t="str" cm="1">
        <f t="array" aca="1" ref="E653" ca="1">IF(F653&lt;&gt;"",INDIRECT("'"&amp;F653&amp;"'!"&amp;G653),"")</f>
        <v/>
      </c>
      <c r="F653" s="550"/>
      <c r="H653" s="3"/>
      <c r="I653" s="3"/>
      <c r="J653" s="3"/>
    </row>
    <row r="654" spans="1:18" ht="15.75" customHeight="1">
      <c r="A654" s="1">
        <v>649</v>
      </c>
      <c r="C654" s="2" t="s">
        <v>3581</v>
      </c>
      <c r="E654" t="str" cm="1">
        <f t="array" aca="1" ref="E654" ca="1">IF(F654&lt;&gt;"",INDIRECT("'"&amp;F654&amp;"'!"&amp;G654),"")</f>
        <v/>
      </c>
      <c r="F654" s="550"/>
      <c r="H654" s="3"/>
      <c r="I654" s="3"/>
      <c r="J654" s="3"/>
    </row>
    <row r="655" spans="1:18" ht="15.75" customHeight="1">
      <c r="A655" s="1">
        <v>650</v>
      </c>
      <c r="C655" s="2" t="s">
        <v>3581</v>
      </c>
      <c r="E655" t="str" cm="1">
        <f t="array" aca="1" ref="E655" ca="1">IF(F655&lt;&gt;"",INDIRECT("'"&amp;F655&amp;"'!"&amp;G655),"")</f>
        <v/>
      </c>
      <c r="F655" s="550"/>
      <c r="H655" s="3"/>
      <c r="I655" s="3"/>
      <c r="J655" s="3"/>
    </row>
    <row r="656" spans="1:18">
      <c r="A656">
        <v>651</v>
      </c>
      <c r="B656" s="6">
        <f>'EstExp 11-19'!C18</f>
        <v>0</v>
      </c>
      <c r="D656" t="b">
        <f ca="1">E656=B656</f>
        <v>1</v>
      </c>
      <c r="E656" cm="1">
        <f t="array" aca="1" ref="E656" ca="1">IF(F656&lt;&gt;"",INDIRECT("'"&amp;F656&amp;"'!"&amp;G656),"")</f>
        <v>0</v>
      </c>
      <c r="F656" s="1175" t="s">
        <v>3614</v>
      </c>
      <c r="G656" t="s">
        <v>3518</v>
      </c>
      <c r="H656" s="3"/>
      <c r="I656" s="3"/>
      <c r="J656" s="3"/>
      <c r="R656" s="1175"/>
    </row>
    <row r="657" spans="1:18" ht="15.75" customHeight="1">
      <c r="A657" s="1">
        <v>652</v>
      </c>
      <c r="C657" s="2" t="s">
        <v>3581</v>
      </c>
      <c r="E657" t="str" cm="1">
        <f t="array" aca="1" ref="E657" ca="1">IF(F657&lt;&gt;"",INDIRECT("'"&amp;F657&amp;"'!"&amp;G657),"")</f>
        <v/>
      </c>
      <c r="F657" s="550"/>
      <c r="H657" s="3"/>
      <c r="I657" s="3"/>
      <c r="J657" s="3"/>
    </row>
    <row r="658" spans="1:18" ht="15.75" customHeight="1">
      <c r="A658" s="1">
        <v>653</v>
      </c>
      <c r="C658" s="2" t="s">
        <v>3581</v>
      </c>
      <c r="E658" t="str" cm="1">
        <f t="array" aca="1" ref="E658" ca="1">IF(F658&lt;&gt;"",INDIRECT("'"&amp;F658&amp;"'!"&amp;G658),"")</f>
        <v/>
      </c>
      <c r="F658" s="550"/>
      <c r="H658" s="3"/>
      <c r="I658" s="3"/>
      <c r="J658" s="3"/>
    </row>
    <row r="659" spans="1:18" ht="15.75" customHeight="1">
      <c r="A659" s="1">
        <v>654</v>
      </c>
      <c r="C659" s="2" t="s">
        <v>3581</v>
      </c>
      <c r="E659" t="str" cm="1">
        <f t="array" aca="1" ref="E659" ca="1">IF(F659&lt;&gt;"",INDIRECT("'"&amp;F659&amp;"'!"&amp;G659),"")</f>
        <v/>
      </c>
      <c r="F659" s="550"/>
      <c r="H659" s="3"/>
      <c r="I659" s="3"/>
      <c r="J659" s="3"/>
    </row>
    <row r="660" spans="1:18">
      <c r="A660">
        <v>655</v>
      </c>
      <c r="B660" s="6">
        <f>'EstExp 11-19'!C12</f>
        <v>0</v>
      </c>
      <c r="D660" t="b">
        <f t="shared" ref="D660:D687" ca="1" si="9">E660=B660</f>
        <v>1</v>
      </c>
      <c r="E660" cm="1">
        <f t="array" aca="1" ref="E660" ca="1">IF(F660&lt;&gt;"",INDIRECT("'"&amp;F660&amp;"'!"&amp;G660),"")</f>
        <v>0</v>
      </c>
      <c r="F660" s="1175" t="s">
        <v>3614</v>
      </c>
      <c r="G660" t="s">
        <v>3530</v>
      </c>
      <c r="H660" s="3"/>
      <c r="I660" s="3"/>
      <c r="J660" s="3"/>
      <c r="R660" s="1175"/>
    </row>
    <row r="661" spans="1:18">
      <c r="A661">
        <v>656</v>
      </c>
      <c r="B661" s="6">
        <f>'EstExp 11-19'!C13</f>
        <v>322639</v>
      </c>
      <c r="D661" t="b">
        <f t="shared" ca="1" si="9"/>
        <v>1</v>
      </c>
      <c r="E661" cm="1">
        <f t="array" aca="1" ref="E661" ca="1">IF(F661&lt;&gt;"",INDIRECT("'"&amp;F661&amp;"'!"&amp;G661),"")</f>
        <v>322639</v>
      </c>
      <c r="F661" s="1175" t="s">
        <v>3614</v>
      </c>
      <c r="G661" t="s">
        <v>3531</v>
      </c>
      <c r="H661" s="3"/>
      <c r="I661" s="3"/>
      <c r="J661" s="3"/>
      <c r="R661" s="1175"/>
    </row>
    <row r="662" spans="1:18" ht="15" customHeight="1">
      <c r="A662">
        <v>657</v>
      </c>
      <c r="B662" s="6">
        <f>'EstExp 11-19'!C14</f>
        <v>0</v>
      </c>
      <c r="D662" t="b">
        <f t="shared" ca="1" si="9"/>
        <v>1</v>
      </c>
      <c r="E662" cm="1">
        <f t="array" aca="1" ref="E662" ca="1">IF(F662&lt;&gt;"",INDIRECT("'"&amp;F662&amp;"'!"&amp;G662),"")</f>
        <v>0</v>
      </c>
      <c r="F662" s="1175" t="s">
        <v>3614</v>
      </c>
      <c r="G662" t="s">
        <v>3645</v>
      </c>
    </row>
    <row r="663" spans="1:18" ht="15" customHeight="1">
      <c r="A663">
        <v>658</v>
      </c>
      <c r="B663" s="6">
        <f>'EstExp 11-19'!C15</f>
        <v>0</v>
      </c>
      <c r="D663" t="b">
        <f t="shared" ca="1" si="9"/>
        <v>1</v>
      </c>
      <c r="E663" cm="1">
        <f t="array" aca="1" ref="E663" ca="1">IF(F663&lt;&gt;"",INDIRECT("'"&amp;F663&amp;"'!"&amp;G663),"")</f>
        <v>0</v>
      </c>
      <c r="F663" s="1175" t="s">
        <v>3614</v>
      </c>
      <c r="G663" t="s">
        <v>3532</v>
      </c>
    </row>
    <row r="664" spans="1:18" ht="15" customHeight="1">
      <c r="A664">
        <v>659</v>
      </c>
      <c r="B664" s="6">
        <f>'EstExp 11-19'!C34</f>
        <v>322639</v>
      </c>
      <c r="D664" t="b">
        <f t="shared" ca="1" si="9"/>
        <v>1</v>
      </c>
      <c r="E664" cm="1">
        <f t="array" aca="1" ref="E664" ca="1">IF(F664&lt;&gt;"",INDIRECT("'"&amp;F664&amp;"'!"&amp;G664),"")</f>
        <v>322639</v>
      </c>
      <c r="F664" s="1175" t="s">
        <v>3614</v>
      </c>
      <c r="G664" t="s">
        <v>3646</v>
      </c>
    </row>
    <row r="665" spans="1:18" ht="15" customHeight="1">
      <c r="A665">
        <v>660</v>
      </c>
      <c r="B665" s="6">
        <f>'EstExp 11-19'!C38</f>
        <v>0</v>
      </c>
      <c r="D665" t="b">
        <f t="shared" ca="1" si="9"/>
        <v>1</v>
      </c>
      <c r="E665" cm="1">
        <f t="array" aca="1" ref="E665" ca="1">IF(F665&lt;&gt;"",INDIRECT("'"&amp;F665&amp;"'!"&amp;G665),"")</f>
        <v>0</v>
      </c>
      <c r="F665" s="1175" t="s">
        <v>3614</v>
      </c>
      <c r="G665" t="s">
        <v>3647</v>
      </c>
    </row>
    <row r="666" spans="1:18" ht="15" customHeight="1">
      <c r="A666">
        <v>661</v>
      </c>
      <c r="B666" s="6">
        <f>'EstExp 11-19'!C39</f>
        <v>0</v>
      </c>
      <c r="D666" t="b">
        <f t="shared" ca="1" si="9"/>
        <v>1</v>
      </c>
      <c r="E666" cm="1">
        <f t="array" aca="1" ref="E666" ca="1">IF(F666&lt;&gt;"",INDIRECT("'"&amp;F666&amp;"'!"&amp;G666),"")</f>
        <v>0</v>
      </c>
      <c r="F666" s="1175" t="s">
        <v>3614</v>
      </c>
      <c r="G666" t="s">
        <v>3648</v>
      </c>
    </row>
    <row r="667" spans="1:18">
      <c r="A667">
        <v>662</v>
      </c>
      <c r="B667" s="6">
        <f>'EstExp 11-19'!C40</f>
        <v>0</v>
      </c>
      <c r="D667" t="b">
        <f t="shared" ca="1" si="9"/>
        <v>1</v>
      </c>
      <c r="E667" cm="1">
        <f t="array" aca="1" ref="E667" ca="1">IF(F667&lt;&gt;"",INDIRECT("'"&amp;F667&amp;"'!"&amp;G667),"")</f>
        <v>0</v>
      </c>
      <c r="F667" s="1175" t="s">
        <v>3614</v>
      </c>
      <c r="G667" t="s">
        <v>3649</v>
      </c>
      <c r="R667" s="1175"/>
    </row>
    <row r="668" spans="1:18" ht="15" customHeight="1">
      <c r="A668">
        <v>663</v>
      </c>
      <c r="B668" s="6">
        <f>'EstExp 11-19'!C41</f>
        <v>0</v>
      </c>
      <c r="D668" t="b">
        <f t="shared" ca="1" si="9"/>
        <v>1</v>
      </c>
      <c r="E668" cm="1">
        <f t="array" aca="1" ref="E668" ca="1">IF(F668&lt;&gt;"",INDIRECT("'"&amp;F668&amp;"'!"&amp;G668),"")</f>
        <v>0</v>
      </c>
      <c r="F668" s="1175" t="s">
        <v>3614</v>
      </c>
      <c r="G668" t="s">
        <v>3650</v>
      </c>
    </row>
    <row r="669" spans="1:18" ht="15" customHeight="1">
      <c r="A669">
        <v>664</v>
      </c>
      <c r="B669" s="6">
        <f>'EstExp 11-19'!C42</f>
        <v>0</v>
      </c>
      <c r="D669" t="b">
        <f t="shared" ca="1" si="9"/>
        <v>1</v>
      </c>
      <c r="E669" cm="1">
        <f t="array" aca="1" ref="E669" ca="1">IF(F669&lt;&gt;"",INDIRECT("'"&amp;F669&amp;"'!"&amp;G669),"")</f>
        <v>0</v>
      </c>
      <c r="F669" s="1175" t="s">
        <v>3614</v>
      </c>
      <c r="G669" t="s">
        <v>3651</v>
      </c>
    </row>
    <row r="670" spans="1:18">
      <c r="A670">
        <v>665</v>
      </c>
      <c r="B670" s="6">
        <f>'EstExp 11-19'!C43</f>
        <v>0</v>
      </c>
      <c r="D670" t="b">
        <f t="shared" ca="1" si="9"/>
        <v>1</v>
      </c>
      <c r="E670" cm="1">
        <f t="array" aca="1" ref="E670" ca="1">IF(F670&lt;&gt;"",INDIRECT("'"&amp;F670&amp;"'!"&amp;G670),"")</f>
        <v>0</v>
      </c>
      <c r="F670" s="1175" t="s">
        <v>3614</v>
      </c>
      <c r="G670" t="s">
        <v>3652</v>
      </c>
      <c r="R670" s="1175"/>
    </row>
    <row r="671" spans="1:18">
      <c r="A671">
        <v>666</v>
      </c>
      <c r="B671" s="6">
        <f>'EstExp 11-19'!C44</f>
        <v>0</v>
      </c>
      <c r="D671" t="b">
        <f t="shared" ca="1" si="9"/>
        <v>1</v>
      </c>
      <c r="E671" cm="1">
        <f t="array" aca="1" ref="E671" ca="1">IF(F671&lt;&gt;"",INDIRECT("'"&amp;F671&amp;"'!"&amp;G671),"")</f>
        <v>0</v>
      </c>
      <c r="F671" s="1175" t="s">
        <v>3614</v>
      </c>
      <c r="G671" t="s">
        <v>3653</v>
      </c>
      <c r="R671" s="1175"/>
    </row>
    <row r="672" spans="1:18">
      <c r="A672">
        <v>667</v>
      </c>
      <c r="B672" s="6">
        <f>'EstExp 11-19'!C46</f>
        <v>1346</v>
      </c>
      <c r="D672" t="b">
        <f t="shared" ca="1" si="9"/>
        <v>1</v>
      </c>
      <c r="E672" cm="1">
        <f t="array" aca="1" ref="E672" ca="1">IF(F672&lt;&gt;"",INDIRECT("'"&amp;F672&amp;"'!"&amp;G672),"")</f>
        <v>1346</v>
      </c>
      <c r="F672" s="1175" t="s">
        <v>3614</v>
      </c>
      <c r="G672" t="s">
        <v>3654</v>
      </c>
      <c r="H672" s="3"/>
      <c r="I672" s="3"/>
      <c r="J672" s="3"/>
      <c r="R672" s="1175"/>
    </row>
    <row r="673" spans="1:18">
      <c r="A673">
        <v>668</v>
      </c>
      <c r="B673" s="6">
        <f>'EstExp 11-19'!C47</f>
        <v>0</v>
      </c>
      <c r="D673" t="b">
        <f t="shared" ca="1" si="9"/>
        <v>1</v>
      </c>
      <c r="E673" cm="1">
        <f t="array" aca="1" ref="E673" ca="1">IF(F673&lt;&gt;"",INDIRECT("'"&amp;F673&amp;"'!"&amp;G673),"")</f>
        <v>0</v>
      </c>
      <c r="F673" s="1175" t="s">
        <v>3614</v>
      </c>
      <c r="G673" t="s">
        <v>3655</v>
      </c>
      <c r="H673" s="3"/>
      <c r="I673" s="3"/>
      <c r="J673" s="3"/>
      <c r="R673" s="1175"/>
    </row>
    <row r="674" spans="1:18">
      <c r="A674">
        <v>669</v>
      </c>
      <c r="B674" s="6">
        <f>'EstExp 11-19'!C48</f>
        <v>0</v>
      </c>
      <c r="D674" t="b">
        <f t="shared" ca="1" si="9"/>
        <v>1</v>
      </c>
      <c r="E674" cm="1">
        <f t="array" aca="1" ref="E674" ca="1">IF(F674&lt;&gt;"",INDIRECT("'"&amp;F674&amp;"'!"&amp;G674),"")</f>
        <v>0</v>
      </c>
      <c r="F674" s="1175" t="s">
        <v>3614</v>
      </c>
      <c r="G674" t="s">
        <v>3656</v>
      </c>
      <c r="R674" s="1175"/>
    </row>
    <row r="675" spans="1:18">
      <c r="A675">
        <v>670</v>
      </c>
      <c r="B675" s="6">
        <f>'EstExp 11-19'!C49</f>
        <v>1346</v>
      </c>
      <c r="D675" t="b">
        <f t="shared" ca="1" si="9"/>
        <v>1</v>
      </c>
      <c r="E675" cm="1">
        <f t="array" aca="1" ref="E675" ca="1">IF(F675&lt;&gt;"",INDIRECT("'"&amp;F675&amp;"'!"&amp;G675),"")</f>
        <v>1346</v>
      </c>
      <c r="F675" s="1175" t="s">
        <v>3614</v>
      </c>
      <c r="G675" t="s">
        <v>3657</v>
      </c>
      <c r="H675" s="3"/>
      <c r="I675" s="3"/>
      <c r="J675" s="3"/>
      <c r="R675" s="1175"/>
    </row>
    <row r="676" spans="1:18">
      <c r="A676">
        <v>671</v>
      </c>
      <c r="B676" s="6">
        <f>'EstExp 11-19'!C51</f>
        <v>0</v>
      </c>
      <c r="D676" t="b">
        <f t="shared" ca="1" si="9"/>
        <v>1</v>
      </c>
      <c r="E676" cm="1">
        <f t="array" aca="1" ref="E676" ca="1">IF(F676&lt;&gt;"",INDIRECT("'"&amp;F676&amp;"'!"&amp;G676),"")</f>
        <v>0</v>
      </c>
      <c r="F676" s="1175" t="s">
        <v>3614</v>
      </c>
      <c r="G676" t="s">
        <v>3658</v>
      </c>
      <c r="R676" s="1175"/>
    </row>
    <row r="677" spans="1:18">
      <c r="A677">
        <v>672</v>
      </c>
      <c r="B677" s="6">
        <f>'EstExp 11-19'!C52</f>
        <v>0</v>
      </c>
      <c r="D677" t="b">
        <f t="shared" ca="1" si="9"/>
        <v>1</v>
      </c>
      <c r="E677" cm="1">
        <f t="array" aca="1" ref="E677" ca="1">IF(F677&lt;&gt;"",INDIRECT("'"&amp;F677&amp;"'!"&amp;G677),"")</f>
        <v>0</v>
      </c>
      <c r="F677" s="1175" t="s">
        <v>3614</v>
      </c>
      <c r="G677" t="s">
        <v>3659</v>
      </c>
      <c r="R677" s="1175"/>
    </row>
    <row r="678" spans="1:18">
      <c r="A678">
        <v>673</v>
      </c>
      <c r="B678" s="6">
        <f>'EstExp 11-19'!C55</f>
        <v>60483</v>
      </c>
      <c r="D678" t="b">
        <f t="shared" ca="1" si="9"/>
        <v>1</v>
      </c>
      <c r="E678" cm="1">
        <f t="array" aca="1" ref="E678" ca="1">IF(F678&lt;&gt;"",INDIRECT("'"&amp;F678&amp;"'!"&amp;G678),"")</f>
        <v>60483</v>
      </c>
      <c r="F678" s="1175" t="s">
        <v>3614</v>
      </c>
      <c r="G678" t="s">
        <v>3660</v>
      </c>
      <c r="R678" s="1175"/>
    </row>
    <row r="679" spans="1:18">
      <c r="A679">
        <v>674</v>
      </c>
      <c r="B679" s="6">
        <f>'EstExp 11-19'!C57</f>
        <v>70660</v>
      </c>
      <c r="D679" t="b">
        <f t="shared" ca="1" si="9"/>
        <v>1</v>
      </c>
      <c r="E679" cm="1">
        <f t="array" aca="1" ref="E679" ca="1">IF(F679&lt;&gt;"",INDIRECT("'"&amp;F679&amp;"'!"&amp;G679),"")</f>
        <v>70660</v>
      </c>
      <c r="F679" s="1175" t="s">
        <v>3614</v>
      </c>
      <c r="G679" t="s">
        <v>3661</v>
      </c>
      <c r="R679" s="1175"/>
    </row>
    <row r="680" spans="1:18">
      <c r="A680">
        <v>675</v>
      </c>
      <c r="B680" s="6">
        <f>'EstExp 11-19'!C58</f>
        <v>0</v>
      </c>
      <c r="D680" t="b">
        <f t="shared" ca="1" si="9"/>
        <v>1</v>
      </c>
      <c r="E680" cm="1">
        <f t="array" aca="1" ref="E680" ca="1">IF(F680&lt;&gt;"",INDIRECT("'"&amp;F680&amp;"'!"&amp;G680),"")</f>
        <v>0</v>
      </c>
      <c r="F680" s="1175" t="s">
        <v>3614</v>
      </c>
      <c r="G680" t="s">
        <v>3662</v>
      </c>
      <c r="R680" s="1175"/>
    </row>
    <row r="681" spans="1:18">
      <c r="A681">
        <v>676</v>
      </c>
      <c r="B681" s="6">
        <f>'EstExp 11-19'!C59</f>
        <v>70660</v>
      </c>
      <c r="D681" t="b">
        <f t="shared" ca="1" si="9"/>
        <v>1</v>
      </c>
      <c r="E681" cm="1">
        <f t="array" aca="1" ref="E681" ca="1">IF(F681&lt;&gt;"",INDIRECT("'"&amp;F681&amp;"'!"&amp;G681),"")</f>
        <v>70660</v>
      </c>
      <c r="F681" s="1175" t="s">
        <v>3614</v>
      </c>
      <c r="G681" t="s">
        <v>3663</v>
      </c>
      <c r="R681" s="1175"/>
    </row>
    <row r="682" spans="1:18">
      <c r="A682">
        <v>677</v>
      </c>
      <c r="B682" s="6">
        <f>'EstExp 11-19'!C61</f>
        <v>0</v>
      </c>
      <c r="D682" t="b">
        <f t="shared" ca="1" si="9"/>
        <v>1</v>
      </c>
      <c r="E682" cm="1">
        <f t="array" aca="1" ref="E682" ca="1">IF(F682&lt;&gt;"",INDIRECT("'"&amp;F682&amp;"'!"&amp;G682),"")</f>
        <v>0</v>
      </c>
      <c r="F682" s="1175" t="s">
        <v>3614</v>
      </c>
      <c r="G682" t="s">
        <v>3664</v>
      </c>
      <c r="H682" s="3"/>
      <c r="I682" s="3"/>
      <c r="J682" s="3"/>
      <c r="R682" s="1175"/>
    </row>
    <row r="683" spans="1:18">
      <c r="A683">
        <v>678</v>
      </c>
      <c r="B683" s="6">
        <f>'EstExp 11-19'!C62</f>
        <v>71783</v>
      </c>
      <c r="D683" t="b">
        <f t="shared" ca="1" si="9"/>
        <v>1</v>
      </c>
      <c r="E683" cm="1">
        <f t="array" aca="1" ref="E683" ca="1">IF(F683&lt;&gt;"",INDIRECT("'"&amp;F683&amp;"'!"&amp;G683),"")</f>
        <v>71783</v>
      </c>
      <c r="F683" s="1175" t="s">
        <v>3614</v>
      </c>
      <c r="G683" t="s">
        <v>3665</v>
      </c>
      <c r="H683" s="3"/>
      <c r="I683" s="3"/>
      <c r="J683" s="3"/>
      <c r="R683" s="1175"/>
    </row>
    <row r="684" spans="1:18" ht="15" customHeight="1">
      <c r="A684">
        <v>679</v>
      </c>
      <c r="B684" s="6">
        <f>'EstExp 11-19'!C63</f>
        <v>0</v>
      </c>
      <c r="D684" t="b">
        <f t="shared" ca="1" si="9"/>
        <v>1</v>
      </c>
      <c r="E684" cm="1">
        <f t="array" aca="1" ref="E684" ca="1">IF(F684&lt;&gt;"",INDIRECT("'"&amp;F684&amp;"'!"&amp;G684),"")</f>
        <v>0</v>
      </c>
      <c r="F684" s="1175" t="s">
        <v>3614</v>
      </c>
      <c r="G684" t="s">
        <v>3666</v>
      </c>
      <c r="H684" s="3"/>
      <c r="I684" s="3"/>
      <c r="J684" s="3"/>
    </row>
    <row r="685" spans="1:18" ht="15" customHeight="1">
      <c r="A685">
        <v>680</v>
      </c>
      <c r="B685" s="6">
        <f>'EstExp 11-19'!C64</f>
        <v>0</v>
      </c>
      <c r="D685" t="b">
        <f t="shared" ca="1" si="9"/>
        <v>1</v>
      </c>
      <c r="E685" cm="1">
        <f t="array" aca="1" ref="E685" ca="1">IF(F685&lt;&gt;"",INDIRECT("'"&amp;F685&amp;"'!"&amp;G685),"")</f>
        <v>0</v>
      </c>
      <c r="F685" s="1175" t="s">
        <v>3614</v>
      </c>
      <c r="G685" t="s">
        <v>3667</v>
      </c>
      <c r="H685" s="3"/>
      <c r="I685" s="3"/>
      <c r="J685" s="3"/>
    </row>
    <row r="686" spans="1:18" ht="15" customHeight="1">
      <c r="A686">
        <v>681</v>
      </c>
      <c r="B686" s="6">
        <f>'EstExp 11-19'!C65</f>
        <v>0</v>
      </c>
      <c r="D686" t="b">
        <f t="shared" ca="1" si="9"/>
        <v>1</v>
      </c>
      <c r="E686" cm="1">
        <f t="array" aca="1" ref="E686" ca="1">IF(F686&lt;&gt;"",INDIRECT("'"&amp;F686&amp;"'!"&amp;G686),"")</f>
        <v>0</v>
      </c>
      <c r="F686" s="1175" t="s">
        <v>3614</v>
      </c>
      <c r="G686" t="s">
        <v>3668</v>
      </c>
      <c r="H686" s="3"/>
      <c r="I686" s="3"/>
      <c r="J686" s="3"/>
    </row>
    <row r="687" spans="1:18" ht="15" customHeight="1">
      <c r="A687">
        <v>682</v>
      </c>
      <c r="B687" s="6">
        <f>'EstExp 11-19'!C66</f>
        <v>0</v>
      </c>
      <c r="D687" t="b">
        <f t="shared" ca="1" si="9"/>
        <v>1</v>
      </c>
      <c r="E687" cm="1">
        <f t="array" aca="1" ref="E687" ca="1">IF(F687&lt;&gt;"",INDIRECT("'"&amp;F687&amp;"'!"&amp;G687),"")</f>
        <v>0</v>
      </c>
      <c r="F687" s="1175" t="s">
        <v>3614</v>
      </c>
      <c r="G687" t="s">
        <v>3669</v>
      </c>
      <c r="H687" s="3"/>
      <c r="I687" s="3"/>
      <c r="J687" s="3"/>
    </row>
    <row r="688" spans="1:18" ht="15.75" customHeight="1">
      <c r="A688" s="1">
        <v>683</v>
      </c>
      <c r="C688" s="2" t="s">
        <v>3581</v>
      </c>
      <c r="E688" t="str" cm="1">
        <f t="array" aca="1" ref="E688" ca="1">IF(F688&lt;&gt;"",INDIRECT("'"&amp;F688&amp;"'!"&amp;G688),"")</f>
        <v/>
      </c>
      <c r="F688" s="550"/>
      <c r="H688" s="3"/>
      <c r="I688" s="3"/>
      <c r="J688" s="3"/>
    </row>
    <row r="689" spans="1:10" ht="15" customHeight="1">
      <c r="A689">
        <v>684</v>
      </c>
      <c r="B689" s="6">
        <f>'EstExp 11-19'!C67</f>
        <v>71783</v>
      </c>
      <c r="D689" t="b">
        <f ca="1">E689=B689</f>
        <v>1</v>
      </c>
      <c r="E689" cm="1">
        <f t="array" aca="1" ref="E689" ca="1">IF(F689&lt;&gt;"",INDIRECT("'"&amp;F689&amp;"'!"&amp;G689),"")</f>
        <v>71783</v>
      </c>
      <c r="F689" s="1175" t="s">
        <v>3614</v>
      </c>
      <c r="G689" t="s">
        <v>3670</v>
      </c>
      <c r="H689" s="3"/>
      <c r="I689" s="3"/>
      <c r="J689" s="3"/>
    </row>
    <row r="690" spans="1:10" ht="15" customHeight="1">
      <c r="A690">
        <v>685</v>
      </c>
      <c r="B690" s="6">
        <f>'EstExp 11-19'!C69</f>
        <v>0</v>
      </c>
      <c r="D690" t="b">
        <f ca="1">E690=B690</f>
        <v>1</v>
      </c>
      <c r="E690" cm="1">
        <f t="array" aca="1" ref="E690" ca="1">IF(F690&lt;&gt;"",INDIRECT("'"&amp;F690&amp;"'!"&amp;G690),"")</f>
        <v>0</v>
      </c>
      <c r="F690" s="1175" t="s">
        <v>3614</v>
      </c>
      <c r="G690" t="s">
        <v>3671</v>
      </c>
      <c r="H690" s="3"/>
      <c r="I690" s="3"/>
      <c r="J690" s="3"/>
    </row>
    <row r="691" spans="1:10" ht="15" customHeight="1">
      <c r="A691">
        <v>686</v>
      </c>
      <c r="B691" s="6">
        <f>'EstExp 11-19'!C70</f>
        <v>0</v>
      </c>
      <c r="D691" t="b">
        <f ca="1">E691=B691</f>
        <v>1</v>
      </c>
      <c r="E691" cm="1">
        <f t="array" aca="1" ref="E691" ca="1">IF(F691&lt;&gt;"",INDIRECT("'"&amp;F691&amp;"'!"&amp;G691),"")</f>
        <v>0</v>
      </c>
      <c r="F691" s="1175" t="s">
        <v>3614</v>
      </c>
      <c r="G691" t="s">
        <v>3672</v>
      </c>
      <c r="H691" s="3"/>
      <c r="I691" s="3"/>
      <c r="J691" s="3"/>
    </row>
    <row r="692" spans="1:10" ht="15" customHeight="1">
      <c r="A692">
        <v>687</v>
      </c>
      <c r="B692" s="6">
        <f>'EstExp 11-19'!C71</f>
        <v>0</v>
      </c>
      <c r="D692" t="b">
        <f ca="1">E692=B692</f>
        <v>1</v>
      </c>
      <c r="E692" cm="1">
        <f t="array" aca="1" ref="E692" ca="1">IF(F692&lt;&gt;"",INDIRECT("'"&amp;F692&amp;"'!"&amp;G692),"")</f>
        <v>0</v>
      </c>
      <c r="F692" s="1175" t="s">
        <v>3614</v>
      </c>
      <c r="G692" t="s">
        <v>3673</v>
      </c>
      <c r="H692" s="3"/>
      <c r="I692" s="3"/>
      <c r="J692" s="3"/>
    </row>
    <row r="693" spans="1:10" ht="15" customHeight="1">
      <c r="A693">
        <v>688</v>
      </c>
      <c r="B693" s="6">
        <f>'EstExp 11-19'!C72</f>
        <v>0</v>
      </c>
      <c r="D693" t="b">
        <f ca="1">E693=B693</f>
        <v>1</v>
      </c>
      <c r="E693" cm="1">
        <f t="array" aca="1" ref="E693" ca="1">IF(F693&lt;&gt;"",INDIRECT("'"&amp;F693&amp;"'!"&amp;G693),"")</f>
        <v>0</v>
      </c>
      <c r="F693" s="1175" t="s">
        <v>3614</v>
      </c>
      <c r="G693" t="s">
        <v>3674</v>
      </c>
      <c r="H693" s="3"/>
      <c r="I693" s="3"/>
      <c r="J693" s="3"/>
    </row>
    <row r="694" spans="1:10" ht="15.75" customHeight="1">
      <c r="A694" s="1">
        <v>689</v>
      </c>
      <c r="C694" s="2" t="s">
        <v>3581</v>
      </c>
      <c r="E694" t="str" cm="1">
        <f t="array" aca="1" ref="E694" ca="1">IF(F694&lt;&gt;"",INDIRECT("'"&amp;F694&amp;"'!"&amp;G694),"")</f>
        <v/>
      </c>
      <c r="F694" s="550"/>
      <c r="H694" s="3"/>
      <c r="I694" s="3"/>
      <c r="J694" s="3"/>
    </row>
    <row r="695" spans="1:10" ht="15" customHeight="1">
      <c r="A695">
        <v>690</v>
      </c>
      <c r="B695" s="6">
        <f>'EstExp 11-19'!C73</f>
        <v>0</v>
      </c>
      <c r="D695" t="b">
        <f ca="1">E695=B695</f>
        <v>1</v>
      </c>
      <c r="E695" cm="1">
        <f t="array" aca="1" ref="E695" ca="1">IF(F695&lt;&gt;"",INDIRECT("'"&amp;F695&amp;"'!"&amp;G695),"")</f>
        <v>0</v>
      </c>
      <c r="F695" s="1175" t="s">
        <v>3614</v>
      </c>
      <c r="G695" t="s">
        <v>3675</v>
      </c>
      <c r="H695" s="3"/>
      <c r="I695" s="3"/>
      <c r="J695" s="3"/>
    </row>
    <row r="696" spans="1:10" ht="15.75" customHeight="1">
      <c r="A696" s="1">
        <v>691</v>
      </c>
      <c r="C696" s="2" t="s">
        <v>3581</v>
      </c>
      <c r="E696" t="str" cm="1">
        <f t="array" aca="1" ref="E696" ca="1">IF(F696&lt;&gt;"",INDIRECT("'"&amp;F696&amp;"'!"&amp;G696),"")</f>
        <v/>
      </c>
      <c r="F696" s="550"/>
      <c r="H696" s="3"/>
      <c r="I696" s="3"/>
      <c r="J696" s="3"/>
    </row>
    <row r="697" spans="1:10" ht="15" customHeight="1">
      <c r="A697">
        <v>692</v>
      </c>
      <c r="B697" s="6">
        <f>'EstExp 11-19'!C74</f>
        <v>0</v>
      </c>
      <c r="D697" t="b">
        <f ca="1">E697=B697</f>
        <v>1</v>
      </c>
      <c r="E697" cm="1">
        <f t="array" aca="1" ref="E697" ca="1">IF(F697&lt;&gt;"",INDIRECT("'"&amp;F697&amp;"'!"&amp;G697),"")</f>
        <v>0</v>
      </c>
      <c r="F697" s="1175" t="s">
        <v>3614</v>
      </c>
      <c r="G697" t="s">
        <v>3676</v>
      </c>
      <c r="H697" s="3"/>
      <c r="I697" s="3"/>
      <c r="J697" s="3"/>
    </row>
    <row r="698" spans="1:10" ht="15" customHeight="1">
      <c r="A698">
        <v>693</v>
      </c>
      <c r="B698" s="6">
        <f>'EstExp 11-19'!C75</f>
        <v>0</v>
      </c>
      <c r="D698" t="b">
        <f ca="1">E698=B698</f>
        <v>1</v>
      </c>
      <c r="E698" cm="1">
        <f t="array" aca="1" ref="E698" ca="1">IF(F698&lt;&gt;"",INDIRECT("'"&amp;F698&amp;"'!"&amp;G698),"")</f>
        <v>0</v>
      </c>
      <c r="F698" s="1175" t="s">
        <v>3614</v>
      </c>
      <c r="G698" t="s">
        <v>3677</v>
      </c>
      <c r="H698" s="3"/>
      <c r="I698" s="3"/>
      <c r="J698" s="3"/>
    </row>
    <row r="699" spans="1:10" ht="15" customHeight="1">
      <c r="A699">
        <v>694</v>
      </c>
      <c r="B699" s="6">
        <f>'EstExp 11-19'!C76</f>
        <v>204272</v>
      </c>
      <c r="D699" t="b">
        <f ca="1">E699=B699</f>
        <v>1</v>
      </c>
      <c r="E699" cm="1">
        <f t="array" aca="1" ref="E699" ca="1">IF(F699&lt;&gt;"",INDIRECT("'"&amp;F699&amp;"'!"&amp;G699),"")</f>
        <v>204272</v>
      </c>
      <c r="F699" s="1175" t="s">
        <v>3614</v>
      </c>
      <c r="G699" t="s">
        <v>3678</v>
      </c>
      <c r="H699" s="3"/>
      <c r="I699" s="3"/>
      <c r="J699" s="3"/>
    </row>
    <row r="700" spans="1:10" ht="15" customHeight="1">
      <c r="A700">
        <v>695</v>
      </c>
      <c r="B700" s="6">
        <f>'EstExp 11-19'!C77</f>
        <v>0</v>
      </c>
      <c r="D700" t="b">
        <f ca="1">E700=B700</f>
        <v>1</v>
      </c>
      <c r="E700" cm="1">
        <f t="array" aca="1" ref="E700" ca="1">IF(F700&lt;&gt;"",INDIRECT("'"&amp;F700&amp;"'!"&amp;G700),"")</f>
        <v>0</v>
      </c>
      <c r="F700" s="1175" t="s">
        <v>3614</v>
      </c>
      <c r="G700" t="s">
        <v>3679</v>
      </c>
      <c r="H700" s="3"/>
      <c r="I700" s="3"/>
      <c r="J700" s="3"/>
    </row>
    <row r="701" spans="1:10" ht="15" customHeight="1">
      <c r="A701">
        <v>696</v>
      </c>
      <c r="B701" s="6">
        <f>'EstExp 11-19'!C116</f>
        <v>526911</v>
      </c>
      <c r="D701" t="b">
        <f ca="1">E701=B701</f>
        <v>1</v>
      </c>
      <c r="E701" cm="1">
        <f t="array" aca="1" ref="E701" ca="1">IF(F701&lt;&gt;"",INDIRECT("'"&amp;F701&amp;"'!"&amp;G701),"")</f>
        <v>526911</v>
      </c>
      <c r="F701" s="1175" t="s">
        <v>3614</v>
      </c>
      <c r="G701" t="s">
        <v>3680</v>
      </c>
      <c r="H701" s="3"/>
      <c r="I701" s="3"/>
      <c r="J701" s="3"/>
    </row>
    <row r="702" spans="1:10" ht="15.75" customHeight="1">
      <c r="A702" s="1">
        <v>697</v>
      </c>
      <c r="C702" s="2" t="s">
        <v>3581</v>
      </c>
      <c r="E702" t="str" cm="1">
        <f t="array" aca="1" ref="E702" ca="1">IF(F702&lt;&gt;"",INDIRECT("'"&amp;F702&amp;"'!"&amp;G702),"")</f>
        <v/>
      </c>
      <c r="F702" s="550"/>
      <c r="H702" s="3"/>
      <c r="I702" s="3"/>
      <c r="J702" s="3"/>
    </row>
    <row r="703" spans="1:10" ht="15.75" customHeight="1">
      <c r="A703" s="1">
        <v>698</v>
      </c>
      <c r="C703" s="2" t="s">
        <v>3581</v>
      </c>
      <c r="E703" t="str" cm="1">
        <f t="array" aca="1" ref="E703" ca="1">IF(F703&lt;&gt;"",INDIRECT("'"&amp;F703&amp;"'!"&amp;G703),"")</f>
        <v/>
      </c>
      <c r="F703" s="550"/>
      <c r="H703" s="3"/>
      <c r="I703" s="3"/>
      <c r="J703" s="3"/>
    </row>
    <row r="704" spans="1:10" ht="15.75" customHeight="1">
      <c r="A704" s="1">
        <v>699</v>
      </c>
      <c r="C704" s="2" t="s">
        <v>3581</v>
      </c>
      <c r="E704" t="str" cm="1">
        <f t="array" aca="1" ref="E704" ca="1">IF(F704&lt;&gt;"",INDIRECT("'"&amp;F704&amp;"'!"&amp;G704),"")</f>
        <v/>
      </c>
      <c r="F704" s="550"/>
      <c r="H704" s="3"/>
      <c r="I704" s="3"/>
      <c r="J704" s="3"/>
    </row>
    <row r="705" spans="1:10" ht="15.75" customHeight="1">
      <c r="A705" s="1">
        <v>700</v>
      </c>
      <c r="C705" s="2" t="s">
        <v>3581</v>
      </c>
      <c r="E705" t="str" cm="1">
        <f t="array" aca="1" ref="E705" ca="1">IF(F705&lt;&gt;"",INDIRECT("'"&amp;F705&amp;"'!"&amp;G705),"")</f>
        <v/>
      </c>
      <c r="F705" s="550"/>
      <c r="H705" s="3"/>
      <c r="I705" s="3"/>
      <c r="J705" s="3"/>
    </row>
    <row r="706" spans="1:10" ht="15.75" customHeight="1">
      <c r="A706" s="1">
        <v>701</v>
      </c>
      <c r="C706" s="2" t="s">
        <v>3581</v>
      </c>
      <c r="E706" t="str" cm="1">
        <f t="array" aca="1" ref="E706" ca="1">IF(F706&lt;&gt;"",INDIRECT("'"&amp;F706&amp;"'!"&amp;G706),"")</f>
        <v/>
      </c>
      <c r="F706" s="550"/>
      <c r="H706" s="3"/>
      <c r="I706" s="3"/>
      <c r="J706" s="3"/>
    </row>
    <row r="707" spans="1:10" ht="15" customHeight="1">
      <c r="A707">
        <v>702</v>
      </c>
      <c r="B707" s="6">
        <f>'EstExp 11-19'!D5</f>
        <v>0</v>
      </c>
      <c r="D707" t="b">
        <f ca="1">E707=B707</f>
        <v>1</v>
      </c>
      <c r="E707" cm="1">
        <f t="array" aca="1" ref="E707" ca="1">IF(F707&lt;&gt;"",INDIRECT("'"&amp;F707&amp;"'!"&amp;G707),"")</f>
        <v>0</v>
      </c>
      <c r="F707" s="1175" t="s">
        <v>3614</v>
      </c>
      <c r="G707" t="s">
        <v>3681</v>
      </c>
      <c r="H707" s="3"/>
      <c r="I707" s="3"/>
      <c r="J707" s="3"/>
    </row>
    <row r="708" spans="1:10" ht="15" customHeight="1">
      <c r="A708">
        <v>703</v>
      </c>
      <c r="B708" s="6">
        <f>'EstExp 11-19'!D16</f>
        <v>0</v>
      </c>
      <c r="D708" t="b">
        <f ca="1">E708=B708</f>
        <v>1</v>
      </c>
      <c r="E708" cm="1">
        <f t="array" aca="1" ref="E708" ca="1">IF(F708&lt;&gt;"",INDIRECT("'"&amp;F708&amp;"'!"&amp;G708),"")</f>
        <v>0</v>
      </c>
      <c r="F708" s="1175" t="s">
        <v>3614</v>
      </c>
      <c r="G708" t="s">
        <v>3547</v>
      </c>
      <c r="H708" s="3"/>
      <c r="I708" s="3"/>
      <c r="J708" s="3"/>
    </row>
    <row r="709" spans="1:10" ht="15.75" customHeight="1">
      <c r="A709" s="1">
        <v>704</v>
      </c>
      <c r="C709" s="2" t="s">
        <v>3581</v>
      </c>
      <c r="E709" t="str" cm="1">
        <f t="array" aca="1" ref="E709" ca="1">IF(F709&lt;&gt;"",INDIRECT("'"&amp;F709&amp;"'!"&amp;G709),"")</f>
        <v/>
      </c>
      <c r="F709" s="550"/>
      <c r="H709" s="3"/>
      <c r="I709" s="3"/>
      <c r="J709" s="3"/>
    </row>
    <row r="710" spans="1:10" ht="15.75" customHeight="1">
      <c r="A710" s="1">
        <v>705</v>
      </c>
      <c r="C710" s="2" t="s">
        <v>3581</v>
      </c>
      <c r="E710" t="str" cm="1">
        <f t="array" aca="1" ref="E710" ca="1">IF(F710&lt;&gt;"",INDIRECT("'"&amp;F710&amp;"'!"&amp;G710),"")</f>
        <v/>
      </c>
      <c r="F710" s="550"/>
      <c r="H710" s="3"/>
      <c r="I710" s="3"/>
      <c r="J710" s="3"/>
    </row>
    <row r="711" spans="1:10" ht="15.75" customHeight="1">
      <c r="A711" s="1">
        <v>706</v>
      </c>
      <c r="C711" s="2" t="s">
        <v>3581</v>
      </c>
      <c r="E711" t="str" cm="1">
        <f t="array" aca="1" ref="E711" ca="1">IF(F711&lt;&gt;"",INDIRECT("'"&amp;F711&amp;"'!"&amp;G711),"")</f>
        <v/>
      </c>
      <c r="F711" s="550"/>
      <c r="H711" s="3"/>
      <c r="I711" s="3"/>
      <c r="J711" s="3"/>
    </row>
    <row r="712" spans="1:10" ht="15.75" customHeight="1">
      <c r="A712" s="1">
        <v>707</v>
      </c>
      <c r="C712" s="2" t="s">
        <v>3581</v>
      </c>
      <c r="E712" t="str" cm="1">
        <f t="array" aca="1" ref="E712" ca="1">IF(F712&lt;&gt;"",INDIRECT("'"&amp;F712&amp;"'!"&amp;G712),"")</f>
        <v/>
      </c>
      <c r="F712" s="550"/>
      <c r="H712" s="3"/>
      <c r="I712" s="3"/>
      <c r="J712" s="3"/>
    </row>
    <row r="713" spans="1:10" ht="15.75" customHeight="1">
      <c r="A713" s="1">
        <v>708</v>
      </c>
      <c r="C713" s="2" t="s">
        <v>3581</v>
      </c>
      <c r="E713" t="str" cm="1">
        <f t="array" aca="1" ref="E713" ca="1">IF(F713&lt;&gt;"",INDIRECT("'"&amp;F713&amp;"'!"&amp;G713),"")</f>
        <v/>
      </c>
      <c r="F713" s="550"/>
      <c r="H713" s="3"/>
      <c r="I713" s="3"/>
      <c r="J713" s="3"/>
    </row>
    <row r="714" spans="1:10" ht="15" customHeight="1">
      <c r="A714">
        <v>709</v>
      </c>
      <c r="B714" s="6">
        <f>'EstExp 11-19'!D18</f>
        <v>0</v>
      </c>
      <c r="D714" t="b">
        <f ca="1">E714=B714</f>
        <v>1</v>
      </c>
      <c r="E714" cm="1">
        <f t="array" aca="1" ref="E714" ca="1">IF(F714&lt;&gt;"",INDIRECT("'"&amp;F714&amp;"'!"&amp;G714),"")</f>
        <v>0</v>
      </c>
      <c r="F714" s="1175" t="s">
        <v>3614</v>
      </c>
      <c r="G714" t="s">
        <v>3519</v>
      </c>
      <c r="H714" s="3"/>
      <c r="I714" s="3"/>
      <c r="J714" s="3"/>
    </row>
    <row r="715" spans="1:10" ht="15.75" customHeight="1">
      <c r="A715" s="1">
        <v>710</v>
      </c>
      <c r="C715" s="2" t="s">
        <v>3581</v>
      </c>
      <c r="E715" t="str" cm="1">
        <f t="array" aca="1" ref="E715" ca="1">IF(F715&lt;&gt;"",INDIRECT("'"&amp;F715&amp;"'!"&amp;G715),"")</f>
        <v/>
      </c>
      <c r="F715" s="550"/>
      <c r="H715" s="3"/>
      <c r="I715" s="3"/>
      <c r="J715" s="3"/>
    </row>
    <row r="716" spans="1:10" ht="15.75" customHeight="1">
      <c r="A716" s="1">
        <v>711</v>
      </c>
      <c r="C716" s="2" t="s">
        <v>3581</v>
      </c>
      <c r="E716" t="str" cm="1">
        <f t="array" aca="1" ref="E716" ca="1">IF(F716&lt;&gt;"",INDIRECT("'"&amp;F716&amp;"'!"&amp;G716),"")</f>
        <v/>
      </c>
      <c r="F716" s="550"/>
      <c r="H716" s="3"/>
      <c r="I716" s="3"/>
      <c r="J716" s="3"/>
    </row>
    <row r="717" spans="1:10" ht="15.75" customHeight="1">
      <c r="A717" s="1">
        <v>712</v>
      </c>
      <c r="C717" s="2" t="s">
        <v>3581</v>
      </c>
      <c r="E717" t="str" cm="1">
        <f t="array" aca="1" ref="E717" ca="1">IF(F717&lt;&gt;"",INDIRECT("'"&amp;F717&amp;"'!"&amp;G717),"")</f>
        <v/>
      </c>
      <c r="F717" s="550"/>
      <c r="H717" s="3"/>
      <c r="I717" s="3"/>
      <c r="J717" s="3"/>
    </row>
    <row r="718" spans="1:10" ht="15" customHeight="1">
      <c r="A718">
        <v>713</v>
      </c>
      <c r="B718" s="6">
        <f>'EstExp 11-19'!D12</f>
        <v>0</v>
      </c>
      <c r="D718" t="b">
        <f t="shared" ref="D718:D745" ca="1" si="10">E718=B718</f>
        <v>1</v>
      </c>
      <c r="E718" cm="1">
        <f t="array" aca="1" ref="E718" ca="1">IF(F718&lt;&gt;"",INDIRECT("'"&amp;F718&amp;"'!"&amp;G718),"")</f>
        <v>0</v>
      </c>
      <c r="F718" s="1175" t="s">
        <v>3614</v>
      </c>
      <c r="G718" t="s">
        <v>3544</v>
      </c>
    </row>
    <row r="719" spans="1:10" ht="15" customHeight="1">
      <c r="A719">
        <v>714</v>
      </c>
      <c r="B719" s="6">
        <f>'EstExp 11-19'!D13</f>
        <v>92904</v>
      </c>
      <c r="D719" t="b">
        <f t="shared" ca="1" si="10"/>
        <v>1</v>
      </c>
      <c r="E719" cm="1">
        <f t="array" aca="1" ref="E719" ca="1">IF(F719&lt;&gt;"",INDIRECT("'"&amp;F719&amp;"'!"&amp;G719),"")</f>
        <v>92904</v>
      </c>
      <c r="F719" s="1175" t="s">
        <v>3614</v>
      </c>
      <c r="G719" t="s">
        <v>3545</v>
      </c>
      <c r="H719" s="3"/>
      <c r="I719" s="3"/>
      <c r="J719" s="3"/>
    </row>
    <row r="720" spans="1:10" ht="15" customHeight="1">
      <c r="A720">
        <v>715</v>
      </c>
      <c r="B720" s="6">
        <f>'EstExp 11-19'!D14</f>
        <v>0</v>
      </c>
      <c r="D720" t="b">
        <f t="shared" ca="1" si="10"/>
        <v>1</v>
      </c>
      <c r="E720" cm="1">
        <f t="array" aca="1" ref="E720" ca="1">IF(F720&lt;&gt;"",INDIRECT("'"&amp;F720&amp;"'!"&amp;G720),"")</f>
        <v>0</v>
      </c>
      <c r="F720" s="1175" t="s">
        <v>3614</v>
      </c>
      <c r="G720" t="s">
        <v>3682</v>
      </c>
      <c r="H720" s="3"/>
      <c r="I720" s="3"/>
      <c r="J720" s="3"/>
    </row>
    <row r="721" spans="1:10" ht="15" customHeight="1">
      <c r="A721">
        <v>716</v>
      </c>
      <c r="B721" s="6">
        <f>'EstExp 11-19'!D15</f>
        <v>0</v>
      </c>
      <c r="D721" t="b">
        <f t="shared" ca="1" si="10"/>
        <v>1</v>
      </c>
      <c r="E721" cm="1">
        <f t="array" aca="1" ref="E721" ca="1">IF(F721&lt;&gt;"",INDIRECT("'"&amp;F721&amp;"'!"&amp;G721),"")</f>
        <v>0</v>
      </c>
      <c r="F721" s="1175" t="s">
        <v>3614</v>
      </c>
      <c r="G721" t="s">
        <v>3546</v>
      </c>
      <c r="H721" s="3"/>
      <c r="I721" s="3"/>
      <c r="J721" s="3"/>
    </row>
    <row r="722" spans="1:10" ht="15" customHeight="1">
      <c r="A722">
        <v>717</v>
      </c>
      <c r="B722" s="6">
        <f>'EstExp 11-19'!D34</f>
        <v>92904</v>
      </c>
      <c r="D722" t="b">
        <f t="shared" ca="1" si="10"/>
        <v>1</v>
      </c>
      <c r="E722" cm="1">
        <f t="array" aca="1" ref="E722" ca="1">IF(F722&lt;&gt;"",INDIRECT("'"&amp;F722&amp;"'!"&amp;G722),"")</f>
        <v>92904</v>
      </c>
      <c r="F722" s="1175" t="s">
        <v>3614</v>
      </c>
      <c r="G722" t="s">
        <v>3683</v>
      </c>
    </row>
    <row r="723" spans="1:10" ht="15" customHeight="1">
      <c r="A723">
        <v>718</v>
      </c>
      <c r="B723" s="6">
        <f>'EstExp 11-19'!D38</f>
        <v>0</v>
      </c>
      <c r="D723" t="b">
        <f t="shared" ca="1" si="10"/>
        <v>1</v>
      </c>
      <c r="E723" cm="1">
        <f t="array" aca="1" ref="E723" ca="1">IF(F723&lt;&gt;"",INDIRECT("'"&amp;F723&amp;"'!"&amp;G723),"")</f>
        <v>0</v>
      </c>
      <c r="F723" s="1175" t="s">
        <v>3614</v>
      </c>
      <c r="G723" t="s">
        <v>3684</v>
      </c>
      <c r="H723" s="3"/>
      <c r="I723" s="3"/>
      <c r="J723" s="3"/>
    </row>
    <row r="724" spans="1:10" ht="15" customHeight="1">
      <c r="A724">
        <v>719</v>
      </c>
      <c r="B724" s="6">
        <f>'EstExp 11-19'!D39</f>
        <v>0</v>
      </c>
      <c r="D724" t="b">
        <f t="shared" ca="1" si="10"/>
        <v>1</v>
      </c>
      <c r="E724" cm="1">
        <f t="array" aca="1" ref="E724" ca="1">IF(F724&lt;&gt;"",INDIRECT("'"&amp;F724&amp;"'!"&amp;G724),"")</f>
        <v>0</v>
      </c>
      <c r="F724" s="1175" t="s">
        <v>3614</v>
      </c>
      <c r="G724" t="s">
        <v>3685</v>
      </c>
    </row>
    <row r="725" spans="1:10" ht="15" customHeight="1">
      <c r="A725">
        <v>720</v>
      </c>
      <c r="B725" s="6">
        <f>'EstExp 11-19'!D40</f>
        <v>0</v>
      </c>
      <c r="D725" t="b">
        <f t="shared" ca="1" si="10"/>
        <v>1</v>
      </c>
      <c r="E725" cm="1">
        <f t="array" aca="1" ref="E725" ca="1">IF(F725&lt;&gt;"",INDIRECT("'"&amp;F725&amp;"'!"&amp;G725),"")</f>
        <v>0</v>
      </c>
      <c r="F725" s="1175" t="s">
        <v>3614</v>
      </c>
      <c r="G725" t="s">
        <v>3686</v>
      </c>
    </row>
    <row r="726" spans="1:10" ht="15" customHeight="1">
      <c r="A726">
        <v>721</v>
      </c>
      <c r="B726" s="6">
        <f>'EstExp 11-19'!D41</f>
        <v>0</v>
      </c>
      <c r="D726" t="b">
        <f t="shared" ca="1" si="10"/>
        <v>1</v>
      </c>
      <c r="E726" cm="1">
        <f t="array" aca="1" ref="E726" ca="1">IF(F726&lt;&gt;"",INDIRECT("'"&amp;F726&amp;"'!"&amp;G726),"")</f>
        <v>0</v>
      </c>
      <c r="F726" s="1175" t="s">
        <v>3614</v>
      </c>
      <c r="G726" t="s">
        <v>3687</v>
      </c>
      <c r="H726" s="3"/>
      <c r="I726" s="3"/>
      <c r="J726" s="3"/>
    </row>
    <row r="727" spans="1:10" ht="15" customHeight="1">
      <c r="A727">
        <v>722</v>
      </c>
      <c r="B727" s="6">
        <f>'EstExp 11-19'!D42</f>
        <v>0</v>
      </c>
      <c r="D727" t="b">
        <f t="shared" ca="1" si="10"/>
        <v>1</v>
      </c>
      <c r="E727" cm="1">
        <f t="array" aca="1" ref="E727" ca="1">IF(F727&lt;&gt;"",INDIRECT("'"&amp;F727&amp;"'!"&amp;G727),"")</f>
        <v>0</v>
      </c>
      <c r="F727" s="1175" t="s">
        <v>3614</v>
      </c>
      <c r="G727" t="s">
        <v>3688</v>
      </c>
      <c r="H727" s="3"/>
      <c r="I727" s="3"/>
      <c r="J727" s="3"/>
    </row>
    <row r="728" spans="1:10" ht="15" customHeight="1">
      <c r="A728">
        <v>723</v>
      </c>
      <c r="B728" s="6">
        <f>'EstExp 11-19'!D43</f>
        <v>0</v>
      </c>
      <c r="D728" t="b">
        <f t="shared" ca="1" si="10"/>
        <v>1</v>
      </c>
      <c r="E728" cm="1">
        <f t="array" aca="1" ref="E728" ca="1">IF(F728&lt;&gt;"",INDIRECT("'"&amp;F728&amp;"'!"&amp;G728),"")</f>
        <v>0</v>
      </c>
      <c r="F728" s="1175" t="s">
        <v>3614</v>
      </c>
      <c r="G728" t="s">
        <v>3689</v>
      </c>
    </row>
    <row r="729" spans="1:10" ht="15" customHeight="1">
      <c r="A729">
        <v>724</v>
      </c>
      <c r="B729" s="6">
        <f>'EstExp 11-19'!D44</f>
        <v>0</v>
      </c>
      <c r="D729" t="b">
        <f t="shared" ca="1" si="10"/>
        <v>1</v>
      </c>
      <c r="E729" cm="1">
        <f t="array" aca="1" ref="E729" ca="1">IF(F729&lt;&gt;"",INDIRECT("'"&amp;F729&amp;"'!"&amp;G729),"")</f>
        <v>0</v>
      </c>
      <c r="F729" s="1175" t="s">
        <v>3614</v>
      </c>
      <c r="G729" t="s">
        <v>3690</v>
      </c>
    </row>
    <row r="730" spans="1:10" ht="15" customHeight="1">
      <c r="A730">
        <v>725</v>
      </c>
      <c r="B730" s="6">
        <f>'EstExp 11-19'!D46</f>
        <v>18569</v>
      </c>
      <c r="D730" t="b">
        <f t="shared" ca="1" si="10"/>
        <v>1</v>
      </c>
      <c r="E730" cm="1">
        <f t="array" aca="1" ref="E730" ca="1">IF(F730&lt;&gt;"",INDIRECT("'"&amp;F730&amp;"'!"&amp;G730),"")</f>
        <v>18569</v>
      </c>
      <c r="F730" s="1175" t="s">
        <v>3614</v>
      </c>
      <c r="G730" t="s">
        <v>3691</v>
      </c>
      <c r="H730" s="3"/>
      <c r="I730" s="3"/>
      <c r="J730" s="3"/>
    </row>
    <row r="731" spans="1:10" ht="15" customHeight="1">
      <c r="A731">
        <v>726</v>
      </c>
      <c r="B731" s="6">
        <f>'EstExp 11-19'!D47</f>
        <v>0</v>
      </c>
      <c r="D731" t="b">
        <f t="shared" ca="1" si="10"/>
        <v>1</v>
      </c>
      <c r="E731" cm="1">
        <f t="array" aca="1" ref="E731" ca="1">IF(F731&lt;&gt;"",INDIRECT("'"&amp;F731&amp;"'!"&amp;G731),"")</f>
        <v>0</v>
      </c>
      <c r="F731" s="1175" t="s">
        <v>3614</v>
      </c>
      <c r="G731" t="s">
        <v>3692</v>
      </c>
    </row>
    <row r="732" spans="1:10" ht="15" customHeight="1">
      <c r="A732">
        <v>727</v>
      </c>
      <c r="B732" s="6">
        <f>'EstExp 11-19'!D48</f>
        <v>0</v>
      </c>
      <c r="D732" t="b">
        <f t="shared" ca="1" si="10"/>
        <v>1</v>
      </c>
      <c r="E732" cm="1">
        <f t="array" aca="1" ref="E732" ca="1">IF(F732&lt;&gt;"",INDIRECT("'"&amp;F732&amp;"'!"&amp;G732),"")</f>
        <v>0</v>
      </c>
      <c r="F732" s="1175" t="s">
        <v>3614</v>
      </c>
      <c r="G732" t="s">
        <v>3693</v>
      </c>
    </row>
    <row r="733" spans="1:10" ht="15" customHeight="1">
      <c r="A733">
        <v>728</v>
      </c>
      <c r="B733" s="6">
        <f>'EstExp 11-19'!D49</f>
        <v>18569</v>
      </c>
      <c r="D733" t="b">
        <f t="shared" ca="1" si="10"/>
        <v>1</v>
      </c>
      <c r="E733" cm="1">
        <f t="array" aca="1" ref="E733" ca="1">IF(F733&lt;&gt;"",INDIRECT("'"&amp;F733&amp;"'!"&amp;G733),"")</f>
        <v>18569</v>
      </c>
      <c r="F733" s="1175" t="s">
        <v>3614</v>
      </c>
      <c r="G733" t="s">
        <v>3694</v>
      </c>
    </row>
    <row r="734" spans="1:10" ht="15" customHeight="1">
      <c r="A734">
        <v>729</v>
      </c>
      <c r="B734" s="6">
        <f>'EstExp 11-19'!D51</f>
        <v>0</v>
      </c>
      <c r="D734" t="b">
        <f t="shared" ca="1" si="10"/>
        <v>1</v>
      </c>
      <c r="E734" cm="1">
        <f t="array" aca="1" ref="E734" ca="1">IF(F734&lt;&gt;"",INDIRECT("'"&amp;F734&amp;"'!"&amp;G734),"")</f>
        <v>0</v>
      </c>
      <c r="F734" s="1175" t="s">
        <v>3614</v>
      </c>
      <c r="G734" t="s">
        <v>3695</v>
      </c>
      <c r="H734" s="3"/>
      <c r="I734" s="3"/>
      <c r="J734" s="3"/>
    </row>
    <row r="735" spans="1:10" ht="15" customHeight="1">
      <c r="A735">
        <v>730</v>
      </c>
      <c r="B735" s="6">
        <f>'EstExp 11-19'!D52</f>
        <v>0</v>
      </c>
      <c r="D735" t="b">
        <f t="shared" ca="1" si="10"/>
        <v>1</v>
      </c>
      <c r="E735" cm="1">
        <f t="array" aca="1" ref="E735" ca="1">IF(F735&lt;&gt;"",INDIRECT("'"&amp;F735&amp;"'!"&amp;G735),"")</f>
        <v>0</v>
      </c>
      <c r="F735" s="1175" t="s">
        <v>3614</v>
      </c>
      <c r="G735" t="s">
        <v>3696</v>
      </c>
      <c r="H735" s="3"/>
      <c r="I735" s="3"/>
      <c r="J735" s="3"/>
    </row>
    <row r="736" spans="1:10" ht="15" customHeight="1">
      <c r="A736">
        <v>731</v>
      </c>
      <c r="B736" s="6">
        <f>'EstExp 11-19'!D55</f>
        <v>71183</v>
      </c>
      <c r="D736" t="b">
        <f t="shared" ca="1" si="10"/>
        <v>1</v>
      </c>
      <c r="E736" cm="1">
        <f t="array" aca="1" ref="E736" ca="1">IF(F736&lt;&gt;"",INDIRECT("'"&amp;F736&amp;"'!"&amp;G736),"")</f>
        <v>71183</v>
      </c>
      <c r="F736" s="1175" t="s">
        <v>3614</v>
      </c>
      <c r="G736" t="s">
        <v>3697</v>
      </c>
      <c r="H736" s="3"/>
      <c r="I736" s="3"/>
      <c r="J736" s="3"/>
    </row>
    <row r="737" spans="1:10" ht="15" customHeight="1">
      <c r="A737">
        <v>732</v>
      </c>
      <c r="B737" s="6">
        <f>'EstExp 11-19'!D57</f>
        <v>0</v>
      </c>
      <c r="D737" t="b">
        <f t="shared" ca="1" si="10"/>
        <v>1</v>
      </c>
      <c r="E737" cm="1">
        <f t="array" aca="1" ref="E737" ca="1">IF(F737&lt;&gt;"",INDIRECT("'"&amp;F737&amp;"'!"&amp;G737),"")</f>
        <v>0</v>
      </c>
      <c r="F737" s="1175" t="s">
        <v>3614</v>
      </c>
      <c r="G737" t="s">
        <v>3698</v>
      </c>
      <c r="H737" s="3"/>
      <c r="I737" s="3"/>
      <c r="J737" s="3"/>
    </row>
    <row r="738" spans="1:10" ht="15" customHeight="1">
      <c r="A738">
        <v>733</v>
      </c>
      <c r="B738" s="6">
        <f>'EstExp 11-19'!D58</f>
        <v>0</v>
      </c>
      <c r="D738" t="b">
        <f t="shared" ca="1" si="10"/>
        <v>1</v>
      </c>
      <c r="E738" cm="1">
        <f t="array" aca="1" ref="E738" ca="1">IF(F738&lt;&gt;"",INDIRECT("'"&amp;F738&amp;"'!"&amp;G738),"")</f>
        <v>0</v>
      </c>
      <c r="F738" s="1175" t="s">
        <v>3614</v>
      </c>
      <c r="G738" t="s">
        <v>3699</v>
      </c>
      <c r="H738" s="3"/>
      <c r="I738" s="3"/>
      <c r="J738" s="3"/>
    </row>
    <row r="739" spans="1:10" ht="15" customHeight="1">
      <c r="A739">
        <v>734</v>
      </c>
      <c r="B739" s="6">
        <f>'EstExp 11-19'!D59</f>
        <v>0</v>
      </c>
      <c r="D739" t="b">
        <f t="shared" ca="1" si="10"/>
        <v>1</v>
      </c>
      <c r="E739" cm="1">
        <f t="array" aca="1" ref="E739" ca="1">IF(F739&lt;&gt;"",INDIRECT("'"&amp;F739&amp;"'!"&amp;G739),"")</f>
        <v>0</v>
      </c>
      <c r="F739" s="1175" t="s">
        <v>3614</v>
      </c>
      <c r="G739" t="s">
        <v>3700</v>
      </c>
      <c r="H739" s="3"/>
      <c r="I739" s="3"/>
      <c r="J739" s="3"/>
    </row>
    <row r="740" spans="1:10" ht="15" customHeight="1">
      <c r="A740">
        <v>735</v>
      </c>
      <c r="B740" s="6">
        <f>'EstExp 11-19'!D61</f>
        <v>0</v>
      </c>
      <c r="D740" t="b">
        <f t="shared" ca="1" si="10"/>
        <v>1</v>
      </c>
      <c r="E740" cm="1">
        <f t="array" aca="1" ref="E740" ca="1">IF(F740&lt;&gt;"",INDIRECT("'"&amp;F740&amp;"'!"&amp;G740),"")</f>
        <v>0</v>
      </c>
      <c r="F740" s="1175" t="s">
        <v>3614</v>
      </c>
      <c r="G740" t="s">
        <v>3701</v>
      </c>
      <c r="H740" s="3"/>
      <c r="I740" s="3"/>
      <c r="J740" s="3"/>
    </row>
    <row r="741" spans="1:10" ht="15" customHeight="1">
      <c r="A741">
        <v>736</v>
      </c>
      <c r="B741" s="6">
        <f>'EstExp 11-19'!D62</f>
        <v>10492</v>
      </c>
      <c r="D741" t="b">
        <f t="shared" ca="1" si="10"/>
        <v>1</v>
      </c>
      <c r="E741" cm="1">
        <f t="array" aca="1" ref="E741" ca="1">IF(F741&lt;&gt;"",INDIRECT("'"&amp;F741&amp;"'!"&amp;G741),"")</f>
        <v>10492</v>
      </c>
      <c r="F741" s="1175" t="s">
        <v>3614</v>
      </c>
      <c r="G741" t="s">
        <v>3702</v>
      </c>
      <c r="H741" s="3"/>
      <c r="I741" s="3"/>
      <c r="J741" s="3"/>
    </row>
    <row r="742" spans="1:10" ht="15" customHeight="1">
      <c r="A742">
        <v>737</v>
      </c>
      <c r="B742" s="6">
        <f>'EstExp 11-19'!D63</f>
        <v>0</v>
      </c>
      <c r="D742" t="b">
        <f t="shared" ca="1" si="10"/>
        <v>1</v>
      </c>
      <c r="E742" cm="1">
        <f t="array" aca="1" ref="E742" ca="1">IF(F742&lt;&gt;"",INDIRECT("'"&amp;F742&amp;"'!"&amp;G742),"")</f>
        <v>0</v>
      </c>
      <c r="F742" s="1175" t="s">
        <v>3614</v>
      </c>
      <c r="G742" t="s">
        <v>3703</v>
      </c>
      <c r="H742" s="3"/>
      <c r="I742" s="3"/>
      <c r="J742" s="3"/>
    </row>
    <row r="743" spans="1:10" ht="15" customHeight="1">
      <c r="A743">
        <v>738</v>
      </c>
      <c r="B743" s="6">
        <f>'EstExp 11-19'!D64</f>
        <v>0</v>
      </c>
      <c r="D743" t="b">
        <f t="shared" ca="1" si="10"/>
        <v>1</v>
      </c>
      <c r="E743" cm="1">
        <f t="array" aca="1" ref="E743" ca="1">IF(F743&lt;&gt;"",INDIRECT("'"&amp;F743&amp;"'!"&amp;G743),"")</f>
        <v>0</v>
      </c>
      <c r="F743" s="1175" t="s">
        <v>3614</v>
      </c>
      <c r="G743" t="s">
        <v>3704</v>
      </c>
      <c r="H743" s="3"/>
      <c r="I743" s="3"/>
      <c r="J743" s="3"/>
    </row>
    <row r="744" spans="1:10" ht="15" customHeight="1">
      <c r="A744">
        <v>739</v>
      </c>
      <c r="B744" s="6">
        <f>'EstExp 11-19'!D65</f>
        <v>0</v>
      </c>
      <c r="D744" t="b">
        <f t="shared" ca="1" si="10"/>
        <v>1</v>
      </c>
      <c r="E744" cm="1">
        <f t="array" aca="1" ref="E744" ca="1">IF(F744&lt;&gt;"",INDIRECT("'"&amp;F744&amp;"'!"&amp;G744),"")</f>
        <v>0</v>
      </c>
      <c r="F744" s="1175" t="s">
        <v>3614</v>
      </c>
      <c r="G744" t="s">
        <v>3705</v>
      </c>
      <c r="H744" s="3"/>
      <c r="I744" s="3"/>
      <c r="J744" s="3"/>
    </row>
    <row r="745" spans="1:10" ht="15" customHeight="1">
      <c r="A745">
        <v>740</v>
      </c>
      <c r="B745" s="6">
        <f>'EstExp 11-19'!D66</f>
        <v>0</v>
      </c>
      <c r="D745" t="b">
        <f t="shared" ca="1" si="10"/>
        <v>1</v>
      </c>
      <c r="E745" cm="1">
        <f t="array" aca="1" ref="E745" ca="1">IF(F745&lt;&gt;"",INDIRECT("'"&amp;F745&amp;"'!"&amp;G745),"")</f>
        <v>0</v>
      </c>
      <c r="F745" s="1175" t="s">
        <v>3614</v>
      </c>
      <c r="G745" t="s">
        <v>3706</v>
      </c>
      <c r="H745" s="3"/>
      <c r="I745" s="3"/>
      <c r="J745" s="3"/>
    </row>
    <row r="746" spans="1:10" ht="15.75" customHeight="1">
      <c r="A746" s="1">
        <v>741</v>
      </c>
      <c r="C746" s="2" t="s">
        <v>3581</v>
      </c>
      <c r="E746" t="str" cm="1">
        <f t="array" aca="1" ref="E746" ca="1">IF(F746&lt;&gt;"",INDIRECT("'"&amp;F746&amp;"'!"&amp;G746),"")</f>
        <v/>
      </c>
      <c r="F746" s="550"/>
      <c r="H746" s="3"/>
      <c r="I746" s="3"/>
      <c r="J746" s="3"/>
    </row>
    <row r="747" spans="1:10" ht="15" customHeight="1">
      <c r="A747">
        <v>742</v>
      </c>
      <c r="B747" s="6">
        <f>'EstExp 11-19'!D67</f>
        <v>10492</v>
      </c>
      <c r="D747" t="b">
        <f ca="1">E747=B747</f>
        <v>1</v>
      </c>
      <c r="E747" cm="1">
        <f t="array" aca="1" ref="E747" ca="1">IF(F747&lt;&gt;"",INDIRECT("'"&amp;F747&amp;"'!"&amp;G747),"")</f>
        <v>10492</v>
      </c>
      <c r="F747" s="1175" t="s">
        <v>3614</v>
      </c>
      <c r="G747" t="s">
        <v>3707</v>
      </c>
      <c r="H747" s="3"/>
      <c r="I747" s="3"/>
      <c r="J747" s="3"/>
    </row>
    <row r="748" spans="1:10" ht="15" customHeight="1">
      <c r="A748">
        <v>743</v>
      </c>
      <c r="B748" s="6">
        <f>'EstExp 11-19'!D69</f>
        <v>0</v>
      </c>
      <c r="D748" t="b">
        <f ca="1">E748=B748</f>
        <v>1</v>
      </c>
      <c r="E748" cm="1">
        <f t="array" aca="1" ref="E748" ca="1">IF(F748&lt;&gt;"",INDIRECT("'"&amp;F748&amp;"'!"&amp;G748),"")</f>
        <v>0</v>
      </c>
      <c r="F748" s="1175" t="s">
        <v>3614</v>
      </c>
      <c r="G748" t="s">
        <v>3708</v>
      </c>
      <c r="H748" s="3"/>
      <c r="I748" s="3"/>
      <c r="J748" s="3"/>
    </row>
    <row r="749" spans="1:10" ht="15" customHeight="1">
      <c r="A749">
        <v>744</v>
      </c>
      <c r="B749" s="6">
        <f>'EstExp 11-19'!D70</f>
        <v>0</v>
      </c>
      <c r="D749" t="b">
        <f ca="1">E749=B749</f>
        <v>1</v>
      </c>
      <c r="E749" cm="1">
        <f t="array" aca="1" ref="E749" ca="1">IF(F749&lt;&gt;"",INDIRECT("'"&amp;F749&amp;"'!"&amp;G749),"")</f>
        <v>0</v>
      </c>
      <c r="F749" s="1175" t="s">
        <v>3614</v>
      </c>
      <c r="G749" t="s">
        <v>3709</v>
      </c>
      <c r="H749" s="3"/>
      <c r="I749" s="3"/>
      <c r="J749" s="3"/>
    </row>
    <row r="750" spans="1:10" ht="15" customHeight="1">
      <c r="A750">
        <v>745</v>
      </c>
      <c r="B750" s="6">
        <f>'EstExp 11-19'!D71</f>
        <v>0</v>
      </c>
      <c r="D750" t="b">
        <f ca="1">E750=B750</f>
        <v>1</v>
      </c>
      <c r="E750" cm="1">
        <f t="array" aca="1" ref="E750" ca="1">IF(F750&lt;&gt;"",INDIRECT("'"&amp;F750&amp;"'!"&amp;G750),"")</f>
        <v>0</v>
      </c>
      <c r="F750" s="1175" t="s">
        <v>3614</v>
      </c>
      <c r="G750" t="s">
        <v>3710</v>
      </c>
      <c r="H750" s="3"/>
      <c r="I750" s="3"/>
      <c r="J750" s="3"/>
    </row>
    <row r="751" spans="1:10" ht="15" customHeight="1">
      <c r="A751">
        <v>746</v>
      </c>
      <c r="B751" s="6">
        <f>'EstExp 11-19'!D72</f>
        <v>0</v>
      </c>
      <c r="D751" t="b">
        <f ca="1">E751=B751</f>
        <v>1</v>
      </c>
      <c r="E751" cm="1">
        <f t="array" aca="1" ref="E751" ca="1">IF(F751&lt;&gt;"",INDIRECT("'"&amp;F751&amp;"'!"&amp;G751),"")</f>
        <v>0</v>
      </c>
      <c r="F751" s="1175" t="s">
        <v>3614</v>
      </c>
      <c r="G751" t="s">
        <v>3711</v>
      </c>
      <c r="H751" s="3"/>
      <c r="I751" s="3"/>
      <c r="J751" s="3"/>
    </row>
    <row r="752" spans="1:10" ht="15.75" customHeight="1">
      <c r="A752" s="1">
        <v>747</v>
      </c>
      <c r="C752" s="2" t="s">
        <v>3581</v>
      </c>
      <c r="E752" t="str" cm="1">
        <f t="array" aca="1" ref="E752" ca="1">IF(F752&lt;&gt;"",INDIRECT("'"&amp;F752&amp;"'!"&amp;G752),"")</f>
        <v/>
      </c>
      <c r="F752" s="550"/>
      <c r="H752" s="3"/>
      <c r="I752" s="3"/>
      <c r="J752" s="3"/>
    </row>
    <row r="753" spans="1:10" ht="15" customHeight="1">
      <c r="A753">
        <v>748</v>
      </c>
      <c r="B753" s="6">
        <f>'EstExp 11-19'!D73</f>
        <v>0</v>
      </c>
      <c r="D753" t="b">
        <f ca="1">E753=B753</f>
        <v>1</v>
      </c>
      <c r="E753" cm="1">
        <f t="array" aca="1" ref="E753" ca="1">IF(F753&lt;&gt;"",INDIRECT("'"&amp;F753&amp;"'!"&amp;G753),"")</f>
        <v>0</v>
      </c>
      <c r="F753" s="1175" t="s">
        <v>3614</v>
      </c>
      <c r="G753" t="s">
        <v>3712</v>
      </c>
      <c r="H753" s="3"/>
      <c r="I753" s="3"/>
      <c r="J753" s="3"/>
    </row>
    <row r="754" spans="1:10" ht="15.75" customHeight="1">
      <c r="A754" s="1">
        <v>749</v>
      </c>
      <c r="C754" s="2" t="s">
        <v>3581</v>
      </c>
      <c r="E754" t="str" cm="1">
        <f t="array" aca="1" ref="E754" ca="1">IF(F754&lt;&gt;"",INDIRECT("'"&amp;F754&amp;"'!"&amp;G754),"")</f>
        <v/>
      </c>
      <c r="F754" s="550"/>
      <c r="H754" s="3"/>
      <c r="I754" s="3"/>
      <c r="J754" s="3"/>
    </row>
    <row r="755" spans="1:10" ht="15" customHeight="1">
      <c r="A755">
        <v>750</v>
      </c>
      <c r="B755" s="6">
        <f>'EstExp 11-19'!D74</f>
        <v>0</v>
      </c>
      <c r="D755" t="b">
        <f ca="1">E755=B755</f>
        <v>1</v>
      </c>
      <c r="E755" cm="1">
        <f t="array" aca="1" ref="E755" ca="1">IF(F755&lt;&gt;"",INDIRECT("'"&amp;F755&amp;"'!"&amp;G755),"")</f>
        <v>0</v>
      </c>
      <c r="F755" s="1175" t="s">
        <v>3614</v>
      </c>
      <c r="G755" t="s">
        <v>3713</v>
      </c>
      <c r="H755" s="3"/>
      <c r="I755" s="3"/>
      <c r="J755" s="3"/>
    </row>
    <row r="756" spans="1:10" ht="15" customHeight="1">
      <c r="A756">
        <v>751</v>
      </c>
      <c r="B756" s="6">
        <f>'EstExp 11-19'!D75</f>
        <v>0</v>
      </c>
      <c r="D756" t="b">
        <f ca="1">E756=B756</f>
        <v>1</v>
      </c>
      <c r="E756" cm="1">
        <f t="array" aca="1" ref="E756" ca="1">IF(F756&lt;&gt;"",INDIRECT("'"&amp;F756&amp;"'!"&amp;G756),"")</f>
        <v>0</v>
      </c>
      <c r="F756" s="1175" t="s">
        <v>3614</v>
      </c>
      <c r="G756" t="s">
        <v>3714</v>
      </c>
      <c r="H756" s="3"/>
      <c r="I756" s="3"/>
      <c r="J756" s="3"/>
    </row>
    <row r="757" spans="1:10" ht="15" customHeight="1">
      <c r="A757">
        <v>752</v>
      </c>
      <c r="B757" s="6">
        <f>'EstExp 11-19'!D76</f>
        <v>100244</v>
      </c>
      <c r="D757" t="b">
        <f ca="1">E757=B757</f>
        <v>1</v>
      </c>
      <c r="E757" cm="1">
        <f t="array" aca="1" ref="E757" ca="1">IF(F757&lt;&gt;"",INDIRECT("'"&amp;F757&amp;"'!"&amp;G757),"")</f>
        <v>100244</v>
      </c>
      <c r="F757" s="1175" t="s">
        <v>3614</v>
      </c>
      <c r="G757" t="s">
        <v>3715</v>
      </c>
      <c r="H757" s="3"/>
      <c r="I757" s="3"/>
      <c r="J757" s="3"/>
    </row>
    <row r="758" spans="1:10" ht="15" customHeight="1">
      <c r="A758">
        <v>753</v>
      </c>
      <c r="B758" s="6">
        <f>'EstExp 11-19'!D77</f>
        <v>0</v>
      </c>
      <c r="D758" t="b">
        <f ca="1">E758=B758</f>
        <v>1</v>
      </c>
      <c r="E758" cm="1">
        <f t="array" aca="1" ref="E758" ca="1">IF(F758&lt;&gt;"",INDIRECT("'"&amp;F758&amp;"'!"&amp;G758),"")</f>
        <v>0</v>
      </c>
      <c r="F758" s="1175" t="s">
        <v>3614</v>
      </c>
      <c r="G758" t="s">
        <v>3716</v>
      </c>
      <c r="H758" s="3"/>
      <c r="I758" s="3"/>
      <c r="J758" s="3"/>
    </row>
    <row r="759" spans="1:10" ht="15" customHeight="1">
      <c r="A759">
        <v>754</v>
      </c>
      <c r="B759" s="6">
        <f>'EstExp 11-19'!D116</f>
        <v>193148</v>
      </c>
      <c r="D759" t="b">
        <f ca="1">E759=B759</f>
        <v>1</v>
      </c>
      <c r="E759" cm="1">
        <f t="array" aca="1" ref="E759" ca="1">IF(F759&lt;&gt;"",INDIRECT("'"&amp;F759&amp;"'!"&amp;G759),"")</f>
        <v>193148</v>
      </c>
      <c r="F759" s="1175" t="s">
        <v>3614</v>
      </c>
      <c r="G759" t="s">
        <v>3717</v>
      </c>
      <c r="H759" s="3"/>
      <c r="I759" s="3"/>
      <c r="J759" s="3"/>
    </row>
    <row r="760" spans="1:10" ht="15.75" customHeight="1">
      <c r="A760" s="1">
        <v>755</v>
      </c>
      <c r="C760" s="2" t="s">
        <v>3581</v>
      </c>
      <c r="E760" t="str" cm="1">
        <f t="array" aca="1" ref="E760" ca="1">IF(F760&lt;&gt;"",INDIRECT("'"&amp;F760&amp;"'!"&amp;G760),"")</f>
        <v/>
      </c>
      <c r="F760" s="550"/>
      <c r="H760" s="3"/>
      <c r="I760" s="3"/>
      <c r="J760" s="3"/>
    </row>
    <row r="761" spans="1:10" ht="15.75" customHeight="1">
      <c r="A761" s="1">
        <v>756</v>
      </c>
      <c r="C761" s="2" t="s">
        <v>3581</v>
      </c>
      <c r="E761" t="str" cm="1">
        <f t="array" aca="1" ref="E761" ca="1">IF(F761&lt;&gt;"",INDIRECT("'"&amp;F761&amp;"'!"&amp;G761),"")</f>
        <v/>
      </c>
      <c r="F761" s="550"/>
      <c r="H761" s="3"/>
      <c r="I761" s="3"/>
      <c r="J761" s="3"/>
    </row>
    <row r="762" spans="1:10" ht="15.75" customHeight="1">
      <c r="A762" s="1">
        <v>757</v>
      </c>
      <c r="C762" s="2" t="s">
        <v>3581</v>
      </c>
      <c r="E762" t="str" cm="1">
        <f t="array" aca="1" ref="E762" ca="1">IF(F762&lt;&gt;"",INDIRECT("'"&amp;F762&amp;"'!"&amp;G762),"")</f>
        <v/>
      </c>
      <c r="F762" s="550"/>
      <c r="H762" s="3"/>
      <c r="I762" s="3"/>
      <c r="J762" s="3"/>
    </row>
    <row r="763" spans="1:10" ht="15.75" customHeight="1">
      <c r="A763" s="1">
        <v>758</v>
      </c>
      <c r="C763" s="2" t="s">
        <v>3581</v>
      </c>
      <c r="E763" t="str" cm="1">
        <f t="array" aca="1" ref="E763" ca="1">IF(F763&lt;&gt;"",INDIRECT("'"&amp;F763&amp;"'!"&amp;G763),"")</f>
        <v/>
      </c>
      <c r="F763" s="550"/>
      <c r="H763" s="3"/>
      <c r="I763" s="3"/>
      <c r="J763" s="3"/>
    </row>
    <row r="764" spans="1:10" ht="15.75" customHeight="1">
      <c r="A764" s="1">
        <v>759</v>
      </c>
      <c r="C764" s="2" t="s">
        <v>3581</v>
      </c>
      <c r="E764" t="str" cm="1">
        <f t="array" aca="1" ref="E764" ca="1">IF(F764&lt;&gt;"",INDIRECT("'"&amp;F764&amp;"'!"&amp;G764),"")</f>
        <v/>
      </c>
      <c r="F764" s="550"/>
      <c r="H764" s="3"/>
      <c r="I764" s="3"/>
      <c r="J764" s="3"/>
    </row>
    <row r="765" spans="1:10" ht="15" customHeight="1">
      <c r="A765">
        <v>760</v>
      </c>
      <c r="B765" s="6">
        <f>'EstExp 11-19'!E5</f>
        <v>0</v>
      </c>
      <c r="D765" t="b">
        <f ca="1">E765=B765</f>
        <v>1</v>
      </c>
      <c r="E765" cm="1">
        <f t="array" aca="1" ref="E765" ca="1">IF(F765&lt;&gt;"",INDIRECT("'"&amp;F765&amp;"'!"&amp;G765),"")</f>
        <v>0</v>
      </c>
      <c r="F765" s="1175" t="s">
        <v>3614</v>
      </c>
      <c r="G765" t="s">
        <v>3718</v>
      </c>
    </row>
    <row r="766" spans="1:10" ht="15" customHeight="1">
      <c r="A766">
        <v>761</v>
      </c>
      <c r="B766" s="6">
        <f>'EstExp 11-19'!E16</f>
        <v>0</v>
      </c>
      <c r="D766" t="b">
        <f ca="1">E766=B766</f>
        <v>1</v>
      </c>
      <c r="E766" cm="1">
        <f t="array" aca="1" ref="E766" ca="1">IF(F766&lt;&gt;"",INDIRECT("'"&amp;F766&amp;"'!"&amp;G766),"")</f>
        <v>0</v>
      </c>
      <c r="F766" s="1175" t="s">
        <v>3614</v>
      </c>
      <c r="G766" t="s">
        <v>3557</v>
      </c>
    </row>
    <row r="767" spans="1:10" ht="15.75" customHeight="1">
      <c r="A767" s="1">
        <v>762</v>
      </c>
      <c r="C767" s="2" t="s">
        <v>3581</v>
      </c>
      <c r="E767" t="str" cm="1">
        <f t="array" aca="1" ref="E767" ca="1">IF(F767&lt;&gt;"",INDIRECT("'"&amp;F767&amp;"'!"&amp;G767),"")</f>
        <v/>
      </c>
      <c r="F767" s="550"/>
      <c r="H767" s="3"/>
      <c r="I767" s="3"/>
      <c r="J767" s="3"/>
    </row>
    <row r="768" spans="1:10" ht="15.75" customHeight="1">
      <c r="A768" s="1">
        <v>763</v>
      </c>
      <c r="C768" s="2" t="s">
        <v>3581</v>
      </c>
      <c r="E768" t="str" cm="1">
        <f t="array" aca="1" ref="E768" ca="1">IF(F768&lt;&gt;"",INDIRECT("'"&amp;F768&amp;"'!"&amp;G768),"")</f>
        <v/>
      </c>
      <c r="F768" s="550"/>
      <c r="H768" s="3"/>
      <c r="I768" s="3"/>
      <c r="J768" s="3"/>
    </row>
    <row r="769" spans="1:10" ht="15.75" customHeight="1">
      <c r="A769" s="1">
        <v>764</v>
      </c>
      <c r="C769" s="2" t="s">
        <v>3581</v>
      </c>
      <c r="E769" t="str" cm="1">
        <f t="array" aca="1" ref="E769" ca="1">IF(F769&lt;&gt;"",INDIRECT("'"&amp;F769&amp;"'!"&amp;G769),"")</f>
        <v/>
      </c>
      <c r="F769" s="550"/>
      <c r="H769" s="3"/>
      <c r="I769" s="3"/>
      <c r="J769" s="3"/>
    </row>
    <row r="770" spans="1:10" ht="15.75" customHeight="1">
      <c r="A770" s="1">
        <v>765</v>
      </c>
      <c r="C770" s="2" t="s">
        <v>3581</v>
      </c>
      <c r="E770" t="str" cm="1">
        <f t="array" aca="1" ref="E770" ca="1">IF(F770&lt;&gt;"",INDIRECT("'"&amp;F770&amp;"'!"&amp;G770),"")</f>
        <v/>
      </c>
      <c r="F770" s="550"/>
      <c r="H770" s="3"/>
      <c r="I770" s="3"/>
      <c r="J770" s="3"/>
    </row>
    <row r="771" spans="1:10" ht="15.75" customHeight="1">
      <c r="A771" s="1">
        <v>766</v>
      </c>
      <c r="C771" s="2" t="s">
        <v>3581</v>
      </c>
      <c r="E771" t="str" cm="1">
        <f t="array" aca="1" ref="E771" ca="1">IF(F771&lt;&gt;"",INDIRECT("'"&amp;F771&amp;"'!"&amp;G771),"")</f>
        <v/>
      </c>
      <c r="F771" s="550"/>
      <c r="H771" s="3"/>
      <c r="I771" s="3"/>
      <c r="J771" s="3"/>
    </row>
    <row r="772" spans="1:10" ht="15" customHeight="1">
      <c r="A772">
        <v>767</v>
      </c>
      <c r="B772" s="6">
        <f>'EstExp 11-19'!E18</f>
        <v>0</v>
      </c>
      <c r="D772" t="b">
        <f ca="1">E772=B772</f>
        <v>1</v>
      </c>
      <c r="E772" cm="1">
        <f t="array" aca="1" ref="E772" ca="1">IF(F772&lt;&gt;"",INDIRECT("'"&amp;F772&amp;"'!"&amp;G772),"")</f>
        <v>0</v>
      </c>
      <c r="F772" s="1175" t="s">
        <v>3614</v>
      </c>
      <c r="G772" t="s">
        <v>3520</v>
      </c>
    </row>
    <row r="773" spans="1:10" ht="15.75" customHeight="1">
      <c r="A773" s="1">
        <v>768</v>
      </c>
      <c r="C773" s="2" t="s">
        <v>3581</v>
      </c>
      <c r="E773" t="str" cm="1">
        <f t="array" aca="1" ref="E773" ca="1">IF(F773&lt;&gt;"",INDIRECT("'"&amp;F773&amp;"'!"&amp;G773),"")</f>
        <v/>
      </c>
      <c r="F773" s="550"/>
      <c r="H773" s="3"/>
      <c r="I773" s="3"/>
      <c r="J773" s="3"/>
    </row>
    <row r="774" spans="1:10" ht="15.75" customHeight="1">
      <c r="A774" s="1">
        <v>769</v>
      </c>
      <c r="C774" s="2" t="s">
        <v>3581</v>
      </c>
      <c r="E774" t="str" cm="1">
        <f t="array" aca="1" ref="E774" ca="1">IF(F774&lt;&gt;"",INDIRECT("'"&amp;F774&amp;"'!"&amp;G774),"")</f>
        <v/>
      </c>
      <c r="F774" s="550"/>
      <c r="H774" s="3"/>
      <c r="I774" s="3"/>
      <c r="J774" s="3"/>
    </row>
    <row r="775" spans="1:10" ht="15.75" customHeight="1">
      <c r="A775" s="1">
        <v>770</v>
      </c>
      <c r="C775" s="2" t="s">
        <v>3581</v>
      </c>
      <c r="E775" t="str" cm="1">
        <f t="array" aca="1" ref="E775" ca="1">IF(F775&lt;&gt;"",INDIRECT("'"&amp;F775&amp;"'!"&amp;G775),"")</f>
        <v/>
      </c>
      <c r="F775" s="550"/>
      <c r="H775" s="3"/>
      <c r="I775" s="3"/>
      <c r="J775" s="3"/>
    </row>
    <row r="776" spans="1:10" ht="15" customHeight="1">
      <c r="A776">
        <v>771</v>
      </c>
      <c r="B776" s="6">
        <f>'EstExp 11-19'!E12</f>
        <v>0</v>
      </c>
      <c r="D776" t="b">
        <f t="shared" ref="D776:D803" ca="1" si="11">E776=B776</f>
        <v>1</v>
      </c>
      <c r="E776" cm="1">
        <f t="array" aca="1" ref="E776" ca="1">IF(F776&lt;&gt;"",INDIRECT("'"&amp;F776&amp;"'!"&amp;G776),"")</f>
        <v>0</v>
      </c>
      <c r="F776" s="1175" t="s">
        <v>3614</v>
      </c>
      <c r="G776" t="s">
        <v>3555</v>
      </c>
    </row>
    <row r="777" spans="1:10" ht="15" customHeight="1">
      <c r="A777">
        <v>772</v>
      </c>
      <c r="B777" s="6">
        <f>'EstExp 11-19'!E13</f>
        <v>78285</v>
      </c>
      <c r="D777" t="b">
        <f t="shared" ca="1" si="11"/>
        <v>1</v>
      </c>
      <c r="E777" cm="1">
        <f t="array" aca="1" ref="E777" ca="1">IF(F777&lt;&gt;"",INDIRECT("'"&amp;F777&amp;"'!"&amp;G777),"")</f>
        <v>78285</v>
      </c>
      <c r="F777" s="1175" t="s">
        <v>3614</v>
      </c>
      <c r="G777" t="s">
        <v>3556</v>
      </c>
      <c r="H777" s="3"/>
      <c r="I777" s="3"/>
      <c r="J777" s="3"/>
    </row>
    <row r="778" spans="1:10" ht="15" customHeight="1">
      <c r="A778">
        <v>773</v>
      </c>
      <c r="B778" s="6">
        <f>'EstExp 11-19'!E14</f>
        <v>0</v>
      </c>
      <c r="D778" t="b">
        <f t="shared" ca="1" si="11"/>
        <v>1</v>
      </c>
      <c r="E778" cm="1">
        <f t="array" aca="1" ref="E778" ca="1">IF(F778&lt;&gt;"",INDIRECT("'"&amp;F778&amp;"'!"&amp;G778),"")</f>
        <v>0</v>
      </c>
      <c r="F778" s="1175" t="s">
        <v>3614</v>
      </c>
      <c r="G778" t="s">
        <v>3719</v>
      </c>
    </row>
    <row r="779" spans="1:10" ht="15" customHeight="1">
      <c r="A779">
        <v>774</v>
      </c>
      <c r="B779" s="6">
        <f>'EstExp 11-19'!E15</f>
        <v>0</v>
      </c>
      <c r="D779" t="b">
        <f t="shared" ca="1" si="11"/>
        <v>1</v>
      </c>
      <c r="E779" cm="1">
        <f t="array" aca="1" ref="E779" ca="1">IF(F779&lt;&gt;"",INDIRECT("'"&amp;F779&amp;"'!"&amp;G779),"")</f>
        <v>0</v>
      </c>
      <c r="F779" s="1175" t="s">
        <v>3614</v>
      </c>
      <c r="G779" t="s">
        <v>3720</v>
      </c>
    </row>
    <row r="780" spans="1:10" ht="15" customHeight="1">
      <c r="A780">
        <v>775</v>
      </c>
      <c r="B780" s="6">
        <f>'EstExp 11-19'!E34</f>
        <v>78285</v>
      </c>
      <c r="D780" t="b">
        <f t="shared" ca="1" si="11"/>
        <v>1</v>
      </c>
      <c r="E780" cm="1">
        <f t="array" aca="1" ref="E780" ca="1">IF(F780&lt;&gt;"",INDIRECT("'"&amp;F780&amp;"'!"&amp;G780),"")</f>
        <v>78285</v>
      </c>
      <c r="F780" s="1175" t="s">
        <v>3614</v>
      </c>
      <c r="G780" t="s">
        <v>3721</v>
      </c>
    </row>
    <row r="781" spans="1:10" ht="15" customHeight="1">
      <c r="A781">
        <v>776</v>
      </c>
      <c r="B781" s="6">
        <f>'EstExp 11-19'!E38</f>
        <v>0</v>
      </c>
      <c r="D781" t="b">
        <f t="shared" ca="1" si="11"/>
        <v>1</v>
      </c>
      <c r="E781" cm="1">
        <f t="array" aca="1" ref="E781" ca="1">IF(F781&lt;&gt;"",INDIRECT("'"&amp;F781&amp;"'!"&amp;G781),"")</f>
        <v>0</v>
      </c>
      <c r="F781" s="1175" t="s">
        <v>3614</v>
      </c>
      <c r="G781" t="s">
        <v>3722</v>
      </c>
    </row>
    <row r="782" spans="1:10" ht="15" customHeight="1">
      <c r="A782">
        <v>777</v>
      </c>
      <c r="B782" s="6">
        <f>'EstExp 11-19'!E39</f>
        <v>1795</v>
      </c>
      <c r="D782" t="b">
        <f t="shared" ca="1" si="11"/>
        <v>1</v>
      </c>
      <c r="E782" cm="1">
        <f t="array" aca="1" ref="E782" ca="1">IF(F782&lt;&gt;"",INDIRECT("'"&amp;F782&amp;"'!"&amp;G782),"")</f>
        <v>1795</v>
      </c>
      <c r="F782" s="1175" t="s">
        <v>3614</v>
      </c>
      <c r="G782" t="s">
        <v>3723</v>
      </c>
    </row>
    <row r="783" spans="1:10" ht="15" customHeight="1">
      <c r="A783">
        <v>778</v>
      </c>
      <c r="B783" s="6">
        <f>'EstExp 11-19'!E40</f>
        <v>0</v>
      </c>
      <c r="D783" t="b">
        <f t="shared" ca="1" si="11"/>
        <v>1</v>
      </c>
      <c r="E783" cm="1">
        <f t="array" aca="1" ref="E783" ca="1">IF(F783&lt;&gt;"",INDIRECT("'"&amp;F783&amp;"'!"&amp;G783),"")</f>
        <v>0</v>
      </c>
      <c r="F783" s="1175" t="s">
        <v>3614</v>
      </c>
      <c r="G783" t="s">
        <v>3724</v>
      </c>
    </row>
    <row r="784" spans="1:10" ht="15" customHeight="1">
      <c r="A784">
        <v>779</v>
      </c>
      <c r="B784" s="6">
        <f>'EstExp 11-19'!E41</f>
        <v>0</v>
      </c>
      <c r="D784" t="b">
        <f t="shared" ca="1" si="11"/>
        <v>1</v>
      </c>
      <c r="E784" cm="1">
        <f t="array" aca="1" ref="E784" ca="1">IF(F784&lt;&gt;"",INDIRECT("'"&amp;F784&amp;"'!"&amp;G784),"")</f>
        <v>0</v>
      </c>
      <c r="F784" s="1175" t="s">
        <v>3614</v>
      </c>
      <c r="G784" t="s">
        <v>3725</v>
      </c>
    </row>
    <row r="785" spans="1:10" ht="15" customHeight="1">
      <c r="A785">
        <v>780</v>
      </c>
      <c r="B785" s="6">
        <f>'EstExp 11-19'!E42</f>
        <v>0</v>
      </c>
      <c r="D785" t="b">
        <f t="shared" ca="1" si="11"/>
        <v>1</v>
      </c>
      <c r="E785" cm="1">
        <f t="array" aca="1" ref="E785" ca="1">IF(F785&lt;&gt;"",INDIRECT("'"&amp;F785&amp;"'!"&amp;G785),"")</f>
        <v>0</v>
      </c>
      <c r="F785" s="1175" t="s">
        <v>3614</v>
      </c>
      <c r="G785" t="s">
        <v>3726</v>
      </c>
    </row>
    <row r="786" spans="1:10" ht="15" customHeight="1">
      <c r="A786">
        <v>781</v>
      </c>
      <c r="B786" s="6">
        <f>'EstExp 11-19'!E43</f>
        <v>0</v>
      </c>
      <c r="D786" t="b">
        <f t="shared" ca="1" si="11"/>
        <v>1</v>
      </c>
      <c r="E786" cm="1">
        <f t="array" aca="1" ref="E786" ca="1">IF(F786&lt;&gt;"",INDIRECT("'"&amp;F786&amp;"'!"&amp;G786),"")</f>
        <v>0</v>
      </c>
      <c r="F786" s="1175" t="s">
        <v>3614</v>
      </c>
      <c r="G786" t="s">
        <v>3727</v>
      </c>
      <c r="H786" s="3"/>
      <c r="I786" s="3"/>
      <c r="J786" s="3"/>
    </row>
    <row r="787" spans="1:10" ht="15" customHeight="1">
      <c r="A787">
        <v>782</v>
      </c>
      <c r="B787" s="6">
        <f>'EstExp 11-19'!E44</f>
        <v>1795</v>
      </c>
      <c r="D787" t="b">
        <f t="shared" ca="1" si="11"/>
        <v>1</v>
      </c>
      <c r="E787" cm="1">
        <f t="array" aca="1" ref="E787" ca="1">IF(F787&lt;&gt;"",INDIRECT("'"&amp;F787&amp;"'!"&amp;G787),"")</f>
        <v>1795</v>
      </c>
      <c r="F787" s="1175" t="s">
        <v>3614</v>
      </c>
      <c r="G787" t="s">
        <v>3728</v>
      </c>
    </row>
    <row r="788" spans="1:10" ht="15" customHeight="1">
      <c r="A788">
        <v>783</v>
      </c>
      <c r="B788" s="6">
        <f>'EstExp 11-19'!E46</f>
        <v>17270</v>
      </c>
      <c r="D788" t="b">
        <f t="shared" ca="1" si="11"/>
        <v>1</v>
      </c>
      <c r="E788" cm="1">
        <f t="array" aca="1" ref="E788" ca="1">IF(F788&lt;&gt;"",INDIRECT("'"&amp;F788&amp;"'!"&amp;G788),"")</f>
        <v>17270</v>
      </c>
      <c r="F788" s="1175" t="s">
        <v>3614</v>
      </c>
      <c r="G788" t="s">
        <v>3729</v>
      </c>
    </row>
    <row r="789" spans="1:10" ht="15" customHeight="1">
      <c r="A789">
        <v>784</v>
      </c>
      <c r="B789" s="6">
        <f>'EstExp 11-19'!E47</f>
        <v>0</v>
      </c>
      <c r="D789" t="b">
        <f t="shared" ca="1" si="11"/>
        <v>1</v>
      </c>
      <c r="E789" cm="1">
        <f t="array" aca="1" ref="E789" ca="1">IF(F789&lt;&gt;"",INDIRECT("'"&amp;F789&amp;"'!"&amp;G789),"")</f>
        <v>0</v>
      </c>
      <c r="F789" s="1175" t="s">
        <v>3614</v>
      </c>
      <c r="G789" t="s">
        <v>3730</v>
      </c>
      <c r="H789" s="3"/>
      <c r="I789" s="3"/>
      <c r="J789" s="3"/>
    </row>
    <row r="790" spans="1:10" ht="15" customHeight="1">
      <c r="A790">
        <v>785</v>
      </c>
      <c r="B790" s="6">
        <f>'EstExp 11-19'!E48</f>
        <v>3242</v>
      </c>
      <c r="D790" t="b">
        <f t="shared" ca="1" si="11"/>
        <v>1</v>
      </c>
      <c r="E790" cm="1">
        <f t="array" aca="1" ref="E790" ca="1">IF(F790&lt;&gt;"",INDIRECT("'"&amp;F790&amp;"'!"&amp;G790),"")</f>
        <v>3242</v>
      </c>
      <c r="F790" s="1175" t="s">
        <v>3614</v>
      </c>
      <c r="G790" t="s">
        <v>3731</v>
      </c>
      <c r="H790" s="3"/>
      <c r="I790" s="3"/>
      <c r="J790" s="3"/>
    </row>
    <row r="791" spans="1:10" ht="15" customHeight="1">
      <c r="A791">
        <v>786</v>
      </c>
      <c r="B791" s="6">
        <f>'EstExp 11-19'!E49</f>
        <v>20512</v>
      </c>
      <c r="D791" t="b">
        <f t="shared" ca="1" si="11"/>
        <v>1</v>
      </c>
      <c r="E791" cm="1">
        <f t="array" aca="1" ref="E791" ca="1">IF(F791&lt;&gt;"",INDIRECT("'"&amp;F791&amp;"'!"&amp;G791),"")</f>
        <v>20512</v>
      </c>
      <c r="F791" s="1175" t="s">
        <v>3614</v>
      </c>
      <c r="G791" t="s">
        <v>3732</v>
      </c>
      <c r="H791" s="3"/>
      <c r="I791" s="3"/>
      <c r="J791" s="3"/>
    </row>
    <row r="792" spans="1:10" ht="15" customHeight="1">
      <c r="A792">
        <v>787</v>
      </c>
      <c r="B792" s="6">
        <f>'EstExp 11-19'!E51</f>
        <v>31817</v>
      </c>
      <c r="D792" t="b">
        <f t="shared" ca="1" si="11"/>
        <v>1</v>
      </c>
      <c r="E792" cm="1">
        <f t="array" aca="1" ref="E792" ca="1">IF(F792&lt;&gt;"",INDIRECT("'"&amp;F792&amp;"'!"&amp;G792),"")</f>
        <v>31817</v>
      </c>
      <c r="F792" s="1175" t="s">
        <v>3614</v>
      </c>
      <c r="G792" t="s">
        <v>3733</v>
      </c>
      <c r="H792" s="3"/>
      <c r="I792" s="3"/>
      <c r="J792" s="3"/>
    </row>
    <row r="793" spans="1:10" ht="15" customHeight="1">
      <c r="A793">
        <v>788</v>
      </c>
      <c r="B793" s="6">
        <f>'EstExp 11-19'!E52</f>
        <v>0</v>
      </c>
      <c r="D793" t="b">
        <f t="shared" ca="1" si="11"/>
        <v>1</v>
      </c>
      <c r="E793" cm="1">
        <f t="array" aca="1" ref="E793" ca="1">IF(F793&lt;&gt;"",INDIRECT("'"&amp;F793&amp;"'!"&amp;G793),"")</f>
        <v>0</v>
      </c>
      <c r="F793" s="1175" t="s">
        <v>3614</v>
      </c>
      <c r="G793" t="s">
        <v>3734</v>
      </c>
      <c r="H793" s="3"/>
      <c r="I793" s="3"/>
      <c r="J793" s="3"/>
    </row>
    <row r="794" spans="1:10" ht="15" customHeight="1">
      <c r="A794">
        <v>789</v>
      </c>
      <c r="B794" s="6">
        <f>'EstExp 11-19'!E55</f>
        <v>45131</v>
      </c>
      <c r="D794" t="b">
        <f t="shared" ca="1" si="11"/>
        <v>1</v>
      </c>
      <c r="E794" cm="1">
        <f t="array" aca="1" ref="E794" ca="1">IF(F794&lt;&gt;"",INDIRECT("'"&amp;F794&amp;"'!"&amp;G794),"")</f>
        <v>45131</v>
      </c>
      <c r="F794" s="1175" t="s">
        <v>3614</v>
      </c>
      <c r="G794" t="s">
        <v>3735</v>
      </c>
      <c r="H794" s="3"/>
      <c r="I794" s="3"/>
      <c r="J794" s="3"/>
    </row>
    <row r="795" spans="1:10" ht="15" customHeight="1">
      <c r="A795">
        <v>790</v>
      </c>
      <c r="B795" s="6">
        <f>'EstExp 11-19'!E57</f>
        <v>3224</v>
      </c>
      <c r="D795" t="b">
        <f t="shared" ca="1" si="11"/>
        <v>1</v>
      </c>
      <c r="E795" cm="1">
        <f t="array" aca="1" ref="E795" ca="1">IF(F795&lt;&gt;"",INDIRECT("'"&amp;F795&amp;"'!"&amp;G795),"")</f>
        <v>3224</v>
      </c>
      <c r="F795" s="1175" t="s">
        <v>3614</v>
      </c>
      <c r="G795" t="s">
        <v>3736</v>
      </c>
      <c r="H795" s="3"/>
      <c r="I795" s="3"/>
      <c r="J795" s="3"/>
    </row>
    <row r="796" spans="1:10" ht="15" customHeight="1">
      <c r="A796">
        <v>791</v>
      </c>
      <c r="B796" s="6">
        <f>'EstExp 11-19'!E58</f>
        <v>0</v>
      </c>
      <c r="D796" t="b">
        <f t="shared" ca="1" si="11"/>
        <v>1</v>
      </c>
      <c r="E796" cm="1">
        <f t="array" aca="1" ref="E796" ca="1">IF(F796&lt;&gt;"",INDIRECT("'"&amp;F796&amp;"'!"&amp;G796),"")</f>
        <v>0</v>
      </c>
      <c r="F796" s="1175" t="s">
        <v>3614</v>
      </c>
      <c r="G796" t="s">
        <v>3737</v>
      </c>
      <c r="H796" s="3"/>
      <c r="I796" s="3"/>
      <c r="J796" s="3"/>
    </row>
    <row r="797" spans="1:10" ht="15" customHeight="1">
      <c r="A797">
        <v>792</v>
      </c>
      <c r="B797" s="6">
        <f>'EstExp 11-19'!E59</f>
        <v>3224</v>
      </c>
      <c r="D797" t="b">
        <f t="shared" ca="1" si="11"/>
        <v>1</v>
      </c>
      <c r="E797" cm="1">
        <f t="array" aca="1" ref="E797" ca="1">IF(F797&lt;&gt;"",INDIRECT("'"&amp;F797&amp;"'!"&amp;G797),"")</f>
        <v>3224</v>
      </c>
      <c r="F797" s="1175" t="s">
        <v>3614</v>
      </c>
      <c r="G797" t="s">
        <v>3738</v>
      </c>
      <c r="H797" s="3"/>
      <c r="I797" s="3"/>
      <c r="J797" s="3"/>
    </row>
    <row r="798" spans="1:10" ht="15" customHeight="1">
      <c r="A798">
        <v>793</v>
      </c>
      <c r="B798" s="6">
        <f>'EstExp 11-19'!E61</f>
        <v>0</v>
      </c>
      <c r="D798" t="b">
        <f t="shared" ca="1" si="11"/>
        <v>1</v>
      </c>
      <c r="E798" cm="1">
        <f t="array" aca="1" ref="E798" ca="1">IF(F798&lt;&gt;"",INDIRECT("'"&amp;F798&amp;"'!"&amp;G798),"")</f>
        <v>0</v>
      </c>
      <c r="F798" s="1175" t="s">
        <v>3614</v>
      </c>
      <c r="G798" t="s">
        <v>3739</v>
      </c>
      <c r="H798" s="3"/>
      <c r="I798" s="3"/>
      <c r="J798" s="3"/>
    </row>
    <row r="799" spans="1:10" ht="15" customHeight="1">
      <c r="A799">
        <v>794</v>
      </c>
      <c r="B799" s="6">
        <f>'EstExp 11-19'!E62</f>
        <v>7719</v>
      </c>
      <c r="D799" t="b">
        <f t="shared" ca="1" si="11"/>
        <v>1</v>
      </c>
      <c r="E799" cm="1">
        <f t="array" aca="1" ref="E799" ca="1">IF(F799&lt;&gt;"",INDIRECT("'"&amp;F799&amp;"'!"&amp;G799),"")</f>
        <v>7719</v>
      </c>
      <c r="F799" s="1175" t="s">
        <v>3614</v>
      </c>
      <c r="G799" t="s">
        <v>3740</v>
      </c>
      <c r="H799" s="3"/>
      <c r="I799" s="3"/>
      <c r="J799" s="3"/>
    </row>
    <row r="800" spans="1:10" ht="15" customHeight="1">
      <c r="A800">
        <v>795</v>
      </c>
      <c r="B800" s="6">
        <f>'EstExp 11-19'!E63</f>
        <v>0</v>
      </c>
      <c r="D800" t="b">
        <f t="shared" ca="1" si="11"/>
        <v>1</v>
      </c>
      <c r="E800" cm="1">
        <f t="array" aca="1" ref="E800" ca="1">IF(F800&lt;&gt;"",INDIRECT("'"&amp;F800&amp;"'!"&amp;G800),"")</f>
        <v>0</v>
      </c>
      <c r="F800" s="1175" t="s">
        <v>3614</v>
      </c>
      <c r="G800" t="s">
        <v>3741</v>
      </c>
      <c r="H800" s="3"/>
      <c r="I800" s="3"/>
      <c r="J800" s="3"/>
    </row>
    <row r="801" spans="1:10" ht="15" customHeight="1">
      <c r="A801">
        <v>796</v>
      </c>
      <c r="B801" s="6">
        <f>'EstExp 11-19'!E64</f>
        <v>0</v>
      </c>
      <c r="D801" t="b">
        <f t="shared" ca="1" si="11"/>
        <v>1</v>
      </c>
      <c r="E801" cm="1">
        <f t="array" aca="1" ref="E801" ca="1">IF(F801&lt;&gt;"",INDIRECT("'"&amp;F801&amp;"'!"&amp;G801),"")</f>
        <v>0</v>
      </c>
      <c r="F801" s="1175" t="s">
        <v>3614</v>
      </c>
      <c r="G801" t="s">
        <v>3742</v>
      </c>
      <c r="H801" s="3"/>
      <c r="I801" s="3"/>
      <c r="J801" s="3"/>
    </row>
    <row r="802" spans="1:10" ht="15" customHeight="1">
      <c r="A802">
        <v>797</v>
      </c>
      <c r="B802" s="6">
        <f>'EstExp 11-19'!E65</f>
        <v>0</v>
      </c>
      <c r="D802" t="b">
        <f t="shared" ca="1" si="11"/>
        <v>1</v>
      </c>
      <c r="E802" cm="1">
        <f t="array" aca="1" ref="E802" ca="1">IF(F802&lt;&gt;"",INDIRECT("'"&amp;F802&amp;"'!"&amp;G802),"")</f>
        <v>0</v>
      </c>
      <c r="F802" s="1175" t="s">
        <v>3614</v>
      </c>
      <c r="G802" t="s">
        <v>3743</v>
      </c>
      <c r="H802" s="3"/>
      <c r="I802" s="3"/>
      <c r="J802" s="3"/>
    </row>
    <row r="803" spans="1:10" ht="15" customHeight="1">
      <c r="A803">
        <v>798</v>
      </c>
      <c r="B803" s="6">
        <f>'EstExp 11-19'!E66</f>
        <v>0</v>
      </c>
      <c r="D803" t="b">
        <f t="shared" ca="1" si="11"/>
        <v>1</v>
      </c>
      <c r="E803" cm="1">
        <f t="array" aca="1" ref="E803" ca="1">IF(F803&lt;&gt;"",INDIRECT("'"&amp;F803&amp;"'!"&amp;G803),"")</f>
        <v>0</v>
      </c>
      <c r="F803" s="1175" t="s">
        <v>3614</v>
      </c>
      <c r="G803" t="s">
        <v>3744</v>
      </c>
      <c r="H803" s="3"/>
      <c r="I803" s="3"/>
      <c r="J803" s="3"/>
    </row>
    <row r="804" spans="1:10" ht="15.75" customHeight="1">
      <c r="A804" s="1">
        <v>799</v>
      </c>
      <c r="C804" s="2" t="s">
        <v>3581</v>
      </c>
      <c r="E804" t="str" cm="1">
        <f t="array" aca="1" ref="E804" ca="1">IF(F804&lt;&gt;"",INDIRECT("'"&amp;F804&amp;"'!"&amp;G804),"")</f>
        <v/>
      </c>
      <c r="F804" s="550"/>
      <c r="H804" s="3"/>
      <c r="I804" s="3"/>
      <c r="J804" s="3"/>
    </row>
    <row r="805" spans="1:10" ht="15" customHeight="1">
      <c r="A805">
        <v>800</v>
      </c>
      <c r="B805" s="6">
        <f>'EstExp 11-19'!E67</f>
        <v>7719</v>
      </c>
      <c r="D805" t="b">
        <f ca="1">E805=B805</f>
        <v>1</v>
      </c>
      <c r="E805" cm="1">
        <f t="array" aca="1" ref="E805" ca="1">IF(F805&lt;&gt;"",INDIRECT("'"&amp;F805&amp;"'!"&amp;G805),"")</f>
        <v>7719</v>
      </c>
      <c r="F805" s="1175" t="s">
        <v>3614</v>
      </c>
      <c r="G805" t="s">
        <v>3745</v>
      </c>
      <c r="H805" s="3"/>
      <c r="I805" s="3"/>
      <c r="J805" s="3"/>
    </row>
    <row r="806" spans="1:10" ht="15" customHeight="1">
      <c r="A806">
        <v>801</v>
      </c>
      <c r="B806" s="6">
        <f>'EstExp 11-19'!E69</f>
        <v>0</v>
      </c>
      <c r="D806" t="b">
        <f ca="1">E806=B806</f>
        <v>1</v>
      </c>
      <c r="E806" cm="1">
        <f t="array" aca="1" ref="E806" ca="1">IF(F806&lt;&gt;"",INDIRECT("'"&amp;F806&amp;"'!"&amp;G806),"")</f>
        <v>0</v>
      </c>
      <c r="F806" s="1175" t="s">
        <v>3614</v>
      </c>
      <c r="G806" t="s">
        <v>3746</v>
      </c>
      <c r="H806" s="3"/>
      <c r="I806" s="3"/>
      <c r="J806" s="3"/>
    </row>
    <row r="807" spans="1:10" ht="15" customHeight="1">
      <c r="A807">
        <v>802</v>
      </c>
      <c r="B807" s="6">
        <f>'EstExp 11-19'!E70</f>
        <v>0</v>
      </c>
      <c r="D807" t="b">
        <f ca="1">E807=B807</f>
        <v>1</v>
      </c>
      <c r="E807" cm="1">
        <f t="array" aca="1" ref="E807" ca="1">IF(F807&lt;&gt;"",INDIRECT("'"&amp;F807&amp;"'!"&amp;G807),"")</f>
        <v>0</v>
      </c>
      <c r="F807" s="1175" t="s">
        <v>3614</v>
      </c>
      <c r="G807" t="s">
        <v>3747</v>
      </c>
      <c r="H807" s="3"/>
      <c r="I807" s="3"/>
      <c r="J807" s="3"/>
    </row>
    <row r="808" spans="1:10" ht="15" customHeight="1">
      <c r="A808">
        <v>803</v>
      </c>
      <c r="B808" s="6">
        <f>'EstExp 11-19'!E71</f>
        <v>0</v>
      </c>
      <c r="D808" t="b">
        <f ca="1">E808=B808</f>
        <v>1</v>
      </c>
      <c r="E808" cm="1">
        <f t="array" aca="1" ref="E808" ca="1">IF(F808&lt;&gt;"",INDIRECT("'"&amp;F808&amp;"'!"&amp;G808),"")</f>
        <v>0</v>
      </c>
      <c r="F808" s="1175" t="s">
        <v>3614</v>
      </c>
      <c r="G808" t="s">
        <v>3748</v>
      </c>
      <c r="H808" s="3"/>
      <c r="I808" s="3"/>
      <c r="J808" s="3"/>
    </row>
    <row r="809" spans="1:10" ht="15" customHeight="1">
      <c r="A809">
        <v>804</v>
      </c>
      <c r="B809" s="6">
        <f>'EstExp 11-19'!E72</f>
        <v>0</v>
      </c>
      <c r="D809" t="b">
        <f ca="1">E809=B809</f>
        <v>1</v>
      </c>
      <c r="E809" cm="1">
        <f t="array" aca="1" ref="E809" ca="1">IF(F809&lt;&gt;"",INDIRECT("'"&amp;F809&amp;"'!"&amp;G809),"")</f>
        <v>0</v>
      </c>
      <c r="F809" s="1175" t="s">
        <v>3614</v>
      </c>
      <c r="G809" t="s">
        <v>3749</v>
      </c>
      <c r="H809" s="3"/>
      <c r="I809" s="3"/>
      <c r="J809" s="3"/>
    </row>
    <row r="810" spans="1:10" ht="15.75" customHeight="1">
      <c r="A810" s="1">
        <v>805</v>
      </c>
      <c r="C810" s="2" t="s">
        <v>3581</v>
      </c>
      <c r="E810" t="str" cm="1">
        <f t="array" aca="1" ref="E810" ca="1">IF(F810&lt;&gt;"",INDIRECT("'"&amp;F810&amp;"'!"&amp;G810),"")</f>
        <v/>
      </c>
      <c r="F810" s="550"/>
      <c r="H810" s="3"/>
      <c r="I810" s="3"/>
      <c r="J810" s="3"/>
    </row>
    <row r="811" spans="1:10" ht="15" customHeight="1">
      <c r="A811">
        <v>806</v>
      </c>
      <c r="B811" s="6">
        <f>'EstExp 11-19'!E73</f>
        <v>0</v>
      </c>
      <c r="D811" t="b">
        <f ca="1">E811=B811</f>
        <v>1</v>
      </c>
      <c r="E811" cm="1">
        <f t="array" aca="1" ref="E811" ca="1">IF(F811&lt;&gt;"",INDIRECT("'"&amp;F811&amp;"'!"&amp;G811),"")</f>
        <v>0</v>
      </c>
      <c r="F811" s="1175" t="s">
        <v>3614</v>
      </c>
      <c r="G811" t="s">
        <v>3750</v>
      </c>
      <c r="H811" s="3"/>
      <c r="I811" s="3"/>
      <c r="J811" s="3"/>
    </row>
    <row r="812" spans="1:10" ht="15.75" customHeight="1">
      <c r="A812" s="1">
        <v>807</v>
      </c>
      <c r="C812" s="2" t="s">
        <v>3581</v>
      </c>
      <c r="E812" t="str" cm="1">
        <f t="array" aca="1" ref="E812" ca="1">IF(F812&lt;&gt;"",INDIRECT("'"&amp;F812&amp;"'!"&amp;G812),"")</f>
        <v/>
      </c>
      <c r="F812" s="550"/>
      <c r="H812" s="3"/>
      <c r="I812" s="3"/>
      <c r="J812" s="3"/>
    </row>
    <row r="813" spans="1:10" ht="15" customHeight="1">
      <c r="A813">
        <v>808</v>
      </c>
      <c r="B813" s="6">
        <f>'EstExp 11-19'!E74</f>
        <v>0</v>
      </c>
      <c r="D813" t="b">
        <f ca="1">E813=B813</f>
        <v>1</v>
      </c>
      <c r="E813" cm="1">
        <f t="array" aca="1" ref="E813" ca="1">IF(F813&lt;&gt;"",INDIRECT("'"&amp;F813&amp;"'!"&amp;G813),"")</f>
        <v>0</v>
      </c>
      <c r="F813" s="1175" t="s">
        <v>3614</v>
      </c>
      <c r="G813" t="s">
        <v>3751</v>
      </c>
      <c r="H813" s="3"/>
      <c r="I813" s="3"/>
      <c r="J813" s="3"/>
    </row>
    <row r="814" spans="1:10" ht="15" customHeight="1">
      <c r="A814">
        <v>809</v>
      </c>
      <c r="B814" s="6">
        <f>'EstExp 11-19'!E75</f>
        <v>0</v>
      </c>
      <c r="D814" t="b">
        <f ca="1">E814=B814</f>
        <v>1</v>
      </c>
      <c r="E814" cm="1">
        <f t="array" aca="1" ref="E814" ca="1">IF(F814&lt;&gt;"",INDIRECT("'"&amp;F814&amp;"'!"&amp;G814),"")</f>
        <v>0</v>
      </c>
      <c r="F814" s="1175" t="s">
        <v>3614</v>
      </c>
      <c r="G814" t="s">
        <v>3752</v>
      </c>
      <c r="H814" s="3"/>
      <c r="I814" s="3"/>
      <c r="J814" s="3"/>
    </row>
    <row r="815" spans="1:10" ht="15" customHeight="1">
      <c r="A815">
        <v>810</v>
      </c>
      <c r="B815" s="6">
        <f>'EstExp 11-19'!E76</f>
        <v>78381</v>
      </c>
      <c r="D815" t="b">
        <f ca="1">E815=B815</f>
        <v>1</v>
      </c>
      <c r="E815" cm="1">
        <f t="array" aca="1" ref="E815" ca="1">IF(F815&lt;&gt;"",INDIRECT("'"&amp;F815&amp;"'!"&amp;G815),"")</f>
        <v>78381</v>
      </c>
      <c r="F815" s="1175" t="s">
        <v>3614</v>
      </c>
      <c r="G815" t="s">
        <v>3753</v>
      </c>
      <c r="H815" s="3"/>
      <c r="I815" s="3"/>
      <c r="J815" s="3"/>
    </row>
    <row r="816" spans="1:10" ht="15" customHeight="1">
      <c r="A816">
        <v>811</v>
      </c>
      <c r="B816" s="6">
        <f>'EstExp 11-19'!E77</f>
        <v>0</v>
      </c>
      <c r="D816" t="b">
        <f ca="1">E816=B816</f>
        <v>1</v>
      </c>
      <c r="E816" cm="1">
        <f t="array" aca="1" ref="E816" ca="1">IF(F816&lt;&gt;"",INDIRECT("'"&amp;F816&amp;"'!"&amp;G816),"")</f>
        <v>0</v>
      </c>
      <c r="F816" s="1175" t="s">
        <v>3614</v>
      </c>
      <c r="G816" t="s">
        <v>3754</v>
      </c>
      <c r="H816" s="3"/>
      <c r="I816" s="3"/>
      <c r="J816" s="3"/>
    </row>
    <row r="817" spans="1:10" ht="15" customHeight="1">
      <c r="A817">
        <v>812</v>
      </c>
      <c r="B817" s="6">
        <f>'EstExp 11-19'!E116</f>
        <v>190021</v>
      </c>
      <c r="D817" t="b">
        <f ca="1">E817=B817</f>
        <v>1</v>
      </c>
      <c r="E817" cm="1">
        <f t="array" aca="1" ref="E817" ca="1">IF(F817&lt;&gt;"",INDIRECT("'"&amp;F817&amp;"'!"&amp;G817),"")</f>
        <v>190021</v>
      </c>
      <c r="F817" s="1175" t="s">
        <v>3614</v>
      </c>
      <c r="G817" t="s">
        <v>3755</v>
      </c>
      <c r="H817" s="3"/>
      <c r="I817" s="3"/>
      <c r="J817" s="3"/>
    </row>
    <row r="818" spans="1:10" ht="15.75" customHeight="1">
      <c r="A818" s="1">
        <v>813</v>
      </c>
      <c r="C818" s="2" t="s">
        <v>3581</v>
      </c>
      <c r="E818" t="str" cm="1">
        <f t="array" aca="1" ref="E818" ca="1">IF(F818&lt;&gt;"",INDIRECT("'"&amp;F818&amp;"'!"&amp;G818),"")</f>
        <v/>
      </c>
      <c r="F818" s="550"/>
      <c r="H818" s="3"/>
      <c r="I818" s="3"/>
      <c r="J818" s="3"/>
    </row>
    <row r="819" spans="1:10" ht="15.75" customHeight="1">
      <c r="A819" s="1">
        <v>814</v>
      </c>
      <c r="C819" s="2" t="s">
        <v>3581</v>
      </c>
      <c r="E819" t="str" cm="1">
        <f t="array" aca="1" ref="E819" ca="1">IF(F819&lt;&gt;"",INDIRECT("'"&amp;F819&amp;"'!"&amp;G819),"")</f>
        <v/>
      </c>
      <c r="F819" s="550"/>
      <c r="H819" s="3"/>
      <c r="I819" s="3"/>
      <c r="J819" s="3"/>
    </row>
    <row r="820" spans="1:10" ht="15.75" customHeight="1">
      <c r="A820" s="1">
        <v>815</v>
      </c>
      <c r="C820" s="2" t="s">
        <v>3581</v>
      </c>
      <c r="E820" t="str" cm="1">
        <f t="array" aca="1" ref="E820" ca="1">IF(F820&lt;&gt;"",INDIRECT("'"&amp;F820&amp;"'!"&amp;G820),"")</f>
        <v/>
      </c>
      <c r="F820" s="550"/>
      <c r="H820" s="3"/>
      <c r="I820" s="3"/>
      <c r="J820" s="3"/>
    </row>
    <row r="821" spans="1:10" ht="15.75" customHeight="1">
      <c r="A821" s="1">
        <v>816</v>
      </c>
      <c r="C821" s="2" t="s">
        <v>3581</v>
      </c>
      <c r="E821" t="str" cm="1">
        <f t="array" aca="1" ref="E821" ca="1">IF(F821&lt;&gt;"",INDIRECT("'"&amp;F821&amp;"'!"&amp;G821),"")</f>
        <v/>
      </c>
      <c r="F821" s="550"/>
      <c r="H821" s="3"/>
      <c r="I821" s="3"/>
      <c r="J821" s="3"/>
    </row>
    <row r="822" spans="1:10" ht="15.75" customHeight="1">
      <c r="A822" s="1">
        <v>817</v>
      </c>
      <c r="C822" s="2" t="s">
        <v>3581</v>
      </c>
      <c r="E822" t="str" cm="1">
        <f t="array" aca="1" ref="E822" ca="1">IF(F822&lt;&gt;"",INDIRECT("'"&amp;F822&amp;"'!"&amp;G822),"")</f>
        <v/>
      </c>
      <c r="F822" s="550"/>
      <c r="H822" s="3"/>
      <c r="I822" s="3"/>
      <c r="J822" s="3"/>
    </row>
    <row r="823" spans="1:10" ht="15" customHeight="1">
      <c r="A823">
        <v>818</v>
      </c>
      <c r="B823" s="6">
        <f>'EstExp 11-19'!F5</f>
        <v>0</v>
      </c>
      <c r="D823" t="b">
        <f ca="1">E823=B823</f>
        <v>1</v>
      </c>
      <c r="E823" cm="1">
        <f t="array" aca="1" ref="E823" ca="1">IF(F823&lt;&gt;"",INDIRECT("'"&amp;F823&amp;"'!"&amp;G823),"")</f>
        <v>0</v>
      </c>
      <c r="F823" s="1175" t="s">
        <v>3614</v>
      </c>
      <c r="G823" t="s">
        <v>3756</v>
      </c>
      <c r="H823" s="3"/>
      <c r="I823" s="3"/>
      <c r="J823" s="3"/>
    </row>
    <row r="824" spans="1:10" ht="15" customHeight="1">
      <c r="A824">
        <v>819</v>
      </c>
      <c r="B824" s="6">
        <f>'EstExp 11-19'!F16</f>
        <v>0</v>
      </c>
      <c r="D824" t="b">
        <f ca="1">E824=B824</f>
        <v>1</v>
      </c>
      <c r="E824" cm="1">
        <f t="array" aca="1" ref="E824" ca="1">IF(F824&lt;&gt;"",INDIRECT("'"&amp;F824&amp;"'!"&amp;G824),"")</f>
        <v>0</v>
      </c>
      <c r="F824" s="1175" t="s">
        <v>3614</v>
      </c>
      <c r="G824" t="s">
        <v>3569</v>
      </c>
      <c r="H824" s="3"/>
      <c r="I824" s="3"/>
      <c r="J824" s="3"/>
    </row>
    <row r="825" spans="1:10" ht="15.75" customHeight="1">
      <c r="A825" s="1">
        <v>820</v>
      </c>
      <c r="C825" s="2" t="s">
        <v>3581</v>
      </c>
      <c r="E825" t="str" cm="1">
        <f t="array" aca="1" ref="E825" ca="1">IF(F825&lt;&gt;"",INDIRECT("'"&amp;F825&amp;"'!"&amp;G825),"")</f>
        <v/>
      </c>
      <c r="F825" s="550"/>
      <c r="H825" s="3"/>
      <c r="I825" s="3"/>
      <c r="J825" s="3"/>
    </row>
    <row r="826" spans="1:10" ht="15.75" customHeight="1">
      <c r="A826" s="1">
        <v>821</v>
      </c>
      <c r="C826" s="2" t="s">
        <v>3581</v>
      </c>
      <c r="E826" t="str" cm="1">
        <f t="array" aca="1" ref="E826" ca="1">IF(F826&lt;&gt;"",INDIRECT("'"&amp;F826&amp;"'!"&amp;G826),"")</f>
        <v/>
      </c>
      <c r="F826" s="550"/>
      <c r="H826" s="3"/>
      <c r="I826" s="3"/>
      <c r="J826" s="3"/>
    </row>
    <row r="827" spans="1:10" ht="15.75" customHeight="1">
      <c r="A827" s="1">
        <v>822</v>
      </c>
      <c r="C827" s="2" t="s">
        <v>3581</v>
      </c>
      <c r="E827" t="str" cm="1">
        <f t="array" aca="1" ref="E827" ca="1">IF(F827&lt;&gt;"",INDIRECT("'"&amp;F827&amp;"'!"&amp;G827),"")</f>
        <v/>
      </c>
      <c r="F827" s="550"/>
      <c r="H827" s="3"/>
      <c r="I827" s="3"/>
      <c r="J827" s="3"/>
    </row>
    <row r="828" spans="1:10" ht="15.75" customHeight="1">
      <c r="A828" s="1">
        <v>823</v>
      </c>
      <c r="C828" s="2" t="s">
        <v>3581</v>
      </c>
      <c r="E828" t="str" cm="1">
        <f t="array" aca="1" ref="E828" ca="1">IF(F828&lt;&gt;"",INDIRECT("'"&amp;F828&amp;"'!"&amp;G828),"")</f>
        <v/>
      </c>
      <c r="F828" s="550"/>
      <c r="H828" s="3"/>
      <c r="I828" s="3"/>
      <c r="J828" s="3"/>
    </row>
    <row r="829" spans="1:10" ht="15.75" customHeight="1">
      <c r="A829" s="1">
        <v>824</v>
      </c>
      <c r="C829" s="2" t="s">
        <v>3581</v>
      </c>
      <c r="E829" t="str" cm="1">
        <f t="array" aca="1" ref="E829" ca="1">IF(F829&lt;&gt;"",INDIRECT("'"&amp;F829&amp;"'!"&amp;G829),"")</f>
        <v/>
      </c>
      <c r="F829" s="550"/>
      <c r="H829" s="3"/>
      <c r="I829" s="3"/>
      <c r="J829" s="3"/>
    </row>
    <row r="830" spans="1:10" ht="15" customHeight="1">
      <c r="A830">
        <v>825</v>
      </c>
      <c r="B830" s="6">
        <f>'EstExp 11-19'!F18</f>
        <v>0</v>
      </c>
      <c r="D830" t="b">
        <f ca="1">E830=B830</f>
        <v>1</v>
      </c>
      <c r="E830" cm="1">
        <f t="array" aca="1" ref="E830" ca="1">IF(F830&lt;&gt;"",INDIRECT("'"&amp;F830&amp;"'!"&amp;G830),"")</f>
        <v>0</v>
      </c>
      <c r="F830" s="1175" t="s">
        <v>3614</v>
      </c>
      <c r="G830" t="s">
        <v>3521</v>
      </c>
      <c r="H830" s="3"/>
      <c r="I830" s="3"/>
      <c r="J830" s="3"/>
    </row>
    <row r="831" spans="1:10" ht="15.75" customHeight="1">
      <c r="A831" s="1">
        <v>826</v>
      </c>
      <c r="C831" s="2" t="s">
        <v>3581</v>
      </c>
      <c r="E831" t="str" cm="1">
        <f t="array" aca="1" ref="E831" ca="1">IF(F831&lt;&gt;"",INDIRECT("'"&amp;F831&amp;"'!"&amp;G831),"")</f>
        <v/>
      </c>
      <c r="F831" s="550"/>
      <c r="H831" s="3"/>
      <c r="I831" s="3"/>
      <c r="J831" s="3"/>
    </row>
    <row r="832" spans="1:10" ht="15.75" customHeight="1">
      <c r="A832" s="1">
        <v>827</v>
      </c>
      <c r="C832" s="2" t="s">
        <v>3581</v>
      </c>
      <c r="E832" t="str" cm="1">
        <f t="array" aca="1" ref="E832" ca="1">IF(F832&lt;&gt;"",INDIRECT("'"&amp;F832&amp;"'!"&amp;G832),"")</f>
        <v/>
      </c>
      <c r="F832" s="550"/>
      <c r="H832" s="3"/>
      <c r="I832" s="3"/>
      <c r="J832" s="3"/>
    </row>
    <row r="833" spans="1:18" ht="15.75" customHeight="1">
      <c r="A833" s="1">
        <v>828</v>
      </c>
      <c r="C833" s="2" t="s">
        <v>3581</v>
      </c>
      <c r="E833" t="str" cm="1">
        <f t="array" aca="1" ref="E833" ca="1">IF(F833&lt;&gt;"",INDIRECT("'"&amp;F833&amp;"'!"&amp;G833),"")</f>
        <v/>
      </c>
      <c r="F833" s="550"/>
      <c r="H833" s="3"/>
      <c r="I833" s="3"/>
      <c r="J833" s="3"/>
    </row>
    <row r="834" spans="1:18" ht="15" customHeight="1">
      <c r="A834">
        <v>829</v>
      </c>
      <c r="B834" s="6">
        <f>'EstExp 11-19'!F12</f>
        <v>0</v>
      </c>
      <c r="D834" t="b">
        <f t="shared" ref="D834:D861" ca="1" si="12">E834=B834</f>
        <v>1</v>
      </c>
      <c r="E834" cm="1">
        <f t="array" aca="1" ref="E834" ca="1">IF(F834&lt;&gt;"",INDIRECT("'"&amp;F834&amp;"'!"&amp;G834),"")</f>
        <v>0</v>
      </c>
      <c r="F834" s="1175" t="s">
        <v>3614</v>
      </c>
      <c r="G834" t="s">
        <v>3566</v>
      </c>
      <c r="H834" s="3"/>
      <c r="I834" s="3"/>
      <c r="J834" s="3"/>
    </row>
    <row r="835" spans="1:18" ht="15" customHeight="1">
      <c r="A835">
        <v>830</v>
      </c>
      <c r="B835" s="6">
        <f>'EstExp 11-19'!F13</f>
        <v>121772</v>
      </c>
      <c r="D835" t="b">
        <f t="shared" ca="1" si="12"/>
        <v>1</v>
      </c>
      <c r="E835" cm="1">
        <f t="array" aca="1" ref="E835" ca="1">IF(F835&lt;&gt;"",INDIRECT("'"&amp;F835&amp;"'!"&amp;G835),"")</f>
        <v>121772</v>
      </c>
      <c r="F835" s="1175" t="s">
        <v>3614</v>
      </c>
      <c r="G835" t="s">
        <v>3567</v>
      </c>
      <c r="H835" s="3"/>
      <c r="I835" s="3"/>
      <c r="J835" s="3"/>
    </row>
    <row r="836" spans="1:18">
      <c r="A836">
        <v>831</v>
      </c>
      <c r="B836" s="6">
        <f>'EstExp 11-19'!F14</f>
        <v>0</v>
      </c>
      <c r="D836" t="b">
        <f t="shared" ca="1" si="12"/>
        <v>1</v>
      </c>
      <c r="E836" cm="1">
        <f t="array" aca="1" ref="E836" ca="1">IF(F836&lt;&gt;"",INDIRECT("'"&amp;F836&amp;"'!"&amp;G836),"")</f>
        <v>0</v>
      </c>
      <c r="F836" s="1175" t="s">
        <v>3614</v>
      </c>
      <c r="G836" t="s">
        <v>3757</v>
      </c>
      <c r="R836" s="1175"/>
    </row>
    <row r="837" spans="1:18">
      <c r="A837">
        <v>832</v>
      </c>
      <c r="B837" s="6">
        <f>'EstExp 11-19'!F15</f>
        <v>0</v>
      </c>
      <c r="D837" t="b">
        <f t="shared" ca="1" si="12"/>
        <v>1</v>
      </c>
      <c r="E837" cm="1">
        <f t="array" aca="1" ref="E837" ca="1">IF(F837&lt;&gt;"",INDIRECT("'"&amp;F837&amp;"'!"&amp;G837),"")</f>
        <v>0</v>
      </c>
      <c r="F837" s="1175" t="s">
        <v>3614</v>
      </c>
      <c r="G837" t="s">
        <v>3568</v>
      </c>
      <c r="R837" s="1175"/>
    </row>
    <row r="838" spans="1:18" ht="15" customHeight="1">
      <c r="A838">
        <v>833</v>
      </c>
      <c r="B838" s="6">
        <f>'EstExp 11-19'!F34</f>
        <v>121772</v>
      </c>
      <c r="D838" t="b">
        <f t="shared" ca="1" si="12"/>
        <v>1</v>
      </c>
      <c r="E838" cm="1">
        <f t="array" aca="1" ref="E838" ca="1">IF(F838&lt;&gt;"",INDIRECT("'"&amp;F838&amp;"'!"&amp;G838),"")</f>
        <v>121772</v>
      </c>
      <c r="F838" s="1175" t="s">
        <v>3614</v>
      </c>
      <c r="G838" t="s">
        <v>3758</v>
      </c>
      <c r="H838" s="3"/>
      <c r="I838" s="3"/>
      <c r="J838" s="3"/>
    </row>
    <row r="839" spans="1:18">
      <c r="A839">
        <v>834</v>
      </c>
      <c r="B839" s="6">
        <f>'EstExp 11-19'!F38</f>
        <v>0</v>
      </c>
      <c r="D839" t="b">
        <f t="shared" ca="1" si="12"/>
        <v>1</v>
      </c>
      <c r="E839" cm="1">
        <f t="array" aca="1" ref="E839" ca="1">IF(F839&lt;&gt;"",INDIRECT("'"&amp;F839&amp;"'!"&amp;G839),"")</f>
        <v>0</v>
      </c>
      <c r="F839" s="1175" t="s">
        <v>3614</v>
      </c>
      <c r="G839" t="s">
        <v>3759</v>
      </c>
      <c r="R839" s="1175"/>
    </row>
    <row r="840" spans="1:18">
      <c r="A840">
        <v>835</v>
      </c>
      <c r="B840" s="6">
        <f>'EstExp 11-19'!F39</f>
        <v>6804</v>
      </c>
      <c r="D840" t="b">
        <f t="shared" ca="1" si="12"/>
        <v>1</v>
      </c>
      <c r="E840" cm="1">
        <f t="array" aca="1" ref="E840" ca="1">IF(F840&lt;&gt;"",INDIRECT("'"&amp;F840&amp;"'!"&amp;G840),"")</f>
        <v>6804</v>
      </c>
      <c r="F840" s="1175" t="s">
        <v>3614</v>
      </c>
      <c r="G840" t="s">
        <v>3760</v>
      </c>
      <c r="R840" s="1175"/>
    </row>
    <row r="841" spans="1:18">
      <c r="A841">
        <v>836</v>
      </c>
      <c r="B841" s="6">
        <f>'EstExp 11-19'!F40</f>
        <v>0</v>
      </c>
      <c r="D841" t="b">
        <f t="shared" ca="1" si="12"/>
        <v>1</v>
      </c>
      <c r="E841" cm="1">
        <f t="array" aca="1" ref="E841" ca="1">IF(F841&lt;&gt;"",INDIRECT("'"&amp;F841&amp;"'!"&amp;G841),"")</f>
        <v>0</v>
      </c>
      <c r="F841" s="1175" t="s">
        <v>3614</v>
      </c>
      <c r="G841" t="s">
        <v>3761</v>
      </c>
      <c r="R841" s="1175"/>
    </row>
    <row r="842" spans="1:18" ht="15" customHeight="1">
      <c r="A842">
        <v>837</v>
      </c>
      <c r="B842" s="6">
        <f>'EstExp 11-19'!F41</f>
        <v>0</v>
      </c>
      <c r="D842" t="b">
        <f t="shared" ca="1" si="12"/>
        <v>1</v>
      </c>
      <c r="E842" cm="1">
        <f t="array" aca="1" ref="E842" ca="1">IF(F842&lt;&gt;"",INDIRECT("'"&amp;F842&amp;"'!"&amp;G842),"")</f>
        <v>0</v>
      </c>
      <c r="F842" s="1175" t="s">
        <v>3614</v>
      </c>
      <c r="G842" t="s">
        <v>3762</v>
      </c>
      <c r="H842" s="3"/>
      <c r="I842" s="3"/>
      <c r="J842" s="3"/>
    </row>
    <row r="843" spans="1:18" ht="15" customHeight="1">
      <c r="A843">
        <v>838</v>
      </c>
      <c r="B843" s="6">
        <f>'EstExp 11-19'!F42</f>
        <v>0</v>
      </c>
      <c r="D843" t="b">
        <f t="shared" ca="1" si="12"/>
        <v>1</v>
      </c>
      <c r="E843" cm="1">
        <f t="array" aca="1" ref="E843" ca="1">IF(F843&lt;&gt;"",INDIRECT("'"&amp;F843&amp;"'!"&amp;G843),"")</f>
        <v>0</v>
      </c>
      <c r="F843" s="1175" t="s">
        <v>3614</v>
      </c>
      <c r="G843" t="s">
        <v>3763</v>
      </c>
      <c r="H843" s="3"/>
      <c r="I843" s="3"/>
      <c r="J843" s="3"/>
    </row>
    <row r="844" spans="1:18" ht="15" customHeight="1">
      <c r="A844">
        <v>839</v>
      </c>
      <c r="B844" s="6">
        <f>'EstExp 11-19'!F43</f>
        <v>0</v>
      </c>
      <c r="D844" t="b">
        <f t="shared" ca="1" si="12"/>
        <v>1</v>
      </c>
      <c r="E844" cm="1">
        <f t="array" aca="1" ref="E844" ca="1">IF(F844&lt;&gt;"",INDIRECT("'"&amp;F844&amp;"'!"&amp;G844),"")</f>
        <v>0</v>
      </c>
      <c r="F844" s="1175" t="s">
        <v>3614</v>
      </c>
      <c r="G844" t="s">
        <v>3764</v>
      </c>
      <c r="H844" s="3"/>
      <c r="I844" s="3"/>
      <c r="J844" s="3"/>
    </row>
    <row r="845" spans="1:18" ht="15" customHeight="1">
      <c r="A845">
        <v>840</v>
      </c>
      <c r="B845" s="6">
        <f>'EstExp 11-19'!F44</f>
        <v>6804</v>
      </c>
      <c r="D845" t="b">
        <f t="shared" ca="1" si="12"/>
        <v>1</v>
      </c>
      <c r="E845" cm="1">
        <f t="array" aca="1" ref="E845" ca="1">IF(F845&lt;&gt;"",INDIRECT("'"&amp;F845&amp;"'!"&amp;G845),"")</f>
        <v>6804</v>
      </c>
      <c r="F845" s="1175" t="s">
        <v>3614</v>
      </c>
      <c r="G845" t="s">
        <v>3765</v>
      </c>
      <c r="H845" s="3"/>
      <c r="I845" s="3"/>
      <c r="J845" s="3"/>
    </row>
    <row r="846" spans="1:18" ht="15" customHeight="1">
      <c r="A846">
        <v>841</v>
      </c>
      <c r="B846" s="6">
        <f>'EstExp 11-19'!F46</f>
        <v>0</v>
      </c>
      <c r="D846" t="b">
        <f t="shared" ca="1" si="12"/>
        <v>1</v>
      </c>
      <c r="E846" cm="1">
        <f t="array" aca="1" ref="E846" ca="1">IF(F846&lt;&gt;"",INDIRECT("'"&amp;F846&amp;"'!"&amp;G846),"")</f>
        <v>0</v>
      </c>
      <c r="F846" s="1175" t="s">
        <v>3614</v>
      </c>
      <c r="G846" t="s">
        <v>3766</v>
      </c>
      <c r="H846" s="3"/>
      <c r="I846" s="3"/>
      <c r="J846" s="3"/>
    </row>
    <row r="847" spans="1:18" ht="15" customHeight="1">
      <c r="A847">
        <v>842</v>
      </c>
      <c r="B847" s="6">
        <f>'EstExp 11-19'!F47</f>
        <v>0</v>
      </c>
      <c r="D847" t="b">
        <f t="shared" ca="1" si="12"/>
        <v>1</v>
      </c>
      <c r="E847" cm="1">
        <f t="array" aca="1" ref="E847" ca="1">IF(F847&lt;&gt;"",INDIRECT("'"&amp;F847&amp;"'!"&amp;G847),"")</f>
        <v>0</v>
      </c>
      <c r="F847" s="1175" t="s">
        <v>3614</v>
      </c>
      <c r="G847" t="s">
        <v>3767</v>
      </c>
      <c r="H847" s="3"/>
      <c r="I847" s="3"/>
      <c r="J847" s="3"/>
    </row>
    <row r="848" spans="1:18" ht="15" customHeight="1">
      <c r="A848">
        <v>843</v>
      </c>
      <c r="B848" s="6">
        <f>'EstExp 11-19'!F48</f>
        <v>0</v>
      </c>
      <c r="D848" t="b">
        <f t="shared" ca="1" si="12"/>
        <v>1</v>
      </c>
      <c r="E848" cm="1">
        <f t="array" aca="1" ref="E848" ca="1">IF(F848&lt;&gt;"",INDIRECT("'"&amp;F848&amp;"'!"&amp;G848),"")</f>
        <v>0</v>
      </c>
      <c r="F848" s="1175" t="s">
        <v>3614</v>
      </c>
      <c r="G848" t="s">
        <v>3768</v>
      </c>
      <c r="H848" s="3"/>
      <c r="I848" s="3"/>
      <c r="J848" s="3"/>
    </row>
    <row r="849" spans="1:10" ht="15" customHeight="1">
      <c r="A849">
        <v>844</v>
      </c>
      <c r="B849" s="6">
        <f>'EstExp 11-19'!F49</f>
        <v>0</v>
      </c>
      <c r="D849" t="b">
        <f t="shared" ca="1" si="12"/>
        <v>1</v>
      </c>
      <c r="E849" cm="1">
        <f t="array" aca="1" ref="E849" ca="1">IF(F849&lt;&gt;"",INDIRECT("'"&amp;F849&amp;"'!"&amp;G849),"")</f>
        <v>0</v>
      </c>
      <c r="F849" s="1175" t="s">
        <v>3614</v>
      </c>
      <c r="G849" t="s">
        <v>3769</v>
      </c>
      <c r="H849" s="3"/>
      <c r="I849" s="3"/>
      <c r="J849" s="3"/>
    </row>
    <row r="850" spans="1:10" ht="15" customHeight="1">
      <c r="A850">
        <v>845</v>
      </c>
      <c r="B850" s="6">
        <f>'EstExp 11-19'!F51</f>
        <v>0</v>
      </c>
      <c r="D850" t="b">
        <f t="shared" ca="1" si="12"/>
        <v>1</v>
      </c>
      <c r="E850" cm="1">
        <f t="array" aca="1" ref="E850" ca="1">IF(F850&lt;&gt;"",INDIRECT("'"&amp;F850&amp;"'!"&amp;G850),"")</f>
        <v>0</v>
      </c>
      <c r="F850" s="1175" t="s">
        <v>3614</v>
      </c>
      <c r="G850" t="s">
        <v>3770</v>
      </c>
      <c r="H850" s="3"/>
      <c r="I850" s="3"/>
      <c r="J850" s="3"/>
    </row>
    <row r="851" spans="1:10" ht="15" customHeight="1">
      <c r="A851">
        <v>846</v>
      </c>
      <c r="B851" s="6">
        <f>'EstExp 11-19'!F52</f>
        <v>0</v>
      </c>
      <c r="D851" t="b">
        <f t="shared" ca="1" si="12"/>
        <v>1</v>
      </c>
      <c r="E851" cm="1">
        <f t="array" aca="1" ref="E851" ca="1">IF(F851&lt;&gt;"",INDIRECT("'"&amp;F851&amp;"'!"&amp;G851),"")</f>
        <v>0</v>
      </c>
      <c r="F851" s="1175" t="s">
        <v>3614</v>
      </c>
      <c r="G851" t="s">
        <v>3771</v>
      </c>
      <c r="H851" s="3"/>
      <c r="I851" s="3"/>
      <c r="J851" s="3"/>
    </row>
    <row r="852" spans="1:10" ht="15" customHeight="1">
      <c r="A852">
        <v>847</v>
      </c>
      <c r="B852" s="6">
        <f>'EstExp 11-19'!F55</f>
        <v>2400</v>
      </c>
      <c r="D852" t="b">
        <f t="shared" ca="1" si="12"/>
        <v>1</v>
      </c>
      <c r="E852" cm="1">
        <f t="array" aca="1" ref="E852" ca="1">IF(F852&lt;&gt;"",INDIRECT("'"&amp;F852&amp;"'!"&amp;G852),"")</f>
        <v>2400</v>
      </c>
      <c r="F852" s="1175" t="s">
        <v>3614</v>
      </c>
      <c r="G852" t="s">
        <v>3772</v>
      </c>
      <c r="H852" s="3"/>
      <c r="I852" s="3"/>
      <c r="J852" s="3"/>
    </row>
    <row r="853" spans="1:10" ht="15" customHeight="1">
      <c r="A853">
        <v>848</v>
      </c>
      <c r="B853" s="6">
        <f>'EstExp 11-19'!F57</f>
        <v>0</v>
      </c>
      <c r="D853" t="b">
        <f t="shared" ca="1" si="12"/>
        <v>1</v>
      </c>
      <c r="E853" cm="1">
        <f t="array" aca="1" ref="E853" ca="1">IF(F853&lt;&gt;"",INDIRECT("'"&amp;F853&amp;"'!"&amp;G853),"")</f>
        <v>0</v>
      </c>
      <c r="F853" s="1175" t="s">
        <v>3614</v>
      </c>
      <c r="G853" t="s">
        <v>3773</v>
      </c>
      <c r="H853" s="3"/>
      <c r="I853" s="3"/>
      <c r="J853" s="3"/>
    </row>
    <row r="854" spans="1:10" ht="15" customHeight="1">
      <c r="A854">
        <v>849</v>
      </c>
      <c r="B854" s="6">
        <f>'EstExp 11-19'!F58</f>
        <v>0</v>
      </c>
      <c r="D854" t="b">
        <f t="shared" ca="1" si="12"/>
        <v>1</v>
      </c>
      <c r="E854" cm="1">
        <f t="array" aca="1" ref="E854" ca="1">IF(F854&lt;&gt;"",INDIRECT("'"&amp;F854&amp;"'!"&amp;G854),"")</f>
        <v>0</v>
      </c>
      <c r="F854" s="1175" t="s">
        <v>3614</v>
      </c>
      <c r="G854" t="s">
        <v>3774</v>
      </c>
      <c r="H854" s="3"/>
      <c r="I854" s="3"/>
      <c r="J854" s="3"/>
    </row>
    <row r="855" spans="1:10" ht="15" customHeight="1">
      <c r="A855">
        <v>850</v>
      </c>
      <c r="B855" s="6">
        <f>'EstExp 11-19'!F59</f>
        <v>0</v>
      </c>
      <c r="D855" t="b">
        <f t="shared" ca="1" si="12"/>
        <v>1</v>
      </c>
      <c r="E855" cm="1">
        <f t="array" aca="1" ref="E855" ca="1">IF(F855&lt;&gt;"",INDIRECT("'"&amp;F855&amp;"'!"&amp;G855),"")</f>
        <v>0</v>
      </c>
      <c r="F855" s="1175" t="s">
        <v>3614</v>
      </c>
      <c r="G855" t="s">
        <v>3775</v>
      </c>
      <c r="H855" s="3"/>
      <c r="I855" s="3"/>
      <c r="J855" s="3"/>
    </row>
    <row r="856" spans="1:10" ht="15" customHeight="1">
      <c r="A856">
        <v>851</v>
      </c>
      <c r="B856" s="6">
        <f>'EstExp 11-19'!F61</f>
        <v>0</v>
      </c>
      <c r="D856" t="b">
        <f t="shared" ca="1" si="12"/>
        <v>1</v>
      </c>
      <c r="E856" cm="1">
        <f t="array" aca="1" ref="E856" ca="1">IF(F856&lt;&gt;"",INDIRECT("'"&amp;F856&amp;"'!"&amp;G856),"")</f>
        <v>0</v>
      </c>
      <c r="F856" s="1175" t="s">
        <v>3614</v>
      </c>
      <c r="G856" t="s">
        <v>3776</v>
      </c>
      <c r="H856" s="3"/>
      <c r="I856" s="3"/>
      <c r="J856" s="3"/>
    </row>
    <row r="857" spans="1:10" ht="15" customHeight="1">
      <c r="A857">
        <v>852</v>
      </c>
      <c r="B857" s="6">
        <f>'EstExp 11-19'!F62</f>
        <v>400</v>
      </c>
      <c r="D857" t="b">
        <f t="shared" ca="1" si="12"/>
        <v>1</v>
      </c>
      <c r="E857" cm="1">
        <f t="array" aca="1" ref="E857" ca="1">IF(F857&lt;&gt;"",INDIRECT("'"&amp;F857&amp;"'!"&amp;G857),"")</f>
        <v>400</v>
      </c>
      <c r="F857" s="1175" t="s">
        <v>3614</v>
      </c>
      <c r="G857" t="s">
        <v>3777</v>
      </c>
      <c r="H857" s="3"/>
      <c r="I857" s="3"/>
      <c r="J857" s="3"/>
    </row>
    <row r="858" spans="1:10" ht="15" customHeight="1">
      <c r="A858">
        <v>853</v>
      </c>
      <c r="B858" s="6">
        <f>'EstExp 11-19'!F63</f>
        <v>0</v>
      </c>
      <c r="D858" t="b">
        <f t="shared" ca="1" si="12"/>
        <v>1</v>
      </c>
      <c r="E858" cm="1">
        <f t="array" aca="1" ref="E858" ca="1">IF(F858&lt;&gt;"",INDIRECT("'"&amp;F858&amp;"'!"&amp;G858),"")</f>
        <v>0</v>
      </c>
      <c r="F858" s="1175" t="s">
        <v>3614</v>
      </c>
      <c r="G858" t="s">
        <v>3778</v>
      </c>
      <c r="H858" s="3"/>
      <c r="I858" s="3"/>
      <c r="J858" s="3"/>
    </row>
    <row r="859" spans="1:10" ht="15" customHeight="1">
      <c r="A859">
        <v>854</v>
      </c>
      <c r="B859" s="6">
        <f>'EstExp 11-19'!F64</f>
        <v>0</v>
      </c>
      <c r="D859" t="b">
        <f t="shared" ca="1" si="12"/>
        <v>1</v>
      </c>
      <c r="E859" cm="1">
        <f t="array" aca="1" ref="E859" ca="1">IF(F859&lt;&gt;"",INDIRECT("'"&amp;F859&amp;"'!"&amp;G859),"")</f>
        <v>0</v>
      </c>
      <c r="F859" s="1175" t="s">
        <v>3614</v>
      </c>
      <c r="G859" t="s">
        <v>3779</v>
      </c>
      <c r="H859" s="3"/>
      <c r="I859" s="3"/>
      <c r="J859" s="3"/>
    </row>
    <row r="860" spans="1:10" ht="15" customHeight="1">
      <c r="A860">
        <v>855</v>
      </c>
      <c r="B860" s="6">
        <f>'EstExp 11-19'!F65</f>
        <v>0</v>
      </c>
      <c r="D860" t="b">
        <f t="shared" ca="1" si="12"/>
        <v>1</v>
      </c>
      <c r="E860" cm="1">
        <f t="array" aca="1" ref="E860" ca="1">IF(F860&lt;&gt;"",INDIRECT("'"&amp;F860&amp;"'!"&amp;G860),"")</f>
        <v>0</v>
      </c>
      <c r="F860" s="1175" t="s">
        <v>3614</v>
      </c>
      <c r="G860" t="s">
        <v>3780</v>
      </c>
      <c r="H860" s="3"/>
      <c r="I860" s="3"/>
      <c r="J860" s="3"/>
    </row>
    <row r="861" spans="1:10" ht="15" customHeight="1">
      <c r="A861">
        <v>856</v>
      </c>
      <c r="B861" s="6">
        <f>'EstExp 11-19'!F66</f>
        <v>0</v>
      </c>
      <c r="D861" t="b">
        <f t="shared" ca="1" si="12"/>
        <v>1</v>
      </c>
      <c r="E861" cm="1">
        <f t="array" aca="1" ref="E861" ca="1">IF(F861&lt;&gt;"",INDIRECT("'"&amp;F861&amp;"'!"&amp;G861),"")</f>
        <v>0</v>
      </c>
      <c r="F861" s="1175" t="s">
        <v>3614</v>
      </c>
      <c r="G861" t="s">
        <v>3781</v>
      </c>
      <c r="H861" s="3"/>
      <c r="I861" s="3"/>
      <c r="J861" s="3"/>
    </row>
    <row r="862" spans="1:10" ht="15.75" customHeight="1">
      <c r="A862" s="1">
        <v>857</v>
      </c>
      <c r="C862" s="2" t="s">
        <v>3581</v>
      </c>
      <c r="E862" t="str" cm="1">
        <f t="array" aca="1" ref="E862" ca="1">IF(F862&lt;&gt;"",INDIRECT("'"&amp;F862&amp;"'!"&amp;G862),"")</f>
        <v/>
      </c>
      <c r="F862" s="550"/>
      <c r="H862" s="3"/>
      <c r="I862" s="3"/>
      <c r="J862" s="3"/>
    </row>
    <row r="863" spans="1:10" ht="15" customHeight="1">
      <c r="A863">
        <v>858</v>
      </c>
      <c r="B863" s="6">
        <f>'EstExp 11-19'!F67</f>
        <v>400</v>
      </c>
      <c r="D863" t="b">
        <f ca="1">E863=B863</f>
        <v>1</v>
      </c>
      <c r="E863" cm="1">
        <f t="array" aca="1" ref="E863" ca="1">IF(F863&lt;&gt;"",INDIRECT("'"&amp;F863&amp;"'!"&amp;G863),"")</f>
        <v>400</v>
      </c>
      <c r="F863" s="1175" t="s">
        <v>3614</v>
      </c>
      <c r="G863" t="s">
        <v>3782</v>
      </c>
      <c r="H863" s="3"/>
      <c r="I863" s="3"/>
      <c r="J863" s="3"/>
    </row>
    <row r="864" spans="1:10" ht="15" customHeight="1">
      <c r="A864">
        <v>859</v>
      </c>
      <c r="B864" s="6">
        <f>'EstExp 11-19'!F69</f>
        <v>0</v>
      </c>
      <c r="D864" t="b">
        <f ca="1">E864=B864</f>
        <v>1</v>
      </c>
      <c r="E864" cm="1">
        <f t="array" aca="1" ref="E864" ca="1">IF(F864&lt;&gt;"",INDIRECT("'"&amp;F864&amp;"'!"&amp;G864),"")</f>
        <v>0</v>
      </c>
      <c r="F864" s="1175" t="s">
        <v>3614</v>
      </c>
      <c r="G864" t="s">
        <v>3783</v>
      </c>
      <c r="H864" s="3"/>
      <c r="I864" s="3"/>
      <c r="J864" s="3"/>
    </row>
    <row r="865" spans="1:10" ht="15" customHeight="1">
      <c r="A865">
        <v>860</v>
      </c>
      <c r="B865" s="6">
        <f>'EstExp 11-19'!F70</f>
        <v>0</v>
      </c>
      <c r="D865" t="b">
        <f ca="1">E865=B865</f>
        <v>1</v>
      </c>
      <c r="E865" cm="1">
        <f t="array" aca="1" ref="E865" ca="1">IF(F865&lt;&gt;"",INDIRECT("'"&amp;F865&amp;"'!"&amp;G865),"")</f>
        <v>0</v>
      </c>
      <c r="F865" s="1175" t="s">
        <v>3614</v>
      </c>
      <c r="G865" t="s">
        <v>3784</v>
      </c>
      <c r="H865" s="3"/>
      <c r="I865" s="3"/>
      <c r="J865" s="3"/>
    </row>
    <row r="866" spans="1:10" ht="15" customHeight="1">
      <c r="A866">
        <v>861</v>
      </c>
      <c r="B866" s="6">
        <f>'EstExp 11-19'!F71</f>
        <v>0</v>
      </c>
      <c r="D866" t="b">
        <f ca="1">E866=B866</f>
        <v>1</v>
      </c>
      <c r="E866" cm="1">
        <f t="array" aca="1" ref="E866" ca="1">IF(F866&lt;&gt;"",INDIRECT("'"&amp;F866&amp;"'!"&amp;G866),"")</f>
        <v>0</v>
      </c>
      <c r="F866" s="1175" t="s">
        <v>3614</v>
      </c>
      <c r="G866" t="s">
        <v>3785</v>
      </c>
      <c r="H866" s="3"/>
      <c r="I866" s="3"/>
      <c r="J866" s="3"/>
    </row>
    <row r="867" spans="1:10" ht="15" customHeight="1">
      <c r="A867">
        <v>862</v>
      </c>
      <c r="B867" s="6">
        <f>'EstExp 11-19'!F72</f>
        <v>0</v>
      </c>
      <c r="D867" t="b">
        <f ca="1">E867=B867</f>
        <v>1</v>
      </c>
      <c r="E867" cm="1">
        <f t="array" aca="1" ref="E867" ca="1">IF(F867&lt;&gt;"",INDIRECT("'"&amp;F867&amp;"'!"&amp;G867),"")</f>
        <v>0</v>
      </c>
      <c r="F867" s="1175" t="s">
        <v>3614</v>
      </c>
      <c r="G867" t="s">
        <v>3786</v>
      </c>
      <c r="H867" s="3"/>
      <c r="I867" s="3"/>
      <c r="J867" s="3"/>
    </row>
    <row r="868" spans="1:10" ht="15.75" customHeight="1">
      <c r="A868" s="1">
        <v>863</v>
      </c>
      <c r="C868" s="2" t="s">
        <v>3581</v>
      </c>
      <c r="E868" t="str" cm="1">
        <f t="array" aca="1" ref="E868" ca="1">IF(F868&lt;&gt;"",INDIRECT("'"&amp;F868&amp;"'!"&amp;G868),"")</f>
        <v/>
      </c>
      <c r="F868" s="550"/>
      <c r="H868" s="3"/>
      <c r="I868" s="3"/>
      <c r="J868" s="3"/>
    </row>
    <row r="869" spans="1:10" ht="15" customHeight="1">
      <c r="A869">
        <v>864</v>
      </c>
      <c r="B869" s="6">
        <f>'EstExp 11-19'!F73</f>
        <v>0</v>
      </c>
      <c r="D869" t="b">
        <f ca="1">E869=B869</f>
        <v>1</v>
      </c>
      <c r="E869" cm="1">
        <f t="array" aca="1" ref="E869" ca="1">IF(F869&lt;&gt;"",INDIRECT("'"&amp;F869&amp;"'!"&amp;G869),"")</f>
        <v>0</v>
      </c>
      <c r="F869" s="1175" t="s">
        <v>3614</v>
      </c>
      <c r="G869" t="s">
        <v>3787</v>
      </c>
      <c r="H869" s="3"/>
      <c r="I869" s="3"/>
      <c r="J869" s="3"/>
    </row>
    <row r="870" spans="1:10" ht="15.75" customHeight="1">
      <c r="A870" s="1">
        <v>865</v>
      </c>
      <c r="C870" s="2" t="s">
        <v>3581</v>
      </c>
      <c r="E870" t="str" cm="1">
        <f t="array" aca="1" ref="E870" ca="1">IF(F870&lt;&gt;"",INDIRECT("'"&amp;F870&amp;"'!"&amp;G870),"")</f>
        <v/>
      </c>
      <c r="F870" s="550"/>
      <c r="H870" s="3"/>
      <c r="I870" s="3"/>
      <c r="J870" s="3"/>
    </row>
    <row r="871" spans="1:10" ht="15" customHeight="1">
      <c r="A871">
        <v>866</v>
      </c>
      <c r="B871" s="6">
        <f>'EstExp 11-19'!F74</f>
        <v>0</v>
      </c>
      <c r="D871" t="b">
        <f ca="1">E871=B871</f>
        <v>1</v>
      </c>
      <c r="E871" cm="1">
        <f t="array" aca="1" ref="E871" ca="1">IF(F871&lt;&gt;"",INDIRECT("'"&amp;F871&amp;"'!"&amp;G871),"")</f>
        <v>0</v>
      </c>
      <c r="F871" s="1175" t="s">
        <v>3614</v>
      </c>
      <c r="G871" t="s">
        <v>3788</v>
      </c>
      <c r="H871" s="3"/>
      <c r="I871" s="3"/>
      <c r="J871" s="3"/>
    </row>
    <row r="872" spans="1:10" ht="15" customHeight="1">
      <c r="A872">
        <v>867</v>
      </c>
      <c r="B872" s="6">
        <f>'EstExp 11-19'!F75</f>
        <v>0</v>
      </c>
      <c r="D872" t="b">
        <f ca="1">E872=B872</f>
        <v>1</v>
      </c>
      <c r="E872" cm="1">
        <f t="array" aca="1" ref="E872" ca="1">IF(F872&lt;&gt;"",INDIRECT("'"&amp;F872&amp;"'!"&amp;G872),"")</f>
        <v>0</v>
      </c>
      <c r="F872" s="1175" t="s">
        <v>3614</v>
      </c>
      <c r="G872" t="s">
        <v>3789</v>
      </c>
      <c r="H872" s="3"/>
      <c r="I872" s="3"/>
      <c r="J872" s="3"/>
    </row>
    <row r="873" spans="1:10" ht="15" customHeight="1">
      <c r="A873">
        <v>868</v>
      </c>
      <c r="B873" s="6">
        <f>'EstExp 11-19'!F76</f>
        <v>9604</v>
      </c>
      <c r="D873" t="b">
        <f ca="1">E873=B873</f>
        <v>1</v>
      </c>
      <c r="E873" cm="1">
        <f t="array" aca="1" ref="E873" ca="1">IF(F873&lt;&gt;"",INDIRECT("'"&amp;F873&amp;"'!"&amp;G873),"")</f>
        <v>9604</v>
      </c>
      <c r="F873" s="1175" t="s">
        <v>3614</v>
      </c>
      <c r="G873" t="s">
        <v>3790</v>
      </c>
      <c r="H873" s="3"/>
      <c r="I873" s="3"/>
      <c r="J873" s="3"/>
    </row>
    <row r="874" spans="1:10" ht="15" customHeight="1">
      <c r="A874">
        <v>869</v>
      </c>
      <c r="B874" s="6">
        <f>'EstExp 11-19'!F77</f>
        <v>0</v>
      </c>
      <c r="D874" t="b">
        <f ca="1">E874=B874</f>
        <v>1</v>
      </c>
      <c r="E874" cm="1">
        <f t="array" aca="1" ref="E874" ca="1">IF(F874&lt;&gt;"",INDIRECT("'"&amp;F874&amp;"'!"&amp;G874),"")</f>
        <v>0</v>
      </c>
      <c r="F874" s="1175" t="s">
        <v>3614</v>
      </c>
      <c r="G874" t="s">
        <v>3791</v>
      </c>
      <c r="H874" s="3"/>
      <c r="I874" s="3"/>
      <c r="J874" s="3"/>
    </row>
    <row r="875" spans="1:10" ht="15" customHeight="1">
      <c r="A875">
        <v>870</v>
      </c>
      <c r="B875" s="6">
        <f>'EstExp 11-19'!F116</f>
        <v>131376</v>
      </c>
      <c r="D875" t="b">
        <f ca="1">E875=B875</f>
        <v>1</v>
      </c>
      <c r="E875" cm="1">
        <f t="array" aca="1" ref="E875" ca="1">IF(F875&lt;&gt;"",INDIRECT("'"&amp;F875&amp;"'!"&amp;G875),"")</f>
        <v>131376</v>
      </c>
      <c r="F875" s="1175" t="s">
        <v>3614</v>
      </c>
      <c r="G875" t="s">
        <v>3792</v>
      </c>
      <c r="H875" s="3"/>
      <c r="I875" s="3"/>
      <c r="J875" s="3"/>
    </row>
    <row r="876" spans="1:10" ht="15.75" customHeight="1">
      <c r="A876" s="1">
        <v>871</v>
      </c>
      <c r="C876" s="2" t="s">
        <v>3581</v>
      </c>
      <c r="E876" t="str" cm="1">
        <f t="array" aca="1" ref="E876" ca="1">IF(F876&lt;&gt;"",INDIRECT("'"&amp;F876&amp;"'!"&amp;G876),"")</f>
        <v/>
      </c>
      <c r="F876" s="550"/>
      <c r="H876" s="3"/>
      <c r="I876" s="3"/>
      <c r="J876" s="3"/>
    </row>
    <row r="877" spans="1:10" ht="15.75" customHeight="1">
      <c r="A877" s="1">
        <v>872</v>
      </c>
      <c r="C877" s="2" t="s">
        <v>3581</v>
      </c>
      <c r="E877" t="str" cm="1">
        <f t="array" aca="1" ref="E877" ca="1">IF(F877&lt;&gt;"",INDIRECT("'"&amp;F877&amp;"'!"&amp;G877),"")</f>
        <v/>
      </c>
      <c r="F877" s="550"/>
      <c r="H877" s="3"/>
      <c r="I877" s="3"/>
      <c r="J877" s="3"/>
    </row>
    <row r="878" spans="1:10" ht="15.75" customHeight="1">
      <c r="A878" s="1">
        <v>873</v>
      </c>
      <c r="C878" s="2" t="s">
        <v>3581</v>
      </c>
      <c r="E878" t="str" cm="1">
        <f t="array" aca="1" ref="E878" ca="1">IF(F878&lt;&gt;"",INDIRECT("'"&amp;F878&amp;"'!"&amp;G878),"")</f>
        <v/>
      </c>
      <c r="F878" s="550"/>
      <c r="H878" s="3"/>
      <c r="I878" s="3"/>
      <c r="J878" s="3"/>
    </row>
    <row r="879" spans="1:10" ht="15.75" customHeight="1">
      <c r="A879" s="1">
        <v>874</v>
      </c>
      <c r="C879" s="2" t="s">
        <v>3581</v>
      </c>
      <c r="E879" t="str" cm="1">
        <f t="array" aca="1" ref="E879" ca="1">IF(F879&lt;&gt;"",INDIRECT("'"&amp;F879&amp;"'!"&amp;G879),"")</f>
        <v/>
      </c>
      <c r="F879" s="550"/>
      <c r="H879" s="3"/>
      <c r="I879" s="3"/>
      <c r="J879" s="3"/>
    </row>
    <row r="880" spans="1:10" ht="15.75" customHeight="1">
      <c r="A880" s="1">
        <v>875</v>
      </c>
      <c r="C880" s="2" t="s">
        <v>3581</v>
      </c>
      <c r="E880" t="str" cm="1">
        <f t="array" aca="1" ref="E880" ca="1">IF(F880&lt;&gt;"",INDIRECT("'"&amp;F880&amp;"'!"&amp;G880),"")</f>
        <v/>
      </c>
      <c r="F880" s="550"/>
      <c r="H880" s="3"/>
      <c r="I880" s="3"/>
      <c r="J880" s="3"/>
    </row>
    <row r="881" spans="1:10" ht="15" customHeight="1">
      <c r="A881">
        <v>876</v>
      </c>
      <c r="B881" s="6">
        <f>'EstExp 11-19'!G5</f>
        <v>0</v>
      </c>
      <c r="D881" t="b">
        <f ca="1">E881=B881</f>
        <v>1</v>
      </c>
      <c r="E881" cm="1">
        <f t="array" aca="1" ref="E881" ca="1">IF(F881&lt;&gt;"",INDIRECT("'"&amp;F881&amp;"'!"&amp;G881),"")</f>
        <v>0</v>
      </c>
      <c r="F881" s="1175" t="s">
        <v>3614</v>
      </c>
      <c r="G881" t="s">
        <v>3793</v>
      </c>
      <c r="H881" s="3"/>
      <c r="I881" s="3"/>
      <c r="J881" s="3"/>
    </row>
    <row r="882" spans="1:10" ht="15" customHeight="1">
      <c r="A882">
        <v>877</v>
      </c>
      <c r="B882" s="6">
        <f>'EstExp 11-19'!G16</f>
        <v>0</v>
      </c>
      <c r="D882" t="b">
        <f ca="1">E882=B882</f>
        <v>1</v>
      </c>
      <c r="E882" cm="1">
        <f t="array" aca="1" ref="E882" ca="1">IF(F882&lt;&gt;"",INDIRECT("'"&amp;F882&amp;"'!"&amp;G882),"")</f>
        <v>0</v>
      </c>
      <c r="F882" s="1175" t="s">
        <v>3614</v>
      </c>
      <c r="G882" t="s">
        <v>3579</v>
      </c>
      <c r="H882" s="3"/>
      <c r="I882" s="3"/>
      <c r="J882" s="3"/>
    </row>
    <row r="883" spans="1:10" ht="15.75" customHeight="1">
      <c r="A883" s="1">
        <v>878</v>
      </c>
      <c r="C883" s="2" t="s">
        <v>3581</v>
      </c>
      <c r="E883" t="str" cm="1">
        <f t="array" aca="1" ref="E883" ca="1">IF(F883&lt;&gt;"",INDIRECT("'"&amp;F883&amp;"'!"&amp;G883),"")</f>
        <v/>
      </c>
      <c r="F883" s="550"/>
      <c r="H883" s="3"/>
      <c r="I883" s="3"/>
      <c r="J883" s="3"/>
    </row>
    <row r="884" spans="1:10" ht="15.75" customHeight="1">
      <c r="A884" s="1">
        <v>879</v>
      </c>
      <c r="C884" s="2" t="s">
        <v>3581</v>
      </c>
      <c r="E884" t="str" cm="1">
        <f t="array" aca="1" ref="E884" ca="1">IF(F884&lt;&gt;"",INDIRECT("'"&amp;F884&amp;"'!"&amp;G884),"")</f>
        <v/>
      </c>
      <c r="F884" s="550"/>
      <c r="H884" s="3"/>
      <c r="I884" s="3"/>
      <c r="J884" s="3"/>
    </row>
    <row r="885" spans="1:10" ht="15.75" customHeight="1">
      <c r="A885" s="1">
        <v>880</v>
      </c>
      <c r="C885" s="2" t="s">
        <v>3581</v>
      </c>
      <c r="E885" t="str" cm="1">
        <f t="array" aca="1" ref="E885" ca="1">IF(F885&lt;&gt;"",INDIRECT("'"&amp;F885&amp;"'!"&amp;G885),"")</f>
        <v/>
      </c>
      <c r="F885" s="550"/>
      <c r="H885" s="3"/>
      <c r="I885" s="3"/>
      <c r="J885" s="3"/>
    </row>
    <row r="886" spans="1:10" ht="15.75" customHeight="1">
      <c r="A886" s="1">
        <v>881</v>
      </c>
      <c r="C886" s="2" t="s">
        <v>3581</v>
      </c>
      <c r="E886" t="str" cm="1">
        <f t="array" aca="1" ref="E886" ca="1">IF(F886&lt;&gt;"",INDIRECT("'"&amp;F886&amp;"'!"&amp;G886),"")</f>
        <v/>
      </c>
      <c r="F886" s="550"/>
      <c r="H886" s="3"/>
      <c r="I886" s="3"/>
      <c r="J886" s="3"/>
    </row>
    <row r="887" spans="1:10" ht="15.75" customHeight="1">
      <c r="A887" s="1">
        <v>882</v>
      </c>
      <c r="C887" s="2" t="s">
        <v>3581</v>
      </c>
      <c r="E887" t="str" cm="1">
        <f t="array" aca="1" ref="E887" ca="1">IF(F887&lt;&gt;"",INDIRECT("'"&amp;F887&amp;"'!"&amp;G887),"")</f>
        <v/>
      </c>
      <c r="F887" s="550"/>
      <c r="H887" s="3"/>
      <c r="I887" s="3"/>
      <c r="J887" s="3"/>
    </row>
    <row r="888" spans="1:10" ht="15" customHeight="1">
      <c r="A888">
        <v>883</v>
      </c>
      <c r="B888" s="6">
        <f>'EstExp 11-19'!G18</f>
        <v>0</v>
      </c>
      <c r="D888" t="b">
        <f ca="1">E888=B888</f>
        <v>1</v>
      </c>
      <c r="E888" cm="1">
        <f t="array" aca="1" ref="E888" ca="1">IF(F888&lt;&gt;"",INDIRECT("'"&amp;F888&amp;"'!"&amp;G888),"")</f>
        <v>0</v>
      </c>
      <c r="F888" s="1175" t="s">
        <v>3614</v>
      </c>
      <c r="G888" t="s">
        <v>3522</v>
      </c>
      <c r="H888" s="3"/>
      <c r="I888" s="3"/>
      <c r="J888" s="3"/>
    </row>
    <row r="889" spans="1:10" ht="15.75" customHeight="1">
      <c r="A889" s="1">
        <v>884</v>
      </c>
      <c r="C889" s="2" t="s">
        <v>3581</v>
      </c>
      <c r="E889" t="str" cm="1">
        <f t="array" aca="1" ref="E889" ca="1">IF(F889&lt;&gt;"",INDIRECT("'"&amp;F889&amp;"'!"&amp;G889),"")</f>
        <v/>
      </c>
      <c r="F889" s="550"/>
      <c r="H889" s="3"/>
      <c r="I889" s="3"/>
      <c r="J889" s="3"/>
    </row>
    <row r="890" spans="1:10" ht="15.75" customHeight="1">
      <c r="A890" s="1">
        <v>885</v>
      </c>
      <c r="C890" s="2" t="s">
        <v>3581</v>
      </c>
      <c r="E890" t="str" cm="1">
        <f t="array" aca="1" ref="E890" ca="1">IF(F890&lt;&gt;"",INDIRECT("'"&amp;F890&amp;"'!"&amp;G890),"")</f>
        <v/>
      </c>
      <c r="F890" s="550"/>
      <c r="H890" s="3"/>
      <c r="I890" s="3"/>
      <c r="J890" s="3"/>
    </row>
    <row r="891" spans="1:10" ht="15.75" customHeight="1">
      <c r="A891" s="1">
        <v>886</v>
      </c>
      <c r="C891" s="2" t="s">
        <v>3581</v>
      </c>
      <c r="E891" t="str" cm="1">
        <f t="array" aca="1" ref="E891" ca="1">IF(F891&lt;&gt;"",INDIRECT("'"&amp;F891&amp;"'!"&amp;G891),"")</f>
        <v/>
      </c>
      <c r="F891" s="550"/>
      <c r="H891" s="3"/>
      <c r="I891" s="3"/>
      <c r="J891" s="3"/>
    </row>
    <row r="892" spans="1:10" ht="15" customHeight="1">
      <c r="A892">
        <v>887</v>
      </c>
      <c r="B892" s="6">
        <f>'EstExp 11-19'!G12</f>
        <v>0</v>
      </c>
      <c r="D892" t="b">
        <f t="shared" ref="D892:D919" ca="1" si="13">E892=B892</f>
        <v>1</v>
      </c>
      <c r="E892" cm="1">
        <f t="array" aca="1" ref="E892" ca="1">IF(F892&lt;&gt;"",INDIRECT("'"&amp;F892&amp;"'!"&amp;G892),"")</f>
        <v>0</v>
      </c>
      <c r="F892" s="1175" t="s">
        <v>3614</v>
      </c>
      <c r="G892" t="s">
        <v>3577</v>
      </c>
      <c r="H892" s="3"/>
      <c r="I892" s="3"/>
      <c r="J892" s="3"/>
    </row>
    <row r="893" spans="1:10" ht="15" customHeight="1">
      <c r="A893">
        <v>888</v>
      </c>
      <c r="B893" s="6">
        <f>'EstExp 11-19'!G13</f>
        <v>27123</v>
      </c>
      <c r="D893" t="b">
        <f t="shared" ca="1" si="13"/>
        <v>1</v>
      </c>
      <c r="E893" cm="1">
        <f t="array" aca="1" ref="E893" ca="1">IF(F893&lt;&gt;"",INDIRECT("'"&amp;F893&amp;"'!"&amp;G893),"")</f>
        <v>27123</v>
      </c>
      <c r="F893" s="1175" t="s">
        <v>3614</v>
      </c>
      <c r="G893" t="s">
        <v>3578</v>
      </c>
      <c r="H893" s="3"/>
      <c r="I893" s="3"/>
      <c r="J893" s="3"/>
    </row>
    <row r="894" spans="1:10" ht="15" customHeight="1">
      <c r="A894">
        <v>889</v>
      </c>
      <c r="B894" s="6">
        <f>'EstExp 11-19'!G14</f>
        <v>0</v>
      </c>
      <c r="D894" t="b">
        <f t="shared" ca="1" si="13"/>
        <v>1</v>
      </c>
      <c r="E894" cm="1">
        <f t="array" aca="1" ref="E894" ca="1">IF(F894&lt;&gt;"",INDIRECT("'"&amp;F894&amp;"'!"&amp;G894),"")</f>
        <v>0</v>
      </c>
      <c r="F894" s="1175" t="s">
        <v>3614</v>
      </c>
      <c r="G894" t="s">
        <v>3794</v>
      </c>
      <c r="H894" s="3"/>
      <c r="I894" s="3"/>
      <c r="J894" s="3"/>
    </row>
    <row r="895" spans="1:10" ht="15" customHeight="1">
      <c r="A895">
        <v>890</v>
      </c>
      <c r="B895" s="6">
        <f>'EstExp 11-19'!G15</f>
        <v>0</v>
      </c>
      <c r="D895" t="b">
        <f t="shared" ca="1" si="13"/>
        <v>1</v>
      </c>
      <c r="E895" cm="1">
        <f t="array" aca="1" ref="E895" ca="1">IF(F895&lt;&gt;"",INDIRECT("'"&amp;F895&amp;"'!"&amp;G895),"")</f>
        <v>0</v>
      </c>
      <c r="F895" s="1175" t="s">
        <v>3614</v>
      </c>
      <c r="G895" t="s">
        <v>3795</v>
      </c>
      <c r="H895" s="3"/>
      <c r="I895" s="3"/>
      <c r="J895" s="3"/>
    </row>
    <row r="896" spans="1:10" ht="15" customHeight="1">
      <c r="A896">
        <v>891</v>
      </c>
      <c r="B896" s="6">
        <f>'EstExp 11-19'!G34</f>
        <v>27123</v>
      </c>
      <c r="D896" t="b">
        <f t="shared" ca="1" si="13"/>
        <v>1</v>
      </c>
      <c r="E896" cm="1">
        <f t="array" aca="1" ref="E896" ca="1">IF(F896&lt;&gt;"",INDIRECT("'"&amp;F896&amp;"'!"&amp;G896),"")</f>
        <v>27123</v>
      </c>
      <c r="F896" s="1175" t="s">
        <v>3614</v>
      </c>
      <c r="G896" t="s">
        <v>3796</v>
      </c>
      <c r="H896" s="3"/>
      <c r="I896" s="3"/>
      <c r="J896" s="3"/>
    </row>
    <row r="897" spans="1:10" ht="15" customHeight="1">
      <c r="A897">
        <v>892</v>
      </c>
      <c r="B897" s="6">
        <f>'EstExp 11-19'!G38</f>
        <v>0</v>
      </c>
      <c r="D897" t="b">
        <f t="shared" ca="1" si="13"/>
        <v>1</v>
      </c>
      <c r="E897" cm="1">
        <f t="array" aca="1" ref="E897" ca="1">IF(F897&lt;&gt;"",INDIRECT("'"&amp;F897&amp;"'!"&amp;G897),"")</f>
        <v>0</v>
      </c>
      <c r="F897" s="1175" t="s">
        <v>3614</v>
      </c>
      <c r="G897" t="s">
        <v>3797</v>
      </c>
      <c r="H897" s="3"/>
      <c r="I897" s="3"/>
      <c r="J897" s="3"/>
    </row>
    <row r="898" spans="1:10" ht="15" customHeight="1">
      <c r="A898">
        <v>893</v>
      </c>
      <c r="B898" s="6">
        <f>'EstExp 11-19'!G39</f>
        <v>0</v>
      </c>
      <c r="D898" t="b">
        <f t="shared" ca="1" si="13"/>
        <v>1</v>
      </c>
      <c r="E898" cm="1">
        <f t="array" aca="1" ref="E898" ca="1">IF(F898&lt;&gt;"",INDIRECT("'"&amp;F898&amp;"'!"&amp;G898),"")</f>
        <v>0</v>
      </c>
      <c r="F898" s="1175" t="s">
        <v>3614</v>
      </c>
      <c r="G898" t="s">
        <v>3798</v>
      </c>
      <c r="H898" s="3"/>
      <c r="I898" s="3"/>
      <c r="J898" s="3"/>
    </row>
    <row r="899" spans="1:10" ht="15" customHeight="1">
      <c r="A899">
        <v>894</v>
      </c>
      <c r="B899" s="6">
        <f>'EstExp 11-19'!G40</f>
        <v>0</v>
      </c>
      <c r="D899" t="b">
        <f t="shared" ca="1" si="13"/>
        <v>1</v>
      </c>
      <c r="E899" cm="1">
        <f t="array" aca="1" ref="E899" ca="1">IF(F899&lt;&gt;"",INDIRECT("'"&amp;F899&amp;"'!"&amp;G899),"")</f>
        <v>0</v>
      </c>
      <c r="F899" s="1175" t="s">
        <v>3614</v>
      </c>
      <c r="G899" t="s">
        <v>3799</v>
      </c>
      <c r="H899" s="3"/>
      <c r="I899" s="3"/>
      <c r="J899" s="3"/>
    </row>
    <row r="900" spans="1:10" ht="15" customHeight="1">
      <c r="A900">
        <v>895</v>
      </c>
      <c r="B900" s="6">
        <f>'EstExp 11-19'!G41</f>
        <v>0</v>
      </c>
      <c r="D900" t="b">
        <f t="shared" ca="1" si="13"/>
        <v>1</v>
      </c>
      <c r="E900" cm="1">
        <f t="array" aca="1" ref="E900" ca="1">IF(F900&lt;&gt;"",INDIRECT("'"&amp;F900&amp;"'!"&amp;G900),"")</f>
        <v>0</v>
      </c>
      <c r="F900" s="1175" t="s">
        <v>3614</v>
      </c>
      <c r="G900" t="s">
        <v>3800</v>
      </c>
      <c r="H900" s="3"/>
      <c r="I900" s="3"/>
      <c r="J900" s="3"/>
    </row>
    <row r="901" spans="1:10" ht="15" customHeight="1">
      <c r="A901">
        <v>896</v>
      </c>
      <c r="B901" s="6">
        <f>'EstExp 11-19'!G42</f>
        <v>0</v>
      </c>
      <c r="D901" t="b">
        <f t="shared" ca="1" si="13"/>
        <v>1</v>
      </c>
      <c r="E901" cm="1">
        <f t="array" aca="1" ref="E901" ca="1">IF(F901&lt;&gt;"",INDIRECT("'"&amp;F901&amp;"'!"&amp;G901),"")</f>
        <v>0</v>
      </c>
      <c r="F901" s="1175" t="s">
        <v>3614</v>
      </c>
      <c r="G901" t="s">
        <v>3801</v>
      </c>
      <c r="H901" s="3"/>
      <c r="I901" s="3"/>
      <c r="J901" s="3"/>
    </row>
    <row r="902" spans="1:10" ht="15" customHeight="1">
      <c r="A902">
        <v>897</v>
      </c>
      <c r="B902" s="6">
        <f>'EstExp 11-19'!G43</f>
        <v>0</v>
      </c>
      <c r="D902" t="b">
        <f t="shared" ca="1" si="13"/>
        <v>1</v>
      </c>
      <c r="E902" cm="1">
        <f t="array" aca="1" ref="E902" ca="1">IF(F902&lt;&gt;"",INDIRECT("'"&amp;F902&amp;"'!"&amp;G902),"")</f>
        <v>0</v>
      </c>
      <c r="F902" s="1175" t="s">
        <v>3614</v>
      </c>
      <c r="G902" t="s">
        <v>3802</v>
      </c>
      <c r="H902" s="3"/>
      <c r="I902" s="3"/>
      <c r="J902" s="3"/>
    </row>
    <row r="903" spans="1:10" ht="15" customHeight="1">
      <c r="A903">
        <v>898</v>
      </c>
      <c r="B903" s="6">
        <f>'EstExp 11-19'!G44</f>
        <v>0</v>
      </c>
      <c r="D903" t="b">
        <f t="shared" ca="1" si="13"/>
        <v>1</v>
      </c>
      <c r="E903" cm="1">
        <f t="array" aca="1" ref="E903" ca="1">IF(F903&lt;&gt;"",INDIRECT("'"&amp;F903&amp;"'!"&amp;G903),"")</f>
        <v>0</v>
      </c>
      <c r="F903" s="1175" t="s">
        <v>3614</v>
      </c>
      <c r="G903" t="s">
        <v>3803</v>
      </c>
      <c r="H903" s="3"/>
      <c r="I903" s="3"/>
      <c r="J903" s="3"/>
    </row>
    <row r="904" spans="1:10" ht="15" customHeight="1">
      <c r="A904">
        <v>899</v>
      </c>
      <c r="B904" s="6">
        <f>'EstExp 11-19'!G46</f>
        <v>0</v>
      </c>
      <c r="D904" t="b">
        <f t="shared" ca="1" si="13"/>
        <v>1</v>
      </c>
      <c r="E904" cm="1">
        <f t="array" aca="1" ref="E904" ca="1">IF(F904&lt;&gt;"",INDIRECT("'"&amp;F904&amp;"'!"&amp;G904),"")</f>
        <v>0</v>
      </c>
      <c r="F904" s="1175" t="s">
        <v>3614</v>
      </c>
      <c r="G904" t="s">
        <v>3804</v>
      </c>
      <c r="H904" s="3"/>
      <c r="I904" s="3"/>
      <c r="J904" s="3"/>
    </row>
    <row r="905" spans="1:10" ht="15" customHeight="1">
      <c r="A905">
        <v>900</v>
      </c>
      <c r="B905" s="6">
        <f>'EstExp 11-19'!G47</f>
        <v>0</v>
      </c>
      <c r="D905" t="b">
        <f t="shared" ca="1" si="13"/>
        <v>1</v>
      </c>
      <c r="E905" cm="1">
        <f t="array" aca="1" ref="E905" ca="1">IF(F905&lt;&gt;"",INDIRECT("'"&amp;F905&amp;"'!"&amp;G905),"")</f>
        <v>0</v>
      </c>
      <c r="F905" s="1175" t="s">
        <v>3614</v>
      </c>
      <c r="G905" t="s">
        <v>3805</v>
      </c>
      <c r="H905" s="3"/>
      <c r="I905" s="3"/>
      <c r="J905" s="3"/>
    </row>
    <row r="906" spans="1:10" ht="15" customHeight="1">
      <c r="A906">
        <v>901</v>
      </c>
      <c r="B906" s="6">
        <f>'EstExp 11-19'!G48</f>
        <v>0</v>
      </c>
      <c r="D906" t="b">
        <f t="shared" ca="1" si="13"/>
        <v>1</v>
      </c>
      <c r="E906" cm="1">
        <f t="array" aca="1" ref="E906" ca="1">IF(F906&lt;&gt;"",INDIRECT("'"&amp;F906&amp;"'!"&amp;G906),"")</f>
        <v>0</v>
      </c>
      <c r="F906" s="1175" t="s">
        <v>3614</v>
      </c>
      <c r="G906" t="s">
        <v>3806</v>
      </c>
      <c r="H906" s="3"/>
      <c r="I906" s="3"/>
      <c r="J906" s="3"/>
    </row>
    <row r="907" spans="1:10" ht="15" customHeight="1">
      <c r="A907">
        <v>902</v>
      </c>
      <c r="B907" s="6">
        <f>'EstExp 11-19'!G49</f>
        <v>0</v>
      </c>
      <c r="D907" t="b">
        <f t="shared" ca="1" si="13"/>
        <v>1</v>
      </c>
      <c r="E907" cm="1">
        <f t="array" aca="1" ref="E907" ca="1">IF(F907&lt;&gt;"",INDIRECT("'"&amp;F907&amp;"'!"&amp;G907),"")</f>
        <v>0</v>
      </c>
      <c r="F907" s="1175" t="s">
        <v>3614</v>
      </c>
      <c r="G907" t="s">
        <v>3807</v>
      </c>
      <c r="H907" s="3"/>
      <c r="I907" s="3"/>
      <c r="J907" s="3"/>
    </row>
    <row r="908" spans="1:10" ht="15" customHeight="1">
      <c r="A908">
        <v>903</v>
      </c>
      <c r="B908" s="6">
        <f>'EstExp 11-19'!G51</f>
        <v>0</v>
      </c>
      <c r="D908" t="b">
        <f t="shared" ca="1" si="13"/>
        <v>1</v>
      </c>
      <c r="E908" cm="1">
        <f t="array" aca="1" ref="E908" ca="1">IF(F908&lt;&gt;"",INDIRECT("'"&amp;F908&amp;"'!"&amp;G908),"")</f>
        <v>0</v>
      </c>
      <c r="F908" s="1175" t="s">
        <v>3614</v>
      </c>
      <c r="G908" t="s">
        <v>3808</v>
      </c>
      <c r="H908" s="3"/>
      <c r="I908" s="3"/>
      <c r="J908" s="3"/>
    </row>
    <row r="909" spans="1:10" ht="15" customHeight="1">
      <c r="A909">
        <v>904</v>
      </c>
      <c r="B909" s="6">
        <f>'EstExp 11-19'!G52</f>
        <v>0</v>
      </c>
      <c r="D909" t="b">
        <f t="shared" ca="1" si="13"/>
        <v>1</v>
      </c>
      <c r="E909" cm="1">
        <f t="array" aca="1" ref="E909" ca="1">IF(F909&lt;&gt;"",INDIRECT("'"&amp;F909&amp;"'!"&amp;G909),"")</f>
        <v>0</v>
      </c>
      <c r="F909" s="1175" t="s">
        <v>3614</v>
      </c>
      <c r="G909" t="s">
        <v>3809</v>
      </c>
      <c r="H909" s="3"/>
      <c r="I909" s="3"/>
      <c r="J909" s="3"/>
    </row>
    <row r="910" spans="1:10" ht="15" customHeight="1">
      <c r="A910">
        <v>905</v>
      </c>
      <c r="B910" s="6">
        <f>'EstExp 11-19'!G55</f>
        <v>28058</v>
      </c>
      <c r="D910" t="b">
        <f t="shared" ca="1" si="13"/>
        <v>1</v>
      </c>
      <c r="E910" cm="1">
        <f t="array" aca="1" ref="E910" ca="1">IF(F910&lt;&gt;"",INDIRECT("'"&amp;F910&amp;"'!"&amp;G910),"")</f>
        <v>28058</v>
      </c>
      <c r="F910" s="1175" t="s">
        <v>3614</v>
      </c>
      <c r="G910" t="s">
        <v>3810</v>
      </c>
      <c r="H910" s="3"/>
      <c r="I910" s="3"/>
      <c r="J910" s="3"/>
    </row>
    <row r="911" spans="1:10" ht="15" customHeight="1">
      <c r="A911">
        <v>906</v>
      </c>
      <c r="B911" s="6">
        <f>'EstExp 11-19'!G57</f>
        <v>0</v>
      </c>
      <c r="D911" t="b">
        <f t="shared" ca="1" si="13"/>
        <v>1</v>
      </c>
      <c r="E911" cm="1">
        <f t="array" aca="1" ref="E911" ca="1">IF(F911&lt;&gt;"",INDIRECT("'"&amp;F911&amp;"'!"&amp;G911),"")</f>
        <v>0</v>
      </c>
      <c r="F911" s="1175" t="s">
        <v>3614</v>
      </c>
      <c r="G911" t="s">
        <v>3811</v>
      </c>
      <c r="H911" s="3"/>
      <c r="I911" s="3"/>
      <c r="J911" s="3"/>
    </row>
    <row r="912" spans="1:10" ht="15" customHeight="1">
      <c r="A912">
        <v>907</v>
      </c>
      <c r="B912" s="6">
        <f>'EstExp 11-19'!G58</f>
        <v>0</v>
      </c>
      <c r="D912" t="b">
        <f t="shared" ca="1" si="13"/>
        <v>1</v>
      </c>
      <c r="E912" cm="1">
        <f t="array" aca="1" ref="E912" ca="1">IF(F912&lt;&gt;"",INDIRECT("'"&amp;F912&amp;"'!"&amp;G912),"")</f>
        <v>0</v>
      </c>
      <c r="F912" s="1175" t="s">
        <v>3614</v>
      </c>
      <c r="G912" t="s">
        <v>3812</v>
      </c>
      <c r="H912" s="3"/>
      <c r="I912" s="3"/>
      <c r="J912" s="3"/>
    </row>
    <row r="913" spans="1:10" ht="15" customHeight="1">
      <c r="A913">
        <v>908</v>
      </c>
      <c r="B913" s="6">
        <f>'EstExp 11-19'!G59</f>
        <v>0</v>
      </c>
      <c r="D913" t="b">
        <f t="shared" ca="1" si="13"/>
        <v>1</v>
      </c>
      <c r="E913" cm="1">
        <f t="array" aca="1" ref="E913" ca="1">IF(F913&lt;&gt;"",INDIRECT("'"&amp;F913&amp;"'!"&amp;G913),"")</f>
        <v>0</v>
      </c>
      <c r="F913" s="1175" t="s">
        <v>3614</v>
      </c>
      <c r="G913" t="s">
        <v>3813</v>
      </c>
      <c r="H913" s="3"/>
      <c r="I913" s="3"/>
      <c r="J913" s="3"/>
    </row>
    <row r="914" spans="1:10" ht="15" customHeight="1">
      <c r="A914">
        <v>909</v>
      </c>
      <c r="B914" s="6">
        <f>'EstExp 11-19'!G61</f>
        <v>0</v>
      </c>
      <c r="D914" t="b">
        <f t="shared" ca="1" si="13"/>
        <v>1</v>
      </c>
      <c r="E914" cm="1">
        <f t="array" aca="1" ref="E914" ca="1">IF(F914&lt;&gt;"",INDIRECT("'"&amp;F914&amp;"'!"&amp;G914),"")</f>
        <v>0</v>
      </c>
      <c r="F914" s="1175" t="s">
        <v>3614</v>
      </c>
      <c r="G914" t="s">
        <v>3814</v>
      </c>
      <c r="H914" s="3"/>
      <c r="I914" s="3"/>
      <c r="J914" s="3"/>
    </row>
    <row r="915" spans="1:10" ht="15" customHeight="1">
      <c r="A915">
        <v>910</v>
      </c>
      <c r="B915" s="6">
        <f>'EstExp 11-19'!G62</f>
        <v>0</v>
      </c>
      <c r="D915" t="b">
        <f t="shared" ca="1" si="13"/>
        <v>1</v>
      </c>
      <c r="E915" cm="1">
        <f t="array" aca="1" ref="E915" ca="1">IF(F915&lt;&gt;"",INDIRECT("'"&amp;F915&amp;"'!"&amp;G915),"")</f>
        <v>0</v>
      </c>
      <c r="F915" s="1175" t="s">
        <v>3614</v>
      </c>
      <c r="G915" t="s">
        <v>3815</v>
      </c>
      <c r="H915" s="3"/>
      <c r="I915" s="3"/>
      <c r="J915" s="3"/>
    </row>
    <row r="916" spans="1:10" ht="15" customHeight="1">
      <c r="A916">
        <v>911</v>
      </c>
      <c r="B916" s="6">
        <f>'EstExp 11-19'!G63</f>
        <v>0</v>
      </c>
      <c r="D916" t="b">
        <f t="shared" ca="1" si="13"/>
        <v>1</v>
      </c>
      <c r="E916" cm="1">
        <f t="array" aca="1" ref="E916" ca="1">IF(F916&lt;&gt;"",INDIRECT("'"&amp;F916&amp;"'!"&amp;G916),"")</f>
        <v>0</v>
      </c>
      <c r="F916" s="1175" t="s">
        <v>3614</v>
      </c>
      <c r="G916" t="s">
        <v>3816</v>
      </c>
      <c r="H916" s="3"/>
      <c r="I916" s="3"/>
      <c r="J916" s="3"/>
    </row>
    <row r="917" spans="1:10" ht="15" customHeight="1">
      <c r="A917">
        <v>912</v>
      </c>
      <c r="B917" s="6">
        <f>'EstExp 11-19'!G64</f>
        <v>0</v>
      </c>
      <c r="D917" t="b">
        <f t="shared" ca="1" si="13"/>
        <v>1</v>
      </c>
      <c r="E917" cm="1">
        <f t="array" aca="1" ref="E917" ca="1">IF(F917&lt;&gt;"",INDIRECT("'"&amp;F917&amp;"'!"&amp;G917),"")</f>
        <v>0</v>
      </c>
      <c r="F917" s="1175" t="s">
        <v>3614</v>
      </c>
      <c r="G917" t="s">
        <v>3817</v>
      </c>
      <c r="H917" s="3"/>
      <c r="I917" s="3"/>
      <c r="J917" s="3"/>
    </row>
    <row r="918" spans="1:10" ht="15" customHeight="1">
      <c r="A918">
        <v>913</v>
      </c>
      <c r="B918" s="6">
        <f>'EstExp 11-19'!G65</f>
        <v>0</v>
      </c>
      <c r="D918" t="b">
        <f t="shared" ca="1" si="13"/>
        <v>1</v>
      </c>
      <c r="E918" cm="1">
        <f t="array" aca="1" ref="E918" ca="1">IF(F918&lt;&gt;"",INDIRECT("'"&amp;F918&amp;"'!"&amp;G918),"")</f>
        <v>0</v>
      </c>
      <c r="F918" s="1175" t="s">
        <v>3614</v>
      </c>
      <c r="G918" t="s">
        <v>3818</v>
      </c>
      <c r="H918" s="3"/>
      <c r="I918" s="3"/>
      <c r="J918" s="3"/>
    </row>
    <row r="919" spans="1:10" ht="15" customHeight="1">
      <c r="A919">
        <v>914</v>
      </c>
      <c r="B919" s="6">
        <f>'EstExp 11-19'!G66</f>
        <v>0</v>
      </c>
      <c r="D919" t="b">
        <f t="shared" ca="1" si="13"/>
        <v>1</v>
      </c>
      <c r="E919" cm="1">
        <f t="array" aca="1" ref="E919" ca="1">IF(F919&lt;&gt;"",INDIRECT("'"&amp;F919&amp;"'!"&amp;G919),"")</f>
        <v>0</v>
      </c>
      <c r="F919" s="1175" t="s">
        <v>3614</v>
      </c>
      <c r="G919" t="s">
        <v>3819</v>
      </c>
      <c r="H919" s="3"/>
      <c r="I919" s="3"/>
      <c r="J919" s="3"/>
    </row>
    <row r="920" spans="1:10" ht="15.75" customHeight="1">
      <c r="A920" s="1">
        <v>915</v>
      </c>
      <c r="C920" s="2" t="s">
        <v>3581</v>
      </c>
      <c r="E920" t="str" cm="1">
        <f t="array" aca="1" ref="E920" ca="1">IF(F920&lt;&gt;"",INDIRECT("'"&amp;F920&amp;"'!"&amp;G920),"")</f>
        <v/>
      </c>
      <c r="F920" s="550"/>
      <c r="H920" s="3"/>
      <c r="I920" s="3"/>
      <c r="J920" s="3"/>
    </row>
    <row r="921" spans="1:10" ht="15" customHeight="1">
      <c r="A921">
        <v>916</v>
      </c>
      <c r="B921" s="6">
        <f>'EstExp 11-19'!G67</f>
        <v>0</v>
      </c>
      <c r="D921" t="b">
        <f ca="1">E921=B921</f>
        <v>1</v>
      </c>
      <c r="E921" cm="1">
        <f t="array" aca="1" ref="E921" ca="1">IF(F921&lt;&gt;"",INDIRECT("'"&amp;F921&amp;"'!"&amp;G921),"")</f>
        <v>0</v>
      </c>
      <c r="F921" s="1175" t="s">
        <v>3614</v>
      </c>
      <c r="G921" t="s">
        <v>3820</v>
      </c>
      <c r="H921" s="3"/>
      <c r="I921" s="3"/>
      <c r="J921" s="3"/>
    </row>
    <row r="922" spans="1:10" ht="15" customHeight="1">
      <c r="A922">
        <v>917</v>
      </c>
      <c r="B922" s="6">
        <f>'EstExp 11-19'!G69</f>
        <v>0</v>
      </c>
      <c r="D922" t="b">
        <f ca="1">E922=B922</f>
        <v>1</v>
      </c>
      <c r="E922" cm="1">
        <f t="array" aca="1" ref="E922" ca="1">IF(F922&lt;&gt;"",INDIRECT("'"&amp;F922&amp;"'!"&amp;G922),"")</f>
        <v>0</v>
      </c>
      <c r="F922" s="1175" t="s">
        <v>3614</v>
      </c>
      <c r="G922" t="s">
        <v>3821</v>
      </c>
      <c r="H922" s="3"/>
      <c r="I922" s="3"/>
      <c r="J922" s="3"/>
    </row>
    <row r="923" spans="1:10" ht="15" customHeight="1">
      <c r="A923">
        <v>918</v>
      </c>
      <c r="B923" s="6">
        <f>'EstExp 11-19'!G70</f>
        <v>0</v>
      </c>
      <c r="D923" t="b">
        <f ca="1">E923=B923</f>
        <v>1</v>
      </c>
      <c r="E923" cm="1">
        <f t="array" aca="1" ref="E923" ca="1">IF(F923&lt;&gt;"",INDIRECT("'"&amp;F923&amp;"'!"&amp;G923),"")</f>
        <v>0</v>
      </c>
      <c r="F923" s="1175" t="s">
        <v>3614</v>
      </c>
      <c r="G923" t="s">
        <v>3822</v>
      </c>
      <c r="H923" s="3"/>
      <c r="I923" s="3"/>
      <c r="J923" s="3"/>
    </row>
    <row r="924" spans="1:10" ht="15" customHeight="1">
      <c r="A924">
        <v>919</v>
      </c>
      <c r="B924" s="6">
        <f>'EstExp 11-19'!G71</f>
        <v>0</v>
      </c>
      <c r="D924" t="b">
        <f ca="1">E924=B924</f>
        <v>1</v>
      </c>
      <c r="E924" cm="1">
        <f t="array" aca="1" ref="E924" ca="1">IF(F924&lt;&gt;"",INDIRECT("'"&amp;F924&amp;"'!"&amp;G924),"")</f>
        <v>0</v>
      </c>
      <c r="F924" s="1175" t="s">
        <v>3614</v>
      </c>
      <c r="G924" t="s">
        <v>3823</v>
      </c>
      <c r="H924" s="3"/>
      <c r="I924" s="3"/>
      <c r="J924" s="3"/>
    </row>
    <row r="925" spans="1:10" ht="15" customHeight="1">
      <c r="A925">
        <v>920</v>
      </c>
      <c r="B925" s="6">
        <f>'EstExp 11-19'!G72</f>
        <v>0</v>
      </c>
      <c r="D925" t="b">
        <f ca="1">E925=B925</f>
        <v>1</v>
      </c>
      <c r="E925" cm="1">
        <f t="array" aca="1" ref="E925" ca="1">IF(F925&lt;&gt;"",INDIRECT("'"&amp;F925&amp;"'!"&amp;G925),"")</f>
        <v>0</v>
      </c>
      <c r="F925" s="1175" t="s">
        <v>3614</v>
      </c>
      <c r="G925" t="s">
        <v>3824</v>
      </c>
      <c r="H925" s="3"/>
      <c r="I925" s="3"/>
      <c r="J925" s="3"/>
    </row>
    <row r="926" spans="1:10" ht="15.75" customHeight="1">
      <c r="A926" s="1">
        <v>921</v>
      </c>
      <c r="C926" s="2" t="s">
        <v>3581</v>
      </c>
      <c r="E926" t="str" cm="1">
        <f t="array" aca="1" ref="E926" ca="1">IF(F926&lt;&gt;"",INDIRECT("'"&amp;F926&amp;"'!"&amp;G926),"")</f>
        <v/>
      </c>
      <c r="F926" s="550"/>
      <c r="H926" s="3"/>
      <c r="I926" s="3"/>
      <c r="J926" s="3"/>
    </row>
    <row r="927" spans="1:10" ht="15" customHeight="1">
      <c r="A927">
        <v>922</v>
      </c>
      <c r="B927" s="6">
        <f>'EstExp 11-19'!G73</f>
        <v>0</v>
      </c>
      <c r="D927" t="b">
        <f ca="1">E927=B927</f>
        <v>1</v>
      </c>
      <c r="E927" cm="1">
        <f t="array" aca="1" ref="E927" ca="1">IF(F927&lt;&gt;"",INDIRECT("'"&amp;F927&amp;"'!"&amp;G927),"")</f>
        <v>0</v>
      </c>
      <c r="F927" s="1175" t="s">
        <v>3614</v>
      </c>
      <c r="G927" t="s">
        <v>3825</v>
      </c>
      <c r="H927" s="3"/>
      <c r="I927" s="3"/>
      <c r="J927" s="3"/>
    </row>
    <row r="928" spans="1:10" ht="15.75" customHeight="1">
      <c r="A928" s="1">
        <v>923</v>
      </c>
      <c r="C928" s="2" t="s">
        <v>3581</v>
      </c>
      <c r="E928" t="str" cm="1">
        <f t="array" aca="1" ref="E928" ca="1">IF(F928&lt;&gt;"",INDIRECT("'"&amp;F928&amp;"'!"&amp;G928),"")</f>
        <v/>
      </c>
      <c r="F928" s="550"/>
      <c r="H928" s="3"/>
      <c r="I928" s="3"/>
      <c r="J928" s="3"/>
    </row>
    <row r="929" spans="1:10" ht="15" customHeight="1">
      <c r="A929">
        <v>924</v>
      </c>
      <c r="B929" s="6">
        <f>'EstExp 11-19'!G74</f>
        <v>0</v>
      </c>
      <c r="D929" t="b">
        <f ca="1">E929=B929</f>
        <v>1</v>
      </c>
      <c r="E929" cm="1">
        <f t="array" aca="1" ref="E929" ca="1">IF(F929&lt;&gt;"",INDIRECT("'"&amp;F929&amp;"'!"&amp;G929),"")</f>
        <v>0</v>
      </c>
      <c r="F929" s="1175" t="s">
        <v>3614</v>
      </c>
      <c r="G929" t="s">
        <v>3826</v>
      </c>
      <c r="H929" s="3"/>
      <c r="I929" s="3"/>
      <c r="J929" s="3"/>
    </row>
    <row r="930" spans="1:10" ht="15" customHeight="1">
      <c r="A930">
        <v>925</v>
      </c>
      <c r="B930" s="6">
        <f>'EstExp 11-19'!G75</f>
        <v>0</v>
      </c>
      <c r="D930" t="b">
        <f ca="1">E930=B930</f>
        <v>1</v>
      </c>
      <c r="E930" cm="1">
        <f t="array" aca="1" ref="E930" ca="1">IF(F930&lt;&gt;"",INDIRECT("'"&amp;F930&amp;"'!"&amp;G930),"")</f>
        <v>0</v>
      </c>
      <c r="F930" s="1175" t="s">
        <v>3614</v>
      </c>
      <c r="G930" t="s">
        <v>3827</v>
      </c>
      <c r="H930" s="3"/>
      <c r="I930" s="3"/>
      <c r="J930" s="3"/>
    </row>
    <row r="931" spans="1:10" ht="15" customHeight="1">
      <c r="A931">
        <v>926</v>
      </c>
      <c r="B931" s="6">
        <f>'EstExp 11-19'!G76</f>
        <v>28058</v>
      </c>
      <c r="D931" t="b">
        <f ca="1">E931=B931</f>
        <v>1</v>
      </c>
      <c r="E931" cm="1">
        <f t="array" aca="1" ref="E931" ca="1">IF(F931&lt;&gt;"",INDIRECT("'"&amp;F931&amp;"'!"&amp;G931),"")</f>
        <v>28058</v>
      </c>
      <c r="F931" s="1175" t="s">
        <v>3614</v>
      </c>
      <c r="G931" t="s">
        <v>3828</v>
      </c>
      <c r="H931" s="3"/>
      <c r="I931" s="3"/>
      <c r="J931" s="3"/>
    </row>
    <row r="932" spans="1:10" ht="15" customHeight="1">
      <c r="A932">
        <v>927</v>
      </c>
      <c r="B932" s="6">
        <f>'EstExp 11-19'!G77</f>
        <v>0</v>
      </c>
      <c r="D932" t="b">
        <f ca="1">E932=B932</f>
        <v>1</v>
      </c>
      <c r="E932" cm="1">
        <f t="array" aca="1" ref="E932" ca="1">IF(F932&lt;&gt;"",INDIRECT("'"&amp;F932&amp;"'!"&amp;G932),"")</f>
        <v>0</v>
      </c>
      <c r="F932" s="1175" t="s">
        <v>3614</v>
      </c>
      <c r="G932" t="s">
        <v>3829</v>
      </c>
      <c r="H932" s="3"/>
      <c r="I932" s="3"/>
      <c r="J932" s="3"/>
    </row>
    <row r="933" spans="1:10" ht="15" customHeight="1">
      <c r="A933">
        <v>928</v>
      </c>
      <c r="B933" s="6">
        <f>'EstExp 11-19'!G116</f>
        <v>55181</v>
      </c>
      <c r="D933" t="b">
        <f ca="1">E933=B933</f>
        <v>1</v>
      </c>
      <c r="E933" cm="1">
        <f t="array" aca="1" ref="E933" ca="1">IF(F933&lt;&gt;"",INDIRECT("'"&amp;F933&amp;"'!"&amp;G933),"")</f>
        <v>55181</v>
      </c>
      <c r="F933" s="1175" t="s">
        <v>3614</v>
      </c>
      <c r="G933" t="s">
        <v>3830</v>
      </c>
      <c r="H933" s="3"/>
      <c r="I933" s="3"/>
      <c r="J933" s="3"/>
    </row>
    <row r="934" spans="1:10" ht="15.75" customHeight="1">
      <c r="A934" s="1">
        <v>929</v>
      </c>
      <c r="C934" s="2" t="s">
        <v>3581</v>
      </c>
      <c r="E934" t="str" cm="1">
        <f t="array" aca="1" ref="E934" ca="1">IF(F934&lt;&gt;"",INDIRECT("'"&amp;F934&amp;"'!"&amp;G934),"")</f>
        <v/>
      </c>
      <c r="F934" s="550"/>
      <c r="H934" s="3"/>
      <c r="I934" s="3"/>
      <c r="J934" s="3"/>
    </row>
    <row r="935" spans="1:10" ht="15.75" customHeight="1">
      <c r="A935" s="1">
        <v>930</v>
      </c>
      <c r="C935" s="2" t="s">
        <v>3581</v>
      </c>
      <c r="E935" t="str" cm="1">
        <f t="array" aca="1" ref="E935" ca="1">IF(F935&lt;&gt;"",INDIRECT("'"&amp;F935&amp;"'!"&amp;G935),"")</f>
        <v/>
      </c>
      <c r="F935" s="550"/>
      <c r="H935" s="3"/>
      <c r="I935" s="3"/>
      <c r="J935" s="3"/>
    </row>
    <row r="936" spans="1:10" ht="15.75" customHeight="1">
      <c r="A936" s="1">
        <v>931</v>
      </c>
      <c r="C936" s="2" t="s">
        <v>3581</v>
      </c>
      <c r="E936" t="str" cm="1">
        <f t="array" aca="1" ref="E936" ca="1">IF(F936&lt;&gt;"",INDIRECT("'"&amp;F936&amp;"'!"&amp;G936),"")</f>
        <v/>
      </c>
      <c r="F936" s="550"/>
      <c r="H936" s="3"/>
      <c r="I936" s="3"/>
      <c r="J936" s="3"/>
    </row>
    <row r="937" spans="1:10" ht="15.75" customHeight="1">
      <c r="A937" s="1">
        <v>932</v>
      </c>
      <c r="C937" s="2" t="s">
        <v>3581</v>
      </c>
      <c r="E937" t="str" cm="1">
        <f t="array" aca="1" ref="E937" ca="1">IF(F937&lt;&gt;"",INDIRECT("'"&amp;F937&amp;"'!"&amp;G937),"")</f>
        <v/>
      </c>
      <c r="F937" s="550"/>
      <c r="H937" s="3"/>
      <c r="I937" s="3"/>
      <c r="J937" s="3"/>
    </row>
    <row r="938" spans="1:10" ht="15.75" customHeight="1">
      <c r="A938" s="1">
        <v>933</v>
      </c>
      <c r="C938" s="2" t="s">
        <v>3581</v>
      </c>
      <c r="E938" t="str" cm="1">
        <f t="array" aca="1" ref="E938" ca="1">IF(F938&lt;&gt;"",INDIRECT("'"&amp;F938&amp;"'!"&amp;G938),"")</f>
        <v/>
      </c>
      <c r="F938" s="550"/>
      <c r="H938" s="3"/>
      <c r="I938" s="3"/>
      <c r="J938" s="3"/>
    </row>
    <row r="939" spans="1:10" ht="15" customHeight="1">
      <c r="A939">
        <v>934</v>
      </c>
      <c r="B939" s="6">
        <f>'EstExp 11-19'!H5</f>
        <v>0</v>
      </c>
      <c r="D939" t="b">
        <f ca="1">E939=B939</f>
        <v>1</v>
      </c>
      <c r="E939" cm="1">
        <f t="array" aca="1" ref="E939" ca="1">IF(F939&lt;&gt;"",INDIRECT("'"&amp;F939&amp;"'!"&amp;G939),"")</f>
        <v>0</v>
      </c>
      <c r="F939" s="1175" t="s">
        <v>3614</v>
      </c>
      <c r="G939" t="s">
        <v>3831</v>
      </c>
      <c r="H939" s="3"/>
      <c r="I939" s="3"/>
      <c r="J939" s="3"/>
    </row>
    <row r="940" spans="1:10" ht="15" customHeight="1">
      <c r="A940">
        <v>935</v>
      </c>
      <c r="B940" s="6">
        <f>'EstExp 11-19'!H16</f>
        <v>0</v>
      </c>
      <c r="D940" t="b">
        <f ca="1">E940=B940</f>
        <v>1</v>
      </c>
      <c r="E940" cm="1">
        <f t="array" aca="1" ref="E940" ca="1">IF(F940&lt;&gt;"",INDIRECT("'"&amp;F940&amp;"'!"&amp;G940),"")</f>
        <v>0</v>
      </c>
      <c r="F940" s="1175" t="s">
        <v>3614</v>
      </c>
      <c r="G940" t="s">
        <v>3590</v>
      </c>
      <c r="H940" s="3"/>
      <c r="I940" s="3"/>
      <c r="J940" s="3"/>
    </row>
    <row r="941" spans="1:10" ht="15.75" customHeight="1">
      <c r="A941" s="1">
        <v>936</v>
      </c>
      <c r="C941" s="2" t="s">
        <v>3581</v>
      </c>
      <c r="E941" t="str" cm="1">
        <f t="array" aca="1" ref="E941" ca="1">IF(F941&lt;&gt;"",INDIRECT("'"&amp;F941&amp;"'!"&amp;G941),"")</f>
        <v/>
      </c>
      <c r="F941" s="550"/>
      <c r="H941" s="3"/>
      <c r="I941" s="3"/>
      <c r="J941" s="3"/>
    </row>
    <row r="942" spans="1:10" ht="15.75" customHeight="1">
      <c r="A942" s="1">
        <v>937</v>
      </c>
      <c r="C942" s="2" t="s">
        <v>3581</v>
      </c>
      <c r="E942" t="str" cm="1">
        <f t="array" aca="1" ref="E942" ca="1">IF(F942&lt;&gt;"",INDIRECT("'"&amp;F942&amp;"'!"&amp;G942),"")</f>
        <v/>
      </c>
      <c r="F942" s="550"/>
      <c r="H942" s="3"/>
      <c r="I942" s="3"/>
      <c r="J942" s="3"/>
    </row>
    <row r="943" spans="1:10" ht="15.75" customHeight="1">
      <c r="A943" s="1">
        <v>938</v>
      </c>
      <c r="C943" s="2" t="s">
        <v>3581</v>
      </c>
      <c r="E943" t="str" cm="1">
        <f t="array" aca="1" ref="E943" ca="1">IF(F943&lt;&gt;"",INDIRECT("'"&amp;F943&amp;"'!"&amp;G943),"")</f>
        <v/>
      </c>
      <c r="F943" s="550"/>
      <c r="H943" s="3"/>
      <c r="I943" s="3"/>
      <c r="J943" s="3"/>
    </row>
    <row r="944" spans="1:10" ht="15.75" customHeight="1">
      <c r="A944" s="1">
        <v>939</v>
      </c>
      <c r="C944" s="2" t="s">
        <v>3581</v>
      </c>
      <c r="E944" t="str" cm="1">
        <f t="array" aca="1" ref="E944" ca="1">IF(F944&lt;&gt;"",INDIRECT("'"&amp;F944&amp;"'!"&amp;G944),"")</f>
        <v/>
      </c>
      <c r="F944" s="550"/>
      <c r="H944" s="3"/>
      <c r="I944" s="3"/>
      <c r="J944" s="3"/>
    </row>
    <row r="945" spans="1:10" ht="15.75" customHeight="1">
      <c r="A945" s="1">
        <v>940</v>
      </c>
      <c r="C945" s="2" t="s">
        <v>3581</v>
      </c>
      <c r="E945" t="str" cm="1">
        <f t="array" aca="1" ref="E945" ca="1">IF(F945&lt;&gt;"",INDIRECT("'"&amp;F945&amp;"'!"&amp;G945),"")</f>
        <v/>
      </c>
      <c r="F945" s="550"/>
      <c r="H945" s="3"/>
      <c r="I945" s="3"/>
      <c r="J945" s="3"/>
    </row>
    <row r="946" spans="1:10" ht="15" customHeight="1">
      <c r="A946">
        <v>941</v>
      </c>
      <c r="B946" s="6">
        <f>'EstExp 11-19'!H18</f>
        <v>0</v>
      </c>
      <c r="D946" t="b">
        <f ca="1">E946=B946</f>
        <v>1</v>
      </c>
      <c r="E946" cm="1">
        <f t="array" aca="1" ref="E946" ca="1">IF(F946&lt;&gt;"",INDIRECT("'"&amp;F946&amp;"'!"&amp;G946),"")</f>
        <v>0</v>
      </c>
      <c r="F946" s="1175" t="s">
        <v>3614</v>
      </c>
      <c r="G946" t="s">
        <v>3523</v>
      </c>
      <c r="H946" s="3"/>
      <c r="I946" s="3"/>
      <c r="J946" s="3"/>
    </row>
    <row r="947" spans="1:10" ht="15.75" customHeight="1">
      <c r="A947" s="1">
        <v>942</v>
      </c>
      <c r="C947" s="2" t="s">
        <v>3581</v>
      </c>
      <c r="E947" t="str" cm="1">
        <f t="array" aca="1" ref="E947" ca="1">IF(F947&lt;&gt;"",INDIRECT("'"&amp;F947&amp;"'!"&amp;G947),"")</f>
        <v/>
      </c>
      <c r="F947" s="550"/>
      <c r="H947" s="3"/>
      <c r="I947" s="3"/>
      <c r="J947" s="3"/>
    </row>
    <row r="948" spans="1:10" ht="15.75" customHeight="1">
      <c r="A948" s="1">
        <v>943</v>
      </c>
      <c r="C948" s="2" t="s">
        <v>3581</v>
      </c>
      <c r="E948" t="str" cm="1">
        <f t="array" aca="1" ref="E948" ca="1">IF(F948&lt;&gt;"",INDIRECT("'"&amp;F948&amp;"'!"&amp;G948),"")</f>
        <v/>
      </c>
      <c r="F948" s="550"/>
      <c r="H948" s="3"/>
      <c r="I948" s="3"/>
      <c r="J948" s="3"/>
    </row>
    <row r="949" spans="1:10" ht="15.75" customHeight="1">
      <c r="A949" s="1">
        <v>944</v>
      </c>
      <c r="C949" s="2" t="s">
        <v>3581</v>
      </c>
      <c r="E949" t="str" cm="1">
        <f t="array" aca="1" ref="E949" ca="1">IF(F949&lt;&gt;"",INDIRECT("'"&amp;F949&amp;"'!"&amp;G949),"")</f>
        <v/>
      </c>
      <c r="F949" s="550"/>
      <c r="H949" s="3"/>
      <c r="I949" s="3"/>
      <c r="J949" s="3"/>
    </row>
    <row r="950" spans="1:10" ht="15" customHeight="1">
      <c r="A950">
        <v>945</v>
      </c>
      <c r="B950" s="6">
        <f>'EstExp 11-19'!H12</f>
        <v>0</v>
      </c>
      <c r="D950" t="b">
        <f t="shared" ref="D950:D977" ca="1" si="14">E950=B950</f>
        <v>1</v>
      </c>
      <c r="E950" cm="1">
        <f t="array" aca="1" ref="E950" ca="1">IF(F950&lt;&gt;"",INDIRECT("'"&amp;F950&amp;"'!"&amp;G950),"")</f>
        <v>0</v>
      </c>
      <c r="F950" s="1175" t="s">
        <v>3614</v>
      </c>
      <c r="G950" t="s">
        <v>3588</v>
      </c>
      <c r="H950" s="3"/>
      <c r="I950" s="3"/>
      <c r="J950" s="3"/>
    </row>
    <row r="951" spans="1:10" ht="15" customHeight="1">
      <c r="A951">
        <v>946</v>
      </c>
      <c r="B951" s="6">
        <f>'EstExp 11-19'!H13</f>
        <v>0</v>
      </c>
      <c r="D951" t="b">
        <f t="shared" ca="1" si="14"/>
        <v>1</v>
      </c>
      <c r="E951" cm="1">
        <f t="array" aca="1" ref="E951" ca="1">IF(F951&lt;&gt;"",INDIRECT("'"&amp;F951&amp;"'!"&amp;G951),"")</f>
        <v>0</v>
      </c>
      <c r="F951" s="1175" t="s">
        <v>3614</v>
      </c>
      <c r="G951" t="s">
        <v>3589</v>
      </c>
      <c r="H951" s="3"/>
      <c r="I951" s="3"/>
      <c r="J951" s="3"/>
    </row>
    <row r="952" spans="1:10" ht="15" customHeight="1">
      <c r="A952">
        <v>947</v>
      </c>
      <c r="B952" s="6">
        <f>'EstExp 11-19'!H14</f>
        <v>0</v>
      </c>
      <c r="D952" t="b">
        <f t="shared" ca="1" si="14"/>
        <v>1</v>
      </c>
      <c r="E952" cm="1">
        <f t="array" aca="1" ref="E952" ca="1">IF(F952&lt;&gt;"",INDIRECT("'"&amp;F952&amp;"'!"&amp;G952),"")</f>
        <v>0</v>
      </c>
      <c r="F952" s="1175" t="s">
        <v>3614</v>
      </c>
      <c r="G952" t="s">
        <v>3832</v>
      </c>
      <c r="H952" s="3"/>
      <c r="I952" s="3"/>
      <c r="J952" s="3"/>
    </row>
    <row r="953" spans="1:10" ht="15" customHeight="1">
      <c r="A953">
        <v>948</v>
      </c>
      <c r="B953" s="6">
        <f>'EstExp 11-19'!H15</f>
        <v>0</v>
      </c>
      <c r="D953" t="b">
        <f t="shared" ca="1" si="14"/>
        <v>1</v>
      </c>
      <c r="E953" cm="1">
        <f t="array" aca="1" ref="E953" ca="1">IF(F953&lt;&gt;"",INDIRECT("'"&amp;F953&amp;"'!"&amp;G953),"")</f>
        <v>0</v>
      </c>
      <c r="F953" s="1175" t="s">
        <v>3614</v>
      </c>
      <c r="G953" t="s">
        <v>3833</v>
      </c>
      <c r="H953" s="3"/>
      <c r="I953" s="3"/>
      <c r="J953" s="3"/>
    </row>
    <row r="954" spans="1:10" ht="15" customHeight="1">
      <c r="A954">
        <v>949</v>
      </c>
      <c r="B954" s="6">
        <f>'EstExp 11-19'!H34</f>
        <v>0</v>
      </c>
      <c r="D954" t="b">
        <f t="shared" ca="1" si="14"/>
        <v>1</v>
      </c>
      <c r="E954" cm="1">
        <f t="array" aca="1" ref="E954" ca="1">IF(F954&lt;&gt;"",INDIRECT("'"&amp;F954&amp;"'!"&amp;G954),"")</f>
        <v>0</v>
      </c>
      <c r="F954" s="1175" t="s">
        <v>3614</v>
      </c>
      <c r="G954" t="s">
        <v>3834</v>
      </c>
      <c r="H954" s="3"/>
      <c r="I954" s="3"/>
      <c r="J954" s="3"/>
    </row>
    <row r="955" spans="1:10" ht="15" customHeight="1">
      <c r="A955">
        <v>950</v>
      </c>
      <c r="B955" s="6">
        <f>'EstExp 11-19'!H38</f>
        <v>0</v>
      </c>
      <c r="D955" t="b">
        <f t="shared" ca="1" si="14"/>
        <v>1</v>
      </c>
      <c r="E955" cm="1">
        <f t="array" aca="1" ref="E955" ca="1">IF(F955&lt;&gt;"",INDIRECT("'"&amp;F955&amp;"'!"&amp;G955),"")</f>
        <v>0</v>
      </c>
      <c r="F955" s="1175" t="s">
        <v>3614</v>
      </c>
      <c r="G955" t="s">
        <v>3835</v>
      </c>
      <c r="H955" s="3"/>
      <c r="I955" s="3"/>
      <c r="J955" s="3"/>
    </row>
    <row r="956" spans="1:10" ht="15" customHeight="1">
      <c r="A956">
        <v>951</v>
      </c>
      <c r="B956" s="6">
        <f>'EstExp 11-19'!H39</f>
        <v>0</v>
      </c>
      <c r="D956" t="b">
        <f t="shared" ca="1" si="14"/>
        <v>1</v>
      </c>
      <c r="E956" cm="1">
        <f t="array" aca="1" ref="E956" ca="1">IF(F956&lt;&gt;"",INDIRECT("'"&amp;F956&amp;"'!"&amp;G956),"")</f>
        <v>0</v>
      </c>
      <c r="F956" s="1175" t="s">
        <v>3614</v>
      </c>
      <c r="G956" t="s">
        <v>3836</v>
      </c>
      <c r="H956" s="3"/>
      <c r="I956" s="3"/>
      <c r="J956" s="3"/>
    </row>
    <row r="957" spans="1:10" ht="15" customHeight="1">
      <c r="A957">
        <v>952</v>
      </c>
      <c r="B957" s="6">
        <f>'EstExp 11-19'!H40</f>
        <v>0</v>
      </c>
      <c r="D957" t="b">
        <f t="shared" ca="1" si="14"/>
        <v>1</v>
      </c>
      <c r="E957" cm="1">
        <f t="array" aca="1" ref="E957" ca="1">IF(F957&lt;&gt;"",INDIRECT("'"&amp;F957&amp;"'!"&amp;G957),"")</f>
        <v>0</v>
      </c>
      <c r="F957" s="1175" t="s">
        <v>3614</v>
      </c>
      <c r="G957" t="s">
        <v>3837</v>
      </c>
      <c r="H957" s="3"/>
      <c r="I957" s="3"/>
      <c r="J957" s="3"/>
    </row>
    <row r="958" spans="1:10" ht="15" customHeight="1">
      <c r="A958">
        <v>953</v>
      </c>
      <c r="B958" s="6">
        <f>'EstExp 11-19'!H41</f>
        <v>0</v>
      </c>
      <c r="D958" t="b">
        <f t="shared" ca="1" si="14"/>
        <v>1</v>
      </c>
      <c r="E958" cm="1">
        <f t="array" aca="1" ref="E958" ca="1">IF(F958&lt;&gt;"",INDIRECT("'"&amp;F958&amp;"'!"&amp;G958),"")</f>
        <v>0</v>
      </c>
      <c r="F958" s="1175" t="s">
        <v>3614</v>
      </c>
      <c r="G958" t="s">
        <v>3838</v>
      </c>
      <c r="H958" s="3"/>
      <c r="I958" s="3"/>
      <c r="J958" s="3"/>
    </row>
    <row r="959" spans="1:10" ht="15" customHeight="1">
      <c r="A959">
        <v>954</v>
      </c>
      <c r="B959" s="6">
        <f>'EstExp 11-19'!H42</f>
        <v>0</v>
      </c>
      <c r="D959" t="b">
        <f t="shared" ca="1" si="14"/>
        <v>1</v>
      </c>
      <c r="E959" cm="1">
        <f t="array" aca="1" ref="E959" ca="1">IF(F959&lt;&gt;"",INDIRECT("'"&amp;F959&amp;"'!"&amp;G959),"")</f>
        <v>0</v>
      </c>
      <c r="F959" s="1175" t="s">
        <v>3614</v>
      </c>
      <c r="G959" t="s">
        <v>3839</v>
      </c>
      <c r="H959" s="3"/>
      <c r="I959" s="3"/>
      <c r="J959" s="3"/>
    </row>
    <row r="960" spans="1:10" ht="15" customHeight="1">
      <c r="A960">
        <v>955</v>
      </c>
      <c r="B960" s="6">
        <f>'EstExp 11-19'!H43</f>
        <v>0</v>
      </c>
      <c r="D960" t="b">
        <f t="shared" ca="1" si="14"/>
        <v>1</v>
      </c>
      <c r="E960" cm="1">
        <f t="array" aca="1" ref="E960" ca="1">IF(F960&lt;&gt;"",INDIRECT("'"&amp;F960&amp;"'!"&amp;G960),"")</f>
        <v>0</v>
      </c>
      <c r="F960" s="1175" t="s">
        <v>3614</v>
      </c>
      <c r="G960" t="s">
        <v>3840</v>
      </c>
      <c r="H960" s="3"/>
      <c r="I960" s="3"/>
      <c r="J960" s="3"/>
    </row>
    <row r="961" spans="1:10" ht="15" customHeight="1">
      <c r="A961">
        <v>956</v>
      </c>
      <c r="B961" s="6">
        <f>'EstExp 11-19'!H44</f>
        <v>0</v>
      </c>
      <c r="D961" t="b">
        <f t="shared" ca="1" si="14"/>
        <v>1</v>
      </c>
      <c r="E961" cm="1">
        <f t="array" aca="1" ref="E961" ca="1">IF(F961&lt;&gt;"",INDIRECT("'"&amp;F961&amp;"'!"&amp;G961),"")</f>
        <v>0</v>
      </c>
      <c r="F961" s="1175" t="s">
        <v>3614</v>
      </c>
      <c r="G961" t="s">
        <v>3841</v>
      </c>
      <c r="H961" s="3"/>
      <c r="I961" s="3"/>
      <c r="J961" s="3"/>
    </row>
    <row r="962" spans="1:10" ht="15" customHeight="1">
      <c r="A962">
        <v>957</v>
      </c>
      <c r="B962" s="6">
        <f>'EstExp 11-19'!H46</f>
        <v>0</v>
      </c>
      <c r="D962" t="b">
        <f t="shared" ca="1" si="14"/>
        <v>1</v>
      </c>
      <c r="E962" cm="1">
        <f t="array" aca="1" ref="E962" ca="1">IF(F962&lt;&gt;"",INDIRECT("'"&amp;F962&amp;"'!"&amp;G962),"")</f>
        <v>0</v>
      </c>
      <c r="F962" s="1175" t="s">
        <v>3614</v>
      </c>
      <c r="G962" t="s">
        <v>3842</v>
      </c>
      <c r="H962" s="3"/>
      <c r="I962" s="3"/>
      <c r="J962" s="3"/>
    </row>
    <row r="963" spans="1:10" ht="15" customHeight="1">
      <c r="A963">
        <v>958</v>
      </c>
      <c r="B963" s="6">
        <f>'EstExp 11-19'!H47</f>
        <v>0</v>
      </c>
      <c r="D963" t="b">
        <f t="shared" ca="1" si="14"/>
        <v>1</v>
      </c>
      <c r="E963" cm="1">
        <f t="array" aca="1" ref="E963" ca="1">IF(F963&lt;&gt;"",INDIRECT("'"&amp;F963&amp;"'!"&amp;G963),"")</f>
        <v>0</v>
      </c>
      <c r="F963" s="1175" t="s">
        <v>3614</v>
      </c>
      <c r="G963" t="s">
        <v>3843</v>
      </c>
      <c r="H963" s="3"/>
      <c r="I963" s="3"/>
      <c r="J963" s="3"/>
    </row>
    <row r="964" spans="1:10" ht="15" customHeight="1">
      <c r="A964">
        <v>959</v>
      </c>
      <c r="B964" s="6">
        <f>'EstExp 11-19'!H48</f>
        <v>0</v>
      </c>
      <c r="D964" t="b">
        <f t="shared" ca="1" si="14"/>
        <v>1</v>
      </c>
      <c r="E964" cm="1">
        <f t="array" aca="1" ref="E964" ca="1">IF(F964&lt;&gt;"",INDIRECT("'"&amp;F964&amp;"'!"&amp;G964),"")</f>
        <v>0</v>
      </c>
      <c r="F964" s="1175" t="s">
        <v>3614</v>
      </c>
      <c r="G964" t="s">
        <v>3844</v>
      </c>
      <c r="H964" s="3"/>
      <c r="I964" s="3"/>
      <c r="J964" s="3"/>
    </row>
    <row r="965" spans="1:10" ht="15" customHeight="1">
      <c r="A965">
        <v>960</v>
      </c>
      <c r="B965" s="6">
        <f>'EstExp 11-19'!H49</f>
        <v>0</v>
      </c>
      <c r="D965" t="b">
        <f t="shared" ca="1" si="14"/>
        <v>1</v>
      </c>
      <c r="E965" cm="1">
        <f t="array" aca="1" ref="E965" ca="1">IF(F965&lt;&gt;"",INDIRECT("'"&amp;F965&amp;"'!"&amp;G965),"")</f>
        <v>0</v>
      </c>
      <c r="F965" s="1175" t="s">
        <v>3614</v>
      </c>
      <c r="G965" t="s">
        <v>3845</v>
      </c>
      <c r="H965" s="3"/>
      <c r="I965" s="3"/>
      <c r="J965" s="3"/>
    </row>
    <row r="966" spans="1:10" ht="15" customHeight="1">
      <c r="A966">
        <v>961</v>
      </c>
      <c r="B966" s="6">
        <f>'EstExp 11-19'!H51</f>
        <v>0</v>
      </c>
      <c r="D966" t="b">
        <f t="shared" ca="1" si="14"/>
        <v>1</v>
      </c>
      <c r="E966" cm="1">
        <f t="array" aca="1" ref="E966" ca="1">IF(F966&lt;&gt;"",INDIRECT("'"&amp;F966&amp;"'!"&amp;G966),"")</f>
        <v>0</v>
      </c>
      <c r="F966" s="1175" t="s">
        <v>3614</v>
      </c>
      <c r="G966" t="s">
        <v>3846</v>
      </c>
      <c r="H966" s="3"/>
      <c r="I966" s="3"/>
      <c r="J966" s="3"/>
    </row>
    <row r="967" spans="1:10" ht="15" customHeight="1">
      <c r="A967">
        <v>962</v>
      </c>
      <c r="B967" s="6">
        <f>'EstExp 11-19'!H52</f>
        <v>0</v>
      </c>
      <c r="D967" t="b">
        <f t="shared" ca="1" si="14"/>
        <v>1</v>
      </c>
      <c r="E967" cm="1">
        <f t="array" aca="1" ref="E967" ca="1">IF(F967&lt;&gt;"",INDIRECT("'"&amp;F967&amp;"'!"&amp;G967),"")</f>
        <v>0</v>
      </c>
      <c r="F967" s="1175" t="s">
        <v>3614</v>
      </c>
      <c r="G967" t="s">
        <v>3847</v>
      </c>
      <c r="H967" s="3"/>
      <c r="I967" s="3"/>
      <c r="J967" s="3"/>
    </row>
    <row r="968" spans="1:10" ht="15" customHeight="1">
      <c r="A968">
        <v>963</v>
      </c>
      <c r="B968" s="6">
        <f>'EstExp 11-19'!H55</f>
        <v>1180</v>
      </c>
      <c r="D968" t="b">
        <f t="shared" ca="1" si="14"/>
        <v>1</v>
      </c>
      <c r="E968" cm="1">
        <f t="array" aca="1" ref="E968" ca="1">IF(F968&lt;&gt;"",INDIRECT("'"&amp;F968&amp;"'!"&amp;G968),"")</f>
        <v>1180</v>
      </c>
      <c r="F968" s="1175" t="s">
        <v>3614</v>
      </c>
      <c r="G968" t="s">
        <v>3848</v>
      </c>
      <c r="H968" s="3"/>
      <c r="I968" s="3"/>
      <c r="J968" s="3"/>
    </row>
    <row r="969" spans="1:10" ht="15" customHeight="1">
      <c r="A969">
        <v>964</v>
      </c>
      <c r="B969" s="6">
        <f>'EstExp 11-19'!H57</f>
        <v>0</v>
      </c>
      <c r="D969" t="b">
        <f t="shared" ca="1" si="14"/>
        <v>1</v>
      </c>
      <c r="E969" cm="1">
        <f t="array" aca="1" ref="E969" ca="1">IF(F969&lt;&gt;"",INDIRECT("'"&amp;F969&amp;"'!"&amp;G969),"")</f>
        <v>0</v>
      </c>
      <c r="F969" s="1175" t="s">
        <v>3614</v>
      </c>
      <c r="G969" t="s">
        <v>3849</v>
      </c>
      <c r="H969" s="3"/>
      <c r="I969" s="3"/>
      <c r="J969" s="3"/>
    </row>
    <row r="970" spans="1:10" ht="15" customHeight="1">
      <c r="A970">
        <v>965</v>
      </c>
      <c r="B970" s="6">
        <f>'EstExp 11-19'!H58</f>
        <v>0</v>
      </c>
      <c r="D970" t="b">
        <f t="shared" ca="1" si="14"/>
        <v>1</v>
      </c>
      <c r="E970" cm="1">
        <f t="array" aca="1" ref="E970" ca="1">IF(F970&lt;&gt;"",INDIRECT("'"&amp;F970&amp;"'!"&amp;G970),"")</f>
        <v>0</v>
      </c>
      <c r="F970" s="1175" t="s">
        <v>3614</v>
      </c>
      <c r="G970" t="s">
        <v>3850</v>
      </c>
      <c r="H970" s="3"/>
      <c r="I970" s="3"/>
      <c r="J970" s="3"/>
    </row>
    <row r="971" spans="1:10" ht="15" customHeight="1">
      <c r="A971">
        <v>966</v>
      </c>
      <c r="B971" s="6">
        <f>'EstExp 11-19'!H59</f>
        <v>0</v>
      </c>
      <c r="D971" t="b">
        <f t="shared" ca="1" si="14"/>
        <v>1</v>
      </c>
      <c r="E971" cm="1">
        <f t="array" aca="1" ref="E971" ca="1">IF(F971&lt;&gt;"",INDIRECT("'"&amp;F971&amp;"'!"&amp;G971),"")</f>
        <v>0</v>
      </c>
      <c r="F971" s="1175" t="s">
        <v>3614</v>
      </c>
      <c r="G971" t="s">
        <v>3851</v>
      </c>
      <c r="H971" s="3"/>
      <c r="I971" s="3"/>
      <c r="J971" s="3"/>
    </row>
    <row r="972" spans="1:10" ht="15" customHeight="1">
      <c r="A972">
        <v>967</v>
      </c>
      <c r="B972" s="6">
        <f>'EstExp 11-19'!H61</f>
        <v>0</v>
      </c>
      <c r="D972" t="b">
        <f t="shared" ca="1" si="14"/>
        <v>1</v>
      </c>
      <c r="E972" cm="1">
        <f t="array" aca="1" ref="E972" ca="1">IF(F972&lt;&gt;"",INDIRECT("'"&amp;F972&amp;"'!"&amp;G972),"")</f>
        <v>0</v>
      </c>
      <c r="F972" s="1175" t="s">
        <v>3614</v>
      </c>
      <c r="G972" t="s">
        <v>3852</v>
      </c>
      <c r="H972" s="3"/>
      <c r="I972" s="3"/>
      <c r="J972" s="3"/>
    </row>
    <row r="973" spans="1:10" ht="15" customHeight="1">
      <c r="A973">
        <v>968</v>
      </c>
      <c r="B973" s="6">
        <f>'EstExp 11-19'!H62</f>
        <v>0</v>
      </c>
      <c r="D973" t="b">
        <f t="shared" ca="1" si="14"/>
        <v>1</v>
      </c>
      <c r="E973" cm="1">
        <f t="array" aca="1" ref="E973" ca="1">IF(F973&lt;&gt;"",INDIRECT("'"&amp;F973&amp;"'!"&amp;G973),"")</f>
        <v>0</v>
      </c>
      <c r="F973" s="1175" t="s">
        <v>3614</v>
      </c>
      <c r="G973" t="s">
        <v>3853</v>
      </c>
      <c r="H973" s="3"/>
      <c r="I973" s="3"/>
      <c r="J973" s="3"/>
    </row>
    <row r="974" spans="1:10" ht="15" customHeight="1">
      <c r="A974">
        <v>969</v>
      </c>
      <c r="B974" s="6">
        <f>'EstExp 11-19'!H63</f>
        <v>0</v>
      </c>
      <c r="D974" t="b">
        <f t="shared" ca="1" si="14"/>
        <v>1</v>
      </c>
      <c r="E974" cm="1">
        <f t="array" aca="1" ref="E974" ca="1">IF(F974&lt;&gt;"",INDIRECT("'"&amp;F974&amp;"'!"&amp;G974),"")</f>
        <v>0</v>
      </c>
      <c r="F974" s="1175" t="s">
        <v>3614</v>
      </c>
      <c r="G974" t="s">
        <v>3854</v>
      </c>
      <c r="H974" s="3"/>
      <c r="I974" s="3"/>
      <c r="J974" s="3"/>
    </row>
    <row r="975" spans="1:10" ht="15" customHeight="1">
      <c r="A975">
        <v>970</v>
      </c>
      <c r="B975" s="6">
        <f>'EstExp 11-19'!H64</f>
        <v>0</v>
      </c>
      <c r="D975" t="b">
        <f t="shared" ca="1" si="14"/>
        <v>1</v>
      </c>
      <c r="E975" cm="1">
        <f t="array" aca="1" ref="E975" ca="1">IF(F975&lt;&gt;"",INDIRECT("'"&amp;F975&amp;"'!"&amp;G975),"")</f>
        <v>0</v>
      </c>
      <c r="F975" s="1175" t="s">
        <v>3614</v>
      </c>
      <c r="G975" t="s">
        <v>3855</v>
      </c>
      <c r="H975" s="3"/>
      <c r="I975" s="3"/>
      <c r="J975" s="3"/>
    </row>
    <row r="976" spans="1:10" ht="15" customHeight="1">
      <c r="A976">
        <v>971</v>
      </c>
      <c r="B976" s="6">
        <f>'EstExp 11-19'!H65</f>
        <v>0</v>
      </c>
      <c r="D976" t="b">
        <f t="shared" ca="1" si="14"/>
        <v>1</v>
      </c>
      <c r="E976" cm="1">
        <f t="array" aca="1" ref="E976" ca="1">IF(F976&lt;&gt;"",INDIRECT("'"&amp;F976&amp;"'!"&amp;G976),"")</f>
        <v>0</v>
      </c>
      <c r="F976" s="1175" t="s">
        <v>3614</v>
      </c>
      <c r="G976" t="s">
        <v>3856</v>
      </c>
      <c r="H976" s="3"/>
      <c r="I976" s="3"/>
      <c r="J976" s="3"/>
    </row>
    <row r="977" spans="1:18" ht="15" customHeight="1">
      <c r="A977">
        <v>972</v>
      </c>
      <c r="B977" s="6">
        <f>'EstExp 11-19'!H66</f>
        <v>0</v>
      </c>
      <c r="D977" t="b">
        <f t="shared" ca="1" si="14"/>
        <v>1</v>
      </c>
      <c r="E977" cm="1">
        <f t="array" aca="1" ref="E977" ca="1">IF(F977&lt;&gt;"",INDIRECT("'"&amp;F977&amp;"'!"&amp;G977),"")</f>
        <v>0</v>
      </c>
      <c r="F977" s="1175" t="s">
        <v>3614</v>
      </c>
      <c r="G977" t="s">
        <v>3857</v>
      </c>
      <c r="H977" s="3"/>
      <c r="I977" s="3"/>
      <c r="J977" s="3"/>
    </row>
    <row r="978" spans="1:18" ht="15.75" customHeight="1">
      <c r="A978" s="1">
        <v>973</v>
      </c>
      <c r="C978" s="2" t="s">
        <v>3581</v>
      </c>
      <c r="E978" t="str" cm="1">
        <f t="array" aca="1" ref="E978" ca="1">IF(F978&lt;&gt;"",INDIRECT("'"&amp;F978&amp;"'!"&amp;G978),"")</f>
        <v/>
      </c>
      <c r="F978" s="550"/>
      <c r="H978" s="3"/>
      <c r="I978" s="3"/>
      <c r="J978" s="3"/>
    </row>
    <row r="979" spans="1:18" ht="15" customHeight="1">
      <c r="A979">
        <v>974</v>
      </c>
      <c r="B979" s="6">
        <f>'EstExp 11-19'!H67</f>
        <v>0</v>
      </c>
      <c r="D979" t="b">
        <f ca="1">E979=B979</f>
        <v>1</v>
      </c>
      <c r="E979" cm="1">
        <f t="array" aca="1" ref="E979" ca="1">IF(F979&lt;&gt;"",INDIRECT("'"&amp;F979&amp;"'!"&amp;G979),"")</f>
        <v>0</v>
      </c>
      <c r="F979" s="1175" t="s">
        <v>3614</v>
      </c>
      <c r="G979" t="s">
        <v>3858</v>
      </c>
      <c r="H979" s="3"/>
      <c r="I979" s="3"/>
      <c r="J979" s="3"/>
    </row>
    <row r="980" spans="1:18" ht="15" customHeight="1">
      <c r="A980">
        <v>975</v>
      </c>
      <c r="B980" s="6">
        <f>'EstExp 11-19'!H69</f>
        <v>0</v>
      </c>
      <c r="D980" t="b">
        <f ca="1">E980=B980</f>
        <v>1</v>
      </c>
      <c r="E980" cm="1">
        <f t="array" aca="1" ref="E980" ca="1">IF(F980&lt;&gt;"",INDIRECT("'"&amp;F980&amp;"'!"&amp;G980),"")</f>
        <v>0</v>
      </c>
      <c r="F980" s="1175" t="s">
        <v>3614</v>
      </c>
      <c r="G980" t="s">
        <v>3859</v>
      </c>
      <c r="H980" s="3"/>
      <c r="I980" s="3"/>
      <c r="J980" s="3"/>
    </row>
    <row r="981" spans="1:18">
      <c r="A981">
        <v>976</v>
      </c>
      <c r="B981" s="6">
        <f>'EstExp 11-19'!H70</f>
        <v>0</v>
      </c>
      <c r="D981" t="b">
        <f ca="1">E981=B981</f>
        <v>1</v>
      </c>
      <c r="E981" cm="1">
        <f t="array" aca="1" ref="E981" ca="1">IF(F981&lt;&gt;"",INDIRECT("'"&amp;F981&amp;"'!"&amp;G981),"")</f>
        <v>0</v>
      </c>
      <c r="F981" s="1175" t="s">
        <v>3614</v>
      </c>
      <c r="G981" t="s">
        <v>3860</v>
      </c>
      <c r="R981" s="1175"/>
    </row>
    <row r="982" spans="1:18" ht="15" customHeight="1">
      <c r="A982">
        <v>977</v>
      </c>
      <c r="B982" s="6">
        <f>'EstExp 11-19'!H71</f>
        <v>0</v>
      </c>
      <c r="D982" t="b">
        <f ca="1">E982=B982</f>
        <v>1</v>
      </c>
      <c r="E982" cm="1">
        <f t="array" aca="1" ref="E982" ca="1">IF(F982&lt;&gt;"",INDIRECT("'"&amp;F982&amp;"'!"&amp;G982),"")</f>
        <v>0</v>
      </c>
      <c r="F982" s="1175" t="s">
        <v>3614</v>
      </c>
      <c r="G982" t="s">
        <v>3861</v>
      </c>
      <c r="H982" s="3"/>
      <c r="I982" s="3"/>
      <c r="J982" s="3"/>
    </row>
    <row r="983" spans="1:18" ht="15" customHeight="1">
      <c r="A983">
        <v>978</v>
      </c>
      <c r="B983" s="6">
        <f>'EstExp 11-19'!H72</f>
        <v>0</v>
      </c>
      <c r="D983" t="b">
        <f ca="1">E983=B983</f>
        <v>1</v>
      </c>
      <c r="E983" cm="1">
        <f t="array" aca="1" ref="E983" ca="1">IF(F983&lt;&gt;"",INDIRECT("'"&amp;F983&amp;"'!"&amp;G983),"")</f>
        <v>0</v>
      </c>
      <c r="F983" s="1175" t="s">
        <v>3614</v>
      </c>
      <c r="G983" t="s">
        <v>3862</v>
      </c>
      <c r="H983" s="3"/>
      <c r="I983" s="3"/>
      <c r="J983" s="3"/>
    </row>
    <row r="984" spans="1:18" ht="15.75" customHeight="1">
      <c r="A984" s="1">
        <v>979</v>
      </c>
      <c r="C984" s="2" t="s">
        <v>3581</v>
      </c>
      <c r="E984" t="str" cm="1">
        <f t="array" aca="1" ref="E984" ca="1">IF(F984&lt;&gt;"",INDIRECT("'"&amp;F984&amp;"'!"&amp;G984),"")</f>
        <v/>
      </c>
      <c r="F984" s="550"/>
      <c r="H984" s="3"/>
      <c r="I984" s="3"/>
      <c r="J984" s="3"/>
    </row>
    <row r="985" spans="1:18" ht="15" customHeight="1">
      <c r="A985">
        <v>980</v>
      </c>
      <c r="B985" s="6">
        <f>'EstExp 11-19'!H73</f>
        <v>0</v>
      </c>
      <c r="D985" t="b">
        <f ca="1">E985=B985</f>
        <v>1</v>
      </c>
      <c r="E985" cm="1">
        <f t="array" aca="1" ref="E985" ca="1">IF(F985&lt;&gt;"",INDIRECT("'"&amp;F985&amp;"'!"&amp;G985),"")</f>
        <v>0</v>
      </c>
      <c r="F985" s="1175" t="s">
        <v>3614</v>
      </c>
      <c r="G985" t="s">
        <v>3863</v>
      </c>
      <c r="H985" s="3"/>
      <c r="I985" s="3"/>
      <c r="J985" s="3"/>
    </row>
    <row r="986" spans="1:18" ht="15.75" customHeight="1">
      <c r="A986" s="1">
        <v>981</v>
      </c>
      <c r="C986" s="2" t="s">
        <v>3581</v>
      </c>
      <c r="E986" t="str" cm="1">
        <f t="array" aca="1" ref="E986" ca="1">IF(F986&lt;&gt;"",INDIRECT("'"&amp;F986&amp;"'!"&amp;G986),"")</f>
        <v/>
      </c>
      <c r="F986" s="550"/>
      <c r="H986" s="3"/>
      <c r="I986" s="3"/>
      <c r="J986" s="3"/>
    </row>
    <row r="987" spans="1:18" ht="15" customHeight="1">
      <c r="A987">
        <v>982</v>
      </c>
      <c r="B987" s="6">
        <f>'EstExp 11-19'!H74</f>
        <v>0</v>
      </c>
      <c r="D987" t="b">
        <f t="shared" ref="D987:D993" ca="1" si="15">E987=B987</f>
        <v>1</v>
      </c>
      <c r="E987" cm="1">
        <f t="array" aca="1" ref="E987" ca="1">IF(F987&lt;&gt;"",INDIRECT("'"&amp;F987&amp;"'!"&amp;G987),"")</f>
        <v>0</v>
      </c>
      <c r="F987" s="1175" t="s">
        <v>3614</v>
      </c>
      <c r="G987" t="s">
        <v>3864</v>
      </c>
      <c r="H987" s="3"/>
      <c r="I987" s="3"/>
      <c r="J987" s="3"/>
    </row>
    <row r="988" spans="1:18" ht="15" customHeight="1">
      <c r="A988">
        <v>983</v>
      </c>
      <c r="B988" s="6">
        <f>'EstExp 11-19'!H75</f>
        <v>0</v>
      </c>
      <c r="D988" t="b">
        <f t="shared" ca="1" si="15"/>
        <v>1</v>
      </c>
      <c r="E988" cm="1">
        <f t="array" aca="1" ref="E988" ca="1">IF(F988&lt;&gt;"",INDIRECT("'"&amp;F988&amp;"'!"&amp;G988),"")</f>
        <v>0</v>
      </c>
      <c r="F988" s="1175" t="s">
        <v>3614</v>
      </c>
      <c r="G988" t="s">
        <v>3865</v>
      </c>
      <c r="H988" s="3"/>
      <c r="I988" s="3"/>
      <c r="J988" s="3"/>
    </row>
    <row r="989" spans="1:18" ht="15" customHeight="1">
      <c r="A989">
        <v>984</v>
      </c>
      <c r="B989" s="6">
        <f>'EstExp 11-19'!H76</f>
        <v>1180</v>
      </c>
      <c r="D989" t="b">
        <f t="shared" ca="1" si="15"/>
        <v>1</v>
      </c>
      <c r="E989" cm="1">
        <f t="array" aca="1" ref="E989" ca="1">IF(F989&lt;&gt;"",INDIRECT("'"&amp;F989&amp;"'!"&amp;G989),"")</f>
        <v>1180</v>
      </c>
      <c r="F989" s="1175" t="s">
        <v>3614</v>
      </c>
      <c r="G989" t="s">
        <v>3866</v>
      </c>
      <c r="H989" s="3"/>
      <c r="I989" s="3"/>
      <c r="J989" s="3"/>
    </row>
    <row r="990" spans="1:18" ht="15" customHeight="1">
      <c r="A990">
        <v>985</v>
      </c>
      <c r="B990" s="6">
        <f>'EstExp 11-19'!H77</f>
        <v>0</v>
      </c>
      <c r="D990" t="b">
        <f t="shared" ca="1" si="15"/>
        <v>1</v>
      </c>
      <c r="E990" cm="1">
        <f t="array" aca="1" ref="E990" ca="1">IF(F990&lt;&gt;"",INDIRECT("'"&amp;F990&amp;"'!"&amp;G990),"")</f>
        <v>0</v>
      </c>
      <c r="F990" s="1175" t="s">
        <v>3614</v>
      </c>
      <c r="G990" t="s">
        <v>3867</v>
      </c>
      <c r="H990" s="3"/>
      <c r="I990" s="3"/>
      <c r="J990" s="3"/>
    </row>
    <row r="991" spans="1:18" ht="15" customHeight="1">
      <c r="A991">
        <v>986</v>
      </c>
      <c r="B991" s="7">
        <f>'EstExp 11-19'!H104</f>
        <v>213775</v>
      </c>
      <c r="D991" t="b">
        <f t="shared" ca="1" si="15"/>
        <v>1</v>
      </c>
      <c r="E991" cm="1">
        <f t="array" aca="1" ref="E991" ca="1">IF(F991&lt;&gt;"",INDIRECT("'"&amp;F991&amp;"'!"&amp;G991),"")</f>
        <v>213775</v>
      </c>
      <c r="F991" s="1175" t="s">
        <v>3614</v>
      </c>
      <c r="G991" t="s">
        <v>3868</v>
      </c>
      <c r="H991" s="3"/>
      <c r="I991" s="3"/>
      <c r="J991" s="3"/>
    </row>
    <row r="992" spans="1:18" ht="15" customHeight="1">
      <c r="A992">
        <v>987</v>
      </c>
      <c r="B992" s="6">
        <f>'EstExp 11-19'!H107</f>
        <v>0</v>
      </c>
      <c r="D992" t="b">
        <f t="shared" ca="1" si="15"/>
        <v>1</v>
      </c>
      <c r="E992" cm="1">
        <f t="array" aca="1" ref="E992" ca="1">IF(F992&lt;&gt;"",INDIRECT("'"&amp;F992&amp;"'!"&amp;G992),"")</f>
        <v>0</v>
      </c>
      <c r="F992" s="1175" t="s">
        <v>3614</v>
      </c>
      <c r="G992" t="s">
        <v>3869</v>
      </c>
      <c r="H992" s="3"/>
      <c r="I992" s="3"/>
      <c r="J992" s="3"/>
    </row>
    <row r="993" spans="1:10" ht="15" customHeight="1">
      <c r="A993">
        <v>988</v>
      </c>
      <c r="B993" s="6">
        <f>'EstExp 11-19'!H108</f>
        <v>0</v>
      </c>
      <c r="D993" t="b">
        <f t="shared" ca="1" si="15"/>
        <v>1</v>
      </c>
      <c r="E993" cm="1">
        <f t="array" aca="1" ref="E993" ca="1">IF(F993&lt;&gt;"",INDIRECT("'"&amp;F993&amp;"'!"&amp;G993),"")</f>
        <v>0</v>
      </c>
      <c r="F993" s="1175" t="s">
        <v>3614</v>
      </c>
      <c r="G993" t="s">
        <v>3870</v>
      </c>
      <c r="H993" s="3"/>
      <c r="I993" s="3"/>
      <c r="J993" s="3"/>
    </row>
    <row r="994" spans="1:10" ht="15.75" customHeight="1">
      <c r="A994" s="1">
        <v>989</v>
      </c>
      <c r="C994" s="2" t="s">
        <v>3871</v>
      </c>
      <c r="E994" t="str" cm="1">
        <f t="array" aca="1" ref="E994" ca="1">IF(F994&lt;&gt;"",INDIRECT("'"&amp;F994&amp;"'!"&amp;G994),"")</f>
        <v/>
      </c>
      <c r="F994" s="550"/>
      <c r="H994" s="3"/>
      <c r="I994" s="3"/>
      <c r="J994" s="3"/>
    </row>
    <row r="995" spans="1:10" ht="15" customHeight="1">
      <c r="A995">
        <v>990</v>
      </c>
      <c r="B995" s="6">
        <f>'EstExp 11-19'!H111</f>
        <v>0</v>
      </c>
      <c r="D995" t="b">
        <f ca="1">E995=B995</f>
        <v>1</v>
      </c>
      <c r="E995" cm="1">
        <f t="array" aca="1" ref="E995" ca="1">IF(F995&lt;&gt;"",INDIRECT("'"&amp;F995&amp;"'!"&amp;G995),"")</f>
        <v>0</v>
      </c>
      <c r="F995" s="1175" t="s">
        <v>3614</v>
      </c>
      <c r="G995" t="s">
        <v>3872</v>
      </c>
      <c r="H995" s="3"/>
      <c r="I995" s="3"/>
      <c r="J995" s="3"/>
    </row>
    <row r="996" spans="1:10" ht="15.75" customHeight="1">
      <c r="A996" s="1">
        <v>991</v>
      </c>
      <c r="C996" s="2" t="s">
        <v>3581</v>
      </c>
      <c r="E996" t="str" cm="1">
        <f t="array" aca="1" ref="E996" ca="1">IF(F996&lt;&gt;"",INDIRECT("'"&amp;F996&amp;"'!"&amp;G996),"")</f>
        <v/>
      </c>
      <c r="F996" s="550"/>
      <c r="H996" s="3"/>
      <c r="I996" s="3"/>
      <c r="J996" s="3"/>
    </row>
    <row r="997" spans="1:10" ht="15" customHeight="1">
      <c r="A997">
        <v>992</v>
      </c>
      <c r="B997" s="6">
        <f>'EstExp 11-19'!H114</f>
        <v>0</v>
      </c>
      <c r="D997" t="b">
        <f ca="1">E997=B997</f>
        <v>1</v>
      </c>
      <c r="E997" cm="1">
        <f t="array" aca="1" ref="E997" ca="1">IF(F997&lt;&gt;"",INDIRECT("'"&amp;F997&amp;"'!"&amp;G997),"")</f>
        <v>0</v>
      </c>
      <c r="F997" s="1175" t="s">
        <v>3614</v>
      </c>
      <c r="G997" t="s">
        <v>3873</v>
      </c>
      <c r="H997" s="3"/>
      <c r="I997" s="3"/>
      <c r="J997" s="3"/>
    </row>
    <row r="998" spans="1:10" ht="15" customHeight="1">
      <c r="A998">
        <v>993</v>
      </c>
      <c r="B998" s="6">
        <f>'EstExp 11-19'!H116</f>
        <v>219955</v>
      </c>
      <c r="D998" t="b">
        <f ca="1">E998=B998</f>
        <v>1</v>
      </c>
      <c r="E998" cm="1">
        <f t="array" aca="1" ref="E998" ca="1">IF(F998&lt;&gt;"",INDIRECT("'"&amp;F998&amp;"'!"&amp;G998),"")</f>
        <v>219955</v>
      </c>
      <c r="F998" s="1175" t="s">
        <v>3614</v>
      </c>
      <c r="G998" t="s">
        <v>3874</v>
      </c>
      <c r="H998" s="3"/>
      <c r="I998" s="3"/>
      <c r="J998" s="3"/>
    </row>
    <row r="999" spans="1:10" ht="15.75" customHeight="1">
      <c r="A999" s="1">
        <v>994</v>
      </c>
      <c r="C999" s="2" t="s">
        <v>3581</v>
      </c>
      <c r="E999" t="str" cm="1">
        <f t="array" aca="1" ref="E999" ca="1">IF(F999&lt;&gt;"",INDIRECT("'"&amp;F999&amp;"'!"&amp;G999),"")</f>
        <v/>
      </c>
      <c r="F999" s="550"/>
      <c r="H999" s="3"/>
      <c r="I999" s="3"/>
      <c r="J999" s="3"/>
    </row>
    <row r="1000" spans="1:10" ht="15.75" customHeight="1">
      <c r="A1000" s="1">
        <v>995</v>
      </c>
      <c r="C1000" s="2" t="s">
        <v>3871</v>
      </c>
      <c r="E1000" t="str" cm="1">
        <f t="array" aca="1" ref="E1000" ca="1">IF(F1000&lt;&gt;"",INDIRECT("'"&amp;F1000&amp;"'!"&amp;G1000),"")</f>
        <v/>
      </c>
      <c r="F1000" s="550"/>
      <c r="H1000" s="3"/>
      <c r="I1000" s="3"/>
      <c r="J1000" s="3"/>
    </row>
    <row r="1001" spans="1:10" ht="15.75" customHeight="1">
      <c r="A1001" s="1">
        <v>996</v>
      </c>
      <c r="C1001" s="2" t="s">
        <v>3871</v>
      </c>
      <c r="E1001" t="str" cm="1">
        <f t="array" aca="1" ref="E1001" ca="1">IF(F1001&lt;&gt;"",INDIRECT("'"&amp;F1001&amp;"'!"&amp;G1001),"")</f>
        <v/>
      </c>
      <c r="F1001" s="550"/>
      <c r="H1001" s="3"/>
      <c r="I1001" s="3"/>
      <c r="J1001" s="3"/>
    </row>
    <row r="1002" spans="1:10" ht="15.75" customHeight="1">
      <c r="A1002" s="1">
        <v>997</v>
      </c>
      <c r="C1002" s="2" t="s">
        <v>3581</v>
      </c>
      <c r="E1002" t="str" cm="1">
        <f t="array" aca="1" ref="E1002" ca="1">IF(F1002&lt;&gt;"",INDIRECT("'"&amp;F1002&amp;"'!"&amp;G1002),"")</f>
        <v/>
      </c>
      <c r="F1002" s="550"/>
      <c r="H1002" s="3"/>
      <c r="I1002" s="3"/>
      <c r="J1002" s="3"/>
    </row>
    <row r="1003" spans="1:10" ht="15.75" customHeight="1">
      <c r="A1003" s="1">
        <v>998</v>
      </c>
      <c r="C1003" s="2" t="s">
        <v>3581</v>
      </c>
      <c r="E1003" t="str" cm="1">
        <f t="array" aca="1" ref="E1003" ca="1">IF(F1003&lt;&gt;"",INDIRECT("'"&amp;F1003&amp;"'!"&amp;G1003),"")</f>
        <v/>
      </c>
      <c r="F1003" s="550"/>
      <c r="H1003" s="3"/>
      <c r="I1003" s="3"/>
      <c r="J1003" s="3"/>
    </row>
    <row r="1004" spans="1:10" ht="15.75" customHeight="1">
      <c r="A1004" s="1">
        <v>999</v>
      </c>
      <c r="C1004" s="2" t="s">
        <v>3581</v>
      </c>
      <c r="E1004" t="str" cm="1">
        <f t="array" aca="1" ref="E1004" ca="1">IF(F1004&lt;&gt;"",INDIRECT("'"&amp;F1004&amp;"'!"&amp;G1004),"")</f>
        <v/>
      </c>
      <c r="F1004" s="550"/>
      <c r="H1004" s="3"/>
      <c r="I1004" s="3"/>
      <c r="J1004" s="3"/>
    </row>
    <row r="1005" spans="1:10" ht="15.75" customHeight="1">
      <c r="A1005" s="1">
        <v>1000</v>
      </c>
      <c r="C1005" s="2" t="s">
        <v>3581</v>
      </c>
      <c r="E1005" t="str" cm="1">
        <f t="array" aca="1" ref="E1005" ca="1">IF(F1005&lt;&gt;"",INDIRECT("'"&amp;F1005&amp;"'!"&amp;G1005),"")</f>
        <v/>
      </c>
      <c r="F1005" s="550"/>
      <c r="H1005" s="3"/>
      <c r="I1005" s="3"/>
      <c r="J1005" s="3"/>
    </row>
    <row r="1006" spans="1:10" ht="15.75" customHeight="1">
      <c r="A1006" s="1">
        <v>1001</v>
      </c>
      <c r="C1006" s="2" t="s">
        <v>3581</v>
      </c>
      <c r="E1006" t="str" cm="1">
        <f t="array" aca="1" ref="E1006" ca="1">IF(F1006&lt;&gt;"",INDIRECT("'"&amp;F1006&amp;"'!"&amp;G1006),"")</f>
        <v/>
      </c>
      <c r="F1006" s="550"/>
      <c r="H1006" s="3"/>
      <c r="I1006" s="3"/>
      <c r="J1006" s="3"/>
    </row>
    <row r="1007" spans="1:10" ht="15.75" customHeight="1">
      <c r="A1007" s="1">
        <v>1002</v>
      </c>
      <c r="C1007" s="2" t="s">
        <v>3871</v>
      </c>
      <c r="E1007" t="str" cm="1">
        <f t="array" aca="1" ref="E1007" ca="1">IF(F1007&lt;&gt;"",INDIRECT("'"&amp;F1007&amp;"'!"&amp;G1007),"")</f>
        <v/>
      </c>
      <c r="F1007" s="550"/>
      <c r="H1007" s="3"/>
      <c r="I1007" s="3"/>
      <c r="J1007" s="3"/>
    </row>
    <row r="1008" spans="1:10" ht="15.75" customHeight="1">
      <c r="A1008" s="1">
        <v>1003</v>
      </c>
      <c r="C1008" s="2" t="s">
        <v>3871</v>
      </c>
      <c r="E1008" t="str" cm="1">
        <f t="array" aca="1" ref="E1008" ca="1">IF(F1008&lt;&gt;"",INDIRECT("'"&amp;F1008&amp;"'!"&amp;G1008),"")</f>
        <v/>
      </c>
      <c r="F1008" s="550"/>
      <c r="H1008" s="3"/>
      <c r="I1008" s="3"/>
      <c r="J1008" s="3"/>
    </row>
    <row r="1009" spans="1:10" ht="15.75" customHeight="1">
      <c r="A1009" s="1">
        <v>1004</v>
      </c>
      <c r="C1009" s="2" t="s">
        <v>3581</v>
      </c>
      <c r="E1009" t="str" cm="1">
        <f t="array" aca="1" ref="E1009" ca="1">IF(F1009&lt;&gt;"",INDIRECT("'"&amp;F1009&amp;"'!"&amp;G1009),"")</f>
        <v/>
      </c>
      <c r="F1009" s="550"/>
      <c r="H1009" s="3"/>
      <c r="I1009" s="3"/>
      <c r="J1009" s="3"/>
    </row>
    <row r="1010" spans="1:10" ht="15.75" customHeight="1">
      <c r="A1010" s="1">
        <v>1005</v>
      </c>
      <c r="C1010" s="2" t="s">
        <v>3581</v>
      </c>
      <c r="E1010" t="str" cm="1">
        <f t="array" aca="1" ref="E1010" ca="1">IF(F1010&lt;&gt;"",INDIRECT("'"&amp;F1010&amp;"'!"&amp;G1010),"")</f>
        <v/>
      </c>
      <c r="F1010" s="550"/>
      <c r="H1010" s="3"/>
      <c r="I1010" s="3"/>
      <c r="J1010" s="3"/>
    </row>
    <row r="1011" spans="1:10" ht="15.75" customHeight="1">
      <c r="A1011" s="1">
        <v>1006</v>
      </c>
      <c r="C1011" s="2" t="s">
        <v>3581</v>
      </c>
      <c r="E1011" t="str" cm="1">
        <f t="array" aca="1" ref="E1011" ca="1">IF(F1011&lt;&gt;"",INDIRECT("'"&amp;F1011&amp;"'!"&amp;G1011),"")</f>
        <v/>
      </c>
      <c r="F1011" s="550"/>
      <c r="H1011" s="3"/>
      <c r="I1011" s="3"/>
      <c r="J1011" s="3"/>
    </row>
    <row r="1012" spans="1:10" ht="15.75" customHeight="1">
      <c r="A1012" s="1">
        <v>1007</v>
      </c>
      <c r="C1012" s="2" t="s">
        <v>3581</v>
      </c>
      <c r="E1012" t="str" cm="1">
        <f t="array" aca="1" ref="E1012" ca="1">IF(F1012&lt;&gt;"",INDIRECT("'"&amp;F1012&amp;"'!"&amp;G1012),"")</f>
        <v/>
      </c>
      <c r="F1012" s="550"/>
      <c r="H1012" s="3"/>
      <c r="I1012" s="3"/>
      <c r="J1012" s="3"/>
    </row>
    <row r="1013" spans="1:10" ht="15.75" customHeight="1">
      <c r="A1013" s="1">
        <v>1008</v>
      </c>
      <c r="C1013" s="2" t="s">
        <v>3581</v>
      </c>
      <c r="E1013" t="str" cm="1">
        <f t="array" aca="1" ref="E1013" ca="1">IF(F1013&lt;&gt;"",INDIRECT("'"&amp;F1013&amp;"'!"&amp;G1013),"")</f>
        <v/>
      </c>
      <c r="F1013" s="550"/>
      <c r="H1013" s="3"/>
      <c r="I1013" s="3"/>
      <c r="J1013" s="3"/>
    </row>
    <row r="1014" spans="1:10" ht="15.75" customHeight="1">
      <c r="A1014" s="1">
        <v>1009</v>
      </c>
      <c r="C1014" s="2" t="s">
        <v>3871</v>
      </c>
      <c r="E1014" t="str" cm="1">
        <f t="array" aca="1" ref="E1014" ca="1">IF(F1014&lt;&gt;"",INDIRECT("'"&amp;F1014&amp;"'!"&amp;G1014),"")</f>
        <v/>
      </c>
      <c r="F1014" s="550"/>
      <c r="H1014" s="3"/>
      <c r="I1014" s="3"/>
      <c r="J1014" s="3"/>
    </row>
    <row r="1015" spans="1:10" ht="15.75" customHeight="1">
      <c r="A1015" s="1">
        <v>1010</v>
      </c>
      <c r="C1015" s="2" t="s">
        <v>3581</v>
      </c>
      <c r="E1015" t="str" cm="1">
        <f t="array" aca="1" ref="E1015" ca="1">IF(F1015&lt;&gt;"",INDIRECT("'"&amp;F1015&amp;"'!"&amp;G1015),"")</f>
        <v/>
      </c>
      <c r="F1015" s="550"/>
      <c r="H1015" s="3"/>
      <c r="I1015" s="3"/>
      <c r="J1015" s="3"/>
    </row>
    <row r="1016" spans="1:10" ht="15.75" customHeight="1">
      <c r="A1016" s="1">
        <v>1011</v>
      </c>
      <c r="C1016" s="2" t="s">
        <v>3581</v>
      </c>
      <c r="E1016" t="str" cm="1">
        <f t="array" aca="1" ref="E1016" ca="1">IF(F1016&lt;&gt;"",INDIRECT("'"&amp;F1016&amp;"'!"&amp;G1016),"")</f>
        <v/>
      </c>
      <c r="F1016" s="550"/>
      <c r="H1016" s="3"/>
      <c r="I1016" s="3"/>
      <c r="J1016" s="3"/>
    </row>
    <row r="1017" spans="1:10" ht="15.75" customHeight="1">
      <c r="A1017" s="1">
        <v>1012</v>
      </c>
      <c r="C1017" s="2" t="s">
        <v>3581</v>
      </c>
      <c r="E1017" t="str" cm="1">
        <f t="array" aca="1" ref="E1017" ca="1">IF(F1017&lt;&gt;"",INDIRECT("'"&amp;F1017&amp;"'!"&amp;G1017),"")</f>
        <v/>
      </c>
      <c r="F1017" s="550"/>
      <c r="H1017" s="3"/>
      <c r="I1017" s="3"/>
      <c r="J1017" s="3"/>
    </row>
    <row r="1018" spans="1:10" ht="15.75" customHeight="1">
      <c r="A1018" s="1">
        <v>1013</v>
      </c>
      <c r="C1018" s="2" t="s">
        <v>3871</v>
      </c>
      <c r="E1018" t="str" cm="1">
        <f t="array" aca="1" ref="E1018" ca="1">IF(F1018&lt;&gt;"",INDIRECT("'"&amp;F1018&amp;"'!"&amp;G1018),"")</f>
        <v/>
      </c>
      <c r="F1018" s="550"/>
      <c r="H1018" s="3"/>
      <c r="I1018" s="3"/>
      <c r="J1018" s="3"/>
    </row>
    <row r="1019" spans="1:10" ht="15.75" customHeight="1">
      <c r="A1019" s="1">
        <v>1014</v>
      </c>
      <c r="C1019" s="2" t="s">
        <v>3871</v>
      </c>
      <c r="E1019" t="str" cm="1">
        <f t="array" aca="1" ref="E1019" ca="1">IF(F1019&lt;&gt;"",INDIRECT("'"&amp;F1019&amp;"'!"&amp;G1019),"")</f>
        <v/>
      </c>
      <c r="F1019" s="550"/>
      <c r="H1019" s="3"/>
      <c r="I1019" s="3"/>
      <c r="J1019" s="3"/>
    </row>
    <row r="1020" spans="1:10" ht="15.75" customHeight="1">
      <c r="A1020" s="1">
        <v>1015</v>
      </c>
      <c r="C1020" s="2" t="s">
        <v>3871</v>
      </c>
      <c r="E1020" t="str" cm="1">
        <f t="array" aca="1" ref="E1020" ca="1">IF(F1020&lt;&gt;"",INDIRECT("'"&amp;F1020&amp;"'!"&amp;G1020),"")</f>
        <v/>
      </c>
      <c r="F1020" s="550"/>
      <c r="H1020" s="3"/>
      <c r="I1020" s="3"/>
      <c r="J1020" s="3"/>
    </row>
    <row r="1021" spans="1:10" ht="15.75" customHeight="1">
      <c r="A1021" s="1">
        <v>1016</v>
      </c>
      <c r="C1021" s="2" t="s">
        <v>3871</v>
      </c>
      <c r="E1021" t="str" cm="1">
        <f t="array" aca="1" ref="E1021" ca="1">IF(F1021&lt;&gt;"",INDIRECT("'"&amp;F1021&amp;"'!"&amp;G1021),"")</f>
        <v/>
      </c>
      <c r="F1021" s="550"/>
      <c r="H1021" s="3"/>
      <c r="I1021" s="3"/>
      <c r="J1021" s="3"/>
    </row>
    <row r="1022" spans="1:10" ht="15.75" customHeight="1">
      <c r="A1022" s="1">
        <v>1017</v>
      </c>
      <c r="C1022" s="2" t="s">
        <v>3871</v>
      </c>
      <c r="E1022" t="str" cm="1">
        <f t="array" aca="1" ref="E1022" ca="1">IF(F1022&lt;&gt;"",INDIRECT("'"&amp;F1022&amp;"'!"&amp;G1022),"")</f>
        <v/>
      </c>
      <c r="F1022" s="550"/>
      <c r="H1022" s="3"/>
      <c r="I1022" s="3"/>
      <c r="J1022" s="3"/>
    </row>
    <row r="1023" spans="1:10" ht="15.75" customHeight="1">
      <c r="A1023" s="1">
        <v>1018</v>
      </c>
      <c r="C1023" s="2" t="s">
        <v>3581</v>
      </c>
      <c r="E1023" t="str" cm="1">
        <f t="array" aca="1" ref="E1023" ca="1">IF(F1023&lt;&gt;"",INDIRECT("'"&amp;F1023&amp;"'!"&amp;G1023),"")</f>
        <v/>
      </c>
      <c r="F1023" s="550"/>
      <c r="H1023" s="3"/>
      <c r="I1023" s="3"/>
      <c r="J1023" s="3"/>
    </row>
    <row r="1024" spans="1:10" ht="15.75" customHeight="1">
      <c r="A1024" s="1">
        <v>1019</v>
      </c>
      <c r="C1024" s="2" t="s">
        <v>3581</v>
      </c>
      <c r="E1024" t="str" cm="1">
        <f t="array" aca="1" ref="E1024" ca="1">IF(F1024&lt;&gt;"",INDIRECT("'"&amp;F1024&amp;"'!"&amp;G1024),"")</f>
        <v/>
      </c>
      <c r="F1024" s="550"/>
      <c r="H1024" s="3"/>
      <c r="I1024" s="3"/>
      <c r="J1024" s="3"/>
    </row>
    <row r="1025" spans="1:10" ht="15.75" customHeight="1">
      <c r="A1025" s="1">
        <v>1020</v>
      </c>
      <c r="C1025" s="2" t="s">
        <v>3581</v>
      </c>
      <c r="E1025" t="str" cm="1">
        <f t="array" aca="1" ref="E1025" ca="1">IF(F1025&lt;&gt;"",INDIRECT("'"&amp;F1025&amp;"'!"&amp;G1025),"")</f>
        <v/>
      </c>
      <c r="F1025" s="550"/>
      <c r="H1025" s="3"/>
      <c r="I1025" s="3"/>
      <c r="J1025" s="3"/>
    </row>
    <row r="1026" spans="1:10" ht="15.75" customHeight="1">
      <c r="A1026" s="1">
        <v>1021</v>
      </c>
      <c r="C1026" s="2" t="s">
        <v>3581</v>
      </c>
      <c r="E1026" t="str" cm="1">
        <f t="array" aca="1" ref="E1026" ca="1">IF(F1026&lt;&gt;"",INDIRECT("'"&amp;F1026&amp;"'!"&amp;G1026),"")</f>
        <v/>
      </c>
      <c r="F1026" s="550"/>
      <c r="H1026" s="3"/>
      <c r="I1026" s="3"/>
      <c r="J1026" s="3"/>
    </row>
    <row r="1027" spans="1:10" ht="15.75" customHeight="1">
      <c r="A1027" s="1">
        <v>1022</v>
      </c>
      <c r="C1027" s="2" t="s">
        <v>3581</v>
      </c>
      <c r="E1027" t="str" cm="1">
        <f t="array" aca="1" ref="E1027" ca="1">IF(F1027&lt;&gt;"",INDIRECT("'"&amp;F1027&amp;"'!"&amp;G1027),"")</f>
        <v/>
      </c>
      <c r="F1027" s="550"/>
      <c r="H1027" s="3"/>
      <c r="I1027" s="3"/>
      <c r="J1027" s="3"/>
    </row>
    <row r="1028" spans="1:10" ht="15.75" customHeight="1">
      <c r="A1028" s="1">
        <v>1023</v>
      </c>
      <c r="C1028" s="2" t="s">
        <v>3581</v>
      </c>
      <c r="E1028" t="str" cm="1">
        <f t="array" aca="1" ref="E1028" ca="1">IF(F1028&lt;&gt;"",INDIRECT("'"&amp;F1028&amp;"'!"&amp;G1028),"")</f>
        <v/>
      </c>
      <c r="F1028" s="550"/>
      <c r="H1028" s="3"/>
      <c r="I1028" s="3"/>
      <c r="J1028" s="3"/>
    </row>
    <row r="1029" spans="1:10" ht="15.75" customHeight="1">
      <c r="A1029" s="1">
        <v>1024</v>
      </c>
      <c r="C1029" s="2" t="s">
        <v>3581</v>
      </c>
      <c r="E1029" t="str" cm="1">
        <f t="array" aca="1" ref="E1029" ca="1">IF(F1029&lt;&gt;"",INDIRECT("'"&amp;F1029&amp;"'!"&amp;G1029),"")</f>
        <v/>
      </c>
      <c r="F1029" s="550"/>
      <c r="H1029" s="3"/>
      <c r="I1029" s="3"/>
      <c r="J1029" s="3"/>
    </row>
    <row r="1030" spans="1:10" ht="15.75" customHeight="1">
      <c r="A1030" s="1">
        <v>1025</v>
      </c>
      <c r="C1030" s="2" t="s">
        <v>3871</v>
      </c>
      <c r="E1030" t="str" cm="1">
        <f t="array" aca="1" ref="E1030" ca="1">IF(F1030&lt;&gt;"",INDIRECT("'"&amp;F1030&amp;"'!"&amp;G1030),"")</f>
        <v/>
      </c>
      <c r="F1030" s="550"/>
      <c r="H1030" s="3"/>
      <c r="I1030" s="3"/>
      <c r="J1030" s="3"/>
    </row>
    <row r="1031" spans="1:10" ht="15.75" customHeight="1">
      <c r="A1031" s="1">
        <v>1026</v>
      </c>
      <c r="C1031" s="2" t="s">
        <v>3871</v>
      </c>
      <c r="E1031" t="str" cm="1">
        <f t="array" aca="1" ref="E1031" ca="1">IF(F1031&lt;&gt;"",INDIRECT("'"&amp;F1031&amp;"'!"&amp;G1031),"")</f>
        <v/>
      </c>
      <c r="F1031" s="550"/>
      <c r="H1031" s="3"/>
      <c r="I1031" s="3"/>
      <c r="J1031" s="3"/>
    </row>
    <row r="1032" spans="1:10" ht="15.75" customHeight="1">
      <c r="A1032" s="1">
        <v>1027</v>
      </c>
      <c r="C1032" s="2" t="s">
        <v>3581</v>
      </c>
      <c r="E1032" t="str" cm="1">
        <f t="array" aca="1" ref="E1032" ca="1">IF(F1032&lt;&gt;"",INDIRECT("'"&amp;F1032&amp;"'!"&amp;G1032),"")</f>
        <v/>
      </c>
      <c r="F1032" s="550"/>
      <c r="H1032" s="3"/>
      <c r="I1032" s="3"/>
      <c r="J1032" s="3"/>
    </row>
    <row r="1033" spans="1:10" ht="15.75" customHeight="1">
      <c r="A1033" s="1">
        <v>1028</v>
      </c>
      <c r="C1033" s="2" t="s">
        <v>3581</v>
      </c>
      <c r="E1033" t="str" cm="1">
        <f t="array" aca="1" ref="E1033" ca="1">IF(F1033&lt;&gt;"",INDIRECT("'"&amp;F1033&amp;"'!"&amp;G1033),"")</f>
        <v/>
      </c>
      <c r="F1033" s="550"/>
      <c r="H1033" s="3"/>
      <c r="I1033" s="3"/>
      <c r="J1033" s="3"/>
    </row>
    <row r="1034" spans="1:10" ht="15.75" customHeight="1">
      <c r="A1034" s="1">
        <v>1029</v>
      </c>
      <c r="C1034" s="2" t="s">
        <v>3581</v>
      </c>
      <c r="E1034" t="str" cm="1">
        <f t="array" aca="1" ref="E1034" ca="1">IF(F1034&lt;&gt;"",INDIRECT("'"&amp;F1034&amp;"'!"&amp;G1034),"")</f>
        <v/>
      </c>
      <c r="F1034" s="550"/>
      <c r="H1034" s="3"/>
      <c r="I1034" s="3"/>
      <c r="J1034" s="3"/>
    </row>
    <row r="1035" spans="1:10" ht="15.75" customHeight="1">
      <c r="A1035" s="1">
        <v>1030</v>
      </c>
      <c r="C1035" s="2" t="s">
        <v>3581</v>
      </c>
      <c r="E1035" t="str" cm="1">
        <f t="array" aca="1" ref="E1035" ca="1">IF(F1035&lt;&gt;"",INDIRECT("'"&amp;F1035&amp;"'!"&amp;G1035),"")</f>
        <v/>
      </c>
      <c r="F1035" s="550"/>
      <c r="H1035" s="3"/>
      <c r="I1035" s="3"/>
      <c r="J1035" s="3"/>
    </row>
    <row r="1036" spans="1:10" ht="15.75" customHeight="1">
      <c r="A1036" s="1">
        <v>1031</v>
      </c>
      <c r="C1036" s="2" t="s">
        <v>3581</v>
      </c>
      <c r="E1036" t="str" cm="1">
        <f t="array" aca="1" ref="E1036" ca="1">IF(F1036&lt;&gt;"",INDIRECT("'"&amp;F1036&amp;"'!"&amp;G1036),"")</f>
        <v/>
      </c>
      <c r="F1036" s="550"/>
      <c r="H1036" s="3"/>
      <c r="I1036" s="3"/>
      <c r="J1036" s="3"/>
    </row>
    <row r="1037" spans="1:10" ht="15" customHeight="1">
      <c r="A1037">
        <v>1032</v>
      </c>
      <c r="B1037" s="6">
        <f>'EstExp 11-19'!K5</f>
        <v>0</v>
      </c>
      <c r="D1037" t="b">
        <f ca="1">E1037=B1037</f>
        <v>1</v>
      </c>
      <c r="E1037" cm="1">
        <f t="array" aca="1" ref="E1037" ca="1">IF(F1037&lt;&gt;"",INDIRECT("'"&amp;F1037&amp;"'!"&amp;G1037),"")</f>
        <v>0</v>
      </c>
      <c r="F1037" s="1175" t="s">
        <v>3614</v>
      </c>
      <c r="G1037" t="s">
        <v>3875</v>
      </c>
      <c r="H1037" s="3"/>
      <c r="I1037" s="3"/>
      <c r="J1037" s="3"/>
    </row>
    <row r="1038" spans="1:10" ht="15" customHeight="1">
      <c r="A1038">
        <v>1033</v>
      </c>
      <c r="B1038" s="6">
        <f>'EstExp 11-19'!K16</f>
        <v>0</v>
      </c>
      <c r="D1038" t="b">
        <f ca="1">E1038=B1038</f>
        <v>1</v>
      </c>
      <c r="E1038" cm="1">
        <f t="array" aca="1" ref="E1038" ca="1">IF(F1038&lt;&gt;"",INDIRECT("'"&amp;F1038&amp;"'!"&amp;G1038),"")</f>
        <v>0</v>
      </c>
      <c r="F1038" s="1175" t="s">
        <v>3614</v>
      </c>
      <c r="G1038" t="s">
        <v>3609</v>
      </c>
      <c r="H1038" s="3"/>
      <c r="I1038" s="3"/>
      <c r="J1038" s="3"/>
    </row>
    <row r="1039" spans="1:10" ht="15.75" customHeight="1">
      <c r="A1039" s="1">
        <v>1034</v>
      </c>
      <c r="C1039" s="2" t="s">
        <v>3581</v>
      </c>
      <c r="E1039" t="str" cm="1">
        <f t="array" aca="1" ref="E1039" ca="1">IF(F1039&lt;&gt;"",INDIRECT("'"&amp;F1039&amp;"'!"&amp;G1039),"")</f>
        <v/>
      </c>
      <c r="F1039" s="550"/>
      <c r="H1039" s="3"/>
      <c r="I1039" s="3"/>
      <c r="J1039" s="3"/>
    </row>
    <row r="1040" spans="1:10" ht="15.75" customHeight="1">
      <c r="A1040" s="1">
        <v>1035</v>
      </c>
      <c r="C1040" s="2" t="s">
        <v>3581</v>
      </c>
      <c r="E1040" t="str" cm="1">
        <f t="array" aca="1" ref="E1040" ca="1">IF(F1040&lt;&gt;"",INDIRECT("'"&amp;F1040&amp;"'!"&amp;G1040),"")</f>
        <v/>
      </c>
      <c r="F1040" s="550"/>
      <c r="H1040" s="3"/>
      <c r="I1040" s="3"/>
      <c r="J1040" s="3"/>
    </row>
    <row r="1041" spans="1:10" ht="15.75" customHeight="1">
      <c r="A1041" s="1">
        <v>1036</v>
      </c>
      <c r="C1041" s="2" t="s">
        <v>3581</v>
      </c>
      <c r="E1041" t="str" cm="1">
        <f t="array" aca="1" ref="E1041" ca="1">IF(F1041&lt;&gt;"",INDIRECT("'"&amp;F1041&amp;"'!"&amp;G1041),"")</f>
        <v/>
      </c>
      <c r="F1041" s="550"/>
      <c r="H1041" s="3"/>
      <c r="I1041" s="3"/>
      <c r="J1041" s="3"/>
    </row>
    <row r="1042" spans="1:10" ht="15.75" customHeight="1">
      <c r="A1042" s="1">
        <v>1037</v>
      </c>
      <c r="C1042" s="2" t="s">
        <v>3581</v>
      </c>
      <c r="E1042" t="str" cm="1">
        <f t="array" aca="1" ref="E1042" ca="1">IF(F1042&lt;&gt;"",INDIRECT("'"&amp;F1042&amp;"'!"&amp;G1042),"")</f>
        <v/>
      </c>
      <c r="F1042" s="550"/>
      <c r="H1042" s="3"/>
      <c r="I1042" s="3"/>
      <c r="J1042" s="3"/>
    </row>
    <row r="1043" spans="1:10" ht="15.75" customHeight="1">
      <c r="A1043" s="1">
        <v>1038</v>
      </c>
      <c r="C1043" s="2" t="s">
        <v>3581</v>
      </c>
      <c r="E1043" t="str" cm="1">
        <f t="array" aca="1" ref="E1043" ca="1">IF(F1043&lt;&gt;"",INDIRECT("'"&amp;F1043&amp;"'!"&amp;G1043),"")</f>
        <v/>
      </c>
      <c r="F1043" s="550"/>
      <c r="H1043" s="3"/>
      <c r="I1043" s="3"/>
      <c r="J1043" s="3"/>
    </row>
    <row r="1044" spans="1:10" ht="15" customHeight="1">
      <c r="A1044">
        <v>1039</v>
      </c>
      <c r="B1044" s="6">
        <f>'EstExp 11-19'!K18</f>
        <v>0</v>
      </c>
      <c r="D1044" t="b">
        <f ca="1">E1044=B1044</f>
        <v>1</v>
      </c>
      <c r="E1044" cm="1">
        <f t="array" aca="1" ref="E1044" ca="1">IF(F1044&lt;&gt;"",INDIRECT("'"&amp;F1044&amp;"'!"&amp;G1044),"")</f>
        <v>0</v>
      </c>
      <c r="F1044" s="1175" t="s">
        <v>3614</v>
      </c>
      <c r="G1044" t="s">
        <v>3524</v>
      </c>
      <c r="H1044" s="3"/>
      <c r="I1044" s="3"/>
      <c r="J1044" s="3"/>
    </row>
    <row r="1045" spans="1:10" ht="15.75" customHeight="1">
      <c r="A1045" s="1">
        <v>1040</v>
      </c>
      <c r="C1045" s="2" t="s">
        <v>3581</v>
      </c>
      <c r="E1045" t="str" cm="1">
        <f t="array" aca="1" ref="E1045" ca="1">IF(F1045&lt;&gt;"",INDIRECT("'"&amp;F1045&amp;"'!"&amp;G1045),"")</f>
        <v/>
      </c>
      <c r="F1045" s="550"/>
      <c r="H1045" s="3"/>
      <c r="I1045" s="3"/>
      <c r="J1045" s="3"/>
    </row>
    <row r="1046" spans="1:10" ht="15.75" customHeight="1">
      <c r="A1046" s="1">
        <v>1041</v>
      </c>
      <c r="C1046" s="2" t="s">
        <v>3581</v>
      </c>
      <c r="E1046" t="str" cm="1">
        <f t="array" aca="1" ref="E1046" ca="1">IF(F1046&lt;&gt;"",INDIRECT("'"&amp;F1046&amp;"'!"&amp;G1046),"")</f>
        <v/>
      </c>
      <c r="F1046" s="550"/>
      <c r="H1046" s="3"/>
      <c r="I1046" s="3"/>
      <c r="J1046" s="3"/>
    </row>
    <row r="1047" spans="1:10" ht="15.75" customHeight="1">
      <c r="A1047" s="1">
        <v>1042</v>
      </c>
      <c r="C1047" s="2" t="s">
        <v>3581</v>
      </c>
      <c r="E1047" t="str" cm="1">
        <f t="array" aca="1" ref="E1047" ca="1">IF(F1047&lt;&gt;"",INDIRECT("'"&amp;F1047&amp;"'!"&amp;G1047),"")</f>
        <v/>
      </c>
      <c r="F1047" s="550"/>
      <c r="H1047" s="3"/>
      <c r="I1047" s="3"/>
      <c r="J1047" s="3"/>
    </row>
    <row r="1048" spans="1:10" ht="15" customHeight="1">
      <c r="A1048">
        <v>1043</v>
      </c>
      <c r="B1048" s="6">
        <f>'EstExp 11-19'!K12</f>
        <v>0</v>
      </c>
      <c r="D1048" t="b">
        <f t="shared" ref="D1048:D1075" ca="1" si="16">E1048=B1048</f>
        <v>1</v>
      </c>
      <c r="E1048" cm="1">
        <f t="array" aca="1" ref="E1048" ca="1">IF(F1048&lt;&gt;"",INDIRECT("'"&amp;F1048&amp;"'!"&amp;G1048),"")</f>
        <v>0</v>
      </c>
      <c r="F1048" s="1175" t="s">
        <v>3614</v>
      </c>
      <c r="G1048" t="s">
        <v>3607</v>
      </c>
      <c r="H1048" s="3"/>
      <c r="I1048" s="3"/>
      <c r="J1048" s="3"/>
    </row>
    <row r="1049" spans="1:10" ht="15" customHeight="1">
      <c r="A1049">
        <v>1044</v>
      </c>
      <c r="B1049" s="6">
        <f>'EstExp 11-19'!K13</f>
        <v>651771</v>
      </c>
      <c r="D1049" t="b">
        <f t="shared" ca="1" si="16"/>
        <v>1</v>
      </c>
      <c r="E1049" cm="1">
        <f t="array" aca="1" ref="E1049" ca="1">IF(F1049&lt;&gt;"",INDIRECT("'"&amp;F1049&amp;"'!"&amp;G1049),"")</f>
        <v>651771</v>
      </c>
      <c r="F1049" s="1175" t="s">
        <v>3614</v>
      </c>
      <c r="G1049" t="s">
        <v>3608</v>
      </c>
      <c r="H1049" s="3"/>
      <c r="I1049" s="3"/>
      <c r="J1049" s="3"/>
    </row>
    <row r="1050" spans="1:10" ht="15" customHeight="1">
      <c r="A1050">
        <v>1045</v>
      </c>
      <c r="B1050" s="6">
        <f>'EstExp 11-19'!K14</f>
        <v>0</v>
      </c>
      <c r="D1050" t="b">
        <f t="shared" ca="1" si="16"/>
        <v>1</v>
      </c>
      <c r="E1050" cm="1">
        <f t="array" aca="1" ref="E1050" ca="1">IF(F1050&lt;&gt;"",INDIRECT("'"&amp;F1050&amp;"'!"&amp;G1050),"")</f>
        <v>0</v>
      </c>
      <c r="F1050" s="1175" t="s">
        <v>3614</v>
      </c>
      <c r="G1050" t="s">
        <v>3876</v>
      </c>
      <c r="H1050" s="3"/>
      <c r="I1050" s="3"/>
      <c r="J1050" s="3"/>
    </row>
    <row r="1051" spans="1:10" ht="15" customHeight="1">
      <c r="A1051">
        <v>1046</v>
      </c>
      <c r="B1051" s="6">
        <f>'EstExp 11-19'!K15</f>
        <v>0</v>
      </c>
      <c r="D1051" t="b">
        <f t="shared" ca="1" si="16"/>
        <v>1</v>
      </c>
      <c r="E1051" cm="1">
        <f t="array" aca="1" ref="E1051" ca="1">IF(F1051&lt;&gt;"",INDIRECT("'"&amp;F1051&amp;"'!"&amp;G1051),"")</f>
        <v>0</v>
      </c>
      <c r="F1051" s="1175" t="s">
        <v>3614</v>
      </c>
      <c r="G1051" t="s">
        <v>3877</v>
      </c>
      <c r="H1051" s="3"/>
      <c r="I1051" s="3"/>
      <c r="J1051" s="3"/>
    </row>
    <row r="1052" spans="1:10" ht="15" customHeight="1">
      <c r="A1052">
        <v>1047</v>
      </c>
      <c r="B1052" s="6">
        <f>'EstExp 11-19'!K34</f>
        <v>651771</v>
      </c>
      <c r="D1052" t="b">
        <f t="shared" ca="1" si="16"/>
        <v>1</v>
      </c>
      <c r="E1052" cm="1">
        <f t="array" aca="1" ref="E1052" ca="1">IF(F1052&lt;&gt;"",INDIRECT("'"&amp;F1052&amp;"'!"&amp;G1052),"")</f>
        <v>651771</v>
      </c>
      <c r="F1052" s="1175" t="s">
        <v>3614</v>
      </c>
      <c r="G1052" t="s">
        <v>3878</v>
      </c>
      <c r="H1052" s="3"/>
      <c r="I1052" s="3"/>
      <c r="J1052" s="3"/>
    </row>
    <row r="1053" spans="1:10" ht="15" customHeight="1">
      <c r="A1053">
        <v>1048</v>
      </c>
      <c r="B1053" s="6">
        <f>'EstExp 11-19'!K38</f>
        <v>0</v>
      </c>
      <c r="D1053" t="b">
        <f t="shared" ca="1" si="16"/>
        <v>1</v>
      </c>
      <c r="E1053" cm="1">
        <f t="array" aca="1" ref="E1053" ca="1">IF(F1053&lt;&gt;"",INDIRECT("'"&amp;F1053&amp;"'!"&amp;G1053),"")</f>
        <v>0</v>
      </c>
      <c r="F1053" s="1175" t="s">
        <v>3614</v>
      </c>
      <c r="G1053" t="s">
        <v>3879</v>
      </c>
      <c r="H1053" s="3"/>
      <c r="I1053" s="3"/>
      <c r="J1053" s="3"/>
    </row>
    <row r="1054" spans="1:10" ht="15" customHeight="1">
      <c r="A1054">
        <v>1049</v>
      </c>
      <c r="B1054" s="6">
        <f>'EstExp 11-19'!K39</f>
        <v>8599</v>
      </c>
      <c r="D1054" t="b">
        <f t="shared" ca="1" si="16"/>
        <v>1</v>
      </c>
      <c r="E1054" cm="1">
        <f t="array" aca="1" ref="E1054" ca="1">IF(F1054&lt;&gt;"",INDIRECT("'"&amp;F1054&amp;"'!"&amp;G1054),"")</f>
        <v>8599</v>
      </c>
      <c r="F1054" s="1175" t="s">
        <v>3614</v>
      </c>
      <c r="G1054" t="s">
        <v>3880</v>
      </c>
      <c r="H1054" s="3"/>
      <c r="I1054" s="3"/>
      <c r="J1054" s="3"/>
    </row>
    <row r="1055" spans="1:10" ht="15" customHeight="1">
      <c r="A1055">
        <v>1050</v>
      </c>
      <c r="B1055" s="6">
        <f>'EstExp 11-19'!K40</f>
        <v>0</v>
      </c>
      <c r="D1055" t="b">
        <f t="shared" ca="1" si="16"/>
        <v>1</v>
      </c>
      <c r="E1055" cm="1">
        <f t="array" aca="1" ref="E1055" ca="1">IF(F1055&lt;&gt;"",INDIRECT("'"&amp;F1055&amp;"'!"&amp;G1055),"")</f>
        <v>0</v>
      </c>
      <c r="F1055" s="1175" t="s">
        <v>3614</v>
      </c>
      <c r="G1055" t="s">
        <v>3881</v>
      </c>
      <c r="H1055" s="3"/>
      <c r="I1055" s="3"/>
      <c r="J1055" s="3"/>
    </row>
    <row r="1056" spans="1:10" ht="15" customHeight="1">
      <c r="A1056">
        <v>1051</v>
      </c>
      <c r="B1056" s="6">
        <f>'EstExp 11-19'!K41</f>
        <v>0</v>
      </c>
      <c r="D1056" t="b">
        <f t="shared" ca="1" si="16"/>
        <v>1</v>
      </c>
      <c r="E1056" cm="1">
        <f t="array" aca="1" ref="E1056" ca="1">IF(F1056&lt;&gt;"",INDIRECT("'"&amp;F1056&amp;"'!"&amp;G1056),"")</f>
        <v>0</v>
      </c>
      <c r="F1056" s="1175" t="s">
        <v>3614</v>
      </c>
      <c r="G1056" t="s">
        <v>3882</v>
      </c>
      <c r="H1056" s="3"/>
      <c r="I1056" s="3"/>
      <c r="J1056" s="3"/>
    </row>
    <row r="1057" spans="1:10" ht="15" customHeight="1">
      <c r="A1057">
        <v>1052</v>
      </c>
      <c r="B1057" s="6">
        <f>'EstExp 11-19'!K42</f>
        <v>0</v>
      </c>
      <c r="D1057" t="b">
        <f t="shared" ca="1" si="16"/>
        <v>1</v>
      </c>
      <c r="E1057" cm="1">
        <f t="array" aca="1" ref="E1057" ca="1">IF(F1057&lt;&gt;"",INDIRECT("'"&amp;F1057&amp;"'!"&amp;G1057),"")</f>
        <v>0</v>
      </c>
      <c r="F1057" s="1175" t="s">
        <v>3614</v>
      </c>
      <c r="G1057" t="s">
        <v>3883</v>
      </c>
      <c r="H1057" s="3"/>
      <c r="I1057" s="3"/>
      <c r="J1057" s="3"/>
    </row>
    <row r="1058" spans="1:10" ht="15" customHeight="1">
      <c r="A1058">
        <v>1053</v>
      </c>
      <c r="B1058" s="6">
        <f>'EstExp 11-19'!K43</f>
        <v>0</v>
      </c>
      <c r="D1058" t="b">
        <f t="shared" ca="1" si="16"/>
        <v>1</v>
      </c>
      <c r="E1058" cm="1">
        <f t="array" aca="1" ref="E1058" ca="1">IF(F1058&lt;&gt;"",INDIRECT("'"&amp;F1058&amp;"'!"&amp;G1058),"")</f>
        <v>0</v>
      </c>
      <c r="F1058" s="1175" t="s">
        <v>3614</v>
      </c>
      <c r="G1058" t="s">
        <v>3884</v>
      </c>
      <c r="H1058" s="3"/>
      <c r="I1058" s="3"/>
      <c r="J1058" s="3"/>
    </row>
    <row r="1059" spans="1:10" ht="15" customHeight="1">
      <c r="A1059">
        <v>1054</v>
      </c>
      <c r="B1059" s="6">
        <f>'EstExp 11-19'!K44</f>
        <v>8599</v>
      </c>
      <c r="D1059" t="b">
        <f t="shared" ca="1" si="16"/>
        <v>1</v>
      </c>
      <c r="E1059" cm="1">
        <f t="array" aca="1" ref="E1059" ca="1">IF(F1059&lt;&gt;"",INDIRECT("'"&amp;F1059&amp;"'!"&amp;G1059),"")</f>
        <v>8599</v>
      </c>
      <c r="F1059" s="1175" t="s">
        <v>3614</v>
      </c>
      <c r="G1059" t="s">
        <v>3885</v>
      </c>
      <c r="H1059" s="3"/>
      <c r="I1059" s="3"/>
      <c r="J1059" s="3"/>
    </row>
    <row r="1060" spans="1:10" ht="15" customHeight="1">
      <c r="A1060">
        <v>1055</v>
      </c>
      <c r="B1060" s="6">
        <f>'EstExp 11-19'!K46</f>
        <v>37185</v>
      </c>
      <c r="D1060" t="b">
        <f t="shared" ca="1" si="16"/>
        <v>1</v>
      </c>
      <c r="E1060" cm="1">
        <f t="array" aca="1" ref="E1060" ca="1">IF(F1060&lt;&gt;"",INDIRECT("'"&amp;F1060&amp;"'!"&amp;G1060),"")</f>
        <v>37185</v>
      </c>
      <c r="F1060" s="1175" t="s">
        <v>3614</v>
      </c>
      <c r="G1060" t="s">
        <v>3886</v>
      </c>
      <c r="H1060" s="3"/>
      <c r="I1060" s="3"/>
      <c r="J1060" s="3"/>
    </row>
    <row r="1061" spans="1:10" ht="15" customHeight="1">
      <c r="A1061">
        <v>1056</v>
      </c>
      <c r="B1061" s="6">
        <f>'EstExp 11-19'!K47</f>
        <v>0</v>
      </c>
      <c r="D1061" t="b">
        <f t="shared" ca="1" si="16"/>
        <v>1</v>
      </c>
      <c r="E1061" cm="1">
        <f t="array" aca="1" ref="E1061" ca="1">IF(F1061&lt;&gt;"",INDIRECT("'"&amp;F1061&amp;"'!"&amp;G1061),"")</f>
        <v>0</v>
      </c>
      <c r="F1061" s="1175" t="s">
        <v>3614</v>
      </c>
      <c r="G1061" t="s">
        <v>3887</v>
      </c>
      <c r="H1061" s="3"/>
      <c r="I1061" s="3"/>
      <c r="J1061" s="3"/>
    </row>
    <row r="1062" spans="1:10" ht="15" customHeight="1">
      <c r="A1062">
        <v>1057</v>
      </c>
      <c r="B1062" s="6">
        <f>'EstExp 11-19'!K48</f>
        <v>3242</v>
      </c>
      <c r="D1062" t="b">
        <f t="shared" ca="1" si="16"/>
        <v>1</v>
      </c>
      <c r="E1062" cm="1">
        <f t="array" aca="1" ref="E1062" ca="1">IF(F1062&lt;&gt;"",INDIRECT("'"&amp;F1062&amp;"'!"&amp;G1062),"")</f>
        <v>3242</v>
      </c>
      <c r="F1062" s="1175" t="s">
        <v>3614</v>
      </c>
      <c r="G1062" t="s">
        <v>3888</v>
      </c>
      <c r="H1062" s="3"/>
      <c r="I1062" s="3"/>
      <c r="J1062" s="3"/>
    </row>
    <row r="1063" spans="1:10" ht="15" customHeight="1">
      <c r="A1063">
        <v>1058</v>
      </c>
      <c r="B1063" s="6">
        <f>'EstExp 11-19'!K49</f>
        <v>40427</v>
      </c>
      <c r="D1063" t="b">
        <f t="shared" ca="1" si="16"/>
        <v>1</v>
      </c>
      <c r="E1063" cm="1">
        <f t="array" aca="1" ref="E1063" ca="1">IF(F1063&lt;&gt;"",INDIRECT("'"&amp;F1063&amp;"'!"&amp;G1063),"")</f>
        <v>40427</v>
      </c>
      <c r="F1063" s="1175" t="s">
        <v>3614</v>
      </c>
      <c r="G1063" t="s">
        <v>3889</v>
      </c>
      <c r="H1063" s="3"/>
      <c r="I1063" s="3"/>
      <c r="J1063" s="3"/>
    </row>
    <row r="1064" spans="1:10" ht="15" customHeight="1">
      <c r="A1064">
        <v>1059</v>
      </c>
      <c r="B1064" s="6">
        <f>'EstExp 11-19'!K51</f>
        <v>31817</v>
      </c>
      <c r="D1064" t="b">
        <f t="shared" ca="1" si="16"/>
        <v>1</v>
      </c>
      <c r="E1064" cm="1">
        <f t="array" aca="1" ref="E1064" ca="1">IF(F1064&lt;&gt;"",INDIRECT("'"&amp;F1064&amp;"'!"&amp;G1064),"")</f>
        <v>31817</v>
      </c>
      <c r="F1064" s="1175" t="s">
        <v>3614</v>
      </c>
      <c r="G1064" t="s">
        <v>3890</v>
      </c>
      <c r="H1064" s="3"/>
      <c r="I1064" s="3"/>
      <c r="J1064" s="3"/>
    </row>
    <row r="1065" spans="1:10" ht="15" customHeight="1">
      <c r="A1065">
        <v>1060</v>
      </c>
      <c r="B1065" s="6">
        <f>'EstExp 11-19'!K52</f>
        <v>0</v>
      </c>
      <c r="D1065" t="b">
        <f t="shared" ca="1" si="16"/>
        <v>1</v>
      </c>
      <c r="E1065" cm="1">
        <f t="array" aca="1" ref="E1065" ca="1">IF(F1065&lt;&gt;"",INDIRECT("'"&amp;F1065&amp;"'!"&amp;G1065),"")</f>
        <v>0</v>
      </c>
      <c r="F1065" s="1175" t="s">
        <v>3614</v>
      </c>
      <c r="G1065" t="s">
        <v>3891</v>
      </c>
      <c r="H1065" s="3"/>
      <c r="I1065" s="3"/>
      <c r="J1065" s="3"/>
    </row>
    <row r="1066" spans="1:10" ht="15" customHeight="1">
      <c r="A1066">
        <v>1061</v>
      </c>
      <c r="B1066" s="6">
        <f>'EstExp 11-19'!K55</f>
        <v>210516</v>
      </c>
      <c r="D1066" t="b">
        <f t="shared" ca="1" si="16"/>
        <v>1</v>
      </c>
      <c r="E1066" cm="1">
        <f t="array" aca="1" ref="E1066" ca="1">IF(F1066&lt;&gt;"",INDIRECT("'"&amp;F1066&amp;"'!"&amp;G1066),"")</f>
        <v>210516</v>
      </c>
      <c r="F1066" s="1175" t="s">
        <v>3614</v>
      </c>
      <c r="G1066" t="s">
        <v>3892</v>
      </c>
      <c r="H1066" s="3"/>
      <c r="I1066" s="3"/>
      <c r="J1066" s="3"/>
    </row>
    <row r="1067" spans="1:10" ht="15" customHeight="1">
      <c r="A1067">
        <v>1062</v>
      </c>
      <c r="B1067" s="6">
        <f>'EstExp 11-19'!K57</f>
        <v>73884</v>
      </c>
      <c r="D1067" t="b">
        <f t="shared" ca="1" si="16"/>
        <v>1</v>
      </c>
      <c r="E1067" cm="1">
        <f t="array" aca="1" ref="E1067" ca="1">IF(F1067&lt;&gt;"",INDIRECT("'"&amp;F1067&amp;"'!"&amp;G1067),"")</f>
        <v>73884</v>
      </c>
      <c r="F1067" s="1175" t="s">
        <v>3614</v>
      </c>
      <c r="G1067" t="s">
        <v>3893</v>
      </c>
      <c r="H1067" s="3"/>
      <c r="I1067" s="3"/>
      <c r="J1067" s="3"/>
    </row>
    <row r="1068" spans="1:10" ht="15" customHeight="1">
      <c r="A1068">
        <v>1063</v>
      </c>
      <c r="B1068" s="6">
        <f>'EstExp 11-19'!K58</f>
        <v>0</v>
      </c>
      <c r="D1068" t="b">
        <f t="shared" ca="1" si="16"/>
        <v>1</v>
      </c>
      <c r="E1068" cm="1">
        <f t="array" aca="1" ref="E1068" ca="1">IF(F1068&lt;&gt;"",INDIRECT("'"&amp;F1068&amp;"'!"&amp;G1068),"")</f>
        <v>0</v>
      </c>
      <c r="F1068" s="1175" t="s">
        <v>3614</v>
      </c>
      <c r="G1068" t="s">
        <v>3894</v>
      </c>
      <c r="H1068" s="3"/>
      <c r="I1068" s="3"/>
      <c r="J1068" s="3"/>
    </row>
    <row r="1069" spans="1:10" ht="15" customHeight="1">
      <c r="A1069">
        <v>1064</v>
      </c>
      <c r="B1069" s="6">
        <f>'EstExp 11-19'!K59</f>
        <v>73884</v>
      </c>
      <c r="D1069" t="b">
        <f t="shared" ca="1" si="16"/>
        <v>1</v>
      </c>
      <c r="E1069" cm="1">
        <f t="array" aca="1" ref="E1069" ca="1">IF(F1069&lt;&gt;"",INDIRECT("'"&amp;F1069&amp;"'!"&amp;G1069),"")</f>
        <v>73884</v>
      </c>
      <c r="F1069" s="1175" t="s">
        <v>3614</v>
      </c>
      <c r="G1069" t="s">
        <v>3895</v>
      </c>
      <c r="H1069" s="3"/>
      <c r="I1069" s="3"/>
      <c r="J1069" s="3"/>
    </row>
    <row r="1070" spans="1:10" ht="15" customHeight="1">
      <c r="A1070">
        <v>1065</v>
      </c>
      <c r="B1070" s="6">
        <f>'EstExp 11-19'!K61</f>
        <v>0</v>
      </c>
      <c r="D1070" t="b">
        <f t="shared" ca="1" si="16"/>
        <v>1</v>
      </c>
      <c r="E1070" cm="1">
        <f t="array" aca="1" ref="E1070" ca="1">IF(F1070&lt;&gt;"",INDIRECT("'"&amp;F1070&amp;"'!"&amp;G1070),"")</f>
        <v>0</v>
      </c>
      <c r="F1070" s="1175" t="s">
        <v>3614</v>
      </c>
      <c r="G1070" t="s">
        <v>3896</v>
      </c>
      <c r="H1070" s="3"/>
      <c r="I1070" s="3"/>
      <c r="J1070" s="3"/>
    </row>
    <row r="1071" spans="1:10" ht="15" customHeight="1">
      <c r="A1071">
        <v>1066</v>
      </c>
      <c r="B1071" s="6">
        <f>'EstExp 11-19'!K62</f>
        <v>90394</v>
      </c>
      <c r="D1071" t="b">
        <f t="shared" ca="1" si="16"/>
        <v>1</v>
      </c>
      <c r="E1071" cm="1">
        <f t="array" aca="1" ref="E1071" ca="1">IF(F1071&lt;&gt;"",INDIRECT("'"&amp;F1071&amp;"'!"&amp;G1071),"")</f>
        <v>90394</v>
      </c>
      <c r="F1071" s="1175" t="s">
        <v>3614</v>
      </c>
      <c r="G1071" t="s">
        <v>3897</v>
      </c>
      <c r="H1071" s="3"/>
      <c r="I1071" s="3"/>
      <c r="J1071" s="3"/>
    </row>
    <row r="1072" spans="1:10" ht="15" customHeight="1">
      <c r="A1072">
        <v>1067</v>
      </c>
      <c r="B1072" s="6">
        <f>'EstExp 11-19'!K63</f>
        <v>0</v>
      </c>
      <c r="D1072" t="b">
        <f t="shared" ca="1" si="16"/>
        <v>1</v>
      </c>
      <c r="E1072" cm="1">
        <f t="array" aca="1" ref="E1072" ca="1">IF(F1072&lt;&gt;"",INDIRECT("'"&amp;F1072&amp;"'!"&amp;G1072),"")</f>
        <v>0</v>
      </c>
      <c r="F1072" s="1175" t="s">
        <v>3614</v>
      </c>
      <c r="G1072" t="s">
        <v>3898</v>
      </c>
      <c r="H1072" s="3"/>
      <c r="I1072" s="3"/>
      <c r="J1072" s="3"/>
    </row>
    <row r="1073" spans="1:10" ht="15" customHeight="1">
      <c r="A1073">
        <v>1068</v>
      </c>
      <c r="B1073" s="6">
        <f>'EstExp 11-19'!K64</f>
        <v>0</v>
      </c>
      <c r="D1073" t="b">
        <f t="shared" ca="1" si="16"/>
        <v>1</v>
      </c>
      <c r="E1073" cm="1">
        <f t="array" aca="1" ref="E1073" ca="1">IF(F1073&lt;&gt;"",INDIRECT("'"&amp;F1073&amp;"'!"&amp;G1073),"")</f>
        <v>0</v>
      </c>
      <c r="F1073" s="1175" t="s">
        <v>3614</v>
      </c>
      <c r="G1073" t="s">
        <v>3899</v>
      </c>
      <c r="H1073" s="3"/>
      <c r="I1073" s="3"/>
      <c r="J1073" s="3"/>
    </row>
    <row r="1074" spans="1:10" ht="15" customHeight="1">
      <c r="A1074">
        <v>1069</v>
      </c>
      <c r="B1074" s="6">
        <f>'EstExp 11-19'!K65</f>
        <v>0</v>
      </c>
      <c r="D1074" t="b">
        <f t="shared" ca="1" si="16"/>
        <v>1</v>
      </c>
      <c r="E1074" cm="1">
        <f t="array" aca="1" ref="E1074" ca="1">IF(F1074&lt;&gt;"",INDIRECT("'"&amp;F1074&amp;"'!"&amp;G1074),"")</f>
        <v>0</v>
      </c>
      <c r="F1074" s="1175" t="s">
        <v>3614</v>
      </c>
      <c r="G1074" t="s">
        <v>3900</v>
      </c>
      <c r="H1074" s="3"/>
      <c r="I1074" s="3"/>
      <c r="J1074" s="3"/>
    </row>
    <row r="1075" spans="1:10" ht="15" customHeight="1">
      <c r="A1075">
        <v>1070</v>
      </c>
      <c r="B1075" s="6">
        <f>'EstExp 11-19'!K66</f>
        <v>0</v>
      </c>
      <c r="D1075" t="b">
        <f t="shared" ca="1" si="16"/>
        <v>1</v>
      </c>
      <c r="E1075" cm="1">
        <f t="array" aca="1" ref="E1075" ca="1">IF(F1075&lt;&gt;"",INDIRECT("'"&amp;F1075&amp;"'!"&amp;G1075),"")</f>
        <v>0</v>
      </c>
      <c r="F1075" s="1175" t="s">
        <v>3614</v>
      </c>
      <c r="G1075" t="s">
        <v>3901</v>
      </c>
      <c r="H1075" s="3"/>
      <c r="I1075" s="3"/>
      <c r="J1075" s="3"/>
    </row>
    <row r="1076" spans="1:10" ht="15.75" customHeight="1">
      <c r="A1076" s="1">
        <v>1071</v>
      </c>
      <c r="C1076" s="2" t="s">
        <v>3581</v>
      </c>
      <c r="E1076" t="str" cm="1">
        <f t="array" aca="1" ref="E1076" ca="1">IF(F1076&lt;&gt;"",INDIRECT("'"&amp;F1076&amp;"'!"&amp;G1076),"")</f>
        <v/>
      </c>
      <c r="F1076" s="550"/>
      <c r="H1076" s="3"/>
      <c r="I1076" s="3"/>
      <c r="J1076" s="3"/>
    </row>
    <row r="1077" spans="1:10" ht="15" customHeight="1">
      <c r="A1077">
        <v>1072</v>
      </c>
      <c r="B1077" s="6">
        <f>'EstExp 11-19'!K67</f>
        <v>90394</v>
      </c>
      <c r="D1077" t="b">
        <f ca="1">E1077=B1077</f>
        <v>1</v>
      </c>
      <c r="E1077" cm="1">
        <f t="array" aca="1" ref="E1077" ca="1">IF(F1077&lt;&gt;"",INDIRECT("'"&amp;F1077&amp;"'!"&amp;G1077),"")</f>
        <v>90394</v>
      </c>
      <c r="F1077" s="1175" t="s">
        <v>3614</v>
      </c>
      <c r="G1077" t="s">
        <v>3902</v>
      </c>
      <c r="H1077" s="3"/>
      <c r="I1077" s="3"/>
      <c r="J1077" s="3"/>
    </row>
    <row r="1078" spans="1:10" ht="15" customHeight="1">
      <c r="A1078">
        <v>1073</v>
      </c>
      <c r="B1078" s="6">
        <f>'EstExp 11-19'!K69</f>
        <v>0</v>
      </c>
      <c r="D1078" t="b">
        <f ca="1">E1078=B1078</f>
        <v>1</v>
      </c>
      <c r="E1078" cm="1">
        <f t="array" aca="1" ref="E1078" ca="1">IF(F1078&lt;&gt;"",INDIRECT("'"&amp;F1078&amp;"'!"&amp;G1078),"")</f>
        <v>0</v>
      </c>
      <c r="F1078" s="1175" t="s">
        <v>3614</v>
      </c>
      <c r="G1078" t="s">
        <v>3903</v>
      </c>
      <c r="H1078" s="3"/>
      <c r="I1078" s="3"/>
      <c r="J1078" s="3"/>
    </row>
    <row r="1079" spans="1:10" ht="15" customHeight="1">
      <c r="A1079">
        <v>1074</v>
      </c>
      <c r="B1079" s="6">
        <f>'EstExp 11-19'!K70</f>
        <v>0</v>
      </c>
      <c r="D1079" t="b">
        <f ca="1">E1079=B1079</f>
        <v>1</v>
      </c>
      <c r="E1079" cm="1">
        <f t="array" aca="1" ref="E1079" ca="1">IF(F1079&lt;&gt;"",INDIRECT("'"&amp;F1079&amp;"'!"&amp;G1079),"")</f>
        <v>0</v>
      </c>
      <c r="F1079" s="1175" t="s">
        <v>3614</v>
      </c>
      <c r="G1079" t="s">
        <v>3904</v>
      </c>
      <c r="H1079" s="3"/>
      <c r="I1079" s="3"/>
      <c r="J1079" s="3"/>
    </row>
    <row r="1080" spans="1:10" ht="15" customHeight="1">
      <c r="A1080">
        <v>1075</v>
      </c>
      <c r="B1080" s="6">
        <f>'EstExp 11-19'!K71</f>
        <v>0</v>
      </c>
      <c r="D1080" t="b">
        <f ca="1">E1080=B1080</f>
        <v>1</v>
      </c>
      <c r="E1080" cm="1">
        <f t="array" aca="1" ref="E1080" ca="1">IF(F1080&lt;&gt;"",INDIRECT("'"&amp;F1080&amp;"'!"&amp;G1080),"")</f>
        <v>0</v>
      </c>
      <c r="F1080" s="1175" t="s">
        <v>3614</v>
      </c>
      <c r="G1080" t="s">
        <v>3905</v>
      </c>
      <c r="H1080" s="3"/>
      <c r="I1080" s="3"/>
      <c r="J1080" s="3"/>
    </row>
    <row r="1081" spans="1:10" ht="15" customHeight="1">
      <c r="A1081">
        <v>1076</v>
      </c>
      <c r="B1081" s="6">
        <f>'EstExp 11-19'!K72</f>
        <v>0</v>
      </c>
      <c r="D1081" t="b">
        <f ca="1">E1081=B1081</f>
        <v>1</v>
      </c>
      <c r="E1081" cm="1">
        <f t="array" aca="1" ref="E1081" ca="1">IF(F1081&lt;&gt;"",INDIRECT("'"&amp;F1081&amp;"'!"&amp;G1081),"")</f>
        <v>0</v>
      </c>
      <c r="F1081" s="1175" t="s">
        <v>3614</v>
      </c>
      <c r="G1081" t="s">
        <v>3906</v>
      </c>
      <c r="H1081" s="3"/>
      <c r="I1081" s="3"/>
      <c r="J1081" s="3"/>
    </row>
    <row r="1082" spans="1:10" ht="15.75" customHeight="1">
      <c r="A1082" s="1">
        <v>1077</v>
      </c>
      <c r="C1082" s="2" t="s">
        <v>3581</v>
      </c>
      <c r="E1082" t="str" cm="1">
        <f t="array" aca="1" ref="E1082" ca="1">IF(F1082&lt;&gt;"",INDIRECT("'"&amp;F1082&amp;"'!"&amp;G1082),"")</f>
        <v/>
      </c>
      <c r="F1082" s="550"/>
      <c r="H1082" s="3"/>
      <c r="I1082" s="3"/>
      <c r="J1082" s="3"/>
    </row>
    <row r="1083" spans="1:10" ht="15" customHeight="1">
      <c r="A1083">
        <v>1078</v>
      </c>
      <c r="B1083" s="6">
        <f>'EstExp 11-19'!K73</f>
        <v>0</v>
      </c>
      <c r="D1083" t="b">
        <f ca="1">E1083=B1083</f>
        <v>1</v>
      </c>
      <c r="E1083" cm="1">
        <f t="array" aca="1" ref="E1083" ca="1">IF(F1083&lt;&gt;"",INDIRECT("'"&amp;F1083&amp;"'!"&amp;G1083),"")</f>
        <v>0</v>
      </c>
      <c r="F1083" s="1175" t="s">
        <v>3614</v>
      </c>
      <c r="G1083" t="s">
        <v>3907</v>
      </c>
      <c r="H1083" s="3"/>
      <c r="I1083" s="3"/>
      <c r="J1083" s="3"/>
    </row>
    <row r="1084" spans="1:10" ht="15.75" customHeight="1">
      <c r="A1084" s="1">
        <v>1079</v>
      </c>
      <c r="C1084" s="2" t="s">
        <v>3581</v>
      </c>
      <c r="E1084" t="str" cm="1">
        <f t="array" aca="1" ref="E1084" ca="1">IF(F1084&lt;&gt;"",INDIRECT("'"&amp;F1084&amp;"'!"&amp;G1084),"")</f>
        <v/>
      </c>
      <c r="F1084" s="550"/>
      <c r="H1084" s="3"/>
      <c r="I1084" s="3"/>
      <c r="J1084" s="3"/>
    </row>
    <row r="1085" spans="1:10" ht="15" customHeight="1">
      <c r="A1085">
        <v>1080</v>
      </c>
      <c r="B1085" s="6">
        <f>'EstExp 11-19'!K74</f>
        <v>0</v>
      </c>
      <c r="D1085" t="b">
        <f t="shared" ref="D1085:D1091" ca="1" si="17">E1085=B1085</f>
        <v>1</v>
      </c>
      <c r="E1085" cm="1">
        <f t="array" aca="1" ref="E1085" ca="1">IF(F1085&lt;&gt;"",INDIRECT("'"&amp;F1085&amp;"'!"&amp;G1085),"")</f>
        <v>0</v>
      </c>
      <c r="F1085" s="1175" t="s">
        <v>3614</v>
      </c>
      <c r="G1085" t="s">
        <v>3908</v>
      </c>
      <c r="H1085" s="3"/>
      <c r="I1085" s="3"/>
      <c r="J1085" s="3"/>
    </row>
    <row r="1086" spans="1:10" ht="15" customHeight="1">
      <c r="A1086">
        <v>1081</v>
      </c>
      <c r="B1086" s="6">
        <f>'EstExp 11-19'!K75</f>
        <v>0</v>
      </c>
      <c r="D1086" t="b">
        <f t="shared" ca="1" si="17"/>
        <v>1</v>
      </c>
      <c r="E1086" cm="1">
        <f t="array" aca="1" ref="E1086" ca="1">IF(F1086&lt;&gt;"",INDIRECT("'"&amp;F1086&amp;"'!"&amp;G1086),"")</f>
        <v>0</v>
      </c>
      <c r="F1086" s="1175" t="s">
        <v>3614</v>
      </c>
      <c r="G1086" t="s">
        <v>3909</v>
      </c>
      <c r="H1086" s="3"/>
      <c r="I1086" s="3"/>
      <c r="J1086" s="3"/>
    </row>
    <row r="1087" spans="1:10" ht="15" customHeight="1">
      <c r="A1087">
        <v>1082</v>
      </c>
      <c r="B1087" s="6">
        <f>'EstExp 11-19'!K76</f>
        <v>423820</v>
      </c>
      <c r="D1087" t="b">
        <f t="shared" ca="1" si="17"/>
        <v>1</v>
      </c>
      <c r="E1087" cm="1">
        <f t="array" aca="1" ref="E1087" ca="1">IF(F1087&lt;&gt;"",INDIRECT("'"&amp;F1087&amp;"'!"&amp;G1087),"")</f>
        <v>423820</v>
      </c>
      <c r="F1087" s="1175" t="s">
        <v>3614</v>
      </c>
      <c r="G1087" t="s">
        <v>3910</v>
      </c>
      <c r="H1087" s="3"/>
      <c r="I1087" s="3"/>
      <c r="J1087" s="3"/>
    </row>
    <row r="1088" spans="1:10" ht="15" customHeight="1">
      <c r="A1088">
        <v>1083</v>
      </c>
      <c r="B1088" s="6">
        <f>'EstExp 11-19'!K77</f>
        <v>0</v>
      </c>
      <c r="D1088" t="b">
        <f t="shared" ca="1" si="17"/>
        <v>1</v>
      </c>
      <c r="E1088" cm="1">
        <f t="array" aca="1" ref="E1088" ca="1">IF(F1088&lt;&gt;"",INDIRECT("'"&amp;F1088&amp;"'!"&amp;G1088),"")</f>
        <v>0</v>
      </c>
      <c r="F1088" s="1175" t="s">
        <v>3614</v>
      </c>
      <c r="G1088" t="s">
        <v>3911</v>
      </c>
      <c r="H1088" s="3"/>
      <c r="I1088" s="3"/>
      <c r="J1088" s="3"/>
    </row>
    <row r="1089" spans="1:10" ht="15" customHeight="1">
      <c r="A1089">
        <v>1084</v>
      </c>
      <c r="B1089" s="6">
        <f>'EstExp 11-19'!K104</f>
        <v>247130</v>
      </c>
      <c r="D1089" t="b">
        <f t="shared" ca="1" si="17"/>
        <v>1</v>
      </c>
      <c r="E1089" cm="1">
        <f t="array" aca="1" ref="E1089" ca="1">IF(F1089&lt;&gt;"",INDIRECT("'"&amp;F1089&amp;"'!"&amp;G1089),"")</f>
        <v>247130</v>
      </c>
      <c r="F1089" s="1175" t="s">
        <v>3614</v>
      </c>
      <c r="G1089" t="s">
        <v>3912</v>
      </c>
      <c r="H1089" s="3"/>
      <c r="I1089" s="3"/>
      <c r="J1089" s="3"/>
    </row>
    <row r="1090" spans="1:10" ht="15" customHeight="1">
      <c r="A1090">
        <v>1085</v>
      </c>
      <c r="B1090" s="6">
        <f>'EstExp 11-19'!K107</f>
        <v>0</v>
      </c>
      <c r="D1090" t="b">
        <f t="shared" ca="1" si="17"/>
        <v>1</v>
      </c>
      <c r="E1090" cm="1">
        <f t="array" aca="1" ref="E1090" ca="1">IF(F1090&lt;&gt;"",INDIRECT("'"&amp;F1090&amp;"'!"&amp;G1090),"")</f>
        <v>0</v>
      </c>
      <c r="F1090" s="1175" t="s">
        <v>3614</v>
      </c>
      <c r="G1090" t="s">
        <v>3913</v>
      </c>
      <c r="H1090" s="3"/>
      <c r="I1090" s="3"/>
      <c r="J1090" s="3"/>
    </row>
    <row r="1091" spans="1:10" ht="15" customHeight="1">
      <c r="A1091">
        <v>1086</v>
      </c>
      <c r="B1091" s="6">
        <f>'EstExp 11-19'!K108</f>
        <v>0</v>
      </c>
      <c r="D1091" t="b">
        <f t="shared" ca="1" si="17"/>
        <v>1</v>
      </c>
      <c r="E1091" cm="1">
        <f t="array" aca="1" ref="E1091" ca="1">IF(F1091&lt;&gt;"",INDIRECT("'"&amp;F1091&amp;"'!"&amp;G1091),"")</f>
        <v>0</v>
      </c>
      <c r="F1091" s="1175" t="s">
        <v>3614</v>
      </c>
      <c r="G1091" t="s">
        <v>3914</v>
      </c>
      <c r="H1091" s="3"/>
      <c r="I1091" s="3"/>
      <c r="J1091" s="3"/>
    </row>
    <row r="1092" spans="1:10" ht="15.75" customHeight="1">
      <c r="A1092" s="1">
        <v>1087</v>
      </c>
      <c r="C1092" s="2" t="s">
        <v>3871</v>
      </c>
      <c r="E1092" t="str" cm="1">
        <f t="array" aca="1" ref="E1092" ca="1">IF(F1092&lt;&gt;"",INDIRECT("'"&amp;F1092&amp;"'!"&amp;G1092),"")</f>
        <v/>
      </c>
      <c r="F1092" s="550"/>
      <c r="H1092" s="3"/>
      <c r="I1092" s="3"/>
      <c r="J1092" s="3"/>
    </row>
    <row r="1093" spans="1:10" ht="15" customHeight="1">
      <c r="A1093">
        <v>1088</v>
      </c>
      <c r="B1093" s="6">
        <f>'EstExp 11-19'!K111</f>
        <v>0</v>
      </c>
      <c r="D1093" t="b">
        <f ca="1">E1093=B1093</f>
        <v>1</v>
      </c>
      <c r="E1093" cm="1">
        <f t="array" aca="1" ref="E1093" ca="1">IF(F1093&lt;&gt;"",INDIRECT("'"&amp;F1093&amp;"'!"&amp;G1093),"")</f>
        <v>0</v>
      </c>
      <c r="F1093" s="1175" t="s">
        <v>3614</v>
      </c>
      <c r="G1093" t="s">
        <v>3915</v>
      </c>
      <c r="H1093" s="3"/>
      <c r="I1093" s="3"/>
      <c r="J1093" s="3"/>
    </row>
    <row r="1094" spans="1:10" ht="15.75" customHeight="1">
      <c r="A1094" s="1">
        <v>1089</v>
      </c>
      <c r="C1094" s="2" t="s">
        <v>3581</v>
      </c>
      <c r="E1094" t="str" cm="1">
        <f t="array" aca="1" ref="E1094" ca="1">IF(F1094&lt;&gt;"",INDIRECT("'"&amp;F1094&amp;"'!"&amp;G1094),"")</f>
        <v/>
      </c>
      <c r="F1094" s="550"/>
      <c r="H1094" s="3"/>
      <c r="I1094" s="3"/>
      <c r="J1094" s="3"/>
    </row>
    <row r="1095" spans="1:10" ht="15" customHeight="1">
      <c r="A1095">
        <v>1090</v>
      </c>
      <c r="B1095" s="6">
        <f>'EstExp 11-19'!K114</f>
        <v>0</v>
      </c>
      <c r="D1095" t="b">
        <f ca="1">E1095=B1095</f>
        <v>1</v>
      </c>
      <c r="E1095" cm="1">
        <f t="array" aca="1" ref="E1095" ca="1">IF(F1095&lt;&gt;"",INDIRECT("'"&amp;F1095&amp;"'!"&amp;G1095),"")</f>
        <v>0</v>
      </c>
      <c r="F1095" s="1175" t="s">
        <v>3614</v>
      </c>
      <c r="G1095" t="s">
        <v>3916</v>
      </c>
      <c r="H1095" s="3"/>
      <c r="I1095" s="3"/>
      <c r="J1095" s="3"/>
    </row>
    <row r="1096" spans="1:10" ht="15" customHeight="1">
      <c r="A1096">
        <v>1091</v>
      </c>
      <c r="B1096" s="6">
        <f>'EstExp 11-19'!K116</f>
        <v>1327721</v>
      </c>
      <c r="D1096" t="b">
        <f ca="1">E1096=B1096</f>
        <v>1</v>
      </c>
      <c r="E1096" cm="1">
        <f t="array" aca="1" ref="E1096" ca="1">IF(F1096&lt;&gt;"",INDIRECT("'"&amp;F1096&amp;"'!"&amp;G1096),"")</f>
        <v>1327721</v>
      </c>
      <c r="F1096" s="1175" t="s">
        <v>3614</v>
      </c>
      <c r="G1096" t="s">
        <v>3917</v>
      </c>
      <c r="H1096" s="3"/>
      <c r="I1096" s="3"/>
      <c r="J1096" s="3"/>
    </row>
    <row r="1097" spans="1:10" ht="15" customHeight="1">
      <c r="A1097">
        <v>1092</v>
      </c>
      <c r="B1097" s="6">
        <f>'EstExp 11-19'!K118</f>
        <v>0</v>
      </c>
      <c r="D1097" t="b">
        <f ca="1">E1097=B1097</f>
        <v>1</v>
      </c>
      <c r="E1097" cm="1">
        <f t="array" aca="1" ref="E1097" ca="1">IF(F1097&lt;&gt;"",INDIRECT("'"&amp;F1097&amp;"'!"&amp;G1097),"")</f>
        <v>0</v>
      </c>
      <c r="F1097" s="1175" t="s">
        <v>3614</v>
      </c>
      <c r="G1097" t="s">
        <v>3918</v>
      </c>
      <c r="H1097" s="3"/>
      <c r="I1097" s="3"/>
      <c r="J1097" s="3"/>
    </row>
    <row r="1098" spans="1:10" ht="15.75" customHeight="1">
      <c r="A1098" s="1">
        <v>1093</v>
      </c>
      <c r="C1098" s="2" t="s">
        <v>3581</v>
      </c>
      <c r="E1098" t="str" cm="1">
        <f t="array" aca="1" ref="E1098" ca="1">IF(F1098&lt;&gt;"",INDIRECT("'"&amp;F1098&amp;"'!"&amp;G1098),"")</f>
        <v/>
      </c>
      <c r="F1098" s="550"/>
      <c r="H1098" s="3"/>
      <c r="I1098" s="3"/>
      <c r="J1098" s="3"/>
    </row>
    <row r="1099" spans="1:10" ht="15.75" customHeight="1">
      <c r="A1099" s="1">
        <v>1094</v>
      </c>
      <c r="C1099" s="2" t="s">
        <v>3581</v>
      </c>
      <c r="E1099" t="str" cm="1">
        <f t="array" aca="1" ref="E1099" ca="1">IF(F1099&lt;&gt;"",INDIRECT("'"&amp;F1099&amp;"'!"&amp;G1099),"")</f>
        <v/>
      </c>
      <c r="F1099" s="550"/>
      <c r="H1099" s="3"/>
      <c r="I1099" s="3"/>
      <c r="J1099" s="3"/>
    </row>
    <row r="1100" spans="1:10" ht="15.75" customHeight="1">
      <c r="A1100" s="1">
        <v>1095</v>
      </c>
      <c r="C1100" s="2" t="s">
        <v>3581</v>
      </c>
      <c r="E1100" t="str" cm="1">
        <f t="array" aca="1" ref="E1100" ca="1">IF(F1100&lt;&gt;"",INDIRECT("'"&amp;F1100&amp;"'!"&amp;G1100),"")</f>
        <v/>
      </c>
      <c r="F1100" s="550"/>
      <c r="H1100" s="3"/>
      <c r="I1100" s="3"/>
      <c r="J1100" s="3"/>
    </row>
    <row r="1101" spans="1:10" ht="15.75" customHeight="1">
      <c r="A1101" s="1">
        <v>1096</v>
      </c>
      <c r="C1101" s="2" t="s">
        <v>3581</v>
      </c>
      <c r="E1101" t="str" cm="1">
        <f t="array" aca="1" ref="E1101" ca="1">IF(F1101&lt;&gt;"",INDIRECT("'"&amp;F1101&amp;"'!"&amp;G1101),"")</f>
        <v/>
      </c>
      <c r="F1101" s="550"/>
      <c r="H1101" s="3"/>
      <c r="I1101" s="3"/>
      <c r="J1101" s="3"/>
    </row>
    <row r="1102" spans="1:10" ht="15.75" customHeight="1">
      <c r="A1102" s="1">
        <v>1097</v>
      </c>
      <c r="C1102" s="2" t="s">
        <v>3581</v>
      </c>
      <c r="E1102" t="str" cm="1">
        <f t="array" aca="1" ref="E1102" ca="1">IF(F1102&lt;&gt;"",INDIRECT("'"&amp;F1102&amp;"'!"&amp;G1102),"")</f>
        <v/>
      </c>
      <c r="F1102" s="550"/>
      <c r="H1102" s="3"/>
      <c r="I1102" s="3"/>
      <c r="J1102" s="3"/>
    </row>
    <row r="1103" spans="1:10" ht="15.75" customHeight="1">
      <c r="A1103" s="1">
        <v>1098</v>
      </c>
      <c r="C1103" s="2" t="s">
        <v>3581</v>
      </c>
      <c r="E1103" t="str" cm="1">
        <f t="array" aca="1" ref="E1103" ca="1">IF(F1103&lt;&gt;"",INDIRECT("'"&amp;F1103&amp;"'!"&amp;G1103),"")</f>
        <v/>
      </c>
      <c r="F1103" s="550"/>
      <c r="H1103" s="3"/>
      <c r="I1103" s="3"/>
      <c r="J1103" s="3"/>
    </row>
    <row r="1104" spans="1:10" ht="15.75" customHeight="1">
      <c r="A1104" s="1">
        <v>1099</v>
      </c>
      <c r="C1104" s="2" t="s">
        <v>3581</v>
      </c>
      <c r="E1104" t="str" cm="1">
        <f t="array" aca="1" ref="E1104" ca="1">IF(F1104&lt;&gt;"",INDIRECT("'"&amp;F1104&amp;"'!"&amp;G1104),"")</f>
        <v/>
      </c>
      <c r="F1104" s="550"/>
      <c r="H1104" s="3"/>
      <c r="I1104" s="3"/>
      <c r="J1104" s="3"/>
    </row>
    <row r="1105" spans="1:10" ht="15.75" customHeight="1">
      <c r="A1105" s="1">
        <v>1100</v>
      </c>
      <c r="C1105" s="2" t="s">
        <v>3581</v>
      </c>
      <c r="E1105" t="str" cm="1">
        <f t="array" aca="1" ref="E1105" ca="1">IF(F1105&lt;&gt;"",INDIRECT("'"&amp;F1105&amp;"'!"&amp;G1105),"")</f>
        <v/>
      </c>
      <c r="F1105" s="550"/>
      <c r="H1105" s="3"/>
      <c r="I1105" s="3"/>
      <c r="J1105" s="3"/>
    </row>
    <row r="1106" spans="1:10" ht="15.75" customHeight="1">
      <c r="A1106" s="1">
        <v>1101</v>
      </c>
      <c r="C1106" s="2" t="s">
        <v>3581</v>
      </c>
      <c r="E1106" t="str" cm="1">
        <f t="array" aca="1" ref="E1106" ca="1">IF(F1106&lt;&gt;"",INDIRECT("'"&amp;F1106&amp;"'!"&amp;G1106),"")</f>
        <v/>
      </c>
      <c r="F1106" s="550"/>
      <c r="H1106" s="3"/>
      <c r="I1106" s="3"/>
      <c r="J1106" s="3"/>
    </row>
    <row r="1107" spans="1:10" ht="15.75" customHeight="1">
      <c r="A1107" s="1">
        <v>1102</v>
      </c>
      <c r="C1107" s="2" t="s">
        <v>3581</v>
      </c>
      <c r="E1107" t="str" cm="1">
        <f t="array" aca="1" ref="E1107" ca="1">IF(F1107&lt;&gt;"",INDIRECT("'"&amp;F1107&amp;"'!"&amp;G1107),"")</f>
        <v/>
      </c>
      <c r="F1107" s="550"/>
      <c r="H1107" s="3"/>
      <c r="I1107" s="3"/>
      <c r="J1107" s="3"/>
    </row>
    <row r="1108" spans="1:10" ht="15.75" customHeight="1">
      <c r="A1108" s="1">
        <v>1103</v>
      </c>
      <c r="C1108" s="2" t="s">
        <v>3581</v>
      </c>
      <c r="E1108" t="str" cm="1">
        <f t="array" aca="1" ref="E1108" ca="1">IF(F1108&lt;&gt;"",INDIRECT("'"&amp;F1108&amp;"'!"&amp;G1108),"")</f>
        <v/>
      </c>
      <c r="F1108" s="550"/>
      <c r="H1108" s="3"/>
      <c r="I1108" s="3"/>
      <c r="J1108" s="3"/>
    </row>
    <row r="1109" spans="1:10" ht="15.75" customHeight="1">
      <c r="A1109" s="1">
        <v>1104</v>
      </c>
      <c r="C1109" s="2" t="s">
        <v>3581</v>
      </c>
      <c r="E1109" t="str" cm="1">
        <f t="array" aca="1" ref="E1109" ca="1">IF(F1109&lt;&gt;"",INDIRECT("'"&amp;F1109&amp;"'!"&amp;G1109),"")</f>
        <v/>
      </c>
      <c r="F1109" s="550"/>
      <c r="H1109" s="3"/>
      <c r="I1109" s="3"/>
      <c r="J1109" s="3"/>
    </row>
    <row r="1110" spans="1:10" ht="15.75" customHeight="1">
      <c r="A1110" s="1">
        <v>1105</v>
      </c>
      <c r="C1110" s="2" t="s">
        <v>3581</v>
      </c>
      <c r="E1110" t="str" cm="1">
        <f t="array" aca="1" ref="E1110" ca="1">IF(F1110&lt;&gt;"",INDIRECT("'"&amp;F1110&amp;"'!"&amp;G1110),"")</f>
        <v/>
      </c>
      <c r="F1110" s="550"/>
      <c r="H1110" s="3"/>
      <c r="I1110" s="3"/>
      <c r="J1110" s="3"/>
    </row>
    <row r="1111" spans="1:10" ht="15.75" customHeight="1">
      <c r="A1111" s="1">
        <v>1106</v>
      </c>
      <c r="C1111" s="2" t="s">
        <v>3581</v>
      </c>
      <c r="E1111" t="str" cm="1">
        <f t="array" aca="1" ref="E1111" ca="1">IF(F1111&lt;&gt;"",INDIRECT("'"&amp;F1111&amp;"'!"&amp;G1111),"")</f>
        <v/>
      </c>
      <c r="F1111" s="550"/>
      <c r="H1111" s="3"/>
      <c r="I1111" s="3"/>
      <c r="J1111" s="3"/>
    </row>
    <row r="1112" spans="1:10" ht="15.75" customHeight="1">
      <c r="A1112" s="1">
        <v>1107</v>
      </c>
      <c r="C1112" s="2" t="s">
        <v>3581</v>
      </c>
      <c r="E1112" t="str" cm="1">
        <f t="array" aca="1" ref="E1112" ca="1">IF(F1112&lt;&gt;"",INDIRECT("'"&amp;F1112&amp;"'!"&amp;G1112),"")</f>
        <v/>
      </c>
      <c r="F1112" s="550"/>
      <c r="H1112" s="3"/>
      <c r="I1112" s="3"/>
      <c r="J1112" s="3"/>
    </row>
    <row r="1113" spans="1:10" ht="15.75" customHeight="1">
      <c r="A1113" s="1">
        <v>1108</v>
      </c>
      <c r="C1113" s="2" t="s">
        <v>3581</v>
      </c>
      <c r="E1113" t="str" cm="1">
        <f t="array" aca="1" ref="E1113" ca="1">IF(F1113&lt;&gt;"",INDIRECT("'"&amp;F1113&amp;"'!"&amp;G1113),"")</f>
        <v/>
      </c>
      <c r="F1113" s="550"/>
      <c r="H1113" s="3"/>
      <c r="I1113" s="3"/>
      <c r="J1113" s="3"/>
    </row>
    <row r="1114" spans="1:10" ht="15.75" customHeight="1">
      <c r="A1114" s="1">
        <v>1109</v>
      </c>
      <c r="C1114" s="2" t="s">
        <v>3581</v>
      </c>
      <c r="E1114" t="str" cm="1">
        <f t="array" aca="1" ref="E1114" ca="1">IF(F1114&lt;&gt;"",INDIRECT("'"&amp;F1114&amp;"'!"&amp;G1114),"")</f>
        <v/>
      </c>
      <c r="F1114" s="550"/>
      <c r="H1114" s="3"/>
      <c r="I1114" s="3"/>
      <c r="J1114" s="3"/>
    </row>
    <row r="1115" spans="1:10" ht="15.75" customHeight="1">
      <c r="A1115" s="1">
        <v>1110</v>
      </c>
      <c r="C1115" s="2" t="s">
        <v>3581</v>
      </c>
      <c r="E1115" t="str" cm="1">
        <f t="array" aca="1" ref="E1115" ca="1">IF(F1115&lt;&gt;"",INDIRECT("'"&amp;F1115&amp;"'!"&amp;G1115),"")</f>
        <v/>
      </c>
      <c r="F1115" s="550"/>
      <c r="H1115" s="3"/>
      <c r="I1115" s="3"/>
      <c r="J1115" s="3"/>
    </row>
    <row r="1116" spans="1:10" ht="15.75" customHeight="1">
      <c r="A1116" s="1">
        <v>1111</v>
      </c>
      <c r="C1116" s="2" t="s">
        <v>3581</v>
      </c>
      <c r="E1116" t="str" cm="1">
        <f t="array" aca="1" ref="E1116" ca="1">IF(F1116&lt;&gt;"",INDIRECT("'"&amp;F1116&amp;"'!"&amp;G1116),"")</f>
        <v/>
      </c>
      <c r="F1116" s="550"/>
      <c r="H1116" s="3"/>
      <c r="I1116" s="3"/>
      <c r="J1116" s="3"/>
    </row>
    <row r="1117" spans="1:10" ht="15.75" customHeight="1">
      <c r="A1117" s="1">
        <v>1112</v>
      </c>
      <c r="C1117" s="2" t="s">
        <v>3581</v>
      </c>
      <c r="E1117" t="str" cm="1">
        <f t="array" aca="1" ref="E1117" ca="1">IF(F1117&lt;&gt;"",INDIRECT("'"&amp;F1117&amp;"'!"&amp;G1117),"")</f>
        <v/>
      </c>
      <c r="F1117" s="550"/>
      <c r="H1117" s="3"/>
      <c r="I1117" s="3"/>
      <c r="J1117" s="3"/>
    </row>
    <row r="1118" spans="1:10" ht="15.75" customHeight="1">
      <c r="A1118" s="1">
        <v>1113</v>
      </c>
      <c r="C1118" s="2" t="s">
        <v>3581</v>
      </c>
      <c r="E1118" t="str" cm="1">
        <f t="array" aca="1" ref="E1118" ca="1">IF(F1118&lt;&gt;"",INDIRECT("'"&amp;F1118&amp;"'!"&amp;G1118),"")</f>
        <v/>
      </c>
      <c r="F1118" s="550"/>
      <c r="H1118" s="3"/>
      <c r="I1118" s="3"/>
      <c r="J1118" s="3"/>
    </row>
    <row r="1119" spans="1:10" ht="15.75" customHeight="1">
      <c r="A1119" s="1">
        <v>1114</v>
      </c>
      <c r="C1119" s="2" t="s">
        <v>3581</v>
      </c>
      <c r="E1119" t="str" cm="1">
        <f t="array" aca="1" ref="E1119" ca="1">IF(F1119&lt;&gt;"",INDIRECT("'"&amp;F1119&amp;"'!"&amp;G1119),"")</f>
        <v/>
      </c>
      <c r="F1119" s="550"/>
      <c r="H1119" s="3"/>
      <c r="I1119" s="3"/>
      <c r="J1119" s="3"/>
    </row>
    <row r="1120" spans="1:10" ht="15.75" customHeight="1">
      <c r="A1120" s="1">
        <v>1115</v>
      </c>
      <c r="C1120" s="2" t="s">
        <v>3581</v>
      </c>
      <c r="E1120" t="str" cm="1">
        <f t="array" aca="1" ref="E1120" ca="1">IF(F1120&lt;&gt;"",INDIRECT("'"&amp;F1120&amp;"'!"&amp;G1120),"")</f>
        <v/>
      </c>
      <c r="F1120" s="550"/>
      <c r="H1120" s="3"/>
      <c r="I1120" s="3"/>
      <c r="J1120" s="3"/>
    </row>
    <row r="1121" spans="1:10" ht="15.75" customHeight="1">
      <c r="A1121" s="1">
        <v>1116</v>
      </c>
      <c r="C1121" s="2" t="s">
        <v>3581</v>
      </c>
      <c r="E1121" t="str" cm="1">
        <f t="array" aca="1" ref="E1121" ca="1">IF(F1121&lt;&gt;"",INDIRECT("'"&amp;F1121&amp;"'!"&amp;G1121),"")</f>
        <v/>
      </c>
      <c r="F1121" s="550"/>
      <c r="H1121" s="3"/>
      <c r="I1121" s="3"/>
      <c r="J1121" s="3"/>
    </row>
    <row r="1122" spans="1:10" ht="15.75" customHeight="1">
      <c r="A1122" s="1">
        <v>1117</v>
      </c>
      <c r="C1122" s="2" t="s">
        <v>3581</v>
      </c>
      <c r="E1122" t="str" cm="1">
        <f t="array" aca="1" ref="E1122" ca="1">IF(F1122&lt;&gt;"",INDIRECT("'"&amp;F1122&amp;"'!"&amp;G1122),"")</f>
        <v/>
      </c>
      <c r="F1122" s="550"/>
      <c r="H1122" s="3"/>
      <c r="I1122" s="3"/>
      <c r="J1122" s="3"/>
    </row>
    <row r="1123" spans="1:10" ht="15.75" customHeight="1">
      <c r="A1123" s="1">
        <v>1118</v>
      </c>
      <c r="C1123" s="2" t="s">
        <v>3581</v>
      </c>
      <c r="E1123" t="str" cm="1">
        <f t="array" aca="1" ref="E1123" ca="1">IF(F1123&lt;&gt;"",INDIRECT("'"&amp;F1123&amp;"'!"&amp;G1123),"")</f>
        <v/>
      </c>
      <c r="F1123" s="550"/>
      <c r="H1123" s="3"/>
      <c r="I1123" s="3"/>
      <c r="J1123" s="3"/>
    </row>
    <row r="1124" spans="1:10" ht="15.75" customHeight="1">
      <c r="A1124" s="1">
        <v>1119</v>
      </c>
      <c r="C1124" s="2" t="s">
        <v>3581</v>
      </c>
      <c r="E1124" t="str" cm="1">
        <f t="array" aca="1" ref="E1124" ca="1">IF(F1124&lt;&gt;"",INDIRECT("'"&amp;F1124&amp;"'!"&amp;G1124),"")</f>
        <v/>
      </c>
      <c r="F1124" s="550"/>
      <c r="H1124" s="3"/>
      <c r="I1124" s="3"/>
      <c r="J1124" s="3"/>
    </row>
    <row r="1125" spans="1:10" ht="15.75" customHeight="1">
      <c r="A1125" s="1">
        <v>1120</v>
      </c>
      <c r="C1125" s="2" t="s">
        <v>3581</v>
      </c>
      <c r="E1125" t="str" cm="1">
        <f t="array" aca="1" ref="E1125" ca="1">IF(F1125&lt;&gt;"",INDIRECT("'"&amp;F1125&amp;"'!"&amp;G1125),"")</f>
        <v/>
      </c>
      <c r="F1125" s="550"/>
      <c r="H1125" s="3"/>
      <c r="I1125" s="3"/>
      <c r="J1125" s="3"/>
    </row>
    <row r="1126" spans="1:10" ht="15.75" customHeight="1">
      <c r="A1126" s="1">
        <v>1121</v>
      </c>
      <c r="C1126" s="2" t="s">
        <v>3581</v>
      </c>
      <c r="E1126" t="str" cm="1">
        <f t="array" aca="1" ref="E1126" ca="1">IF(F1126&lt;&gt;"",INDIRECT("'"&amp;F1126&amp;"'!"&amp;G1126),"")</f>
        <v/>
      </c>
      <c r="F1126" s="550"/>
      <c r="H1126" s="3"/>
      <c r="I1126" s="3"/>
      <c r="J1126" s="3"/>
    </row>
    <row r="1127" spans="1:10" ht="15.75" customHeight="1">
      <c r="A1127" s="1">
        <v>1122</v>
      </c>
      <c r="C1127" s="2" t="s">
        <v>3581</v>
      </c>
      <c r="E1127" t="str" cm="1">
        <f t="array" aca="1" ref="E1127" ca="1">IF(F1127&lt;&gt;"",INDIRECT("'"&amp;F1127&amp;"'!"&amp;G1127),"")</f>
        <v/>
      </c>
      <c r="F1127" s="550"/>
      <c r="H1127" s="3"/>
      <c r="I1127" s="3"/>
      <c r="J1127" s="3"/>
    </row>
    <row r="1128" spans="1:10" ht="15.75" customHeight="1">
      <c r="A1128" s="1">
        <v>1123</v>
      </c>
      <c r="C1128" s="2" t="s">
        <v>3581</v>
      </c>
      <c r="E1128" t="str" cm="1">
        <f t="array" aca="1" ref="E1128" ca="1">IF(F1128&lt;&gt;"",INDIRECT("'"&amp;F1128&amp;"'!"&amp;G1128),"")</f>
        <v/>
      </c>
      <c r="F1128" s="550"/>
      <c r="H1128" s="3"/>
      <c r="I1128" s="3"/>
      <c r="J1128" s="3"/>
    </row>
    <row r="1129" spans="1:10" ht="15.75" customHeight="1">
      <c r="A1129" s="1">
        <v>1124</v>
      </c>
      <c r="C1129" s="2" t="s">
        <v>3581</v>
      </c>
      <c r="E1129" t="str" cm="1">
        <f t="array" aca="1" ref="E1129" ca="1">IF(F1129&lt;&gt;"",INDIRECT("'"&amp;F1129&amp;"'!"&amp;G1129),"")</f>
        <v/>
      </c>
      <c r="F1129" s="550"/>
      <c r="H1129" s="3"/>
      <c r="I1129" s="3"/>
      <c r="J1129" s="3"/>
    </row>
    <row r="1130" spans="1:10" ht="15.75" customHeight="1">
      <c r="A1130" s="1">
        <v>1125</v>
      </c>
      <c r="C1130" s="2" t="s">
        <v>3581</v>
      </c>
      <c r="E1130" t="str" cm="1">
        <f t="array" aca="1" ref="E1130" ca="1">IF(F1130&lt;&gt;"",INDIRECT("'"&amp;F1130&amp;"'!"&amp;G1130),"")</f>
        <v/>
      </c>
      <c r="F1130" s="550"/>
      <c r="H1130" s="3"/>
      <c r="I1130" s="3"/>
      <c r="J1130" s="3"/>
    </row>
    <row r="1131" spans="1:10" ht="15.75" customHeight="1">
      <c r="A1131" s="1">
        <v>1126</v>
      </c>
      <c r="C1131" s="2" t="s">
        <v>3581</v>
      </c>
      <c r="E1131" t="str" cm="1">
        <f t="array" aca="1" ref="E1131" ca="1">IF(F1131&lt;&gt;"",INDIRECT("'"&amp;F1131&amp;"'!"&amp;G1131),"")</f>
        <v/>
      </c>
      <c r="F1131" s="550"/>
      <c r="H1131" s="3"/>
      <c r="I1131" s="3"/>
      <c r="J1131" s="3"/>
    </row>
    <row r="1132" spans="1:10" ht="15.75" customHeight="1">
      <c r="A1132" s="1">
        <v>1127</v>
      </c>
      <c r="C1132" s="2" t="s">
        <v>3581</v>
      </c>
      <c r="E1132" t="str" cm="1">
        <f t="array" aca="1" ref="E1132" ca="1">IF(F1132&lt;&gt;"",INDIRECT("'"&amp;F1132&amp;"'!"&amp;G1132),"")</f>
        <v/>
      </c>
      <c r="F1132" s="550"/>
      <c r="H1132" s="3"/>
      <c r="I1132" s="3"/>
      <c r="J1132" s="3"/>
    </row>
    <row r="1133" spans="1:10" ht="15.75" customHeight="1">
      <c r="A1133" s="1">
        <v>1128</v>
      </c>
      <c r="C1133" s="2" t="s">
        <v>3581</v>
      </c>
      <c r="E1133" t="str" cm="1">
        <f t="array" aca="1" ref="E1133" ca="1">IF(F1133&lt;&gt;"",INDIRECT("'"&amp;F1133&amp;"'!"&amp;G1133),"")</f>
        <v/>
      </c>
      <c r="F1133" s="550"/>
      <c r="H1133" s="3"/>
      <c r="I1133" s="3"/>
      <c r="J1133" s="3"/>
    </row>
    <row r="1134" spans="1:10" ht="15.75" customHeight="1">
      <c r="A1134" s="1">
        <v>1129</v>
      </c>
      <c r="C1134" s="2" t="s">
        <v>3581</v>
      </c>
      <c r="E1134" t="str" cm="1">
        <f t="array" aca="1" ref="E1134" ca="1">IF(F1134&lt;&gt;"",INDIRECT("'"&amp;F1134&amp;"'!"&amp;G1134),"")</f>
        <v/>
      </c>
      <c r="F1134" s="550"/>
      <c r="H1134" s="3"/>
      <c r="I1134" s="3"/>
      <c r="J1134" s="3"/>
    </row>
    <row r="1135" spans="1:10" ht="15.75" customHeight="1">
      <c r="A1135" s="1">
        <v>1130</v>
      </c>
      <c r="C1135" s="2" t="s">
        <v>3581</v>
      </c>
      <c r="E1135" t="str" cm="1">
        <f t="array" aca="1" ref="E1135" ca="1">IF(F1135&lt;&gt;"",INDIRECT("'"&amp;F1135&amp;"'!"&amp;G1135),"")</f>
        <v/>
      </c>
      <c r="F1135" s="550"/>
      <c r="H1135" s="3"/>
      <c r="I1135" s="3"/>
      <c r="J1135" s="3"/>
    </row>
    <row r="1136" spans="1:10" ht="15.75" customHeight="1">
      <c r="A1136" s="1">
        <v>1131</v>
      </c>
      <c r="C1136" s="2" t="s">
        <v>3581</v>
      </c>
      <c r="E1136" t="str" cm="1">
        <f t="array" aca="1" ref="E1136" ca="1">IF(F1136&lt;&gt;"",INDIRECT("'"&amp;F1136&amp;"'!"&amp;G1136),"")</f>
        <v/>
      </c>
      <c r="F1136" s="550"/>
      <c r="H1136" s="3"/>
      <c r="I1136" s="3"/>
      <c r="J1136" s="3"/>
    </row>
    <row r="1137" spans="1:10" ht="15.75" customHeight="1">
      <c r="A1137" s="1">
        <v>1132</v>
      </c>
      <c r="C1137" s="2" t="s">
        <v>3581</v>
      </c>
      <c r="E1137" t="str" cm="1">
        <f t="array" aca="1" ref="E1137" ca="1">IF(F1137&lt;&gt;"",INDIRECT("'"&amp;F1137&amp;"'!"&amp;G1137),"")</f>
        <v/>
      </c>
      <c r="F1137" s="550"/>
      <c r="H1137" s="3"/>
      <c r="I1137" s="3"/>
      <c r="J1137" s="3"/>
    </row>
    <row r="1138" spans="1:10" ht="15.75" customHeight="1">
      <c r="A1138" s="1">
        <v>1133</v>
      </c>
      <c r="C1138" s="2" t="s">
        <v>3581</v>
      </c>
      <c r="E1138" t="str" cm="1">
        <f t="array" aca="1" ref="E1138" ca="1">IF(F1138&lt;&gt;"",INDIRECT("'"&amp;F1138&amp;"'!"&amp;G1138),"")</f>
        <v/>
      </c>
      <c r="F1138" s="550"/>
      <c r="H1138" s="3"/>
      <c r="I1138" s="3"/>
      <c r="J1138" s="3"/>
    </row>
    <row r="1139" spans="1:10" ht="15.75" customHeight="1">
      <c r="A1139" s="1">
        <v>1134</v>
      </c>
      <c r="C1139" s="2" t="s">
        <v>3581</v>
      </c>
      <c r="E1139" t="str" cm="1">
        <f t="array" aca="1" ref="E1139" ca="1">IF(F1139&lt;&gt;"",INDIRECT("'"&amp;F1139&amp;"'!"&amp;G1139),"")</f>
        <v/>
      </c>
      <c r="F1139" s="550"/>
      <c r="H1139" s="3"/>
      <c r="I1139" s="3"/>
      <c r="J1139" s="3"/>
    </row>
    <row r="1140" spans="1:10" ht="15.75" customHeight="1">
      <c r="A1140" s="1">
        <v>1135</v>
      </c>
      <c r="C1140" s="2" t="s">
        <v>3581</v>
      </c>
      <c r="E1140" t="str" cm="1">
        <f t="array" aca="1" ref="E1140" ca="1">IF(F1140&lt;&gt;"",INDIRECT("'"&amp;F1140&amp;"'!"&amp;G1140),"")</f>
        <v/>
      </c>
      <c r="F1140" s="550"/>
      <c r="H1140" s="3"/>
      <c r="I1140" s="3"/>
      <c r="J1140" s="3"/>
    </row>
    <row r="1141" spans="1:10" ht="15.75" customHeight="1">
      <c r="A1141" s="1">
        <v>1136</v>
      </c>
      <c r="C1141" s="2" t="s">
        <v>3581</v>
      </c>
      <c r="E1141" t="str" cm="1">
        <f t="array" aca="1" ref="E1141" ca="1">IF(F1141&lt;&gt;"",INDIRECT("'"&amp;F1141&amp;"'!"&amp;G1141),"")</f>
        <v/>
      </c>
      <c r="F1141" s="550"/>
      <c r="H1141" s="3"/>
      <c r="I1141" s="3"/>
      <c r="J1141" s="3"/>
    </row>
    <row r="1142" spans="1:10" ht="15.75" customHeight="1">
      <c r="A1142" s="1">
        <v>1137</v>
      </c>
      <c r="C1142" s="2" t="s">
        <v>3581</v>
      </c>
      <c r="E1142" t="str" cm="1">
        <f t="array" aca="1" ref="E1142" ca="1">IF(F1142&lt;&gt;"",INDIRECT("'"&amp;F1142&amp;"'!"&amp;G1142),"")</f>
        <v/>
      </c>
      <c r="F1142" s="550"/>
      <c r="H1142" s="3"/>
      <c r="I1142" s="3"/>
      <c r="J1142" s="3"/>
    </row>
    <row r="1143" spans="1:10" ht="15.75" customHeight="1">
      <c r="A1143" s="1">
        <v>1138</v>
      </c>
      <c r="C1143" s="2" t="s">
        <v>3581</v>
      </c>
      <c r="E1143" t="str" cm="1">
        <f t="array" aca="1" ref="E1143" ca="1">IF(F1143&lt;&gt;"",INDIRECT("'"&amp;F1143&amp;"'!"&amp;G1143),"")</f>
        <v/>
      </c>
      <c r="F1143" s="550"/>
      <c r="H1143" s="3"/>
      <c r="I1143" s="3"/>
      <c r="J1143" s="3"/>
    </row>
    <row r="1144" spans="1:10" ht="15.75" customHeight="1">
      <c r="A1144" s="1">
        <v>1139</v>
      </c>
      <c r="C1144" s="2" t="s">
        <v>3581</v>
      </c>
      <c r="E1144" t="str" cm="1">
        <f t="array" aca="1" ref="E1144" ca="1">IF(F1144&lt;&gt;"",INDIRECT("'"&amp;F1144&amp;"'!"&amp;G1144),"")</f>
        <v/>
      </c>
      <c r="F1144" s="550"/>
      <c r="H1144" s="3"/>
      <c r="I1144" s="3"/>
      <c r="J1144" s="3"/>
    </row>
    <row r="1145" spans="1:10" ht="15.75" customHeight="1">
      <c r="A1145" s="1">
        <v>1140</v>
      </c>
      <c r="C1145" s="2" t="s">
        <v>3581</v>
      </c>
      <c r="E1145" t="str" cm="1">
        <f t="array" aca="1" ref="E1145" ca="1">IF(F1145&lt;&gt;"",INDIRECT("'"&amp;F1145&amp;"'!"&amp;G1145),"")</f>
        <v/>
      </c>
      <c r="F1145" s="550"/>
      <c r="H1145" s="3"/>
      <c r="I1145" s="3"/>
      <c r="J1145" s="3"/>
    </row>
    <row r="1146" spans="1:10" ht="15.75" customHeight="1">
      <c r="A1146" s="1">
        <v>1141</v>
      </c>
      <c r="C1146" s="2" t="s">
        <v>3581</v>
      </c>
      <c r="E1146" t="str" cm="1">
        <f t="array" aca="1" ref="E1146" ca="1">IF(F1146&lt;&gt;"",INDIRECT("'"&amp;F1146&amp;"'!"&amp;G1146),"")</f>
        <v/>
      </c>
      <c r="F1146" s="550"/>
      <c r="H1146" s="3"/>
      <c r="I1146" s="3"/>
      <c r="J1146" s="3"/>
    </row>
    <row r="1147" spans="1:10" ht="15.75" customHeight="1">
      <c r="A1147" s="1">
        <v>1142</v>
      </c>
      <c r="C1147" s="2" t="s">
        <v>3581</v>
      </c>
      <c r="E1147" t="str" cm="1">
        <f t="array" aca="1" ref="E1147" ca="1">IF(F1147&lt;&gt;"",INDIRECT("'"&amp;F1147&amp;"'!"&amp;G1147),"")</f>
        <v/>
      </c>
      <c r="F1147" s="550"/>
      <c r="H1147" s="3"/>
      <c r="I1147" s="3"/>
      <c r="J1147" s="3"/>
    </row>
    <row r="1148" spans="1:10" ht="15.75" customHeight="1">
      <c r="A1148" s="1">
        <v>1143</v>
      </c>
      <c r="C1148" s="2" t="s">
        <v>3581</v>
      </c>
      <c r="E1148" t="str" cm="1">
        <f t="array" aca="1" ref="E1148" ca="1">IF(F1148&lt;&gt;"",INDIRECT("'"&amp;F1148&amp;"'!"&amp;G1148),"")</f>
        <v/>
      </c>
      <c r="F1148" s="550"/>
      <c r="H1148" s="3"/>
      <c r="I1148" s="3"/>
      <c r="J1148" s="3"/>
    </row>
    <row r="1149" spans="1:10" ht="15.75" customHeight="1">
      <c r="A1149" s="1">
        <v>1144</v>
      </c>
      <c r="C1149" s="2" t="s">
        <v>3581</v>
      </c>
      <c r="E1149" t="str" cm="1">
        <f t="array" aca="1" ref="E1149" ca="1">IF(F1149&lt;&gt;"",INDIRECT("'"&amp;F1149&amp;"'!"&amp;G1149),"")</f>
        <v/>
      </c>
      <c r="F1149" s="550"/>
      <c r="H1149" s="3"/>
      <c r="I1149" s="3"/>
      <c r="J1149" s="3"/>
    </row>
    <row r="1150" spans="1:10" ht="15.75" customHeight="1">
      <c r="A1150" s="1">
        <v>1145</v>
      </c>
      <c r="C1150" s="2" t="s">
        <v>3581</v>
      </c>
      <c r="E1150" t="str" cm="1">
        <f t="array" aca="1" ref="E1150" ca="1">IF(F1150&lt;&gt;"",INDIRECT("'"&amp;F1150&amp;"'!"&amp;G1150),"")</f>
        <v/>
      </c>
      <c r="F1150" s="550"/>
      <c r="H1150" s="3"/>
      <c r="I1150" s="3"/>
      <c r="J1150" s="3"/>
    </row>
    <row r="1151" spans="1:10" ht="15.75" customHeight="1">
      <c r="A1151" s="1">
        <v>1146</v>
      </c>
      <c r="C1151" s="2" t="s">
        <v>3581</v>
      </c>
      <c r="E1151" t="str" cm="1">
        <f t="array" aca="1" ref="E1151" ca="1">IF(F1151&lt;&gt;"",INDIRECT("'"&amp;F1151&amp;"'!"&amp;G1151),"")</f>
        <v/>
      </c>
      <c r="F1151" s="550"/>
      <c r="H1151" s="3"/>
      <c r="I1151" s="3"/>
      <c r="J1151" s="3"/>
    </row>
    <row r="1152" spans="1:10" ht="15.75" customHeight="1">
      <c r="A1152" s="1">
        <v>1147</v>
      </c>
      <c r="C1152" s="2" t="s">
        <v>3581</v>
      </c>
      <c r="E1152" t="str" cm="1">
        <f t="array" aca="1" ref="E1152" ca="1">IF(F1152&lt;&gt;"",INDIRECT("'"&amp;F1152&amp;"'!"&amp;G1152),"")</f>
        <v/>
      </c>
      <c r="F1152" s="550"/>
      <c r="H1152" s="3"/>
      <c r="I1152" s="3"/>
      <c r="J1152" s="3"/>
    </row>
    <row r="1153" spans="1:10" ht="15.75" customHeight="1">
      <c r="A1153" s="1">
        <v>1148</v>
      </c>
      <c r="C1153" s="2" t="s">
        <v>3581</v>
      </c>
      <c r="E1153" t="str" cm="1">
        <f t="array" aca="1" ref="E1153" ca="1">IF(F1153&lt;&gt;"",INDIRECT("'"&amp;F1153&amp;"'!"&amp;G1153),"")</f>
        <v/>
      </c>
      <c r="F1153" s="550"/>
      <c r="H1153" s="3"/>
      <c r="I1153" s="3"/>
      <c r="J1153" s="3"/>
    </row>
    <row r="1154" spans="1:10" ht="15.75" customHeight="1">
      <c r="A1154" s="1">
        <v>1149</v>
      </c>
      <c r="C1154" s="2" t="s">
        <v>3581</v>
      </c>
      <c r="E1154" t="str" cm="1">
        <f t="array" aca="1" ref="E1154" ca="1">IF(F1154&lt;&gt;"",INDIRECT("'"&amp;F1154&amp;"'!"&amp;G1154),"")</f>
        <v/>
      </c>
      <c r="F1154" s="550"/>
      <c r="H1154" s="3"/>
      <c r="I1154" s="3"/>
      <c r="J1154" s="3"/>
    </row>
    <row r="1155" spans="1:10" ht="15.75" customHeight="1">
      <c r="A1155" s="1">
        <v>1150</v>
      </c>
      <c r="C1155" s="2" t="s">
        <v>3581</v>
      </c>
      <c r="E1155" t="str" cm="1">
        <f t="array" aca="1" ref="E1155" ca="1">IF(F1155&lt;&gt;"",INDIRECT("'"&amp;F1155&amp;"'!"&amp;G1155),"")</f>
        <v/>
      </c>
      <c r="F1155" s="550"/>
      <c r="H1155" s="3"/>
      <c r="I1155" s="3"/>
      <c r="J1155" s="3"/>
    </row>
    <row r="1156" spans="1:10" ht="15.75" customHeight="1">
      <c r="A1156" s="1">
        <v>1151</v>
      </c>
      <c r="C1156" s="2" t="s">
        <v>3581</v>
      </c>
      <c r="E1156" t="str" cm="1">
        <f t="array" aca="1" ref="E1156" ca="1">IF(F1156&lt;&gt;"",INDIRECT("'"&amp;F1156&amp;"'!"&amp;G1156),"")</f>
        <v/>
      </c>
      <c r="F1156" s="550"/>
      <c r="H1156" s="3"/>
      <c r="I1156" s="3"/>
      <c r="J1156" s="3"/>
    </row>
    <row r="1157" spans="1:10" ht="15.75" customHeight="1">
      <c r="A1157" s="1">
        <v>1152</v>
      </c>
      <c r="C1157" s="2" t="s">
        <v>3581</v>
      </c>
      <c r="E1157" t="str" cm="1">
        <f t="array" aca="1" ref="E1157" ca="1">IF(F1157&lt;&gt;"",INDIRECT("'"&amp;F1157&amp;"'!"&amp;G1157),"")</f>
        <v/>
      </c>
      <c r="F1157" s="550"/>
      <c r="H1157" s="3"/>
      <c r="I1157" s="3"/>
      <c r="J1157" s="3"/>
    </row>
    <row r="1158" spans="1:10" ht="15.75" customHeight="1">
      <c r="A1158" s="1">
        <v>1153</v>
      </c>
      <c r="C1158" s="2" t="s">
        <v>3581</v>
      </c>
      <c r="E1158" t="str" cm="1">
        <f t="array" aca="1" ref="E1158" ca="1">IF(F1158&lt;&gt;"",INDIRECT("'"&amp;F1158&amp;"'!"&amp;G1158),"")</f>
        <v/>
      </c>
      <c r="F1158" s="550"/>
      <c r="H1158" s="3"/>
      <c r="I1158" s="3"/>
      <c r="J1158" s="3"/>
    </row>
    <row r="1159" spans="1:10" ht="15.75" customHeight="1">
      <c r="A1159" s="1">
        <v>1154</v>
      </c>
      <c r="C1159" s="2" t="s">
        <v>3581</v>
      </c>
      <c r="E1159" t="str" cm="1">
        <f t="array" aca="1" ref="E1159" ca="1">IF(F1159&lt;&gt;"",INDIRECT("'"&amp;F1159&amp;"'!"&amp;G1159),"")</f>
        <v/>
      </c>
      <c r="F1159" s="550"/>
      <c r="H1159" s="3"/>
      <c r="I1159" s="3"/>
      <c r="J1159" s="3"/>
    </row>
    <row r="1160" spans="1:10" ht="15.75" customHeight="1">
      <c r="A1160" s="1">
        <v>1155</v>
      </c>
      <c r="C1160" s="2" t="s">
        <v>3581</v>
      </c>
      <c r="E1160" t="str" cm="1">
        <f t="array" aca="1" ref="E1160" ca="1">IF(F1160&lt;&gt;"",INDIRECT("'"&amp;F1160&amp;"'!"&amp;G1160),"")</f>
        <v/>
      </c>
      <c r="F1160" s="550"/>
      <c r="H1160" s="3"/>
      <c r="I1160" s="3"/>
      <c r="J1160" s="3"/>
    </row>
    <row r="1161" spans="1:10" ht="15.75" customHeight="1">
      <c r="A1161" s="1">
        <v>1156</v>
      </c>
      <c r="C1161" s="2" t="s">
        <v>3581</v>
      </c>
      <c r="E1161" t="str" cm="1">
        <f t="array" aca="1" ref="E1161" ca="1">IF(F1161&lt;&gt;"",INDIRECT("'"&amp;F1161&amp;"'!"&amp;G1161),"")</f>
        <v/>
      </c>
      <c r="F1161" s="550"/>
      <c r="H1161" s="3"/>
      <c r="I1161" s="3"/>
      <c r="J1161" s="3"/>
    </row>
    <row r="1162" spans="1:10" ht="15.75" customHeight="1">
      <c r="A1162" s="1">
        <v>1157</v>
      </c>
      <c r="C1162" s="2" t="s">
        <v>3581</v>
      </c>
      <c r="E1162" t="str" cm="1">
        <f t="array" aca="1" ref="E1162" ca="1">IF(F1162&lt;&gt;"",INDIRECT("'"&amp;F1162&amp;"'!"&amp;G1162),"")</f>
        <v/>
      </c>
      <c r="F1162" s="550"/>
      <c r="H1162" s="3"/>
      <c r="I1162" s="3"/>
      <c r="J1162" s="3"/>
    </row>
    <row r="1163" spans="1:10" ht="15" customHeight="1">
      <c r="A1163">
        <v>1158</v>
      </c>
      <c r="B1163" s="6">
        <f>'EstExp 11-19'!C126</f>
        <v>0</v>
      </c>
      <c r="D1163" t="b">
        <f ca="1">E1163=B1163</f>
        <v>1</v>
      </c>
      <c r="E1163" cm="1">
        <f t="array" aca="1" ref="E1163" ca="1">IF(F1163&lt;&gt;"",INDIRECT("'"&amp;F1163&amp;"'!"&amp;G1163),"")</f>
        <v>0</v>
      </c>
      <c r="F1163" s="1175" t="s">
        <v>3614</v>
      </c>
      <c r="G1163" t="s">
        <v>3919</v>
      </c>
      <c r="H1163" s="3"/>
      <c r="I1163" s="3"/>
      <c r="J1163" s="3"/>
    </row>
    <row r="1164" spans="1:10" ht="15" customHeight="1">
      <c r="A1164">
        <v>1159</v>
      </c>
      <c r="B1164" s="6">
        <f>'EstExp 11-19'!C127</f>
        <v>0</v>
      </c>
      <c r="D1164" t="b">
        <f ca="1">E1164=B1164</f>
        <v>1</v>
      </c>
      <c r="E1164" cm="1">
        <f t="array" aca="1" ref="E1164" ca="1">IF(F1164&lt;&gt;"",INDIRECT("'"&amp;F1164&amp;"'!"&amp;G1164),"")</f>
        <v>0</v>
      </c>
      <c r="F1164" s="1175" t="s">
        <v>3614</v>
      </c>
      <c r="G1164" t="s">
        <v>3920</v>
      </c>
      <c r="H1164" s="3"/>
      <c r="I1164" s="3"/>
      <c r="J1164" s="3"/>
    </row>
    <row r="1165" spans="1:10" ht="15" customHeight="1">
      <c r="A1165">
        <v>1160</v>
      </c>
      <c r="B1165" s="6">
        <f>'EstExp 11-19'!C128</f>
        <v>0</v>
      </c>
      <c r="D1165" t="b">
        <f ca="1">E1165=B1165</f>
        <v>1</v>
      </c>
      <c r="E1165" cm="1">
        <f t="array" aca="1" ref="E1165" ca="1">IF(F1165&lt;&gt;"",INDIRECT("'"&amp;F1165&amp;"'!"&amp;G1165),"")</f>
        <v>0</v>
      </c>
      <c r="F1165" s="1175" t="s">
        <v>3614</v>
      </c>
      <c r="G1165" t="s">
        <v>3921</v>
      </c>
      <c r="H1165" s="3"/>
      <c r="I1165" s="3"/>
      <c r="J1165" s="3"/>
    </row>
    <row r="1166" spans="1:10" ht="15.75" customHeight="1">
      <c r="A1166" s="1">
        <v>1161</v>
      </c>
      <c r="C1166" s="2" t="s">
        <v>3581</v>
      </c>
      <c r="E1166" t="str" cm="1">
        <f t="array" aca="1" ref="E1166" ca="1">IF(F1166&lt;&gt;"",INDIRECT("'"&amp;F1166&amp;"'!"&amp;G1166),"")</f>
        <v/>
      </c>
      <c r="F1166" s="550"/>
      <c r="H1166" s="3"/>
      <c r="I1166" s="3"/>
      <c r="J1166" s="3"/>
    </row>
    <row r="1167" spans="1:10" ht="15" customHeight="1">
      <c r="A1167">
        <v>1162</v>
      </c>
      <c r="B1167" s="6">
        <f>'EstExp 11-19'!C131</f>
        <v>0</v>
      </c>
      <c r="D1167" t="b">
        <f t="shared" ref="D1167:D1173" ca="1" si="18">E1167=B1167</f>
        <v>1</v>
      </c>
      <c r="E1167" cm="1">
        <f t="array" aca="1" ref="E1167" ca="1">IF(F1167&lt;&gt;"",INDIRECT("'"&amp;F1167&amp;"'!"&amp;G1167),"")</f>
        <v>0</v>
      </c>
      <c r="F1167" s="1175" t="s">
        <v>3614</v>
      </c>
      <c r="G1167" t="s">
        <v>3922</v>
      </c>
      <c r="H1167" s="3"/>
      <c r="I1167" s="3"/>
      <c r="J1167" s="3"/>
    </row>
    <row r="1168" spans="1:10" ht="15" customHeight="1">
      <c r="A1168">
        <v>1163</v>
      </c>
      <c r="B1168" s="6">
        <f>'EstExp 11-19'!C132</f>
        <v>0</v>
      </c>
      <c r="D1168" t="b">
        <f t="shared" ca="1" si="18"/>
        <v>1</v>
      </c>
      <c r="E1168" cm="1">
        <f t="array" aca="1" ref="E1168" ca="1">IF(F1168&lt;&gt;"",INDIRECT("'"&amp;F1168&amp;"'!"&amp;G1168),"")</f>
        <v>0</v>
      </c>
      <c r="F1168" s="1175" t="s">
        <v>3614</v>
      </c>
      <c r="G1168" t="s">
        <v>3923</v>
      </c>
      <c r="H1168" s="3"/>
      <c r="I1168" s="3"/>
      <c r="J1168" s="3"/>
    </row>
    <row r="1169" spans="1:18" ht="15" customHeight="1">
      <c r="A1169">
        <v>1164</v>
      </c>
      <c r="B1169" s="6">
        <f>'EstExp 11-19'!C133</f>
        <v>0</v>
      </c>
      <c r="D1169" t="b">
        <f t="shared" ca="1" si="18"/>
        <v>1</v>
      </c>
      <c r="E1169" cm="1">
        <f t="array" aca="1" ref="E1169" ca="1">IF(F1169&lt;&gt;"",INDIRECT("'"&amp;F1169&amp;"'!"&amp;G1169),"")</f>
        <v>0</v>
      </c>
      <c r="F1169" s="1175" t="s">
        <v>3614</v>
      </c>
      <c r="G1169" t="s">
        <v>3924</v>
      </c>
      <c r="H1169" s="3"/>
      <c r="I1169" s="3"/>
      <c r="J1169" s="3"/>
    </row>
    <row r="1170" spans="1:18">
      <c r="A1170">
        <v>1165</v>
      </c>
      <c r="B1170" s="6">
        <f>'EstExp 11-19'!C155</f>
        <v>0</v>
      </c>
      <c r="D1170" t="b">
        <f t="shared" ca="1" si="18"/>
        <v>1</v>
      </c>
      <c r="E1170" cm="1">
        <f t="array" aca="1" ref="E1170" ca="1">IF(F1170&lt;&gt;"",INDIRECT("'"&amp;F1170&amp;"'!"&amp;G1170),"")</f>
        <v>0</v>
      </c>
      <c r="F1170" s="1175" t="s">
        <v>3614</v>
      </c>
      <c r="G1170" t="s">
        <v>3925</v>
      </c>
      <c r="R1170" s="1175"/>
    </row>
    <row r="1171" spans="1:18">
      <c r="A1171">
        <v>1166</v>
      </c>
      <c r="B1171" s="6">
        <f>'EstExp 11-19'!D126</f>
        <v>0</v>
      </c>
      <c r="D1171" t="b">
        <f t="shared" ca="1" si="18"/>
        <v>1</v>
      </c>
      <c r="E1171" cm="1">
        <f t="array" aca="1" ref="E1171" ca="1">IF(F1171&lt;&gt;"",INDIRECT("'"&amp;F1171&amp;"'!"&amp;G1171),"")</f>
        <v>0</v>
      </c>
      <c r="F1171" s="1175" t="s">
        <v>3614</v>
      </c>
      <c r="G1171" t="s">
        <v>3926</v>
      </c>
      <c r="R1171" s="1175"/>
    </row>
    <row r="1172" spans="1:18" ht="15" customHeight="1">
      <c r="A1172">
        <v>1167</v>
      </c>
      <c r="B1172" s="6">
        <f>'EstExp 11-19'!D127</f>
        <v>0</v>
      </c>
      <c r="D1172" t="b">
        <f t="shared" ca="1" si="18"/>
        <v>1</v>
      </c>
      <c r="E1172" cm="1">
        <f t="array" aca="1" ref="E1172" ca="1">IF(F1172&lt;&gt;"",INDIRECT("'"&amp;F1172&amp;"'!"&amp;G1172),"")</f>
        <v>0</v>
      </c>
      <c r="F1172" s="1175" t="s">
        <v>3614</v>
      </c>
      <c r="G1172" t="s">
        <v>3927</v>
      </c>
      <c r="H1172" s="3"/>
      <c r="I1172" s="3"/>
      <c r="J1172" s="3"/>
    </row>
    <row r="1173" spans="1:18" ht="15" customHeight="1">
      <c r="A1173">
        <v>1168</v>
      </c>
      <c r="B1173" s="6">
        <f>'EstExp 11-19'!D128</f>
        <v>0</v>
      </c>
      <c r="D1173" t="b">
        <f t="shared" ca="1" si="18"/>
        <v>1</v>
      </c>
      <c r="E1173" cm="1">
        <f t="array" aca="1" ref="E1173" ca="1">IF(F1173&lt;&gt;"",INDIRECT("'"&amp;F1173&amp;"'!"&amp;G1173),"")</f>
        <v>0</v>
      </c>
      <c r="F1173" s="1175" t="s">
        <v>3614</v>
      </c>
      <c r="G1173" t="s">
        <v>3928</v>
      </c>
      <c r="H1173" s="3"/>
      <c r="I1173" s="3"/>
      <c r="J1173" s="3"/>
    </row>
    <row r="1174" spans="1:18" ht="15.75" customHeight="1">
      <c r="A1174" s="1">
        <v>1169</v>
      </c>
      <c r="C1174" s="2" t="s">
        <v>3581</v>
      </c>
      <c r="E1174" t="str" cm="1">
        <f t="array" aca="1" ref="E1174" ca="1">IF(F1174&lt;&gt;"",INDIRECT("'"&amp;F1174&amp;"'!"&amp;G1174),"")</f>
        <v/>
      </c>
      <c r="F1174" s="550"/>
      <c r="H1174" s="3"/>
      <c r="I1174" s="3"/>
      <c r="J1174" s="3"/>
    </row>
    <row r="1175" spans="1:18" ht="15" customHeight="1">
      <c r="A1175">
        <v>1170</v>
      </c>
      <c r="B1175" s="6">
        <f>'EstExp 11-19'!D131</f>
        <v>0</v>
      </c>
      <c r="D1175" t="b">
        <f t="shared" ref="D1175:D1181" ca="1" si="19">E1175=B1175</f>
        <v>1</v>
      </c>
      <c r="E1175" cm="1">
        <f t="array" aca="1" ref="E1175" ca="1">IF(F1175&lt;&gt;"",INDIRECT("'"&amp;F1175&amp;"'!"&amp;G1175),"")</f>
        <v>0</v>
      </c>
      <c r="F1175" s="1175" t="s">
        <v>3614</v>
      </c>
      <c r="G1175" t="s">
        <v>3929</v>
      </c>
      <c r="H1175" s="3"/>
      <c r="I1175" s="3"/>
      <c r="J1175" s="3"/>
    </row>
    <row r="1176" spans="1:18" ht="15" customHeight="1">
      <c r="A1176">
        <v>1171</v>
      </c>
      <c r="B1176" s="6">
        <f>'EstExp 11-19'!D132</f>
        <v>0</v>
      </c>
      <c r="D1176" t="b">
        <f t="shared" ca="1" si="19"/>
        <v>1</v>
      </c>
      <c r="E1176" cm="1">
        <f t="array" aca="1" ref="E1176" ca="1">IF(F1176&lt;&gt;"",INDIRECT("'"&amp;F1176&amp;"'!"&amp;G1176),"")</f>
        <v>0</v>
      </c>
      <c r="F1176" s="1175" t="s">
        <v>3614</v>
      </c>
      <c r="G1176" t="s">
        <v>3930</v>
      </c>
      <c r="H1176" s="3"/>
      <c r="I1176" s="3"/>
      <c r="J1176" s="3"/>
    </row>
    <row r="1177" spans="1:18" ht="15" customHeight="1">
      <c r="A1177">
        <v>1172</v>
      </c>
      <c r="B1177" s="6">
        <f>'EstExp 11-19'!D133</f>
        <v>0</v>
      </c>
      <c r="D1177" t="b">
        <f t="shared" ca="1" si="19"/>
        <v>1</v>
      </c>
      <c r="E1177" cm="1">
        <f t="array" aca="1" ref="E1177" ca="1">IF(F1177&lt;&gt;"",INDIRECT("'"&amp;F1177&amp;"'!"&amp;G1177),"")</f>
        <v>0</v>
      </c>
      <c r="F1177" s="1175" t="s">
        <v>3614</v>
      </c>
      <c r="G1177" t="s">
        <v>3931</v>
      </c>
      <c r="H1177" s="3"/>
      <c r="I1177" s="3"/>
      <c r="J1177" s="3"/>
    </row>
    <row r="1178" spans="1:18" ht="15" customHeight="1">
      <c r="A1178">
        <v>1173</v>
      </c>
      <c r="B1178" s="6">
        <f>'EstExp 11-19'!D155</f>
        <v>0</v>
      </c>
      <c r="D1178" t="b">
        <f t="shared" ca="1" si="19"/>
        <v>1</v>
      </c>
      <c r="E1178" cm="1">
        <f t="array" aca="1" ref="E1178" ca="1">IF(F1178&lt;&gt;"",INDIRECT("'"&amp;F1178&amp;"'!"&amp;G1178),"")</f>
        <v>0</v>
      </c>
      <c r="F1178" s="1175" t="s">
        <v>3614</v>
      </c>
      <c r="G1178" t="s">
        <v>3932</v>
      </c>
      <c r="H1178" s="3"/>
      <c r="I1178" s="3"/>
      <c r="J1178" s="3"/>
    </row>
    <row r="1179" spans="1:18" ht="15" customHeight="1">
      <c r="A1179">
        <v>1174</v>
      </c>
      <c r="B1179" s="6">
        <f>'EstExp 11-19'!E126</f>
        <v>0</v>
      </c>
      <c r="D1179" t="b">
        <f t="shared" ca="1" si="19"/>
        <v>1</v>
      </c>
      <c r="E1179" cm="1">
        <f t="array" aca="1" ref="E1179" ca="1">IF(F1179&lt;&gt;"",INDIRECT("'"&amp;F1179&amp;"'!"&amp;G1179),"")</f>
        <v>0</v>
      </c>
      <c r="F1179" s="1175" t="s">
        <v>3614</v>
      </c>
      <c r="G1179" t="s">
        <v>3933</v>
      </c>
      <c r="H1179" s="3"/>
      <c r="I1179" s="3"/>
      <c r="J1179" s="3"/>
    </row>
    <row r="1180" spans="1:18" ht="15" customHeight="1">
      <c r="A1180">
        <v>1175</v>
      </c>
      <c r="B1180" s="6">
        <f>'EstExp 11-19'!E127</f>
        <v>0</v>
      </c>
      <c r="D1180" t="b">
        <f t="shared" ca="1" si="19"/>
        <v>1</v>
      </c>
      <c r="E1180" cm="1">
        <f t="array" aca="1" ref="E1180" ca="1">IF(F1180&lt;&gt;"",INDIRECT("'"&amp;F1180&amp;"'!"&amp;G1180),"")</f>
        <v>0</v>
      </c>
      <c r="F1180" s="1175" t="s">
        <v>3614</v>
      </c>
      <c r="G1180" t="s">
        <v>3934</v>
      </c>
      <c r="H1180" s="3"/>
      <c r="I1180" s="3"/>
      <c r="J1180" s="3"/>
    </row>
    <row r="1181" spans="1:18" ht="15" customHeight="1">
      <c r="A1181">
        <v>1176</v>
      </c>
      <c r="B1181" s="6">
        <f>'EstExp 11-19'!E128</f>
        <v>0</v>
      </c>
      <c r="D1181" t="b">
        <f t="shared" ca="1" si="19"/>
        <v>1</v>
      </c>
      <c r="E1181" cm="1">
        <f t="array" aca="1" ref="E1181" ca="1">IF(F1181&lt;&gt;"",INDIRECT("'"&amp;F1181&amp;"'!"&amp;G1181),"")</f>
        <v>0</v>
      </c>
      <c r="F1181" s="1175" t="s">
        <v>3614</v>
      </c>
      <c r="G1181" t="s">
        <v>3935</v>
      </c>
      <c r="H1181" s="3"/>
      <c r="I1181" s="3"/>
      <c r="J1181" s="3"/>
    </row>
    <row r="1182" spans="1:18" ht="15.75" customHeight="1">
      <c r="A1182" s="1">
        <v>1177</v>
      </c>
      <c r="C1182" s="2" t="s">
        <v>3581</v>
      </c>
      <c r="E1182" t="str" cm="1">
        <f t="array" aca="1" ref="E1182" ca="1">IF(F1182&lt;&gt;"",INDIRECT("'"&amp;F1182&amp;"'!"&amp;G1182),"")</f>
        <v/>
      </c>
      <c r="F1182" s="550"/>
      <c r="H1182" s="3"/>
      <c r="I1182" s="3"/>
      <c r="J1182" s="3"/>
    </row>
    <row r="1183" spans="1:18" ht="15" customHeight="1">
      <c r="A1183">
        <v>1178</v>
      </c>
      <c r="B1183" s="6">
        <f>'EstExp 11-19'!E131</f>
        <v>0</v>
      </c>
      <c r="D1183" t="b">
        <f t="shared" ref="D1183:D1189" ca="1" si="20">E1183=B1183</f>
        <v>1</v>
      </c>
      <c r="E1183" cm="1">
        <f t="array" aca="1" ref="E1183" ca="1">IF(F1183&lt;&gt;"",INDIRECT("'"&amp;F1183&amp;"'!"&amp;G1183),"")</f>
        <v>0</v>
      </c>
      <c r="F1183" s="1175" t="s">
        <v>3614</v>
      </c>
      <c r="G1183" t="s">
        <v>3936</v>
      </c>
      <c r="H1183" s="3"/>
      <c r="I1183" s="3"/>
      <c r="J1183" s="3"/>
    </row>
    <row r="1184" spans="1:18" ht="15" customHeight="1">
      <c r="A1184">
        <v>1179</v>
      </c>
      <c r="B1184" s="6">
        <f>'EstExp 11-19'!E132</f>
        <v>0</v>
      </c>
      <c r="D1184" t="b">
        <f t="shared" ca="1" si="20"/>
        <v>1</v>
      </c>
      <c r="E1184" cm="1">
        <f t="array" aca="1" ref="E1184" ca="1">IF(F1184&lt;&gt;"",INDIRECT("'"&amp;F1184&amp;"'!"&amp;G1184),"")</f>
        <v>0</v>
      </c>
      <c r="F1184" s="1175" t="s">
        <v>3614</v>
      </c>
      <c r="G1184" t="s">
        <v>3937</v>
      </c>
      <c r="H1184" s="3"/>
      <c r="I1184" s="3"/>
      <c r="J1184" s="3"/>
    </row>
    <row r="1185" spans="1:10" ht="15" customHeight="1">
      <c r="A1185">
        <v>1180</v>
      </c>
      <c r="B1185" s="6">
        <f>'EstExp 11-19'!E133</f>
        <v>0</v>
      </c>
      <c r="D1185" t="b">
        <f t="shared" ca="1" si="20"/>
        <v>1</v>
      </c>
      <c r="E1185" cm="1">
        <f t="array" aca="1" ref="E1185" ca="1">IF(F1185&lt;&gt;"",INDIRECT("'"&amp;F1185&amp;"'!"&amp;G1185),"")</f>
        <v>0</v>
      </c>
      <c r="F1185" s="1175" t="s">
        <v>3614</v>
      </c>
      <c r="G1185" t="s">
        <v>3938</v>
      </c>
      <c r="H1185" s="3"/>
      <c r="I1185" s="3"/>
      <c r="J1185" s="3"/>
    </row>
    <row r="1186" spans="1:10" ht="15" customHeight="1">
      <c r="A1186">
        <v>1181</v>
      </c>
      <c r="B1186" s="6">
        <f>'EstExp 11-19'!E155</f>
        <v>0</v>
      </c>
      <c r="D1186" t="b">
        <f t="shared" ca="1" si="20"/>
        <v>1</v>
      </c>
      <c r="E1186" cm="1">
        <f t="array" aca="1" ref="E1186" ca="1">IF(F1186&lt;&gt;"",INDIRECT("'"&amp;F1186&amp;"'!"&amp;G1186),"")</f>
        <v>0</v>
      </c>
      <c r="F1186" s="1175" t="s">
        <v>3614</v>
      </c>
      <c r="G1186" t="s">
        <v>3939</v>
      </c>
      <c r="H1186" s="3"/>
      <c r="I1186" s="3"/>
      <c r="J1186" s="3"/>
    </row>
    <row r="1187" spans="1:10" ht="15" customHeight="1">
      <c r="A1187">
        <v>1182</v>
      </c>
      <c r="B1187" s="6">
        <f>'EstExp 11-19'!F126</f>
        <v>0</v>
      </c>
      <c r="D1187" t="b">
        <f t="shared" ca="1" si="20"/>
        <v>1</v>
      </c>
      <c r="E1187" cm="1">
        <f t="array" aca="1" ref="E1187" ca="1">IF(F1187&lt;&gt;"",INDIRECT("'"&amp;F1187&amp;"'!"&amp;G1187),"")</f>
        <v>0</v>
      </c>
      <c r="F1187" s="1175" t="s">
        <v>3614</v>
      </c>
      <c r="G1187" t="s">
        <v>3940</v>
      </c>
      <c r="H1187" s="3"/>
      <c r="I1187" s="3"/>
      <c r="J1187" s="3"/>
    </row>
    <row r="1188" spans="1:10" ht="15" customHeight="1">
      <c r="A1188">
        <v>1183</v>
      </c>
      <c r="B1188" s="6">
        <f>'EstExp 11-19'!F127</f>
        <v>0</v>
      </c>
      <c r="D1188" t="b">
        <f t="shared" ca="1" si="20"/>
        <v>1</v>
      </c>
      <c r="E1188" cm="1">
        <f t="array" aca="1" ref="E1188" ca="1">IF(F1188&lt;&gt;"",INDIRECT("'"&amp;F1188&amp;"'!"&amp;G1188),"")</f>
        <v>0</v>
      </c>
      <c r="F1188" s="1175" t="s">
        <v>3614</v>
      </c>
      <c r="G1188" t="s">
        <v>3941</v>
      </c>
      <c r="H1188" s="3"/>
      <c r="I1188" s="3"/>
      <c r="J1188" s="3"/>
    </row>
    <row r="1189" spans="1:10" ht="15" customHeight="1">
      <c r="A1189">
        <v>1184</v>
      </c>
      <c r="B1189" s="6">
        <f>'EstExp 11-19'!F128</f>
        <v>0</v>
      </c>
      <c r="D1189" t="b">
        <f t="shared" ca="1" si="20"/>
        <v>1</v>
      </c>
      <c r="E1189" cm="1">
        <f t="array" aca="1" ref="E1189" ca="1">IF(F1189&lt;&gt;"",INDIRECT("'"&amp;F1189&amp;"'!"&amp;G1189),"")</f>
        <v>0</v>
      </c>
      <c r="F1189" s="1175" t="s">
        <v>3614</v>
      </c>
      <c r="G1189" t="s">
        <v>3942</v>
      </c>
      <c r="H1189" s="3"/>
      <c r="I1189" s="3"/>
      <c r="J1189" s="3"/>
    </row>
    <row r="1190" spans="1:10" ht="15.75" customHeight="1">
      <c r="A1190" s="1">
        <v>1185</v>
      </c>
      <c r="C1190" s="2" t="s">
        <v>3581</v>
      </c>
      <c r="E1190" t="str" cm="1">
        <f t="array" aca="1" ref="E1190" ca="1">IF(F1190&lt;&gt;"",INDIRECT("'"&amp;F1190&amp;"'!"&amp;G1190),"")</f>
        <v/>
      </c>
      <c r="F1190" s="550"/>
      <c r="H1190" s="3"/>
      <c r="I1190" s="3"/>
      <c r="J1190" s="3"/>
    </row>
    <row r="1191" spans="1:10" ht="15" customHeight="1">
      <c r="A1191">
        <v>1186</v>
      </c>
      <c r="B1191" s="6">
        <f>'EstExp 11-19'!F131</f>
        <v>0</v>
      </c>
      <c r="D1191" t="b">
        <f t="shared" ref="D1191:D1198" ca="1" si="21">E1191=B1191</f>
        <v>1</v>
      </c>
      <c r="E1191" cm="1">
        <f t="array" aca="1" ref="E1191" ca="1">IF(F1191&lt;&gt;"",INDIRECT("'"&amp;F1191&amp;"'!"&amp;G1191),"")</f>
        <v>0</v>
      </c>
      <c r="F1191" s="1175" t="s">
        <v>3614</v>
      </c>
      <c r="G1191" t="s">
        <v>3943</v>
      </c>
      <c r="H1191" s="3"/>
      <c r="I1191" s="3"/>
      <c r="J1191" s="3"/>
    </row>
    <row r="1192" spans="1:10" ht="15" customHeight="1">
      <c r="A1192">
        <v>1187</v>
      </c>
      <c r="B1192" s="6">
        <f>'EstExp 11-19'!F132</f>
        <v>0</v>
      </c>
      <c r="D1192" t="b">
        <f t="shared" ca="1" si="21"/>
        <v>1</v>
      </c>
      <c r="E1192" cm="1">
        <f t="array" aca="1" ref="E1192" ca="1">IF(F1192&lt;&gt;"",INDIRECT("'"&amp;F1192&amp;"'!"&amp;G1192),"")</f>
        <v>0</v>
      </c>
      <c r="F1192" s="1175" t="s">
        <v>3614</v>
      </c>
      <c r="G1192" t="s">
        <v>3944</v>
      </c>
      <c r="H1192" s="3"/>
      <c r="I1192" s="3"/>
      <c r="J1192" s="3"/>
    </row>
    <row r="1193" spans="1:10" ht="15" customHeight="1">
      <c r="A1193">
        <v>1188</v>
      </c>
      <c r="B1193" s="6">
        <f>'EstExp 11-19'!F133</f>
        <v>0</v>
      </c>
      <c r="D1193" t="b">
        <f t="shared" ca="1" si="21"/>
        <v>1</v>
      </c>
      <c r="E1193" cm="1">
        <f t="array" aca="1" ref="E1193" ca="1">IF(F1193&lt;&gt;"",INDIRECT("'"&amp;F1193&amp;"'!"&amp;G1193),"")</f>
        <v>0</v>
      </c>
      <c r="F1193" s="1175" t="s">
        <v>3614</v>
      </c>
      <c r="G1193" t="s">
        <v>3945</v>
      </c>
      <c r="H1193" s="3"/>
      <c r="I1193" s="3"/>
      <c r="J1193" s="3"/>
    </row>
    <row r="1194" spans="1:10" ht="15" customHeight="1">
      <c r="A1194">
        <v>1189</v>
      </c>
      <c r="B1194" s="6">
        <f>'EstExp 11-19'!F155</f>
        <v>0</v>
      </c>
      <c r="D1194" t="b">
        <f t="shared" ca="1" si="21"/>
        <v>1</v>
      </c>
      <c r="E1194" cm="1">
        <f t="array" aca="1" ref="E1194" ca="1">IF(F1194&lt;&gt;"",INDIRECT("'"&amp;F1194&amp;"'!"&amp;G1194),"")</f>
        <v>0</v>
      </c>
      <c r="F1194" s="1175" t="s">
        <v>3614</v>
      </c>
      <c r="G1194" t="s">
        <v>3946</v>
      </c>
      <c r="H1194" s="3"/>
      <c r="I1194" s="3"/>
      <c r="J1194" s="3"/>
    </row>
    <row r="1195" spans="1:10" ht="15" customHeight="1">
      <c r="A1195">
        <v>1190</v>
      </c>
      <c r="B1195" s="6">
        <f>'EstExp 11-19'!G126</f>
        <v>0</v>
      </c>
      <c r="D1195" t="b">
        <f t="shared" ca="1" si="21"/>
        <v>1</v>
      </c>
      <c r="E1195" cm="1">
        <f t="array" aca="1" ref="E1195" ca="1">IF(F1195&lt;&gt;"",INDIRECT("'"&amp;F1195&amp;"'!"&amp;G1195),"")</f>
        <v>0</v>
      </c>
      <c r="F1195" s="1175" t="s">
        <v>3614</v>
      </c>
      <c r="G1195" t="s">
        <v>3947</v>
      </c>
      <c r="H1195" s="3"/>
      <c r="I1195" s="3"/>
      <c r="J1195" s="3"/>
    </row>
    <row r="1196" spans="1:10" ht="15" customHeight="1">
      <c r="A1196">
        <v>1191</v>
      </c>
      <c r="B1196" s="6">
        <f>'EstExp 11-19'!G127</f>
        <v>0</v>
      </c>
      <c r="D1196" t="b">
        <f t="shared" ca="1" si="21"/>
        <v>1</v>
      </c>
      <c r="E1196" cm="1">
        <f t="array" aca="1" ref="E1196" ca="1">IF(F1196&lt;&gt;"",INDIRECT("'"&amp;F1196&amp;"'!"&amp;G1196),"")</f>
        <v>0</v>
      </c>
      <c r="F1196" s="1175" t="s">
        <v>3614</v>
      </c>
      <c r="G1196" t="s">
        <v>3948</v>
      </c>
      <c r="H1196" s="3"/>
      <c r="I1196" s="3"/>
      <c r="J1196" s="3"/>
    </row>
    <row r="1197" spans="1:10" ht="15" customHeight="1">
      <c r="A1197">
        <v>1192</v>
      </c>
      <c r="B1197" s="6">
        <f>'EstExp 11-19'!G128</f>
        <v>0</v>
      </c>
      <c r="D1197" t="b">
        <f t="shared" ca="1" si="21"/>
        <v>1</v>
      </c>
      <c r="E1197" cm="1">
        <f t="array" aca="1" ref="E1197" ca="1">IF(F1197&lt;&gt;"",INDIRECT("'"&amp;F1197&amp;"'!"&amp;G1197),"")</f>
        <v>0</v>
      </c>
      <c r="F1197" s="1175" t="s">
        <v>3614</v>
      </c>
      <c r="G1197" t="s">
        <v>3949</v>
      </c>
      <c r="H1197" s="3"/>
      <c r="I1197" s="3"/>
      <c r="J1197" s="3"/>
    </row>
    <row r="1198" spans="1:10" ht="15" customHeight="1">
      <c r="A1198">
        <v>1193</v>
      </c>
      <c r="B1198" s="6">
        <f>'EstExp 11-19'!G130</f>
        <v>0</v>
      </c>
      <c r="D1198" t="b">
        <f t="shared" ca="1" si="21"/>
        <v>1</v>
      </c>
      <c r="E1198" cm="1">
        <f t="array" aca="1" ref="E1198" ca="1">IF(F1198&lt;&gt;"",INDIRECT("'"&amp;F1198&amp;"'!"&amp;G1198),"")</f>
        <v>0</v>
      </c>
      <c r="F1198" s="1175" t="s">
        <v>3614</v>
      </c>
      <c r="G1198" t="s">
        <v>3950</v>
      </c>
      <c r="H1198" s="3"/>
      <c r="I1198" s="3"/>
      <c r="J1198" s="3"/>
    </row>
    <row r="1199" spans="1:10" ht="15.75" customHeight="1">
      <c r="A1199" s="1">
        <v>1194</v>
      </c>
      <c r="C1199" s="2" t="s">
        <v>3581</v>
      </c>
      <c r="E1199" t="str" cm="1">
        <f t="array" aca="1" ref="E1199" ca="1">IF(F1199&lt;&gt;"",INDIRECT("'"&amp;F1199&amp;"'!"&amp;G1199),"")</f>
        <v/>
      </c>
      <c r="F1199" s="550"/>
      <c r="H1199" s="3"/>
      <c r="I1199" s="3"/>
      <c r="J1199" s="3"/>
    </row>
    <row r="1200" spans="1:10" ht="15" customHeight="1">
      <c r="A1200">
        <v>1195</v>
      </c>
      <c r="B1200" s="6">
        <f>'EstExp 11-19'!G131</f>
        <v>0</v>
      </c>
      <c r="D1200" t="b">
        <f t="shared" ref="D1200:D1206" ca="1" si="22">E1200=B1200</f>
        <v>1</v>
      </c>
      <c r="E1200" cm="1">
        <f t="array" aca="1" ref="E1200" ca="1">IF(F1200&lt;&gt;"",INDIRECT("'"&amp;F1200&amp;"'!"&amp;G1200),"")</f>
        <v>0</v>
      </c>
      <c r="F1200" s="1175" t="s">
        <v>3614</v>
      </c>
      <c r="G1200" t="s">
        <v>3951</v>
      </c>
      <c r="H1200" s="3"/>
      <c r="I1200" s="3"/>
      <c r="J1200" s="3"/>
    </row>
    <row r="1201" spans="1:10" ht="15" customHeight="1">
      <c r="A1201">
        <v>1196</v>
      </c>
      <c r="B1201" s="6">
        <f>'EstExp 11-19'!G132</f>
        <v>0</v>
      </c>
      <c r="D1201" t="b">
        <f t="shared" ca="1" si="22"/>
        <v>1</v>
      </c>
      <c r="E1201" cm="1">
        <f t="array" aca="1" ref="E1201" ca="1">IF(F1201&lt;&gt;"",INDIRECT("'"&amp;F1201&amp;"'!"&amp;G1201),"")</f>
        <v>0</v>
      </c>
      <c r="F1201" s="1175" t="s">
        <v>3614</v>
      </c>
      <c r="G1201" t="s">
        <v>3952</v>
      </c>
      <c r="H1201" s="3"/>
      <c r="I1201" s="3"/>
      <c r="J1201" s="3"/>
    </row>
    <row r="1202" spans="1:10" ht="15" customHeight="1">
      <c r="A1202">
        <v>1197</v>
      </c>
      <c r="B1202" s="6">
        <f>'EstExp 11-19'!G133</f>
        <v>0</v>
      </c>
      <c r="D1202" t="b">
        <f t="shared" ca="1" si="22"/>
        <v>1</v>
      </c>
      <c r="E1202" cm="1">
        <f t="array" aca="1" ref="E1202" ca="1">IF(F1202&lt;&gt;"",INDIRECT("'"&amp;F1202&amp;"'!"&amp;G1202),"")</f>
        <v>0</v>
      </c>
      <c r="F1202" s="1175" t="s">
        <v>3614</v>
      </c>
      <c r="G1202" t="s">
        <v>3953</v>
      </c>
      <c r="H1202" s="3"/>
      <c r="I1202" s="3"/>
      <c r="J1202" s="3"/>
    </row>
    <row r="1203" spans="1:10" ht="15" customHeight="1">
      <c r="A1203">
        <v>1198</v>
      </c>
      <c r="B1203" s="6">
        <f>'EstExp 11-19'!G155</f>
        <v>0</v>
      </c>
      <c r="D1203" t="b">
        <f t="shared" ca="1" si="22"/>
        <v>1</v>
      </c>
      <c r="E1203" cm="1">
        <f t="array" aca="1" ref="E1203" ca="1">IF(F1203&lt;&gt;"",INDIRECT("'"&amp;F1203&amp;"'!"&amp;G1203),"")</f>
        <v>0</v>
      </c>
      <c r="F1203" s="1175" t="s">
        <v>3614</v>
      </c>
      <c r="G1203" t="s">
        <v>3954</v>
      </c>
      <c r="H1203" s="3"/>
      <c r="I1203" s="3"/>
      <c r="J1203" s="3"/>
    </row>
    <row r="1204" spans="1:10" ht="15" customHeight="1">
      <c r="A1204">
        <v>1199</v>
      </c>
      <c r="B1204" s="6">
        <f>'EstExp 11-19'!H126</f>
        <v>0</v>
      </c>
      <c r="D1204" t="b">
        <f t="shared" ca="1" si="22"/>
        <v>1</v>
      </c>
      <c r="E1204" cm="1">
        <f t="array" aca="1" ref="E1204" ca="1">IF(F1204&lt;&gt;"",INDIRECT("'"&amp;F1204&amp;"'!"&amp;G1204),"")</f>
        <v>0</v>
      </c>
      <c r="F1204" s="1175" t="s">
        <v>3614</v>
      </c>
      <c r="G1204" t="s">
        <v>3955</v>
      </c>
      <c r="H1204" s="3"/>
      <c r="I1204" s="3"/>
      <c r="J1204" s="3"/>
    </row>
    <row r="1205" spans="1:10" ht="15" customHeight="1">
      <c r="A1205">
        <v>1200</v>
      </c>
      <c r="B1205" s="6">
        <f>'EstExp 11-19'!H127</f>
        <v>0</v>
      </c>
      <c r="D1205" t="b">
        <f t="shared" ca="1" si="22"/>
        <v>1</v>
      </c>
      <c r="E1205" cm="1">
        <f t="array" aca="1" ref="E1205" ca="1">IF(F1205&lt;&gt;"",INDIRECT("'"&amp;F1205&amp;"'!"&amp;G1205),"")</f>
        <v>0</v>
      </c>
      <c r="F1205" s="1175" t="s">
        <v>3614</v>
      </c>
      <c r="G1205" t="s">
        <v>3956</v>
      </c>
      <c r="H1205" s="3"/>
      <c r="I1205" s="3"/>
      <c r="J1205" s="3"/>
    </row>
    <row r="1206" spans="1:10" ht="15" customHeight="1">
      <c r="A1206">
        <v>1201</v>
      </c>
      <c r="B1206" s="6">
        <f>'EstExp 11-19'!H128</f>
        <v>0</v>
      </c>
      <c r="D1206" t="b">
        <f t="shared" ca="1" si="22"/>
        <v>1</v>
      </c>
      <c r="E1206" cm="1">
        <f t="array" aca="1" ref="E1206" ca="1">IF(F1206&lt;&gt;"",INDIRECT("'"&amp;F1206&amp;"'!"&amp;G1206),"")</f>
        <v>0</v>
      </c>
      <c r="F1206" s="1175" t="s">
        <v>3614</v>
      </c>
      <c r="G1206" t="s">
        <v>3957</v>
      </c>
      <c r="H1206" s="3"/>
      <c r="I1206" s="3"/>
      <c r="J1206" s="3"/>
    </row>
    <row r="1207" spans="1:10" ht="15.75" customHeight="1">
      <c r="A1207" s="1">
        <v>1202</v>
      </c>
      <c r="C1207" s="2" t="s">
        <v>3581</v>
      </c>
      <c r="E1207" t="str" cm="1">
        <f t="array" aca="1" ref="E1207" ca="1">IF(F1207&lt;&gt;"",INDIRECT("'"&amp;F1207&amp;"'!"&amp;G1207),"")</f>
        <v/>
      </c>
      <c r="F1207" s="550"/>
      <c r="H1207" s="3"/>
      <c r="I1207" s="3"/>
      <c r="J1207" s="3"/>
    </row>
    <row r="1208" spans="1:10" ht="15" customHeight="1">
      <c r="A1208">
        <v>1203</v>
      </c>
      <c r="B1208" s="6">
        <f>'EstExp 11-19'!H131</f>
        <v>0</v>
      </c>
      <c r="D1208" t="b">
        <f t="shared" ref="D1208:D1214" ca="1" si="23">E1208=B1208</f>
        <v>1</v>
      </c>
      <c r="E1208" cm="1">
        <f t="array" aca="1" ref="E1208" ca="1">IF(F1208&lt;&gt;"",INDIRECT("'"&amp;F1208&amp;"'!"&amp;G1208),"")</f>
        <v>0</v>
      </c>
      <c r="F1208" s="1175" t="s">
        <v>3614</v>
      </c>
      <c r="G1208" t="s">
        <v>3958</v>
      </c>
      <c r="H1208" s="3"/>
      <c r="I1208" s="3"/>
      <c r="J1208" s="3"/>
    </row>
    <row r="1209" spans="1:10" ht="15" customHeight="1">
      <c r="A1209">
        <v>1204</v>
      </c>
      <c r="B1209" s="6">
        <f>'EstExp 11-19'!H132</f>
        <v>0</v>
      </c>
      <c r="D1209" t="b">
        <f t="shared" ca="1" si="23"/>
        <v>1</v>
      </c>
      <c r="E1209" cm="1">
        <f t="array" aca="1" ref="E1209" ca="1">IF(F1209&lt;&gt;"",INDIRECT("'"&amp;F1209&amp;"'!"&amp;G1209),"")</f>
        <v>0</v>
      </c>
      <c r="F1209" s="1175" t="s">
        <v>3614</v>
      </c>
      <c r="G1209" t="s">
        <v>3959</v>
      </c>
      <c r="H1209" s="3"/>
      <c r="I1209" s="3"/>
      <c r="J1209" s="3"/>
    </row>
    <row r="1210" spans="1:10" ht="15" customHeight="1">
      <c r="A1210">
        <v>1205</v>
      </c>
      <c r="B1210" s="6">
        <f>'EstExp 11-19'!H133</f>
        <v>0</v>
      </c>
      <c r="D1210" t="b">
        <f t="shared" ca="1" si="23"/>
        <v>1</v>
      </c>
      <c r="E1210" cm="1">
        <f t="array" aca="1" ref="E1210" ca="1">IF(F1210&lt;&gt;"",INDIRECT("'"&amp;F1210&amp;"'!"&amp;G1210),"")</f>
        <v>0</v>
      </c>
      <c r="F1210" s="1175" t="s">
        <v>3614</v>
      </c>
      <c r="G1210" t="s">
        <v>3960</v>
      </c>
      <c r="H1210" s="3"/>
      <c r="I1210" s="3"/>
      <c r="J1210" s="3"/>
    </row>
    <row r="1211" spans="1:10" ht="15" customHeight="1">
      <c r="A1211">
        <v>1206</v>
      </c>
      <c r="B1211" s="6">
        <f>'EstExp 11-19'!H143</f>
        <v>0</v>
      </c>
      <c r="D1211" t="b">
        <f t="shared" ca="1" si="23"/>
        <v>1</v>
      </c>
      <c r="E1211" cm="1">
        <f t="array" aca="1" ref="E1211" ca="1">IF(F1211&lt;&gt;"",INDIRECT("'"&amp;F1211&amp;"'!"&amp;G1211),"")</f>
        <v>0</v>
      </c>
      <c r="F1211" s="1175" t="s">
        <v>3614</v>
      </c>
      <c r="G1211" t="s">
        <v>3961</v>
      </c>
      <c r="H1211" s="3"/>
      <c r="I1211" s="3"/>
      <c r="J1211" s="3"/>
    </row>
    <row r="1212" spans="1:10" ht="15" customHeight="1">
      <c r="A1212">
        <v>1207</v>
      </c>
      <c r="B1212" s="6">
        <f>'EstExp 11-19'!H146</f>
        <v>0</v>
      </c>
      <c r="D1212" t="b">
        <f t="shared" ca="1" si="23"/>
        <v>1</v>
      </c>
      <c r="E1212" cm="1">
        <f t="array" aca="1" ref="E1212" ca="1">IF(F1212&lt;&gt;"",INDIRECT("'"&amp;F1212&amp;"'!"&amp;G1212),"")</f>
        <v>0</v>
      </c>
      <c r="F1212" s="1175" t="s">
        <v>3614</v>
      </c>
      <c r="G1212" t="s">
        <v>3962</v>
      </c>
      <c r="H1212" s="3"/>
      <c r="I1212" s="3"/>
      <c r="J1212" s="3"/>
    </row>
    <row r="1213" spans="1:10" ht="15" customHeight="1">
      <c r="A1213">
        <v>1208</v>
      </c>
      <c r="B1213" s="6">
        <f>'EstExp 11-19'!H147</f>
        <v>0</v>
      </c>
      <c r="D1213" t="b">
        <f t="shared" ca="1" si="23"/>
        <v>1</v>
      </c>
      <c r="E1213" cm="1">
        <f t="array" aca="1" ref="E1213" ca="1">IF(F1213&lt;&gt;"",INDIRECT("'"&amp;F1213&amp;"'!"&amp;G1213),"")</f>
        <v>0</v>
      </c>
      <c r="F1213" s="1175" t="s">
        <v>3614</v>
      </c>
      <c r="G1213" t="s">
        <v>3963</v>
      </c>
      <c r="H1213" s="3"/>
      <c r="I1213" s="3"/>
      <c r="J1213" s="3"/>
    </row>
    <row r="1214" spans="1:10" ht="15" customHeight="1">
      <c r="A1214">
        <v>1209</v>
      </c>
      <c r="B1214" s="6">
        <f>'EstExp 11-19'!H150</f>
        <v>0</v>
      </c>
      <c r="D1214" t="b">
        <f t="shared" ca="1" si="23"/>
        <v>1</v>
      </c>
      <c r="E1214" cm="1">
        <f t="array" aca="1" ref="E1214" ca="1">IF(F1214&lt;&gt;"",INDIRECT("'"&amp;F1214&amp;"'!"&amp;G1214),"")</f>
        <v>0</v>
      </c>
      <c r="F1214" s="1175" t="s">
        <v>3614</v>
      </c>
      <c r="G1214" t="s">
        <v>3964</v>
      </c>
      <c r="H1214" s="3"/>
      <c r="I1214" s="3"/>
      <c r="J1214" s="3"/>
    </row>
    <row r="1215" spans="1:10" ht="15.75" customHeight="1">
      <c r="A1215" s="1">
        <v>1210</v>
      </c>
      <c r="C1215" s="2" t="s">
        <v>3581</v>
      </c>
      <c r="E1215" t="str" cm="1">
        <f t="array" aca="1" ref="E1215" ca="1">IF(F1215&lt;&gt;"",INDIRECT("'"&amp;F1215&amp;"'!"&amp;G1215),"")</f>
        <v/>
      </c>
      <c r="F1215" s="550"/>
      <c r="H1215" s="3"/>
      <c r="I1215" s="3"/>
      <c r="J1215" s="3"/>
    </row>
    <row r="1216" spans="1:10" ht="15" customHeight="1">
      <c r="A1216">
        <v>1211</v>
      </c>
      <c r="B1216" s="6">
        <f>'EstExp 11-19'!H153</f>
        <v>0</v>
      </c>
      <c r="D1216" t="b">
        <f t="shared" ref="D1216:D1221" ca="1" si="24">E1216=B1216</f>
        <v>1</v>
      </c>
      <c r="E1216" cm="1">
        <f t="array" aca="1" ref="E1216" ca="1">IF(F1216&lt;&gt;"",INDIRECT("'"&amp;F1216&amp;"'!"&amp;G1216),"")</f>
        <v>0</v>
      </c>
      <c r="F1216" s="1175" t="s">
        <v>3614</v>
      </c>
      <c r="G1216" t="s">
        <v>3965</v>
      </c>
      <c r="H1216" s="3"/>
      <c r="I1216" s="3"/>
      <c r="J1216" s="3"/>
    </row>
    <row r="1217" spans="1:10" ht="15" customHeight="1">
      <c r="A1217">
        <v>1212</v>
      </c>
      <c r="B1217" s="6">
        <f>'EstExp 11-19'!H155</f>
        <v>0</v>
      </c>
      <c r="D1217" t="b">
        <f t="shared" ca="1" si="24"/>
        <v>1</v>
      </c>
      <c r="E1217" cm="1">
        <f t="array" aca="1" ref="E1217" ca="1">IF(F1217&lt;&gt;"",INDIRECT("'"&amp;F1217&amp;"'!"&amp;G1217),"")</f>
        <v>0</v>
      </c>
      <c r="F1217" s="1175" t="s">
        <v>3614</v>
      </c>
      <c r="G1217" t="s">
        <v>3966</v>
      </c>
      <c r="H1217" s="3"/>
      <c r="I1217" s="3"/>
      <c r="J1217" s="3"/>
    </row>
    <row r="1218" spans="1:10" ht="15" customHeight="1">
      <c r="A1218">
        <v>1213</v>
      </c>
      <c r="B1218" s="6">
        <f>'EstExp 11-19'!K126</f>
        <v>0</v>
      </c>
      <c r="D1218" t="b">
        <f t="shared" ca="1" si="24"/>
        <v>1</v>
      </c>
      <c r="E1218" cm="1">
        <f t="array" aca="1" ref="E1218" ca="1">IF(F1218&lt;&gt;"",INDIRECT("'"&amp;F1218&amp;"'!"&amp;G1218),"")</f>
        <v>0</v>
      </c>
      <c r="F1218" s="1175" t="s">
        <v>3614</v>
      </c>
      <c r="G1218" t="s">
        <v>3967</v>
      </c>
      <c r="H1218" s="3"/>
      <c r="I1218" s="3"/>
      <c r="J1218" s="3"/>
    </row>
    <row r="1219" spans="1:10" ht="15" customHeight="1">
      <c r="A1219">
        <v>1214</v>
      </c>
      <c r="B1219" s="6">
        <f>'EstExp 11-19'!K127</f>
        <v>0</v>
      </c>
      <c r="D1219" t="b">
        <f t="shared" ca="1" si="24"/>
        <v>1</v>
      </c>
      <c r="E1219" cm="1">
        <f t="array" aca="1" ref="E1219" ca="1">IF(F1219&lt;&gt;"",INDIRECT("'"&amp;F1219&amp;"'!"&amp;G1219),"")</f>
        <v>0</v>
      </c>
      <c r="F1219" s="1175" t="s">
        <v>3614</v>
      </c>
      <c r="G1219" t="s">
        <v>3968</v>
      </c>
      <c r="H1219" s="3"/>
      <c r="I1219" s="3"/>
      <c r="J1219" s="3"/>
    </row>
    <row r="1220" spans="1:10" ht="15" customHeight="1">
      <c r="A1220">
        <v>1215</v>
      </c>
      <c r="B1220" s="6">
        <f>'EstExp 11-19'!K128</f>
        <v>0</v>
      </c>
      <c r="D1220" t="b">
        <f t="shared" ca="1" si="24"/>
        <v>1</v>
      </c>
      <c r="E1220" cm="1">
        <f t="array" aca="1" ref="E1220" ca="1">IF(F1220&lt;&gt;"",INDIRECT("'"&amp;F1220&amp;"'!"&amp;G1220),"")</f>
        <v>0</v>
      </c>
      <c r="F1220" s="1175" t="s">
        <v>3614</v>
      </c>
      <c r="G1220" t="s">
        <v>3969</v>
      </c>
      <c r="H1220" s="3"/>
      <c r="I1220" s="3"/>
      <c r="J1220" s="3"/>
    </row>
    <row r="1221" spans="1:10" ht="15" customHeight="1">
      <c r="A1221">
        <v>1216</v>
      </c>
      <c r="B1221" s="6">
        <f>'EstExp 11-19'!K130</f>
        <v>0</v>
      </c>
      <c r="D1221" t="b">
        <f t="shared" ca="1" si="24"/>
        <v>1</v>
      </c>
      <c r="E1221" cm="1">
        <f t="array" aca="1" ref="E1221" ca="1">IF(F1221&lt;&gt;"",INDIRECT("'"&amp;F1221&amp;"'!"&amp;G1221),"")</f>
        <v>0</v>
      </c>
      <c r="F1221" s="1175" t="s">
        <v>3614</v>
      </c>
      <c r="G1221" t="s">
        <v>3970</v>
      </c>
      <c r="H1221" s="3"/>
      <c r="I1221" s="3"/>
      <c r="J1221" s="3"/>
    </row>
    <row r="1222" spans="1:10" ht="15.75" customHeight="1">
      <c r="A1222" s="1">
        <v>1217</v>
      </c>
      <c r="C1222" s="2" t="s">
        <v>3581</v>
      </c>
      <c r="E1222" t="str" cm="1">
        <f t="array" aca="1" ref="E1222" ca="1">IF(F1222&lt;&gt;"",INDIRECT("'"&amp;F1222&amp;"'!"&amp;G1222),"")</f>
        <v/>
      </c>
      <c r="F1222" s="550"/>
      <c r="H1222" s="3"/>
      <c r="I1222" s="3"/>
      <c r="J1222" s="3"/>
    </row>
    <row r="1223" spans="1:10" ht="15" customHeight="1">
      <c r="A1223">
        <v>1218</v>
      </c>
      <c r="B1223" s="6">
        <f>'EstExp 11-19'!K131</f>
        <v>0</v>
      </c>
      <c r="D1223" t="b">
        <f t="shared" ref="D1223:D1229" ca="1" si="25">E1223=B1223</f>
        <v>1</v>
      </c>
      <c r="E1223" cm="1">
        <f t="array" aca="1" ref="E1223" ca="1">IF(F1223&lt;&gt;"",INDIRECT("'"&amp;F1223&amp;"'!"&amp;G1223),"")</f>
        <v>0</v>
      </c>
      <c r="F1223" s="1175" t="s">
        <v>3614</v>
      </c>
      <c r="G1223" t="s">
        <v>3971</v>
      </c>
      <c r="H1223" s="3"/>
      <c r="I1223" s="3"/>
      <c r="J1223" s="3"/>
    </row>
    <row r="1224" spans="1:10" ht="15" customHeight="1">
      <c r="A1224">
        <v>1219</v>
      </c>
      <c r="B1224" s="6">
        <f>'EstExp 11-19'!K132</f>
        <v>0</v>
      </c>
      <c r="D1224" t="b">
        <f t="shared" ca="1" si="25"/>
        <v>1</v>
      </c>
      <c r="E1224" cm="1">
        <f t="array" aca="1" ref="E1224" ca="1">IF(F1224&lt;&gt;"",INDIRECT("'"&amp;F1224&amp;"'!"&amp;G1224),"")</f>
        <v>0</v>
      </c>
      <c r="F1224" s="1175" t="s">
        <v>3614</v>
      </c>
      <c r="G1224" t="s">
        <v>3972</v>
      </c>
      <c r="H1224" s="3"/>
      <c r="I1224" s="3"/>
      <c r="J1224" s="3"/>
    </row>
    <row r="1225" spans="1:10" ht="15" customHeight="1">
      <c r="A1225">
        <v>1220</v>
      </c>
      <c r="B1225" s="6">
        <f>'EstExp 11-19'!K133</f>
        <v>0</v>
      </c>
      <c r="D1225" t="b">
        <f t="shared" ca="1" si="25"/>
        <v>1</v>
      </c>
      <c r="E1225" cm="1">
        <f t="array" aca="1" ref="E1225" ca="1">IF(F1225&lt;&gt;"",INDIRECT("'"&amp;F1225&amp;"'!"&amp;G1225),"")</f>
        <v>0</v>
      </c>
      <c r="F1225" s="1175" t="s">
        <v>3614</v>
      </c>
      <c r="G1225" t="s">
        <v>3973</v>
      </c>
      <c r="H1225" s="3"/>
      <c r="I1225" s="3"/>
      <c r="J1225" s="3"/>
    </row>
    <row r="1226" spans="1:10" ht="15" customHeight="1">
      <c r="A1226">
        <v>1221</v>
      </c>
      <c r="B1226" s="6">
        <f>'EstExp 11-19'!K143</f>
        <v>0</v>
      </c>
      <c r="D1226" t="b">
        <f t="shared" ca="1" si="25"/>
        <v>1</v>
      </c>
      <c r="E1226" cm="1">
        <f t="array" aca="1" ref="E1226" ca="1">IF(F1226&lt;&gt;"",INDIRECT("'"&amp;F1226&amp;"'!"&amp;G1226),"")</f>
        <v>0</v>
      </c>
      <c r="F1226" s="1175" t="s">
        <v>3614</v>
      </c>
      <c r="G1226" t="s">
        <v>3974</v>
      </c>
      <c r="H1226" s="3"/>
      <c r="I1226" s="3"/>
      <c r="J1226" s="3"/>
    </row>
    <row r="1227" spans="1:10" ht="15" customHeight="1">
      <c r="A1227">
        <v>1222</v>
      </c>
      <c r="B1227" s="6">
        <f>'EstExp 11-19'!K146</f>
        <v>0</v>
      </c>
      <c r="D1227" t="b">
        <f t="shared" ca="1" si="25"/>
        <v>1</v>
      </c>
      <c r="E1227" cm="1">
        <f t="array" aca="1" ref="E1227" ca="1">IF(F1227&lt;&gt;"",INDIRECT("'"&amp;F1227&amp;"'!"&amp;G1227),"")</f>
        <v>0</v>
      </c>
      <c r="F1227" s="1175" t="s">
        <v>3614</v>
      </c>
      <c r="G1227" t="s">
        <v>3975</v>
      </c>
      <c r="H1227" s="3"/>
      <c r="I1227" s="3"/>
      <c r="J1227" s="3"/>
    </row>
    <row r="1228" spans="1:10" ht="15" customHeight="1">
      <c r="A1228">
        <v>1223</v>
      </c>
      <c r="B1228" s="6">
        <f>'EstExp 11-19'!K147</f>
        <v>0</v>
      </c>
      <c r="D1228" t="b">
        <f t="shared" ca="1" si="25"/>
        <v>1</v>
      </c>
      <c r="E1228" cm="1">
        <f t="array" aca="1" ref="E1228" ca="1">IF(F1228&lt;&gt;"",INDIRECT("'"&amp;F1228&amp;"'!"&amp;G1228),"")</f>
        <v>0</v>
      </c>
      <c r="F1228" s="1175" t="s">
        <v>3614</v>
      </c>
      <c r="G1228" t="s">
        <v>3976</v>
      </c>
      <c r="H1228" s="3"/>
      <c r="I1228" s="3"/>
      <c r="J1228" s="3"/>
    </row>
    <row r="1229" spans="1:10" ht="15" customHeight="1">
      <c r="A1229">
        <v>1224</v>
      </c>
      <c r="B1229" s="6">
        <f>'EstExp 11-19'!K150</f>
        <v>0</v>
      </c>
      <c r="D1229" t="b">
        <f t="shared" ca="1" si="25"/>
        <v>1</v>
      </c>
      <c r="E1229" cm="1">
        <f t="array" aca="1" ref="E1229" ca="1">IF(F1229&lt;&gt;"",INDIRECT("'"&amp;F1229&amp;"'!"&amp;G1229),"")</f>
        <v>0</v>
      </c>
      <c r="F1229" s="1175" t="s">
        <v>3614</v>
      </c>
      <c r="G1229" t="s">
        <v>3977</v>
      </c>
      <c r="H1229" s="3"/>
      <c r="I1229" s="3"/>
      <c r="J1229" s="3"/>
    </row>
    <row r="1230" spans="1:10" ht="15.75" customHeight="1">
      <c r="A1230" s="1">
        <v>1225</v>
      </c>
      <c r="C1230" s="2" t="s">
        <v>3581</v>
      </c>
      <c r="E1230" t="str" cm="1">
        <f t="array" aca="1" ref="E1230" ca="1">IF(F1230&lt;&gt;"",INDIRECT("'"&amp;F1230&amp;"'!"&amp;G1230),"")</f>
        <v/>
      </c>
      <c r="F1230" s="550"/>
      <c r="H1230" s="3"/>
      <c r="I1230" s="3"/>
      <c r="J1230" s="3"/>
    </row>
    <row r="1231" spans="1:10" ht="15" customHeight="1">
      <c r="A1231">
        <v>1226</v>
      </c>
      <c r="B1231" s="6">
        <f>'EstExp 11-19'!K153</f>
        <v>0</v>
      </c>
      <c r="D1231" t="b">
        <f ca="1">E1231=B1231</f>
        <v>1</v>
      </c>
      <c r="E1231" cm="1">
        <f t="array" aca="1" ref="E1231" ca="1">IF(F1231&lt;&gt;"",INDIRECT("'"&amp;F1231&amp;"'!"&amp;G1231),"")</f>
        <v>0</v>
      </c>
      <c r="F1231" s="1175" t="s">
        <v>3614</v>
      </c>
      <c r="G1231" t="s">
        <v>3978</v>
      </c>
      <c r="H1231" s="3"/>
      <c r="I1231" s="3"/>
      <c r="J1231" s="3"/>
    </row>
    <row r="1232" spans="1:10" ht="15" customHeight="1">
      <c r="A1232">
        <v>1227</v>
      </c>
      <c r="B1232" s="6">
        <f>'EstExp 11-19'!K155</f>
        <v>0</v>
      </c>
      <c r="D1232" t="b">
        <f ca="1">E1232=B1232</f>
        <v>1</v>
      </c>
      <c r="E1232" cm="1">
        <f t="array" aca="1" ref="E1232" ca="1">IF(F1232&lt;&gt;"",INDIRECT("'"&amp;F1232&amp;"'!"&amp;G1232),"")</f>
        <v>0</v>
      </c>
      <c r="F1232" s="1175" t="s">
        <v>3614</v>
      </c>
      <c r="G1232" t="s">
        <v>3979</v>
      </c>
      <c r="H1232" s="3"/>
      <c r="I1232" s="3"/>
      <c r="J1232" s="3"/>
    </row>
    <row r="1233" spans="1:10" ht="15" customHeight="1">
      <c r="A1233">
        <v>1228</v>
      </c>
      <c r="B1233" s="6">
        <f>'EstExp 11-19'!K156</f>
        <v>0</v>
      </c>
      <c r="D1233" t="b">
        <f ca="1">E1233=B1233</f>
        <v>1</v>
      </c>
      <c r="E1233" cm="1">
        <f t="array" aca="1" ref="E1233" ca="1">IF(F1233&lt;&gt;"",INDIRECT("'"&amp;F1233&amp;"'!"&amp;G1233),"")</f>
        <v>0</v>
      </c>
      <c r="F1233" s="1175" t="s">
        <v>3614</v>
      </c>
      <c r="G1233" t="s">
        <v>3980</v>
      </c>
      <c r="H1233" s="3"/>
      <c r="I1233" s="3"/>
      <c r="J1233" s="3"/>
    </row>
    <row r="1234" spans="1:10" ht="15.75" customHeight="1">
      <c r="A1234" s="1">
        <v>1229</v>
      </c>
      <c r="C1234" s="2" t="s">
        <v>3581</v>
      </c>
      <c r="E1234" t="str" cm="1">
        <f t="array" aca="1" ref="E1234" ca="1">IF(F1234&lt;&gt;"",INDIRECT("'"&amp;F1234&amp;"'!"&amp;G1234),"")</f>
        <v/>
      </c>
      <c r="F1234" s="550"/>
      <c r="H1234" s="3"/>
      <c r="I1234" s="3"/>
      <c r="J1234" s="3"/>
    </row>
    <row r="1235" spans="1:10" ht="15.75" customHeight="1">
      <c r="A1235" s="1">
        <v>1230</v>
      </c>
      <c r="C1235" s="2" t="s">
        <v>3581</v>
      </c>
      <c r="E1235" t="str" cm="1">
        <f t="array" aca="1" ref="E1235" ca="1">IF(F1235&lt;&gt;"",INDIRECT("'"&amp;F1235&amp;"'!"&amp;G1235),"")</f>
        <v/>
      </c>
      <c r="F1235" s="550"/>
      <c r="H1235" s="3"/>
      <c r="I1235" s="3"/>
      <c r="J1235" s="3"/>
    </row>
    <row r="1236" spans="1:10" ht="15.75" customHeight="1">
      <c r="A1236" s="1">
        <v>1231</v>
      </c>
      <c r="C1236" s="2" t="s">
        <v>3581</v>
      </c>
      <c r="E1236" t="str" cm="1">
        <f t="array" aca="1" ref="E1236" ca="1">IF(F1236&lt;&gt;"",INDIRECT("'"&amp;F1236&amp;"'!"&amp;G1236),"")</f>
        <v/>
      </c>
      <c r="F1236" s="550"/>
      <c r="H1236" s="3"/>
      <c r="I1236" s="3"/>
      <c r="J1236" s="3"/>
    </row>
    <row r="1237" spans="1:10" ht="15.75" customHeight="1">
      <c r="A1237" s="1">
        <v>1232</v>
      </c>
      <c r="C1237" s="2" t="s">
        <v>3581</v>
      </c>
      <c r="E1237" t="str" cm="1">
        <f t="array" aca="1" ref="E1237" ca="1">IF(F1237&lt;&gt;"",INDIRECT("'"&amp;F1237&amp;"'!"&amp;G1237),"")</f>
        <v/>
      </c>
      <c r="F1237" s="550"/>
      <c r="H1237" s="3"/>
      <c r="I1237" s="3"/>
      <c r="J1237" s="3"/>
    </row>
    <row r="1238" spans="1:10" ht="15.75" customHeight="1">
      <c r="A1238" s="1">
        <v>1233</v>
      </c>
      <c r="C1238" s="2" t="s">
        <v>3581</v>
      </c>
      <c r="E1238" t="str" cm="1">
        <f t="array" aca="1" ref="E1238" ca="1">IF(F1238&lt;&gt;"",INDIRECT("'"&amp;F1238&amp;"'!"&amp;G1238),"")</f>
        <v/>
      </c>
      <c r="F1238" s="550"/>
      <c r="H1238" s="3"/>
      <c r="I1238" s="3"/>
      <c r="J1238" s="3"/>
    </row>
    <row r="1239" spans="1:10" ht="15.75" customHeight="1">
      <c r="A1239" s="1">
        <v>1234</v>
      </c>
      <c r="C1239" s="2" t="s">
        <v>3581</v>
      </c>
      <c r="E1239" t="str" cm="1">
        <f t="array" aca="1" ref="E1239" ca="1">IF(F1239&lt;&gt;"",INDIRECT("'"&amp;F1239&amp;"'!"&amp;G1239),"")</f>
        <v/>
      </c>
      <c r="F1239" s="550"/>
      <c r="H1239" s="3"/>
      <c r="I1239" s="3"/>
      <c r="J1239" s="3"/>
    </row>
    <row r="1240" spans="1:10" ht="15.75" customHeight="1">
      <c r="A1240" s="1">
        <v>1235</v>
      </c>
      <c r="C1240" s="2" t="s">
        <v>3581</v>
      </c>
      <c r="E1240" t="str" cm="1">
        <f t="array" aca="1" ref="E1240" ca="1">IF(F1240&lt;&gt;"",INDIRECT("'"&amp;F1240&amp;"'!"&amp;G1240),"")</f>
        <v/>
      </c>
      <c r="F1240" s="550"/>
      <c r="H1240" s="3"/>
      <c r="I1240" s="3"/>
      <c r="J1240" s="3"/>
    </row>
    <row r="1241" spans="1:10" ht="15.75" customHeight="1">
      <c r="A1241" s="1">
        <v>1236</v>
      </c>
      <c r="C1241" s="2" t="s">
        <v>3581</v>
      </c>
      <c r="E1241" t="str" cm="1">
        <f t="array" aca="1" ref="E1241" ca="1">IF(F1241&lt;&gt;"",INDIRECT("'"&amp;F1241&amp;"'!"&amp;G1241),"")</f>
        <v/>
      </c>
      <c r="F1241" s="550"/>
      <c r="H1241" s="3"/>
      <c r="I1241" s="3"/>
      <c r="J1241" s="3"/>
    </row>
    <row r="1242" spans="1:10" ht="15.75" customHeight="1">
      <c r="A1242" s="1">
        <v>1237</v>
      </c>
      <c r="C1242" s="2" t="s">
        <v>3581</v>
      </c>
      <c r="E1242" t="str" cm="1">
        <f t="array" aca="1" ref="E1242" ca="1">IF(F1242&lt;&gt;"",INDIRECT("'"&amp;F1242&amp;"'!"&amp;G1242),"")</f>
        <v/>
      </c>
      <c r="F1242" s="550"/>
      <c r="H1242" s="3"/>
      <c r="I1242" s="3"/>
      <c r="J1242" s="3"/>
    </row>
    <row r="1243" spans="1:10" ht="15.75" customHeight="1">
      <c r="A1243" s="1">
        <v>1238</v>
      </c>
      <c r="C1243" s="2" t="s">
        <v>3581</v>
      </c>
      <c r="E1243" t="str" cm="1">
        <f t="array" aca="1" ref="E1243" ca="1">IF(F1243&lt;&gt;"",INDIRECT("'"&amp;F1243&amp;"'!"&amp;G1243),"")</f>
        <v/>
      </c>
      <c r="F1243" s="550"/>
      <c r="H1243" s="3"/>
      <c r="I1243" s="3"/>
      <c r="J1243" s="3"/>
    </row>
    <row r="1244" spans="1:10" ht="15.75" customHeight="1">
      <c r="A1244" s="1">
        <v>1239</v>
      </c>
      <c r="C1244" s="2" t="s">
        <v>3581</v>
      </c>
      <c r="E1244" t="str" cm="1">
        <f t="array" aca="1" ref="E1244" ca="1">IF(F1244&lt;&gt;"",INDIRECT("'"&amp;F1244&amp;"'!"&amp;G1244),"")</f>
        <v/>
      </c>
      <c r="F1244" s="550"/>
      <c r="H1244" s="3"/>
      <c r="I1244" s="3"/>
      <c r="J1244" s="3"/>
    </row>
    <row r="1245" spans="1:10" ht="15.75" customHeight="1">
      <c r="A1245" s="1">
        <v>1240</v>
      </c>
      <c r="C1245" s="2" t="s">
        <v>3581</v>
      </c>
      <c r="E1245" t="str" cm="1">
        <f t="array" aca="1" ref="E1245" ca="1">IF(F1245&lt;&gt;"",INDIRECT("'"&amp;F1245&amp;"'!"&amp;G1245),"")</f>
        <v/>
      </c>
      <c r="F1245" s="550"/>
      <c r="H1245" s="3"/>
      <c r="I1245" s="3"/>
      <c r="J1245" s="3"/>
    </row>
    <row r="1246" spans="1:10" ht="15.75" customHeight="1">
      <c r="A1246" s="1">
        <v>1241</v>
      </c>
      <c r="C1246" s="2" t="s">
        <v>3581</v>
      </c>
      <c r="E1246" t="str" cm="1">
        <f t="array" aca="1" ref="E1246" ca="1">IF(F1246&lt;&gt;"",INDIRECT("'"&amp;F1246&amp;"'!"&amp;G1246),"")</f>
        <v/>
      </c>
      <c r="F1246" s="550"/>
      <c r="H1246" s="3"/>
      <c r="I1246" s="3"/>
      <c r="J1246" s="3"/>
    </row>
    <row r="1247" spans="1:10" ht="15.75" customHeight="1">
      <c r="A1247" s="1">
        <v>1242</v>
      </c>
      <c r="C1247" s="2" t="s">
        <v>3581</v>
      </c>
      <c r="E1247" t="str" cm="1">
        <f t="array" aca="1" ref="E1247" ca="1">IF(F1247&lt;&gt;"",INDIRECT("'"&amp;F1247&amp;"'!"&amp;G1247),"")</f>
        <v/>
      </c>
      <c r="F1247" s="550"/>
      <c r="H1247" s="3"/>
      <c r="I1247" s="3"/>
      <c r="J1247" s="3"/>
    </row>
    <row r="1248" spans="1:10" ht="15.75" customHeight="1">
      <c r="A1248" s="1">
        <v>1243</v>
      </c>
      <c r="C1248" s="2" t="s">
        <v>3581</v>
      </c>
      <c r="E1248" t="str" cm="1">
        <f t="array" aca="1" ref="E1248" ca="1">IF(F1248&lt;&gt;"",INDIRECT("'"&amp;F1248&amp;"'!"&amp;G1248),"")</f>
        <v/>
      </c>
      <c r="F1248" s="550"/>
      <c r="H1248" s="3"/>
      <c r="I1248" s="3"/>
      <c r="J1248" s="3"/>
    </row>
    <row r="1249" spans="1:10" ht="15.75" customHeight="1">
      <c r="A1249" s="1">
        <v>1244</v>
      </c>
      <c r="C1249" s="2" t="s">
        <v>3581</v>
      </c>
      <c r="E1249" t="str" cm="1">
        <f t="array" aca="1" ref="E1249" ca="1">IF(F1249&lt;&gt;"",INDIRECT("'"&amp;F1249&amp;"'!"&amp;G1249),"")</f>
        <v/>
      </c>
      <c r="F1249" s="550"/>
      <c r="H1249" s="3"/>
      <c r="I1249" s="3"/>
      <c r="J1249" s="3"/>
    </row>
    <row r="1250" spans="1:10" ht="15.75" customHeight="1">
      <c r="A1250" s="1">
        <v>1245</v>
      </c>
      <c r="C1250" s="2" t="s">
        <v>3581</v>
      </c>
      <c r="E1250" t="str" cm="1">
        <f t="array" aca="1" ref="E1250" ca="1">IF(F1250&lt;&gt;"",INDIRECT("'"&amp;F1250&amp;"'!"&amp;G1250),"")</f>
        <v/>
      </c>
      <c r="F1250" s="550"/>
      <c r="H1250" s="3"/>
      <c r="I1250" s="3"/>
      <c r="J1250" s="3"/>
    </row>
    <row r="1251" spans="1:10" ht="15" customHeight="1">
      <c r="A1251">
        <v>1246</v>
      </c>
      <c r="B1251" s="6">
        <f>'EstExp 11-19'!E175</f>
        <v>0</v>
      </c>
      <c r="D1251" t="b">
        <f t="shared" ref="D1251:D1262" ca="1" si="26">E1251=B1251</f>
        <v>1</v>
      </c>
      <c r="E1251" cm="1">
        <f t="array" aca="1" ref="E1251" ca="1">IF(F1251&lt;&gt;"",INDIRECT("'"&amp;F1251&amp;"'!"&amp;G1251),"")</f>
        <v>0</v>
      </c>
      <c r="F1251" s="1175" t="s">
        <v>3614</v>
      </c>
      <c r="G1251" t="s">
        <v>3981</v>
      </c>
      <c r="H1251" s="3"/>
      <c r="I1251" s="3"/>
      <c r="J1251" s="3"/>
    </row>
    <row r="1252" spans="1:10" ht="15" customHeight="1">
      <c r="A1252">
        <v>1247</v>
      </c>
      <c r="B1252" s="6">
        <f>'EstExp 11-19'!E176</f>
        <v>0</v>
      </c>
      <c r="D1252" t="b">
        <f t="shared" ca="1" si="26"/>
        <v>1</v>
      </c>
      <c r="E1252" cm="1">
        <f t="array" aca="1" ref="E1252" ca="1">IF(F1252&lt;&gt;"",INDIRECT("'"&amp;F1252&amp;"'!"&amp;G1252),"")</f>
        <v>0</v>
      </c>
      <c r="F1252" s="1175" t="s">
        <v>3614</v>
      </c>
      <c r="G1252" t="s">
        <v>3982</v>
      </c>
      <c r="H1252" s="3"/>
      <c r="I1252" s="3"/>
      <c r="J1252" s="3"/>
    </row>
    <row r="1253" spans="1:10" ht="15" customHeight="1">
      <c r="A1253">
        <v>1248</v>
      </c>
      <c r="B1253" s="6">
        <f>'EstExp 11-19'!E178</f>
        <v>0</v>
      </c>
      <c r="D1253" t="b">
        <f t="shared" ca="1" si="26"/>
        <v>1</v>
      </c>
      <c r="E1253" cm="1">
        <f t="array" aca="1" ref="E1253" ca="1">IF(F1253&lt;&gt;"",INDIRECT("'"&amp;F1253&amp;"'!"&amp;G1253),"")</f>
        <v>0</v>
      </c>
      <c r="F1253" s="1175" t="s">
        <v>3614</v>
      </c>
      <c r="G1253" t="s">
        <v>3983</v>
      </c>
      <c r="H1253" s="3"/>
      <c r="I1253" s="3"/>
      <c r="J1253" s="3"/>
    </row>
    <row r="1254" spans="1:10" ht="15" customHeight="1">
      <c r="A1254">
        <v>1249</v>
      </c>
      <c r="B1254" s="6">
        <f>'EstExp 11-19'!H167</f>
        <v>0</v>
      </c>
      <c r="D1254" t="b">
        <f t="shared" ca="1" si="26"/>
        <v>1</v>
      </c>
      <c r="E1254" cm="1">
        <f t="array" aca="1" ref="E1254" ca="1">IF(F1254&lt;&gt;"",INDIRECT("'"&amp;F1254&amp;"'!"&amp;G1254),"")</f>
        <v>0</v>
      </c>
      <c r="F1254" s="1175" t="s">
        <v>3614</v>
      </c>
      <c r="G1254" t="s">
        <v>3984</v>
      </c>
      <c r="H1254" s="3"/>
      <c r="I1254" s="3"/>
      <c r="J1254" s="3"/>
    </row>
    <row r="1255" spans="1:10" ht="15" customHeight="1">
      <c r="A1255">
        <v>1250</v>
      </c>
      <c r="B1255" s="6">
        <f>'EstExp 11-19'!H168</f>
        <v>0</v>
      </c>
      <c r="D1255" t="b">
        <f t="shared" ca="1" si="26"/>
        <v>1</v>
      </c>
      <c r="E1255" cm="1">
        <f t="array" aca="1" ref="E1255" ca="1">IF(F1255&lt;&gt;"",INDIRECT("'"&amp;F1255&amp;"'!"&amp;G1255),"")</f>
        <v>0</v>
      </c>
      <c r="F1255" s="1175" t="s">
        <v>3614</v>
      </c>
      <c r="G1255" t="s">
        <v>3985</v>
      </c>
      <c r="H1255" s="3"/>
      <c r="I1255" s="3"/>
      <c r="J1255" s="3"/>
    </row>
    <row r="1256" spans="1:10" ht="15" customHeight="1">
      <c r="A1256">
        <v>1251</v>
      </c>
      <c r="B1256" s="6">
        <f>'EstExp 11-19'!H173</f>
        <v>0</v>
      </c>
      <c r="D1256" t="b">
        <f t="shared" ca="1" si="26"/>
        <v>1</v>
      </c>
      <c r="E1256" cm="1">
        <f t="array" aca="1" ref="E1256" ca="1">IF(F1256&lt;&gt;"",INDIRECT("'"&amp;F1256&amp;"'!"&amp;G1256),"")</f>
        <v>0</v>
      </c>
      <c r="F1256" s="1175" t="s">
        <v>3614</v>
      </c>
      <c r="G1256" t="s">
        <v>3986</v>
      </c>
      <c r="H1256" s="3"/>
      <c r="I1256" s="3"/>
      <c r="J1256" s="3"/>
    </row>
    <row r="1257" spans="1:10" ht="15" customHeight="1">
      <c r="A1257">
        <v>1252</v>
      </c>
      <c r="B1257" s="6">
        <f>'EstExp 11-19'!H171</f>
        <v>0</v>
      </c>
      <c r="D1257" t="b">
        <f t="shared" ca="1" si="26"/>
        <v>1</v>
      </c>
      <c r="E1257" cm="1">
        <f t="array" aca="1" ref="E1257" ca="1">IF(F1257&lt;&gt;"",INDIRECT("'"&amp;F1257&amp;"'!"&amp;G1257),"")</f>
        <v>0</v>
      </c>
      <c r="F1257" s="1175" t="s">
        <v>3614</v>
      </c>
      <c r="G1257" t="s">
        <v>3987</v>
      </c>
      <c r="H1257" s="3"/>
      <c r="I1257" s="3"/>
      <c r="J1257" s="3"/>
    </row>
    <row r="1258" spans="1:10" ht="15" customHeight="1">
      <c r="A1258">
        <v>1253</v>
      </c>
      <c r="B1258" s="6">
        <f>'EstExp 11-19'!H172</f>
        <v>0</v>
      </c>
      <c r="D1258" t="b">
        <f t="shared" ca="1" si="26"/>
        <v>1</v>
      </c>
      <c r="E1258" cm="1">
        <f t="array" aca="1" ref="E1258" ca="1">IF(F1258&lt;&gt;"",INDIRECT("'"&amp;F1258&amp;"'!"&amp;G1258),"")</f>
        <v>0</v>
      </c>
      <c r="F1258" s="1175" t="s">
        <v>3614</v>
      </c>
      <c r="G1258" t="s">
        <v>3988</v>
      </c>
      <c r="H1258" s="3"/>
      <c r="I1258" s="3"/>
      <c r="J1258" s="3"/>
    </row>
    <row r="1259" spans="1:10" ht="15" customHeight="1">
      <c r="A1259">
        <v>1254</v>
      </c>
      <c r="B1259" s="6">
        <f>'EstExp 11-19'!H174</f>
        <v>0</v>
      </c>
      <c r="D1259" t="b">
        <f t="shared" ca="1" si="26"/>
        <v>1</v>
      </c>
      <c r="E1259" cm="1">
        <f t="array" aca="1" ref="E1259" ca="1">IF(F1259&lt;&gt;"",INDIRECT("'"&amp;F1259&amp;"'!"&amp;G1259),"")</f>
        <v>0</v>
      </c>
      <c r="F1259" s="1175" t="s">
        <v>3614</v>
      </c>
      <c r="G1259" t="s">
        <v>3989</v>
      </c>
      <c r="H1259" s="3"/>
      <c r="I1259" s="3"/>
      <c r="J1259" s="3"/>
    </row>
    <row r="1260" spans="1:10" ht="15" customHeight="1">
      <c r="A1260">
        <v>1255</v>
      </c>
      <c r="B1260" s="6">
        <f>'EstExp 11-19'!H175</f>
        <v>0</v>
      </c>
      <c r="D1260" t="b">
        <f t="shared" ca="1" si="26"/>
        <v>1</v>
      </c>
      <c r="E1260" cm="1">
        <f t="array" aca="1" ref="E1260" ca="1">IF(F1260&lt;&gt;"",INDIRECT("'"&amp;F1260&amp;"'!"&amp;G1260),"")</f>
        <v>0</v>
      </c>
      <c r="F1260" s="1175" t="s">
        <v>3614</v>
      </c>
      <c r="G1260" t="s">
        <v>3990</v>
      </c>
      <c r="H1260" s="3"/>
      <c r="I1260" s="3"/>
      <c r="J1260" s="3"/>
    </row>
    <row r="1261" spans="1:10" ht="15" customHeight="1">
      <c r="A1261">
        <v>1256</v>
      </c>
      <c r="B1261" s="6">
        <f>'EstExp 11-19'!H176</f>
        <v>0</v>
      </c>
      <c r="D1261" t="b">
        <f t="shared" ca="1" si="26"/>
        <v>1</v>
      </c>
      <c r="E1261" cm="1">
        <f t="array" aca="1" ref="E1261" ca="1">IF(F1261&lt;&gt;"",INDIRECT("'"&amp;F1261&amp;"'!"&amp;G1261),"")</f>
        <v>0</v>
      </c>
      <c r="F1261" s="1175" t="s">
        <v>3614</v>
      </c>
      <c r="G1261" t="s">
        <v>3991</v>
      </c>
      <c r="H1261" s="3"/>
      <c r="I1261" s="3"/>
      <c r="J1261" s="3"/>
    </row>
    <row r="1262" spans="1:10" ht="15" customHeight="1">
      <c r="A1262">
        <v>1257</v>
      </c>
      <c r="B1262" s="6">
        <f>'EstExp 11-19'!H178</f>
        <v>0</v>
      </c>
      <c r="D1262" t="b">
        <f t="shared" ca="1" si="26"/>
        <v>1</v>
      </c>
      <c r="E1262" cm="1">
        <f t="array" aca="1" ref="E1262" ca="1">IF(F1262&lt;&gt;"",INDIRECT("'"&amp;F1262&amp;"'!"&amp;G1262),"")</f>
        <v>0</v>
      </c>
      <c r="F1262" s="1175" t="s">
        <v>3614</v>
      </c>
      <c r="G1262" t="s">
        <v>3992</v>
      </c>
      <c r="H1262" s="3"/>
      <c r="I1262" s="3"/>
      <c r="J1262" s="3"/>
    </row>
    <row r="1263" spans="1:10" ht="15.75" customHeight="1">
      <c r="A1263" s="1">
        <v>1258</v>
      </c>
      <c r="C1263" s="2" t="s">
        <v>3871</v>
      </c>
      <c r="E1263" t="str" cm="1">
        <f t="array" aca="1" ref="E1263" ca="1">IF(F1263&lt;&gt;"",INDIRECT("'"&amp;F1263&amp;"'!"&amp;G1263),"")</f>
        <v/>
      </c>
      <c r="F1263" s="550"/>
      <c r="H1263" s="3"/>
      <c r="I1263" s="3"/>
      <c r="J1263" s="3"/>
    </row>
    <row r="1264" spans="1:10" ht="15.75" customHeight="1">
      <c r="A1264" s="1">
        <v>1259</v>
      </c>
      <c r="C1264" s="2" t="s">
        <v>3871</v>
      </c>
      <c r="E1264" t="str" cm="1">
        <f t="array" aca="1" ref="E1264" ca="1">IF(F1264&lt;&gt;"",INDIRECT("'"&amp;F1264&amp;"'!"&amp;G1264),"")</f>
        <v/>
      </c>
      <c r="F1264" s="550"/>
      <c r="H1264" s="3"/>
      <c r="I1264" s="3"/>
      <c r="J1264" s="3"/>
    </row>
    <row r="1265" spans="1:10" ht="15.75" customHeight="1">
      <c r="A1265" s="1">
        <v>1260</v>
      </c>
      <c r="C1265" s="2" t="s">
        <v>3871</v>
      </c>
      <c r="E1265" t="str" cm="1">
        <f t="array" aca="1" ref="E1265" ca="1">IF(F1265&lt;&gt;"",INDIRECT("'"&amp;F1265&amp;"'!"&amp;G1265),"")</f>
        <v/>
      </c>
      <c r="F1265" s="550"/>
      <c r="H1265" s="3"/>
      <c r="I1265" s="3"/>
      <c r="J1265" s="3"/>
    </row>
    <row r="1266" spans="1:10" ht="15.75" customHeight="1">
      <c r="A1266" s="1">
        <v>1261</v>
      </c>
      <c r="C1266" s="2" t="s">
        <v>3871</v>
      </c>
      <c r="E1266" t="str" cm="1">
        <f t="array" aca="1" ref="E1266" ca="1">IF(F1266&lt;&gt;"",INDIRECT("'"&amp;F1266&amp;"'!"&amp;G1266),"")</f>
        <v/>
      </c>
      <c r="F1266" s="550"/>
      <c r="H1266" s="3"/>
      <c r="I1266" s="3"/>
      <c r="J1266" s="3"/>
    </row>
    <row r="1267" spans="1:10" ht="15.75" customHeight="1">
      <c r="A1267" s="1">
        <v>1262</v>
      </c>
      <c r="C1267" s="2" t="s">
        <v>3993</v>
      </c>
      <c r="E1267" t="str" cm="1">
        <f t="array" aca="1" ref="E1267" ca="1">IF(F1267&lt;&gt;"",INDIRECT("'"&amp;F1267&amp;"'!"&amp;G1267),"")</f>
        <v/>
      </c>
      <c r="F1267" s="550"/>
      <c r="H1267" s="3"/>
      <c r="I1267" s="3"/>
      <c r="J1267" s="3"/>
    </row>
    <row r="1268" spans="1:10" ht="15" customHeight="1">
      <c r="A1268">
        <v>1263</v>
      </c>
      <c r="B1268" s="6">
        <f>'EstExp 11-19'!K167</f>
        <v>0</v>
      </c>
      <c r="D1268" t="b">
        <f t="shared" ref="D1268:D1277" ca="1" si="27">E1268=B1268</f>
        <v>1</v>
      </c>
      <c r="E1268" cm="1">
        <f t="array" aca="1" ref="E1268" ca="1">IF(F1268&lt;&gt;"",INDIRECT("'"&amp;F1268&amp;"'!"&amp;G1268),"")</f>
        <v>0</v>
      </c>
      <c r="F1268" s="1175" t="s">
        <v>3614</v>
      </c>
      <c r="G1268" t="s">
        <v>3994</v>
      </c>
      <c r="H1268" s="3"/>
      <c r="I1268" s="3"/>
      <c r="J1268" s="3"/>
    </row>
    <row r="1269" spans="1:10" ht="15" customHeight="1">
      <c r="A1269">
        <v>1264</v>
      </c>
      <c r="B1269" s="6">
        <f>'EstExp 11-19'!K168</f>
        <v>0</v>
      </c>
      <c r="D1269" t="b">
        <f t="shared" ca="1" si="27"/>
        <v>1</v>
      </c>
      <c r="E1269" cm="1">
        <f t="array" aca="1" ref="E1269" ca="1">IF(F1269&lt;&gt;"",INDIRECT("'"&amp;F1269&amp;"'!"&amp;G1269),"")</f>
        <v>0</v>
      </c>
      <c r="F1269" s="1175" t="s">
        <v>3614</v>
      </c>
      <c r="G1269" t="s">
        <v>3995</v>
      </c>
      <c r="H1269" s="3"/>
      <c r="I1269" s="3"/>
      <c r="J1269" s="3"/>
    </row>
    <row r="1270" spans="1:10" ht="15" customHeight="1">
      <c r="A1270">
        <v>1265</v>
      </c>
      <c r="B1270" s="6">
        <f>'EstExp 11-19'!K173</f>
        <v>0</v>
      </c>
      <c r="D1270" t="b">
        <f t="shared" ca="1" si="27"/>
        <v>1</v>
      </c>
      <c r="E1270" cm="1">
        <f t="array" aca="1" ref="E1270" ca="1">IF(F1270&lt;&gt;"",INDIRECT("'"&amp;F1270&amp;"'!"&amp;G1270),"")</f>
        <v>0</v>
      </c>
      <c r="F1270" s="1175" t="s">
        <v>3614</v>
      </c>
      <c r="G1270" t="s">
        <v>3996</v>
      </c>
      <c r="H1270" s="3"/>
      <c r="I1270" s="3"/>
      <c r="J1270" s="3"/>
    </row>
    <row r="1271" spans="1:10" ht="15" customHeight="1">
      <c r="A1271">
        <v>1266</v>
      </c>
      <c r="B1271" s="6">
        <f>'EstExp 11-19'!K171</f>
        <v>0</v>
      </c>
      <c r="D1271" t="b">
        <f t="shared" ca="1" si="27"/>
        <v>1</v>
      </c>
      <c r="E1271" cm="1">
        <f t="array" aca="1" ref="E1271" ca="1">IF(F1271&lt;&gt;"",INDIRECT("'"&amp;F1271&amp;"'!"&amp;G1271),"")</f>
        <v>0</v>
      </c>
      <c r="F1271" s="1175" t="s">
        <v>3614</v>
      </c>
      <c r="G1271" t="s">
        <v>3997</v>
      </c>
      <c r="H1271" s="3"/>
      <c r="I1271" s="3"/>
      <c r="J1271" s="3"/>
    </row>
    <row r="1272" spans="1:10" ht="15" customHeight="1">
      <c r="A1272">
        <v>1267</v>
      </c>
      <c r="B1272" s="6">
        <f>'EstExp 11-19'!K172</f>
        <v>0</v>
      </c>
      <c r="D1272" t="b">
        <f t="shared" ca="1" si="27"/>
        <v>1</v>
      </c>
      <c r="E1272" cm="1">
        <f t="array" aca="1" ref="E1272" ca="1">IF(F1272&lt;&gt;"",INDIRECT("'"&amp;F1272&amp;"'!"&amp;G1272),"")</f>
        <v>0</v>
      </c>
      <c r="F1272" s="1175" t="s">
        <v>3614</v>
      </c>
      <c r="G1272" t="s">
        <v>3998</v>
      </c>
      <c r="H1272" s="3"/>
      <c r="I1272" s="3"/>
      <c r="J1272" s="3"/>
    </row>
    <row r="1273" spans="1:10" ht="15" customHeight="1">
      <c r="A1273">
        <v>1268</v>
      </c>
      <c r="B1273" s="6">
        <f>'EstExp 11-19'!K174</f>
        <v>0</v>
      </c>
      <c r="D1273" t="b">
        <f t="shared" ca="1" si="27"/>
        <v>1</v>
      </c>
      <c r="E1273" cm="1">
        <f t="array" aca="1" ref="E1273" ca="1">IF(F1273&lt;&gt;"",INDIRECT("'"&amp;F1273&amp;"'!"&amp;G1273),"")</f>
        <v>0</v>
      </c>
      <c r="F1273" s="1175" t="s">
        <v>3614</v>
      </c>
      <c r="G1273" t="s">
        <v>3999</v>
      </c>
      <c r="H1273" s="3"/>
      <c r="I1273" s="3"/>
      <c r="J1273" s="3"/>
    </row>
    <row r="1274" spans="1:10" ht="15" customHeight="1">
      <c r="A1274">
        <v>1269</v>
      </c>
      <c r="B1274" s="6">
        <f>'EstExp 11-19'!K175</f>
        <v>0</v>
      </c>
      <c r="D1274" t="b">
        <f t="shared" ca="1" si="27"/>
        <v>1</v>
      </c>
      <c r="E1274" cm="1">
        <f t="array" aca="1" ref="E1274" ca="1">IF(F1274&lt;&gt;"",INDIRECT("'"&amp;F1274&amp;"'!"&amp;G1274),"")</f>
        <v>0</v>
      </c>
      <c r="F1274" s="1175" t="s">
        <v>3614</v>
      </c>
      <c r="G1274" t="s">
        <v>4000</v>
      </c>
      <c r="H1274" s="3"/>
      <c r="I1274" s="3"/>
      <c r="J1274" s="3"/>
    </row>
    <row r="1275" spans="1:10" ht="15" customHeight="1">
      <c r="A1275">
        <v>1270</v>
      </c>
      <c r="B1275" s="6">
        <f>'EstExp 11-19'!K176</f>
        <v>0</v>
      </c>
      <c r="D1275" t="b">
        <f t="shared" ca="1" si="27"/>
        <v>1</v>
      </c>
      <c r="E1275" cm="1">
        <f t="array" aca="1" ref="E1275" ca="1">IF(F1275&lt;&gt;"",INDIRECT("'"&amp;F1275&amp;"'!"&amp;G1275),"")</f>
        <v>0</v>
      </c>
      <c r="F1275" s="1175" t="s">
        <v>3614</v>
      </c>
      <c r="G1275" t="s">
        <v>4001</v>
      </c>
      <c r="H1275" s="3"/>
      <c r="I1275" s="3"/>
      <c r="J1275" s="3"/>
    </row>
    <row r="1276" spans="1:10" ht="15" customHeight="1">
      <c r="A1276">
        <v>1271</v>
      </c>
      <c r="B1276" s="6">
        <f>'EstExp 11-19'!K178</f>
        <v>0</v>
      </c>
      <c r="D1276" t="b">
        <f t="shared" ca="1" si="27"/>
        <v>1</v>
      </c>
      <c r="E1276" cm="1">
        <f t="array" aca="1" ref="E1276" ca="1">IF(F1276&lt;&gt;"",INDIRECT("'"&amp;F1276&amp;"'!"&amp;G1276),"")</f>
        <v>0</v>
      </c>
      <c r="F1276" s="1175" t="s">
        <v>3614</v>
      </c>
      <c r="G1276" t="s">
        <v>4002</v>
      </c>
      <c r="H1276" s="3"/>
      <c r="I1276" s="3"/>
      <c r="J1276" s="3"/>
    </row>
    <row r="1277" spans="1:10" ht="15" customHeight="1">
      <c r="A1277">
        <v>1272</v>
      </c>
      <c r="B1277" s="6">
        <f>'EstExp 11-19'!K179</f>
        <v>0</v>
      </c>
      <c r="D1277" t="b">
        <f t="shared" ca="1" si="27"/>
        <v>1</v>
      </c>
      <c r="E1277" cm="1">
        <f t="array" aca="1" ref="E1277" ca="1">IF(F1277&lt;&gt;"",INDIRECT("'"&amp;F1277&amp;"'!"&amp;G1277),"")</f>
        <v>0</v>
      </c>
      <c r="F1277" s="1175" t="s">
        <v>3614</v>
      </c>
      <c r="G1277" t="s">
        <v>4003</v>
      </c>
      <c r="H1277" s="3"/>
      <c r="I1277" s="3"/>
      <c r="J1277" s="3"/>
    </row>
    <row r="1278" spans="1:10" ht="15.75" customHeight="1">
      <c r="A1278" s="1">
        <v>1273</v>
      </c>
      <c r="C1278" s="2" t="s">
        <v>3581</v>
      </c>
      <c r="E1278" t="str" cm="1">
        <f t="array" aca="1" ref="E1278" ca="1">IF(F1278&lt;&gt;"",INDIRECT("'"&amp;F1278&amp;"'!"&amp;G1278),"")</f>
        <v/>
      </c>
      <c r="F1278" s="550"/>
      <c r="H1278" s="3"/>
      <c r="I1278" s="3"/>
      <c r="J1278" s="3"/>
    </row>
    <row r="1279" spans="1:10" ht="15" customHeight="1">
      <c r="A1279">
        <v>1274</v>
      </c>
      <c r="B1279" s="6">
        <f>'EstExp 11-19'!C186</f>
        <v>0</v>
      </c>
      <c r="D1279" t="b">
        <f ca="1">E1279=B1279</f>
        <v>1</v>
      </c>
      <c r="E1279" cm="1">
        <f t="array" aca="1" ref="E1279" ca="1">IF(F1279&lt;&gt;"",INDIRECT("'"&amp;F1279&amp;"'!"&amp;G1279),"")</f>
        <v>0</v>
      </c>
      <c r="F1279" s="1175" t="s">
        <v>3614</v>
      </c>
      <c r="G1279" t="s">
        <v>4004</v>
      </c>
      <c r="H1279" s="3"/>
      <c r="I1279" s="3"/>
      <c r="J1279" s="3"/>
    </row>
    <row r="1280" spans="1:10" ht="15.75" customHeight="1">
      <c r="A1280" s="1">
        <v>1275</v>
      </c>
      <c r="C1280" s="2" t="s">
        <v>3581</v>
      </c>
      <c r="E1280" t="str" cm="1">
        <f t="array" aca="1" ref="E1280" ca="1">IF(F1280&lt;&gt;"",INDIRECT("'"&amp;F1280&amp;"'!"&amp;G1280),"")</f>
        <v/>
      </c>
      <c r="F1280" s="550"/>
      <c r="H1280" s="3"/>
      <c r="I1280" s="3"/>
      <c r="J1280" s="3"/>
    </row>
    <row r="1281" spans="1:10" ht="15.75" customHeight="1">
      <c r="A1281" s="1">
        <v>1276</v>
      </c>
      <c r="C1281" s="2" t="s">
        <v>3581</v>
      </c>
      <c r="E1281" t="str" cm="1">
        <f t="array" aca="1" ref="E1281" ca="1">IF(F1281&lt;&gt;"",INDIRECT("'"&amp;F1281&amp;"'!"&amp;G1281),"")</f>
        <v/>
      </c>
      <c r="F1281" s="550"/>
      <c r="H1281" s="3"/>
      <c r="I1281" s="3"/>
      <c r="J1281" s="3"/>
    </row>
    <row r="1282" spans="1:10" ht="15" customHeight="1">
      <c r="A1282">
        <v>1277</v>
      </c>
      <c r="B1282" s="6">
        <f>'EstExp 11-19'!C187</f>
        <v>0</v>
      </c>
      <c r="D1282" t="b">
        <f ca="1">E1282=B1282</f>
        <v>1</v>
      </c>
      <c r="E1282" cm="1">
        <f t="array" aca="1" ref="E1282" ca="1">IF(F1282&lt;&gt;"",INDIRECT("'"&amp;F1282&amp;"'!"&amp;G1282),"")</f>
        <v>0</v>
      </c>
      <c r="F1282" s="1175" t="s">
        <v>3614</v>
      </c>
      <c r="G1282" t="s">
        <v>4005</v>
      </c>
      <c r="H1282" s="3"/>
      <c r="I1282" s="3"/>
      <c r="J1282" s="3"/>
    </row>
    <row r="1283" spans="1:10" ht="15" customHeight="1">
      <c r="A1283">
        <v>1278</v>
      </c>
      <c r="B1283" s="6">
        <f>'EstExp 11-19'!C188</f>
        <v>0</v>
      </c>
      <c r="D1283" t="b">
        <f ca="1">E1283=B1283</f>
        <v>1</v>
      </c>
      <c r="E1283" cm="1">
        <f t="array" aca="1" ref="E1283" ca="1">IF(F1283&lt;&gt;"",INDIRECT("'"&amp;F1283&amp;"'!"&amp;G1283),"")</f>
        <v>0</v>
      </c>
      <c r="F1283" s="1175" t="s">
        <v>3614</v>
      </c>
      <c r="G1283" t="s">
        <v>4006</v>
      </c>
      <c r="H1283" s="3"/>
      <c r="I1283" s="3"/>
      <c r="J1283" s="3"/>
    </row>
    <row r="1284" spans="1:10" ht="15" customHeight="1">
      <c r="A1284">
        <v>1279</v>
      </c>
      <c r="B1284" s="6">
        <f>'EstExp 11-19'!C214</f>
        <v>0</v>
      </c>
      <c r="D1284" t="b">
        <f ca="1">E1284=B1284</f>
        <v>1</v>
      </c>
      <c r="E1284" cm="1">
        <f t="array" aca="1" ref="E1284" ca="1">IF(F1284&lt;&gt;"",INDIRECT("'"&amp;F1284&amp;"'!"&amp;G1284),"")</f>
        <v>0</v>
      </c>
      <c r="F1284" s="1175" t="s">
        <v>3614</v>
      </c>
      <c r="G1284" t="s">
        <v>4007</v>
      </c>
      <c r="H1284" s="3"/>
      <c r="I1284" s="3"/>
      <c r="J1284" s="3"/>
    </row>
    <row r="1285" spans="1:10" ht="15" customHeight="1">
      <c r="A1285">
        <v>1280</v>
      </c>
      <c r="B1285" s="6">
        <f>'EstExp 11-19'!D186</f>
        <v>0</v>
      </c>
      <c r="D1285" t="b">
        <f ca="1">E1285=B1285</f>
        <v>1</v>
      </c>
      <c r="E1285" cm="1">
        <f t="array" aca="1" ref="E1285" ca="1">IF(F1285&lt;&gt;"",INDIRECT("'"&amp;F1285&amp;"'!"&amp;G1285),"")</f>
        <v>0</v>
      </c>
      <c r="F1285" s="1175" t="s">
        <v>3614</v>
      </c>
      <c r="G1285" t="s">
        <v>4008</v>
      </c>
      <c r="H1285" s="3"/>
      <c r="I1285" s="3"/>
      <c r="J1285" s="3"/>
    </row>
    <row r="1286" spans="1:10" ht="15.75" customHeight="1">
      <c r="A1286" s="1">
        <v>1281</v>
      </c>
      <c r="C1286" s="2" t="s">
        <v>3581</v>
      </c>
      <c r="E1286" t="str" cm="1">
        <f t="array" aca="1" ref="E1286" ca="1">IF(F1286&lt;&gt;"",INDIRECT("'"&amp;F1286&amp;"'!"&amp;G1286),"")</f>
        <v/>
      </c>
      <c r="F1286" s="550"/>
      <c r="H1286" s="3"/>
      <c r="I1286" s="3"/>
      <c r="J1286" s="3"/>
    </row>
    <row r="1287" spans="1:10" ht="15.75" customHeight="1">
      <c r="A1287" s="1">
        <v>1282</v>
      </c>
      <c r="C1287" s="2" t="s">
        <v>3581</v>
      </c>
      <c r="E1287" t="str" cm="1">
        <f t="array" aca="1" ref="E1287" ca="1">IF(F1287&lt;&gt;"",INDIRECT("'"&amp;F1287&amp;"'!"&amp;G1287),"")</f>
        <v/>
      </c>
      <c r="F1287" s="550"/>
      <c r="H1287" s="3"/>
      <c r="I1287" s="3"/>
      <c r="J1287" s="3"/>
    </row>
    <row r="1288" spans="1:10" ht="15" customHeight="1">
      <c r="A1288">
        <v>1283</v>
      </c>
      <c r="B1288" s="6">
        <f>'EstExp 11-19'!D187</f>
        <v>0</v>
      </c>
      <c r="D1288" t="b">
        <f ca="1">E1288=B1288</f>
        <v>1</v>
      </c>
      <c r="E1288" cm="1">
        <f t="array" aca="1" ref="E1288" ca="1">IF(F1288&lt;&gt;"",INDIRECT("'"&amp;F1288&amp;"'!"&amp;G1288),"")</f>
        <v>0</v>
      </c>
      <c r="F1288" s="1175" t="s">
        <v>3614</v>
      </c>
      <c r="G1288" t="s">
        <v>4009</v>
      </c>
      <c r="H1288" s="3"/>
      <c r="I1288" s="3"/>
      <c r="J1288" s="3"/>
    </row>
    <row r="1289" spans="1:10" ht="15" customHeight="1">
      <c r="A1289">
        <v>1284</v>
      </c>
      <c r="B1289" s="6">
        <f>'EstExp 11-19'!D188</f>
        <v>0</v>
      </c>
      <c r="D1289" t="b">
        <f ca="1">E1289=B1289</f>
        <v>1</v>
      </c>
      <c r="E1289" cm="1">
        <f t="array" aca="1" ref="E1289" ca="1">IF(F1289&lt;&gt;"",INDIRECT("'"&amp;F1289&amp;"'!"&amp;G1289),"")</f>
        <v>0</v>
      </c>
      <c r="F1289" s="1175" t="s">
        <v>3614</v>
      </c>
      <c r="G1289" t="s">
        <v>4010</v>
      </c>
      <c r="H1289" s="3"/>
      <c r="I1289" s="3"/>
      <c r="J1289" s="3"/>
    </row>
    <row r="1290" spans="1:10" ht="15" customHeight="1">
      <c r="A1290">
        <v>1285</v>
      </c>
      <c r="B1290" s="6">
        <f>'EstExp 11-19'!D214</f>
        <v>0</v>
      </c>
      <c r="D1290" t="b">
        <f ca="1">E1290=B1290</f>
        <v>1</v>
      </c>
      <c r="E1290" cm="1">
        <f t="array" aca="1" ref="E1290" ca="1">IF(F1290&lt;&gt;"",INDIRECT("'"&amp;F1290&amp;"'!"&amp;G1290),"")</f>
        <v>0</v>
      </c>
      <c r="F1290" s="1175" t="s">
        <v>3614</v>
      </c>
      <c r="G1290" t="s">
        <v>4011</v>
      </c>
      <c r="H1290" s="3"/>
      <c r="I1290" s="3"/>
      <c r="J1290" s="3"/>
    </row>
    <row r="1291" spans="1:10" ht="15" customHeight="1">
      <c r="A1291">
        <v>1286</v>
      </c>
      <c r="B1291" s="6">
        <f>'EstExp 11-19'!E186</f>
        <v>0</v>
      </c>
      <c r="D1291" t="b">
        <f ca="1">E1291=B1291</f>
        <v>1</v>
      </c>
      <c r="E1291" cm="1">
        <f t="array" aca="1" ref="E1291" ca="1">IF(F1291&lt;&gt;"",INDIRECT("'"&amp;F1291&amp;"'!"&amp;G1291),"")</f>
        <v>0</v>
      </c>
      <c r="F1291" s="1175" t="s">
        <v>3614</v>
      </c>
      <c r="G1291" t="s">
        <v>4012</v>
      </c>
      <c r="H1291" s="3"/>
      <c r="I1291" s="3"/>
      <c r="J1291" s="3"/>
    </row>
    <row r="1292" spans="1:10" ht="15.75" customHeight="1">
      <c r="A1292" s="1">
        <v>1287</v>
      </c>
      <c r="C1292" s="2" t="s">
        <v>3581</v>
      </c>
      <c r="E1292" t="str" cm="1">
        <f t="array" aca="1" ref="E1292" ca="1">IF(F1292&lt;&gt;"",INDIRECT("'"&amp;F1292&amp;"'!"&amp;G1292),"")</f>
        <v/>
      </c>
      <c r="F1292" s="550"/>
      <c r="H1292" s="3"/>
      <c r="I1292" s="3"/>
      <c r="J1292" s="3"/>
    </row>
    <row r="1293" spans="1:10" ht="15.75" customHeight="1">
      <c r="A1293" s="1">
        <v>1288</v>
      </c>
      <c r="C1293" s="2" t="s">
        <v>3581</v>
      </c>
      <c r="E1293" t="str" cm="1">
        <f t="array" aca="1" ref="E1293" ca="1">IF(F1293&lt;&gt;"",INDIRECT("'"&amp;F1293&amp;"'!"&amp;G1293),"")</f>
        <v/>
      </c>
      <c r="F1293" s="550"/>
      <c r="H1293" s="3"/>
      <c r="I1293" s="3"/>
      <c r="J1293" s="3"/>
    </row>
    <row r="1294" spans="1:10" ht="15" customHeight="1">
      <c r="A1294">
        <v>1289</v>
      </c>
      <c r="B1294" s="6">
        <f>'EstExp 11-19'!E187</f>
        <v>0</v>
      </c>
      <c r="D1294" t="b">
        <f ca="1">E1294=B1294</f>
        <v>1</v>
      </c>
      <c r="E1294" cm="1">
        <f t="array" aca="1" ref="E1294" ca="1">IF(F1294&lt;&gt;"",INDIRECT("'"&amp;F1294&amp;"'!"&amp;G1294),"")</f>
        <v>0</v>
      </c>
      <c r="F1294" s="1175" t="s">
        <v>3614</v>
      </c>
      <c r="G1294" t="s">
        <v>4013</v>
      </c>
      <c r="H1294" s="3"/>
      <c r="I1294" s="3"/>
      <c r="J1294" s="3"/>
    </row>
    <row r="1295" spans="1:10" ht="15" customHeight="1">
      <c r="A1295">
        <v>1290</v>
      </c>
      <c r="B1295" s="6">
        <f>'EstExp 11-19'!E188</f>
        <v>0</v>
      </c>
      <c r="D1295" t="b">
        <f ca="1">E1295=B1295</f>
        <v>1</v>
      </c>
      <c r="E1295" cm="1">
        <f t="array" aca="1" ref="E1295" ca="1">IF(F1295&lt;&gt;"",INDIRECT("'"&amp;F1295&amp;"'!"&amp;G1295),"")</f>
        <v>0</v>
      </c>
      <c r="F1295" s="1175" t="s">
        <v>3614</v>
      </c>
      <c r="G1295" t="s">
        <v>4014</v>
      </c>
      <c r="H1295" s="3"/>
      <c r="I1295" s="3"/>
      <c r="J1295" s="3"/>
    </row>
    <row r="1296" spans="1:10" ht="15" customHeight="1">
      <c r="A1296">
        <v>1291</v>
      </c>
      <c r="B1296" s="6">
        <f>'EstExp 11-19'!E200</f>
        <v>0</v>
      </c>
      <c r="D1296" t="b">
        <f ca="1">E1296=B1296</f>
        <v>1</v>
      </c>
      <c r="E1296" cm="1">
        <f t="array" aca="1" ref="E1296" ca="1">IF(F1296&lt;&gt;"",INDIRECT("'"&amp;F1296&amp;"'!"&amp;G1296),"")</f>
        <v>0</v>
      </c>
      <c r="F1296" s="1175" t="s">
        <v>3614</v>
      </c>
      <c r="G1296" t="s">
        <v>4015</v>
      </c>
      <c r="H1296" s="3"/>
      <c r="I1296" s="3"/>
      <c r="J1296" s="3"/>
    </row>
    <row r="1297" spans="1:10" ht="15" customHeight="1">
      <c r="A1297">
        <v>1292</v>
      </c>
      <c r="B1297" s="6">
        <f>'EstExp 11-19'!E214</f>
        <v>0</v>
      </c>
      <c r="D1297" t="b">
        <f ca="1">E1297=B1297</f>
        <v>1</v>
      </c>
      <c r="E1297" cm="1">
        <f t="array" aca="1" ref="E1297" ca="1">IF(F1297&lt;&gt;"",INDIRECT("'"&amp;F1297&amp;"'!"&amp;G1297),"")</f>
        <v>0</v>
      </c>
      <c r="F1297" s="1175" t="s">
        <v>3614</v>
      </c>
      <c r="G1297" t="s">
        <v>4016</v>
      </c>
      <c r="H1297" s="3"/>
      <c r="I1297" s="3"/>
      <c r="J1297" s="3"/>
    </row>
    <row r="1298" spans="1:10" ht="15" customHeight="1">
      <c r="A1298">
        <v>1293</v>
      </c>
      <c r="B1298" s="6">
        <f>'EstExp 11-19'!F186</f>
        <v>0</v>
      </c>
      <c r="D1298" t="b">
        <f ca="1">E1298=B1298</f>
        <v>1</v>
      </c>
      <c r="E1298" cm="1">
        <f t="array" aca="1" ref="E1298" ca="1">IF(F1298&lt;&gt;"",INDIRECT("'"&amp;F1298&amp;"'!"&amp;G1298),"")</f>
        <v>0</v>
      </c>
      <c r="F1298" s="1175" t="s">
        <v>3614</v>
      </c>
      <c r="G1298" t="s">
        <v>4017</v>
      </c>
      <c r="H1298" s="3"/>
      <c r="I1298" s="3"/>
      <c r="J1298" s="3"/>
    </row>
    <row r="1299" spans="1:10" ht="15.75" customHeight="1">
      <c r="A1299" s="1">
        <v>1294</v>
      </c>
      <c r="C1299" s="2" t="s">
        <v>3581</v>
      </c>
      <c r="E1299" t="str" cm="1">
        <f t="array" aca="1" ref="E1299" ca="1">IF(F1299&lt;&gt;"",INDIRECT("'"&amp;F1299&amp;"'!"&amp;G1299),"")</f>
        <v/>
      </c>
      <c r="F1299" s="550"/>
      <c r="H1299" s="3"/>
      <c r="I1299" s="3"/>
      <c r="J1299" s="3"/>
    </row>
    <row r="1300" spans="1:10" ht="15.75" customHeight="1">
      <c r="A1300" s="1">
        <v>1295</v>
      </c>
      <c r="C1300" s="2" t="s">
        <v>3581</v>
      </c>
      <c r="E1300" t="str" cm="1">
        <f t="array" aca="1" ref="E1300" ca="1">IF(F1300&lt;&gt;"",INDIRECT("'"&amp;F1300&amp;"'!"&amp;G1300),"")</f>
        <v/>
      </c>
      <c r="F1300" s="550"/>
      <c r="H1300" s="3"/>
      <c r="I1300" s="3"/>
      <c r="J1300" s="3"/>
    </row>
    <row r="1301" spans="1:10" ht="15" customHeight="1">
      <c r="A1301">
        <v>1296</v>
      </c>
      <c r="B1301" s="6">
        <f>'EstExp 11-19'!F187</f>
        <v>0</v>
      </c>
      <c r="D1301" t="b">
        <f ca="1">E1301=B1301</f>
        <v>1</v>
      </c>
      <c r="E1301" cm="1">
        <f t="array" aca="1" ref="E1301" ca="1">IF(F1301&lt;&gt;"",INDIRECT("'"&amp;F1301&amp;"'!"&amp;G1301),"")</f>
        <v>0</v>
      </c>
      <c r="F1301" s="1175" t="s">
        <v>3614</v>
      </c>
      <c r="G1301" t="s">
        <v>4018</v>
      </c>
      <c r="H1301" s="3"/>
      <c r="I1301" s="3"/>
      <c r="J1301" s="3"/>
    </row>
    <row r="1302" spans="1:10" ht="15" customHeight="1">
      <c r="A1302">
        <v>1297</v>
      </c>
      <c r="B1302" s="6">
        <f>'EstExp 11-19'!F188</f>
        <v>0</v>
      </c>
      <c r="D1302" t="b">
        <f ca="1">E1302=B1302</f>
        <v>1</v>
      </c>
      <c r="E1302" cm="1">
        <f t="array" aca="1" ref="E1302" ca="1">IF(F1302&lt;&gt;"",INDIRECT("'"&amp;F1302&amp;"'!"&amp;G1302),"")</f>
        <v>0</v>
      </c>
      <c r="F1302" s="1175" t="s">
        <v>3614</v>
      </c>
      <c r="G1302" t="s">
        <v>4019</v>
      </c>
      <c r="H1302" s="3"/>
      <c r="I1302" s="3"/>
      <c r="J1302" s="3"/>
    </row>
    <row r="1303" spans="1:10" ht="15" customHeight="1">
      <c r="A1303">
        <v>1298</v>
      </c>
      <c r="B1303" s="6">
        <f>'EstExp 11-19'!F214</f>
        <v>0</v>
      </c>
      <c r="D1303" t="b">
        <f ca="1">E1303=B1303</f>
        <v>1</v>
      </c>
      <c r="E1303" cm="1">
        <f t="array" aca="1" ref="E1303" ca="1">IF(F1303&lt;&gt;"",INDIRECT("'"&amp;F1303&amp;"'!"&amp;G1303),"")</f>
        <v>0</v>
      </c>
      <c r="F1303" s="1175" t="s">
        <v>3614</v>
      </c>
      <c r="G1303" t="s">
        <v>4020</v>
      </c>
      <c r="H1303" s="3"/>
      <c r="I1303" s="3"/>
      <c r="J1303" s="3"/>
    </row>
    <row r="1304" spans="1:10" ht="15" customHeight="1">
      <c r="A1304">
        <v>1299</v>
      </c>
      <c r="B1304" s="6">
        <f>'EstExp 11-19'!G186</f>
        <v>0</v>
      </c>
      <c r="D1304" t="b">
        <f ca="1">E1304=B1304</f>
        <v>1</v>
      </c>
      <c r="E1304" cm="1">
        <f t="array" aca="1" ref="E1304" ca="1">IF(F1304&lt;&gt;"",INDIRECT("'"&amp;F1304&amp;"'!"&amp;G1304),"")</f>
        <v>0</v>
      </c>
      <c r="F1304" s="1175" t="s">
        <v>3614</v>
      </c>
      <c r="G1304" t="s">
        <v>4021</v>
      </c>
      <c r="H1304" s="3"/>
      <c r="I1304" s="3"/>
      <c r="J1304" s="3"/>
    </row>
    <row r="1305" spans="1:10" ht="15.75" customHeight="1">
      <c r="A1305" s="1">
        <v>1300</v>
      </c>
      <c r="C1305" s="2" t="s">
        <v>3581</v>
      </c>
      <c r="E1305" t="str" cm="1">
        <f t="array" aca="1" ref="E1305" ca="1">IF(F1305&lt;&gt;"",INDIRECT("'"&amp;F1305&amp;"'!"&amp;G1305),"")</f>
        <v/>
      </c>
      <c r="F1305" s="550"/>
      <c r="H1305" s="3"/>
      <c r="I1305" s="3"/>
      <c r="J1305" s="3"/>
    </row>
    <row r="1306" spans="1:10" ht="15.75" customHeight="1">
      <c r="A1306" s="1">
        <v>1301</v>
      </c>
      <c r="C1306" s="2" t="s">
        <v>3581</v>
      </c>
      <c r="E1306" t="str" cm="1">
        <f t="array" aca="1" ref="E1306" ca="1">IF(F1306&lt;&gt;"",INDIRECT("'"&amp;F1306&amp;"'!"&amp;G1306),"")</f>
        <v/>
      </c>
      <c r="F1306" s="550"/>
      <c r="H1306" s="3"/>
      <c r="I1306" s="3"/>
      <c r="J1306" s="3"/>
    </row>
    <row r="1307" spans="1:10" ht="15" customHeight="1">
      <c r="A1307">
        <v>1302</v>
      </c>
      <c r="B1307" s="6">
        <f>'EstExp 11-19'!G187</f>
        <v>0</v>
      </c>
      <c r="D1307" t="b">
        <f ca="1">E1307=B1307</f>
        <v>1</v>
      </c>
      <c r="E1307" cm="1">
        <f t="array" aca="1" ref="E1307" ca="1">IF(F1307&lt;&gt;"",INDIRECT("'"&amp;F1307&amp;"'!"&amp;G1307),"")</f>
        <v>0</v>
      </c>
      <c r="F1307" s="1175" t="s">
        <v>3614</v>
      </c>
      <c r="G1307" t="s">
        <v>4022</v>
      </c>
      <c r="H1307" s="3"/>
      <c r="I1307" s="3"/>
      <c r="J1307" s="3"/>
    </row>
    <row r="1308" spans="1:10" ht="15" customHeight="1">
      <c r="A1308">
        <v>1303</v>
      </c>
      <c r="B1308" s="6">
        <f>'EstExp 11-19'!G188</f>
        <v>0</v>
      </c>
      <c r="D1308" t="b">
        <f ca="1">E1308=B1308</f>
        <v>1</v>
      </c>
      <c r="E1308" cm="1">
        <f t="array" aca="1" ref="E1308" ca="1">IF(F1308&lt;&gt;"",INDIRECT("'"&amp;F1308&amp;"'!"&amp;G1308),"")</f>
        <v>0</v>
      </c>
      <c r="F1308" s="1175" t="s">
        <v>3614</v>
      </c>
      <c r="G1308" t="s">
        <v>4023</v>
      </c>
      <c r="H1308" s="3"/>
      <c r="I1308" s="3"/>
      <c r="J1308" s="3"/>
    </row>
    <row r="1309" spans="1:10" ht="15" customHeight="1">
      <c r="A1309">
        <v>1304</v>
      </c>
      <c r="B1309" s="6">
        <f>'EstExp 11-19'!G214</f>
        <v>0</v>
      </c>
      <c r="D1309" t="b">
        <f ca="1">E1309=B1309</f>
        <v>1</v>
      </c>
      <c r="E1309" cm="1">
        <f t="array" aca="1" ref="E1309" ca="1">IF(F1309&lt;&gt;"",INDIRECT("'"&amp;F1309&amp;"'!"&amp;G1309),"")</f>
        <v>0</v>
      </c>
      <c r="F1309" s="1175" t="s">
        <v>3614</v>
      </c>
      <c r="G1309" t="s">
        <v>4024</v>
      </c>
      <c r="H1309" s="3"/>
      <c r="I1309" s="3"/>
      <c r="J1309" s="3"/>
    </row>
    <row r="1310" spans="1:10" ht="15" customHeight="1">
      <c r="A1310">
        <v>1305</v>
      </c>
      <c r="B1310" s="6">
        <f>'EstExp 11-19'!H186</f>
        <v>0</v>
      </c>
      <c r="D1310" t="b">
        <f ca="1">E1310=B1310</f>
        <v>1</v>
      </c>
      <c r="E1310" cm="1">
        <f t="array" aca="1" ref="E1310" ca="1">IF(F1310&lt;&gt;"",INDIRECT("'"&amp;F1310&amp;"'!"&amp;G1310),"")</f>
        <v>0</v>
      </c>
      <c r="F1310" s="1175" t="s">
        <v>3614</v>
      </c>
      <c r="G1310" t="s">
        <v>4025</v>
      </c>
      <c r="H1310" s="3"/>
      <c r="I1310" s="3"/>
      <c r="J1310" s="3"/>
    </row>
    <row r="1311" spans="1:10" ht="15.75" customHeight="1">
      <c r="A1311" s="1">
        <v>1306</v>
      </c>
      <c r="C1311" s="2" t="s">
        <v>3581</v>
      </c>
      <c r="E1311" t="str" cm="1">
        <f t="array" aca="1" ref="E1311" ca="1">IF(F1311&lt;&gt;"",INDIRECT("'"&amp;F1311&amp;"'!"&amp;G1311),"")</f>
        <v/>
      </c>
      <c r="F1311" s="550"/>
      <c r="H1311" s="3"/>
      <c r="I1311" s="3"/>
      <c r="J1311" s="3"/>
    </row>
    <row r="1312" spans="1:10" ht="15.75" customHeight="1">
      <c r="A1312" s="1">
        <v>1307</v>
      </c>
      <c r="C1312" s="2" t="s">
        <v>3581</v>
      </c>
      <c r="E1312" t="str" cm="1">
        <f t="array" aca="1" ref="E1312" ca="1">IF(F1312&lt;&gt;"",INDIRECT("'"&amp;F1312&amp;"'!"&amp;G1312),"")</f>
        <v/>
      </c>
      <c r="F1312" s="550"/>
      <c r="H1312" s="3"/>
      <c r="I1312" s="3"/>
      <c r="J1312" s="3"/>
    </row>
    <row r="1313" spans="1:10" ht="15" customHeight="1">
      <c r="A1313">
        <v>1308</v>
      </c>
      <c r="B1313" s="6">
        <f>'EstExp 11-19'!H187</f>
        <v>0</v>
      </c>
      <c r="D1313" t="b">
        <f ca="1">E1313=B1313</f>
        <v>1</v>
      </c>
      <c r="E1313" cm="1">
        <f t="array" aca="1" ref="E1313" ca="1">IF(F1313&lt;&gt;"",INDIRECT("'"&amp;F1313&amp;"'!"&amp;G1313),"")</f>
        <v>0</v>
      </c>
      <c r="F1313" s="1175" t="s">
        <v>3614</v>
      </c>
      <c r="G1313" t="s">
        <v>4026</v>
      </c>
      <c r="H1313" s="3"/>
      <c r="I1313" s="3"/>
      <c r="J1313" s="3"/>
    </row>
    <row r="1314" spans="1:10" ht="15" customHeight="1">
      <c r="A1314">
        <v>1309</v>
      </c>
      <c r="B1314" s="6">
        <f>'EstExp 11-19'!H188</f>
        <v>0</v>
      </c>
      <c r="D1314" t="b">
        <f ca="1">E1314=B1314</f>
        <v>1</v>
      </c>
      <c r="E1314" cm="1">
        <f t="array" aca="1" ref="E1314" ca="1">IF(F1314&lt;&gt;"",INDIRECT("'"&amp;F1314&amp;"'!"&amp;G1314),"")</f>
        <v>0</v>
      </c>
      <c r="F1314" s="1175" t="s">
        <v>3614</v>
      </c>
      <c r="G1314" t="s">
        <v>4027</v>
      </c>
      <c r="H1314" s="3"/>
      <c r="I1314" s="3"/>
      <c r="J1314" s="3"/>
    </row>
    <row r="1315" spans="1:10" ht="15" customHeight="1">
      <c r="A1315">
        <v>1310</v>
      </c>
      <c r="B1315" s="6">
        <f>'EstExp 11-19'!H203</f>
        <v>0</v>
      </c>
      <c r="D1315" t="b">
        <f ca="1">E1315=B1315</f>
        <v>1</v>
      </c>
      <c r="E1315" cm="1">
        <f t="array" aca="1" ref="E1315" ca="1">IF(F1315&lt;&gt;"",INDIRECT("'"&amp;F1315&amp;"'!"&amp;G1315),"")</f>
        <v>0</v>
      </c>
      <c r="F1315" s="1175" t="s">
        <v>3614</v>
      </c>
      <c r="G1315" t="s">
        <v>4028</v>
      </c>
      <c r="H1315" s="3"/>
      <c r="I1315" s="3"/>
      <c r="J1315" s="3"/>
    </row>
    <row r="1316" spans="1:10" ht="15" customHeight="1">
      <c r="A1316">
        <v>1311</v>
      </c>
      <c r="B1316" s="6">
        <f>'EstExp 11-19'!H204</f>
        <v>0</v>
      </c>
      <c r="D1316" t="b">
        <f ca="1">E1316=B1316</f>
        <v>1</v>
      </c>
      <c r="E1316" cm="1">
        <f t="array" aca="1" ref="E1316" ca="1">IF(F1316&lt;&gt;"",INDIRECT("'"&amp;F1316&amp;"'!"&amp;G1316),"")</f>
        <v>0</v>
      </c>
      <c r="F1316" s="1175" t="s">
        <v>3614</v>
      </c>
      <c r="G1316" t="s">
        <v>4029</v>
      </c>
      <c r="H1316" s="3"/>
      <c r="I1316" s="3"/>
      <c r="J1316" s="3"/>
    </row>
    <row r="1317" spans="1:10" ht="15" customHeight="1">
      <c r="A1317">
        <v>1312</v>
      </c>
      <c r="B1317" s="6">
        <f>'EstExp 11-19'!H207</f>
        <v>0</v>
      </c>
      <c r="D1317" t="b">
        <f ca="1">E1317=B1317</f>
        <v>1</v>
      </c>
      <c r="E1317" cm="1">
        <f t="array" aca="1" ref="E1317" ca="1">IF(F1317&lt;&gt;"",INDIRECT("'"&amp;F1317&amp;"'!"&amp;G1317),"")</f>
        <v>0</v>
      </c>
      <c r="F1317" s="1175" t="s">
        <v>3614</v>
      </c>
      <c r="G1317" t="s">
        <v>4030</v>
      </c>
      <c r="H1317" s="3"/>
      <c r="I1317" s="3"/>
      <c r="J1317" s="3"/>
    </row>
    <row r="1318" spans="1:10" ht="15.75" customHeight="1">
      <c r="A1318" s="1">
        <v>1313</v>
      </c>
      <c r="C1318" s="2" t="s">
        <v>3581</v>
      </c>
      <c r="E1318" t="str" cm="1">
        <f t="array" aca="1" ref="E1318" ca="1">IF(F1318&lt;&gt;"",INDIRECT("'"&amp;F1318&amp;"'!"&amp;G1318),"")</f>
        <v/>
      </c>
      <c r="F1318" s="550"/>
      <c r="H1318" s="3"/>
      <c r="I1318" s="3"/>
      <c r="J1318" s="3"/>
    </row>
    <row r="1319" spans="1:10" ht="15" customHeight="1">
      <c r="A1319">
        <v>1314</v>
      </c>
      <c r="B1319" s="6">
        <f>'EstExp 11-19'!H212</f>
        <v>0</v>
      </c>
      <c r="D1319" t="b">
        <f ca="1">E1319=B1319</f>
        <v>1</v>
      </c>
      <c r="E1319" cm="1">
        <f t="array" aca="1" ref="E1319" ca="1">IF(F1319&lt;&gt;"",INDIRECT("'"&amp;F1319&amp;"'!"&amp;G1319),"")</f>
        <v>0</v>
      </c>
      <c r="F1319" s="1175" t="s">
        <v>3614</v>
      </c>
      <c r="G1319" t="s">
        <v>4031</v>
      </c>
      <c r="H1319" s="3"/>
      <c r="I1319" s="3"/>
      <c r="J1319" s="3"/>
    </row>
    <row r="1320" spans="1:10" ht="15" customHeight="1">
      <c r="A1320">
        <v>1315</v>
      </c>
      <c r="B1320" s="6">
        <f>'EstExp 11-19'!H214</f>
        <v>0</v>
      </c>
      <c r="D1320" t="b">
        <f ca="1">E1320=B1320</f>
        <v>1</v>
      </c>
      <c r="E1320" cm="1">
        <f t="array" aca="1" ref="E1320" ca="1">IF(F1320&lt;&gt;"",INDIRECT("'"&amp;F1320&amp;"'!"&amp;G1320),"")</f>
        <v>0</v>
      </c>
      <c r="F1320" s="1175" t="s">
        <v>3614</v>
      </c>
      <c r="G1320" t="s">
        <v>4032</v>
      </c>
      <c r="H1320" s="3"/>
      <c r="I1320" s="3"/>
      <c r="J1320" s="3"/>
    </row>
    <row r="1321" spans="1:10" ht="15" customHeight="1">
      <c r="A1321">
        <v>1316</v>
      </c>
      <c r="B1321" s="6">
        <f>'EstExp 11-19'!K186</f>
        <v>0</v>
      </c>
      <c r="D1321" t="b">
        <f ca="1">E1321=B1321</f>
        <v>1</v>
      </c>
      <c r="E1321" cm="1">
        <f t="array" aca="1" ref="E1321" ca="1">IF(F1321&lt;&gt;"",INDIRECT("'"&amp;F1321&amp;"'!"&amp;G1321),"")</f>
        <v>0</v>
      </c>
      <c r="F1321" s="1175" t="s">
        <v>3614</v>
      </c>
      <c r="G1321" t="s">
        <v>4033</v>
      </c>
      <c r="H1321" s="3"/>
      <c r="I1321" s="3"/>
      <c r="J1321" s="3"/>
    </row>
    <row r="1322" spans="1:10" ht="15.75" customHeight="1">
      <c r="A1322" s="1">
        <v>1317</v>
      </c>
      <c r="C1322" s="2" t="s">
        <v>3581</v>
      </c>
      <c r="E1322" t="str" cm="1">
        <f t="array" aca="1" ref="E1322" ca="1">IF(F1322&lt;&gt;"",INDIRECT("'"&amp;F1322&amp;"'!"&amp;G1322),"")</f>
        <v/>
      </c>
      <c r="F1322" s="550"/>
      <c r="H1322" s="3"/>
      <c r="I1322" s="3"/>
      <c r="J1322" s="3"/>
    </row>
    <row r="1323" spans="1:10" ht="15.75" customHeight="1">
      <c r="A1323" s="1">
        <v>1318</v>
      </c>
      <c r="C1323" s="2" t="s">
        <v>3581</v>
      </c>
      <c r="E1323" t="str" cm="1">
        <f t="array" aca="1" ref="E1323" ca="1">IF(F1323&lt;&gt;"",INDIRECT("'"&amp;F1323&amp;"'!"&amp;G1323),"")</f>
        <v/>
      </c>
      <c r="F1323" s="550"/>
      <c r="H1323" s="3"/>
      <c r="I1323" s="3"/>
      <c r="J1323" s="3"/>
    </row>
    <row r="1324" spans="1:10" ht="15" customHeight="1">
      <c r="A1324">
        <v>1319</v>
      </c>
      <c r="B1324" s="6">
        <f>'EstExp 11-19'!K187</f>
        <v>0</v>
      </c>
      <c r="D1324" t="b">
        <f t="shared" ref="D1324:D1329" ca="1" si="28">E1324=B1324</f>
        <v>1</v>
      </c>
      <c r="E1324" cm="1">
        <f t="array" aca="1" ref="E1324" ca="1">IF(F1324&lt;&gt;"",INDIRECT("'"&amp;F1324&amp;"'!"&amp;G1324),"")</f>
        <v>0</v>
      </c>
      <c r="F1324" s="1175" t="s">
        <v>3614</v>
      </c>
      <c r="G1324" t="s">
        <v>4034</v>
      </c>
      <c r="H1324" s="3"/>
      <c r="I1324" s="3"/>
      <c r="J1324" s="3"/>
    </row>
    <row r="1325" spans="1:10" ht="15" customHeight="1">
      <c r="A1325">
        <v>1320</v>
      </c>
      <c r="B1325" s="6">
        <f>'EstExp 11-19'!K188</f>
        <v>0</v>
      </c>
      <c r="D1325" t="b">
        <f t="shared" ca="1" si="28"/>
        <v>1</v>
      </c>
      <c r="E1325" cm="1">
        <f t="array" aca="1" ref="E1325" ca="1">IF(F1325&lt;&gt;"",INDIRECT("'"&amp;F1325&amp;"'!"&amp;G1325),"")</f>
        <v>0</v>
      </c>
      <c r="F1325" s="1175" t="s">
        <v>3614</v>
      </c>
      <c r="G1325" t="s">
        <v>4035</v>
      </c>
      <c r="H1325" s="3"/>
      <c r="I1325" s="3"/>
      <c r="J1325" s="3"/>
    </row>
    <row r="1326" spans="1:10" ht="15" customHeight="1">
      <c r="A1326">
        <v>1321</v>
      </c>
      <c r="B1326" s="6">
        <f>'EstExp 11-19'!K200</f>
        <v>0</v>
      </c>
      <c r="D1326" t="b">
        <f t="shared" ca="1" si="28"/>
        <v>1</v>
      </c>
      <c r="E1326" cm="1">
        <f t="array" aca="1" ref="E1326" ca="1">IF(F1326&lt;&gt;"",INDIRECT("'"&amp;F1326&amp;"'!"&amp;G1326),"")</f>
        <v>0</v>
      </c>
      <c r="F1326" s="1175" t="s">
        <v>3614</v>
      </c>
      <c r="G1326" t="s">
        <v>4036</v>
      </c>
      <c r="H1326" s="3"/>
      <c r="I1326" s="3"/>
      <c r="J1326" s="3"/>
    </row>
    <row r="1327" spans="1:10" ht="15" customHeight="1">
      <c r="A1327">
        <v>1322</v>
      </c>
      <c r="B1327" s="6">
        <f>'EstExp 11-19'!K203</f>
        <v>0</v>
      </c>
      <c r="D1327" t="b">
        <f t="shared" ca="1" si="28"/>
        <v>1</v>
      </c>
      <c r="E1327" cm="1">
        <f t="array" aca="1" ref="E1327" ca="1">IF(F1327&lt;&gt;"",INDIRECT("'"&amp;F1327&amp;"'!"&amp;G1327),"")</f>
        <v>0</v>
      </c>
      <c r="F1327" s="1175" t="s">
        <v>3614</v>
      </c>
      <c r="G1327" t="s">
        <v>4037</v>
      </c>
      <c r="H1327" s="3"/>
      <c r="I1327" s="3"/>
      <c r="J1327" s="3"/>
    </row>
    <row r="1328" spans="1:10" ht="15" customHeight="1">
      <c r="A1328">
        <v>1323</v>
      </c>
      <c r="B1328" s="6">
        <f>'EstExp 11-19'!K204</f>
        <v>0</v>
      </c>
      <c r="D1328" t="b">
        <f t="shared" ca="1" si="28"/>
        <v>1</v>
      </c>
      <c r="E1328" cm="1">
        <f t="array" aca="1" ref="E1328" ca="1">IF(F1328&lt;&gt;"",INDIRECT("'"&amp;F1328&amp;"'!"&amp;G1328),"")</f>
        <v>0</v>
      </c>
      <c r="F1328" s="1175" t="s">
        <v>3614</v>
      </c>
      <c r="G1328" t="s">
        <v>4038</v>
      </c>
      <c r="H1328" s="3"/>
      <c r="I1328" s="3"/>
      <c r="J1328" s="3"/>
    </row>
    <row r="1329" spans="1:10" ht="15" customHeight="1">
      <c r="A1329">
        <v>1324</v>
      </c>
      <c r="B1329" s="6">
        <f>'EstExp 11-19'!K207</f>
        <v>0</v>
      </c>
      <c r="D1329" t="b">
        <f t="shared" ca="1" si="28"/>
        <v>1</v>
      </c>
      <c r="E1329" cm="1">
        <f t="array" aca="1" ref="E1329" ca="1">IF(F1329&lt;&gt;"",INDIRECT("'"&amp;F1329&amp;"'!"&amp;G1329),"")</f>
        <v>0</v>
      </c>
      <c r="F1329" s="1175" t="s">
        <v>3614</v>
      </c>
      <c r="G1329" t="s">
        <v>4039</v>
      </c>
      <c r="H1329" s="3"/>
      <c r="I1329" s="3"/>
      <c r="J1329" s="3"/>
    </row>
    <row r="1330" spans="1:10" ht="15.75" customHeight="1">
      <c r="A1330" s="1">
        <v>1325</v>
      </c>
      <c r="C1330" s="2" t="s">
        <v>3581</v>
      </c>
      <c r="E1330" t="str" cm="1">
        <f t="array" aca="1" ref="E1330" ca="1">IF(F1330&lt;&gt;"",INDIRECT("'"&amp;F1330&amp;"'!"&amp;G1330),"")</f>
        <v/>
      </c>
      <c r="F1330" s="550"/>
      <c r="H1330" s="3"/>
      <c r="I1330" s="3"/>
      <c r="J1330" s="3"/>
    </row>
    <row r="1331" spans="1:10" ht="15" customHeight="1">
      <c r="A1331">
        <v>1326</v>
      </c>
      <c r="B1331" s="6">
        <f>'EstExp 11-19'!K212</f>
        <v>0</v>
      </c>
      <c r="D1331" t="b">
        <f ca="1">E1331=B1331</f>
        <v>1</v>
      </c>
      <c r="E1331" cm="1">
        <f t="array" aca="1" ref="E1331" ca="1">IF(F1331&lt;&gt;"",INDIRECT("'"&amp;F1331&amp;"'!"&amp;G1331),"")</f>
        <v>0</v>
      </c>
      <c r="F1331" s="1175" t="s">
        <v>3614</v>
      </c>
      <c r="G1331" t="s">
        <v>4040</v>
      </c>
      <c r="H1331" s="3"/>
      <c r="I1331" s="3"/>
      <c r="J1331" s="3"/>
    </row>
    <row r="1332" spans="1:10" ht="15" customHeight="1">
      <c r="A1332">
        <v>1327</v>
      </c>
      <c r="B1332" s="6">
        <f>'EstExp 11-19'!K214</f>
        <v>0</v>
      </c>
      <c r="D1332" t="b">
        <f ca="1">E1332=B1332</f>
        <v>1</v>
      </c>
      <c r="E1332" cm="1">
        <f t="array" aca="1" ref="E1332" ca="1">IF(F1332&lt;&gt;"",INDIRECT("'"&amp;F1332&amp;"'!"&amp;G1332),"")</f>
        <v>0</v>
      </c>
      <c r="F1332" s="1175" t="s">
        <v>3614</v>
      </c>
      <c r="G1332" t="s">
        <v>4041</v>
      </c>
      <c r="H1332" s="3"/>
      <c r="I1332" s="3"/>
      <c r="J1332" s="3"/>
    </row>
    <row r="1333" spans="1:10" ht="15" customHeight="1">
      <c r="A1333">
        <v>1328</v>
      </c>
      <c r="B1333" s="6">
        <f>'EstExp 11-19'!K215</f>
        <v>0</v>
      </c>
      <c r="D1333" t="b">
        <f ca="1">E1333=B1333</f>
        <v>1</v>
      </c>
      <c r="E1333" cm="1">
        <f t="array" aca="1" ref="E1333" ca="1">IF(F1333&lt;&gt;"",INDIRECT("'"&amp;F1333&amp;"'!"&amp;G1333),"")</f>
        <v>0</v>
      </c>
      <c r="F1333" s="1175" t="s">
        <v>3614</v>
      </c>
      <c r="G1333" t="s">
        <v>4042</v>
      </c>
      <c r="H1333" s="3"/>
      <c r="I1333" s="3"/>
      <c r="J1333" s="3"/>
    </row>
    <row r="1334" spans="1:10" ht="15.75" customHeight="1">
      <c r="A1334" s="1">
        <v>1329</v>
      </c>
      <c r="C1334" s="2" t="s">
        <v>3581</v>
      </c>
      <c r="E1334" t="str" cm="1">
        <f t="array" aca="1" ref="E1334" ca="1">IF(F1334&lt;&gt;"",INDIRECT("'"&amp;F1334&amp;"'!"&amp;G1334),"")</f>
        <v/>
      </c>
      <c r="F1334" s="550"/>
      <c r="H1334" s="3"/>
      <c r="I1334" s="3"/>
      <c r="J1334" s="3"/>
    </row>
    <row r="1335" spans="1:10" ht="15.75" customHeight="1">
      <c r="A1335" s="1">
        <v>1330</v>
      </c>
      <c r="C1335" s="2" t="s">
        <v>3581</v>
      </c>
      <c r="E1335" t="str" cm="1">
        <f t="array" aca="1" ref="E1335" ca="1">IF(F1335&lt;&gt;"",INDIRECT("'"&amp;F1335&amp;"'!"&amp;G1335),"")</f>
        <v/>
      </c>
      <c r="F1335" s="550"/>
      <c r="H1335" s="3"/>
      <c r="I1335" s="3"/>
      <c r="J1335" s="3"/>
    </row>
    <row r="1336" spans="1:10" ht="15.75" customHeight="1">
      <c r="A1336" s="1">
        <v>1331</v>
      </c>
      <c r="C1336" s="2" t="s">
        <v>3581</v>
      </c>
      <c r="E1336" t="str" cm="1">
        <f t="array" aca="1" ref="E1336" ca="1">IF(F1336&lt;&gt;"",INDIRECT("'"&amp;F1336&amp;"'!"&amp;G1336),"")</f>
        <v/>
      </c>
      <c r="F1336" s="550"/>
      <c r="H1336" s="3"/>
      <c r="I1336" s="3"/>
      <c r="J1336" s="3"/>
    </row>
    <row r="1337" spans="1:10" ht="15.75" customHeight="1">
      <c r="A1337" s="1">
        <v>1332</v>
      </c>
      <c r="C1337" s="2" t="s">
        <v>3581</v>
      </c>
      <c r="E1337" t="str" cm="1">
        <f t="array" aca="1" ref="E1337" ca="1">IF(F1337&lt;&gt;"",INDIRECT("'"&amp;F1337&amp;"'!"&amp;G1337),"")</f>
        <v/>
      </c>
      <c r="F1337" s="550"/>
      <c r="H1337" s="3"/>
      <c r="I1337" s="3"/>
      <c r="J1337" s="3"/>
    </row>
    <row r="1338" spans="1:10" ht="15.75" customHeight="1">
      <c r="A1338" s="1">
        <v>1333</v>
      </c>
      <c r="C1338" s="2" t="s">
        <v>3581</v>
      </c>
      <c r="E1338" t="str" cm="1">
        <f t="array" aca="1" ref="E1338" ca="1">IF(F1338&lt;&gt;"",INDIRECT("'"&amp;F1338&amp;"'!"&amp;G1338),"")</f>
        <v/>
      </c>
      <c r="F1338" s="550"/>
      <c r="H1338" s="3"/>
      <c r="I1338" s="3"/>
      <c r="J1338" s="3"/>
    </row>
    <row r="1339" spans="1:10" ht="15.75" customHeight="1">
      <c r="A1339" s="1">
        <v>1334</v>
      </c>
      <c r="C1339" s="2" t="s">
        <v>3581</v>
      </c>
      <c r="E1339" t="str" cm="1">
        <f t="array" aca="1" ref="E1339" ca="1">IF(F1339&lt;&gt;"",INDIRECT("'"&amp;F1339&amp;"'!"&amp;G1339),"")</f>
        <v/>
      </c>
      <c r="F1339" s="550"/>
      <c r="H1339" s="3"/>
      <c r="I1339" s="3"/>
      <c r="J1339" s="3"/>
    </row>
    <row r="1340" spans="1:10" ht="15" customHeight="1">
      <c r="A1340">
        <v>1335</v>
      </c>
      <c r="B1340" s="6">
        <f>'EstExp 11-19'!D229</f>
        <v>0</v>
      </c>
      <c r="D1340" t="b">
        <f ca="1">E1340=B1340</f>
        <v>1</v>
      </c>
      <c r="E1340" cm="1">
        <f t="array" aca="1" ref="E1340" ca="1">IF(F1340&lt;&gt;"",INDIRECT("'"&amp;F1340&amp;"'!"&amp;G1340),"")</f>
        <v>0</v>
      </c>
      <c r="F1340" s="1175" t="s">
        <v>3614</v>
      </c>
      <c r="G1340" t="s">
        <v>4043</v>
      </c>
      <c r="H1340" s="3"/>
      <c r="I1340" s="3"/>
      <c r="J1340" s="3"/>
    </row>
    <row r="1341" spans="1:10" ht="15.75" customHeight="1">
      <c r="A1341" s="1">
        <v>1336</v>
      </c>
      <c r="C1341" s="2" t="s">
        <v>3581</v>
      </c>
      <c r="E1341" t="str" cm="1">
        <f t="array" aca="1" ref="E1341" ca="1">IF(F1341&lt;&gt;"",INDIRECT("'"&amp;F1341&amp;"'!"&amp;G1341),"")</f>
        <v/>
      </c>
      <c r="F1341" s="550"/>
      <c r="H1341" s="3"/>
      <c r="I1341" s="3"/>
      <c r="J1341" s="3"/>
    </row>
    <row r="1342" spans="1:10" ht="15.75" customHeight="1">
      <c r="A1342" s="1">
        <v>1337</v>
      </c>
      <c r="C1342" s="2" t="s">
        <v>3581</v>
      </c>
      <c r="E1342" t="str" cm="1">
        <f t="array" aca="1" ref="E1342" ca="1">IF(F1342&lt;&gt;"",INDIRECT("'"&amp;F1342&amp;"'!"&amp;G1342),"")</f>
        <v/>
      </c>
      <c r="F1342" s="550"/>
      <c r="H1342" s="3"/>
      <c r="I1342" s="3"/>
      <c r="J1342" s="3"/>
    </row>
    <row r="1343" spans="1:10" ht="15.75" customHeight="1">
      <c r="A1343" s="1">
        <v>1338</v>
      </c>
      <c r="C1343" s="2" t="s">
        <v>3581</v>
      </c>
      <c r="E1343" t="str" cm="1">
        <f t="array" aca="1" ref="E1343" ca="1">IF(F1343&lt;&gt;"",INDIRECT("'"&amp;F1343&amp;"'!"&amp;G1343),"")</f>
        <v/>
      </c>
      <c r="F1343" s="550"/>
      <c r="H1343" s="3"/>
      <c r="I1343" s="3"/>
      <c r="J1343" s="3"/>
    </row>
    <row r="1344" spans="1:10" ht="15.75" customHeight="1">
      <c r="A1344" s="1">
        <v>1339</v>
      </c>
      <c r="C1344" s="2" t="s">
        <v>3581</v>
      </c>
      <c r="E1344" t="str" cm="1">
        <f t="array" aca="1" ref="E1344" ca="1">IF(F1344&lt;&gt;"",INDIRECT("'"&amp;F1344&amp;"'!"&amp;G1344),"")</f>
        <v/>
      </c>
      <c r="F1344" s="550"/>
      <c r="H1344" s="3"/>
      <c r="I1344" s="3"/>
      <c r="J1344" s="3"/>
    </row>
    <row r="1345" spans="1:18" ht="15.75" customHeight="1">
      <c r="A1345" s="1">
        <v>1340</v>
      </c>
      <c r="C1345" s="2" t="s">
        <v>3581</v>
      </c>
      <c r="E1345" t="str" cm="1">
        <f t="array" aca="1" ref="E1345" ca="1">IF(F1345&lt;&gt;"",INDIRECT("'"&amp;F1345&amp;"'!"&amp;G1345),"")</f>
        <v/>
      </c>
      <c r="F1345" s="550"/>
      <c r="H1345" s="3"/>
      <c r="I1345" s="3"/>
      <c r="J1345" s="3"/>
    </row>
    <row r="1346" spans="1:18">
      <c r="A1346">
        <v>1341</v>
      </c>
      <c r="B1346" s="6">
        <f>'EstExp 11-19'!D231</f>
        <v>0</v>
      </c>
      <c r="D1346" t="b">
        <f ca="1">E1346=B1346</f>
        <v>1</v>
      </c>
      <c r="E1346" cm="1">
        <f t="array" aca="1" ref="E1346" ca="1">IF(F1346&lt;&gt;"",INDIRECT("'"&amp;F1346&amp;"'!"&amp;G1346),"")</f>
        <v>0</v>
      </c>
      <c r="F1346" s="1175" t="s">
        <v>3614</v>
      </c>
      <c r="G1346" t="s">
        <v>4044</v>
      </c>
      <c r="R1346" s="1175"/>
    </row>
    <row r="1347" spans="1:18" ht="15.75" customHeight="1">
      <c r="A1347" s="1">
        <v>1342</v>
      </c>
      <c r="C1347" s="2" t="s">
        <v>3581</v>
      </c>
      <c r="E1347" t="str" cm="1">
        <f t="array" aca="1" ref="E1347" ca="1">IF(F1347&lt;&gt;"",INDIRECT("'"&amp;F1347&amp;"'!"&amp;G1347),"")</f>
        <v/>
      </c>
      <c r="F1347" s="550"/>
      <c r="H1347" s="3"/>
      <c r="I1347" s="3"/>
      <c r="J1347" s="3"/>
    </row>
    <row r="1348" spans="1:18" ht="15.75" customHeight="1">
      <c r="A1348" s="1">
        <v>1343</v>
      </c>
      <c r="C1348" s="2" t="s">
        <v>3581</v>
      </c>
      <c r="E1348" t="str" cm="1">
        <f t="array" aca="1" ref="E1348" ca="1">IF(F1348&lt;&gt;"",INDIRECT("'"&amp;F1348&amp;"'!"&amp;G1348),"")</f>
        <v/>
      </c>
      <c r="F1348" s="550"/>
      <c r="H1348" s="3"/>
      <c r="I1348" s="3"/>
      <c r="J1348" s="3"/>
    </row>
    <row r="1349" spans="1:18" ht="15.75" customHeight="1">
      <c r="A1349" s="1">
        <v>1344</v>
      </c>
      <c r="C1349" s="2" t="s">
        <v>3581</v>
      </c>
      <c r="E1349" t="str" cm="1">
        <f t="array" aca="1" ref="E1349" ca="1">IF(F1349&lt;&gt;"",INDIRECT("'"&amp;F1349&amp;"'!"&amp;G1349),"")</f>
        <v/>
      </c>
      <c r="F1349" s="550"/>
      <c r="H1349" s="3"/>
      <c r="I1349" s="3"/>
      <c r="J1349" s="3"/>
    </row>
    <row r="1350" spans="1:18">
      <c r="A1350">
        <v>1345</v>
      </c>
      <c r="B1350" s="6">
        <f>'EstExp 11-19'!D225</f>
        <v>0</v>
      </c>
      <c r="D1350" t="b">
        <f t="shared" ref="D1350:D1378" ca="1" si="29">E1350=B1350</f>
        <v>1</v>
      </c>
      <c r="E1350" cm="1">
        <f t="array" aca="1" ref="E1350" ca="1">IF(F1350&lt;&gt;"",INDIRECT("'"&amp;F1350&amp;"'!"&amp;G1350),"")</f>
        <v>0</v>
      </c>
      <c r="F1350" s="1175" t="s">
        <v>3614</v>
      </c>
      <c r="G1350" t="s">
        <v>4045</v>
      </c>
      <c r="R1350" s="1175"/>
    </row>
    <row r="1351" spans="1:18">
      <c r="A1351">
        <v>1346</v>
      </c>
      <c r="B1351" s="6">
        <f>'EstExp 11-19'!D226</f>
        <v>0</v>
      </c>
      <c r="D1351" t="b">
        <f t="shared" ca="1" si="29"/>
        <v>1</v>
      </c>
      <c r="E1351" cm="1">
        <f t="array" aca="1" ref="E1351" ca="1">IF(F1351&lt;&gt;"",INDIRECT("'"&amp;F1351&amp;"'!"&amp;G1351),"")</f>
        <v>0</v>
      </c>
      <c r="F1351" s="1175" t="s">
        <v>3614</v>
      </c>
      <c r="G1351" t="s">
        <v>4046</v>
      </c>
      <c r="R1351" s="1175"/>
    </row>
    <row r="1352" spans="1:18" ht="15" customHeight="1">
      <c r="A1352">
        <v>1347</v>
      </c>
      <c r="B1352" s="6">
        <f>'EstExp 11-19'!D227</f>
        <v>0</v>
      </c>
      <c r="D1352" t="b">
        <f t="shared" ca="1" si="29"/>
        <v>1</v>
      </c>
      <c r="E1352" cm="1">
        <f t="array" aca="1" ref="E1352" ca="1">IF(F1352&lt;&gt;"",INDIRECT("'"&amp;F1352&amp;"'!"&amp;G1352),"")</f>
        <v>0</v>
      </c>
      <c r="F1352" s="1175" t="s">
        <v>3614</v>
      </c>
      <c r="G1352" t="s">
        <v>4047</v>
      </c>
      <c r="H1352" s="3"/>
      <c r="I1352" s="3"/>
      <c r="J1352" s="3"/>
    </row>
    <row r="1353" spans="1:18" ht="15" customHeight="1">
      <c r="A1353">
        <v>1348</v>
      </c>
      <c r="B1353" s="6">
        <f>'EstExp 11-19'!D228</f>
        <v>0</v>
      </c>
      <c r="D1353" t="b">
        <f t="shared" ca="1" si="29"/>
        <v>1</v>
      </c>
      <c r="E1353" cm="1">
        <f t="array" aca="1" ref="E1353" ca="1">IF(F1353&lt;&gt;"",INDIRECT("'"&amp;F1353&amp;"'!"&amp;G1353),"")</f>
        <v>0</v>
      </c>
      <c r="F1353" s="1175" t="s">
        <v>3614</v>
      </c>
      <c r="G1353" t="s">
        <v>4048</v>
      </c>
      <c r="H1353" s="3"/>
      <c r="I1353" s="3"/>
      <c r="J1353" s="3"/>
    </row>
    <row r="1354" spans="1:18" ht="15" customHeight="1">
      <c r="A1354">
        <v>1349</v>
      </c>
      <c r="B1354" s="6">
        <f>'EstExp 11-19'!D233</f>
        <v>0</v>
      </c>
      <c r="D1354" t="b">
        <f t="shared" ca="1" si="29"/>
        <v>1</v>
      </c>
      <c r="E1354" cm="1">
        <f t="array" aca="1" ref="E1354" ca="1">IF(F1354&lt;&gt;"",INDIRECT("'"&amp;F1354&amp;"'!"&amp;G1354),"")</f>
        <v>0</v>
      </c>
      <c r="F1354" s="1175" t="s">
        <v>3614</v>
      </c>
      <c r="G1354" t="s">
        <v>4049</v>
      </c>
      <c r="H1354" s="3"/>
      <c r="I1354" s="3"/>
      <c r="J1354" s="3"/>
    </row>
    <row r="1355" spans="1:18" ht="15" customHeight="1">
      <c r="A1355">
        <v>1350</v>
      </c>
      <c r="B1355" s="6">
        <f>'EstExp 11-19'!D236</f>
        <v>0</v>
      </c>
      <c r="D1355" t="b">
        <f t="shared" ca="1" si="29"/>
        <v>1</v>
      </c>
      <c r="E1355" cm="1">
        <f t="array" aca="1" ref="E1355" ca="1">IF(F1355&lt;&gt;"",INDIRECT("'"&amp;F1355&amp;"'!"&amp;G1355),"")</f>
        <v>0</v>
      </c>
      <c r="F1355" s="1175" t="s">
        <v>3614</v>
      </c>
      <c r="G1355" t="s">
        <v>4050</v>
      </c>
      <c r="H1355" s="3"/>
      <c r="I1355" s="3"/>
      <c r="J1355" s="3"/>
    </row>
    <row r="1356" spans="1:18" ht="15" customHeight="1">
      <c r="A1356">
        <v>1351</v>
      </c>
      <c r="B1356" s="6">
        <f>'EstExp 11-19'!D237</f>
        <v>0</v>
      </c>
      <c r="D1356" t="b">
        <f t="shared" ca="1" si="29"/>
        <v>1</v>
      </c>
      <c r="E1356" cm="1">
        <f t="array" aca="1" ref="E1356" ca="1">IF(F1356&lt;&gt;"",INDIRECT("'"&amp;F1356&amp;"'!"&amp;G1356),"")</f>
        <v>0</v>
      </c>
      <c r="F1356" s="1175" t="s">
        <v>3614</v>
      </c>
      <c r="G1356" t="s">
        <v>4051</v>
      </c>
      <c r="H1356" s="3"/>
      <c r="I1356" s="3"/>
      <c r="J1356" s="3"/>
    </row>
    <row r="1357" spans="1:18" ht="15" customHeight="1">
      <c r="A1357">
        <v>1352</v>
      </c>
      <c r="B1357" s="6">
        <f>'EstExp 11-19'!D238</f>
        <v>0</v>
      </c>
      <c r="D1357" t="b">
        <f t="shared" ca="1" si="29"/>
        <v>1</v>
      </c>
      <c r="E1357" cm="1">
        <f t="array" aca="1" ref="E1357" ca="1">IF(F1357&lt;&gt;"",INDIRECT("'"&amp;F1357&amp;"'!"&amp;G1357),"")</f>
        <v>0</v>
      </c>
      <c r="F1357" s="1175" t="s">
        <v>3614</v>
      </c>
      <c r="G1357" t="s">
        <v>4052</v>
      </c>
      <c r="H1357" s="3"/>
      <c r="I1357" s="3"/>
      <c r="J1357" s="3"/>
    </row>
    <row r="1358" spans="1:18" ht="15" customHeight="1">
      <c r="A1358">
        <v>1353</v>
      </c>
      <c r="B1358" s="6">
        <f>'EstExp 11-19'!D239</f>
        <v>0</v>
      </c>
      <c r="D1358" t="b">
        <f t="shared" ca="1" si="29"/>
        <v>1</v>
      </c>
      <c r="E1358" cm="1">
        <f t="array" aca="1" ref="E1358" ca="1">IF(F1358&lt;&gt;"",INDIRECT("'"&amp;F1358&amp;"'!"&amp;G1358),"")</f>
        <v>0</v>
      </c>
      <c r="F1358" s="1175" t="s">
        <v>3614</v>
      </c>
      <c r="G1358" t="s">
        <v>4053</v>
      </c>
      <c r="H1358" s="3"/>
      <c r="I1358" s="3"/>
      <c r="J1358" s="3"/>
    </row>
    <row r="1359" spans="1:18" ht="15" customHeight="1">
      <c r="A1359">
        <v>1354</v>
      </c>
      <c r="B1359" s="6">
        <f>'EstExp 11-19'!D240</f>
        <v>0</v>
      </c>
      <c r="D1359" t="b">
        <f t="shared" ca="1" si="29"/>
        <v>1</v>
      </c>
      <c r="E1359" cm="1">
        <f t="array" aca="1" ref="E1359" ca="1">IF(F1359&lt;&gt;"",INDIRECT("'"&amp;F1359&amp;"'!"&amp;G1359),"")</f>
        <v>0</v>
      </c>
      <c r="F1359" s="1175" t="s">
        <v>3614</v>
      </c>
      <c r="G1359" t="s">
        <v>4054</v>
      </c>
      <c r="H1359" s="3"/>
      <c r="I1359" s="3"/>
      <c r="J1359" s="3"/>
    </row>
    <row r="1360" spans="1:18" ht="15" customHeight="1">
      <c r="A1360">
        <v>1355</v>
      </c>
      <c r="B1360" s="6">
        <f>'EstExp 11-19'!D241</f>
        <v>0</v>
      </c>
      <c r="D1360" t="b">
        <f t="shared" ca="1" si="29"/>
        <v>1</v>
      </c>
      <c r="E1360" cm="1">
        <f t="array" aca="1" ref="E1360" ca="1">IF(F1360&lt;&gt;"",INDIRECT("'"&amp;F1360&amp;"'!"&amp;G1360),"")</f>
        <v>0</v>
      </c>
      <c r="F1360" s="1175" t="s">
        <v>3614</v>
      </c>
      <c r="G1360" t="s">
        <v>4055</v>
      </c>
      <c r="H1360" s="3"/>
      <c r="I1360" s="3"/>
      <c r="J1360" s="3"/>
    </row>
    <row r="1361" spans="1:10" ht="15" customHeight="1">
      <c r="A1361">
        <v>1356</v>
      </c>
      <c r="B1361" s="6">
        <f>'EstExp 11-19'!D242</f>
        <v>0</v>
      </c>
      <c r="D1361" t="b">
        <f t="shared" ca="1" si="29"/>
        <v>1</v>
      </c>
      <c r="E1361" cm="1">
        <f t="array" aca="1" ref="E1361" ca="1">IF(F1361&lt;&gt;"",INDIRECT("'"&amp;F1361&amp;"'!"&amp;G1361),"")</f>
        <v>0</v>
      </c>
      <c r="F1361" s="1175" t="s">
        <v>3614</v>
      </c>
      <c r="G1361" t="s">
        <v>4056</v>
      </c>
      <c r="H1361" s="3"/>
      <c r="I1361" s="3"/>
      <c r="J1361" s="3"/>
    </row>
    <row r="1362" spans="1:10" ht="15" customHeight="1">
      <c r="A1362">
        <v>1357</v>
      </c>
      <c r="B1362" s="6">
        <f>'EstExp 11-19'!D244</f>
        <v>0</v>
      </c>
      <c r="D1362" t="b">
        <f t="shared" ca="1" si="29"/>
        <v>1</v>
      </c>
      <c r="E1362" cm="1">
        <f t="array" aca="1" ref="E1362" ca="1">IF(F1362&lt;&gt;"",INDIRECT("'"&amp;F1362&amp;"'!"&amp;G1362),"")</f>
        <v>0</v>
      </c>
      <c r="F1362" s="1175" t="s">
        <v>3614</v>
      </c>
      <c r="G1362" t="s">
        <v>4057</v>
      </c>
      <c r="H1362" s="3"/>
      <c r="I1362" s="3"/>
      <c r="J1362" s="3"/>
    </row>
    <row r="1363" spans="1:10" ht="15" customHeight="1">
      <c r="A1363">
        <v>1358</v>
      </c>
      <c r="B1363" s="6">
        <f>'EstExp 11-19'!D245</f>
        <v>0</v>
      </c>
      <c r="D1363" t="b">
        <f t="shared" ca="1" si="29"/>
        <v>1</v>
      </c>
      <c r="E1363" cm="1">
        <f t="array" aca="1" ref="E1363" ca="1">IF(F1363&lt;&gt;"",INDIRECT("'"&amp;F1363&amp;"'!"&amp;G1363),"")</f>
        <v>0</v>
      </c>
      <c r="F1363" s="1175" t="s">
        <v>3614</v>
      </c>
      <c r="G1363" t="s">
        <v>4058</v>
      </c>
      <c r="H1363" s="3"/>
      <c r="I1363" s="3"/>
      <c r="J1363" s="3"/>
    </row>
    <row r="1364" spans="1:10" ht="15" customHeight="1">
      <c r="A1364">
        <v>1359</v>
      </c>
      <c r="B1364" s="6">
        <f>'EstExp 11-19'!D246</f>
        <v>0</v>
      </c>
      <c r="D1364" t="b">
        <f t="shared" ca="1" si="29"/>
        <v>1</v>
      </c>
      <c r="E1364" cm="1">
        <f t="array" aca="1" ref="E1364" ca="1">IF(F1364&lt;&gt;"",INDIRECT("'"&amp;F1364&amp;"'!"&amp;G1364),"")</f>
        <v>0</v>
      </c>
      <c r="F1364" s="1175" t="s">
        <v>3614</v>
      </c>
      <c r="G1364" t="s">
        <v>4059</v>
      </c>
      <c r="H1364" s="3"/>
      <c r="I1364" s="3"/>
      <c r="J1364" s="3"/>
    </row>
    <row r="1365" spans="1:10" ht="15" customHeight="1">
      <c r="A1365">
        <v>1360</v>
      </c>
      <c r="B1365" s="6">
        <f>'EstExp 11-19'!D247</f>
        <v>0</v>
      </c>
      <c r="D1365" t="b">
        <f t="shared" ca="1" si="29"/>
        <v>1</v>
      </c>
      <c r="E1365" cm="1">
        <f t="array" aca="1" ref="E1365" ca="1">IF(F1365&lt;&gt;"",INDIRECT("'"&amp;F1365&amp;"'!"&amp;G1365),"")</f>
        <v>0</v>
      </c>
      <c r="F1365" s="1175" t="s">
        <v>3614</v>
      </c>
      <c r="G1365" t="s">
        <v>4060</v>
      </c>
      <c r="H1365" s="3"/>
      <c r="I1365" s="3"/>
      <c r="J1365" s="3"/>
    </row>
    <row r="1366" spans="1:10" ht="15" customHeight="1">
      <c r="A1366">
        <v>1361</v>
      </c>
      <c r="B1366" s="6">
        <f>'EstExp 11-19'!D249</f>
        <v>0</v>
      </c>
      <c r="D1366" t="b">
        <f t="shared" ca="1" si="29"/>
        <v>1</v>
      </c>
      <c r="E1366" cm="1">
        <f t="array" aca="1" ref="E1366" ca="1">IF(F1366&lt;&gt;"",INDIRECT("'"&amp;F1366&amp;"'!"&amp;G1366),"")</f>
        <v>0</v>
      </c>
      <c r="F1366" s="1175" t="s">
        <v>3614</v>
      </c>
      <c r="G1366" t="s">
        <v>4061</v>
      </c>
      <c r="H1366" s="3"/>
      <c r="I1366" s="3"/>
      <c r="J1366" s="3"/>
    </row>
    <row r="1367" spans="1:10" ht="15" customHeight="1">
      <c r="A1367">
        <v>1362</v>
      </c>
      <c r="B1367" s="6">
        <f>'EstExp 11-19'!D250</f>
        <v>0</v>
      </c>
      <c r="D1367" t="b">
        <f t="shared" ca="1" si="29"/>
        <v>1</v>
      </c>
      <c r="E1367" cm="1">
        <f t="array" aca="1" ref="E1367" ca="1">IF(F1367&lt;&gt;"",INDIRECT("'"&amp;F1367&amp;"'!"&amp;G1367),"")</f>
        <v>0</v>
      </c>
      <c r="F1367" s="1175" t="s">
        <v>3614</v>
      </c>
      <c r="G1367" t="s">
        <v>4062</v>
      </c>
      <c r="H1367" s="3"/>
      <c r="I1367" s="3"/>
      <c r="J1367" s="3"/>
    </row>
    <row r="1368" spans="1:10" ht="15" customHeight="1">
      <c r="A1368">
        <v>1363</v>
      </c>
      <c r="B1368" s="6">
        <f>'EstExp 11-19'!D254</f>
        <v>0</v>
      </c>
      <c r="D1368" t="b">
        <f t="shared" ca="1" si="29"/>
        <v>1</v>
      </c>
      <c r="E1368" cm="1">
        <f t="array" aca="1" ref="E1368" ca="1">IF(F1368&lt;&gt;"",INDIRECT("'"&amp;F1368&amp;"'!"&amp;G1368),"")</f>
        <v>0</v>
      </c>
      <c r="F1368" s="1175" t="s">
        <v>3614</v>
      </c>
      <c r="G1368" t="s">
        <v>4063</v>
      </c>
      <c r="H1368" s="3"/>
      <c r="I1368" s="3"/>
      <c r="J1368" s="3"/>
    </row>
    <row r="1369" spans="1:10" ht="15" customHeight="1">
      <c r="A1369">
        <v>1364</v>
      </c>
      <c r="B1369" s="6">
        <f>'EstExp 11-19'!D256</f>
        <v>0</v>
      </c>
      <c r="D1369" t="b">
        <f t="shared" ca="1" si="29"/>
        <v>1</v>
      </c>
      <c r="E1369" cm="1">
        <f t="array" aca="1" ref="E1369" ca="1">IF(F1369&lt;&gt;"",INDIRECT("'"&amp;F1369&amp;"'!"&amp;G1369),"")</f>
        <v>0</v>
      </c>
      <c r="F1369" s="1175" t="s">
        <v>3614</v>
      </c>
      <c r="G1369" t="s">
        <v>4064</v>
      </c>
      <c r="H1369" s="3"/>
      <c r="I1369" s="3"/>
      <c r="J1369" s="3"/>
    </row>
    <row r="1370" spans="1:10" ht="15" customHeight="1">
      <c r="A1370">
        <v>1365</v>
      </c>
      <c r="B1370" s="6">
        <f>'EstExp 11-19'!D257</f>
        <v>0</v>
      </c>
      <c r="D1370" t="b">
        <f t="shared" ca="1" si="29"/>
        <v>1</v>
      </c>
      <c r="E1370" cm="1">
        <f t="array" aca="1" ref="E1370" ca="1">IF(F1370&lt;&gt;"",INDIRECT("'"&amp;F1370&amp;"'!"&amp;G1370),"")</f>
        <v>0</v>
      </c>
      <c r="F1370" s="1175" t="s">
        <v>3614</v>
      </c>
      <c r="G1370" t="s">
        <v>4065</v>
      </c>
      <c r="H1370" s="3"/>
      <c r="I1370" s="3"/>
      <c r="J1370" s="3"/>
    </row>
    <row r="1371" spans="1:10" ht="15" customHeight="1">
      <c r="A1371">
        <v>1366</v>
      </c>
      <c r="B1371" s="6">
        <f>'EstExp 11-19'!D258</f>
        <v>0</v>
      </c>
      <c r="D1371" t="b">
        <f t="shared" ca="1" si="29"/>
        <v>1</v>
      </c>
      <c r="E1371" cm="1">
        <f t="array" aca="1" ref="E1371" ca="1">IF(F1371&lt;&gt;"",INDIRECT("'"&amp;F1371&amp;"'!"&amp;G1371),"")</f>
        <v>0</v>
      </c>
      <c r="F1371" s="1175" t="s">
        <v>3614</v>
      </c>
      <c r="G1371" t="s">
        <v>4066</v>
      </c>
      <c r="H1371" s="3"/>
      <c r="I1371" s="3"/>
      <c r="J1371" s="3"/>
    </row>
    <row r="1372" spans="1:10" ht="15" customHeight="1">
      <c r="A1372">
        <v>1367</v>
      </c>
      <c r="B1372" s="6">
        <f>'EstExp 11-19'!D260</f>
        <v>0</v>
      </c>
      <c r="D1372" t="b">
        <f t="shared" ca="1" si="29"/>
        <v>1</v>
      </c>
      <c r="E1372" cm="1">
        <f t="array" aca="1" ref="E1372" ca="1">IF(F1372&lt;&gt;"",INDIRECT("'"&amp;F1372&amp;"'!"&amp;G1372),"")</f>
        <v>0</v>
      </c>
      <c r="F1372" s="1175" t="s">
        <v>3614</v>
      </c>
      <c r="G1372" t="s">
        <v>4067</v>
      </c>
      <c r="H1372" s="3"/>
      <c r="I1372" s="3"/>
      <c r="J1372" s="3"/>
    </row>
    <row r="1373" spans="1:10" ht="15" customHeight="1">
      <c r="A1373">
        <v>1368</v>
      </c>
      <c r="B1373" s="6">
        <f>'EstExp 11-19'!D261</f>
        <v>0</v>
      </c>
      <c r="D1373" t="b">
        <f t="shared" ca="1" si="29"/>
        <v>1</v>
      </c>
      <c r="E1373" cm="1">
        <f t="array" aca="1" ref="E1373" ca="1">IF(F1373&lt;&gt;"",INDIRECT("'"&amp;F1373&amp;"'!"&amp;G1373),"")</f>
        <v>0</v>
      </c>
      <c r="F1373" s="1175" t="s">
        <v>3614</v>
      </c>
      <c r="G1373" t="s">
        <v>4068</v>
      </c>
      <c r="H1373" s="3"/>
      <c r="I1373" s="3"/>
      <c r="J1373" s="3"/>
    </row>
    <row r="1374" spans="1:10" ht="15" customHeight="1">
      <c r="A1374">
        <v>1369</v>
      </c>
      <c r="B1374" s="6">
        <f>'EstExp 11-19'!D262</f>
        <v>0</v>
      </c>
      <c r="D1374" t="b">
        <f t="shared" ca="1" si="29"/>
        <v>1</v>
      </c>
      <c r="E1374" cm="1">
        <f t="array" aca="1" ref="E1374" ca="1">IF(F1374&lt;&gt;"",INDIRECT("'"&amp;F1374&amp;"'!"&amp;G1374),"")</f>
        <v>0</v>
      </c>
      <c r="F1374" s="1175" t="s">
        <v>3614</v>
      </c>
      <c r="G1374" t="s">
        <v>4069</v>
      </c>
      <c r="H1374" s="3"/>
      <c r="I1374" s="3"/>
      <c r="J1374" s="3"/>
    </row>
    <row r="1375" spans="1:10" ht="15" customHeight="1">
      <c r="A1375">
        <v>1370</v>
      </c>
      <c r="B1375" s="6">
        <f>'EstExp 11-19'!D263</f>
        <v>0</v>
      </c>
      <c r="D1375" t="b">
        <f t="shared" ca="1" si="29"/>
        <v>1</v>
      </c>
      <c r="E1375" cm="1">
        <f t="array" aca="1" ref="E1375" ca="1">IF(F1375&lt;&gt;"",INDIRECT("'"&amp;F1375&amp;"'!"&amp;G1375),"")</f>
        <v>0</v>
      </c>
      <c r="F1375" s="1175" t="s">
        <v>3614</v>
      </c>
      <c r="G1375" t="s">
        <v>4070</v>
      </c>
      <c r="H1375" s="3"/>
      <c r="I1375" s="3"/>
      <c r="J1375" s="3"/>
    </row>
    <row r="1376" spans="1:10" ht="15" customHeight="1">
      <c r="A1376">
        <v>1371</v>
      </c>
      <c r="B1376" s="6">
        <f>'EstExp 11-19'!D264</f>
        <v>0</v>
      </c>
      <c r="D1376" t="b">
        <f t="shared" ca="1" si="29"/>
        <v>1</v>
      </c>
      <c r="E1376" cm="1">
        <f t="array" aca="1" ref="E1376" ca="1">IF(F1376&lt;&gt;"",INDIRECT("'"&amp;F1376&amp;"'!"&amp;G1376),"")</f>
        <v>0</v>
      </c>
      <c r="F1376" s="1175" t="s">
        <v>3614</v>
      </c>
      <c r="G1376" t="s">
        <v>4071</v>
      </c>
      <c r="H1376" s="3"/>
      <c r="I1376" s="3"/>
      <c r="J1376" s="3"/>
    </row>
    <row r="1377" spans="1:18" ht="15" customHeight="1">
      <c r="A1377">
        <v>1372</v>
      </c>
      <c r="B1377" s="6">
        <f>'EstExp 11-19'!D265</f>
        <v>0</v>
      </c>
      <c r="D1377" t="b">
        <f t="shared" ca="1" si="29"/>
        <v>1</v>
      </c>
      <c r="E1377" cm="1">
        <f t="array" aca="1" ref="E1377" ca="1">IF(F1377&lt;&gt;"",INDIRECT("'"&amp;F1377&amp;"'!"&amp;G1377),"")</f>
        <v>0</v>
      </c>
      <c r="F1377" s="1175" t="s">
        <v>3614</v>
      </c>
      <c r="G1377" t="s">
        <v>4072</v>
      </c>
      <c r="H1377" s="3"/>
      <c r="I1377" s="3"/>
      <c r="J1377" s="3"/>
    </row>
    <row r="1378" spans="1:18" ht="15" customHeight="1">
      <c r="A1378">
        <v>1373</v>
      </c>
      <c r="B1378" s="6">
        <f>'EstExp 11-19'!D266</f>
        <v>0</v>
      </c>
      <c r="D1378" t="b">
        <f t="shared" ca="1" si="29"/>
        <v>1</v>
      </c>
      <c r="E1378" cm="1">
        <f t="array" aca="1" ref="E1378" ca="1">IF(F1378&lt;&gt;"",INDIRECT("'"&amp;F1378&amp;"'!"&amp;G1378),"")</f>
        <v>0</v>
      </c>
      <c r="F1378" s="1175" t="s">
        <v>3614</v>
      </c>
      <c r="G1378" t="s">
        <v>4073</v>
      </c>
      <c r="H1378" s="3"/>
      <c r="I1378" s="3"/>
      <c r="J1378" s="3"/>
    </row>
    <row r="1379" spans="1:18" ht="15.75" customHeight="1">
      <c r="A1379" s="1">
        <v>1374</v>
      </c>
      <c r="C1379" s="2" t="s">
        <v>3581</v>
      </c>
      <c r="E1379" t="str" cm="1">
        <f t="array" aca="1" ref="E1379" ca="1">IF(F1379&lt;&gt;"",INDIRECT("'"&amp;F1379&amp;"'!"&amp;G1379),"")</f>
        <v/>
      </c>
      <c r="F1379" s="550"/>
      <c r="H1379" s="3"/>
      <c r="I1379" s="3"/>
      <c r="J1379" s="3"/>
    </row>
    <row r="1380" spans="1:18" ht="15" customHeight="1">
      <c r="A1380">
        <v>1375</v>
      </c>
      <c r="B1380" s="6">
        <f>'EstExp 11-19'!D267</f>
        <v>0</v>
      </c>
      <c r="D1380" t="b">
        <f ca="1">E1380=B1380</f>
        <v>1</v>
      </c>
      <c r="E1380" cm="1">
        <f t="array" aca="1" ref="E1380" ca="1">IF(F1380&lt;&gt;"",INDIRECT("'"&amp;F1380&amp;"'!"&amp;G1380),"")</f>
        <v>0</v>
      </c>
      <c r="F1380" s="1175" t="s">
        <v>3614</v>
      </c>
      <c r="G1380" t="s">
        <v>4074</v>
      </c>
      <c r="H1380" s="3"/>
      <c r="I1380" s="3"/>
      <c r="J1380" s="3"/>
    </row>
    <row r="1381" spans="1:18" ht="15" customHeight="1">
      <c r="A1381">
        <v>1376</v>
      </c>
      <c r="B1381" s="6">
        <f>'EstExp 11-19'!D269</f>
        <v>0</v>
      </c>
      <c r="D1381" t="b">
        <f ca="1">E1381=B1381</f>
        <v>1</v>
      </c>
      <c r="E1381" cm="1">
        <f t="array" aca="1" ref="E1381" ca="1">IF(F1381&lt;&gt;"",INDIRECT("'"&amp;F1381&amp;"'!"&amp;G1381),"")</f>
        <v>0</v>
      </c>
      <c r="F1381" s="1175" t="s">
        <v>3614</v>
      </c>
      <c r="G1381" t="s">
        <v>4075</v>
      </c>
      <c r="H1381" s="3"/>
      <c r="I1381" s="3"/>
      <c r="J1381" s="3"/>
    </row>
    <row r="1382" spans="1:18" ht="15" customHeight="1">
      <c r="A1382">
        <v>1377</v>
      </c>
      <c r="B1382" s="6">
        <f>'EstExp 11-19'!D270</f>
        <v>0</v>
      </c>
      <c r="D1382" t="b">
        <f ca="1">E1382=B1382</f>
        <v>1</v>
      </c>
      <c r="E1382" cm="1">
        <f t="array" aca="1" ref="E1382" ca="1">IF(F1382&lt;&gt;"",INDIRECT("'"&amp;F1382&amp;"'!"&amp;G1382),"")</f>
        <v>0</v>
      </c>
      <c r="F1382" s="1175" t="s">
        <v>3614</v>
      </c>
      <c r="G1382" t="s">
        <v>4076</v>
      </c>
      <c r="H1382" s="3"/>
      <c r="I1382" s="3"/>
      <c r="J1382" s="3"/>
    </row>
    <row r="1383" spans="1:18">
      <c r="A1383">
        <v>1378</v>
      </c>
      <c r="B1383" s="6">
        <f>'EstExp 11-19'!D271</f>
        <v>0</v>
      </c>
      <c r="D1383" t="b">
        <f ca="1">E1383=B1383</f>
        <v>1</v>
      </c>
      <c r="E1383" cm="1">
        <f t="array" aca="1" ref="E1383" ca="1">IF(F1383&lt;&gt;"",INDIRECT("'"&amp;F1383&amp;"'!"&amp;G1383),"")</f>
        <v>0</v>
      </c>
      <c r="F1383" s="1175" t="s">
        <v>3614</v>
      </c>
      <c r="G1383" t="s">
        <v>4077</v>
      </c>
      <c r="R1383" s="1175"/>
    </row>
    <row r="1384" spans="1:18">
      <c r="A1384">
        <v>1379</v>
      </c>
      <c r="B1384" s="6">
        <f>'EstExp 11-19'!D272</f>
        <v>0</v>
      </c>
      <c r="D1384" t="b">
        <f ca="1">E1384=B1384</f>
        <v>1</v>
      </c>
      <c r="E1384" cm="1">
        <f t="array" aca="1" ref="E1384" ca="1">IF(F1384&lt;&gt;"",INDIRECT("'"&amp;F1384&amp;"'!"&amp;G1384),"")</f>
        <v>0</v>
      </c>
      <c r="F1384" s="1175" t="s">
        <v>3614</v>
      </c>
      <c r="G1384" t="s">
        <v>4078</v>
      </c>
      <c r="R1384" s="1175"/>
    </row>
    <row r="1385" spans="1:18" ht="15.75" customHeight="1">
      <c r="A1385" s="1">
        <v>1380</v>
      </c>
      <c r="C1385" s="2" t="s">
        <v>3581</v>
      </c>
      <c r="E1385" t="str" cm="1">
        <f t="array" aca="1" ref="E1385" ca="1">IF(F1385&lt;&gt;"",INDIRECT("'"&amp;F1385&amp;"'!"&amp;G1385),"")</f>
        <v/>
      </c>
      <c r="F1385" s="550"/>
      <c r="H1385" s="3"/>
      <c r="I1385" s="3"/>
      <c r="J1385" s="3"/>
    </row>
    <row r="1386" spans="1:18">
      <c r="A1386">
        <v>1381</v>
      </c>
      <c r="B1386" s="6">
        <f>'EstExp 11-19'!D273</f>
        <v>0</v>
      </c>
      <c r="D1386" t="b">
        <f ca="1">E1386=B1386</f>
        <v>1</v>
      </c>
      <c r="E1386" cm="1">
        <f t="array" aca="1" ref="E1386" ca="1">IF(F1386&lt;&gt;"",INDIRECT("'"&amp;F1386&amp;"'!"&amp;G1386),"")</f>
        <v>0</v>
      </c>
      <c r="F1386" s="1175" t="s">
        <v>3614</v>
      </c>
      <c r="G1386" t="s">
        <v>4079</v>
      </c>
      <c r="R1386" s="1175"/>
    </row>
    <row r="1387" spans="1:18" ht="15.75" customHeight="1">
      <c r="A1387" s="1">
        <v>1382</v>
      </c>
      <c r="C1387" s="2" t="s">
        <v>3581</v>
      </c>
      <c r="E1387" t="str" cm="1">
        <f t="array" aca="1" ref="E1387" ca="1">IF(F1387&lt;&gt;"",INDIRECT("'"&amp;F1387&amp;"'!"&amp;G1387),"")</f>
        <v/>
      </c>
      <c r="F1387" s="550"/>
      <c r="H1387" s="3"/>
      <c r="I1387" s="3"/>
      <c r="J1387" s="3"/>
    </row>
    <row r="1388" spans="1:18" ht="15" customHeight="1">
      <c r="A1388">
        <v>1383</v>
      </c>
      <c r="B1388" s="6">
        <f>'EstExp 11-19'!D274</f>
        <v>0</v>
      </c>
      <c r="D1388" t="b">
        <f t="shared" ref="D1388:D1396" ca="1" si="30">E1388=B1388</f>
        <v>1</v>
      </c>
      <c r="E1388" cm="1">
        <f t="array" aca="1" ref="E1388" ca="1">IF(F1388&lt;&gt;"",INDIRECT("'"&amp;F1388&amp;"'!"&amp;G1388),"")</f>
        <v>0</v>
      </c>
      <c r="F1388" s="1175" t="s">
        <v>3614</v>
      </c>
      <c r="G1388" t="s">
        <v>4080</v>
      </c>
      <c r="H1388" s="3"/>
      <c r="I1388" s="3"/>
      <c r="J1388" s="3"/>
    </row>
    <row r="1389" spans="1:18" ht="15" customHeight="1">
      <c r="A1389">
        <v>1384</v>
      </c>
      <c r="B1389" s="6">
        <f>'EstExp 11-19'!D275</f>
        <v>0</v>
      </c>
      <c r="D1389" t="b">
        <f t="shared" ca="1" si="30"/>
        <v>1</v>
      </c>
      <c r="E1389" cm="1">
        <f t="array" aca="1" ref="E1389" ca="1">IF(F1389&lt;&gt;"",INDIRECT("'"&amp;F1389&amp;"'!"&amp;G1389),"")</f>
        <v>0</v>
      </c>
      <c r="F1389" s="1175" t="s">
        <v>3614</v>
      </c>
      <c r="G1389" t="s">
        <v>4081</v>
      </c>
      <c r="H1389" s="3"/>
      <c r="I1389" s="3"/>
      <c r="J1389" s="3"/>
    </row>
    <row r="1390" spans="1:18" ht="15" customHeight="1">
      <c r="A1390">
        <v>1385</v>
      </c>
      <c r="B1390" s="6">
        <f>'EstExp 11-19'!D276</f>
        <v>0</v>
      </c>
      <c r="D1390" t="b">
        <f t="shared" ca="1" si="30"/>
        <v>1</v>
      </c>
      <c r="E1390" cm="1">
        <f t="array" aca="1" ref="E1390" ca="1">IF(F1390&lt;&gt;"",INDIRECT("'"&amp;F1390&amp;"'!"&amp;G1390),"")</f>
        <v>0</v>
      </c>
      <c r="F1390" s="1175" t="s">
        <v>3614</v>
      </c>
      <c r="G1390" t="s">
        <v>4082</v>
      </c>
      <c r="H1390" s="3"/>
      <c r="I1390" s="3"/>
      <c r="J1390" s="3"/>
    </row>
    <row r="1391" spans="1:18" ht="15" customHeight="1">
      <c r="A1391">
        <v>1386</v>
      </c>
      <c r="B1391" s="6">
        <f>'EstExp 11-19'!D277</f>
        <v>0</v>
      </c>
      <c r="D1391" t="b">
        <f t="shared" ca="1" si="30"/>
        <v>1</v>
      </c>
      <c r="E1391" cm="1">
        <f t="array" aca="1" ref="E1391" ca="1">IF(F1391&lt;&gt;"",INDIRECT("'"&amp;F1391&amp;"'!"&amp;G1391),"")</f>
        <v>0</v>
      </c>
      <c r="F1391" s="1175" t="s">
        <v>3614</v>
      </c>
      <c r="G1391" t="s">
        <v>4083</v>
      </c>
      <c r="H1391" s="3"/>
      <c r="I1391" s="3"/>
      <c r="J1391" s="3"/>
    </row>
    <row r="1392" spans="1:18" ht="15" customHeight="1">
      <c r="A1392">
        <v>1387</v>
      </c>
      <c r="B1392" s="6">
        <f>'EstExp 11-19'!D292</f>
        <v>0</v>
      </c>
      <c r="D1392" t="b">
        <f t="shared" ca="1" si="30"/>
        <v>1</v>
      </c>
      <c r="E1392" cm="1">
        <f t="array" aca="1" ref="E1392" ca="1">IF(F1392&lt;&gt;"",INDIRECT("'"&amp;F1392&amp;"'!"&amp;G1392),"")</f>
        <v>0</v>
      </c>
      <c r="F1392" s="1175" t="s">
        <v>3614</v>
      </c>
      <c r="G1392" t="s">
        <v>4084</v>
      </c>
      <c r="H1392" s="3"/>
      <c r="I1392" s="3"/>
      <c r="J1392" s="3"/>
    </row>
    <row r="1393" spans="1:10" ht="15" customHeight="1">
      <c r="A1393">
        <v>1388</v>
      </c>
      <c r="B1393" s="6">
        <f>'EstExp 11-19'!H285</f>
        <v>0</v>
      </c>
      <c r="D1393" t="b">
        <f t="shared" ca="1" si="30"/>
        <v>1</v>
      </c>
      <c r="E1393" cm="1">
        <f t="array" aca="1" ref="E1393" ca="1">IF(F1393&lt;&gt;"",INDIRECT("'"&amp;F1393&amp;"'!"&amp;G1393),"")</f>
        <v>0</v>
      </c>
      <c r="F1393" s="1175" t="s">
        <v>3614</v>
      </c>
      <c r="G1393" t="s">
        <v>4085</v>
      </c>
      <c r="H1393" s="3"/>
      <c r="I1393" s="3"/>
      <c r="J1393" s="3"/>
    </row>
    <row r="1394" spans="1:10" ht="15" customHeight="1">
      <c r="A1394">
        <v>1389</v>
      </c>
      <c r="B1394" s="6">
        <f>'EstExp 11-19'!H286</f>
        <v>0</v>
      </c>
      <c r="D1394" t="b">
        <f t="shared" ca="1" si="30"/>
        <v>1</v>
      </c>
      <c r="E1394" cm="1">
        <f t="array" aca="1" ref="E1394" ca="1">IF(F1394&lt;&gt;"",INDIRECT("'"&amp;F1394&amp;"'!"&amp;G1394),"")</f>
        <v>0</v>
      </c>
      <c r="F1394" s="1175" t="s">
        <v>3614</v>
      </c>
      <c r="G1394" t="s">
        <v>4086</v>
      </c>
      <c r="H1394" s="3"/>
      <c r="I1394" s="3"/>
      <c r="J1394" s="3"/>
    </row>
    <row r="1395" spans="1:10" ht="15" customHeight="1">
      <c r="A1395">
        <v>1390</v>
      </c>
      <c r="B1395" s="6">
        <f>'EstExp 11-19'!H289</f>
        <v>0</v>
      </c>
      <c r="D1395" t="b">
        <f t="shared" ca="1" si="30"/>
        <v>1</v>
      </c>
      <c r="E1395" cm="1">
        <f t="array" aca="1" ref="E1395" ca="1">IF(F1395&lt;&gt;"",INDIRECT("'"&amp;F1395&amp;"'!"&amp;G1395),"")</f>
        <v>0</v>
      </c>
      <c r="F1395" s="1175" t="s">
        <v>3614</v>
      </c>
      <c r="G1395" t="s">
        <v>4087</v>
      </c>
      <c r="H1395" s="3"/>
      <c r="I1395" s="3"/>
      <c r="J1395" s="3"/>
    </row>
    <row r="1396" spans="1:10" ht="15" customHeight="1">
      <c r="A1396">
        <v>1391</v>
      </c>
      <c r="B1396" s="6">
        <f>'EstExp 11-19'!H290</f>
        <v>0</v>
      </c>
      <c r="D1396" t="b">
        <f t="shared" ca="1" si="30"/>
        <v>1</v>
      </c>
      <c r="E1396" cm="1">
        <f t="array" aca="1" ref="E1396" ca="1">IF(F1396&lt;&gt;"",INDIRECT("'"&amp;F1396&amp;"'!"&amp;G1396),"")</f>
        <v>0</v>
      </c>
      <c r="F1396" s="1175" t="s">
        <v>3614</v>
      </c>
      <c r="G1396" t="s">
        <v>4088</v>
      </c>
      <c r="H1396" s="3"/>
      <c r="I1396" s="3"/>
      <c r="J1396" s="3"/>
    </row>
    <row r="1397" spans="1:10" ht="15.75" customHeight="1">
      <c r="A1397" s="1">
        <v>1392</v>
      </c>
      <c r="C1397" s="2" t="s">
        <v>3581</v>
      </c>
      <c r="E1397" t="str" cm="1">
        <f t="array" aca="1" ref="E1397" ca="1">IF(F1397&lt;&gt;"",INDIRECT("'"&amp;F1397&amp;"'!"&amp;G1397),"")</f>
        <v/>
      </c>
      <c r="F1397" s="550"/>
      <c r="H1397" s="3"/>
      <c r="I1397" s="3"/>
      <c r="J1397" s="3"/>
    </row>
    <row r="1398" spans="1:10" ht="15" customHeight="1">
      <c r="A1398">
        <v>1393</v>
      </c>
      <c r="B1398" s="6">
        <f>'EstExp 11-19'!H292</f>
        <v>0</v>
      </c>
      <c r="D1398" t="b">
        <f ca="1">E1398=B1398</f>
        <v>1</v>
      </c>
      <c r="E1398" cm="1">
        <f t="array" aca="1" ref="E1398" ca="1">IF(F1398&lt;&gt;"",INDIRECT("'"&amp;F1398&amp;"'!"&amp;G1398),"")</f>
        <v>0</v>
      </c>
      <c r="F1398" s="1175" t="s">
        <v>3614</v>
      </c>
      <c r="G1398" t="s">
        <v>4089</v>
      </c>
      <c r="H1398" s="3"/>
      <c r="I1398" s="3"/>
      <c r="J1398" s="3"/>
    </row>
    <row r="1399" spans="1:10" ht="15.75" customHeight="1">
      <c r="A1399" s="1">
        <v>1394</v>
      </c>
      <c r="C1399" s="2" t="s">
        <v>3581</v>
      </c>
      <c r="E1399" t="str" cm="1">
        <f t="array" aca="1" ref="E1399" ca="1">IF(F1399&lt;&gt;"",INDIRECT("'"&amp;F1399&amp;"'!"&amp;G1399),"")</f>
        <v/>
      </c>
      <c r="F1399" s="550"/>
      <c r="H1399" s="3"/>
      <c r="I1399" s="3"/>
      <c r="J1399" s="3"/>
    </row>
    <row r="1400" spans="1:10" ht="15.75" customHeight="1">
      <c r="A1400" s="1">
        <v>1395</v>
      </c>
      <c r="C1400" s="2" t="s">
        <v>3581</v>
      </c>
      <c r="E1400" t="str" cm="1">
        <f t="array" aca="1" ref="E1400" ca="1">IF(F1400&lt;&gt;"",INDIRECT("'"&amp;F1400&amp;"'!"&amp;G1400),"")</f>
        <v/>
      </c>
      <c r="F1400" s="550"/>
      <c r="H1400" s="3"/>
      <c r="I1400" s="3"/>
      <c r="J1400" s="3"/>
    </row>
    <row r="1401" spans="1:10" ht="15.75" customHeight="1">
      <c r="A1401" s="1">
        <v>1396</v>
      </c>
      <c r="C1401" s="2" t="s">
        <v>3581</v>
      </c>
      <c r="E1401" t="str" cm="1">
        <f t="array" aca="1" ref="E1401" ca="1">IF(F1401&lt;&gt;"",INDIRECT("'"&amp;F1401&amp;"'!"&amp;G1401),"")</f>
        <v/>
      </c>
      <c r="F1401" s="550"/>
      <c r="H1401" s="3"/>
      <c r="I1401" s="3"/>
      <c r="J1401" s="3"/>
    </row>
    <row r="1402" spans="1:10" ht="15.75" customHeight="1">
      <c r="A1402" s="1">
        <v>1397</v>
      </c>
      <c r="C1402" s="2" t="s">
        <v>3581</v>
      </c>
      <c r="E1402" t="str" cm="1">
        <f t="array" aca="1" ref="E1402" ca="1">IF(F1402&lt;&gt;"",INDIRECT("'"&amp;F1402&amp;"'!"&amp;G1402),"")</f>
        <v/>
      </c>
      <c r="F1402" s="550"/>
      <c r="H1402" s="3"/>
      <c r="I1402" s="3"/>
      <c r="J1402" s="3"/>
    </row>
    <row r="1403" spans="1:10" ht="15.75" customHeight="1">
      <c r="A1403" s="1">
        <v>1398</v>
      </c>
      <c r="C1403" s="2" t="s">
        <v>3581</v>
      </c>
      <c r="E1403" t="str" cm="1">
        <f t="array" aca="1" ref="E1403" ca="1">IF(F1403&lt;&gt;"",INDIRECT("'"&amp;F1403&amp;"'!"&amp;G1403),"")</f>
        <v/>
      </c>
      <c r="F1403" s="550"/>
      <c r="H1403" s="3"/>
      <c r="I1403" s="3"/>
      <c r="J1403" s="3"/>
    </row>
    <row r="1404" spans="1:10" ht="15" customHeight="1">
      <c r="A1404">
        <v>1399</v>
      </c>
      <c r="B1404" s="6">
        <f>'EstExp 11-19'!K229</f>
        <v>0</v>
      </c>
      <c r="D1404" t="b">
        <f ca="1">E1404=B1404</f>
        <v>1</v>
      </c>
      <c r="E1404" cm="1">
        <f t="array" aca="1" ref="E1404" ca="1">IF(F1404&lt;&gt;"",INDIRECT("'"&amp;F1404&amp;"'!"&amp;G1404),"")</f>
        <v>0</v>
      </c>
      <c r="F1404" s="1175" t="s">
        <v>3614</v>
      </c>
      <c r="G1404" t="s">
        <v>4090</v>
      </c>
      <c r="H1404" s="3"/>
      <c r="I1404" s="3"/>
      <c r="J1404" s="3"/>
    </row>
    <row r="1405" spans="1:10" ht="15.75" customHeight="1">
      <c r="A1405" s="1">
        <v>1400</v>
      </c>
      <c r="C1405" s="2" t="s">
        <v>3581</v>
      </c>
      <c r="E1405" t="str" cm="1">
        <f t="array" aca="1" ref="E1405" ca="1">IF(F1405&lt;&gt;"",INDIRECT("'"&amp;F1405&amp;"'!"&amp;G1405),"")</f>
        <v/>
      </c>
      <c r="F1405" s="550"/>
      <c r="H1405" s="3"/>
      <c r="I1405" s="3"/>
      <c r="J1405" s="3"/>
    </row>
    <row r="1406" spans="1:10" ht="15.75" customHeight="1">
      <c r="A1406" s="1">
        <v>1401</v>
      </c>
      <c r="C1406" s="2" t="s">
        <v>3581</v>
      </c>
      <c r="E1406" t="str" cm="1">
        <f t="array" aca="1" ref="E1406" ca="1">IF(F1406&lt;&gt;"",INDIRECT("'"&amp;F1406&amp;"'!"&amp;G1406),"")</f>
        <v/>
      </c>
      <c r="F1406" s="550"/>
      <c r="H1406" s="3"/>
      <c r="I1406" s="3"/>
      <c r="J1406" s="3"/>
    </row>
    <row r="1407" spans="1:10" ht="15.75" customHeight="1">
      <c r="A1407" s="1">
        <v>1402</v>
      </c>
      <c r="C1407" s="2" t="s">
        <v>3581</v>
      </c>
      <c r="E1407" t="str" cm="1">
        <f t="array" aca="1" ref="E1407" ca="1">IF(F1407&lt;&gt;"",INDIRECT("'"&amp;F1407&amp;"'!"&amp;G1407),"")</f>
        <v/>
      </c>
      <c r="F1407" s="550"/>
      <c r="H1407" s="3"/>
      <c r="I1407" s="3"/>
      <c r="J1407" s="3"/>
    </row>
    <row r="1408" spans="1:10" ht="15.75" customHeight="1">
      <c r="A1408" s="1">
        <v>1403</v>
      </c>
      <c r="C1408" s="2" t="s">
        <v>3581</v>
      </c>
      <c r="E1408" t="str" cm="1">
        <f t="array" aca="1" ref="E1408" ca="1">IF(F1408&lt;&gt;"",INDIRECT("'"&amp;F1408&amp;"'!"&amp;G1408),"")</f>
        <v/>
      </c>
      <c r="F1408" s="550"/>
      <c r="H1408" s="3"/>
      <c r="I1408" s="3"/>
      <c r="J1408" s="3"/>
    </row>
    <row r="1409" spans="1:10" ht="15.75" customHeight="1">
      <c r="A1409" s="1">
        <v>1404</v>
      </c>
      <c r="C1409" s="2" t="s">
        <v>3581</v>
      </c>
      <c r="E1409" t="str" cm="1">
        <f t="array" aca="1" ref="E1409" ca="1">IF(F1409&lt;&gt;"",INDIRECT("'"&amp;F1409&amp;"'!"&amp;G1409),"")</f>
        <v/>
      </c>
      <c r="F1409" s="550"/>
      <c r="H1409" s="3"/>
      <c r="I1409" s="3"/>
      <c r="J1409" s="3"/>
    </row>
    <row r="1410" spans="1:10" ht="15" customHeight="1">
      <c r="A1410">
        <v>1405</v>
      </c>
      <c r="B1410" s="6">
        <f>'EstExp 11-19'!K231</f>
        <v>0</v>
      </c>
      <c r="D1410" t="b">
        <f ca="1">E1410=B1410</f>
        <v>1</v>
      </c>
      <c r="E1410" cm="1">
        <f t="array" aca="1" ref="E1410" ca="1">IF(F1410&lt;&gt;"",INDIRECT("'"&amp;F1410&amp;"'!"&amp;G1410),"")</f>
        <v>0</v>
      </c>
      <c r="F1410" s="1175" t="s">
        <v>3614</v>
      </c>
      <c r="G1410" t="s">
        <v>4091</v>
      </c>
      <c r="H1410" s="3"/>
      <c r="I1410" s="3"/>
      <c r="J1410" s="3"/>
    </row>
    <row r="1411" spans="1:10" ht="15.75" customHeight="1">
      <c r="A1411" s="1">
        <v>1406</v>
      </c>
      <c r="C1411" s="2" t="s">
        <v>3581</v>
      </c>
      <c r="E1411" t="str" cm="1">
        <f t="array" aca="1" ref="E1411" ca="1">IF(F1411&lt;&gt;"",INDIRECT("'"&amp;F1411&amp;"'!"&amp;G1411),"")</f>
        <v/>
      </c>
      <c r="F1411" s="550"/>
      <c r="H1411" s="3"/>
      <c r="I1411" s="3"/>
      <c r="J1411" s="3"/>
    </row>
    <row r="1412" spans="1:10" ht="15.75" customHeight="1">
      <c r="A1412" s="1">
        <v>1407</v>
      </c>
      <c r="C1412" s="2" t="s">
        <v>3581</v>
      </c>
      <c r="E1412" t="str" cm="1">
        <f t="array" aca="1" ref="E1412" ca="1">IF(F1412&lt;&gt;"",INDIRECT("'"&amp;F1412&amp;"'!"&amp;G1412),"")</f>
        <v/>
      </c>
      <c r="F1412" s="550"/>
      <c r="H1412" s="3"/>
      <c r="I1412" s="3"/>
      <c r="J1412" s="3"/>
    </row>
    <row r="1413" spans="1:10" ht="15.75" customHeight="1">
      <c r="A1413" s="1">
        <v>1408</v>
      </c>
      <c r="C1413" s="2" t="s">
        <v>3581</v>
      </c>
      <c r="E1413" t="str" cm="1">
        <f t="array" aca="1" ref="E1413" ca="1">IF(F1413&lt;&gt;"",INDIRECT("'"&amp;F1413&amp;"'!"&amp;G1413),"")</f>
        <v/>
      </c>
      <c r="F1413" s="550"/>
      <c r="H1413" s="3"/>
      <c r="I1413" s="3"/>
      <c r="J1413" s="3"/>
    </row>
    <row r="1414" spans="1:10" ht="15" customHeight="1">
      <c r="A1414">
        <v>1409</v>
      </c>
      <c r="B1414" s="6">
        <f>'EstExp 11-19'!K225</f>
        <v>0</v>
      </c>
      <c r="D1414" t="b">
        <f t="shared" ref="D1414:D1442" ca="1" si="31">E1414=B1414</f>
        <v>1</v>
      </c>
      <c r="E1414" cm="1">
        <f t="array" aca="1" ref="E1414" ca="1">IF(F1414&lt;&gt;"",INDIRECT("'"&amp;F1414&amp;"'!"&amp;G1414),"")</f>
        <v>0</v>
      </c>
      <c r="F1414" s="1175" t="s">
        <v>3614</v>
      </c>
      <c r="G1414" t="s">
        <v>4092</v>
      </c>
      <c r="H1414" s="3"/>
      <c r="I1414" s="3"/>
      <c r="J1414" s="3"/>
    </row>
    <row r="1415" spans="1:10" ht="15" customHeight="1">
      <c r="A1415">
        <v>1410</v>
      </c>
      <c r="B1415" s="6">
        <f>'EstExp 11-19'!K226</f>
        <v>0</v>
      </c>
      <c r="D1415" t="b">
        <f t="shared" ca="1" si="31"/>
        <v>1</v>
      </c>
      <c r="E1415" cm="1">
        <f t="array" aca="1" ref="E1415" ca="1">IF(F1415&lt;&gt;"",INDIRECT("'"&amp;F1415&amp;"'!"&amp;G1415),"")</f>
        <v>0</v>
      </c>
      <c r="F1415" s="1175" t="s">
        <v>3614</v>
      </c>
      <c r="G1415" t="s">
        <v>4093</v>
      </c>
      <c r="H1415" s="3"/>
      <c r="I1415" s="3"/>
      <c r="J1415" s="3"/>
    </row>
    <row r="1416" spans="1:10" ht="15" customHeight="1">
      <c r="A1416">
        <v>1411</v>
      </c>
      <c r="B1416" s="6">
        <f>'EstExp 11-19'!K227</f>
        <v>0</v>
      </c>
      <c r="D1416" t="b">
        <f t="shared" ca="1" si="31"/>
        <v>1</v>
      </c>
      <c r="E1416" cm="1">
        <f t="array" aca="1" ref="E1416" ca="1">IF(F1416&lt;&gt;"",INDIRECT("'"&amp;F1416&amp;"'!"&amp;G1416),"")</f>
        <v>0</v>
      </c>
      <c r="F1416" s="1175" t="s">
        <v>3614</v>
      </c>
      <c r="G1416" t="s">
        <v>4094</v>
      </c>
      <c r="H1416" s="3"/>
      <c r="I1416" s="3"/>
      <c r="J1416" s="3"/>
    </row>
    <row r="1417" spans="1:10" ht="15" customHeight="1">
      <c r="A1417">
        <v>1412</v>
      </c>
      <c r="B1417" s="6">
        <f>'EstExp 11-19'!K228</f>
        <v>0</v>
      </c>
      <c r="D1417" t="b">
        <f t="shared" ca="1" si="31"/>
        <v>1</v>
      </c>
      <c r="E1417" cm="1">
        <f t="array" aca="1" ref="E1417" ca="1">IF(F1417&lt;&gt;"",INDIRECT("'"&amp;F1417&amp;"'!"&amp;G1417),"")</f>
        <v>0</v>
      </c>
      <c r="F1417" s="1175" t="s">
        <v>3614</v>
      </c>
      <c r="G1417" t="s">
        <v>4095</v>
      </c>
      <c r="H1417" s="3"/>
      <c r="I1417" s="3"/>
      <c r="J1417" s="3"/>
    </row>
    <row r="1418" spans="1:10" ht="15" customHeight="1">
      <c r="A1418">
        <v>1413</v>
      </c>
      <c r="B1418" s="6">
        <f>'EstExp 11-19'!K233</f>
        <v>0</v>
      </c>
      <c r="D1418" t="b">
        <f t="shared" ca="1" si="31"/>
        <v>1</v>
      </c>
      <c r="E1418" cm="1">
        <f t="array" aca="1" ref="E1418" ca="1">IF(F1418&lt;&gt;"",INDIRECT("'"&amp;F1418&amp;"'!"&amp;G1418),"")</f>
        <v>0</v>
      </c>
      <c r="F1418" s="1175" t="s">
        <v>3614</v>
      </c>
      <c r="G1418" t="s">
        <v>4096</v>
      </c>
      <c r="H1418" s="3"/>
      <c r="I1418" s="3"/>
      <c r="J1418" s="3"/>
    </row>
    <row r="1419" spans="1:10" ht="15" customHeight="1">
      <c r="A1419">
        <v>1414</v>
      </c>
      <c r="B1419" s="6">
        <f>'EstExp 11-19'!K236</f>
        <v>0</v>
      </c>
      <c r="D1419" t="b">
        <f t="shared" ca="1" si="31"/>
        <v>1</v>
      </c>
      <c r="E1419" cm="1">
        <f t="array" aca="1" ref="E1419" ca="1">IF(F1419&lt;&gt;"",INDIRECT("'"&amp;F1419&amp;"'!"&amp;G1419),"")</f>
        <v>0</v>
      </c>
      <c r="F1419" s="1175" t="s">
        <v>3614</v>
      </c>
      <c r="G1419" t="s">
        <v>4097</v>
      </c>
      <c r="H1419" s="3"/>
      <c r="I1419" s="3"/>
      <c r="J1419" s="3"/>
    </row>
    <row r="1420" spans="1:10" ht="15" customHeight="1">
      <c r="A1420">
        <v>1415</v>
      </c>
      <c r="B1420" s="6">
        <f>'EstExp 11-19'!K237</f>
        <v>0</v>
      </c>
      <c r="D1420" t="b">
        <f t="shared" ca="1" si="31"/>
        <v>1</v>
      </c>
      <c r="E1420" cm="1">
        <f t="array" aca="1" ref="E1420" ca="1">IF(F1420&lt;&gt;"",INDIRECT("'"&amp;F1420&amp;"'!"&amp;G1420),"")</f>
        <v>0</v>
      </c>
      <c r="F1420" s="1175" t="s">
        <v>3614</v>
      </c>
      <c r="G1420" t="s">
        <v>4098</v>
      </c>
      <c r="H1420" s="3"/>
      <c r="I1420" s="3"/>
      <c r="J1420" s="3"/>
    </row>
    <row r="1421" spans="1:10" ht="15" customHeight="1">
      <c r="A1421">
        <v>1416</v>
      </c>
      <c r="B1421" s="6">
        <f>'EstExp 11-19'!K238</f>
        <v>0</v>
      </c>
      <c r="D1421" t="b">
        <f t="shared" ca="1" si="31"/>
        <v>1</v>
      </c>
      <c r="E1421" cm="1">
        <f t="array" aca="1" ref="E1421" ca="1">IF(F1421&lt;&gt;"",INDIRECT("'"&amp;F1421&amp;"'!"&amp;G1421),"")</f>
        <v>0</v>
      </c>
      <c r="F1421" s="1175" t="s">
        <v>3614</v>
      </c>
      <c r="G1421" t="s">
        <v>4099</v>
      </c>
      <c r="H1421" s="3"/>
      <c r="I1421" s="3"/>
      <c r="J1421" s="3"/>
    </row>
    <row r="1422" spans="1:10" ht="15" customHeight="1">
      <c r="A1422">
        <v>1417</v>
      </c>
      <c r="B1422" s="6">
        <f>'EstExp 11-19'!K239</f>
        <v>0</v>
      </c>
      <c r="D1422" t="b">
        <f t="shared" ca="1" si="31"/>
        <v>1</v>
      </c>
      <c r="E1422" cm="1">
        <f t="array" aca="1" ref="E1422" ca="1">IF(F1422&lt;&gt;"",INDIRECT("'"&amp;F1422&amp;"'!"&amp;G1422),"")</f>
        <v>0</v>
      </c>
      <c r="F1422" s="1175" t="s">
        <v>3614</v>
      </c>
      <c r="G1422" t="s">
        <v>4100</v>
      </c>
      <c r="H1422" s="3"/>
      <c r="I1422" s="3"/>
      <c r="J1422" s="3"/>
    </row>
    <row r="1423" spans="1:10" ht="15" customHeight="1">
      <c r="A1423">
        <v>1418</v>
      </c>
      <c r="B1423" s="6">
        <f>'EstExp 11-19'!K240</f>
        <v>0</v>
      </c>
      <c r="D1423" t="b">
        <f t="shared" ca="1" si="31"/>
        <v>1</v>
      </c>
      <c r="E1423" cm="1">
        <f t="array" aca="1" ref="E1423" ca="1">IF(F1423&lt;&gt;"",INDIRECT("'"&amp;F1423&amp;"'!"&amp;G1423),"")</f>
        <v>0</v>
      </c>
      <c r="F1423" s="1175" t="s">
        <v>3614</v>
      </c>
      <c r="G1423" t="s">
        <v>4101</v>
      </c>
      <c r="H1423" s="3"/>
      <c r="I1423" s="3"/>
      <c r="J1423" s="3"/>
    </row>
    <row r="1424" spans="1:10" ht="15" customHeight="1">
      <c r="A1424">
        <v>1419</v>
      </c>
      <c r="B1424" s="6">
        <f>'EstExp 11-19'!K241</f>
        <v>0</v>
      </c>
      <c r="D1424" t="b">
        <f t="shared" ca="1" si="31"/>
        <v>1</v>
      </c>
      <c r="E1424" cm="1">
        <f t="array" aca="1" ref="E1424" ca="1">IF(F1424&lt;&gt;"",INDIRECT("'"&amp;F1424&amp;"'!"&amp;G1424),"")</f>
        <v>0</v>
      </c>
      <c r="F1424" s="1175" t="s">
        <v>3614</v>
      </c>
      <c r="G1424" t="s">
        <v>4102</v>
      </c>
      <c r="H1424" s="3"/>
      <c r="I1424" s="3"/>
      <c r="J1424" s="3"/>
    </row>
    <row r="1425" spans="1:10" ht="15" customHeight="1">
      <c r="A1425">
        <v>1420</v>
      </c>
      <c r="B1425" s="6">
        <f>'EstExp 11-19'!K242</f>
        <v>0</v>
      </c>
      <c r="D1425" t="b">
        <f t="shared" ca="1" si="31"/>
        <v>1</v>
      </c>
      <c r="E1425" cm="1">
        <f t="array" aca="1" ref="E1425" ca="1">IF(F1425&lt;&gt;"",INDIRECT("'"&amp;F1425&amp;"'!"&amp;G1425),"")</f>
        <v>0</v>
      </c>
      <c r="F1425" s="1175" t="s">
        <v>3614</v>
      </c>
      <c r="G1425" t="s">
        <v>4103</v>
      </c>
      <c r="H1425" s="3"/>
      <c r="I1425" s="3"/>
      <c r="J1425" s="3"/>
    </row>
    <row r="1426" spans="1:10" ht="15" customHeight="1">
      <c r="A1426">
        <v>1421</v>
      </c>
      <c r="B1426" s="6">
        <f>'EstExp 11-19'!K244</f>
        <v>0</v>
      </c>
      <c r="D1426" t="b">
        <f t="shared" ca="1" si="31"/>
        <v>1</v>
      </c>
      <c r="E1426" cm="1">
        <f t="array" aca="1" ref="E1426" ca="1">IF(F1426&lt;&gt;"",INDIRECT("'"&amp;F1426&amp;"'!"&amp;G1426),"")</f>
        <v>0</v>
      </c>
      <c r="F1426" s="1175" t="s">
        <v>3614</v>
      </c>
      <c r="G1426" t="s">
        <v>4104</v>
      </c>
      <c r="H1426" s="3"/>
      <c r="I1426" s="3"/>
      <c r="J1426" s="3"/>
    </row>
    <row r="1427" spans="1:10" ht="15" customHeight="1">
      <c r="A1427">
        <v>1422</v>
      </c>
      <c r="B1427" s="6">
        <f>'EstExp 11-19'!K245</f>
        <v>0</v>
      </c>
      <c r="D1427" t="b">
        <f t="shared" ca="1" si="31"/>
        <v>1</v>
      </c>
      <c r="E1427" cm="1">
        <f t="array" aca="1" ref="E1427" ca="1">IF(F1427&lt;&gt;"",INDIRECT("'"&amp;F1427&amp;"'!"&amp;G1427),"")</f>
        <v>0</v>
      </c>
      <c r="F1427" s="1175" t="s">
        <v>3614</v>
      </c>
      <c r="G1427" t="s">
        <v>4105</v>
      </c>
      <c r="H1427" s="3"/>
      <c r="I1427" s="3"/>
      <c r="J1427" s="3"/>
    </row>
    <row r="1428" spans="1:10" ht="15" customHeight="1">
      <c r="A1428">
        <v>1423</v>
      </c>
      <c r="B1428" s="6">
        <f>'EstExp 11-19'!K246</f>
        <v>0</v>
      </c>
      <c r="D1428" t="b">
        <f t="shared" ca="1" si="31"/>
        <v>1</v>
      </c>
      <c r="E1428" cm="1">
        <f t="array" aca="1" ref="E1428" ca="1">IF(F1428&lt;&gt;"",INDIRECT("'"&amp;F1428&amp;"'!"&amp;G1428),"")</f>
        <v>0</v>
      </c>
      <c r="F1428" s="1175" t="s">
        <v>3614</v>
      </c>
      <c r="G1428" t="s">
        <v>4106</v>
      </c>
      <c r="H1428" s="3"/>
      <c r="I1428" s="3"/>
      <c r="J1428" s="3"/>
    </row>
    <row r="1429" spans="1:10" ht="15" customHeight="1">
      <c r="A1429">
        <v>1424</v>
      </c>
      <c r="B1429" s="6">
        <f>'EstExp 11-19'!K247</f>
        <v>0</v>
      </c>
      <c r="D1429" t="b">
        <f t="shared" ca="1" si="31"/>
        <v>1</v>
      </c>
      <c r="E1429" cm="1">
        <f t="array" aca="1" ref="E1429" ca="1">IF(F1429&lt;&gt;"",INDIRECT("'"&amp;F1429&amp;"'!"&amp;G1429),"")</f>
        <v>0</v>
      </c>
      <c r="F1429" s="1175" t="s">
        <v>3614</v>
      </c>
      <c r="G1429" t="s">
        <v>4107</v>
      </c>
      <c r="H1429" s="3"/>
      <c r="I1429" s="3"/>
      <c r="J1429" s="3"/>
    </row>
    <row r="1430" spans="1:10" ht="15" customHeight="1">
      <c r="A1430">
        <v>1425</v>
      </c>
      <c r="B1430" s="6">
        <f>'EstExp 11-19'!K249</f>
        <v>0</v>
      </c>
      <c r="D1430" t="b">
        <f t="shared" ca="1" si="31"/>
        <v>1</v>
      </c>
      <c r="E1430" cm="1">
        <f t="array" aca="1" ref="E1430" ca="1">IF(F1430&lt;&gt;"",INDIRECT("'"&amp;F1430&amp;"'!"&amp;G1430),"")</f>
        <v>0</v>
      </c>
      <c r="F1430" s="1175" t="s">
        <v>3614</v>
      </c>
      <c r="G1430" t="s">
        <v>4108</v>
      </c>
      <c r="H1430" s="3"/>
      <c r="I1430" s="3"/>
      <c r="J1430" s="3"/>
    </row>
    <row r="1431" spans="1:10" ht="15" customHeight="1">
      <c r="A1431">
        <v>1426</v>
      </c>
      <c r="B1431" s="6">
        <f>'EstExp 11-19'!K250</f>
        <v>0</v>
      </c>
      <c r="D1431" t="b">
        <f t="shared" ca="1" si="31"/>
        <v>1</v>
      </c>
      <c r="E1431" cm="1">
        <f t="array" aca="1" ref="E1431" ca="1">IF(F1431&lt;&gt;"",INDIRECT("'"&amp;F1431&amp;"'!"&amp;G1431),"")</f>
        <v>0</v>
      </c>
      <c r="F1431" s="1175" t="s">
        <v>3614</v>
      </c>
      <c r="G1431" t="s">
        <v>4109</v>
      </c>
      <c r="H1431" s="3"/>
      <c r="I1431" s="3"/>
      <c r="J1431" s="3"/>
    </row>
    <row r="1432" spans="1:10" ht="15" customHeight="1">
      <c r="A1432">
        <v>1427</v>
      </c>
      <c r="B1432" s="6">
        <f>'EstExp 11-19'!K254</f>
        <v>0</v>
      </c>
      <c r="D1432" t="b">
        <f t="shared" ca="1" si="31"/>
        <v>1</v>
      </c>
      <c r="E1432" cm="1">
        <f t="array" aca="1" ref="E1432" ca="1">IF(F1432&lt;&gt;"",INDIRECT("'"&amp;F1432&amp;"'!"&amp;G1432),"")</f>
        <v>0</v>
      </c>
      <c r="F1432" s="1175" t="s">
        <v>3614</v>
      </c>
      <c r="G1432" t="s">
        <v>4110</v>
      </c>
      <c r="H1432" s="3"/>
      <c r="I1432" s="3"/>
      <c r="J1432" s="3"/>
    </row>
    <row r="1433" spans="1:10" ht="15" customHeight="1">
      <c r="A1433">
        <v>1428</v>
      </c>
      <c r="B1433" s="6">
        <f>'EstExp 11-19'!K256</f>
        <v>0</v>
      </c>
      <c r="D1433" t="b">
        <f t="shared" ca="1" si="31"/>
        <v>1</v>
      </c>
      <c r="E1433" cm="1">
        <f t="array" aca="1" ref="E1433" ca="1">IF(F1433&lt;&gt;"",INDIRECT("'"&amp;F1433&amp;"'!"&amp;G1433),"")</f>
        <v>0</v>
      </c>
      <c r="F1433" s="1175" t="s">
        <v>3614</v>
      </c>
      <c r="G1433" t="s">
        <v>4111</v>
      </c>
      <c r="H1433" s="3"/>
      <c r="I1433" s="3"/>
      <c r="J1433" s="3"/>
    </row>
    <row r="1434" spans="1:10" ht="15" customHeight="1">
      <c r="A1434">
        <v>1429</v>
      </c>
      <c r="B1434" s="6">
        <f>'EstExp 11-19'!K257</f>
        <v>0</v>
      </c>
      <c r="D1434" t="b">
        <f t="shared" ca="1" si="31"/>
        <v>1</v>
      </c>
      <c r="E1434" cm="1">
        <f t="array" aca="1" ref="E1434" ca="1">IF(F1434&lt;&gt;"",INDIRECT("'"&amp;F1434&amp;"'!"&amp;G1434),"")</f>
        <v>0</v>
      </c>
      <c r="F1434" s="1175" t="s">
        <v>3614</v>
      </c>
      <c r="G1434" t="s">
        <v>4112</v>
      </c>
      <c r="H1434" s="3"/>
      <c r="I1434" s="3"/>
      <c r="J1434" s="3"/>
    </row>
    <row r="1435" spans="1:10" ht="15" customHeight="1">
      <c r="A1435">
        <v>1430</v>
      </c>
      <c r="B1435" s="6">
        <f>'EstExp 11-19'!K258</f>
        <v>0</v>
      </c>
      <c r="D1435" t="b">
        <f t="shared" ca="1" si="31"/>
        <v>1</v>
      </c>
      <c r="E1435" cm="1">
        <f t="array" aca="1" ref="E1435" ca="1">IF(F1435&lt;&gt;"",INDIRECT("'"&amp;F1435&amp;"'!"&amp;G1435),"")</f>
        <v>0</v>
      </c>
      <c r="F1435" s="1175" t="s">
        <v>3614</v>
      </c>
      <c r="G1435" t="s">
        <v>4113</v>
      </c>
      <c r="H1435" s="3"/>
      <c r="I1435" s="3"/>
      <c r="J1435" s="3"/>
    </row>
    <row r="1436" spans="1:10" ht="15" customHeight="1">
      <c r="A1436">
        <v>1431</v>
      </c>
      <c r="B1436" s="6">
        <f>'EstExp 11-19'!K260</f>
        <v>0</v>
      </c>
      <c r="D1436" t="b">
        <f t="shared" ca="1" si="31"/>
        <v>1</v>
      </c>
      <c r="E1436" cm="1">
        <f t="array" aca="1" ref="E1436" ca="1">IF(F1436&lt;&gt;"",INDIRECT("'"&amp;F1436&amp;"'!"&amp;G1436),"")</f>
        <v>0</v>
      </c>
      <c r="F1436" s="1175" t="s">
        <v>3614</v>
      </c>
      <c r="G1436" t="s">
        <v>4114</v>
      </c>
      <c r="H1436" s="3"/>
      <c r="I1436" s="3"/>
      <c r="J1436" s="3"/>
    </row>
    <row r="1437" spans="1:10" ht="15" customHeight="1">
      <c r="A1437">
        <v>1432</v>
      </c>
      <c r="B1437" s="6">
        <f>'EstExp 11-19'!K261</f>
        <v>0</v>
      </c>
      <c r="D1437" t="b">
        <f t="shared" ca="1" si="31"/>
        <v>1</v>
      </c>
      <c r="E1437" cm="1">
        <f t="array" aca="1" ref="E1437" ca="1">IF(F1437&lt;&gt;"",INDIRECT("'"&amp;F1437&amp;"'!"&amp;G1437),"")</f>
        <v>0</v>
      </c>
      <c r="F1437" s="1175" t="s">
        <v>3614</v>
      </c>
      <c r="G1437" t="s">
        <v>4115</v>
      </c>
      <c r="H1437" s="3"/>
      <c r="I1437" s="3"/>
      <c r="J1437" s="3"/>
    </row>
    <row r="1438" spans="1:10" ht="15" customHeight="1">
      <c r="A1438">
        <v>1433</v>
      </c>
      <c r="B1438" s="6">
        <f>'EstExp 11-19'!K262</f>
        <v>0</v>
      </c>
      <c r="D1438" t="b">
        <f t="shared" ca="1" si="31"/>
        <v>1</v>
      </c>
      <c r="E1438" cm="1">
        <f t="array" aca="1" ref="E1438" ca="1">IF(F1438&lt;&gt;"",INDIRECT("'"&amp;F1438&amp;"'!"&amp;G1438),"")</f>
        <v>0</v>
      </c>
      <c r="F1438" s="1175" t="s">
        <v>3614</v>
      </c>
      <c r="G1438" t="s">
        <v>4116</v>
      </c>
      <c r="H1438" s="3"/>
      <c r="I1438" s="3"/>
      <c r="J1438" s="3"/>
    </row>
    <row r="1439" spans="1:10" ht="15" customHeight="1">
      <c r="A1439">
        <v>1434</v>
      </c>
      <c r="B1439" s="6">
        <f>'EstExp 11-19'!K263</f>
        <v>0</v>
      </c>
      <c r="D1439" t="b">
        <f t="shared" ca="1" si="31"/>
        <v>1</v>
      </c>
      <c r="E1439" cm="1">
        <f t="array" aca="1" ref="E1439" ca="1">IF(F1439&lt;&gt;"",INDIRECT("'"&amp;F1439&amp;"'!"&amp;G1439),"")</f>
        <v>0</v>
      </c>
      <c r="F1439" s="1175" t="s">
        <v>3614</v>
      </c>
      <c r="G1439" t="s">
        <v>4117</v>
      </c>
      <c r="H1439" s="3"/>
      <c r="I1439" s="3"/>
      <c r="J1439" s="3"/>
    </row>
    <row r="1440" spans="1:10" ht="15" customHeight="1">
      <c r="A1440">
        <v>1435</v>
      </c>
      <c r="B1440" s="6">
        <f>'EstExp 11-19'!K264</f>
        <v>0</v>
      </c>
      <c r="D1440" t="b">
        <f t="shared" ca="1" si="31"/>
        <v>1</v>
      </c>
      <c r="E1440" cm="1">
        <f t="array" aca="1" ref="E1440" ca="1">IF(F1440&lt;&gt;"",INDIRECT("'"&amp;F1440&amp;"'!"&amp;G1440),"")</f>
        <v>0</v>
      </c>
      <c r="F1440" s="1175" t="s">
        <v>3614</v>
      </c>
      <c r="G1440" t="s">
        <v>4118</v>
      </c>
      <c r="H1440" s="3"/>
      <c r="I1440" s="3"/>
      <c r="J1440" s="3"/>
    </row>
    <row r="1441" spans="1:18" ht="15" customHeight="1">
      <c r="A1441">
        <v>1436</v>
      </c>
      <c r="B1441" s="6">
        <f>'EstExp 11-19'!K265</f>
        <v>0</v>
      </c>
      <c r="D1441" t="b">
        <f t="shared" ca="1" si="31"/>
        <v>1</v>
      </c>
      <c r="E1441" cm="1">
        <f t="array" aca="1" ref="E1441" ca="1">IF(F1441&lt;&gt;"",INDIRECT("'"&amp;F1441&amp;"'!"&amp;G1441),"")</f>
        <v>0</v>
      </c>
      <c r="F1441" s="1175" t="s">
        <v>3614</v>
      </c>
      <c r="G1441" t="s">
        <v>4119</v>
      </c>
      <c r="H1441" s="3"/>
      <c r="I1441" s="3"/>
      <c r="J1441" s="3"/>
    </row>
    <row r="1442" spans="1:18" ht="15" customHeight="1">
      <c r="A1442">
        <v>1437</v>
      </c>
      <c r="B1442" s="6">
        <f>'EstExp 11-19'!K266</f>
        <v>0</v>
      </c>
      <c r="D1442" t="b">
        <f t="shared" ca="1" si="31"/>
        <v>1</v>
      </c>
      <c r="E1442" cm="1">
        <f t="array" aca="1" ref="E1442" ca="1">IF(F1442&lt;&gt;"",INDIRECT("'"&amp;F1442&amp;"'!"&amp;G1442),"")</f>
        <v>0</v>
      </c>
      <c r="F1442" s="1175" t="s">
        <v>3614</v>
      </c>
      <c r="G1442" t="s">
        <v>4120</v>
      </c>
      <c r="H1442" s="3"/>
      <c r="I1442" s="3"/>
      <c r="J1442" s="3"/>
    </row>
    <row r="1443" spans="1:18" ht="15.75" customHeight="1">
      <c r="A1443" s="1">
        <v>1438</v>
      </c>
      <c r="C1443" s="2" t="s">
        <v>3581</v>
      </c>
      <c r="E1443" t="str" cm="1">
        <f t="array" aca="1" ref="E1443" ca="1">IF(F1443&lt;&gt;"",INDIRECT("'"&amp;F1443&amp;"'!"&amp;G1443),"")</f>
        <v/>
      </c>
      <c r="F1443" s="550"/>
      <c r="H1443" s="3"/>
      <c r="I1443" s="3"/>
      <c r="J1443" s="3"/>
    </row>
    <row r="1444" spans="1:18" ht="15" customHeight="1">
      <c r="A1444">
        <v>1439</v>
      </c>
      <c r="B1444" s="6">
        <f>'EstExp 11-19'!K267</f>
        <v>0</v>
      </c>
      <c r="D1444" t="b">
        <f ca="1">E1444=B1444</f>
        <v>1</v>
      </c>
      <c r="E1444" cm="1">
        <f t="array" aca="1" ref="E1444" ca="1">IF(F1444&lt;&gt;"",INDIRECT("'"&amp;F1444&amp;"'!"&amp;G1444),"")</f>
        <v>0</v>
      </c>
      <c r="F1444" s="1175" t="s">
        <v>3614</v>
      </c>
      <c r="G1444" t="s">
        <v>4121</v>
      </c>
      <c r="H1444" s="3"/>
      <c r="I1444" s="3"/>
      <c r="J1444" s="3"/>
    </row>
    <row r="1445" spans="1:18" ht="15" customHeight="1">
      <c r="A1445">
        <v>1440</v>
      </c>
      <c r="B1445" s="6">
        <f>'EstExp 11-19'!K269</f>
        <v>0</v>
      </c>
      <c r="D1445" t="b">
        <f ca="1">E1445=B1445</f>
        <v>1</v>
      </c>
      <c r="E1445" cm="1">
        <f t="array" aca="1" ref="E1445" ca="1">IF(F1445&lt;&gt;"",INDIRECT("'"&amp;F1445&amp;"'!"&amp;G1445),"")</f>
        <v>0</v>
      </c>
      <c r="F1445" s="1175" t="s">
        <v>3614</v>
      </c>
      <c r="G1445" t="s">
        <v>4122</v>
      </c>
      <c r="H1445" s="3"/>
      <c r="I1445" s="3"/>
      <c r="J1445" s="3"/>
    </row>
    <row r="1446" spans="1:18" ht="15" customHeight="1">
      <c r="A1446">
        <v>1441</v>
      </c>
      <c r="B1446" s="6">
        <f>'EstExp 11-19'!K270</f>
        <v>0</v>
      </c>
      <c r="D1446" t="b">
        <f ca="1">E1446=B1446</f>
        <v>1</v>
      </c>
      <c r="E1446" cm="1">
        <f t="array" aca="1" ref="E1446" ca="1">IF(F1446&lt;&gt;"",INDIRECT("'"&amp;F1446&amp;"'!"&amp;G1446),"")</f>
        <v>0</v>
      </c>
      <c r="F1446" s="1175" t="s">
        <v>3614</v>
      </c>
      <c r="G1446" t="s">
        <v>4123</v>
      </c>
      <c r="H1446" s="3"/>
      <c r="I1446" s="3"/>
      <c r="J1446" s="3"/>
    </row>
    <row r="1447" spans="1:18" ht="15" customHeight="1">
      <c r="A1447">
        <v>1442</v>
      </c>
      <c r="B1447" s="6">
        <f>'EstExp 11-19'!K271</f>
        <v>0</v>
      </c>
      <c r="D1447" t="b">
        <f ca="1">E1447=B1447</f>
        <v>1</v>
      </c>
      <c r="E1447" cm="1">
        <f t="array" aca="1" ref="E1447" ca="1">IF(F1447&lt;&gt;"",INDIRECT("'"&amp;F1447&amp;"'!"&amp;G1447),"")</f>
        <v>0</v>
      </c>
      <c r="F1447" s="1175" t="s">
        <v>3614</v>
      </c>
      <c r="G1447" t="s">
        <v>4124</v>
      </c>
      <c r="H1447" s="3"/>
      <c r="I1447" s="3"/>
      <c r="J1447" s="3"/>
    </row>
    <row r="1448" spans="1:18" ht="15" customHeight="1">
      <c r="A1448">
        <v>1443</v>
      </c>
      <c r="B1448" s="6">
        <f>'EstExp 11-19'!K272</f>
        <v>0</v>
      </c>
      <c r="D1448" t="b">
        <f ca="1">E1448=B1448</f>
        <v>1</v>
      </c>
      <c r="E1448" cm="1">
        <f t="array" aca="1" ref="E1448" ca="1">IF(F1448&lt;&gt;"",INDIRECT("'"&amp;F1448&amp;"'!"&amp;G1448),"")</f>
        <v>0</v>
      </c>
      <c r="F1448" s="1175" t="s">
        <v>3614</v>
      </c>
      <c r="G1448" t="s">
        <v>4125</v>
      </c>
      <c r="H1448" s="3"/>
      <c r="I1448" s="3"/>
      <c r="J1448" s="3"/>
    </row>
    <row r="1449" spans="1:18" ht="15.75" customHeight="1">
      <c r="A1449" s="1">
        <v>1444</v>
      </c>
      <c r="C1449" s="2" t="s">
        <v>3581</v>
      </c>
      <c r="E1449" t="str" cm="1">
        <f t="array" aca="1" ref="E1449" ca="1">IF(F1449&lt;&gt;"",INDIRECT("'"&amp;F1449&amp;"'!"&amp;G1449),"")</f>
        <v/>
      </c>
      <c r="F1449" s="550"/>
      <c r="H1449" s="3"/>
      <c r="I1449" s="3"/>
      <c r="J1449" s="3"/>
    </row>
    <row r="1450" spans="1:18" ht="15" customHeight="1">
      <c r="A1450">
        <v>1445</v>
      </c>
      <c r="B1450" s="6">
        <f>'EstExp 11-19'!K273</f>
        <v>0</v>
      </c>
      <c r="D1450" t="b">
        <f ca="1">E1450=B1450</f>
        <v>1</v>
      </c>
      <c r="E1450" cm="1">
        <f t="array" aca="1" ref="E1450" ca="1">IF(F1450&lt;&gt;"",INDIRECT("'"&amp;F1450&amp;"'!"&amp;G1450),"")</f>
        <v>0</v>
      </c>
      <c r="F1450" s="1175" t="s">
        <v>3614</v>
      </c>
      <c r="G1450" t="s">
        <v>4126</v>
      </c>
      <c r="H1450" s="3"/>
      <c r="I1450" s="3"/>
      <c r="J1450" s="3"/>
    </row>
    <row r="1451" spans="1:18" ht="15.75" customHeight="1">
      <c r="A1451" s="1">
        <v>1446</v>
      </c>
      <c r="C1451" s="2" t="s">
        <v>3581</v>
      </c>
      <c r="E1451" t="str" cm="1">
        <f t="array" aca="1" ref="E1451" ca="1">IF(F1451&lt;&gt;"",INDIRECT("'"&amp;F1451&amp;"'!"&amp;G1451),"")</f>
        <v/>
      </c>
      <c r="F1451" s="550"/>
      <c r="H1451" s="3"/>
      <c r="I1451" s="3"/>
      <c r="J1451" s="3"/>
    </row>
    <row r="1452" spans="1:18" ht="15" customHeight="1">
      <c r="A1452">
        <v>1447</v>
      </c>
      <c r="B1452" s="6">
        <f>'EstExp 11-19'!K274</f>
        <v>0</v>
      </c>
      <c r="D1452" t="b">
        <f t="shared" ref="D1452:D1459" ca="1" si="32">E1452=B1452</f>
        <v>1</v>
      </c>
      <c r="E1452" cm="1">
        <f t="array" aca="1" ref="E1452" ca="1">IF(F1452&lt;&gt;"",INDIRECT("'"&amp;F1452&amp;"'!"&amp;G1452),"")</f>
        <v>0</v>
      </c>
      <c r="F1452" s="1175" t="s">
        <v>3614</v>
      </c>
      <c r="G1452" t="s">
        <v>4127</v>
      </c>
      <c r="H1452" s="3"/>
      <c r="I1452" s="3"/>
      <c r="J1452" s="3"/>
    </row>
    <row r="1453" spans="1:18" ht="15" customHeight="1">
      <c r="A1453">
        <v>1448</v>
      </c>
      <c r="B1453" s="6">
        <f>'EstExp 11-19'!K275</f>
        <v>0</v>
      </c>
      <c r="D1453" t="b">
        <f t="shared" ca="1" si="32"/>
        <v>1</v>
      </c>
      <c r="E1453" cm="1">
        <f t="array" aca="1" ref="E1453" ca="1">IF(F1453&lt;&gt;"",INDIRECT("'"&amp;F1453&amp;"'!"&amp;G1453),"")</f>
        <v>0</v>
      </c>
      <c r="F1453" s="1175" t="s">
        <v>3614</v>
      </c>
      <c r="G1453" t="s">
        <v>4128</v>
      </c>
      <c r="H1453" s="3"/>
      <c r="I1453" s="3"/>
      <c r="J1453" s="3"/>
    </row>
    <row r="1454" spans="1:18" ht="15" customHeight="1">
      <c r="A1454">
        <v>1449</v>
      </c>
      <c r="B1454" s="6">
        <f>'EstExp 11-19'!K276</f>
        <v>0</v>
      </c>
      <c r="D1454" t="b">
        <f t="shared" ca="1" si="32"/>
        <v>1</v>
      </c>
      <c r="E1454" cm="1">
        <f t="array" aca="1" ref="E1454" ca="1">IF(F1454&lt;&gt;"",INDIRECT("'"&amp;F1454&amp;"'!"&amp;G1454),"")</f>
        <v>0</v>
      </c>
      <c r="F1454" s="1175" t="s">
        <v>3614</v>
      </c>
      <c r="G1454" t="s">
        <v>4129</v>
      </c>
      <c r="H1454" s="3"/>
      <c r="I1454" s="3"/>
      <c r="J1454" s="3"/>
    </row>
    <row r="1455" spans="1:18" ht="15" customHeight="1">
      <c r="A1455">
        <v>1450</v>
      </c>
      <c r="B1455" s="6">
        <f>'EstExp 11-19'!K277</f>
        <v>0</v>
      </c>
      <c r="D1455" t="b">
        <f t="shared" ca="1" si="32"/>
        <v>1</v>
      </c>
      <c r="E1455" cm="1">
        <f t="array" aca="1" ref="E1455" ca="1">IF(F1455&lt;&gt;"",INDIRECT("'"&amp;F1455&amp;"'!"&amp;G1455),"")</f>
        <v>0</v>
      </c>
      <c r="F1455" s="1175" t="s">
        <v>3614</v>
      </c>
      <c r="G1455" t="s">
        <v>4130</v>
      </c>
      <c r="H1455" s="3"/>
      <c r="I1455" s="3"/>
      <c r="J1455" s="3"/>
    </row>
    <row r="1456" spans="1:18">
      <c r="A1456">
        <v>1451</v>
      </c>
      <c r="B1456" s="6">
        <f>'EstExp 11-19'!K285</f>
        <v>0</v>
      </c>
      <c r="D1456" t="b">
        <f t="shared" ca="1" si="32"/>
        <v>1</v>
      </c>
      <c r="E1456" cm="1">
        <f t="array" aca="1" ref="E1456" ca="1">IF(F1456&lt;&gt;"",INDIRECT("'"&amp;F1456&amp;"'!"&amp;G1456),"")</f>
        <v>0</v>
      </c>
      <c r="F1456" s="1175" t="s">
        <v>3614</v>
      </c>
      <c r="G1456" t="s">
        <v>4131</v>
      </c>
      <c r="R1456" s="1175"/>
    </row>
    <row r="1457" spans="1:18">
      <c r="A1457">
        <v>1452</v>
      </c>
      <c r="B1457" s="6">
        <f>'EstExp 11-19'!K286</f>
        <v>0</v>
      </c>
      <c r="D1457" t="b">
        <f t="shared" ca="1" si="32"/>
        <v>1</v>
      </c>
      <c r="E1457" cm="1">
        <f t="array" aca="1" ref="E1457" ca="1">IF(F1457&lt;&gt;"",INDIRECT("'"&amp;F1457&amp;"'!"&amp;G1457),"")</f>
        <v>0</v>
      </c>
      <c r="F1457" s="1175" t="s">
        <v>3614</v>
      </c>
      <c r="G1457" t="s">
        <v>4132</v>
      </c>
      <c r="R1457" s="1175"/>
    </row>
    <row r="1458" spans="1:18" ht="15" customHeight="1">
      <c r="A1458">
        <v>1453</v>
      </c>
      <c r="B1458" s="6">
        <f>'EstExp 11-19'!K289</f>
        <v>0</v>
      </c>
      <c r="D1458" t="b">
        <f t="shared" ca="1" si="32"/>
        <v>1</v>
      </c>
      <c r="E1458" cm="1">
        <f t="array" aca="1" ref="E1458" ca="1">IF(F1458&lt;&gt;"",INDIRECT("'"&amp;F1458&amp;"'!"&amp;G1458),"")</f>
        <v>0</v>
      </c>
      <c r="F1458" s="1175" t="s">
        <v>3614</v>
      </c>
      <c r="G1458" t="s">
        <v>4133</v>
      </c>
      <c r="H1458" s="3"/>
      <c r="I1458" s="3"/>
      <c r="J1458" s="3"/>
    </row>
    <row r="1459" spans="1:18" ht="15" customHeight="1">
      <c r="A1459">
        <v>1454</v>
      </c>
      <c r="B1459" s="6">
        <f>'EstExp 11-19'!K290</f>
        <v>0</v>
      </c>
      <c r="D1459" t="b">
        <f t="shared" ca="1" si="32"/>
        <v>1</v>
      </c>
      <c r="E1459" cm="1">
        <f t="array" aca="1" ref="E1459" ca="1">IF(F1459&lt;&gt;"",INDIRECT("'"&amp;F1459&amp;"'!"&amp;G1459),"")</f>
        <v>0</v>
      </c>
      <c r="F1459" s="1175" t="s">
        <v>3614</v>
      </c>
      <c r="G1459" t="s">
        <v>4134</v>
      </c>
      <c r="H1459" s="3"/>
      <c r="I1459" s="3"/>
      <c r="J1459" s="3"/>
    </row>
    <row r="1460" spans="1:18" ht="15.75" customHeight="1">
      <c r="A1460" s="1">
        <v>1455</v>
      </c>
      <c r="C1460" s="2" t="s">
        <v>3581</v>
      </c>
      <c r="E1460" t="str" cm="1">
        <f t="array" aca="1" ref="E1460" ca="1">IF(F1460&lt;&gt;"",INDIRECT("'"&amp;F1460&amp;"'!"&amp;G1460),"")</f>
        <v/>
      </c>
      <c r="F1460" s="550"/>
      <c r="H1460" s="3"/>
      <c r="I1460" s="3"/>
      <c r="J1460" s="3"/>
    </row>
    <row r="1461" spans="1:18" ht="15" customHeight="1">
      <c r="A1461">
        <v>1456</v>
      </c>
      <c r="B1461" s="6">
        <f>'EstExp 11-19'!K292</f>
        <v>0</v>
      </c>
      <c r="D1461" t="b">
        <f ca="1">E1461=B1461</f>
        <v>1</v>
      </c>
      <c r="E1461" cm="1">
        <f t="array" aca="1" ref="E1461" ca="1">IF(F1461&lt;&gt;"",INDIRECT("'"&amp;F1461&amp;"'!"&amp;G1461),"")</f>
        <v>0</v>
      </c>
      <c r="F1461" s="1175" t="s">
        <v>3614</v>
      </c>
      <c r="G1461" t="s">
        <v>4135</v>
      </c>
      <c r="H1461" s="3"/>
      <c r="I1461" s="3"/>
      <c r="J1461" s="3"/>
    </row>
    <row r="1462" spans="1:18" ht="15" customHeight="1">
      <c r="A1462">
        <v>1457</v>
      </c>
      <c r="B1462" s="6">
        <f>'EstExp 11-19'!K293</f>
        <v>0</v>
      </c>
      <c r="D1462" t="b">
        <f ca="1">E1462=B1462</f>
        <v>1</v>
      </c>
      <c r="E1462" cm="1">
        <f t="array" aca="1" ref="E1462" ca="1">IF(F1462&lt;&gt;"",INDIRECT("'"&amp;F1462&amp;"'!"&amp;G1462),"")</f>
        <v>0</v>
      </c>
      <c r="F1462" s="1175" t="s">
        <v>3614</v>
      </c>
      <c r="G1462" t="s">
        <v>4136</v>
      </c>
      <c r="H1462" s="3"/>
      <c r="I1462" s="3"/>
      <c r="J1462" s="3"/>
    </row>
    <row r="1463" spans="1:18" ht="15" customHeight="1">
      <c r="A1463">
        <v>1458</v>
      </c>
      <c r="B1463" s="6">
        <f>'EstExp 11-19'!C298</f>
        <v>0</v>
      </c>
      <c r="D1463" t="b">
        <f ca="1">E1463=B1463</f>
        <v>1</v>
      </c>
      <c r="E1463" cm="1">
        <f t="array" aca="1" ref="E1463" ca="1">IF(F1463&lt;&gt;"",INDIRECT("'"&amp;F1463&amp;"'!"&amp;G1463),"")</f>
        <v>0</v>
      </c>
      <c r="F1463" s="1175" t="s">
        <v>3614</v>
      </c>
      <c r="G1463" t="s">
        <v>4137</v>
      </c>
      <c r="H1463" s="3"/>
      <c r="I1463" s="3"/>
      <c r="J1463" s="3"/>
    </row>
    <row r="1464" spans="1:18" ht="15.75" customHeight="1">
      <c r="A1464" s="1">
        <v>1459</v>
      </c>
      <c r="C1464" s="2" t="s">
        <v>3581</v>
      </c>
      <c r="E1464" t="str" cm="1">
        <f t="array" aca="1" ref="E1464" ca="1">IF(F1464&lt;&gt;"",INDIRECT("'"&amp;F1464&amp;"'!"&amp;G1464),"")</f>
        <v/>
      </c>
      <c r="F1464" s="550"/>
      <c r="H1464" s="3"/>
      <c r="I1464" s="3"/>
      <c r="J1464" s="3"/>
    </row>
    <row r="1465" spans="1:18" ht="15.75" customHeight="1">
      <c r="A1465" s="1">
        <v>1460</v>
      </c>
      <c r="C1465" s="2" t="s">
        <v>3581</v>
      </c>
      <c r="E1465" t="str" cm="1">
        <f t="array" aca="1" ref="E1465" ca="1">IF(F1465&lt;&gt;"",INDIRECT("'"&amp;F1465&amp;"'!"&amp;G1465),"")</f>
        <v/>
      </c>
      <c r="F1465" s="550"/>
      <c r="H1465" s="3"/>
      <c r="I1465" s="3"/>
      <c r="J1465" s="3"/>
    </row>
    <row r="1466" spans="1:18">
      <c r="A1466">
        <v>1461</v>
      </c>
      <c r="B1466" s="6">
        <f>'EstExp 11-19'!C299</f>
        <v>0</v>
      </c>
      <c r="D1466" t="b">
        <f ca="1">E1466=B1466</f>
        <v>1</v>
      </c>
      <c r="E1466" cm="1">
        <f t="array" aca="1" ref="E1466" ca="1">IF(F1466&lt;&gt;"",INDIRECT("'"&amp;F1466&amp;"'!"&amp;G1466),"")</f>
        <v>0</v>
      </c>
      <c r="F1466" s="1175" t="s">
        <v>3614</v>
      </c>
      <c r="G1466" t="s">
        <v>4138</v>
      </c>
      <c r="R1466" s="1175"/>
    </row>
    <row r="1467" spans="1:18" ht="15" customHeight="1">
      <c r="A1467">
        <v>1462</v>
      </c>
      <c r="B1467" s="6">
        <f>'EstExp 11-19'!C300</f>
        <v>0</v>
      </c>
      <c r="D1467" t="b">
        <f ca="1">E1467=B1467</f>
        <v>1</v>
      </c>
      <c r="E1467" cm="1">
        <f t="array" aca="1" ref="E1467" ca="1">IF(F1467&lt;&gt;"",INDIRECT("'"&amp;F1467&amp;"'!"&amp;G1467),"")</f>
        <v>0</v>
      </c>
      <c r="F1467" s="1175" t="s">
        <v>3614</v>
      </c>
      <c r="G1467" t="s">
        <v>4139</v>
      </c>
      <c r="H1467" s="3"/>
      <c r="I1467" s="3"/>
      <c r="J1467" s="3"/>
    </row>
    <row r="1468" spans="1:18" ht="15" customHeight="1">
      <c r="A1468">
        <v>1463</v>
      </c>
      <c r="B1468" s="6">
        <f>'EstExp 11-19'!C309</f>
        <v>0</v>
      </c>
      <c r="D1468" t="b">
        <f ca="1">E1468=B1468</f>
        <v>1</v>
      </c>
      <c r="E1468" cm="1">
        <f t="array" aca="1" ref="E1468" ca="1">IF(F1468&lt;&gt;"",INDIRECT("'"&amp;F1468&amp;"'!"&amp;G1468),"")</f>
        <v>0</v>
      </c>
      <c r="F1468" s="1175" t="s">
        <v>3614</v>
      </c>
      <c r="G1468" t="s">
        <v>4140</v>
      </c>
      <c r="H1468" s="3"/>
      <c r="I1468" s="3"/>
      <c r="J1468" s="3"/>
    </row>
    <row r="1469" spans="1:18" ht="15" customHeight="1">
      <c r="A1469">
        <v>1464</v>
      </c>
      <c r="B1469" s="6">
        <f>'EstExp 11-19'!D298</f>
        <v>0</v>
      </c>
      <c r="D1469" t="b">
        <f ca="1">E1469=B1469</f>
        <v>1</v>
      </c>
      <c r="E1469" cm="1">
        <f t="array" aca="1" ref="E1469" ca="1">IF(F1469&lt;&gt;"",INDIRECT("'"&amp;F1469&amp;"'!"&amp;G1469),"")</f>
        <v>0</v>
      </c>
      <c r="F1469" s="1175" t="s">
        <v>3614</v>
      </c>
      <c r="G1469" t="s">
        <v>4141</v>
      </c>
      <c r="H1469" s="3"/>
      <c r="I1469" s="3"/>
      <c r="J1469" s="3"/>
    </row>
    <row r="1470" spans="1:18" ht="15.75" customHeight="1">
      <c r="A1470" s="1">
        <v>1465</v>
      </c>
      <c r="C1470" s="2" t="s">
        <v>3581</v>
      </c>
      <c r="E1470" t="str" cm="1">
        <f t="array" aca="1" ref="E1470" ca="1">IF(F1470&lt;&gt;"",INDIRECT("'"&amp;F1470&amp;"'!"&amp;G1470),"")</f>
        <v/>
      </c>
      <c r="F1470" s="550"/>
      <c r="R1470" s="1175"/>
    </row>
    <row r="1471" spans="1:18" ht="15.75" customHeight="1">
      <c r="A1471" s="1">
        <v>1466</v>
      </c>
      <c r="C1471" s="2" t="s">
        <v>3581</v>
      </c>
      <c r="E1471" t="str" cm="1">
        <f t="array" aca="1" ref="E1471" ca="1">IF(F1471&lt;&gt;"",INDIRECT("'"&amp;F1471&amp;"'!"&amp;G1471),"")</f>
        <v/>
      </c>
      <c r="F1471" s="550"/>
      <c r="R1471" s="1175"/>
    </row>
    <row r="1472" spans="1:18">
      <c r="A1472">
        <v>1467</v>
      </c>
      <c r="B1472" s="6">
        <f>'EstExp 11-19'!D299</f>
        <v>0</v>
      </c>
      <c r="D1472" t="b">
        <f ca="1">E1472=B1472</f>
        <v>1</v>
      </c>
      <c r="E1472" cm="1">
        <f t="array" aca="1" ref="E1472" ca="1">IF(F1472&lt;&gt;"",INDIRECT("'"&amp;F1472&amp;"'!"&amp;G1472),"")</f>
        <v>0</v>
      </c>
      <c r="F1472" s="1175" t="s">
        <v>3614</v>
      </c>
      <c r="G1472" t="s">
        <v>4142</v>
      </c>
      <c r="R1472" s="1175"/>
    </row>
    <row r="1473" spans="1:18">
      <c r="A1473">
        <v>1468</v>
      </c>
      <c r="B1473" s="6">
        <f>'EstExp 11-19'!D300</f>
        <v>0</v>
      </c>
      <c r="D1473" t="b">
        <f ca="1">E1473=B1473</f>
        <v>1</v>
      </c>
      <c r="E1473" cm="1">
        <f t="array" aca="1" ref="E1473" ca="1">IF(F1473&lt;&gt;"",INDIRECT("'"&amp;F1473&amp;"'!"&amp;G1473),"")</f>
        <v>0</v>
      </c>
      <c r="F1473" s="1175" t="s">
        <v>3614</v>
      </c>
      <c r="G1473" t="s">
        <v>4143</v>
      </c>
      <c r="R1473" s="1175"/>
    </row>
    <row r="1474" spans="1:18">
      <c r="A1474">
        <v>1469</v>
      </c>
      <c r="B1474" s="6">
        <f>'EstExp 11-19'!D309</f>
        <v>0</v>
      </c>
      <c r="D1474" t="b">
        <f ca="1">E1474=B1474</f>
        <v>1</v>
      </c>
      <c r="E1474" cm="1">
        <f t="array" aca="1" ref="E1474" ca="1">IF(F1474&lt;&gt;"",INDIRECT("'"&amp;F1474&amp;"'!"&amp;G1474),"")</f>
        <v>0</v>
      </c>
      <c r="F1474" s="1175" t="s">
        <v>3614</v>
      </c>
      <c r="G1474" t="s">
        <v>4144</v>
      </c>
      <c r="R1474" s="1175"/>
    </row>
    <row r="1475" spans="1:18">
      <c r="A1475">
        <v>1470</v>
      </c>
      <c r="B1475" s="6">
        <f>'EstExp 11-19'!E298</f>
        <v>0</v>
      </c>
      <c r="D1475" t="b">
        <f ca="1">E1475=B1475</f>
        <v>1</v>
      </c>
      <c r="E1475" cm="1">
        <f t="array" aca="1" ref="E1475" ca="1">IF(F1475&lt;&gt;"",INDIRECT("'"&amp;F1475&amp;"'!"&amp;G1475),"")</f>
        <v>0</v>
      </c>
      <c r="F1475" s="1175" t="s">
        <v>3614</v>
      </c>
      <c r="G1475" t="s">
        <v>4145</v>
      </c>
      <c r="R1475" s="1175"/>
    </row>
    <row r="1476" spans="1:18" ht="15.75" customHeight="1">
      <c r="A1476" s="1">
        <v>1471</v>
      </c>
      <c r="C1476" s="2" t="s">
        <v>3581</v>
      </c>
      <c r="E1476" t="str" cm="1">
        <f t="array" aca="1" ref="E1476" ca="1">IF(F1476&lt;&gt;"",INDIRECT("'"&amp;F1476&amp;"'!"&amp;G1476),"")</f>
        <v/>
      </c>
      <c r="F1476" s="550"/>
      <c r="R1476" s="1175"/>
    </row>
    <row r="1477" spans="1:18" ht="15.75" customHeight="1">
      <c r="A1477" s="1">
        <v>1472</v>
      </c>
      <c r="C1477" s="2" t="s">
        <v>3581</v>
      </c>
      <c r="E1477" t="str" cm="1">
        <f t="array" aca="1" ref="E1477" ca="1">IF(F1477&lt;&gt;"",INDIRECT("'"&amp;F1477&amp;"'!"&amp;G1477),"")</f>
        <v/>
      </c>
      <c r="F1477" s="550"/>
      <c r="R1477" s="1175"/>
    </row>
    <row r="1478" spans="1:18">
      <c r="A1478">
        <v>1473</v>
      </c>
      <c r="B1478" s="6">
        <f>'EstExp 11-19'!E299</f>
        <v>0</v>
      </c>
      <c r="D1478" t="b">
        <f ca="1">E1478=B1478</f>
        <v>1</v>
      </c>
      <c r="E1478" cm="1">
        <f t="array" aca="1" ref="E1478" ca="1">IF(F1478&lt;&gt;"",INDIRECT("'"&amp;F1478&amp;"'!"&amp;G1478),"")</f>
        <v>0</v>
      </c>
      <c r="F1478" s="1175" t="s">
        <v>3614</v>
      </c>
      <c r="G1478" t="s">
        <v>4146</v>
      </c>
      <c r="R1478" s="1175"/>
    </row>
    <row r="1479" spans="1:18">
      <c r="A1479">
        <v>1474</v>
      </c>
      <c r="B1479" s="6">
        <f>'EstExp 11-19'!E300</f>
        <v>0</v>
      </c>
      <c r="D1479" t="b">
        <f ca="1">E1479=B1479</f>
        <v>1</v>
      </c>
      <c r="E1479" cm="1">
        <f t="array" aca="1" ref="E1479" ca="1">IF(F1479&lt;&gt;"",INDIRECT("'"&amp;F1479&amp;"'!"&amp;G1479),"")</f>
        <v>0</v>
      </c>
      <c r="F1479" s="1175" t="s">
        <v>3614</v>
      </c>
      <c r="G1479" t="s">
        <v>4147</v>
      </c>
      <c r="R1479" s="1175"/>
    </row>
    <row r="1480" spans="1:18">
      <c r="A1480">
        <v>1475</v>
      </c>
      <c r="B1480" s="6">
        <f>'EstExp 11-19'!E309</f>
        <v>0</v>
      </c>
      <c r="D1480" t="b">
        <f ca="1">E1480=B1480</f>
        <v>1</v>
      </c>
      <c r="E1480" cm="1">
        <f t="array" aca="1" ref="E1480" ca="1">IF(F1480&lt;&gt;"",INDIRECT("'"&amp;F1480&amp;"'!"&amp;G1480),"")</f>
        <v>0</v>
      </c>
      <c r="F1480" s="1175" t="s">
        <v>3614</v>
      </c>
      <c r="G1480" t="s">
        <v>4148</v>
      </c>
      <c r="R1480" s="1175"/>
    </row>
    <row r="1481" spans="1:18">
      <c r="A1481">
        <v>1476</v>
      </c>
      <c r="B1481" s="6">
        <f>'EstExp 11-19'!F298</f>
        <v>0</v>
      </c>
      <c r="D1481" t="b">
        <f ca="1">E1481=B1481</f>
        <v>1</v>
      </c>
      <c r="E1481" cm="1">
        <f t="array" aca="1" ref="E1481" ca="1">IF(F1481&lt;&gt;"",INDIRECT("'"&amp;F1481&amp;"'!"&amp;G1481),"")</f>
        <v>0</v>
      </c>
      <c r="F1481" s="1175" t="s">
        <v>3614</v>
      </c>
      <c r="G1481" t="s">
        <v>4149</v>
      </c>
      <c r="R1481" s="1175"/>
    </row>
    <row r="1482" spans="1:18" ht="15.75" customHeight="1">
      <c r="A1482" s="1">
        <v>1477</v>
      </c>
      <c r="C1482" s="2" t="s">
        <v>3581</v>
      </c>
      <c r="E1482" t="str" cm="1">
        <f t="array" aca="1" ref="E1482" ca="1">IF(F1482&lt;&gt;"",INDIRECT("'"&amp;F1482&amp;"'!"&amp;G1482),"")</f>
        <v/>
      </c>
      <c r="F1482" s="550"/>
      <c r="R1482" s="1175"/>
    </row>
    <row r="1483" spans="1:18" ht="15.75" customHeight="1">
      <c r="A1483" s="1">
        <v>1478</v>
      </c>
      <c r="C1483" s="2" t="s">
        <v>3581</v>
      </c>
      <c r="E1483" t="str" cm="1">
        <f t="array" aca="1" ref="E1483" ca="1">IF(F1483&lt;&gt;"",INDIRECT("'"&amp;F1483&amp;"'!"&amp;G1483),"")</f>
        <v/>
      </c>
      <c r="F1483" s="550"/>
      <c r="R1483" s="1175"/>
    </row>
    <row r="1484" spans="1:18">
      <c r="A1484">
        <v>1479</v>
      </c>
      <c r="B1484" s="6">
        <f>'EstExp 11-19'!F299</f>
        <v>0</v>
      </c>
      <c r="D1484" t="b">
        <f ca="1">E1484=B1484</f>
        <v>1</v>
      </c>
      <c r="E1484" cm="1">
        <f t="array" aca="1" ref="E1484" ca="1">IF(F1484&lt;&gt;"",INDIRECT("'"&amp;F1484&amp;"'!"&amp;G1484),"")</f>
        <v>0</v>
      </c>
      <c r="F1484" s="1175" t="s">
        <v>3614</v>
      </c>
      <c r="G1484" t="s">
        <v>4150</v>
      </c>
      <c r="R1484" s="1175"/>
    </row>
    <row r="1485" spans="1:18">
      <c r="A1485">
        <v>1480</v>
      </c>
      <c r="B1485" s="6">
        <f>'EstExp 11-19'!F300</f>
        <v>0</v>
      </c>
      <c r="D1485" t="b">
        <f ca="1">E1485=B1485</f>
        <v>1</v>
      </c>
      <c r="E1485" cm="1">
        <f t="array" aca="1" ref="E1485" ca="1">IF(F1485&lt;&gt;"",INDIRECT("'"&amp;F1485&amp;"'!"&amp;G1485),"")</f>
        <v>0</v>
      </c>
      <c r="F1485" s="1175" t="s">
        <v>3614</v>
      </c>
      <c r="G1485" t="s">
        <v>4151</v>
      </c>
      <c r="R1485" s="1175"/>
    </row>
    <row r="1486" spans="1:18">
      <c r="A1486">
        <v>1481</v>
      </c>
      <c r="B1486" s="6">
        <f>'EstExp 11-19'!F309</f>
        <v>0</v>
      </c>
      <c r="D1486" t="b">
        <f ca="1">E1486=B1486</f>
        <v>1</v>
      </c>
      <c r="E1486" cm="1">
        <f t="array" aca="1" ref="E1486" ca="1">IF(F1486&lt;&gt;"",INDIRECT("'"&amp;F1486&amp;"'!"&amp;G1486),"")</f>
        <v>0</v>
      </c>
      <c r="F1486" s="1175" t="s">
        <v>3614</v>
      </c>
      <c r="G1486" t="s">
        <v>4152</v>
      </c>
      <c r="R1486" s="1175"/>
    </row>
    <row r="1487" spans="1:18">
      <c r="A1487">
        <v>1482</v>
      </c>
      <c r="B1487" s="6">
        <f>'EstExp 11-19'!G298</f>
        <v>0</v>
      </c>
      <c r="D1487" t="b">
        <f ca="1">E1487=B1487</f>
        <v>1</v>
      </c>
      <c r="E1487" cm="1">
        <f t="array" aca="1" ref="E1487" ca="1">IF(F1487&lt;&gt;"",INDIRECT("'"&amp;F1487&amp;"'!"&amp;G1487),"")</f>
        <v>0</v>
      </c>
      <c r="F1487" s="1175" t="s">
        <v>3614</v>
      </c>
      <c r="G1487" t="s">
        <v>4153</v>
      </c>
      <c r="R1487" s="1175"/>
    </row>
    <row r="1488" spans="1:18" ht="15.75" customHeight="1">
      <c r="A1488" s="1">
        <v>1483</v>
      </c>
      <c r="C1488" s="2" t="s">
        <v>3581</v>
      </c>
      <c r="E1488" t="str" cm="1">
        <f t="array" aca="1" ref="E1488" ca="1">IF(F1488&lt;&gt;"",INDIRECT("'"&amp;F1488&amp;"'!"&amp;G1488),"")</f>
        <v/>
      </c>
      <c r="F1488" s="550"/>
      <c r="R1488" s="1175"/>
    </row>
    <row r="1489" spans="1:18" ht="15.75" customHeight="1">
      <c r="A1489" s="1">
        <v>1484</v>
      </c>
      <c r="C1489" s="2" t="s">
        <v>3581</v>
      </c>
      <c r="E1489" t="str" cm="1">
        <f t="array" aca="1" ref="E1489" ca="1">IF(F1489&lt;&gt;"",INDIRECT("'"&amp;F1489&amp;"'!"&amp;G1489),"")</f>
        <v/>
      </c>
      <c r="F1489" s="550"/>
      <c r="R1489" s="1175"/>
    </row>
    <row r="1490" spans="1:18">
      <c r="A1490">
        <v>1485</v>
      </c>
      <c r="B1490" s="6">
        <f>'EstExp 11-19'!G299</f>
        <v>0</v>
      </c>
      <c r="D1490" t="b">
        <f ca="1">E1490=B1490</f>
        <v>1</v>
      </c>
      <c r="E1490" cm="1">
        <f t="array" aca="1" ref="E1490" ca="1">IF(F1490&lt;&gt;"",INDIRECT("'"&amp;F1490&amp;"'!"&amp;G1490),"")</f>
        <v>0</v>
      </c>
      <c r="F1490" s="1175" t="s">
        <v>3614</v>
      </c>
      <c r="G1490" t="s">
        <v>4154</v>
      </c>
      <c r="R1490" s="1175"/>
    </row>
    <row r="1491" spans="1:18">
      <c r="A1491">
        <v>1486</v>
      </c>
      <c r="B1491" s="6">
        <f>'EstExp 11-19'!G300</f>
        <v>0</v>
      </c>
      <c r="D1491" t="b">
        <f ca="1">E1491=B1491</f>
        <v>1</v>
      </c>
      <c r="E1491" cm="1">
        <f t="array" aca="1" ref="E1491" ca="1">IF(F1491&lt;&gt;"",INDIRECT("'"&amp;F1491&amp;"'!"&amp;G1491),"")</f>
        <v>0</v>
      </c>
      <c r="F1491" s="1175" t="s">
        <v>3614</v>
      </c>
      <c r="G1491" t="s">
        <v>4155</v>
      </c>
      <c r="R1491" s="1175"/>
    </row>
    <row r="1492" spans="1:18">
      <c r="A1492">
        <v>1487</v>
      </c>
      <c r="B1492" s="6">
        <f>'EstExp 11-19'!G309</f>
        <v>0</v>
      </c>
      <c r="D1492" t="b">
        <f ca="1">E1492=B1492</f>
        <v>1</v>
      </c>
      <c r="E1492" cm="1">
        <f t="array" aca="1" ref="E1492" ca="1">IF(F1492&lt;&gt;"",INDIRECT("'"&amp;F1492&amp;"'!"&amp;G1492),"")</f>
        <v>0</v>
      </c>
      <c r="F1492" s="1175" t="s">
        <v>3614</v>
      </c>
      <c r="G1492" t="s">
        <v>4156</v>
      </c>
      <c r="R1492" s="1175"/>
    </row>
    <row r="1493" spans="1:18">
      <c r="A1493">
        <v>1488</v>
      </c>
      <c r="B1493" s="6">
        <f>'EstExp 11-19'!H298</f>
        <v>0</v>
      </c>
      <c r="D1493" t="b">
        <f ca="1">E1493=B1493</f>
        <v>1</v>
      </c>
      <c r="E1493" cm="1">
        <f t="array" aca="1" ref="E1493" ca="1">IF(F1493&lt;&gt;"",INDIRECT("'"&amp;F1493&amp;"'!"&amp;G1493),"")</f>
        <v>0</v>
      </c>
      <c r="F1493" s="1175" t="s">
        <v>3614</v>
      </c>
      <c r="G1493" t="s">
        <v>4157</v>
      </c>
      <c r="R1493" s="1175"/>
    </row>
    <row r="1494" spans="1:18" ht="15.75" customHeight="1">
      <c r="A1494" s="1">
        <v>1489</v>
      </c>
      <c r="C1494" s="2" t="s">
        <v>3581</v>
      </c>
      <c r="E1494" t="str" cm="1">
        <f t="array" aca="1" ref="E1494" ca="1">IF(F1494&lt;&gt;"",INDIRECT("'"&amp;F1494&amp;"'!"&amp;G1494),"")</f>
        <v/>
      </c>
      <c r="F1494" s="550"/>
      <c r="R1494" s="1175"/>
    </row>
    <row r="1495" spans="1:18" ht="15.75" customHeight="1">
      <c r="A1495" s="1">
        <v>1490</v>
      </c>
      <c r="C1495" s="2" t="s">
        <v>3581</v>
      </c>
      <c r="E1495" t="str" cm="1">
        <f t="array" aca="1" ref="E1495" ca="1">IF(F1495&lt;&gt;"",INDIRECT("'"&amp;F1495&amp;"'!"&amp;G1495),"")</f>
        <v/>
      </c>
      <c r="F1495" s="550"/>
      <c r="R1495" s="1175"/>
    </row>
    <row r="1496" spans="1:18">
      <c r="A1496">
        <v>1491</v>
      </c>
      <c r="B1496" s="6">
        <f>'EstExp 11-19'!H299</f>
        <v>0</v>
      </c>
      <c r="D1496" t="b">
        <f ca="1">E1496=B1496</f>
        <v>1</v>
      </c>
      <c r="E1496" cm="1">
        <f t="array" aca="1" ref="E1496" ca="1">IF(F1496&lt;&gt;"",INDIRECT("'"&amp;F1496&amp;"'!"&amp;G1496),"")</f>
        <v>0</v>
      </c>
      <c r="F1496" s="1175" t="s">
        <v>3614</v>
      </c>
      <c r="G1496" t="s">
        <v>4158</v>
      </c>
      <c r="R1496" s="1175"/>
    </row>
    <row r="1497" spans="1:18">
      <c r="A1497">
        <v>1492</v>
      </c>
      <c r="B1497" s="6">
        <f>'EstExp 11-19'!H300</f>
        <v>0</v>
      </c>
      <c r="D1497" t="b">
        <f ca="1">E1497=B1497</f>
        <v>1</v>
      </c>
      <c r="E1497" cm="1">
        <f t="array" aca="1" ref="E1497" ca="1">IF(F1497&lt;&gt;"",INDIRECT("'"&amp;F1497&amp;"'!"&amp;G1497),"")</f>
        <v>0</v>
      </c>
      <c r="F1497" s="1175" t="s">
        <v>3614</v>
      </c>
      <c r="G1497" t="s">
        <v>4159</v>
      </c>
      <c r="R1497" s="1175"/>
    </row>
    <row r="1498" spans="1:18">
      <c r="A1498">
        <v>1493</v>
      </c>
      <c r="B1498" s="6">
        <f>'EstExp 11-19'!H309</f>
        <v>0</v>
      </c>
      <c r="D1498" t="b">
        <f ca="1">E1498=B1498</f>
        <v>1</v>
      </c>
      <c r="E1498" cm="1">
        <f t="array" aca="1" ref="E1498" ca="1">IF(F1498&lt;&gt;"",INDIRECT("'"&amp;F1498&amp;"'!"&amp;G1498),"")</f>
        <v>0</v>
      </c>
      <c r="F1498" s="1175" t="s">
        <v>3614</v>
      </c>
      <c r="G1498" t="s">
        <v>4160</v>
      </c>
      <c r="R1498" s="1175"/>
    </row>
    <row r="1499" spans="1:18">
      <c r="A1499">
        <v>1494</v>
      </c>
      <c r="B1499" s="6">
        <f>'EstExp 11-19'!K298</f>
        <v>0</v>
      </c>
      <c r="D1499" t="b">
        <f ca="1">E1499=B1499</f>
        <v>1</v>
      </c>
      <c r="E1499" cm="1">
        <f t="array" aca="1" ref="E1499" ca="1">IF(F1499&lt;&gt;"",INDIRECT("'"&amp;F1499&amp;"'!"&amp;G1499),"")</f>
        <v>0</v>
      </c>
      <c r="F1499" s="1175" t="s">
        <v>3614</v>
      </c>
      <c r="G1499" t="s">
        <v>4161</v>
      </c>
      <c r="R1499" s="1175"/>
    </row>
    <row r="1500" spans="1:18" ht="15.75" customHeight="1">
      <c r="A1500" s="1">
        <v>1495</v>
      </c>
      <c r="C1500" s="2" t="s">
        <v>3581</v>
      </c>
      <c r="E1500" t="str" cm="1">
        <f t="array" aca="1" ref="E1500" ca="1">IF(F1500&lt;&gt;"",INDIRECT("'"&amp;F1500&amp;"'!"&amp;G1500),"")</f>
        <v/>
      </c>
      <c r="F1500" s="550"/>
      <c r="R1500" s="1175"/>
    </row>
    <row r="1501" spans="1:18" ht="15.75" customHeight="1">
      <c r="A1501" s="1">
        <v>1496</v>
      </c>
      <c r="C1501" s="2" t="s">
        <v>3581</v>
      </c>
      <c r="E1501" t="str" cm="1">
        <f t="array" aca="1" ref="E1501" ca="1">IF(F1501&lt;&gt;"",INDIRECT("'"&amp;F1501&amp;"'!"&amp;G1501),"")</f>
        <v/>
      </c>
      <c r="F1501" s="550"/>
      <c r="R1501" s="1175"/>
    </row>
    <row r="1502" spans="1:18">
      <c r="A1502">
        <v>1497</v>
      </c>
      <c r="B1502" s="6">
        <f>'EstExp 11-19'!K299</f>
        <v>0</v>
      </c>
      <c r="D1502" t="b">
        <f ca="1">E1502=B1502</f>
        <v>1</v>
      </c>
      <c r="E1502" cm="1">
        <f t="array" aca="1" ref="E1502" ca="1">IF(F1502&lt;&gt;"",INDIRECT("'"&amp;F1502&amp;"'!"&amp;G1502),"")</f>
        <v>0</v>
      </c>
      <c r="F1502" s="1175" t="s">
        <v>3614</v>
      </c>
      <c r="G1502" t="s">
        <v>4162</v>
      </c>
      <c r="R1502" s="1175"/>
    </row>
    <row r="1503" spans="1:18">
      <c r="A1503">
        <v>1498</v>
      </c>
      <c r="B1503" s="6">
        <f>'EstExp 11-19'!K300</f>
        <v>0</v>
      </c>
      <c r="D1503" t="b">
        <f ca="1">E1503=B1503</f>
        <v>1</v>
      </c>
      <c r="E1503" cm="1">
        <f t="array" aca="1" ref="E1503" ca="1">IF(F1503&lt;&gt;"",INDIRECT("'"&amp;F1503&amp;"'!"&amp;G1503),"")</f>
        <v>0</v>
      </c>
      <c r="F1503" s="1175" t="s">
        <v>3614</v>
      </c>
      <c r="G1503" t="s">
        <v>4163</v>
      </c>
      <c r="R1503" s="1175"/>
    </row>
    <row r="1504" spans="1:18">
      <c r="A1504">
        <v>1499</v>
      </c>
      <c r="B1504" s="6">
        <f>'EstExp 11-19'!K309</f>
        <v>0</v>
      </c>
      <c r="D1504" t="b">
        <f ca="1">E1504=B1504</f>
        <v>1</v>
      </c>
      <c r="E1504" cm="1">
        <f t="array" aca="1" ref="E1504" ca="1">IF(F1504&lt;&gt;"",INDIRECT("'"&amp;F1504&amp;"'!"&amp;G1504),"")</f>
        <v>0</v>
      </c>
      <c r="F1504" s="1175" t="s">
        <v>3614</v>
      </c>
      <c r="G1504" t="s">
        <v>4164</v>
      </c>
      <c r="R1504" s="1175"/>
    </row>
    <row r="1505" spans="1:18">
      <c r="A1505">
        <v>1500</v>
      </c>
      <c r="B1505" s="6">
        <f>'EstExp 11-19'!K310</f>
        <v>0</v>
      </c>
      <c r="D1505" t="b">
        <f ca="1">E1505=B1505</f>
        <v>1</v>
      </c>
      <c r="E1505" cm="1">
        <f t="array" aca="1" ref="E1505" ca="1">IF(F1505&lt;&gt;"",INDIRECT("'"&amp;F1505&amp;"'!"&amp;G1505),"")</f>
        <v>0</v>
      </c>
      <c r="F1505" s="1175" t="s">
        <v>3614</v>
      </c>
      <c r="G1505" t="s">
        <v>4165</v>
      </c>
      <c r="R1505" s="1175"/>
    </row>
    <row r="1506" spans="1:18" ht="15.75" customHeight="1">
      <c r="A1506" s="1">
        <v>1501</v>
      </c>
      <c r="C1506" s="2" t="s">
        <v>3581</v>
      </c>
      <c r="E1506" t="str" cm="1">
        <f t="array" aca="1" ref="E1506" ca="1">IF(F1506&lt;&gt;"",INDIRECT("'"&amp;F1506&amp;"'!"&amp;G1506),"")</f>
        <v/>
      </c>
      <c r="F1506" s="550"/>
      <c r="R1506" s="1175"/>
    </row>
    <row r="1507" spans="1:18" ht="15.75" customHeight="1">
      <c r="A1507" s="1">
        <v>1502</v>
      </c>
      <c r="C1507" s="2" t="s">
        <v>3581</v>
      </c>
      <c r="E1507" t="str" cm="1">
        <f t="array" aca="1" ref="E1507" ca="1">IF(F1507&lt;&gt;"",INDIRECT("'"&amp;F1507&amp;"'!"&amp;G1507),"")</f>
        <v/>
      </c>
      <c r="F1507" s="550"/>
      <c r="R1507" s="1175"/>
    </row>
    <row r="1508" spans="1:18" ht="15.75" customHeight="1">
      <c r="A1508" s="1">
        <v>1503</v>
      </c>
      <c r="C1508" s="2" t="s">
        <v>3581</v>
      </c>
      <c r="E1508" t="str" cm="1">
        <f t="array" aca="1" ref="E1508" ca="1">IF(F1508&lt;&gt;"",INDIRECT("'"&amp;F1508&amp;"'!"&amp;G1508),"")</f>
        <v/>
      </c>
      <c r="F1508" s="550"/>
      <c r="H1508" s="3"/>
      <c r="I1508" s="3"/>
      <c r="J1508" s="3"/>
    </row>
    <row r="1509" spans="1:18" ht="15.75" customHeight="1">
      <c r="A1509" s="1">
        <v>1504</v>
      </c>
      <c r="C1509" s="2" t="s">
        <v>3581</v>
      </c>
      <c r="E1509" t="str" cm="1">
        <f t="array" aca="1" ref="E1509" ca="1">IF(F1509&lt;&gt;"",INDIRECT("'"&amp;F1509&amp;"'!"&amp;G1509),"")</f>
        <v/>
      </c>
      <c r="F1509" s="550"/>
      <c r="H1509" s="3"/>
      <c r="I1509" s="3"/>
      <c r="J1509" s="3"/>
    </row>
    <row r="1510" spans="1:18" ht="15.75" customHeight="1">
      <c r="A1510" s="1">
        <v>1505</v>
      </c>
      <c r="C1510" s="2" t="s">
        <v>3581</v>
      </c>
      <c r="E1510" t="str" cm="1">
        <f t="array" aca="1" ref="E1510" ca="1">IF(F1510&lt;&gt;"",INDIRECT("'"&amp;F1510&amp;"'!"&amp;G1510),"")</f>
        <v/>
      </c>
      <c r="F1510" s="550"/>
      <c r="H1510" s="3"/>
      <c r="I1510" s="3"/>
      <c r="J1510" s="3"/>
    </row>
    <row r="1511" spans="1:18" ht="15.75" customHeight="1">
      <c r="A1511" s="1">
        <v>1506</v>
      </c>
      <c r="C1511" s="2" t="s">
        <v>3581</v>
      </c>
      <c r="E1511" t="str" cm="1">
        <f t="array" aca="1" ref="E1511" ca="1">IF(F1511&lt;&gt;"",INDIRECT("'"&amp;F1511&amp;"'!"&amp;G1511),"")</f>
        <v/>
      </c>
      <c r="F1511" s="550"/>
      <c r="H1511" s="3"/>
      <c r="I1511" s="3"/>
      <c r="J1511" s="3"/>
    </row>
    <row r="1512" spans="1:18" ht="15.75" customHeight="1">
      <c r="A1512" s="1">
        <v>1507</v>
      </c>
      <c r="C1512" s="2" t="s">
        <v>3871</v>
      </c>
      <c r="E1512" t="str" cm="1">
        <f t="array" aca="1" ref="E1512" ca="1">IF(F1512&lt;&gt;"",INDIRECT("'"&amp;F1512&amp;"'!"&amp;G1512),"")</f>
        <v/>
      </c>
      <c r="F1512" s="550"/>
      <c r="H1512" s="3"/>
      <c r="I1512" s="3"/>
      <c r="J1512" s="3"/>
    </row>
    <row r="1513" spans="1:18" ht="15.75" customHeight="1">
      <c r="A1513" s="1">
        <v>1508</v>
      </c>
      <c r="C1513" s="2" t="s">
        <v>3871</v>
      </c>
      <c r="E1513" t="str" cm="1">
        <f t="array" aca="1" ref="E1513" ca="1">IF(F1513&lt;&gt;"",INDIRECT("'"&amp;F1513&amp;"'!"&amp;G1513),"")</f>
        <v/>
      </c>
      <c r="F1513" s="550"/>
      <c r="H1513" s="3"/>
      <c r="I1513" s="3"/>
      <c r="J1513" s="3"/>
    </row>
    <row r="1514" spans="1:18" ht="15.75" customHeight="1">
      <c r="A1514" s="1">
        <v>1509</v>
      </c>
      <c r="C1514" s="2" t="s">
        <v>3871</v>
      </c>
      <c r="E1514" t="str" cm="1">
        <f t="array" aca="1" ref="E1514" ca="1">IF(F1514&lt;&gt;"",INDIRECT("'"&amp;F1514&amp;"'!"&amp;G1514),"")</f>
        <v/>
      </c>
      <c r="F1514" s="550"/>
      <c r="H1514" s="3"/>
      <c r="I1514" s="3"/>
      <c r="J1514" s="3"/>
    </row>
    <row r="1515" spans="1:18" ht="15.75" customHeight="1">
      <c r="A1515" s="1">
        <v>1510</v>
      </c>
      <c r="C1515" s="2" t="s">
        <v>3871</v>
      </c>
      <c r="E1515" t="str" cm="1">
        <f t="array" aca="1" ref="E1515" ca="1">IF(F1515&lt;&gt;"",INDIRECT("'"&amp;F1515&amp;"'!"&amp;G1515),"")</f>
        <v/>
      </c>
      <c r="F1515" s="550"/>
      <c r="H1515" s="3"/>
      <c r="I1515" s="3"/>
      <c r="J1515" s="3"/>
    </row>
    <row r="1516" spans="1:18" ht="15.75" customHeight="1">
      <c r="A1516" s="1">
        <v>1511</v>
      </c>
      <c r="C1516" s="2" t="s">
        <v>3871</v>
      </c>
      <c r="E1516" t="str" cm="1">
        <f t="array" aca="1" ref="E1516" ca="1">IF(F1516&lt;&gt;"",INDIRECT("'"&amp;F1516&amp;"'!"&amp;G1516),"")</f>
        <v/>
      </c>
      <c r="F1516" s="550"/>
    </row>
    <row r="1517" spans="1:18" ht="15.75" customHeight="1">
      <c r="A1517" s="1">
        <v>1512</v>
      </c>
      <c r="C1517" s="2" t="s">
        <v>3871</v>
      </c>
      <c r="E1517" t="str" cm="1">
        <f t="array" aca="1" ref="E1517" ca="1">IF(F1517&lt;&gt;"",INDIRECT("'"&amp;F1517&amp;"'!"&amp;G1517),"")</f>
        <v/>
      </c>
      <c r="F1517" s="550"/>
    </row>
    <row r="1518" spans="1:18" ht="15.75" customHeight="1">
      <c r="A1518" s="1">
        <v>1513</v>
      </c>
      <c r="C1518" s="2" t="s">
        <v>3871</v>
      </c>
      <c r="E1518" t="str" cm="1">
        <f t="array" aca="1" ref="E1518" ca="1">IF(F1518&lt;&gt;"",INDIRECT("'"&amp;F1518&amp;"'!"&amp;G1518),"")</f>
        <v/>
      </c>
      <c r="F1518" s="550"/>
    </row>
    <row r="1519" spans="1:18" ht="15.75" customHeight="1">
      <c r="A1519" s="1">
        <v>1514</v>
      </c>
      <c r="C1519" s="2" t="s">
        <v>3871</v>
      </c>
      <c r="E1519" t="str" cm="1">
        <f t="array" aca="1" ref="E1519" ca="1">IF(F1519&lt;&gt;"",INDIRECT("'"&amp;F1519&amp;"'!"&amp;G1519),"")</f>
        <v/>
      </c>
      <c r="F1519" s="550"/>
      <c r="R1519" s="1175"/>
    </row>
    <row r="1520" spans="1:18" ht="15.75" customHeight="1">
      <c r="A1520" s="1">
        <v>1515</v>
      </c>
      <c r="C1520" s="2" t="s">
        <v>3871</v>
      </c>
      <c r="E1520" t="str" cm="1">
        <f t="array" aca="1" ref="E1520" ca="1">IF(F1520&lt;&gt;"",INDIRECT("'"&amp;F1520&amp;"'!"&amp;G1520),"")</f>
        <v/>
      </c>
      <c r="F1520" s="550"/>
      <c r="R1520" s="1175"/>
    </row>
    <row r="1521" spans="1:18" ht="15.75" customHeight="1">
      <c r="A1521" s="1">
        <v>1516</v>
      </c>
      <c r="C1521" s="2" t="s">
        <v>3871</v>
      </c>
      <c r="E1521" t="str" cm="1">
        <f t="array" aca="1" ref="E1521" ca="1">IF(F1521&lt;&gt;"",INDIRECT("'"&amp;F1521&amp;"'!"&amp;G1521),"")</f>
        <v/>
      </c>
      <c r="F1521" s="550"/>
    </row>
    <row r="1522" spans="1:18" ht="15.75" customHeight="1">
      <c r="A1522" s="1">
        <v>1517</v>
      </c>
      <c r="C1522" s="2" t="s">
        <v>3581</v>
      </c>
      <c r="E1522" t="str" cm="1">
        <f t="array" aca="1" ref="E1522" ca="1">IF(F1522&lt;&gt;"",INDIRECT("'"&amp;F1522&amp;"'!"&amp;G1522),"")</f>
        <v/>
      </c>
      <c r="F1522" s="550"/>
    </row>
    <row r="1523" spans="1:18" ht="15.75" customHeight="1">
      <c r="A1523" s="1">
        <v>1518</v>
      </c>
      <c r="C1523" s="2" t="s">
        <v>3581</v>
      </c>
      <c r="E1523" t="str" cm="1">
        <f t="array" aca="1" ref="E1523" ca="1">IF(F1523&lt;&gt;"",INDIRECT("'"&amp;F1523&amp;"'!"&amp;G1523),"")</f>
        <v/>
      </c>
      <c r="F1523" s="550"/>
    </row>
    <row r="1524" spans="1:18" ht="15.75" customHeight="1">
      <c r="A1524" s="1">
        <v>1519</v>
      </c>
      <c r="C1524" s="2" t="s">
        <v>3581</v>
      </c>
      <c r="E1524" t="str" cm="1">
        <f t="array" aca="1" ref="E1524" ca="1">IF(F1524&lt;&gt;"",INDIRECT("'"&amp;F1524&amp;"'!"&amp;G1524),"")</f>
        <v/>
      </c>
      <c r="F1524" s="550"/>
    </row>
    <row r="1525" spans="1:18" ht="15.75" customHeight="1">
      <c r="A1525" s="1">
        <v>1520</v>
      </c>
      <c r="C1525" s="2" t="s">
        <v>3581</v>
      </c>
      <c r="E1525" t="str" cm="1">
        <f t="array" aca="1" ref="E1525" ca="1">IF(F1525&lt;&gt;"",INDIRECT("'"&amp;F1525&amp;"'!"&amp;G1525),"")</f>
        <v/>
      </c>
      <c r="F1525" s="550"/>
    </row>
    <row r="1526" spans="1:18" ht="15.75" customHeight="1">
      <c r="A1526" s="1">
        <v>1521</v>
      </c>
      <c r="C1526" s="2" t="s">
        <v>3581</v>
      </c>
      <c r="E1526" t="str" cm="1">
        <f t="array" aca="1" ref="E1526" ca="1">IF(F1526&lt;&gt;"",INDIRECT("'"&amp;F1526&amp;"'!"&amp;G1526),"")</f>
        <v/>
      </c>
      <c r="F1526" s="550"/>
    </row>
    <row r="1527" spans="1:18" ht="15.75" customHeight="1">
      <c r="A1527" s="1">
        <v>1522</v>
      </c>
      <c r="C1527" s="2" t="s">
        <v>3581</v>
      </c>
      <c r="E1527" t="str" cm="1">
        <f t="array" aca="1" ref="E1527" ca="1">IF(F1527&lt;&gt;"",INDIRECT("'"&amp;F1527&amp;"'!"&amp;G1527),"")</f>
        <v/>
      </c>
      <c r="F1527" s="550"/>
    </row>
    <row r="1528" spans="1:18" ht="15.75" customHeight="1">
      <c r="A1528" s="1">
        <v>1523</v>
      </c>
      <c r="C1528" s="2" t="s">
        <v>3581</v>
      </c>
      <c r="E1528" t="str" cm="1">
        <f t="array" aca="1" ref="E1528" ca="1">IF(F1528&lt;&gt;"",INDIRECT("'"&amp;F1528&amp;"'!"&amp;G1528),"")</f>
        <v/>
      </c>
      <c r="F1528" s="550"/>
    </row>
    <row r="1529" spans="1:18" ht="15.75" customHeight="1">
      <c r="A1529" s="1">
        <v>1524</v>
      </c>
      <c r="C1529" s="2" t="s">
        <v>3581</v>
      </c>
      <c r="E1529" t="str" cm="1">
        <f t="array" aca="1" ref="E1529" ca="1">IF(F1529&lt;&gt;"",INDIRECT("'"&amp;F1529&amp;"'!"&amp;G1529),"")</f>
        <v/>
      </c>
      <c r="F1529" s="550"/>
    </row>
    <row r="1530" spans="1:18" ht="15.75" customHeight="1">
      <c r="A1530" s="1">
        <v>1525</v>
      </c>
      <c r="C1530" s="2" t="s">
        <v>3581</v>
      </c>
      <c r="E1530" t="str" cm="1">
        <f t="array" aca="1" ref="E1530" ca="1">IF(F1530&lt;&gt;"",INDIRECT("'"&amp;F1530&amp;"'!"&amp;G1530),"")</f>
        <v/>
      </c>
      <c r="F1530" s="550"/>
    </row>
    <row r="1531" spans="1:18" ht="15.75" customHeight="1">
      <c r="A1531" s="1">
        <v>1526</v>
      </c>
      <c r="C1531" s="2" t="s">
        <v>3581</v>
      </c>
      <c r="E1531" t="str" cm="1">
        <f t="array" aca="1" ref="E1531" ca="1">IF(F1531&lt;&gt;"",INDIRECT("'"&amp;F1531&amp;"'!"&amp;G1531),"")</f>
        <v/>
      </c>
      <c r="F1531" s="550"/>
    </row>
    <row r="1532" spans="1:18" ht="15.75" customHeight="1">
      <c r="A1532" s="1">
        <v>1527</v>
      </c>
      <c r="C1532" s="2" t="s">
        <v>3581</v>
      </c>
      <c r="E1532" t="str" cm="1">
        <f t="array" aca="1" ref="E1532" ca="1">IF(F1532&lt;&gt;"",INDIRECT("'"&amp;F1532&amp;"'!"&amp;G1532),"")</f>
        <v/>
      </c>
      <c r="F1532" s="550"/>
    </row>
    <row r="1533" spans="1:18" ht="15.75" customHeight="1">
      <c r="A1533" s="1">
        <v>1528</v>
      </c>
      <c r="C1533" s="2" t="s">
        <v>3581</v>
      </c>
      <c r="E1533" t="str" cm="1">
        <f t="array" aca="1" ref="E1533" ca="1">IF(F1533&lt;&gt;"",INDIRECT("'"&amp;F1533&amp;"'!"&amp;G1533),"")</f>
        <v/>
      </c>
      <c r="F1533" s="550"/>
      <c r="R1533" s="1175"/>
    </row>
    <row r="1534" spans="1:18" ht="15.75" customHeight="1">
      <c r="A1534" s="1">
        <v>1529</v>
      </c>
      <c r="C1534" s="2" t="s">
        <v>3581</v>
      </c>
      <c r="E1534" t="str" cm="1">
        <f t="array" aca="1" ref="E1534" ca="1">IF(F1534&lt;&gt;"",INDIRECT("'"&amp;F1534&amp;"'!"&amp;G1534),"")</f>
        <v/>
      </c>
      <c r="F1534" s="550"/>
      <c r="R1534" s="1175"/>
    </row>
    <row r="1535" spans="1:18" ht="15.75" customHeight="1">
      <c r="A1535" s="1">
        <v>1530</v>
      </c>
      <c r="C1535" s="2" t="s">
        <v>3581</v>
      </c>
      <c r="E1535" t="str" cm="1">
        <f t="array" aca="1" ref="E1535" ca="1">IF(F1535&lt;&gt;"",INDIRECT("'"&amp;F1535&amp;"'!"&amp;G1535),"")</f>
        <v/>
      </c>
      <c r="F1535" s="550"/>
      <c r="R1535" s="1175"/>
    </row>
    <row r="1536" spans="1:18" ht="15.75" customHeight="1">
      <c r="A1536" s="1">
        <v>1531</v>
      </c>
      <c r="C1536" s="2" t="s">
        <v>3581</v>
      </c>
      <c r="E1536" t="str" cm="1">
        <f t="array" aca="1" ref="E1536" ca="1">IF(F1536&lt;&gt;"",INDIRECT("'"&amp;F1536&amp;"'!"&amp;G1536),"")</f>
        <v/>
      </c>
      <c r="F1536" s="550"/>
      <c r="R1536" s="1175"/>
    </row>
    <row r="1537" spans="1:18" ht="15.75" customHeight="1">
      <c r="A1537" s="1">
        <v>1532</v>
      </c>
      <c r="C1537" s="2" t="s">
        <v>3581</v>
      </c>
      <c r="E1537" t="str" cm="1">
        <f t="array" aca="1" ref="E1537" ca="1">IF(F1537&lt;&gt;"",INDIRECT("'"&amp;F1537&amp;"'!"&amp;G1537),"")</f>
        <v/>
      </c>
      <c r="F1537" s="550"/>
      <c r="R1537" s="1175"/>
    </row>
    <row r="1538" spans="1:18" ht="15.75" customHeight="1">
      <c r="A1538" s="1">
        <v>1533</v>
      </c>
      <c r="C1538" s="2" t="s">
        <v>3581</v>
      </c>
      <c r="E1538" t="str" cm="1">
        <f t="array" aca="1" ref="E1538" ca="1">IF(F1538&lt;&gt;"",INDIRECT("'"&amp;F1538&amp;"'!"&amp;G1538),"")</f>
        <v/>
      </c>
      <c r="F1538" s="550"/>
      <c r="R1538" s="1175"/>
    </row>
    <row r="1539" spans="1:18" ht="15.75" customHeight="1">
      <c r="A1539" s="1">
        <v>1534</v>
      </c>
      <c r="C1539" s="2" t="s">
        <v>3581</v>
      </c>
      <c r="E1539" t="str" cm="1">
        <f t="array" aca="1" ref="E1539" ca="1">IF(F1539&lt;&gt;"",INDIRECT("'"&amp;F1539&amp;"'!"&amp;G1539),"")</f>
        <v/>
      </c>
      <c r="F1539" s="550"/>
      <c r="H1539" s="3"/>
      <c r="I1539" s="3"/>
      <c r="J1539" s="3"/>
    </row>
    <row r="1540" spans="1:18" ht="15.75" customHeight="1">
      <c r="A1540" s="1">
        <v>1535</v>
      </c>
      <c r="C1540" s="2" t="s">
        <v>3581</v>
      </c>
      <c r="E1540" t="str" cm="1">
        <f t="array" aca="1" ref="E1540" ca="1">IF(F1540&lt;&gt;"",INDIRECT("'"&amp;F1540&amp;"'!"&amp;G1540),"")</f>
        <v/>
      </c>
      <c r="F1540" s="550"/>
    </row>
    <row r="1541" spans="1:18" ht="15.75" customHeight="1">
      <c r="A1541" s="1">
        <v>1536</v>
      </c>
      <c r="C1541" s="2" t="s">
        <v>3581</v>
      </c>
      <c r="E1541" t="str" cm="1">
        <f t="array" aca="1" ref="E1541" ca="1">IF(F1541&lt;&gt;"",INDIRECT("'"&amp;F1541&amp;"'!"&amp;G1541),"")</f>
        <v/>
      </c>
      <c r="F1541" s="550"/>
      <c r="R1541" s="1175"/>
    </row>
    <row r="1542" spans="1:18" ht="15.75" customHeight="1">
      <c r="A1542" s="1">
        <v>1537</v>
      </c>
      <c r="C1542" s="2" t="s">
        <v>3581</v>
      </c>
      <c r="E1542" t="str" cm="1">
        <f t="array" aca="1" ref="E1542" ca="1">IF(F1542&lt;&gt;"",INDIRECT("'"&amp;F1542&amp;"'!"&amp;G1542),"")</f>
        <v/>
      </c>
      <c r="F1542" s="550"/>
      <c r="R1542" s="1175"/>
    </row>
    <row r="1543" spans="1:18" ht="15.75" customHeight="1">
      <c r="A1543" s="1">
        <v>1538</v>
      </c>
      <c r="C1543" s="2" t="s">
        <v>3581</v>
      </c>
      <c r="E1543" t="str" cm="1">
        <f t="array" aca="1" ref="E1543" ca="1">IF(F1543&lt;&gt;"",INDIRECT("'"&amp;F1543&amp;"'!"&amp;G1543),"")</f>
        <v/>
      </c>
      <c r="F1543" s="550"/>
      <c r="R1543" s="1175"/>
    </row>
    <row r="1544" spans="1:18" ht="15.75" customHeight="1">
      <c r="A1544" s="1">
        <v>1539</v>
      </c>
      <c r="C1544" s="2" t="s">
        <v>3581</v>
      </c>
      <c r="E1544" t="str" cm="1">
        <f t="array" aca="1" ref="E1544" ca="1">IF(F1544&lt;&gt;"",INDIRECT("'"&amp;F1544&amp;"'!"&amp;G1544),"")</f>
        <v/>
      </c>
      <c r="F1544" s="550"/>
      <c r="R1544" s="1175"/>
    </row>
    <row r="1545" spans="1:18" ht="15.75" customHeight="1">
      <c r="A1545" s="1">
        <v>1540</v>
      </c>
      <c r="C1545" s="2" t="s">
        <v>3581</v>
      </c>
      <c r="E1545" t="str" cm="1">
        <f t="array" aca="1" ref="E1545" ca="1">IF(F1545&lt;&gt;"",INDIRECT("'"&amp;F1545&amp;"'!"&amp;G1545),"")</f>
        <v/>
      </c>
      <c r="F1545" s="550"/>
      <c r="R1545" s="1175"/>
    </row>
    <row r="1546" spans="1:18" ht="15.75" customHeight="1">
      <c r="A1546" s="1">
        <v>1541</v>
      </c>
      <c r="C1546" s="2" t="s">
        <v>3581</v>
      </c>
      <c r="E1546" t="str" cm="1">
        <f t="array" aca="1" ref="E1546" ca="1">IF(F1546&lt;&gt;"",INDIRECT("'"&amp;F1546&amp;"'!"&amp;G1546),"")</f>
        <v/>
      </c>
      <c r="F1546" s="550"/>
      <c r="R1546" s="1175"/>
    </row>
    <row r="1547" spans="1:18" ht="15.75" customHeight="1">
      <c r="A1547" s="1">
        <v>1542</v>
      </c>
      <c r="C1547" s="2" t="s">
        <v>3581</v>
      </c>
      <c r="E1547" t="str" cm="1">
        <f t="array" aca="1" ref="E1547" ca="1">IF(F1547&lt;&gt;"",INDIRECT("'"&amp;F1547&amp;"'!"&amp;G1547),"")</f>
        <v/>
      </c>
      <c r="F1547" s="550"/>
      <c r="R1547" s="1175"/>
    </row>
    <row r="1548" spans="1:18" ht="15.75" customHeight="1">
      <c r="A1548" s="1">
        <v>1543</v>
      </c>
      <c r="C1548" s="2" t="s">
        <v>3581</v>
      </c>
      <c r="E1548" t="str" cm="1">
        <f t="array" aca="1" ref="E1548" ca="1">IF(F1548&lt;&gt;"",INDIRECT("'"&amp;F1548&amp;"'!"&amp;G1548),"")</f>
        <v/>
      </c>
      <c r="F1548" s="550"/>
      <c r="R1548" s="1175"/>
    </row>
    <row r="1549" spans="1:18" ht="15.75" customHeight="1">
      <c r="A1549" s="1">
        <v>1544</v>
      </c>
      <c r="C1549" s="2" t="s">
        <v>3581</v>
      </c>
      <c r="E1549" t="str" cm="1">
        <f t="array" aca="1" ref="E1549" ca="1">IF(F1549&lt;&gt;"",INDIRECT("'"&amp;F1549&amp;"'!"&amp;G1549),"")</f>
        <v/>
      </c>
      <c r="F1549" s="550"/>
    </row>
    <row r="1550" spans="1:18" ht="15.75" customHeight="1">
      <c r="A1550" s="1">
        <v>1545</v>
      </c>
      <c r="C1550" s="2" t="s">
        <v>3581</v>
      </c>
      <c r="E1550" t="str" cm="1">
        <f t="array" aca="1" ref="E1550" ca="1">IF(F1550&lt;&gt;"",INDIRECT("'"&amp;F1550&amp;"'!"&amp;G1550),"")</f>
        <v/>
      </c>
      <c r="F1550" s="550"/>
      <c r="R1550" s="1175"/>
    </row>
    <row r="1551" spans="1:18" ht="15.75" customHeight="1">
      <c r="A1551" s="1">
        <v>1546</v>
      </c>
      <c r="C1551" s="2" t="s">
        <v>3581</v>
      </c>
      <c r="E1551" t="str" cm="1">
        <f t="array" aca="1" ref="E1551" ca="1">IF(F1551&lt;&gt;"",INDIRECT("'"&amp;F1551&amp;"'!"&amp;G1551),"")</f>
        <v/>
      </c>
      <c r="F1551" s="550"/>
      <c r="R1551" s="1175"/>
    </row>
    <row r="1552" spans="1:18" ht="15.75" customHeight="1">
      <c r="A1552" s="1">
        <v>1547</v>
      </c>
      <c r="C1552" s="2" t="s">
        <v>3581</v>
      </c>
      <c r="E1552" t="str" cm="1">
        <f t="array" aca="1" ref="E1552" ca="1">IF(F1552&lt;&gt;"",INDIRECT("'"&amp;F1552&amp;"'!"&amp;G1552),"")</f>
        <v/>
      </c>
      <c r="F1552" s="550"/>
      <c r="R1552" s="1175"/>
    </row>
    <row r="1553" spans="1:18" ht="15.75" customHeight="1">
      <c r="A1553" s="1">
        <v>1548</v>
      </c>
      <c r="C1553" s="2" t="s">
        <v>3581</v>
      </c>
      <c r="E1553" t="str" cm="1">
        <f t="array" aca="1" ref="E1553" ca="1">IF(F1553&lt;&gt;"",INDIRECT("'"&amp;F1553&amp;"'!"&amp;G1553),"")</f>
        <v/>
      </c>
      <c r="F1553" s="550"/>
      <c r="R1553" s="1175"/>
    </row>
    <row r="1554" spans="1:18" ht="15.75" customHeight="1">
      <c r="A1554" s="1">
        <v>1549</v>
      </c>
      <c r="C1554" s="2" t="s">
        <v>3581</v>
      </c>
      <c r="E1554" t="str" cm="1">
        <f t="array" aca="1" ref="E1554" ca="1">IF(F1554&lt;&gt;"",INDIRECT("'"&amp;F1554&amp;"'!"&amp;G1554),"")</f>
        <v/>
      </c>
      <c r="F1554" s="550"/>
      <c r="R1554" s="1175"/>
    </row>
    <row r="1555" spans="1:18" ht="15.75" customHeight="1">
      <c r="A1555" s="1">
        <v>1550</v>
      </c>
      <c r="C1555" s="2" t="s">
        <v>3581</v>
      </c>
      <c r="E1555" t="str" cm="1">
        <f t="array" aca="1" ref="E1555" ca="1">IF(F1555&lt;&gt;"",INDIRECT("'"&amp;F1555&amp;"'!"&amp;G1555),"")</f>
        <v/>
      </c>
      <c r="F1555" s="550"/>
      <c r="R1555" s="1175"/>
    </row>
    <row r="1556" spans="1:18" ht="15.75" customHeight="1">
      <c r="A1556" s="1">
        <v>1551</v>
      </c>
      <c r="C1556" s="2" t="s">
        <v>3581</v>
      </c>
      <c r="E1556" t="str" cm="1">
        <f t="array" aca="1" ref="E1556" ca="1">IF(F1556&lt;&gt;"",INDIRECT("'"&amp;F1556&amp;"'!"&amp;G1556),"")</f>
        <v/>
      </c>
      <c r="F1556" s="550"/>
      <c r="R1556" s="1175"/>
    </row>
    <row r="1557" spans="1:18" ht="15.75" customHeight="1">
      <c r="A1557" s="1">
        <v>1552</v>
      </c>
      <c r="C1557" s="2" t="s">
        <v>3581</v>
      </c>
      <c r="E1557" t="str" cm="1">
        <f t="array" aca="1" ref="E1557" ca="1">IF(F1557&lt;&gt;"",INDIRECT("'"&amp;F1557&amp;"'!"&amp;G1557),"")</f>
        <v/>
      </c>
      <c r="F1557" s="550"/>
      <c r="R1557" s="1175"/>
    </row>
    <row r="1558" spans="1:18" ht="15.75" customHeight="1">
      <c r="A1558" s="1">
        <v>1553</v>
      </c>
      <c r="C1558" s="2" t="s">
        <v>3581</v>
      </c>
      <c r="E1558" t="str" cm="1">
        <f t="array" aca="1" ref="E1558" ca="1">IF(F1558&lt;&gt;"",INDIRECT("'"&amp;F1558&amp;"'!"&amp;G1558),"")</f>
        <v/>
      </c>
      <c r="F1558" s="550"/>
      <c r="R1558" s="1175"/>
    </row>
    <row r="1559" spans="1:18" ht="15.75" customHeight="1">
      <c r="A1559" s="1">
        <v>1554</v>
      </c>
      <c r="C1559" s="2" t="s">
        <v>3581</v>
      </c>
      <c r="E1559" t="str" cm="1">
        <f t="array" aca="1" ref="E1559" ca="1">IF(F1559&lt;&gt;"",INDIRECT("'"&amp;F1559&amp;"'!"&amp;G1559),"")</f>
        <v/>
      </c>
      <c r="F1559" s="550"/>
      <c r="R1559" s="1175"/>
    </row>
    <row r="1560" spans="1:18" ht="15.75" customHeight="1">
      <c r="A1560" s="1">
        <v>1555</v>
      </c>
      <c r="C1560" s="2" t="s">
        <v>3581</v>
      </c>
      <c r="E1560" t="str" cm="1">
        <f t="array" aca="1" ref="E1560" ca="1">IF(F1560&lt;&gt;"",INDIRECT("'"&amp;F1560&amp;"'!"&amp;G1560),"")</f>
        <v/>
      </c>
      <c r="F1560" s="550"/>
      <c r="R1560" s="1175"/>
    </row>
    <row r="1561" spans="1:18">
      <c r="A1561">
        <v>1556</v>
      </c>
      <c r="B1561" s="6">
        <f>'BudgetSum 2-4'!C3</f>
        <v>289008</v>
      </c>
      <c r="D1561" t="b">
        <f ca="1">E1561=B1561</f>
        <v>1</v>
      </c>
      <c r="E1561" cm="1">
        <f t="array" aca="1" ref="E1561" ca="1">IF(F1561&lt;&gt;"",INDIRECT("'"&amp;F1561&amp;"'!"&amp;G1561),"")</f>
        <v>289008</v>
      </c>
      <c r="F1561" s="1175" t="s">
        <v>3517</v>
      </c>
      <c r="G1561" t="s">
        <v>4166</v>
      </c>
      <c r="R1561" s="1175"/>
    </row>
    <row r="1562" spans="1:18" ht="15.75" customHeight="1">
      <c r="A1562" s="1">
        <v>1557</v>
      </c>
      <c r="C1562" s="2" t="s">
        <v>3581</v>
      </c>
      <c r="E1562" t="str" cm="1">
        <f t="array" aca="1" ref="E1562" ca="1">IF(F1562&lt;&gt;"",INDIRECT("'"&amp;F1562&amp;"'!"&amp;G1562),"")</f>
        <v/>
      </c>
      <c r="F1562" s="550"/>
      <c r="R1562" s="1175"/>
    </row>
    <row r="1563" spans="1:18" ht="15.75" customHeight="1">
      <c r="A1563" s="1">
        <v>1558</v>
      </c>
      <c r="C1563" s="2" t="s">
        <v>3581</v>
      </c>
      <c r="E1563" t="str" cm="1">
        <f t="array" aca="1" ref="E1563" ca="1">IF(F1563&lt;&gt;"",INDIRECT("'"&amp;F1563&amp;"'!"&amp;G1563),"")</f>
        <v/>
      </c>
      <c r="F1563" s="550"/>
      <c r="H1563" s="3"/>
      <c r="I1563" s="3"/>
      <c r="J1563" s="3"/>
    </row>
    <row r="1564" spans="1:18" ht="15.75" customHeight="1">
      <c r="A1564" s="1">
        <v>1559</v>
      </c>
      <c r="C1564" s="2" t="s">
        <v>3581</v>
      </c>
      <c r="E1564" t="str" cm="1">
        <f t="array" aca="1" ref="E1564" ca="1">IF(F1564&lt;&gt;"",INDIRECT("'"&amp;F1564&amp;"'!"&amp;G1564),"")</f>
        <v/>
      </c>
      <c r="F1564" s="550"/>
    </row>
    <row r="1565" spans="1:18" ht="15.75" customHeight="1">
      <c r="A1565" s="1">
        <v>1560</v>
      </c>
      <c r="C1565" s="2" t="s">
        <v>3581</v>
      </c>
      <c r="E1565" t="str" cm="1">
        <f t="array" aca="1" ref="E1565" ca="1">IF(F1565&lt;&gt;"",INDIRECT("'"&amp;F1565&amp;"'!"&amp;G1565),"")</f>
        <v/>
      </c>
      <c r="F1565" s="550"/>
      <c r="R1565" s="1175"/>
    </row>
    <row r="1566" spans="1:18" ht="15.75" customHeight="1">
      <c r="A1566" s="1">
        <v>1561</v>
      </c>
      <c r="C1566" s="2" t="s">
        <v>3581</v>
      </c>
      <c r="E1566" t="str" cm="1">
        <f t="array" aca="1" ref="E1566" ca="1">IF(F1566&lt;&gt;"",INDIRECT("'"&amp;F1566&amp;"'!"&amp;G1566),"")</f>
        <v/>
      </c>
      <c r="F1566" s="550"/>
    </row>
    <row r="1567" spans="1:18" ht="15.75" customHeight="1">
      <c r="A1567" s="1">
        <v>1562</v>
      </c>
      <c r="C1567" s="2" t="s">
        <v>3581</v>
      </c>
      <c r="E1567" t="str" cm="1">
        <f t="array" aca="1" ref="E1567" ca="1">IF(F1567&lt;&gt;"",INDIRECT("'"&amp;F1567&amp;"'!"&amp;G1567),"")</f>
        <v/>
      </c>
      <c r="F1567" s="550"/>
      <c r="H1567" s="3"/>
      <c r="I1567" s="3"/>
      <c r="J1567" s="3"/>
    </row>
    <row r="1568" spans="1:18" ht="15.75" customHeight="1">
      <c r="A1568" s="1">
        <v>1563</v>
      </c>
      <c r="C1568" s="2" t="s">
        <v>3581</v>
      </c>
      <c r="E1568" t="str" cm="1">
        <f t="array" aca="1" ref="E1568" ca="1">IF(F1568&lt;&gt;"",INDIRECT("'"&amp;F1568&amp;"'!"&amp;G1568),"")</f>
        <v/>
      </c>
      <c r="F1568" s="550"/>
      <c r="H1568" s="3"/>
      <c r="I1568" s="3"/>
      <c r="J1568" s="3"/>
    </row>
    <row r="1569" spans="1:18" ht="15.75" customHeight="1">
      <c r="A1569" s="1">
        <v>1564</v>
      </c>
      <c r="C1569" s="2" t="s">
        <v>3581</v>
      </c>
      <c r="E1569" t="str" cm="1">
        <f t="array" aca="1" ref="E1569" ca="1">IF(F1569&lt;&gt;"",INDIRECT("'"&amp;F1569&amp;"'!"&amp;G1569),"")</f>
        <v/>
      </c>
      <c r="F1569" s="550"/>
      <c r="H1569" s="3"/>
      <c r="I1569" s="3"/>
      <c r="J1569" s="3"/>
    </row>
    <row r="1570" spans="1:18" ht="15.75" customHeight="1">
      <c r="A1570" s="1">
        <v>1565</v>
      </c>
      <c r="C1570" s="2" t="s">
        <v>3581</v>
      </c>
      <c r="E1570" t="str" cm="1">
        <f t="array" aca="1" ref="E1570" ca="1">IF(F1570&lt;&gt;"",INDIRECT("'"&amp;F1570&amp;"'!"&amp;G1570),"")</f>
        <v/>
      </c>
      <c r="F1570" s="550"/>
      <c r="H1570" s="3"/>
      <c r="I1570" s="3"/>
      <c r="J1570" s="3"/>
    </row>
    <row r="1571" spans="1:18" ht="15.75" customHeight="1">
      <c r="A1571" s="1">
        <v>1566</v>
      </c>
      <c r="C1571" s="2" t="s">
        <v>3581</v>
      </c>
      <c r="E1571" t="str" cm="1">
        <f t="array" aca="1" ref="E1571" ca="1">IF(F1571&lt;&gt;"",INDIRECT("'"&amp;F1571&amp;"'!"&amp;G1571),"")</f>
        <v/>
      </c>
      <c r="F1571" s="550"/>
    </row>
    <row r="1572" spans="1:18" ht="15.75" customHeight="1">
      <c r="A1572" s="1">
        <v>1567</v>
      </c>
      <c r="C1572" s="2" t="s">
        <v>3581</v>
      </c>
      <c r="E1572" t="str" cm="1">
        <f t="array" aca="1" ref="E1572" ca="1">IF(F1572&lt;&gt;"",INDIRECT("'"&amp;F1572&amp;"'!"&amp;G1572),"")</f>
        <v/>
      </c>
      <c r="F1572" s="550"/>
    </row>
    <row r="1573" spans="1:18" ht="15.75" customHeight="1">
      <c r="A1573" s="1">
        <v>1568</v>
      </c>
      <c r="C1573" s="2" t="s">
        <v>3581</v>
      </c>
      <c r="E1573" t="str" cm="1">
        <f t="array" aca="1" ref="E1573" ca="1">IF(F1573&lt;&gt;"",INDIRECT("'"&amp;F1573&amp;"'!"&amp;G1573),"")</f>
        <v/>
      </c>
      <c r="F1573" s="550"/>
      <c r="H1573" s="3"/>
      <c r="I1573" s="3"/>
      <c r="J1573" s="3"/>
    </row>
    <row r="1574" spans="1:18">
      <c r="A1574">
        <v>1569</v>
      </c>
      <c r="B1574" s="6">
        <f>'BudgetSum 2-4'!C81</f>
        <v>289008</v>
      </c>
      <c r="D1574" t="b">
        <f ca="1">E1574=B1574</f>
        <v>1</v>
      </c>
      <c r="E1574" cm="1">
        <f t="array" aca="1" ref="E1574" ca="1">IF(F1574&lt;&gt;"",INDIRECT("'"&amp;F1574&amp;"'!"&amp;G1574),"")</f>
        <v>289008</v>
      </c>
      <c r="F1574" s="1175" t="s">
        <v>3517</v>
      </c>
      <c r="G1574" t="s">
        <v>4167</v>
      </c>
      <c r="R1574" s="1175"/>
    </row>
    <row r="1575" spans="1:18">
      <c r="A1575">
        <v>1570</v>
      </c>
      <c r="B1575" s="6">
        <f>'BudgetSum 2-4'!D3</f>
        <v>0</v>
      </c>
      <c r="D1575" t="b">
        <f ca="1">E1575=B1575</f>
        <v>1</v>
      </c>
      <c r="E1575" cm="1">
        <f t="array" aca="1" ref="E1575" ca="1">IF(F1575&lt;&gt;"",INDIRECT("'"&amp;F1575&amp;"'!"&amp;G1575),"")</f>
        <v>0</v>
      </c>
      <c r="F1575" s="1175" t="s">
        <v>3517</v>
      </c>
      <c r="G1575" t="s">
        <v>4168</v>
      </c>
      <c r="R1575" s="1175"/>
    </row>
    <row r="1576" spans="1:18" ht="15.75" customHeight="1">
      <c r="A1576" s="1">
        <v>1571</v>
      </c>
      <c r="C1576" s="2" t="s">
        <v>3581</v>
      </c>
      <c r="E1576" t="str" cm="1">
        <f t="array" aca="1" ref="E1576" ca="1">IF(F1576&lt;&gt;"",INDIRECT("'"&amp;F1576&amp;"'!"&amp;G1576),"")</f>
        <v/>
      </c>
      <c r="F1576" s="550"/>
      <c r="H1576" s="3"/>
      <c r="I1576" s="3"/>
      <c r="J1576" s="3"/>
    </row>
    <row r="1577" spans="1:18" ht="15.75" customHeight="1">
      <c r="A1577" s="1">
        <v>1572</v>
      </c>
      <c r="C1577" s="2" t="s">
        <v>3581</v>
      </c>
      <c r="E1577" t="str" cm="1">
        <f t="array" aca="1" ref="E1577" ca="1">IF(F1577&lt;&gt;"",INDIRECT("'"&amp;F1577&amp;"'!"&amp;G1577),"")</f>
        <v/>
      </c>
      <c r="F1577" s="550"/>
      <c r="H1577" s="3"/>
      <c r="I1577" s="3"/>
      <c r="J1577" s="3"/>
    </row>
    <row r="1578" spans="1:18" ht="15.75" customHeight="1">
      <c r="A1578" s="1">
        <v>1573</v>
      </c>
      <c r="C1578" s="2" t="s">
        <v>3581</v>
      </c>
      <c r="E1578" t="str" cm="1">
        <f t="array" aca="1" ref="E1578" ca="1">IF(F1578&lt;&gt;"",INDIRECT("'"&amp;F1578&amp;"'!"&amp;G1578),"")</f>
        <v/>
      </c>
      <c r="F1578" s="550"/>
      <c r="H1578" s="3"/>
      <c r="I1578" s="3"/>
      <c r="J1578" s="3"/>
    </row>
    <row r="1579" spans="1:18" ht="15.75" customHeight="1">
      <c r="A1579" s="1">
        <v>1574</v>
      </c>
      <c r="C1579" s="2" t="s">
        <v>3581</v>
      </c>
      <c r="E1579" t="str" cm="1">
        <f t="array" aca="1" ref="E1579" ca="1">IF(F1579&lt;&gt;"",INDIRECT("'"&amp;F1579&amp;"'!"&amp;G1579),"")</f>
        <v/>
      </c>
      <c r="F1579" s="550"/>
      <c r="R1579" s="1175"/>
    </row>
    <row r="1580" spans="1:18" ht="15.75" customHeight="1">
      <c r="A1580" s="1">
        <v>1575</v>
      </c>
      <c r="C1580" s="2" t="s">
        <v>3581</v>
      </c>
      <c r="E1580" t="str" cm="1">
        <f t="array" aca="1" ref="E1580" ca="1">IF(F1580&lt;&gt;"",INDIRECT("'"&amp;F1580&amp;"'!"&amp;G1580),"")</f>
        <v/>
      </c>
      <c r="F1580" s="550"/>
      <c r="R1580" s="1175"/>
    </row>
    <row r="1581" spans="1:18" ht="15.75" customHeight="1">
      <c r="A1581" s="1">
        <v>1576</v>
      </c>
      <c r="C1581" s="2" t="s">
        <v>3581</v>
      </c>
      <c r="E1581" t="str" cm="1">
        <f t="array" aca="1" ref="E1581" ca="1">IF(F1581&lt;&gt;"",INDIRECT("'"&amp;F1581&amp;"'!"&amp;G1581),"")</f>
        <v/>
      </c>
      <c r="F1581" s="550"/>
      <c r="H1581" s="3"/>
      <c r="I1581" s="3"/>
      <c r="J1581" s="3"/>
    </row>
    <row r="1582" spans="1:18" ht="15.75" customHeight="1">
      <c r="A1582" s="1">
        <v>1577</v>
      </c>
      <c r="C1582" s="2" t="s">
        <v>3581</v>
      </c>
      <c r="E1582" t="str" cm="1">
        <f t="array" aca="1" ref="E1582" ca="1">IF(F1582&lt;&gt;"",INDIRECT("'"&amp;F1582&amp;"'!"&amp;G1582),"")</f>
        <v/>
      </c>
      <c r="F1582" s="550"/>
      <c r="H1582" s="3"/>
      <c r="I1582" s="3"/>
      <c r="J1582" s="3"/>
    </row>
    <row r="1583" spans="1:18" ht="15.75" customHeight="1">
      <c r="A1583" s="1">
        <v>1578</v>
      </c>
      <c r="C1583" s="2" t="s">
        <v>3581</v>
      </c>
      <c r="E1583" t="str" cm="1">
        <f t="array" aca="1" ref="E1583" ca="1">IF(F1583&lt;&gt;"",INDIRECT("'"&amp;F1583&amp;"'!"&amp;G1583),"")</f>
        <v/>
      </c>
      <c r="F1583" s="550"/>
      <c r="H1583" s="3"/>
      <c r="I1583" s="3"/>
      <c r="J1583" s="3"/>
    </row>
    <row r="1584" spans="1:18" ht="15.75" customHeight="1">
      <c r="A1584" s="1">
        <v>1579</v>
      </c>
      <c r="C1584" s="2" t="s">
        <v>3581</v>
      </c>
      <c r="E1584" t="str" cm="1">
        <f t="array" aca="1" ref="E1584" ca="1">IF(F1584&lt;&gt;"",INDIRECT("'"&amp;F1584&amp;"'!"&amp;G1584),"")</f>
        <v/>
      </c>
      <c r="F1584" s="550"/>
    </row>
    <row r="1585" spans="1:18" ht="15.75" customHeight="1">
      <c r="A1585" s="1">
        <v>1580</v>
      </c>
      <c r="C1585" s="2" t="s">
        <v>3581</v>
      </c>
      <c r="E1585" t="str" cm="1">
        <f t="array" aca="1" ref="E1585" ca="1">IF(F1585&lt;&gt;"",INDIRECT("'"&amp;F1585&amp;"'!"&amp;G1585),"")</f>
        <v/>
      </c>
      <c r="F1585" s="550"/>
    </row>
    <row r="1586" spans="1:18" ht="15.75" customHeight="1">
      <c r="A1586" s="1">
        <v>1581</v>
      </c>
      <c r="C1586" s="2" t="s">
        <v>3581</v>
      </c>
      <c r="E1586" t="str" cm="1">
        <f t="array" aca="1" ref="E1586" ca="1">IF(F1586&lt;&gt;"",INDIRECT("'"&amp;F1586&amp;"'!"&amp;G1586),"")</f>
        <v/>
      </c>
      <c r="F1586" s="550"/>
    </row>
    <row r="1587" spans="1:18" ht="15.75" customHeight="1">
      <c r="A1587" s="1">
        <v>1582</v>
      </c>
      <c r="C1587" s="2" t="s">
        <v>3581</v>
      </c>
      <c r="E1587" t="str" cm="1">
        <f t="array" aca="1" ref="E1587" ca="1">IF(F1587&lt;&gt;"",INDIRECT("'"&amp;F1587&amp;"'!"&amp;G1587),"")</f>
        <v/>
      </c>
      <c r="F1587" s="550"/>
      <c r="H1587" s="3"/>
      <c r="I1587" s="3"/>
      <c r="J1587" s="3"/>
    </row>
    <row r="1588" spans="1:18">
      <c r="A1588">
        <v>1583</v>
      </c>
      <c r="B1588" s="6">
        <f>'BudgetSum 2-4'!D81</f>
        <v>0</v>
      </c>
      <c r="D1588" t="b">
        <f ca="1">E1588=B1588</f>
        <v>1</v>
      </c>
      <c r="E1588" cm="1">
        <f t="array" aca="1" ref="E1588" ca="1">IF(F1588&lt;&gt;"",INDIRECT("'"&amp;F1588&amp;"'!"&amp;G1588),"")</f>
        <v>0</v>
      </c>
      <c r="F1588" s="1175" t="s">
        <v>3517</v>
      </c>
      <c r="G1588" t="s">
        <v>4169</v>
      </c>
      <c r="R1588" s="1175"/>
    </row>
    <row r="1589" spans="1:18" ht="15" customHeight="1">
      <c r="A1589">
        <v>1584</v>
      </c>
      <c r="B1589" s="6">
        <f>'BudgetSum 2-4'!E3</f>
        <v>0</v>
      </c>
      <c r="D1589" t="b">
        <f ca="1">E1589=B1589</f>
        <v>1</v>
      </c>
      <c r="E1589" cm="1">
        <f t="array" aca="1" ref="E1589" ca="1">IF(F1589&lt;&gt;"",INDIRECT("'"&amp;F1589&amp;"'!"&amp;G1589),"")</f>
        <v>0</v>
      </c>
      <c r="F1589" s="1175" t="s">
        <v>3517</v>
      </c>
      <c r="G1589" t="s">
        <v>4170</v>
      </c>
      <c r="H1589" s="3"/>
      <c r="I1589" s="3"/>
      <c r="J1589" s="3"/>
    </row>
    <row r="1590" spans="1:18" ht="15.75" customHeight="1">
      <c r="A1590" s="1">
        <v>1585</v>
      </c>
      <c r="C1590" s="2" t="s">
        <v>3581</v>
      </c>
      <c r="E1590" t="str" cm="1">
        <f t="array" aca="1" ref="E1590" ca="1">IF(F1590&lt;&gt;"",INDIRECT("'"&amp;F1590&amp;"'!"&amp;G1590),"")</f>
        <v/>
      </c>
      <c r="F1590" s="550"/>
      <c r="R1590" s="1175"/>
    </row>
    <row r="1591" spans="1:18" ht="15.75" customHeight="1">
      <c r="A1591" s="1">
        <v>1586</v>
      </c>
      <c r="C1591" s="2" t="s">
        <v>3581</v>
      </c>
      <c r="E1591" t="str" cm="1">
        <f t="array" aca="1" ref="E1591" ca="1">IF(F1591&lt;&gt;"",INDIRECT("'"&amp;F1591&amp;"'!"&amp;G1591),"")</f>
        <v/>
      </c>
      <c r="F1591" s="550"/>
      <c r="R1591" s="1175"/>
    </row>
    <row r="1592" spans="1:18" ht="15.75" customHeight="1">
      <c r="A1592" s="1">
        <v>1587</v>
      </c>
      <c r="C1592" s="2" t="s">
        <v>3581</v>
      </c>
      <c r="E1592" t="str" cm="1">
        <f t="array" aca="1" ref="E1592" ca="1">IF(F1592&lt;&gt;"",INDIRECT("'"&amp;F1592&amp;"'!"&amp;G1592),"")</f>
        <v/>
      </c>
      <c r="F1592" s="550"/>
      <c r="H1592" s="3"/>
      <c r="I1592" s="3"/>
      <c r="J1592" s="3"/>
    </row>
    <row r="1593" spans="1:18" ht="15.75" customHeight="1">
      <c r="A1593" s="1">
        <v>1588</v>
      </c>
      <c r="C1593" s="2" t="s">
        <v>3581</v>
      </c>
      <c r="E1593" t="str" cm="1">
        <f t="array" aca="1" ref="E1593" ca="1">IF(F1593&lt;&gt;"",INDIRECT("'"&amp;F1593&amp;"'!"&amp;G1593),"")</f>
        <v/>
      </c>
      <c r="F1593" s="550"/>
      <c r="H1593" s="3"/>
      <c r="I1593" s="3"/>
      <c r="J1593" s="3"/>
    </row>
    <row r="1594" spans="1:18" ht="15.75" customHeight="1">
      <c r="A1594" s="1">
        <v>1589</v>
      </c>
      <c r="C1594" s="2" t="s">
        <v>3581</v>
      </c>
      <c r="E1594" t="str" cm="1">
        <f t="array" aca="1" ref="E1594" ca="1">IF(F1594&lt;&gt;"",INDIRECT("'"&amp;F1594&amp;"'!"&amp;G1594),"")</f>
        <v/>
      </c>
      <c r="F1594" s="550"/>
      <c r="H1594" s="3"/>
      <c r="I1594" s="3"/>
      <c r="J1594" s="3"/>
    </row>
    <row r="1595" spans="1:18" ht="15.75" customHeight="1">
      <c r="A1595" s="1">
        <v>1590</v>
      </c>
      <c r="C1595" s="2" t="s">
        <v>3581</v>
      </c>
      <c r="E1595" t="str" cm="1">
        <f t="array" aca="1" ref="E1595" ca="1">IF(F1595&lt;&gt;"",INDIRECT("'"&amp;F1595&amp;"'!"&amp;G1595),"")</f>
        <v/>
      </c>
      <c r="F1595" s="550"/>
    </row>
    <row r="1596" spans="1:18" ht="15.75" customHeight="1">
      <c r="A1596" s="1">
        <v>1591</v>
      </c>
      <c r="C1596" s="2" t="s">
        <v>3581</v>
      </c>
      <c r="E1596" t="str" cm="1">
        <f t="array" aca="1" ref="E1596" ca="1">IF(F1596&lt;&gt;"",INDIRECT("'"&amp;F1596&amp;"'!"&amp;G1596),"")</f>
        <v/>
      </c>
      <c r="F1596" s="550"/>
    </row>
    <row r="1597" spans="1:18" ht="15.75" customHeight="1">
      <c r="A1597" s="1">
        <v>1592</v>
      </c>
      <c r="C1597" s="2" t="s">
        <v>3581</v>
      </c>
      <c r="E1597" t="str" cm="1">
        <f t="array" aca="1" ref="E1597" ca="1">IF(F1597&lt;&gt;"",INDIRECT("'"&amp;F1597&amp;"'!"&amp;G1597),"")</f>
        <v/>
      </c>
      <c r="F1597" s="550"/>
    </row>
    <row r="1598" spans="1:18" ht="15.75" customHeight="1">
      <c r="A1598" s="1">
        <v>1593</v>
      </c>
      <c r="C1598" s="2" t="s">
        <v>3581</v>
      </c>
      <c r="E1598" t="str" cm="1">
        <f t="array" aca="1" ref="E1598" ca="1">IF(F1598&lt;&gt;"",INDIRECT("'"&amp;F1598&amp;"'!"&amp;G1598),"")</f>
        <v/>
      </c>
      <c r="F1598" s="550"/>
    </row>
    <row r="1599" spans="1:18" ht="15.75" customHeight="1">
      <c r="A1599" s="1">
        <v>1594</v>
      </c>
      <c r="C1599" s="2" t="s">
        <v>3581</v>
      </c>
      <c r="E1599" t="str" cm="1">
        <f t="array" aca="1" ref="E1599" ca="1">IF(F1599&lt;&gt;"",INDIRECT("'"&amp;F1599&amp;"'!"&amp;G1599),"")</f>
        <v/>
      </c>
      <c r="F1599" s="550"/>
    </row>
    <row r="1600" spans="1:18" ht="15.75" customHeight="1">
      <c r="A1600" s="1">
        <v>1595</v>
      </c>
      <c r="C1600" s="2" t="s">
        <v>3581</v>
      </c>
      <c r="E1600" t="str" cm="1">
        <f t="array" aca="1" ref="E1600" ca="1">IF(F1600&lt;&gt;"",INDIRECT("'"&amp;F1600&amp;"'!"&amp;G1600),"")</f>
        <v/>
      </c>
      <c r="F1600" s="550"/>
      <c r="R1600" s="1175"/>
    </row>
    <row r="1601" spans="1:18" ht="15.75" customHeight="1">
      <c r="A1601" s="1">
        <v>1596</v>
      </c>
      <c r="C1601" s="2" t="s">
        <v>3581</v>
      </c>
      <c r="E1601" t="str" cm="1">
        <f t="array" aca="1" ref="E1601" ca="1">IF(F1601&lt;&gt;"",INDIRECT("'"&amp;F1601&amp;"'!"&amp;G1601),"")</f>
        <v/>
      </c>
      <c r="F1601" s="550"/>
      <c r="R1601" s="1175"/>
    </row>
    <row r="1602" spans="1:18">
      <c r="A1602">
        <v>1597</v>
      </c>
      <c r="B1602" s="6">
        <f>'BudgetSum 2-4'!E81</f>
        <v>0</v>
      </c>
      <c r="D1602" t="b">
        <f ca="1">E1602=B1602</f>
        <v>1</v>
      </c>
      <c r="E1602" cm="1">
        <f t="array" aca="1" ref="E1602" ca="1">IF(F1602&lt;&gt;"",INDIRECT("'"&amp;F1602&amp;"'!"&amp;G1602),"")</f>
        <v>0</v>
      </c>
      <c r="F1602" s="1175" t="s">
        <v>3517</v>
      </c>
      <c r="G1602" t="s">
        <v>4171</v>
      </c>
      <c r="R1602" s="1175"/>
    </row>
    <row r="1603" spans="1:18">
      <c r="A1603">
        <v>1598</v>
      </c>
      <c r="B1603" s="6">
        <f>'BudgetSum 2-4'!F3</f>
        <v>0</v>
      </c>
      <c r="D1603" t="b">
        <f ca="1">E1603=B1603</f>
        <v>1</v>
      </c>
      <c r="E1603" cm="1">
        <f t="array" aca="1" ref="E1603" ca="1">IF(F1603&lt;&gt;"",INDIRECT("'"&amp;F1603&amp;"'!"&amp;G1603),"")</f>
        <v>0</v>
      </c>
      <c r="F1603" s="1175" t="s">
        <v>3517</v>
      </c>
      <c r="G1603" t="s">
        <v>4172</v>
      </c>
      <c r="R1603" s="1175"/>
    </row>
    <row r="1604" spans="1:18" ht="15.75" customHeight="1">
      <c r="A1604" s="1">
        <v>1599</v>
      </c>
      <c r="C1604" s="2" t="s">
        <v>3581</v>
      </c>
      <c r="E1604" t="str" cm="1">
        <f t="array" aca="1" ref="E1604" ca="1">IF(F1604&lt;&gt;"",INDIRECT("'"&amp;F1604&amp;"'!"&amp;G1604),"")</f>
        <v/>
      </c>
      <c r="F1604" s="550"/>
    </row>
    <row r="1605" spans="1:18" ht="15.75" customHeight="1">
      <c r="A1605" s="1">
        <v>1600</v>
      </c>
      <c r="C1605" s="2" t="s">
        <v>3581</v>
      </c>
      <c r="E1605" t="str" cm="1">
        <f t="array" aca="1" ref="E1605" ca="1">IF(F1605&lt;&gt;"",INDIRECT("'"&amp;F1605&amp;"'!"&amp;G1605),"")</f>
        <v/>
      </c>
      <c r="F1605" s="550"/>
    </row>
    <row r="1606" spans="1:18" ht="15.75" customHeight="1">
      <c r="A1606" s="1">
        <v>1601</v>
      </c>
      <c r="C1606" s="2" t="s">
        <v>3581</v>
      </c>
      <c r="E1606" t="str" cm="1">
        <f t="array" aca="1" ref="E1606" ca="1">IF(F1606&lt;&gt;"",INDIRECT("'"&amp;F1606&amp;"'!"&amp;G1606),"")</f>
        <v/>
      </c>
      <c r="F1606" s="550"/>
      <c r="R1606" s="1175"/>
    </row>
    <row r="1607" spans="1:18" ht="15.75" customHeight="1">
      <c r="A1607" s="1">
        <v>1602</v>
      </c>
      <c r="C1607" s="2" t="s">
        <v>3581</v>
      </c>
      <c r="E1607" t="str" cm="1">
        <f t="array" aca="1" ref="E1607" ca="1">IF(F1607&lt;&gt;"",INDIRECT("'"&amp;F1607&amp;"'!"&amp;G1607),"")</f>
        <v/>
      </c>
      <c r="F1607" s="550"/>
      <c r="R1607" s="1175"/>
    </row>
    <row r="1608" spans="1:18" ht="15.75" customHeight="1">
      <c r="A1608" s="1">
        <v>1603</v>
      </c>
      <c r="C1608" s="2" t="s">
        <v>3581</v>
      </c>
      <c r="E1608" t="str" cm="1">
        <f t="array" aca="1" ref="E1608" ca="1">IF(F1608&lt;&gt;"",INDIRECT("'"&amp;F1608&amp;"'!"&amp;G1608),"")</f>
        <v/>
      </c>
      <c r="F1608" s="550"/>
      <c r="R1608" s="1175"/>
    </row>
    <row r="1609" spans="1:18" ht="15.75" customHeight="1">
      <c r="A1609" s="1">
        <v>1604</v>
      </c>
      <c r="C1609" s="2" t="s">
        <v>3581</v>
      </c>
      <c r="E1609" t="str" cm="1">
        <f t="array" aca="1" ref="E1609" ca="1">IF(F1609&lt;&gt;"",INDIRECT("'"&amp;F1609&amp;"'!"&amp;G1609),"")</f>
        <v/>
      </c>
      <c r="F1609" s="550"/>
      <c r="H1609" s="3"/>
      <c r="I1609" s="3"/>
      <c r="J1609" s="3"/>
    </row>
    <row r="1610" spans="1:18" ht="15.75" customHeight="1">
      <c r="A1610" s="1">
        <v>1605</v>
      </c>
      <c r="C1610" s="2" t="s">
        <v>3581</v>
      </c>
      <c r="E1610" t="str" cm="1">
        <f t="array" aca="1" ref="E1610" ca="1">IF(F1610&lt;&gt;"",INDIRECT("'"&amp;F1610&amp;"'!"&amp;G1610),"")</f>
        <v/>
      </c>
      <c r="F1610" s="550"/>
      <c r="H1610" s="3"/>
      <c r="I1610" s="3"/>
      <c r="J1610" s="3"/>
    </row>
    <row r="1611" spans="1:18" ht="15.75" customHeight="1">
      <c r="A1611" s="1">
        <v>1606</v>
      </c>
      <c r="C1611" s="2" t="s">
        <v>3581</v>
      </c>
      <c r="E1611" t="str" cm="1">
        <f t="array" aca="1" ref="E1611" ca="1">IF(F1611&lt;&gt;"",INDIRECT("'"&amp;F1611&amp;"'!"&amp;G1611),"")</f>
        <v/>
      </c>
      <c r="F1611" s="550"/>
      <c r="H1611" s="3"/>
      <c r="I1611" s="3"/>
      <c r="J1611" s="3"/>
    </row>
    <row r="1612" spans="1:18" ht="15.75" customHeight="1">
      <c r="A1612" s="1">
        <v>1607</v>
      </c>
      <c r="C1612" s="2" t="s">
        <v>3581</v>
      </c>
      <c r="E1612" t="str" cm="1">
        <f t="array" aca="1" ref="E1612" ca="1">IF(F1612&lt;&gt;"",INDIRECT("'"&amp;F1612&amp;"'!"&amp;G1612),"")</f>
        <v/>
      </c>
      <c r="F1612" s="550"/>
      <c r="H1612" s="3"/>
      <c r="I1612" s="3"/>
      <c r="J1612" s="3"/>
    </row>
    <row r="1613" spans="1:18" ht="15.75" customHeight="1">
      <c r="A1613" s="1">
        <v>1608</v>
      </c>
      <c r="C1613" s="2" t="s">
        <v>3581</v>
      </c>
      <c r="E1613" t="str" cm="1">
        <f t="array" aca="1" ref="E1613" ca="1">IF(F1613&lt;&gt;"",INDIRECT("'"&amp;F1613&amp;"'!"&amp;G1613),"")</f>
        <v/>
      </c>
      <c r="F1613" s="550"/>
      <c r="H1613" s="3"/>
      <c r="I1613" s="3"/>
      <c r="J1613" s="3"/>
    </row>
    <row r="1614" spans="1:18" ht="15.75" customHeight="1">
      <c r="A1614" s="1">
        <v>1609</v>
      </c>
      <c r="C1614" s="2" t="s">
        <v>3581</v>
      </c>
      <c r="E1614" t="str" cm="1">
        <f t="array" aca="1" ref="E1614" ca="1">IF(F1614&lt;&gt;"",INDIRECT("'"&amp;F1614&amp;"'!"&amp;G1614),"")</f>
        <v/>
      </c>
      <c r="F1614" s="550"/>
      <c r="H1614" s="3"/>
      <c r="I1614" s="3"/>
      <c r="J1614" s="3"/>
    </row>
    <row r="1615" spans="1:18" ht="15.75" customHeight="1">
      <c r="A1615" s="1">
        <v>1610</v>
      </c>
      <c r="C1615" s="2" t="s">
        <v>3581</v>
      </c>
      <c r="E1615" t="str" cm="1">
        <f t="array" aca="1" ref="E1615" ca="1">IF(F1615&lt;&gt;"",INDIRECT("'"&amp;F1615&amp;"'!"&amp;G1615),"")</f>
        <v/>
      </c>
      <c r="F1615" s="550"/>
    </row>
    <row r="1616" spans="1:18">
      <c r="A1616">
        <v>1611</v>
      </c>
      <c r="B1616" s="6">
        <f>'BudgetSum 2-4'!F81</f>
        <v>0</v>
      </c>
      <c r="D1616" t="b">
        <f ca="1">E1616=B1616</f>
        <v>1</v>
      </c>
      <c r="E1616" cm="1">
        <f t="array" aca="1" ref="E1616" ca="1">IF(F1616&lt;&gt;"",INDIRECT("'"&amp;F1616&amp;"'!"&amp;G1616),"")</f>
        <v>0</v>
      </c>
      <c r="F1616" s="1175" t="s">
        <v>3517</v>
      </c>
      <c r="G1616" t="s">
        <v>4173</v>
      </c>
      <c r="R1616" s="1175"/>
    </row>
    <row r="1617" spans="1:18">
      <c r="A1617">
        <v>1612</v>
      </c>
      <c r="B1617" s="6">
        <f>'BudgetSum 2-4'!G3</f>
        <v>0</v>
      </c>
      <c r="D1617" t="b">
        <f ca="1">E1617=B1617</f>
        <v>1</v>
      </c>
      <c r="E1617" cm="1">
        <f t="array" aca="1" ref="E1617" ca="1">IF(F1617&lt;&gt;"",INDIRECT("'"&amp;F1617&amp;"'!"&amp;G1617),"")</f>
        <v>0</v>
      </c>
      <c r="F1617" s="1175" t="s">
        <v>3517</v>
      </c>
      <c r="G1617" t="s">
        <v>4174</v>
      </c>
      <c r="R1617" s="1175"/>
    </row>
    <row r="1618" spans="1:18" ht="15.75" customHeight="1">
      <c r="A1618" s="1">
        <v>1613</v>
      </c>
      <c r="C1618" s="2" t="s">
        <v>3581</v>
      </c>
      <c r="E1618" t="str" cm="1">
        <f t="array" aca="1" ref="E1618" ca="1">IF(F1618&lt;&gt;"",INDIRECT("'"&amp;F1618&amp;"'!"&amp;G1618),"")</f>
        <v/>
      </c>
      <c r="F1618" s="550"/>
      <c r="R1618" s="1175"/>
    </row>
    <row r="1619" spans="1:18" ht="15.75" customHeight="1">
      <c r="A1619" s="1">
        <v>1614</v>
      </c>
      <c r="C1619" s="2" t="s">
        <v>3581</v>
      </c>
      <c r="E1619" t="str" cm="1">
        <f t="array" aca="1" ref="E1619" ca="1">IF(F1619&lt;&gt;"",INDIRECT("'"&amp;F1619&amp;"'!"&amp;G1619),"")</f>
        <v/>
      </c>
      <c r="F1619" s="550"/>
      <c r="R1619" s="1175"/>
    </row>
    <row r="1620" spans="1:18" ht="15.75" customHeight="1">
      <c r="A1620" s="1">
        <v>1615</v>
      </c>
      <c r="C1620" s="2" t="s">
        <v>3581</v>
      </c>
      <c r="E1620" t="str" cm="1">
        <f t="array" aca="1" ref="E1620" ca="1">IF(F1620&lt;&gt;"",INDIRECT("'"&amp;F1620&amp;"'!"&amp;G1620),"")</f>
        <v/>
      </c>
      <c r="F1620" s="550"/>
      <c r="R1620" s="1175"/>
    </row>
    <row r="1621" spans="1:18" ht="15.75" customHeight="1">
      <c r="A1621" s="1">
        <v>1616</v>
      </c>
      <c r="C1621" s="2" t="s">
        <v>3581</v>
      </c>
      <c r="E1621" t="str" cm="1">
        <f t="array" aca="1" ref="E1621" ca="1">IF(F1621&lt;&gt;"",INDIRECT("'"&amp;F1621&amp;"'!"&amp;G1621),"")</f>
        <v/>
      </c>
      <c r="F1621" s="550"/>
      <c r="R1621" s="1175"/>
    </row>
    <row r="1622" spans="1:18" ht="15.75" customHeight="1">
      <c r="A1622" s="1">
        <v>1617</v>
      </c>
      <c r="C1622" s="2" t="s">
        <v>3581</v>
      </c>
      <c r="E1622" t="str" cm="1">
        <f t="array" aca="1" ref="E1622" ca="1">IF(F1622&lt;&gt;"",INDIRECT("'"&amp;F1622&amp;"'!"&amp;G1622),"")</f>
        <v/>
      </c>
      <c r="F1622" s="550"/>
      <c r="H1622" s="3"/>
      <c r="I1622" s="3"/>
      <c r="J1622" s="3"/>
    </row>
    <row r="1623" spans="1:18" ht="15.75" customHeight="1">
      <c r="A1623" s="1">
        <v>1618</v>
      </c>
      <c r="C1623" s="2" t="s">
        <v>3581</v>
      </c>
      <c r="E1623" t="str" cm="1">
        <f t="array" aca="1" ref="E1623" ca="1">IF(F1623&lt;&gt;"",INDIRECT("'"&amp;F1623&amp;"'!"&amp;G1623),"")</f>
        <v/>
      </c>
      <c r="F1623" s="550"/>
      <c r="H1623" s="3"/>
      <c r="I1623" s="3"/>
      <c r="J1623" s="3"/>
    </row>
    <row r="1624" spans="1:18" ht="15.75" customHeight="1">
      <c r="A1624" s="1">
        <v>1619</v>
      </c>
      <c r="C1624" s="2" t="s">
        <v>3581</v>
      </c>
      <c r="E1624" t="str" cm="1">
        <f t="array" aca="1" ref="E1624" ca="1">IF(F1624&lt;&gt;"",INDIRECT("'"&amp;F1624&amp;"'!"&amp;G1624),"")</f>
        <v/>
      </c>
      <c r="F1624" s="550"/>
      <c r="H1624" s="3"/>
      <c r="I1624" s="3"/>
      <c r="J1624" s="3"/>
    </row>
    <row r="1625" spans="1:18" ht="15.75" customHeight="1">
      <c r="A1625" s="1">
        <v>1620</v>
      </c>
      <c r="C1625" s="2" t="s">
        <v>3581</v>
      </c>
      <c r="E1625" t="str" cm="1">
        <f t="array" aca="1" ref="E1625" ca="1">IF(F1625&lt;&gt;"",INDIRECT("'"&amp;F1625&amp;"'!"&amp;G1625),"")</f>
        <v/>
      </c>
      <c r="F1625" s="550"/>
      <c r="H1625" s="3"/>
      <c r="I1625" s="3"/>
      <c r="J1625" s="3"/>
    </row>
    <row r="1626" spans="1:18" ht="15.75" customHeight="1">
      <c r="A1626" s="1">
        <v>1621</v>
      </c>
      <c r="C1626" s="2" t="s">
        <v>3581</v>
      </c>
      <c r="E1626" t="str" cm="1">
        <f t="array" aca="1" ref="E1626" ca="1">IF(F1626&lt;&gt;"",INDIRECT("'"&amp;F1626&amp;"'!"&amp;G1626),"")</f>
        <v/>
      </c>
      <c r="F1626" s="550"/>
    </row>
    <row r="1627" spans="1:18" ht="15.75" customHeight="1">
      <c r="A1627" s="1">
        <v>1622</v>
      </c>
      <c r="C1627" s="2" t="s">
        <v>3581</v>
      </c>
      <c r="E1627" t="str" cm="1">
        <f t="array" aca="1" ref="E1627" ca="1">IF(F1627&lt;&gt;"",INDIRECT("'"&amp;F1627&amp;"'!"&amp;G1627),"")</f>
        <v/>
      </c>
      <c r="F1627" s="550"/>
    </row>
    <row r="1628" spans="1:18" ht="15.75" customHeight="1">
      <c r="A1628" s="1">
        <v>1623</v>
      </c>
      <c r="C1628" s="2" t="s">
        <v>3581</v>
      </c>
      <c r="E1628" t="str" cm="1">
        <f t="array" aca="1" ref="E1628" ca="1">IF(F1628&lt;&gt;"",INDIRECT("'"&amp;F1628&amp;"'!"&amp;G1628),"")</f>
        <v/>
      </c>
      <c r="F1628" s="550"/>
      <c r="R1628" s="1175"/>
    </row>
    <row r="1629" spans="1:18" ht="15.75" customHeight="1">
      <c r="A1629" s="1">
        <v>1624</v>
      </c>
      <c r="C1629" s="2" t="s">
        <v>3581</v>
      </c>
      <c r="E1629" t="str" cm="1">
        <f t="array" aca="1" ref="E1629" ca="1">IF(F1629&lt;&gt;"",INDIRECT("'"&amp;F1629&amp;"'!"&amp;G1629),"")</f>
        <v/>
      </c>
      <c r="F1629" s="550"/>
      <c r="R1629" s="1175"/>
    </row>
    <row r="1630" spans="1:18">
      <c r="A1630">
        <v>1625</v>
      </c>
      <c r="B1630" s="6">
        <f>'BudgetSum 2-4'!G81</f>
        <v>0</v>
      </c>
      <c r="D1630" t="b">
        <f ca="1">E1630=B1630</f>
        <v>1</v>
      </c>
      <c r="E1630" cm="1">
        <f t="array" aca="1" ref="E1630" ca="1">IF(F1630&lt;&gt;"",INDIRECT("'"&amp;F1630&amp;"'!"&amp;G1630),"")</f>
        <v>0</v>
      </c>
      <c r="F1630" s="1175" t="s">
        <v>3517</v>
      </c>
      <c r="G1630" t="s">
        <v>4175</v>
      </c>
      <c r="R1630" s="1175"/>
    </row>
    <row r="1631" spans="1:18" ht="15" customHeight="1">
      <c r="A1631">
        <v>1626</v>
      </c>
      <c r="B1631" s="6">
        <f>'BudgetSum 2-4'!H3</f>
        <v>0</v>
      </c>
      <c r="D1631" t="b">
        <f ca="1">E1631=B1631</f>
        <v>1</v>
      </c>
      <c r="E1631" cm="1">
        <f t="array" aca="1" ref="E1631" ca="1">IF(F1631&lt;&gt;"",INDIRECT("'"&amp;F1631&amp;"'!"&amp;G1631),"")</f>
        <v>0</v>
      </c>
      <c r="F1631" s="1175" t="s">
        <v>3517</v>
      </c>
      <c r="G1631" t="s">
        <v>4176</v>
      </c>
      <c r="H1631" s="3"/>
      <c r="I1631" s="3"/>
      <c r="J1631" s="3"/>
    </row>
    <row r="1632" spans="1:18" ht="15.75" customHeight="1">
      <c r="A1632" s="1">
        <v>1627</v>
      </c>
      <c r="C1632" s="2" t="s">
        <v>3581</v>
      </c>
      <c r="E1632" t="str" cm="1">
        <f t="array" aca="1" ref="E1632" ca="1">IF(F1632&lt;&gt;"",INDIRECT("'"&amp;F1632&amp;"'!"&amp;G1632),"")</f>
        <v/>
      </c>
      <c r="F1632" s="550"/>
      <c r="R1632" s="1175"/>
    </row>
    <row r="1633" spans="1:18" ht="15.75" customHeight="1">
      <c r="A1633" s="1">
        <v>1628</v>
      </c>
      <c r="C1633" s="2" t="s">
        <v>3581</v>
      </c>
      <c r="E1633" t="str" cm="1">
        <f t="array" aca="1" ref="E1633" ca="1">IF(F1633&lt;&gt;"",INDIRECT("'"&amp;F1633&amp;"'!"&amp;G1633),"")</f>
        <v/>
      </c>
      <c r="F1633" s="550"/>
      <c r="R1633" s="1175"/>
    </row>
    <row r="1634" spans="1:18" ht="15.75" customHeight="1">
      <c r="A1634" s="1">
        <v>1629</v>
      </c>
      <c r="C1634" s="2" t="s">
        <v>3581</v>
      </c>
      <c r="E1634" t="str" cm="1">
        <f t="array" aca="1" ref="E1634" ca="1">IF(F1634&lt;&gt;"",INDIRECT("'"&amp;F1634&amp;"'!"&amp;G1634),"")</f>
        <v/>
      </c>
      <c r="F1634" s="550"/>
      <c r="R1634" s="1175"/>
    </row>
    <row r="1635" spans="1:18" ht="15.75" customHeight="1">
      <c r="A1635" s="1">
        <v>1630</v>
      </c>
      <c r="C1635" s="2" t="s">
        <v>3581</v>
      </c>
      <c r="E1635" t="str" cm="1">
        <f t="array" aca="1" ref="E1635" ca="1">IF(F1635&lt;&gt;"",INDIRECT("'"&amp;F1635&amp;"'!"&amp;G1635),"")</f>
        <v/>
      </c>
      <c r="F1635" s="550"/>
    </row>
    <row r="1636" spans="1:18" ht="15.75" customHeight="1">
      <c r="A1636" s="1">
        <v>1631</v>
      </c>
      <c r="C1636" s="2" t="s">
        <v>3581</v>
      </c>
      <c r="E1636" t="str" cm="1">
        <f t="array" aca="1" ref="E1636" ca="1">IF(F1636&lt;&gt;"",INDIRECT("'"&amp;F1636&amp;"'!"&amp;G1636),"")</f>
        <v/>
      </c>
      <c r="F1636" s="550"/>
    </row>
    <row r="1637" spans="1:18" ht="15.75" customHeight="1">
      <c r="A1637" s="1">
        <v>1632</v>
      </c>
      <c r="C1637" s="2" t="s">
        <v>3581</v>
      </c>
      <c r="E1637" t="str" cm="1">
        <f t="array" aca="1" ref="E1637" ca="1">IF(F1637&lt;&gt;"",INDIRECT("'"&amp;F1637&amp;"'!"&amp;G1637),"")</f>
        <v/>
      </c>
      <c r="F1637" s="550"/>
    </row>
    <row r="1638" spans="1:18" ht="15.75" customHeight="1">
      <c r="A1638" s="1">
        <v>1633</v>
      </c>
      <c r="C1638" s="2" t="s">
        <v>3581</v>
      </c>
      <c r="E1638" t="str" cm="1">
        <f t="array" aca="1" ref="E1638" ca="1">IF(F1638&lt;&gt;"",INDIRECT("'"&amp;F1638&amp;"'!"&amp;G1638),"")</f>
        <v/>
      </c>
      <c r="F1638" s="550"/>
    </row>
    <row r="1639" spans="1:18" ht="15.75" customHeight="1">
      <c r="A1639" s="1">
        <v>1634</v>
      </c>
      <c r="C1639" s="2" t="s">
        <v>3581</v>
      </c>
      <c r="E1639" t="str" cm="1">
        <f t="array" aca="1" ref="E1639" ca="1">IF(F1639&lt;&gt;"",INDIRECT("'"&amp;F1639&amp;"'!"&amp;G1639),"")</f>
        <v/>
      </c>
      <c r="F1639" s="550"/>
    </row>
    <row r="1640" spans="1:18" ht="15.75" customHeight="1">
      <c r="A1640" s="1">
        <v>1635</v>
      </c>
      <c r="C1640" s="2" t="s">
        <v>3581</v>
      </c>
      <c r="E1640" t="str" cm="1">
        <f t="array" aca="1" ref="E1640" ca="1">IF(F1640&lt;&gt;"",INDIRECT("'"&amp;F1640&amp;"'!"&amp;G1640),"")</f>
        <v/>
      </c>
      <c r="F1640" s="550"/>
    </row>
    <row r="1641" spans="1:18" ht="15.75" customHeight="1">
      <c r="A1641" s="1">
        <v>1636</v>
      </c>
      <c r="C1641" s="2" t="s">
        <v>3581</v>
      </c>
      <c r="E1641" t="str" cm="1">
        <f t="array" aca="1" ref="E1641" ca="1">IF(F1641&lt;&gt;"",INDIRECT("'"&amp;F1641&amp;"'!"&amp;G1641),"")</f>
        <v/>
      </c>
      <c r="F1641" s="550"/>
      <c r="R1641" s="1175"/>
    </row>
    <row r="1642" spans="1:18" ht="15.75" customHeight="1">
      <c r="A1642" s="1">
        <v>1637</v>
      </c>
      <c r="C1642" s="2" t="s">
        <v>3581</v>
      </c>
      <c r="E1642" t="str" cm="1">
        <f t="array" aca="1" ref="E1642" ca="1">IF(F1642&lt;&gt;"",INDIRECT("'"&amp;F1642&amp;"'!"&amp;G1642),"")</f>
        <v/>
      </c>
      <c r="F1642" s="550"/>
      <c r="R1642" s="1175"/>
    </row>
    <row r="1643" spans="1:18" ht="15.75" customHeight="1">
      <c r="A1643" s="1">
        <v>1638</v>
      </c>
      <c r="C1643" s="2" t="s">
        <v>3581</v>
      </c>
      <c r="E1643" t="str" cm="1">
        <f t="array" aca="1" ref="E1643" ca="1">IF(F1643&lt;&gt;"",INDIRECT("'"&amp;F1643&amp;"'!"&amp;G1643),"")</f>
        <v/>
      </c>
      <c r="F1643" s="550"/>
    </row>
    <row r="1644" spans="1:18">
      <c r="A1644">
        <v>1639</v>
      </c>
      <c r="B1644" s="6">
        <f>'BudgetSum 2-4'!H81</f>
        <v>0</v>
      </c>
      <c r="D1644" t="b">
        <f ca="1">E1644=B1644</f>
        <v>1</v>
      </c>
      <c r="E1644" cm="1">
        <f t="array" aca="1" ref="E1644" ca="1">IF(F1644&lt;&gt;"",INDIRECT("'"&amp;F1644&amp;"'!"&amp;G1644),"")</f>
        <v>0</v>
      </c>
      <c r="F1644" s="1175" t="s">
        <v>3517</v>
      </c>
      <c r="G1644" t="s">
        <v>4177</v>
      </c>
      <c r="R1644" s="1175"/>
    </row>
    <row r="1645" spans="1:18" ht="15.75" customHeight="1">
      <c r="A1645" s="1">
        <v>1640</v>
      </c>
      <c r="C1645" s="2" t="s">
        <v>3581</v>
      </c>
      <c r="E1645" t="str" cm="1">
        <f t="array" aca="1" ref="E1645" ca="1">IF(F1645&lt;&gt;"",INDIRECT("'"&amp;F1645&amp;"'!"&amp;G1645),"")</f>
        <v/>
      </c>
      <c r="F1645" s="550"/>
    </row>
    <row r="1646" spans="1:18" ht="15.75" customHeight="1">
      <c r="A1646" s="1">
        <v>1641</v>
      </c>
      <c r="C1646" s="2" t="s">
        <v>3581</v>
      </c>
      <c r="E1646" t="str" cm="1">
        <f t="array" aca="1" ref="E1646" ca="1">IF(F1646&lt;&gt;"",INDIRECT("'"&amp;F1646&amp;"'!"&amp;G1646),"")</f>
        <v/>
      </c>
      <c r="F1646" s="550"/>
    </row>
    <row r="1647" spans="1:18" ht="15.75" customHeight="1">
      <c r="A1647" s="1">
        <v>1642</v>
      </c>
      <c r="C1647" s="2" t="s">
        <v>3581</v>
      </c>
      <c r="E1647" t="str" cm="1">
        <f t="array" aca="1" ref="E1647" ca="1">IF(F1647&lt;&gt;"",INDIRECT("'"&amp;F1647&amp;"'!"&amp;G1647),"")</f>
        <v/>
      </c>
      <c r="F1647" s="550"/>
      <c r="R1647" s="1175"/>
    </row>
    <row r="1648" spans="1:18" ht="15.75" customHeight="1">
      <c r="A1648" s="1">
        <v>1643</v>
      </c>
      <c r="C1648" s="2" t="s">
        <v>3581</v>
      </c>
      <c r="E1648" t="str" cm="1">
        <f t="array" aca="1" ref="E1648" ca="1">IF(F1648&lt;&gt;"",INDIRECT("'"&amp;F1648&amp;"'!"&amp;G1648),"")</f>
        <v/>
      </c>
      <c r="F1648" s="550"/>
      <c r="R1648" s="1175"/>
    </row>
    <row r="1649" spans="1:18" ht="15.75" customHeight="1">
      <c r="A1649" s="1">
        <v>1644</v>
      </c>
      <c r="C1649" s="2" t="s">
        <v>3581</v>
      </c>
      <c r="E1649" t="str" cm="1">
        <f t="array" aca="1" ref="E1649" ca="1">IF(F1649&lt;&gt;"",INDIRECT("'"&amp;F1649&amp;"'!"&amp;G1649),"")</f>
        <v/>
      </c>
      <c r="F1649" s="550"/>
      <c r="R1649" s="1175"/>
    </row>
    <row r="1650" spans="1:18" ht="15.75" customHeight="1">
      <c r="A1650" s="1">
        <v>1645</v>
      </c>
      <c r="C1650" s="2" t="s">
        <v>3581</v>
      </c>
      <c r="E1650" t="str" cm="1">
        <f t="array" aca="1" ref="E1650" ca="1">IF(F1650&lt;&gt;"",INDIRECT("'"&amp;F1650&amp;"'!"&amp;G1650),"")</f>
        <v/>
      </c>
      <c r="F1650" s="550"/>
    </row>
    <row r="1651" spans="1:18" ht="15.75" customHeight="1">
      <c r="A1651" s="1">
        <v>1646</v>
      </c>
      <c r="C1651" s="2" t="s">
        <v>3581</v>
      </c>
      <c r="E1651" t="str" cm="1">
        <f t="array" aca="1" ref="E1651" ca="1">IF(F1651&lt;&gt;"",INDIRECT("'"&amp;F1651&amp;"'!"&amp;G1651),"")</f>
        <v/>
      </c>
      <c r="F1651" s="550"/>
    </row>
    <row r="1652" spans="1:18" ht="15.75" customHeight="1">
      <c r="A1652" s="1">
        <v>1647</v>
      </c>
      <c r="C1652" s="2" t="s">
        <v>3581</v>
      </c>
      <c r="E1652" t="str" cm="1">
        <f t="array" aca="1" ref="E1652" ca="1">IF(F1652&lt;&gt;"",INDIRECT("'"&amp;F1652&amp;"'!"&amp;G1652),"")</f>
        <v/>
      </c>
      <c r="F1652" s="550"/>
      <c r="H1652" s="3"/>
      <c r="I1652" s="3"/>
      <c r="J1652" s="3"/>
    </row>
    <row r="1653" spans="1:18" ht="15.75" customHeight="1">
      <c r="A1653" s="1">
        <v>1648</v>
      </c>
      <c r="C1653" s="2" t="s">
        <v>3581</v>
      </c>
      <c r="E1653" t="str" cm="1">
        <f t="array" aca="1" ref="E1653" ca="1">IF(F1653&lt;&gt;"",INDIRECT("'"&amp;F1653&amp;"'!"&amp;G1653),"")</f>
        <v/>
      </c>
      <c r="F1653" s="550"/>
      <c r="H1653" s="3"/>
      <c r="I1653" s="3"/>
      <c r="J1653" s="3"/>
    </row>
    <row r="1654" spans="1:18" ht="15.75" customHeight="1">
      <c r="A1654" s="1">
        <v>1649</v>
      </c>
      <c r="C1654" s="2" t="s">
        <v>3581</v>
      </c>
      <c r="E1654" t="str" cm="1">
        <f t="array" aca="1" ref="E1654" ca="1">IF(F1654&lt;&gt;"",INDIRECT("'"&amp;F1654&amp;"'!"&amp;G1654),"")</f>
        <v/>
      </c>
      <c r="F1654" s="550"/>
      <c r="H1654" s="3"/>
      <c r="I1654" s="3"/>
      <c r="J1654" s="3"/>
    </row>
    <row r="1655" spans="1:18" ht="15.75" customHeight="1">
      <c r="A1655" s="1">
        <v>1650</v>
      </c>
      <c r="C1655" s="2" t="s">
        <v>3581</v>
      </c>
      <c r="E1655" t="str" cm="1">
        <f t="array" aca="1" ref="E1655" ca="1">IF(F1655&lt;&gt;"",INDIRECT("'"&amp;F1655&amp;"'!"&amp;G1655),"")</f>
        <v/>
      </c>
      <c r="F1655" s="550"/>
      <c r="H1655" s="3"/>
      <c r="I1655" s="3"/>
      <c r="J1655" s="3"/>
    </row>
    <row r="1656" spans="1:18" ht="15.75" customHeight="1">
      <c r="A1656" s="1">
        <v>1651</v>
      </c>
      <c r="C1656" s="2" t="s">
        <v>3581</v>
      </c>
      <c r="E1656" t="str" cm="1">
        <f t="array" aca="1" ref="E1656" ca="1">IF(F1656&lt;&gt;"",INDIRECT("'"&amp;F1656&amp;"'!"&amp;G1656),"")</f>
        <v/>
      </c>
      <c r="F1656" s="550"/>
      <c r="H1656" s="3"/>
      <c r="I1656" s="3"/>
      <c r="J1656" s="3"/>
    </row>
    <row r="1657" spans="1:18" ht="15.75" customHeight="1">
      <c r="A1657" s="1">
        <v>1652</v>
      </c>
      <c r="C1657" s="2" t="s">
        <v>3581</v>
      </c>
      <c r="E1657" t="str" cm="1">
        <f t="array" aca="1" ref="E1657" ca="1">IF(F1657&lt;&gt;"",INDIRECT("'"&amp;F1657&amp;"'!"&amp;G1657),"")</f>
        <v/>
      </c>
      <c r="F1657" s="550"/>
      <c r="H1657" s="3"/>
      <c r="I1657" s="3"/>
      <c r="J1657" s="3"/>
    </row>
    <row r="1658" spans="1:18" ht="15.75" customHeight="1">
      <c r="A1658" s="1">
        <v>1653</v>
      </c>
      <c r="C1658" s="2" t="s">
        <v>3581</v>
      </c>
      <c r="E1658" t="str" cm="1">
        <f t="array" aca="1" ref="E1658" ca="1">IF(F1658&lt;&gt;"",INDIRECT("'"&amp;F1658&amp;"'!"&amp;G1658),"")</f>
        <v/>
      </c>
      <c r="F1658" s="550"/>
      <c r="H1658" s="3"/>
      <c r="I1658" s="3"/>
      <c r="J1658" s="3"/>
    </row>
    <row r="1659" spans="1:18" ht="15.75" customHeight="1">
      <c r="A1659" s="1">
        <v>1654</v>
      </c>
      <c r="C1659" s="2" t="s">
        <v>3871</v>
      </c>
      <c r="E1659" t="str" cm="1">
        <f t="array" aca="1" ref="E1659" ca="1">IF(F1659&lt;&gt;"",INDIRECT("'"&amp;F1659&amp;"'!"&amp;G1659),"")</f>
        <v/>
      </c>
      <c r="F1659" s="550"/>
      <c r="R1659" s="1175"/>
    </row>
    <row r="1660" spans="1:18" ht="15.75" customHeight="1">
      <c r="A1660" s="1">
        <v>1655</v>
      </c>
      <c r="C1660" s="2" t="s">
        <v>3581</v>
      </c>
      <c r="E1660" t="str" cm="1">
        <f t="array" aca="1" ref="E1660" ca="1">IF(F1660&lt;&gt;"",INDIRECT("'"&amp;F1660&amp;"'!"&amp;G1660),"")</f>
        <v/>
      </c>
      <c r="F1660" s="550"/>
      <c r="R1660" s="1175"/>
    </row>
    <row r="1661" spans="1:18" ht="15.75" customHeight="1">
      <c r="A1661" s="1">
        <v>1656</v>
      </c>
      <c r="C1661" s="2" t="s">
        <v>3581</v>
      </c>
      <c r="E1661" t="str" cm="1">
        <f t="array" aca="1" ref="E1661" ca="1">IF(F1661&lt;&gt;"",INDIRECT("'"&amp;F1661&amp;"'!"&amp;G1661),"")</f>
        <v/>
      </c>
      <c r="F1661" s="550"/>
    </row>
    <row r="1662" spans="1:18" ht="15.75" customHeight="1">
      <c r="A1662" s="1">
        <v>1657</v>
      </c>
      <c r="C1662" s="2" t="s">
        <v>3581</v>
      </c>
      <c r="E1662" t="str" cm="1">
        <f t="array" aca="1" ref="E1662" ca="1">IF(F1662&lt;&gt;"",INDIRECT("'"&amp;F1662&amp;"'!"&amp;G1662),"")</f>
        <v/>
      </c>
      <c r="F1662" s="550"/>
      <c r="R1662" s="1175"/>
    </row>
    <row r="1663" spans="1:18" ht="15.75" customHeight="1">
      <c r="A1663" s="1">
        <v>1658</v>
      </c>
      <c r="C1663" s="2" t="s">
        <v>3581</v>
      </c>
      <c r="E1663" t="str" cm="1">
        <f t="array" aca="1" ref="E1663" ca="1">IF(F1663&lt;&gt;"",INDIRECT("'"&amp;F1663&amp;"'!"&amp;G1663),"")</f>
        <v/>
      </c>
      <c r="F1663" s="550"/>
      <c r="H1663" s="3"/>
      <c r="I1663" s="3"/>
      <c r="J1663" s="3"/>
    </row>
    <row r="1664" spans="1:18" ht="15.75" customHeight="1">
      <c r="A1664" s="1">
        <v>1659</v>
      </c>
      <c r="C1664" s="2" t="s">
        <v>3581</v>
      </c>
      <c r="E1664" t="str" cm="1">
        <f t="array" aca="1" ref="E1664" ca="1">IF(F1664&lt;&gt;"",INDIRECT("'"&amp;F1664&amp;"'!"&amp;G1664),"")</f>
        <v/>
      </c>
      <c r="F1664" s="550"/>
      <c r="H1664" s="3"/>
      <c r="I1664" s="3"/>
      <c r="J1664" s="3"/>
    </row>
    <row r="1665" spans="1:10" ht="15.75" customHeight="1">
      <c r="A1665" s="1">
        <v>1660</v>
      </c>
      <c r="C1665" s="2" t="s">
        <v>3581</v>
      </c>
      <c r="E1665" t="str" cm="1">
        <f t="array" aca="1" ref="E1665" ca="1">IF(F1665&lt;&gt;"",INDIRECT("'"&amp;F1665&amp;"'!"&amp;G1665),"")</f>
        <v/>
      </c>
      <c r="F1665" s="550"/>
      <c r="H1665" s="3"/>
      <c r="I1665" s="3"/>
      <c r="J1665" s="3"/>
    </row>
    <row r="1666" spans="1:10" ht="15.75" customHeight="1">
      <c r="A1666" s="1">
        <v>1661</v>
      </c>
      <c r="C1666" s="2" t="s">
        <v>3581</v>
      </c>
      <c r="E1666" t="str" cm="1">
        <f t="array" aca="1" ref="E1666" ca="1">IF(F1666&lt;&gt;"",INDIRECT("'"&amp;F1666&amp;"'!"&amp;G1666),"")</f>
        <v/>
      </c>
      <c r="F1666" s="550"/>
      <c r="H1666" s="3"/>
      <c r="I1666" s="3"/>
      <c r="J1666" s="3"/>
    </row>
    <row r="1667" spans="1:10" ht="15.75" customHeight="1">
      <c r="A1667" s="1">
        <v>1662</v>
      </c>
      <c r="C1667" s="2" t="s">
        <v>3581</v>
      </c>
      <c r="E1667" t="str" cm="1">
        <f t="array" aca="1" ref="E1667" ca="1">IF(F1667&lt;&gt;"",INDIRECT("'"&amp;F1667&amp;"'!"&amp;G1667),"")</f>
        <v/>
      </c>
      <c r="F1667" s="550"/>
    </row>
    <row r="1668" spans="1:10" ht="15.75" customHeight="1">
      <c r="A1668" s="1">
        <v>1663</v>
      </c>
      <c r="C1668" s="2" t="s">
        <v>3581</v>
      </c>
      <c r="E1668" t="str" cm="1">
        <f t="array" aca="1" ref="E1668" ca="1">IF(F1668&lt;&gt;"",INDIRECT("'"&amp;F1668&amp;"'!"&amp;G1668),"")</f>
        <v/>
      </c>
      <c r="F1668" s="550"/>
    </row>
    <row r="1669" spans="1:10" ht="15.75" customHeight="1">
      <c r="A1669" s="1">
        <v>1664</v>
      </c>
      <c r="C1669" s="2" t="s">
        <v>3581</v>
      </c>
      <c r="E1669" t="str" cm="1">
        <f t="array" aca="1" ref="E1669" ca="1">IF(F1669&lt;&gt;"",INDIRECT("'"&amp;F1669&amp;"'!"&amp;G1669),"")</f>
        <v/>
      </c>
      <c r="F1669" s="550"/>
    </row>
    <row r="1670" spans="1:10" ht="15.75" customHeight="1">
      <c r="A1670" s="1">
        <v>1665</v>
      </c>
      <c r="C1670" s="2" t="s">
        <v>3581</v>
      </c>
      <c r="E1670" t="str" cm="1">
        <f t="array" aca="1" ref="E1670" ca="1">IF(F1670&lt;&gt;"",INDIRECT("'"&amp;F1670&amp;"'!"&amp;G1670),"")</f>
        <v/>
      </c>
      <c r="F1670" s="550"/>
    </row>
    <row r="1671" spans="1:10" ht="15.75" customHeight="1">
      <c r="A1671" s="1">
        <v>1666</v>
      </c>
      <c r="C1671" s="2" t="s">
        <v>3581</v>
      </c>
      <c r="E1671" t="str" cm="1">
        <f t="array" aca="1" ref="E1671" ca="1">IF(F1671&lt;&gt;"",INDIRECT("'"&amp;F1671&amp;"'!"&amp;G1671),"")</f>
        <v/>
      </c>
      <c r="F1671" s="550"/>
      <c r="H1671" s="3"/>
      <c r="I1671" s="3"/>
      <c r="J1671" s="3"/>
    </row>
    <row r="1672" spans="1:10" ht="15.75" customHeight="1">
      <c r="A1672" s="1">
        <v>1667</v>
      </c>
      <c r="C1672" s="2" t="s">
        <v>3871</v>
      </c>
      <c r="E1672" t="str" cm="1">
        <f t="array" aca="1" ref="E1672" ca="1">IF(F1672&lt;&gt;"",INDIRECT("'"&amp;F1672&amp;"'!"&amp;G1672),"")</f>
        <v/>
      </c>
      <c r="F1672" s="550"/>
      <c r="H1672" s="3"/>
      <c r="I1672" s="3"/>
      <c r="J1672" s="3"/>
    </row>
    <row r="1673" spans="1:10" ht="15.75" customHeight="1">
      <c r="A1673" s="1">
        <v>1668</v>
      </c>
      <c r="C1673" s="2" t="s">
        <v>3581</v>
      </c>
      <c r="E1673" t="str" cm="1">
        <f t="array" aca="1" ref="E1673" ca="1">IF(F1673&lt;&gt;"",INDIRECT("'"&amp;F1673&amp;"'!"&amp;G1673),"")</f>
        <v/>
      </c>
      <c r="F1673" s="550"/>
      <c r="H1673" s="3"/>
      <c r="I1673" s="3"/>
      <c r="J1673" s="3"/>
    </row>
    <row r="1674" spans="1:10" ht="15.75" customHeight="1">
      <c r="A1674" s="1">
        <v>1669</v>
      </c>
      <c r="C1674" s="2" t="s">
        <v>3581</v>
      </c>
      <c r="E1674" t="str" cm="1">
        <f t="array" aca="1" ref="E1674" ca="1">IF(F1674&lt;&gt;"",INDIRECT("'"&amp;F1674&amp;"'!"&amp;G1674),"")</f>
        <v/>
      </c>
      <c r="F1674" s="550"/>
      <c r="H1674" s="3"/>
      <c r="I1674" s="3"/>
      <c r="J1674" s="3"/>
    </row>
    <row r="1675" spans="1:10" ht="15.75" customHeight="1">
      <c r="A1675" s="1">
        <v>1670</v>
      </c>
      <c r="C1675" s="2" t="s">
        <v>3581</v>
      </c>
      <c r="E1675" t="str" cm="1">
        <f t="array" aca="1" ref="E1675" ca="1">IF(F1675&lt;&gt;"",INDIRECT("'"&amp;F1675&amp;"'!"&amp;G1675),"")</f>
        <v/>
      </c>
      <c r="F1675" s="550"/>
      <c r="H1675" s="3"/>
      <c r="I1675" s="3"/>
      <c r="J1675" s="3"/>
    </row>
    <row r="1676" spans="1:10" ht="15.75" customHeight="1">
      <c r="A1676" s="1">
        <v>1671</v>
      </c>
      <c r="C1676" s="2" t="s">
        <v>3581</v>
      </c>
      <c r="E1676" t="str" cm="1">
        <f t="array" aca="1" ref="E1676" ca="1">IF(F1676&lt;&gt;"",INDIRECT("'"&amp;F1676&amp;"'!"&amp;G1676),"")</f>
        <v/>
      </c>
      <c r="F1676" s="550"/>
      <c r="H1676" s="3"/>
      <c r="I1676" s="3"/>
      <c r="J1676" s="3"/>
    </row>
    <row r="1677" spans="1:10" ht="15.75" customHeight="1">
      <c r="A1677" s="1">
        <v>1672</v>
      </c>
      <c r="C1677" s="2" t="s">
        <v>3581</v>
      </c>
      <c r="E1677" t="str" cm="1">
        <f t="array" aca="1" ref="E1677" ca="1">IF(F1677&lt;&gt;"",INDIRECT("'"&amp;F1677&amp;"'!"&amp;G1677),"")</f>
        <v/>
      </c>
      <c r="F1677" s="550"/>
      <c r="H1677" s="3"/>
      <c r="I1677" s="3"/>
      <c r="J1677" s="3"/>
    </row>
    <row r="1678" spans="1:10" ht="15.75" customHeight="1">
      <c r="A1678" s="1">
        <v>1673</v>
      </c>
      <c r="C1678" s="2" t="s">
        <v>3581</v>
      </c>
      <c r="E1678" t="str" cm="1">
        <f t="array" aca="1" ref="E1678" ca="1">IF(F1678&lt;&gt;"",INDIRECT("'"&amp;F1678&amp;"'!"&amp;G1678),"")</f>
        <v/>
      </c>
      <c r="F1678" s="550"/>
      <c r="H1678" s="3"/>
      <c r="I1678" s="3"/>
      <c r="J1678" s="3"/>
    </row>
    <row r="1679" spans="1:10" ht="15.75" customHeight="1">
      <c r="A1679" s="1">
        <v>1674</v>
      </c>
      <c r="C1679" s="2" t="s">
        <v>3581</v>
      </c>
      <c r="E1679" t="str" cm="1">
        <f t="array" aca="1" ref="E1679" ca="1">IF(F1679&lt;&gt;"",INDIRECT("'"&amp;F1679&amp;"'!"&amp;G1679),"")</f>
        <v/>
      </c>
      <c r="F1679" s="550"/>
      <c r="H1679" s="3"/>
      <c r="I1679" s="3"/>
      <c r="J1679" s="3"/>
    </row>
    <row r="1680" spans="1:10" ht="15.75" customHeight="1">
      <c r="A1680" s="1">
        <v>1675</v>
      </c>
      <c r="C1680" s="2" t="s">
        <v>3581</v>
      </c>
      <c r="E1680" t="str" cm="1">
        <f t="array" aca="1" ref="E1680" ca="1">IF(F1680&lt;&gt;"",INDIRECT("'"&amp;F1680&amp;"'!"&amp;G1680),"")</f>
        <v/>
      </c>
      <c r="F1680" s="550"/>
      <c r="H1680" s="3"/>
      <c r="I1680" s="3"/>
      <c r="J1680" s="3"/>
    </row>
    <row r="1681" spans="1:10" ht="15.75" customHeight="1">
      <c r="A1681" s="1">
        <v>1676</v>
      </c>
      <c r="C1681" s="2" t="s">
        <v>3581</v>
      </c>
      <c r="E1681" t="str" cm="1">
        <f t="array" aca="1" ref="E1681" ca="1">IF(F1681&lt;&gt;"",INDIRECT("'"&amp;F1681&amp;"'!"&amp;G1681),"")</f>
        <v/>
      </c>
      <c r="F1681" s="550"/>
      <c r="H1681" s="3"/>
      <c r="I1681" s="3"/>
      <c r="J1681" s="3"/>
    </row>
    <row r="1682" spans="1:10" ht="15.75" customHeight="1">
      <c r="A1682" s="1">
        <v>1677</v>
      </c>
      <c r="C1682" s="2" t="s">
        <v>3581</v>
      </c>
      <c r="E1682" t="str" cm="1">
        <f t="array" aca="1" ref="E1682" ca="1">IF(F1682&lt;&gt;"",INDIRECT("'"&amp;F1682&amp;"'!"&amp;G1682),"")</f>
        <v/>
      </c>
      <c r="F1682" s="550"/>
      <c r="H1682" s="3"/>
      <c r="I1682" s="3"/>
      <c r="J1682" s="3"/>
    </row>
    <row r="1683" spans="1:10" ht="15.75" customHeight="1">
      <c r="A1683" s="1">
        <v>1678</v>
      </c>
      <c r="C1683" s="2" t="s">
        <v>3581</v>
      </c>
      <c r="E1683" t="str" cm="1">
        <f t="array" aca="1" ref="E1683" ca="1">IF(F1683&lt;&gt;"",INDIRECT("'"&amp;F1683&amp;"'!"&amp;G1683),"")</f>
        <v/>
      </c>
      <c r="F1683" s="550"/>
    </row>
    <row r="1684" spans="1:10" ht="15.75" customHeight="1">
      <c r="A1684" s="1">
        <v>1679</v>
      </c>
      <c r="C1684" s="2" t="s">
        <v>3581</v>
      </c>
      <c r="E1684" t="str" cm="1">
        <f t="array" aca="1" ref="E1684" ca="1">IF(F1684&lt;&gt;"",INDIRECT("'"&amp;F1684&amp;"'!"&amp;G1684),"")</f>
        <v/>
      </c>
      <c r="F1684" s="550"/>
    </row>
    <row r="1685" spans="1:10" ht="15.75" customHeight="1">
      <c r="A1685" s="1">
        <v>1680</v>
      </c>
      <c r="C1685" s="2" t="s">
        <v>3581</v>
      </c>
      <c r="E1685" t="str" cm="1">
        <f t="array" aca="1" ref="E1685" ca="1">IF(F1685&lt;&gt;"",INDIRECT("'"&amp;F1685&amp;"'!"&amp;G1685),"")</f>
        <v/>
      </c>
      <c r="F1685" s="550"/>
    </row>
    <row r="1686" spans="1:10" ht="15.75" customHeight="1">
      <c r="A1686" s="1">
        <v>1681</v>
      </c>
      <c r="C1686" s="2" t="s">
        <v>3581</v>
      </c>
      <c r="E1686" t="str" cm="1">
        <f t="array" aca="1" ref="E1686" ca="1">IF(F1686&lt;&gt;"",INDIRECT("'"&amp;F1686&amp;"'!"&amp;G1686),"")</f>
        <v/>
      </c>
      <c r="F1686" s="550"/>
    </row>
    <row r="1687" spans="1:10" ht="15.75" customHeight="1">
      <c r="A1687" s="1">
        <v>1682</v>
      </c>
      <c r="C1687" s="2" t="s">
        <v>3581</v>
      </c>
      <c r="E1687" t="str" cm="1">
        <f t="array" aca="1" ref="E1687" ca="1">IF(F1687&lt;&gt;"",INDIRECT("'"&amp;F1687&amp;"'!"&amp;G1687),"")</f>
        <v/>
      </c>
      <c r="F1687" s="550"/>
    </row>
    <row r="1688" spans="1:10" ht="15.75" customHeight="1">
      <c r="A1688" s="1">
        <v>1683</v>
      </c>
      <c r="C1688" s="2" t="s">
        <v>3581</v>
      </c>
      <c r="E1688" t="str" cm="1">
        <f t="array" aca="1" ref="E1688" ca="1">IF(F1688&lt;&gt;"",INDIRECT("'"&amp;F1688&amp;"'!"&amp;G1688),"")</f>
        <v/>
      </c>
      <c r="F1688" s="550"/>
    </row>
    <row r="1689" spans="1:10" ht="15.75" customHeight="1">
      <c r="A1689" s="1">
        <v>1684</v>
      </c>
      <c r="C1689" s="2" t="s">
        <v>3581</v>
      </c>
      <c r="E1689" t="str" cm="1">
        <f t="array" aca="1" ref="E1689" ca="1">IF(F1689&lt;&gt;"",INDIRECT("'"&amp;F1689&amp;"'!"&amp;G1689),"")</f>
        <v/>
      </c>
      <c r="F1689" s="550"/>
    </row>
    <row r="1690" spans="1:10" ht="15.75" customHeight="1">
      <c r="A1690" s="1">
        <v>1685</v>
      </c>
      <c r="C1690" s="2" t="s">
        <v>3581</v>
      </c>
      <c r="E1690" t="str" cm="1">
        <f t="array" aca="1" ref="E1690" ca="1">IF(F1690&lt;&gt;"",INDIRECT("'"&amp;F1690&amp;"'!"&amp;G1690),"")</f>
        <v/>
      </c>
      <c r="F1690" s="550"/>
      <c r="H1690" s="3"/>
      <c r="I1690" s="3"/>
      <c r="J1690" s="3"/>
    </row>
    <row r="1691" spans="1:10" ht="15.75" customHeight="1">
      <c r="A1691" s="1">
        <v>1686</v>
      </c>
      <c r="C1691" s="2" t="s">
        <v>3581</v>
      </c>
      <c r="E1691" t="str" cm="1">
        <f t="array" aca="1" ref="E1691" ca="1">IF(F1691&lt;&gt;"",INDIRECT("'"&amp;F1691&amp;"'!"&amp;G1691),"")</f>
        <v/>
      </c>
      <c r="F1691" s="550"/>
      <c r="H1691" s="3"/>
      <c r="I1691" s="3"/>
      <c r="J1691" s="3"/>
    </row>
    <row r="1692" spans="1:10" ht="15.75" customHeight="1">
      <c r="A1692" s="1">
        <v>1687</v>
      </c>
      <c r="C1692" s="2" t="s">
        <v>3581</v>
      </c>
      <c r="E1692" t="str" cm="1">
        <f t="array" aca="1" ref="E1692" ca="1">IF(F1692&lt;&gt;"",INDIRECT("'"&amp;F1692&amp;"'!"&amp;G1692),"")</f>
        <v/>
      </c>
      <c r="F1692" s="550"/>
      <c r="H1692" s="3"/>
      <c r="I1692" s="3"/>
      <c r="J1692" s="3"/>
    </row>
    <row r="1693" spans="1:10" ht="15.75" customHeight="1">
      <c r="A1693" s="1">
        <v>1688</v>
      </c>
      <c r="C1693" s="2" t="s">
        <v>3581</v>
      </c>
      <c r="E1693" t="str" cm="1">
        <f t="array" aca="1" ref="E1693" ca="1">IF(F1693&lt;&gt;"",INDIRECT("'"&amp;F1693&amp;"'!"&amp;G1693),"")</f>
        <v/>
      </c>
      <c r="F1693" s="550"/>
      <c r="H1693" s="3"/>
      <c r="I1693" s="3"/>
      <c r="J1693" s="3"/>
    </row>
    <row r="1694" spans="1:10" ht="15.75" customHeight="1">
      <c r="A1694" s="1">
        <v>1689</v>
      </c>
      <c r="C1694" s="2" t="s">
        <v>3581</v>
      </c>
      <c r="E1694" t="str" cm="1">
        <f t="array" aca="1" ref="E1694" ca="1">IF(F1694&lt;&gt;"",INDIRECT("'"&amp;F1694&amp;"'!"&amp;G1694),"")</f>
        <v/>
      </c>
      <c r="F1694" s="550"/>
    </row>
    <row r="1695" spans="1:10" ht="15.75" customHeight="1">
      <c r="A1695" s="1">
        <v>1690</v>
      </c>
      <c r="C1695" s="2" t="s">
        <v>3581</v>
      </c>
      <c r="E1695" t="str" cm="1">
        <f t="array" aca="1" ref="E1695" ca="1">IF(F1695&lt;&gt;"",INDIRECT("'"&amp;F1695&amp;"'!"&amp;G1695),"")</f>
        <v/>
      </c>
      <c r="F1695" s="550"/>
    </row>
    <row r="1696" spans="1:10" ht="15.75" customHeight="1">
      <c r="A1696" s="1">
        <v>1691</v>
      </c>
      <c r="C1696" s="2" t="s">
        <v>3581</v>
      </c>
      <c r="E1696" t="str" cm="1">
        <f t="array" aca="1" ref="E1696" ca="1">IF(F1696&lt;&gt;"",INDIRECT("'"&amp;F1696&amp;"'!"&amp;G1696),"")</f>
        <v/>
      </c>
      <c r="F1696" s="550"/>
      <c r="H1696" s="3"/>
      <c r="I1696" s="3"/>
      <c r="J1696" s="3"/>
    </row>
    <row r="1697" spans="1:10" ht="15.75" customHeight="1">
      <c r="A1697" s="1">
        <v>1692</v>
      </c>
      <c r="C1697" s="2" t="s">
        <v>3581</v>
      </c>
      <c r="E1697" t="str" cm="1">
        <f t="array" aca="1" ref="E1697" ca="1">IF(F1697&lt;&gt;"",INDIRECT("'"&amp;F1697&amp;"'!"&amp;G1697),"")</f>
        <v/>
      </c>
      <c r="F1697" s="550"/>
    </row>
    <row r="1698" spans="1:10" ht="15.75" customHeight="1">
      <c r="A1698" s="1">
        <v>1693</v>
      </c>
      <c r="C1698" s="2" t="s">
        <v>3581</v>
      </c>
      <c r="E1698" t="str" cm="1">
        <f t="array" aca="1" ref="E1698" ca="1">IF(F1698&lt;&gt;"",INDIRECT("'"&amp;F1698&amp;"'!"&amp;G1698),"")</f>
        <v/>
      </c>
      <c r="F1698" s="550"/>
    </row>
    <row r="1699" spans="1:10" ht="15.75" customHeight="1">
      <c r="A1699" s="1">
        <v>1694</v>
      </c>
      <c r="C1699" s="2" t="s">
        <v>3581</v>
      </c>
      <c r="E1699" t="str" cm="1">
        <f t="array" aca="1" ref="E1699" ca="1">IF(F1699&lt;&gt;"",INDIRECT("'"&amp;F1699&amp;"'!"&amp;G1699),"")</f>
        <v/>
      </c>
      <c r="F1699" s="550"/>
    </row>
    <row r="1700" spans="1:10" ht="15.75" customHeight="1">
      <c r="A1700" s="1">
        <v>1695</v>
      </c>
      <c r="C1700" s="2" t="s">
        <v>3581</v>
      </c>
      <c r="E1700" t="str" cm="1">
        <f t="array" aca="1" ref="E1700" ca="1">IF(F1700&lt;&gt;"",INDIRECT("'"&amp;F1700&amp;"'!"&amp;G1700),"")</f>
        <v/>
      </c>
      <c r="F1700" s="550"/>
    </row>
    <row r="1701" spans="1:10" ht="15.75" customHeight="1">
      <c r="A1701" s="1">
        <v>1696</v>
      </c>
      <c r="C1701" s="2" t="s">
        <v>3581</v>
      </c>
      <c r="E1701" t="str" cm="1">
        <f t="array" aca="1" ref="E1701" ca="1">IF(F1701&lt;&gt;"",INDIRECT("'"&amp;F1701&amp;"'!"&amp;G1701),"")</f>
        <v/>
      </c>
      <c r="F1701" s="550"/>
    </row>
    <row r="1702" spans="1:10" ht="15.75" customHeight="1">
      <c r="A1702" s="1">
        <v>1697</v>
      </c>
      <c r="C1702" s="2" t="s">
        <v>3581</v>
      </c>
      <c r="E1702" t="str" cm="1">
        <f t="array" aca="1" ref="E1702" ca="1">IF(F1702&lt;&gt;"",INDIRECT("'"&amp;F1702&amp;"'!"&amp;G1702),"")</f>
        <v/>
      </c>
      <c r="F1702" s="550"/>
    </row>
    <row r="1703" spans="1:10" ht="15.75" customHeight="1">
      <c r="A1703" s="1">
        <v>1698</v>
      </c>
      <c r="C1703" s="2" t="s">
        <v>3581</v>
      </c>
      <c r="E1703" t="str" cm="1">
        <f t="array" aca="1" ref="E1703" ca="1">IF(F1703&lt;&gt;"",INDIRECT("'"&amp;F1703&amp;"'!"&amp;G1703),"")</f>
        <v/>
      </c>
      <c r="F1703" s="550"/>
    </row>
    <row r="1704" spans="1:10" ht="15.75" customHeight="1">
      <c r="A1704" s="1">
        <v>1699</v>
      </c>
      <c r="C1704" s="2" t="s">
        <v>3581</v>
      </c>
      <c r="E1704" t="str" cm="1">
        <f t="array" aca="1" ref="E1704" ca="1">IF(F1704&lt;&gt;"",INDIRECT("'"&amp;F1704&amp;"'!"&amp;G1704),"")</f>
        <v/>
      </c>
      <c r="F1704" s="550"/>
    </row>
    <row r="1705" spans="1:10" ht="15.75" customHeight="1">
      <c r="A1705" s="1">
        <v>1700</v>
      </c>
      <c r="C1705" s="2" t="s">
        <v>3581</v>
      </c>
      <c r="E1705" t="str" cm="1">
        <f t="array" aca="1" ref="E1705" ca="1">IF(F1705&lt;&gt;"",INDIRECT("'"&amp;F1705&amp;"'!"&amp;G1705),"")</f>
        <v/>
      </c>
      <c r="F1705" s="550"/>
    </row>
    <row r="1706" spans="1:10" ht="15.75" customHeight="1">
      <c r="A1706" s="1">
        <v>1701</v>
      </c>
      <c r="C1706" s="2" t="s">
        <v>3581</v>
      </c>
      <c r="E1706" t="str" cm="1">
        <f t="array" aca="1" ref="E1706" ca="1">IF(F1706&lt;&gt;"",INDIRECT("'"&amp;F1706&amp;"'!"&amp;G1706),"")</f>
        <v/>
      </c>
      <c r="F1706" s="550"/>
      <c r="H1706" s="3"/>
      <c r="I1706" s="3"/>
      <c r="J1706" s="3"/>
    </row>
    <row r="1707" spans="1:10" ht="15.75" customHeight="1">
      <c r="A1707" s="1">
        <v>1702</v>
      </c>
      <c r="C1707" s="2" t="s">
        <v>3581</v>
      </c>
      <c r="E1707" t="str" cm="1">
        <f t="array" aca="1" ref="E1707" ca="1">IF(F1707&lt;&gt;"",INDIRECT("'"&amp;F1707&amp;"'!"&amp;G1707),"")</f>
        <v/>
      </c>
      <c r="F1707" s="550"/>
      <c r="H1707" s="3"/>
      <c r="I1707" s="3"/>
      <c r="J1707" s="3"/>
    </row>
    <row r="1708" spans="1:10" ht="15.75" customHeight="1">
      <c r="A1708" s="1">
        <v>1703</v>
      </c>
      <c r="C1708" s="2" t="s">
        <v>3581</v>
      </c>
      <c r="E1708" t="str" cm="1">
        <f t="array" aca="1" ref="E1708" ca="1">IF(F1708&lt;&gt;"",INDIRECT("'"&amp;F1708&amp;"'!"&amp;G1708),"")</f>
        <v/>
      </c>
      <c r="F1708" s="550"/>
      <c r="H1708" s="3"/>
      <c r="I1708" s="3"/>
      <c r="J1708" s="3"/>
    </row>
    <row r="1709" spans="1:10" ht="15.75" customHeight="1">
      <c r="A1709" s="1">
        <v>1704</v>
      </c>
      <c r="C1709" s="2" t="s">
        <v>3581</v>
      </c>
      <c r="E1709" t="str" cm="1">
        <f t="array" aca="1" ref="E1709" ca="1">IF(F1709&lt;&gt;"",INDIRECT("'"&amp;F1709&amp;"'!"&amp;G1709),"")</f>
        <v/>
      </c>
      <c r="F1709" s="550"/>
      <c r="H1709" s="3"/>
      <c r="I1709" s="3"/>
      <c r="J1709" s="3"/>
    </row>
    <row r="1710" spans="1:10" ht="15.75" customHeight="1">
      <c r="A1710" s="1">
        <v>1705</v>
      </c>
      <c r="C1710" s="2" t="s">
        <v>3581</v>
      </c>
      <c r="E1710" t="str" cm="1">
        <f t="array" aca="1" ref="E1710" ca="1">IF(F1710&lt;&gt;"",INDIRECT("'"&amp;F1710&amp;"'!"&amp;G1710),"")</f>
        <v/>
      </c>
      <c r="F1710" s="550"/>
      <c r="H1710" s="3"/>
      <c r="I1710" s="3"/>
      <c r="J1710" s="3"/>
    </row>
    <row r="1711" spans="1:10" ht="15.75" customHeight="1">
      <c r="A1711" s="1">
        <v>1706</v>
      </c>
      <c r="C1711" s="2" t="s">
        <v>3581</v>
      </c>
      <c r="E1711" t="str" cm="1">
        <f t="array" aca="1" ref="E1711" ca="1">IF(F1711&lt;&gt;"",INDIRECT("'"&amp;F1711&amp;"'!"&amp;G1711),"")</f>
        <v/>
      </c>
      <c r="F1711" s="550"/>
      <c r="H1711" s="3"/>
      <c r="I1711" s="3"/>
      <c r="J1711" s="3"/>
    </row>
    <row r="1712" spans="1:10" ht="15.75" customHeight="1">
      <c r="A1712" s="1">
        <v>1707</v>
      </c>
      <c r="C1712" s="2" t="s">
        <v>3581</v>
      </c>
      <c r="E1712" t="str" cm="1">
        <f t="array" aca="1" ref="E1712" ca="1">IF(F1712&lt;&gt;"",INDIRECT("'"&amp;F1712&amp;"'!"&amp;G1712),"")</f>
        <v/>
      </c>
      <c r="F1712" s="550"/>
      <c r="H1712" s="3"/>
      <c r="I1712" s="3"/>
      <c r="J1712" s="3"/>
    </row>
    <row r="1713" spans="1:10" ht="15.75" customHeight="1">
      <c r="A1713" s="1">
        <v>1708</v>
      </c>
      <c r="C1713" s="2" t="s">
        <v>3581</v>
      </c>
      <c r="E1713" t="str" cm="1">
        <f t="array" aca="1" ref="E1713" ca="1">IF(F1713&lt;&gt;"",INDIRECT("'"&amp;F1713&amp;"'!"&amp;G1713),"")</f>
        <v/>
      </c>
      <c r="F1713" s="550"/>
      <c r="H1713" s="3"/>
      <c r="I1713" s="3"/>
      <c r="J1713" s="3"/>
    </row>
    <row r="1714" spans="1:10" ht="15.75" customHeight="1">
      <c r="A1714" s="1">
        <v>1709</v>
      </c>
      <c r="C1714" s="2" t="s">
        <v>3581</v>
      </c>
      <c r="E1714" t="str" cm="1">
        <f t="array" aca="1" ref="E1714" ca="1">IF(F1714&lt;&gt;"",INDIRECT("'"&amp;F1714&amp;"'!"&amp;G1714),"")</f>
        <v/>
      </c>
      <c r="F1714" s="550"/>
      <c r="H1714" s="3"/>
      <c r="I1714" s="3"/>
      <c r="J1714" s="3"/>
    </row>
    <row r="1715" spans="1:10" ht="15.75" customHeight="1">
      <c r="A1715" s="1">
        <v>1710</v>
      </c>
      <c r="C1715" s="2" t="s">
        <v>3581</v>
      </c>
      <c r="E1715" t="str" cm="1">
        <f t="array" aca="1" ref="E1715" ca="1">IF(F1715&lt;&gt;"",INDIRECT("'"&amp;F1715&amp;"'!"&amp;G1715),"")</f>
        <v/>
      </c>
      <c r="F1715" s="550"/>
      <c r="H1715" s="3"/>
      <c r="I1715" s="3"/>
      <c r="J1715" s="3"/>
    </row>
    <row r="1716" spans="1:10" ht="15.75" customHeight="1">
      <c r="A1716" s="1">
        <v>1711</v>
      </c>
      <c r="C1716" s="2" t="s">
        <v>3581</v>
      </c>
      <c r="E1716" t="str" cm="1">
        <f t="array" aca="1" ref="E1716" ca="1">IF(F1716&lt;&gt;"",INDIRECT("'"&amp;F1716&amp;"'!"&amp;G1716),"")</f>
        <v/>
      </c>
      <c r="F1716" s="550"/>
      <c r="H1716" s="3"/>
      <c r="I1716" s="3"/>
      <c r="J1716" s="3"/>
    </row>
    <row r="1717" spans="1:10" ht="15.75" customHeight="1">
      <c r="A1717" s="1">
        <v>1712</v>
      </c>
      <c r="C1717" s="2" t="s">
        <v>3581</v>
      </c>
      <c r="E1717" t="str" cm="1">
        <f t="array" aca="1" ref="E1717" ca="1">IF(F1717&lt;&gt;"",INDIRECT("'"&amp;F1717&amp;"'!"&amp;G1717),"")</f>
        <v/>
      </c>
      <c r="F1717" s="550"/>
      <c r="H1717" s="3"/>
      <c r="I1717" s="3"/>
      <c r="J1717" s="3"/>
    </row>
    <row r="1718" spans="1:10" ht="15.75" customHeight="1">
      <c r="A1718" s="1">
        <v>1713</v>
      </c>
      <c r="C1718" s="2" t="s">
        <v>3581</v>
      </c>
      <c r="E1718" t="str" cm="1">
        <f t="array" aca="1" ref="E1718" ca="1">IF(F1718&lt;&gt;"",INDIRECT("'"&amp;F1718&amp;"'!"&amp;G1718),"")</f>
        <v/>
      </c>
      <c r="F1718" s="550"/>
      <c r="H1718" s="3"/>
      <c r="I1718" s="3"/>
      <c r="J1718" s="3"/>
    </row>
    <row r="1719" spans="1:10" ht="15.75" customHeight="1">
      <c r="A1719" s="1">
        <v>1714</v>
      </c>
      <c r="C1719" s="2" t="s">
        <v>3581</v>
      </c>
      <c r="E1719" t="str" cm="1">
        <f t="array" aca="1" ref="E1719" ca="1">IF(F1719&lt;&gt;"",INDIRECT("'"&amp;F1719&amp;"'!"&amp;G1719),"")</f>
        <v/>
      </c>
      <c r="F1719" s="550"/>
      <c r="H1719" s="3"/>
      <c r="I1719" s="3"/>
      <c r="J1719" s="3"/>
    </row>
    <row r="1720" spans="1:10" ht="15.75" customHeight="1">
      <c r="A1720" s="1">
        <v>1715</v>
      </c>
      <c r="C1720" s="2" t="s">
        <v>3581</v>
      </c>
      <c r="E1720" t="str" cm="1">
        <f t="array" aca="1" ref="E1720" ca="1">IF(F1720&lt;&gt;"",INDIRECT("'"&amp;F1720&amp;"'!"&amp;G1720),"")</f>
        <v/>
      </c>
      <c r="F1720" s="550"/>
      <c r="H1720" s="3"/>
      <c r="I1720" s="3"/>
      <c r="J1720" s="3"/>
    </row>
    <row r="1721" spans="1:10" ht="15.75" customHeight="1">
      <c r="A1721" s="1">
        <v>1716</v>
      </c>
      <c r="C1721" s="2" t="s">
        <v>3581</v>
      </c>
      <c r="E1721" t="str" cm="1">
        <f t="array" aca="1" ref="E1721" ca="1">IF(F1721&lt;&gt;"",INDIRECT("'"&amp;F1721&amp;"'!"&amp;G1721),"")</f>
        <v/>
      </c>
      <c r="F1721" s="550"/>
      <c r="H1721" s="3"/>
      <c r="I1721" s="3"/>
      <c r="J1721" s="3"/>
    </row>
    <row r="1722" spans="1:10" ht="15.75" customHeight="1">
      <c r="A1722" s="1">
        <v>1717</v>
      </c>
      <c r="C1722" s="2" t="s">
        <v>3581</v>
      </c>
      <c r="E1722" t="str" cm="1">
        <f t="array" aca="1" ref="E1722" ca="1">IF(F1722&lt;&gt;"",INDIRECT("'"&amp;F1722&amp;"'!"&amp;G1722),"")</f>
        <v/>
      </c>
      <c r="F1722" s="550"/>
      <c r="H1722" s="3"/>
      <c r="I1722" s="3"/>
      <c r="J1722" s="3"/>
    </row>
    <row r="1723" spans="1:10" ht="15.75" customHeight="1">
      <c r="A1723" s="1">
        <v>1718</v>
      </c>
      <c r="C1723" s="2" t="s">
        <v>3581</v>
      </c>
      <c r="E1723" t="str" cm="1">
        <f t="array" aca="1" ref="E1723" ca="1">IF(F1723&lt;&gt;"",INDIRECT("'"&amp;F1723&amp;"'!"&amp;G1723),"")</f>
        <v/>
      </c>
      <c r="F1723" s="550"/>
      <c r="H1723" s="3"/>
      <c r="I1723" s="3"/>
      <c r="J1723" s="3"/>
    </row>
    <row r="1724" spans="1:10" ht="15.75" customHeight="1">
      <c r="A1724" s="1">
        <v>1719</v>
      </c>
      <c r="C1724" s="2" t="s">
        <v>3581</v>
      </c>
      <c r="E1724" t="str" cm="1">
        <f t="array" aca="1" ref="E1724" ca="1">IF(F1724&lt;&gt;"",INDIRECT("'"&amp;F1724&amp;"'!"&amp;G1724),"")</f>
        <v/>
      </c>
      <c r="F1724" s="550"/>
      <c r="H1724" s="3"/>
      <c r="I1724" s="3"/>
      <c r="J1724" s="3"/>
    </row>
    <row r="1725" spans="1:10" ht="15.75" customHeight="1">
      <c r="A1725" s="1">
        <v>1720</v>
      </c>
      <c r="C1725" s="2" t="s">
        <v>3581</v>
      </c>
      <c r="E1725" t="str" cm="1">
        <f t="array" aca="1" ref="E1725" ca="1">IF(F1725&lt;&gt;"",INDIRECT("'"&amp;F1725&amp;"'!"&amp;G1725),"")</f>
        <v/>
      </c>
      <c r="F1725" s="550"/>
      <c r="H1725" s="3"/>
      <c r="I1725" s="3"/>
      <c r="J1725" s="3"/>
    </row>
    <row r="1726" spans="1:10" ht="15.75" customHeight="1">
      <c r="A1726" s="1">
        <v>1721</v>
      </c>
      <c r="C1726" s="2" t="s">
        <v>3581</v>
      </c>
      <c r="E1726" t="str" cm="1">
        <f t="array" aca="1" ref="E1726" ca="1">IF(F1726&lt;&gt;"",INDIRECT("'"&amp;F1726&amp;"'!"&amp;G1726),"")</f>
        <v/>
      </c>
      <c r="F1726" s="550"/>
      <c r="H1726" s="3"/>
      <c r="I1726" s="3"/>
      <c r="J1726" s="3"/>
    </row>
    <row r="1727" spans="1:10" ht="15.75" customHeight="1">
      <c r="A1727" s="1">
        <v>1722</v>
      </c>
      <c r="C1727" s="2" t="s">
        <v>3581</v>
      </c>
      <c r="E1727" t="str" cm="1">
        <f t="array" aca="1" ref="E1727" ca="1">IF(F1727&lt;&gt;"",INDIRECT("'"&amp;F1727&amp;"'!"&amp;G1727),"")</f>
        <v/>
      </c>
      <c r="F1727" s="550"/>
      <c r="H1727" s="3"/>
      <c r="I1727" s="3"/>
      <c r="J1727" s="3"/>
    </row>
    <row r="1728" spans="1:10" ht="15.75" customHeight="1">
      <c r="A1728" s="1">
        <v>1723</v>
      </c>
      <c r="C1728" s="2" t="s">
        <v>3581</v>
      </c>
      <c r="E1728" t="str" cm="1">
        <f t="array" aca="1" ref="E1728" ca="1">IF(F1728&lt;&gt;"",INDIRECT("'"&amp;F1728&amp;"'!"&amp;G1728),"")</f>
        <v/>
      </c>
      <c r="F1728" s="550"/>
      <c r="H1728" s="3"/>
      <c r="I1728" s="3"/>
      <c r="J1728" s="3"/>
    </row>
    <row r="1729" spans="1:18" ht="15.75" customHeight="1">
      <c r="A1729" s="1">
        <v>1724</v>
      </c>
      <c r="C1729" s="2" t="s">
        <v>3581</v>
      </c>
      <c r="E1729" t="str" cm="1">
        <f t="array" aca="1" ref="E1729" ca="1">IF(F1729&lt;&gt;"",INDIRECT("'"&amp;F1729&amp;"'!"&amp;G1729),"")</f>
        <v/>
      </c>
      <c r="F1729" s="550"/>
      <c r="H1729" s="3"/>
      <c r="I1729" s="3"/>
      <c r="J1729" s="3"/>
    </row>
    <row r="1730" spans="1:18" ht="15.75" customHeight="1">
      <c r="A1730" s="1">
        <v>1725</v>
      </c>
      <c r="C1730" s="2" t="s">
        <v>3581</v>
      </c>
      <c r="E1730" t="str" cm="1">
        <f t="array" aca="1" ref="E1730" ca="1">IF(F1730&lt;&gt;"",INDIRECT("'"&amp;F1730&amp;"'!"&amp;G1730),"")</f>
        <v/>
      </c>
      <c r="F1730" s="550"/>
    </row>
    <row r="1731" spans="1:18" ht="15.75" customHeight="1">
      <c r="A1731" s="1">
        <v>1726</v>
      </c>
      <c r="C1731" s="2" t="s">
        <v>3581</v>
      </c>
      <c r="E1731" t="str" cm="1">
        <f t="array" aca="1" ref="E1731" ca="1">IF(F1731&lt;&gt;"",INDIRECT("'"&amp;F1731&amp;"'!"&amp;G1731),"")</f>
        <v/>
      </c>
      <c r="F1731" s="550"/>
    </row>
    <row r="1732" spans="1:18" ht="15.75" customHeight="1">
      <c r="A1732" s="1">
        <v>1727</v>
      </c>
      <c r="C1732" s="2" t="s">
        <v>3581</v>
      </c>
      <c r="E1732" t="str" cm="1">
        <f t="array" aca="1" ref="E1732" ca="1">IF(F1732&lt;&gt;"",INDIRECT("'"&amp;F1732&amp;"'!"&amp;G1732),"")</f>
        <v/>
      </c>
      <c r="F1732" s="550"/>
    </row>
    <row r="1733" spans="1:18" ht="15.75" customHeight="1">
      <c r="A1733" s="1">
        <v>1728</v>
      </c>
      <c r="C1733" s="2" t="s">
        <v>3581</v>
      </c>
      <c r="E1733" t="str" cm="1">
        <f t="array" aca="1" ref="E1733" ca="1">IF(F1733&lt;&gt;"",INDIRECT("'"&amp;F1733&amp;"'!"&amp;G1733),"")</f>
        <v/>
      </c>
      <c r="F1733" s="550"/>
    </row>
    <row r="1734" spans="1:18" ht="15.75" customHeight="1">
      <c r="A1734" s="1">
        <v>1729</v>
      </c>
      <c r="C1734" s="2" t="s">
        <v>3581</v>
      </c>
      <c r="E1734" t="str" cm="1">
        <f t="array" aca="1" ref="E1734" ca="1">IF(F1734&lt;&gt;"",INDIRECT("'"&amp;F1734&amp;"'!"&amp;G1734),"")</f>
        <v/>
      </c>
      <c r="F1734" s="550"/>
    </row>
    <row r="1735" spans="1:18" ht="15.75" customHeight="1">
      <c r="A1735" s="1">
        <v>1730</v>
      </c>
      <c r="C1735" s="2" t="s">
        <v>3581</v>
      </c>
      <c r="E1735" t="str" cm="1">
        <f t="array" aca="1" ref="E1735" ca="1">IF(F1735&lt;&gt;"",INDIRECT("'"&amp;F1735&amp;"'!"&amp;G1735),"")</f>
        <v/>
      </c>
      <c r="F1735" s="550"/>
    </row>
    <row r="1736" spans="1:18" ht="15.75" customHeight="1">
      <c r="A1736" s="1">
        <v>1731</v>
      </c>
      <c r="C1736" s="2" t="s">
        <v>3581</v>
      </c>
      <c r="E1736" t="str" cm="1">
        <f t="array" aca="1" ref="E1736" ca="1">IF(F1736&lt;&gt;"",INDIRECT("'"&amp;F1736&amp;"'!"&amp;G1736),"")</f>
        <v/>
      </c>
      <c r="F1736" s="550"/>
    </row>
    <row r="1737" spans="1:18" ht="15.75" customHeight="1">
      <c r="A1737" s="1">
        <v>1732</v>
      </c>
      <c r="C1737" s="2" t="s">
        <v>3581</v>
      </c>
      <c r="E1737" t="str" cm="1">
        <f t="array" aca="1" ref="E1737" ca="1">IF(F1737&lt;&gt;"",INDIRECT("'"&amp;F1737&amp;"'!"&amp;G1737),"")</f>
        <v/>
      </c>
      <c r="F1737" s="550"/>
    </row>
    <row r="1738" spans="1:18" ht="15.75" customHeight="1">
      <c r="A1738" s="1">
        <v>1733</v>
      </c>
      <c r="C1738" s="2" t="s">
        <v>3581</v>
      </c>
      <c r="E1738" t="str" cm="1">
        <f t="array" aca="1" ref="E1738" ca="1">IF(F1738&lt;&gt;"",INDIRECT("'"&amp;F1738&amp;"'!"&amp;G1738),"")</f>
        <v/>
      </c>
      <c r="F1738" s="550"/>
    </row>
    <row r="1739" spans="1:18" ht="15.75" customHeight="1">
      <c r="A1739" s="1">
        <v>1734</v>
      </c>
      <c r="C1739" s="2" t="s">
        <v>3581</v>
      </c>
      <c r="E1739" t="str" cm="1">
        <f t="array" aca="1" ref="E1739" ca="1">IF(F1739&lt;&gt;"",INDIRECT("'"&amp;F1739&amp;"'!"&amp;G1739),"")</f>
        <v/>
      </c>
      <c r="F1739" s="550"/>
    </row>
    <row r="1740" spans="1:18" ht="15.75" customHeight="1">
      <c r="A1740" s="1">
        <v>1735</v>
      </c>
      <c r="C1740" s="2" t="s">
        <v>3581</v>
      </c>
      <c r="E1740" t="str" cm="1">
        <f t="array" aca="1" ref="E1740" ca="1">IF(F1740&lt;&gt;"",INDIRECT("'"&amp;F1740&amp;"'!"&amp;G1740),"")</f>
        <v/>
      </c>
      <c r="F1740" s="550"/>
    </row>
    <row r="1741" spans="1:18" ht="15.75" customHeight="1">
      <c r="A1741" s="1">
        <v>1736</v>
      </c>
      <c r="C1741" s="2" t="s">
        <v>3581</v>
      </c>
      <c r="E1741" t="str" cm="1">
        <f t="array" aca="1" ref="E1741" ca="1">IF(F1741&lt;&gt;"",INDIRECT("'"&amp;F1741&amp;"'!"&amp;G1741),"")</f>
        <v/>
      </c>
      <c r="F1741" s="550"/>
      <c r="R1741" s="1175"/>
    </row>
    <row r="1742" spans="1:18" ht="15.75" customHeight="1">
      <c r="A1742" s="1">
        <v>1737</v>
      </c>
      <c r="C1742" s="2" t="s">
        <v>3581</v>
      </c>
      <c r="E1742" t="str" cm="1">
        <f t="array" aca="1" ref="E1742" ca="1">IF(F1742&lt;&gt;"",INDIRECT("'"&amp;F1742&amp;"'!"&amp;G1742),"")</f>
        <v/>
      </c>
      <c r="F1742" s="550"/>
      <c r="R1742" s="1175"/>
    </row>
    <row r="1743" spans="1:18" ht="15.75" customHeight="1">
      <c r="A1743" s="1">
        <v>1738</v>
      </c>
      <c r="C1743" s="2" t="s">
        <v>3581</v>
      </c>
      <c r="E1743" t="str" cm="1">
        <f t="array" aca="1" ref="E1743" ca="1">IF(F1743&lt;&gt;"",INDIRECT("'"&amp;F1743&amp;"'!"&amp;G1743),"")</f>
        <v/>
      </c>
      <c r="F1743" s="550"/>
      <c r="R1743" s="1175"/>
    </row>
    <row r="1744" spans="1:18" ht="15.75" customHeight="1">
      <c r="A1744" s="1">
        <v>1739</v>
      </c>
      <c r="C1744" s="2" t="s">
        <v>3581</v>
      </c>
      <c r="E1744" t="str" cm="1">
        <f t="array" aca="1" ref="E1744" ca="1">IF(F1744&lt;&gt;"",INDIRECT("'"&amp;F1744&amp;"'!"&amp;G1744),"")</f>
        <v/>
      </c>
      <c r="F1744" s="550"/>
      <c r="R1744" s="1175"/>
    </row>
    <row r="1745" spans="1:18" ht="15.75" customHeight="1">
      <c r="A1745" s="1">
        <v>1740</v>
      </c>
      <c r="C1745" s="2" t="s">
        <v>3581</v>
      </c>
      <c r="E1745" t="str" cm="1">
        <f t="array" aca="1" ref="E1745" ca="1">IF(F1745&lt;&gt;"",INDIRECT("'"&amp;F1745&amp;"'!"&amp;G1745),"")</f>
        <v/>
      </c>
      <c r="F1745" s="550"/>
      <c r="R1745" s="1175"/>
    </row>
    <row r="1746" spans="1:18" ht="15.75" customHeight="1">
      <c r="A1746" s="1">
        <v>1741</v>
      </c>
      <c r="C1746" s="2" t="s">
        <v>3581</v>
      </c>
      <c r="E1746" t="str" cm="1">
        <f t="array" aca="1" ref="E1746" ca="1">IF(F1746&lt;&gt;"",INDIRECT("'"&amp;F1746&amp;"'!"&amp;G1746),"")</f>
        <v/>
      </c>
      <c r="F1746" s="550"/>
      <c r="R1746" s="1175"/>
    </row>
    <row r="1747" spans="1:18" ht="15.75" customHeight="1">
      <c r="A1747" s="1">
        <v>1742</v>
      </c>
      <c r="C1747" s="2" t="s">
        <v>3581</v>
      </c>
      <c r="E1747" t="str" cm="1">
        <f t="array" aca="1" ref="E1747" ca="1">IF(F1747&lt;&gt;"",INDIRECT("'"&amp;F1747&amp;"'!"&amp;G1747),"")</f>
        <v/>
      </c>
      <c r="F1747" s="550"/>
      <c r="R1747" s="1175"/>
    </row>
    <row r="1748" spans="1:18" ht="15.75" customHeight="1">
      <c r="A1748" s="1">
        <v>1743</v>
      </c>
      <c r="C1748" s="2" t="s">
        <v>3581</v>
      </c>
      <c r="E1748" t="str" cm="1">
        <f t="array" aca="1" ref="E1748" ca="1">IF(F1748&lt;&gt;"",INDIRECT("'"&amp;F1748&amp;"'!"&amp;G1748),"")</f>
        <v/>
      </c>
      <c r="F1748" s="550"/>
      <c r="R1748" s="1175"/>
    </row>
    <row r="1749" spans="1:18" ht="15.75" customHeight="1">
      <c r="A1749" s="1">
        <v>1744</v>
      </c>
      <c r="C1749" s="2" t="s">
        <v>3581</v>
      </c>
      <c r="E1749" t="str" cm="1">
        <f t="array" aca="1" ref="E1749" ca="1">IF(F1749&lt;&gt;"",INDIRECT("'"&amp;F1749&amp;"'!"&amp;G1749),"")</f>
        <v/>
      </c>
      <c r="F1749" s="550"/>
      <c r="R1749" s="1175"/>
    </row>
    <row r="1750" spans="1:18" ht="15.75" customHeight="1">
      <c r="A1750" s="1">
        <v>1745</v>
      </c>
      <c r="C1750" s="2" t="s">
        <v>3581</v>
      </c>
      <c r="E1750" t="str" cm="1">
        <f t="array" aca="1" ref="E1750" ca="1">IF(F1750&lt;&gt;"",INDIRECT("'"&amp;F1750&amp;"'!"&amp;G1750),"")</f>
        <v/>
      </c>
      <c r="F1750" s="550"/>
      <c r="R1750" s="1175"/>
    </row>
    <row r="1751" spans="1:18" ht="15.75" customHeight="1">
      <c r="A1751" s="1">
        <v>1746</v>
      </c>
      <c r="C1751" s="2" t="s">
        <v>3581</v>
      </c>
      <c r="E1751" t="str" cm="1">
        <f t="array" aca="1" ref="E1751" ca="1">IF(F1751&lt;&gt;"",INDIRECT("'"&amp;F1751&amp;"'!"&amp;G1751),"")</f>
        <v/>
      </c>
      <c r="F1751" s="550"/>
      <c r="H1751" s="3"/>
      <c r="I1751" s="3"/>
      <c r="J1751" s="3"/>
    </row>
    <row r="1752" spans="1:18" ht="15.75" customHeight="1">
      <c r="A1752" s="1">
        <v>1747</v>
      </c>
      <c r="C1752" s="2" t="s">
        <v>3581</v>
      </c>
      <c r="E1752" t="str" cm="1">
        <f t="array" aca="1" ref="E1752" ca="1">IF(F1752&lt;&gt;"",INDIRECT("'"&amp;F1752&amp;"'!"&amp;G1752),"")</f>
        <v/>
      </c>
      <c r="F1752" s="550"/>
      <c r="H1752" s="3"/>
      <c r="I1752" s="3"/>
      <c r="J1752" s="3"/>
    </row>
    <row r="1753" spans="1:18" ht="15.75" customHeight="1">
      <c r="A1753" s="1">
        <v>1748</v>
      </c>
      <c r="C1753" s="2" t="s">
        <v>3581</v>
      </c>
      <c r="E1753" t="str" cm="1">
        <f t="array" aca="1" ref="E1753" ca="1">IF(F1753&lt;&gt;"",INDIRECT("'"&amp;F1753&amp;"'!"&amp;G1753),"")</f>
        <v/>
      </c>
      <c r="F1753" s="550"/>
      <c r="R1753" s="1175"/>
    </row>
    <row r="1754" spans="1:18" ht="15.75" customHeight="1">
      <c r="A1754" s="1">
        <v>1749</v>
      </c>
      <c r="C1754" s="2" t="s">
        <v>3581</v>
      </c>
      <c r="E1754" t="str" cm="1">
        <f t="array" aca="1" ref="E1754" ca="1">IF(F1754&lt;&gt;"",INDIRECT("'"&amp;F1754&amp;"'!"&amp;G1754),"")</f>
        <v/>
      </c>
      <c r="F1754" s="550"/>
      <c r="R1754" s="1175"/>
    </row>
    <row r="1755" spans="1:18" ht="15.75" customHeight="1">
      <c r="A1755" s="1">
        <v>1750</v>
      </c>
      <c r="C1755" s="2" t="s">
        <v>3581</v>
      </c>
      <c r="E1755" t="str" cm="1">
        <f t="array" aca="1" ref="E1755" ca="1">IF(F1755&lt;&gt;"",INDIRECT("'"&amp;F1755&amp;"'!"&amp;G1755),"")</f>
        <v/>
      </c>
      <c r="F1755" s="550"/>
    </row>
    <row r="1756" spans="1:18" ht="15.75" customHeight="1">
      <c r="A1756" s="1">
        <v>1751</v>
      </c>
      <c r="C1756" s="2" t="s">
        <v>3581</v>
      </c>
      <c r="E1756" t="str" cm="1">
        <f t="array" aca="1" ref="E1756" ca="1">IF(F1756&lt;&gt;"",INDIRECT("'"&amp;F1756&amp;"'!"&amp;G1756),"")</f>
        <v/>
      </c>
      <c r="F1756" s="550"/>
    </row>
    <row r="1757" spans="1:18" ht="15.75" customHeight="1">
      <c r="A1757" s="1">
        <v>1752</v>
      </c>
      <c r="C1757" s="2" t="s">
        <v>3581</v>
      </c>
      <c r="E1757" t="str" cm="1">
        <f t="array" aca="1" ref="E1757" ca="1">IF(F1757&lt;&gt;"",INDIRECT("'"&amp;F1757&amp;"'!"&amp;G1757),"")</f>
        <v/>
      </c>
      <c r="F1757" s="550"/>
      <c r="H1757" s="3"/>
      <c r="I1757" s="3"/>
      <c r="J1757" s="3"/>
    </row>
    <row r="1758" spans="1:18" ht="15.75" customHeight="1">
      <c r="A1758" s="1">
        <v>1753</v>
      </c>
      <c r="C1758" s="2" t="s">
        <v>3581</v>
      </c>
      <c r="E1758" t="str" cm="1">
        <f t="array" aca="1" ref="E1758" ca="1">IF(F1758&lt;&gt;"",INDIRECT("'"&amp;F1758&amp;"'!"&amp;G1758),"")</f>
        <v/>
      </c>
      <c r="F1758" s="550"/>
      <c r="H1758" s="3"/>
      <c r="I1758" s="3"/>
      <c r="J1758" s="3"/>
    </row>
    <row r="1759" spans="1:18" ht="15.75" customHeight="1">
      <c r="A1759" s="1">
        <v>1754</v>
      </c>
      <c r="C1759" s="2" t="s">
        <v>3581</v>
      </c>
      <c r="E1759" t="str" cm="1">
        <f t="array" aca="1" ref="E1759" ca="1">IF(F1759&lt;&gt;"",INDIRECT("'"&amp;F1759&amp;"'!"&amp;G1759),"")</f>
        <v/>
      </c>
      <c r="F1759" s="550"/>
      <c r="R1759" s="1175"/>
    </row>
    <row r="1760" spans="1:18" ht="15.75" customHeight="1">
      <c r="A1760" s="1">
        <v>1755</v>
      </c>
      <c r="C1760" s="2" t="s">
        <v>3581</v>
      </c>
      <c r="E1760" t="str" cm="1">
        <f t="array" aca="1" ref="E1760" ca="1">IF(F1760&lt;&gt;"",INDIRECT("'"&amp;F1760&amp;"'!"&amp;G1760),"")</f>
        <v/>
      </c>
      <c r="F1760" s="550"/>
      <c r="R1760" s="1175"/>
    </row>
    <row r="1761" spans="1:18" ht="15.75" customHeight="1">
      <c r="A1761" s="1">
        <v>1756</v>
      </c>
      <c r="C1761" s="2" t="s">
        <v>3581</v>
      </c>
      <c r="E1761" t="str" cm="1">
        <f t="array" aca="1" ref="E1761" ca="1">IF(F1761&lt;&gt;"",INDIRECT("'"&amp;F1761&amp;"'!"&amp;G1761),"")</f>
        <v/>
      </c>
      <c r="F1761" s="550"/>
      <c r="R1761" s="1175"/>
    </row>
    <row r="1762" spans="1:18" ht="15.75" customHeight="1">
      <c r="A1762" s="1">
        <v>1757</v>
      </c>
      <c r="C1762" s="2" t="s">
        <v>3581</v>
      </c>
      <c r="E1762" t="str" cm="1">
        <f t="array" aca="1" ref="E1762" ca="1">IF(F1762&lt;&gt;"",INDIRECT("'"&amp;F1762&amp;"'!"&amp;G1762),"")</f>
        <v/>
      </c>
      <c r="F1762" s="550"/>
      <c r="R1762" s="1175"/>
    </row>
    <row r="1763" spans="1:18" ht="15.75" customHeight="1">
      <c r="A1763" s="1">
        <v>1758</v>
      </c>
      <c r="C1763" s="2" t="s">
        <v>3581</v>
      </c>
      <c r="E1763" t="str" cm="1">
        <f t="array" aca="1" ref="E1763" ca="1">IF(F1763&lt;&gt;"",INDIRECT("'"&amp;F1763&amp;"'!"&amp;G1763),"")</f>
        <v/>
      </c>
      <c r="F1763" s="550"/>
      <c r="R1763" s="1175"/>
    </row>
    <row r="1764" spans="1:18" ht="15.75" customHeight="1">
      <c r="A1764" s="1">
        <v>1759</v>
      </c>
      <c r="C1764" s="2" t="s">
        <v>3581</v>
      </c>
      <c r="E1764" t="str" cm="1">
        <f t="array" aca="1" ref="E1764" ca="1">IF(F1764&lt;&gt;"",INDIRECT("'"&amp;F1764&amp;"'!"&amp;G1764),"")</f>
        <v/>
      </c>
      <c r="F1764" s="550"/>
      <c r="R1764" s="1175"/>
    </row>
    <row r="1765" spans="1:18" ht="15.75" customHeight="1">
      <c r="A1765" s="1">
        <v>1760</v>
      </c>
      <c r="C1765" s="2" t="s">
        <v>3581</v>
      </c>
      <c r="E1765" t="str" cm="1">
        <f t="array" aca="1" ref="E1765" ca="1">IF(F1765&lt;&gt;"",INDIRECT("'"&amp;F1765&amp;"'!"&amp;G1765),"")</f>
        <v/>
      </c>
      <c r="F1765" s="550"/>
      <c r="R1765" s="1175"/>
    </row>
    <row r="1766" spans="1:18" ht="15.75" customHeight="1">
      <c r="A1766" s="1">
        <v>1761</v>
      </c>
      <c r="C1766" s="2" t="s">
        <v>3581</v>
      </c>
      <c r="E1766" t="str" cm="1">
        <f t="array" aca="1" ref="E1766" ca="1">IF(F1766&lt;&gt;"",INDIRECT("'"&amp;F1766&amp;"'!"&amp;G1766),"")</f>
        <v/>
      </c>
      <c r="F1766" s="550"/>
      <c r="R1766" s="1175"/>
    </row>
    <row r="1767" spans="1:18" ht="15.75" customHeight="1">
      <c r="A1767" s="1">
        <v>1762</v>
      </c>
      <c r="C1767" s="2" t="s">
        <v>3581</v>
      </c>
      <c r="E1767" t="str" cm="1">
        <f t="array" aca="1" ref="E1767" ca="1">IF(F1767&lt;&gt;"",INDIRECT("'"&amp;F1767&amp;"'!"&amp;G1767),"")</f>
        <v/>
      </c>
      <c r="F1767" s="550"/>
      <c r="R1767" s="1175"/>
    </row>
    <row r="1768" spans="1:18" ht="15.75" customHeight="1">
      <c r="A1768" s="1">
        <v>1763</v>
      </c>
      <c r="C1768" s="2" t="s">
        <v>3581</v>
      </c>
      <c r="E1768" t="str" cm="1">
        <f t="array" aca="1" ref="E1768" ca="1">IF(F1768&lt;&gt;"",INDIRECT("'"&amp;F1768&amp;"'!"&amp;G1768),"")</f>
        <v/>
      </c>
      <c r="F1768" s="550"/>
      <c r="R1768" s="1175"/>
    </row>
    <row r="1769" spans="1:18" ht="15.75" customHeight="1">
      <c r="A1769" s="1">
        <v>1764</v>
      </c>
      <c r="C1769" s="2" t="s">
        <v>3581</v>
      </c>
      <c r="E1769" t="str" cm="1">
        <f t="array" aca="1" ref="E1769" ca="1">IF(F1769&lt;&gt;"",INDIRECT("'"&amp;F1769&amp;"'!"&amp;G1769),"")</f>
        <v/>
      </c>
      <c r="F1769" s="550"/>
      <c r="R1769" s="1175"/>
    </row>
    <row r="1770" spans="1:18" ht="15.75" customHeight="1">
      <c r="A1770" s="1">
        <v>1765</v>
      </c>
      <c r="C1770" s="2" t="s">
        <v>3581</v>
      </c>
      <c r="E1770" t="str" cm="1">
        <f t="array" aca="1" ref="E1770" ca="1">IF(F1770&lt;&gt;"",INDIRECT("'"&amp;F1770&amp;"'!"&amp;G1770),"")</f>
        <v/>
      </c>
      <c r="F1770" s="550"/>
      <c r="R1770" s="1175"/>
    </row>
    <row r="1771" spans="1:18" ht="15.75" customHeight="1">
      <c r="A1771" s="1">
        <v>1766</v>
      </c>
      <c r="C1771" s="2" t="s">
        <v>3581</v>
      </c>
      <c r="E1771" t="str" cm="1">
        <f t="array" aca="1" ref="E1771" ca="1">IF(F1771&lt;&gt;"",INDIRECT("'"&amp;F1771&amp;"'!"&amp;G1771),"")</f>
        <v/>
      </c>
      <c r="F1771" s="550"/>
      <c r="R1771" s="1175"/>
    </row>
    <row r="1772" spans="1:18" ht="15.75" customHeight="1">
      <c r="A1772" s="1">
        <v>1767</v>
      </c>
      <c r="C1772" s="2" t="s">
        <v>3581</v>
      </c>
      <c r="E1772" t="str" cm="1">
        <f t="array" aca="1" ref="E1772" ca="1">IF(F1772&lt;&gt;"",INDIRECT("'"&amp;F1772&amp;"'!"&amp;G1772),"")</f>
        <v/>
      </c>
      <c r="F1772" s="550"/>
      <c r="R1772" s="1175"/>
    </row>
    <row r="1773" spans="1:18" ht="15.75" customHeight="1">
      <c r="A1773" s="1">
        <v>1768</v>
      </c>
      <c r="C1773" s="2" t="s">
        <v>3581</v>
      </c>
      <c r="E1773" t="str" cm="1">
        <f t="array" aca="1" ref="E1773" ca="1">IF(F1773&lt;&gt;"",INDIRECT("'"&amp;F1773&amp;"'!"&amp;G1773),"")</f>
        <v/>
      </c>
      <c r="F1773" s="550"/>
      <c r="R1773" s="1175"/>
    </row>
    <row r="1774" spans="1:18" ht="15.75" customHeight="1">
      <c r="A1774" s="1">
        <v>1769</v>
      </c>
      <c r="C1774" s="2" t="s">
        <v>3581</v>
      </c>
      <c r="E1774" t="str" cm="1">
        <f t="array" aca="1" ref="E1774" ca="1">IF(F1774&lt;&gt;"",INDIRECT("'"&amp;F1774&amp;"'!"&amp;G1774),"")</f>
        <v/>
      </c>
      <c r="F1774" s="550"/>
      <c r="R1774" s="1175"/>
    </row>
    <row r="1775" spans="1:18" ht="15.75" customHeight="1">
      <c r="A1775" s="1">
        <v>1770</v>
      </c>
      <c r="C1775" s="2" t="s">
        <v>3581</v>
      </c>
      <c r="E1775" t="str" cm="1">
        <f t="array" aca="1" ref="E1775" ca="1">IF(F1775&lt;&gt;"",INDIRECT("'"&amp;F1775&amp;"'!"&amp;G1775),"")</f>
        <v/>
      </c>
      <c r="F1775" s="550"/>
      <c r="R1775" s="1175"/>
    </row>
    <row r="1776" spans="1:18" ht="15.75" customHeight="1">
      <c r="A1776" s="1">
        <v>1771</v>
      </c>
      <c r="C1776" s="2" t="s">
        <v>3581</v>
      </c>
      <c r="E1776" t="str" cm="1">
        <f t="array" aca="1" ref="E1776" ca="1">IF(F1776&lt;&gt;"",INDIRECT("'"&amp;F1776&amp;"'!"&amp;G1776),"")</f>
        <v/>
      </c>
      <c r="F1776" s="550"/>
      <c r="R1776" s="1175"/>
    </row>
    <row r="1777" spans="1:18" ht="15.75" customHeight="1">
      <c r="A1777" s="1">
        <v>1772</v>
      </c>
      <c r="C1777" s="2" t="s">
        <v>3581</v>
      </c>
      <c r="E1777" t="str" cm="1">
        <f t="array" aca="1" ref="E1777" ca="1">IF(F1777&lt;&gt;"",INDIRECT("'"&amp;F1777&amp;"'!"&amp;G1777),"")</f>
        <v/>
      </c>
      <c r="F1777" s="550"/>
      <c r="R1777" s="1175"/>
    </row>
    <row r="1778" spans="1:18" ht="15.75" customHeight="1">
      <c r="A1778" s="1">
        <v>1773</v>
      </c>
      <c r="C1778" s="2" t="s">
        <v>3581</v>
      </c>
      <c r="E1778" t="str" cm="1">
        <f t="array" aca="1" ref="E1778" ca="1">IF(F1778&lt;&gt;"",INDIRECT("'"&amp;F1778&amp;"'!"&amp;G1778),"")</f>
        <v/>
      </c>
      <c r="F1778" s="550"/>
      <c r="R1778" s="1175"/>
    </row>
    <row r="1779" spans="1:18" ht="15.75" customHeight="1">
      <c r="A1779" s="1">
        <v>1774</v>
      </c>
      <c r="C1779" s="2" t="s">
        <v>3581</v>
      </c>
      <c r="E1779" t="str" cm="1">
        <f t="array" aca="1" ref="E1779" ca="1">IF(F1779&lt;&gt;"",INDIRECT("'"&amp;F1779&amp;"'!"&amp;G1779),"")</f>
        <v/>
      </c>
      <c r="F1779" s="550"/>
      <c r="H1779" s="3"/>
      <c r="I1779" s="3"/>
      <c r="J1779" s="3"/>
    </row>
    <row r="1780" spans="1:18" ht="15.75" customHeight="1">
      <c r="A1780" s="1">
        <v>1775</v>
      </c>
      <c r="C1780" s="2" t="s">
        <v>3581</v>
      </c>
      <c r="E1780" t="str" cm="1">
        <f t="array" aca="1" ref="E1780" ca="1">IF(F1780&lt;&gt;"",INDIRECT("'"&amp;F1780&amp;"'!"&amp;G1780),"")</f>
        <v/>
      </c>
      <c r="F1780" s="550"/>
      <c r="H1780" s="3"/>
      <c r="I1780" s="3"/>
      <c r="J1780" s="3"/>
    </row>
    <row r="1781" spans="1:18" ht="15.75" customHeight="1">
      <c r="A1781" s="1">
        <v>1776</v>
      </c>
      <c r="C1781" s="2" t="s">
        <v>3581</v>
      </c>
      <c r="E1781" t="str" cm="1">
        <f t="array" aca="1" ref="E1781" ca="1">IF(F1781&lt;&gt;"",INDIRECT("'"&amp;F1781&amp;"'!"&amp;G1781),"")</f>
        <v/>
      </c>
      <c r="F1781" s="550"/>
      <c r="H1781" s="3"/>
      <c r="I1781" s="3"/>
      <c r="J1781" s="3"/>
    </row>
    <row r="1782" spans="1:18" ht="15.75" customHeight="1">
      <c r="A1782" s="1">
        <v>1777</v>
      </c>
      <c r="C1782" s="2" t="s">
        <v>3581</v>
      </c>
      <c r="E1782" t="str" cm="1">
        <f t="array" aca="1" ref="E1782" ca="1">IF(F1782&lt;&gt;"",INDIRECT("'"&amp;F1782&amp;"'!"&amp;G1782),"")</f>
        <v/>
      </c>
      <c r="F1782" s="550"/>
      <c r="H1782" s="3"/>
      <c r="I1782" s="3"/>
      <c r="J1782" s="3"/>
    </row>
    <row r="1783" spans="1:18" ht="15.75" customHeight="1">
      <c r="A1783" s="1">
        <v>1778</v>
      </c>
      <c r="C1783" s="2" t="s">
        <v>3581</v>
      </c>
      <c r="E1783" t="str" cm="1">
        <f t="array" aca="1" ref="E1783" ca="1">IF(F1783&lt;&gt;"",INDIRECT("'"&amp;F1783&amp;"'!"&amp;G1783),"")</f>
        <v/>
      </c>
      <c r="F1783" s="550"/>
      <c r="R1783" s="1175"/>
    </row>
    <row r="1784" spans="1:18" ht="15.75" customHeight="1">
      <c r="A1784" s="1">
        <v>1779</v>
      </c>
      <c r="C1784" s="2" t="s">
        <v>3581</v>
      </c>
      <c r="E1784" t="str" cm="1">
        <f t="array" aca="1" ref="E1784" ca="1">IF(F1784&lt;&gt;"",INDIRECT("'"&amp;F1784&amp;"'!"&amp;G1784),"")</f>
        <v/>
      </c>
      <c r="F1784" s="550"/>
      <c r="R1784" s="1175"/>
    </row>
    <row r="1785" spans="1:18" ht="15.75" customHeight="1">
      <c r="A1785" s="1">
        <v>1780</v>
      </c>
      <c r="C1785" s="2" t="s">
        <v>3581</v>
      </c>
      <c r="E1785" t="str" cm="1">
        <f t="array" aca="1" ref="E1785" ca="1">IF(F1785&lt;&gt;"",INDIRECT("'"&amp;F1785&amp;"'!"&amp;G1785),"")</f>
        <v/>
      </c>
      <c r="F1785" s="550"/>
      <c r="R1785" s="1175"/>
    </row>
    <row r="1786" spans="1:18" ht="15.75" customHeight="1">
      <c r="A1786" s="1">
        <v>1781</v>
      </c>
      <c r="C1786" s="2" t="s">
        <v>3581</v>
      </c>
      <c r="E1786" t="str" cm="1">
        <f t="array" aca="1" ref="E1786" ca="1">IF(F1786&lt;&gt;"",INDIRECT("'"&amp;F1786&amp;"'!"&amp;G1786),"")</f>
        <v/>
      </c>
      <c r="F1786" s="550"/>
      <c r="R1786" s="1175"/>
    </row>
    <row r="1787" spans="1:18" ht="15.75" customHeight="1">
      <c r="A1787" s="1">
        <v>1782</v>
      </c>
      <c r="C1787" s="2" t="s">
        <v>3581</v>
      </c>
      <c r="E1787" t="str" cm="1">
        <f t="array" aca="1" ref="E1787" ca="1">IF(F1787&lt;&gt;"",INDIRECT("'"&amp;F1787&amp;"'!"&amp;G1787),"")</f>
        <v/>
      </c>
      <c r="F1787" s="550"/>
      <c r="R1787" s="1175"/>
    </row>
    <row r="1788" spans="1:18" ht="15.75" customHeight="1">
      <c r="A1788" s="1">
        <v>1783</v>
      </c>
      <c r="C1788" s="2" t="s">
        <v>3581</v>
      </c>
      <c r="E1788" t="str" cm="1">
        <f t="array" aca="1" ref="E1788" ca="1">IF(F1788&lt;&gt;"",INDIRECT("'"&amp;F1788&amp;"'!"&amp;G1788),"")</f>
        <v/>
      </c>
      <c r="F1788" s="550"/>
      <c r="R1788" s="1175"/>
    </row>
    <row r="1789" spans="1:18" ht="15.75" customHeight="1">
      <c r="A1789" s="1">
        <v>1784</v>
      </c>
      <c r="C1789" s="2" t="s">
        <v>3581</v>
      </c>
      <c r="E1789" t="str" cm="1">
        <f t="array" aca="1" ref="E1789" ca="1">IF(F1789&lt;&gt;"",INDIRECT("'"&amp;F1789&amp;"'!"&amp;G1789),"")</f>
        <v/>
      </c>
      <c r="F1789" s="550"/>
      <c r="R1789" s="1175"/>
    </row>
    <row r="1790" spans="1:18" ht="15.75" customHeight="1">
      <c r="A1790" s="1">
        <v>1785</v>
      </c>
      <c r="C1790" s="2" t="s">
        <v>3581</v>
      </c>
      <c r="E1790" t="str" cm="1">
        <f t="array" aca="1" ref="E1790" ca="1">IF(F1790&lt;&gt;"",INDIRECT("'"&amp;F1790&amp;"'!"&amp;G1790),"")</f>
        <v/>
      </c>
      <c r="F1790" s="550"/>
      <c r="R1790" s="1175"/>
    </row>
    <row r="1791" spans="1:18" ht="15.75" customHeight="1">
      <c r="A1791" s="1">
        <v>1786</v>
      </c>
      <c r="C1791" s="2" t="s">
        <v>3581</v>
      </c>
      <c r="E1791" t="str" cm="1">
        <f t="array" aca="1" ref="E1791" ca="1">IF(F1791&lt;&gt;"",INDIRECT("'"&amp;F1791&amp;"'!"&amp;G1791),"")</f>
        <v/>
      </c>
      <c r="F1791" s="550"/>
      <c r="R1791" s="1175"/>
    </row>
    <row r="1792" spans="1:18" ht="15.75" customHeight="1">
      <c r="A1792" s="1">
        <v>1787</v>
      </c>
      <c r="C1792" s="2" t="s">
        <v>3581</v>
      </c>
      <c r="E1792" t="str" cm="1">
        <f t="array" aca="1" ref="E1792" ca="1">IF(F1792&lt;&gt;"",INDIRECT("'"&amp;F1792&amp;"'!"&amp;G1792),"")</f>
        <v/>
      </c>
      <c r="F1792" s="550"/>
      <c r="R1792" s="1175"/>
    </row>
    <row r="1793" spans="1:18" ht="15.75" customHeight="1">
      <c r="A1793" s="1">
        <v>1788</v>
      </c>
      <c r="C1793" s="2" t="s">
        <v>3581</v>
      </c>
      <c r="E1793" t="str" cm="1">
        <f t="array" aca="1" ref="E1793" ca="1">IF(F1793&lt;&gt;"",INDIRECT("'"&amp;F1793&amp;"'!"&amp;G1793),"")</f>
        <v/>
      </c>
      <c r="F1793" s="550"/>
      <c r="R1793" s="1175"/>
    </row>
    <row r="1794" spans="1:18" ht="15.75" customHeight="1">
      <c r="A1794" s="1">
        <v>1789</v>
      </c>
      <c r="C1794" s="2" t="s">
        <v>3581</v>
      </c>
      <c r="E1794" t="str" cm="1">
        <f t="array" aca="1" ref="E1794" ca="1">IF(F1794&lt;&gt;"",INDIRECT("'"&amp;F1794&amp;"'!"&amp;G1794),"")</f>
        <v/>
      </c>
      <c r="F1794" s="550"/>
      <c r="R1794" s="1175"/>
    </row>
    <row r="1795" spans="1:18" ht="15.75" customHeight="1">
      <c r="A1795" s="1">
        <v>1790</v>
      </c>
      <c r="C1795" s="2" t="s">
        <v>3581</v>
      </c>
      <c r="E1795" t="str" cm="1">
        <f t="array" aca="1" ref="E1795" ca="1">IF(F1795&lt;&gt;"",INDIRECT("'"&amp;F1795&amp;"'!"&amp;G1795),"")</f>
        <v/>
      </c>
      <c r="F1795" s="550"/>
      <c r="R1795" s="1175"/>
    </row>
    <row r="1796" spans="1:18" ht="15.75" customHeight="1">
      <c r="A1796" s="1">
        <v>1791</v>
      </c>
      <c r="C1796" s="2" t="s">
        <v>3581</v>
      </c>
      <c r="E1796" t="str" cm="1">
        <f t="array" aca="1" ref="E1796" ca="1">IF(F1796&lt;&gt;"",INDIRECT("'"&amp;F1796&amp;"'!"&amp;G1796),"")</f>
        <v/>
      </c>
      <c r="F1796" s="550"/>
      <c r="R1796" s="1175"/>
    </row>
    <row r="1797" spans="1:18" ht="15.75" customHeight="1">
      <c r="A1797" s="1">
        <v>1792</v>
      </c>
      <c r="C1797" s="2" t="s">
        <v>3581</v>
      </c>
      <c r="E1797" t="str" cm="1">
        <f t="array" aca="1" ref="E1797" ca="1">IF(F1797&lt;&gt;"",INDIRECT("'"&amp;F1797&amp;"'!"&amp;G1797),"")</f>
        <v/>
      </c>
      <c r="F1797" s="550"/>
      <c r="R1797" s="1175"/>
    </row>
    <row r="1798" spans="1:18" ht="15.75" customHeight="1">
      <c r="A1798" s="1">
        <v>1793</v>
      </c>
      <c r="C1798" s="2" t="s">
        <v>3581</v>
      </c>
      <c r="E1798" t="str" cm="1">
        <f t="array" aca="1" ref="E1798" ca="1">IF(F1798&lt;&gt;"",INDIRECT("'"&amp;F1798&amp;"'!"&amp;G1798),"")</f>
        <v/>
      </c>
      <c r="F1798" s="550"/>
      <c r="R1798" s="1175"/>
    </row>
    <row r="1799" spans="1:18" ht="15.75" customHeight="1">
      <c r="A1799" s="1">
        <v>1794</v>
      </c>
      <c r="C1799" s="2" t="s">
        <v>3581</v>
      </c>
      <c r="E1799" t="str" cm="1">
        <f t="array" aca="1" ref="E1799" ca="1">IF(F1799&lt;&gt;"",INDIRECT("'"&amp;F1799&amp;"'!"&amp;G1799),"")</f>
        <v/>
      </c>
      <c r="F1799" s="550"/>
    </row>
    <row r="1800" spans="1:18" ht="15.75" customHeight="1">
      <c r="A1800" s="1">
        <v>1795</v>
      </c>
      <c r="C1800" s="2" t="s">
        <v>3581</v>
      </c>
      <c r="E1800" t="str" cm="1">
        <f t="array" aca="1" ref="E1800" ca="1">IF(F1800&lt;&gt;"",INDIRECT("'"&amp;F1800&amp;"'!"&amp;G1800),"")</f>
        <v/>
      </c>
      <c r="F1800" s="550"/>
      <c r="R1800" s="1175"/>
    </row>
    <row r="1801" spans="1:18" ht="15.75" customHeight="1">
      <c r="A1801" s="1">
        <v>1796</v>
      </c>
      <c r="C1801" s="2" t="s">
        <v>3581</v>
      </c>
      <c r="E1801" t="str" cm="1">
        <f t="array" aca="1" ref="E1801" ca="1">IF(F1801&lt;&gt;"",INDIRECT("'"&amp;F1801&amp;"'!"&amp;G1801),"")</f>
        <v/>
      </c>
      <c r="F1801" s="550"/>
      <c r="R1801" s="1175"/>
    </row>
    <row r="1802" spans="1:18" ht="15.75" customHeight="1">
      <c r="A1802" s="1">
        <v>1797</v>
      </c>
      <c r="C1802" s="2" t="s">
        <v>3581</v>
      </c>
      <c r="E1802" t="str" cm="1">
        <f t="array" aca="1" ref="E1802" ca="1">IF(F1802&lt;&gt;"",INDIRECT("'"&amp;F1802&amp;"'!"&amp;G1802),"")</f>
        <v/>
      </c>
      <c r="F1802" s="550"/>
      <c r="R1802" s="1175"/>
    </row>
    <row r="1803" spans="1:18" ht="15.75" customHeight="1">
      <c r="A1803" s="1">
        <v>1798</v>
      </c>
      <c r="C1803" s="2" t="s">
        <v>3581</v>
      </c>
      <c r="E1803" t="str" cm="1">
        <f t="array" aca="1" ref="E1803" ca="1">IF(F1803&lt;&gt;"",INDIRECT("'"&amp;F1803&amp;"'!"&amp;G1803),"")</f>
        <v/>
      </c>
      <c r="F1803" s="550"/>
    </row>
    <row r="1804" spans="1:18" ht="15.75" customHeight="1">
      <c r="A1804" s="1">
        <v>1799</v>
      </c>
      <c r="C1804" s="2" t="s">
        <v>3581</v>
      </c>
      <c r="E1804" t="str" cm="1">
        <f t="array" aca="1" ref="E1804" ca="1">IF(F1804&lt;&gt;"",INDIRECT("'"&amp;F1804&amp;"'!"&amp;G1804),"")</f>
        <v/>
      </c>
      <c r="F1804" s="550"/>
      <c r="R1804" s="1175"/>
    </row>
    <row r="1805" spans="1:18" ht="15.75" customHeight="1">
      <c r="A1805" s="1">
        <v>1800</v>
      </c>
      <c r="C1805" s="2" t="s">
        <v>3581</v>
      </c>
      <c r="E1805" t="str" cm="1">
        <f t="array" aca="1" ref="E1805" ca="1">IF(F1805&lt;&gt;"",INDIRECT("'"&amp;F1805&amp;"'!"&amp;G1805),"")</f>
        <v/>
      </c>
      <c r="F1805" s="550"/>
      <c r="R1805" s="1175"/>
    </row>
    <row r="1806" spans="1:18" ht="15.75" customHeight="1">
      <c r="A1806" s="1">
        <v>1801</v>
      </c>
      <c r="C1806" s="2" t="s">
        <v>3581</v>
      </c>
      <c r="E1806" t="str" cm="1">
        <f t="array" aca="1" ref="E1806" ca="1">IF(F1806&lt;&gt;"",INDIRECT("'"&amp;F1806&amp;"'!"&amp;G1806),"")</f>
        <v/>
      </c>
      <c r="F1806" s="550"/>
    </row>
    <row r="1807" spans="1:18" ht="15.75" customHeight="1">
      <c r="A1807" s="1">
        <v>1802</v>
      </c>
      <c r="C1807" s="2" t="s">
        <v>3581</v>
      </c>
      <c r="E1807" t="str" cm="1">
        <f t="array" aca="1" ref="E1807" ca="1">IF(F1807&lt;&gt;"",INDIRECT("'"&amp;F1807&amp;"'!"&amp;G1807),"")</f>
        <v/>
      </c>
      <c r="F1807" s="550"/>
      <c r="R1807" s="1175"/>
    </row>
    <row r="1808" spans="1:18" ht="15.75" customHeight="1">
      <c r="A1808" s="1">
        <v>1803</v>
      </c>
      <c r="C1808" s="2" t="s">
        <v>3581</v>
      </c>
      <c r="E1808" t="str" cm="1">
        <f t="array" aca="1" ref="E1808" ca="1">IF(F1808&lt;&gt;"",INDIRECT("'"&amp;F1808&amp;"'!"&amp;G1808),"")</f>
        <v/>
      </c>
      <c r="F1808" s="550"/>
      <c r="R1808" s="1175"/>
    </row>
    <row r="1809" spans="1:18" ht="15.75" customHeight="1">
      <c r="A1809" s="1">
        <v>1804</v>
      </c>
      <c r="C1809" s="2" t="s">
        <v>3581</v>
      </c>
      <c r="E1809" t="str" cm="1">
        <f t="array" aca="1" ref="E1809" ca="1">IF(F1809&lt;&gt;"",INDIRECT("'"&amp;F1809&amp;"'!"&amp;G1809),"")</f>
        <v/>
      </c>
      <c r="F1809" s="550"/>
      <c r="R1809" s="1175"/>
    </row>
    <row r="1810" spans="1:18" ht="15.75" customHeight="1">
      <c r="A1810" s="1">
        <v>1805</v>
      </c>
      <c r="C1810" s="2" t="s">
        <v>3581</v>
      </c>
      <c r="E1810" t="str" cm="1">
        <f t="array" aca="1" ref="E1810" ca="1">IF(F1810&lt;&gt;"",INDIRECT("'"&amp;F1810&amp;"'!"&amp;G1810),"")</f>
        <v/>
      </c>
      <c r="F1810" s="550"/>
      <c r="R1810" s="1175"/>
    </row>
    <row r="1811" spans="1:18" ht="15.75" customHeight="1">
      <c r="A1811" s="1">
        <v>1806</v>
      </c>
      <c r="C1811" s="2" t="s">
        <v>3581</v>
      </c>
      <c r="E1811" t="str" cm="1">
        <f t="array" aca="1" ref="E1811" ca="1">IF(F1811&lt;&gt;"",INDIRECT("'"&amp;F1811&amp;"'!"&amp;G1811),"")</f>
        <v/>
      </c>
      <c r="F1811" s="550"/>
      <c r="R1811" s="1175"/>
    </row>
    <row r="1812" spans="1:18" ht="15.75" customHeight="1">
      <c r="A1812" s="1">
        <v>1807</v>
      </c>
      <c r="C1812" s="2" t="s">
        <v>3581</v>
      </c>
      <c r="E1812" t="str" cm="1">
        <f t="array" aca="1" ref="E1812" ca="1">IF(F1812&lt;&gt;"",INDIRECT("'"&amp;F1812&amp;"'!"&amp;G1812),"")</f>
        <v/>
      </c>
      <c r="F1812" s="550"/>
      <c r="R1812" s="1175"/>
    </row>
    <row r="1813" spans="1:18" ht="15.75" customHeight="1">
      <c r="A1813" s="1">
        <v>1808</v>
      </c>
      <c r="C1813" s="2" t="s">
        <v>3581</v>
      </c>
      <c r="E1813" t="str" cm="1">
        <f t="array" aca="1" ref="E1813" ca="1">IF(F1813&lt;&gt;"",INDIRECT("'"&amp;F1813&amp;"'!"&amp;G1813),"")</f>
        <v/>
      </c>
      <c r="F1813" s="550"/>
      <c r="R1813" s="1175"/>
    </row>
    <row r="1814" spans="1:18" ht="15.75" customHeight="1">
      <c r="A1814" s="1">
        <v>1809</v>
      </c>
      <c r="C1814" s="2" t="s">
        <v>3581</v>
      </c>
      <c r="E1814" t="str" cm="1">
        <f t="array" aca="1" ref="E1814" ca="1">IF(F1814&lt;&gt;"",INDIRECT("'"&amp;F1814&amp;"'!"&amp;G1814),"")</f>
        <v/>
      </c>
      <c r="F1814" s="550"/>
      <c r="R1814" s="1175"/>
    </row>
    <row r="1815" spans="1:18" ht="15.75" customHeight="1">
      <c r="A1815" s="1">
        <v>1810</v>
      </c>
      <c r="C1815" s="2" t="s">
        <v>3581</v>
      </c>
      <c r="E1815" t="str" cm="1">
        <f t="array" aca="1" ref="E1815" ca="1">IF(F1815&lt;&gt;"",INDIRECT("'"&amp;F1815&amp;"'!"&amp;G1815),"")</f>
        <v/>
      </c>
      <c r="F1815" s="550"/>
    </row>
    <row r="1816" spans="1:18" ht="15.75" customHeight="1">
      <c r="A1816" s="1">
        <v>1811</v>
      </c>
      <c r="C1816" s="2" t="s">
        <v>3581</v>
      </c>
      <c r="E1816" t="str" cm="1">
        <f t="array" aca="1" ref="E1816" ca="1">IF(F1816&lt;&gt;"",INDIRECT("'"&amp;F1816&amp;"'!"&amp;G1816),"")</f>
        <v/>
      </c>
      <c r="F1816" s="550"/>
    </row>
    <row r="1817" spans="1:18" ht="15.75" customHeight="1">
      <c r="A1817" s="1">
        <v>1812</v>
      </c>
      <c r="C1817" s="2" t="s">
        <v>3581</v>
      </c>
      <c r="E1817" t="str" cm="1">
        <f t="array" aca="1" ref="E1817" ca="1">IF(F1817&lt;&gt;"",INDIRECT("'"&amp;F1817&amp;"'!"&amp;G1817),"")</f>
        <v/>
      </c>
      <c r="F1817" s="550"/>
    </row>
    <row r="1818" spans="1:18" ht="15.75" customHeight="1">
      <c r="A1818" s="1">
        <v>1813</v>
      </c>
      <c r="C1818" s="2" t="s">
        <v>3581</v>
      </c>
      <c r="E1818" t="str" cm="1">
        <f t="array" aca="1" ref="E1818" ca="1">IF(F1818&lt;&gt;"",INDIRECT("'"&amp;F1818&amp;"'!"&amp;G1818),"")</f>
        <v/>
      </c>
      <c r="F1818" s="550"/>
    </row>
    <row r="1819" spans="1:18" ht="15.75" customHeight="1">
      <c r="A1819" s="1">
        <v>1814</v>
      </c>
      <c r="C1819" s="2" t="s">
        <v>3581</v>
      </c>
      <c r="E1819" t="str" cm="1">
        <f t="array" aca="1" ref="E1819" ca="1">IF(F1819&lt;&gt;"",INDIRECT("'"&amp;F1819&amp;"'!"&amp;G1819),"")</f>
        <v/>
      </c>
      <c r="F1819" s="550"/>
    </row>
    <row r="1820" spans="1:18" ht="15.75" customHeight="1">
      <c r="A1820" s="1">
        <v>1815</v>
      </c>
      <c r="C1820" s="2" t="s">
        <v>3581</v>
      </c>
      <c r="E1820" t="str" cm="1">
        <f t="array" aca="1" ref="E1820" ca="1">IF(F1820&lt;&gt;"",INDIRECT("'"&amp;F1820&amp;"'!"&amp;G1820),"")</f>
        <v/>
      </c>
      <c r="F1820" s="550"/>
    </row>
    <row r="1821" spans="1:18" ht="15.75" customHeight="1">
      <c r="A1821" s="1">
        <v>1816</v>
      </c>
      <c r="C1821" s="2" t="s">
        <v>3581</v>
      </c>
      <c r="E1821" t="str" cm="1">
        <f t="array" aca="1" ref="E1821" ca="1">IF(F1821&lt;&gt;"",INDIRECT("'"&amp;F1821&amp;"'!"&amp;G1821),"")</f>
        <v/>
      </c>
      <c r="F1821" s="550"/>
    </row>
    <row r="1822" spans="1:18" ht="15.75" customHeight="1">
      <c r="A1822" s="1">
        <v>1817</v>
      </c>
      <c r="C1822" s="2" t="s">
        <v>3581</v>
      </c>
      <c r="E1822" t="str" cm="1">
        <f t="array" aca="1" ref="E1822" ca="1">IF(F1822&lt;&gt;"",INDIRECT("'"&amp;F1822&amp;"'!"&amp;G1822),"")</f>
        <v/>
      </c>
      <c r="F1822" s="550"/>
    </row>
    <row r="1823" spans="1:18" ht="15.75" customHeight="1">
      <c r="A1823" s="1">
        <v>1818</v>
      </c>
      <c r="C1823" s="2" t="s">
        <v>3581</v>
      </c>
      <c r="E1823" t="str" cm="1">
        <f t="array" aca="1" ref="E1823" ca="1">IF(F1823&lt;&gt;"",INDIRECT("'"&amp;F1823&amp;"'!"&amp;G1823),"")</f>
        <v/>
      </c>
      <c r="F1823" s="550"/>
      <c r="R1823" s="1175"/>
    </row>
    <row r="1824" spans="1:18" ht="15.75" customHeight="1">
      <c r="A1824" s="1">
        <v>1819</v>
      </c>
      <c r="C1824" s="2" t="s">
        <v>3581</v>
      </c>
      <c r="E1824" t="str" cm="1">
        <f t="array" aca="1" ref="E1824" ca="1">IF(F1824&lt;&gt;"",INDIRECT("'"&amp;F1824&amp;"'!"&amp;G1824),"")</f>
        <v/>
      </c>
      <c r="F1824" s="550"/>
      <c r="R1824" s="1175"/>
    </row>
    <row r="1825" spans="1:18" ht="15.75" customHeight="1">
      <c r="A1825" s="1">
        <v>1820</v>
      </c>
      <c r="C1825" s="2" t="s">
        <v>3581</v>
      </c>
      <c r="E1825" t="str" cm="1">
        <f t="array" aca="1" ref="E1825" ca="1">IF(F1825&lt;&gt;"",INDIRECT("'"&amp;F1825&amp;"'!"&amp;G1825),"")</f>
        <v/>
      </c>
      <c r="F1825" s="550"/>
      <c r="R1825" s="1175"/>
    </row>
    <row r="1826" spans="1:18" ht="15.75" customHeight="1">
      <c r="A1826" s="1">
        <v>1821</v>
      </c>
      <c r="C1826" s="2" t="s">
        <v>3581</v>
      </c>
      <c r="E1826" t="str" cm="1">
        <f t="array" aca="1" ref="E1826" ca="1">IF(F1826&lt;&gt;"",INDIRECT("'"&amp;F1826&amp;"'!"&amp;G1826),"")</f>
        <v/>
      </c>
      <c r="F1826" s="550"/>
      <c r="R1826" s="1175"/>
    </row>
    <row r="1827" spans="1:18" ht="15.75" customHeight="1">
      <c r="A1827" s="1">
        <v>1822</v>
      </c>
      <c r="C1827" s="2" t="s">
        <v>3581</v>
      </c>
      <c r="E1827" t="str" cm="1">
        <f t="array" aca="1" ref="E1827" ca="1">IF(F1827&lt;&gt;"",INDIRECT("'"&amp;F1827&amp;"'!"&amp;G1827),"")</f>
        <v/>
      </c>
      <c r="F1827" s="550"/>
      <c r="R1827" s="1175"/>
    </row>
    <row r="1828" spans="1:18" ht="15.75" customHeight="1">
      <c r="A1828" s="1">
        <v>1823</v>
      </c>
      <c r="C1828" s="2" t="s">
        <v>3581</v>
      </c>
      <c r="E1828" t="str" cm="1">
        <f t="array" aca="1" ref="E1828" ca="1">IF(F1828&lt;&gt;"",INDIRECT("'"&amp;F1828&amp;"'!"&amp;G1828),"")</f>
        <v/>
      </c>
      <c r="F1828" s="550"/>
      <c r="R1828" s="1175"/>
    </row>
    <row r="1829" spans="1:18" ht="15.75" customHeight="1">
      <c r="A1829" s="1">
        <v>1824</v>
      </c>
      <c r="C1829" s="2" t="s">
        <v>3581</v>
      </c>
      <c r="E1829" t="str" cm="1">
        <f t="array" aca="1" ref="E1829" ca="1">IF(F1829&lt;&gt;"",INDIRECT("'"&amp;F1829&amp;"'!"&amp;G1829),"")</f>
        <v/>
      </c>
      <c r="F1829" s="550"/>
      <c r="R1829" s="1175"/>
    </row>
    <row r="1830" spans="1:18" ht="15.75" customHeight="1">
      <c r="A1830" s="1">
        <v>1825</v>
      </c>
      <c r="C1830" s="2" t="s">
        <v>3581</v>
      </c>
      <c r="E1830" t="str" cm="1">
        <f t="array" aca="1" ref="E1830" ca="1">IF(F1830&lt;&gt;"",INDIRECT("'"&amp;F1830&amp;"'!"&amp;G1830),"")</f>
        <v/>
      </c>
      <c r="F1830" s="550"/>
      <c r="R1830" s="1175"/>
    </row>
    <row r="1831" spans="1:18" ht="15.75" customHeight="1">
      <c r="A1831" s="1">
        <v>1826</v>
      </c>
      <c r="C1831" s="2" t="s">
        <v>3581</v>
      </c>
      <c r="E1831" t="str" cm="1">
        <f t="array" aca="1" ref="E1831" ca="1">IF(F1831&lt;&gt;"",INDIRECT("'"&amp;F1831&amp;"'!"&amp;G1831),"")</f>
        <v/>
      </c>
      <c r="F1831" s="550"/>
    </row>
    <row r="1832" spans="1:18" ht="15.75" customHeight="1">
      <c r="A1832" s="1">
        <v>1827</v>
      </c>
      <c r="C1832" s="2" t="s">
        <v>3581</v>
      </c>
      <c r="E1832" t="str" cm="1">
        <f t="array" aca="1" ref="E1832" ca="1">IF(F1832&lt;&gt;"",INDIRECT("'"&amp;F1832&amp;"'!"&amp;G1832),"")</f>
        <v/>
      </c>
      <c r="F1832" s="550"/>
    </row>
    <row r="1833" spans="1:18" ht="15.75" customHeight="1">
      <c r="A1833" s="1">
        <v>1828</v>
      </c>
      <c r="C1833" s="2" t="s">
        <v>3581</v>
      </c>
      <c r="E1833" t="str" cm="1">
        <f t="array" aca="1" ref="E1833" ca="1">IF(F1833&lt;&gt;"",INDIRECT("'"&amp;F1833&amp;"'!"&amp;G1833),"")</f>
        <v/>
      </c>
      <c r="F1833" s="550"/>
    </row>
    <row r="1834" spans="1:18" ht="15.75" customHeight="1">
      <c r="A1834" s="1">
        <v>1829</v>
      </c>
      <c r="C1834" s="2" t="s">
        <v>3581</v>
      </c>
      <c r="E1834" t="str" cm="1">
        <f t="array" aca="1" ref="E1834" ca="1">IF(F1834&lt;&gt;"",INDIRECT("'"&amp;F1834&amp;"'!"&amp;G1834),"")</f>
        <v/>
      </c>
      <c r="F1834" s="550"/>
    </row>
    <row r="1835" spans="1:18" ht="15.75" customHeight="1">
      <c r="A1835" s="1">
        <v>1830</v>
      </c>
      <c r="C1835" s="2" t="s">
        <v>3581</v>
      </c>
      <c r="E1835" t="str" cm="1">
        <f t="array" aca="1" ref="E1835" ca="1">IF(F1835&lt;&gt;"",INDIRECT("'"&amp;F1835&amp;"'!"&amp;G1835),"")</f>
        <v/>
      </c>
      <c r="F1835" s="550"/>
    </row>
    <row r="1836" spans="1:18" ht="15.75" customHeight="1">
      <c r="A1836" s="1">
        <v>1831</v>
      </c>
      <c r="C1836" s="2" t="s">
        <v>3581</v>
      </c>
      <c r="E1836" t="str" cm="1">
        <f t="array" aca="1" ref="E1836" ca="1">IF(F1836&lt;&gt;"",INDIRECT("'"&amp;F1836&amp;"'!"&amp;G1836),"")</f>
        <v/>
      </c>
      <c r="F1836" s="550"/>
    </row>
    <row r="1837" spans="1:18" ht="15.75" customHeight="1">
      <c r="A1837" s="1">
        <v>1832</v>
      </c>
      <c r="C1837" s="2" t="s">
        <v>3581</v>
      </c>
      <c r="E1837" t="str" cm="1">
        <f t="array" aca="1" ref="E1837" ca="1">IF(F1837&lt;&gt;"",INDIRECT("'"&amp;F1837&amp;"'!"&amp;G1837),"")</f>
        <v/>
      </c>
      <c r="F1837" s="550"/>
    </row>
    <row r="1838" spans="1:18" ht="15.75" customHeight="1">
      <c r="A1838" s="1">
        <v>1833</v>
      </c>
      <c r="C1838" s="2" t="s">
        <v>3581</v>
      </c>
      <c r="E1838" t="str" cm="1">
        <f t="array" aca="1" ref="E1838" ca="1">IF(F1838&lt;&gt;"",INDIRECT("'"&amp;F1838&amp;"'!"&amp;G1838),"")</f>
        <v/>
      </c>
      <c r="F1838" s="550"/>
    </row>
    <row r="1839" spans="1:18" ht="15.75" customHeight="1">
      <c r="A1839" s="1">
        <v>1834</v>
      </c>
      <c r="C1839" s="2" t="s">
        <v>3581</v>
      </c>
      <c r="E1839" t="str" cm="1">
        <f t="array" aca="1" ref="E1839" ca="1">IF(F1839&lt;&gt;"",INDIRECT("'"&amp;F1839&amp;"'!"&amp;G1839),"")</f>
        <v/>
      </c>
      <c r="F1839" s="550"/>
      <c r="R1839" s="1175"/>
    </row>
    <row r="1840" spans="1:18" ht="15.75" customHeight="1">
      <c r="A1840" s="1">
        <v>1835</v>
      </c>
      <c r="C1840" s="2" t="s">
        <v>3581</v>
      </c>
      <c r="E1840" t="str" cm="1">
        <f t="array" aca="1" ref="E1840" ca="1">IF(F1840&lt;&gt;"",INDIRECT("'"&amp;F1840&amp;"'!"&amp;G1840),"")</f>
        <v/>
      </c>
      <c r="F1840" s="550"/>
      <c r="R1840" s="1175"/>
    </row>
    <row r="1841" spans="1:18" ht="15.75" customHeight="1">
      <c r="A1841" s="1">
        <v>1836</v>
      </c>
      <c r="C1841" s="2" t="s">
        <v>3581</v>
      </c>
      <c r="E1841" t="str" cm="1">
        <f t="array" aca="1" ref="E1841" ca="1">IF(F1841&lt;&gt;"",INDIRECT("'"&amp;F1841&amp;"'!"&amp;G1841),"")</f>
        <v/>
      </c>
      <c r="F1841" s="550"/>
      <c r="R1841" s="1175"/>
    </row>
    <row r="1842" spans="1:18" ht="15.75" customHeight="1">
      <c r="A1842" s="1">
        <v>1837</v>
      </c>
      <c r="C1842" s="2" t="s">
        <v>3581</v>
      </c>
      <c r="E1842" t="str" cm="1">
        <f t="array" aca="1" ref="E1842" ca="1">IF(F1842&lt;&gt;"",INDIRECT("'"&amp;F1842&amp;"'!"&amp;G1842),"")</f>
        <v/>
      </c>
      <c r="F1842" s="550"/>
      <c r="R1842" s="1175"/>
    </row>
    <row r="1843" spans="1:18" ht="15.75" customHeight="1">
      <c r="A1843" s="1">
        <v>1838</v>
      </c>
      <c r="C1843" s="2" t="s">
        <v>3581</v>
      </c>
      <c r="E1843" t="str" cm="1">
        <f t="array" aca="1" ref="E1843" ca="1">IF(F1843&lt;&gt;"",INDIRECT("'"&amp;F1843&amp;"'!"&amp;G1843),"")</f>
        <v/>
      </c>
      <c r="F1843" s="550"/>
      <c r="R1843" s="1175"/>
    </row>
    <row r="1844" spans="1:18" ht="15.75" customHeight="1">
      <c r="A1844" s="1">
        <v>1839</v>
      </c>
      <c r="C1844" s="2" t="s">
        <v>3581</v>
      </c>
      <c r="E1844" t="str" cm="1">
        <f t="array" aca="1" ref="E1844" ca="1">IF(F1844&lt;&gt;"",INDIRECT("'"&amp;F1844&amp;"'!"&amp;G1844),"")</f>
        <v/>
      </c>
      <c r="F1844" s="550"/>
      <c r="R1844" s="1175"/>
    </row>
    <row r="1845" spans="1:18" ht="15.75" customHeight="1">
      <c r="A1845" s="1">
        <v>1840</v>
      </c>
      <c r="C1845" s="2" t="s">
        <v>3581</v>
      </c>
      <c r="E1845" t="str" cm="1">
        <f t="array" aca="1" ref="E1845" ca="1">IF(F1845&lt;&gt;"",INDIRECT("'"&amp;F1845&amp;"'!"&amp;G1845),"")</f>
        <v/>
      </c>
      <c r="F1845" s="550"/>
      <c r="R1845" s="1175"/>
    </row>
    <row r="1846" spans="1:18" ht="15.75" customHeight="1">
      <c r="A1846" s="1">
        <v>1841</v>
      </c>
      <c r="C1846" s="2" t="s">
        <v>3581</v>
      </c>
      <c r="E1846" t="str" cm="1">
        <f t="array" aca="1" ref="E1846" ca="1">IF(F1846&lt;&gt;"",INDIRECT("'"&amp;F1846&amp;"'!"&amp;G1846),"")</f>
        <v/>
      </c>
      <c r="F1846" s="550"/>
      <c r="R1846" s="1175"/>
    </row>
    <row r="1847" spans="1:18" ht="15.75" customHeight="1">
      <c r="A1847" s="1">
        <v>1842</v>
      </c>
      <c r="C1847" s="2" t="s">
        <v>3581</v>
      </c>
      <c r="E1847" t="str" cm="1">
        <f t="array" aca="1" ref="E1847" ca="1">IF(F1847&lt;&gt;"",INDIRECT("'"&amp;F1847&amp;"'!"&amp;G1847),"")</f>
        <v/>
      </c>
      <c r="F1847" s="550"/>
      <c r="R1847" s="1175"/>
    </row>
    <row r="1848" spans="1:18" ht="15.75" customHeight="1">
      <c r="A1848" s="1">
        <v>1843</v>
      </c>
      <c r="C1848" s="2" t="s">
        <v>3581</v>
      </c>
      <c r="E1848" t="str" cm="1">
        <f t="array" aca="1" ref="E1848" ca="1">IF(F1848&lt;&gt;"",INDIRECT("'"&amp;F1848&amp;"'!"&amp;G1848),"")</f>
        <v/>
      </c>
      <c r="F1848" s="550"/>
      <c r="R1848" s="1175"/>
    </row>
    <row r="1849" spans="1:18" ht="15.75" customHeight="1">
      <c r="A1849" s="1">
        <v>1844</v>
      </c>
      <c r="C1849" s="2" t="s">
        <v>3581</v>
      </c>
      <c r="E1849" t="str" cm="1">
        <f t="array" aca="1" ref="E1849" ca="1">IF(F1849&lt;&gt;"",INDIRECT("'"&amp;F1849&amp;"'!"&amp;G1849),"")</f>
        <v/>
      </c>
      <c r="F1849" s="550"/>
      <c r="R1849" s="1175"/>
    </row>
    <row r="1850" spans="1:18" ht="15.75" customHeight="1">
      <c r="A1850" s="1">
        <v>1845</v>
      </c>
      <c r="C1850" s="2" t="s">
        <v>3581</v>
      </c>
      <c r="E1850" t="str" cm="1">
        <f t="array" aca="1" ref="E1850" ca="1">IF(F1850&lt;&gt;"",INDIRECT("'"&amp;F1850&amp;"'!"&amp;G1850),"")</f>
        <v/>
      </c>
      <c r="F1850" s="550"/>
      <c r="R1850" s="1175"/>
    </row>
    <row r="1851" spans="1:18" ht="15.75" customHeight="1">
      <c r="A1851" s="1">
        <v>1846</v>
      </c>
      <c r="C1851" s="2" t="s">
        <v>3581</v>
      </c>
      <c r="E1851" t="str" cm="1">
        <f t="array" aca="1" ref="E1851" ca="1">IF(F1851&lt;&gt;"",INDIRECT("'"&amp;F1851&amp;"'!"&amp;G1851),"")</f>
        <v/>
      </c>
      <c r="F1851" s="550"/>
      <c r="R1851" s="1175"/>
    </row>
    <row r="1852" spans="1:18" ht="15.75" customHeight="1">
      <c r="A1852" s="1">
        <v>1847</v>
      </c>
      <c r="C1852" s="2" t="s">
        <v>3581</v>
      </c>
      <c r="E1852" t="str" cm="1">
        <f t="array" aca="1" ref="E1852" ca="1">IF(F1852&lt;&gt;"",INDIRECT("'"&amp;F1852&amp;"'!"&amp;G1852),"")</f>
        <v/>
      </c>
      <c r="F1852" s="550"/>
      <c r="R1852" s="1175"/>
    </row>
    <row r="1853" spans="1:18" ht="15.75" customHeight="1">
      <c r="A1853" s="1">
        <v>1848</v>
      </c>
      <c r="C1853" s="2" t="s">
        <v>3581</v>
      </c>
      <c r="E1853" t="str" cm="1">
        <f t="array" aca="1" ref="E1853" ca="1">IF(F1853&lt;&gt;"",INDIRECT("'"&amp;F1853&amp;"'!"&amp;G1853),"")</f>
        <v/>
      </c>
      <c r="F1853" s="550"/>
      <c r="R1853" s="1175"/>
    </row>
    <row r="1854" spans="1:18" ht="15.75" customHeight="1">
      <c r="A1854" s="1">
        <v>1849</v>
      </c>
      <c r="C1854" s="2" t="s">
        <v>3581</v>
      </c>
      <c r="E1854" t="str" cm="1">
        <f t="array" aca="1" ref="E1854" ca="1">IF(F1854&lt;&gt;"",INDIRECT("'"&amp;F1854&amp;"'!"&amp;G1854),"")</f>
        <v/>
      </c>
      <c r="F1854" s="550"/>
    </row>
    <row r="1855" spans="1:18" ht="15.75" customHeight="1">
      <c r="A1855" s="1">
        <v>1850</v>
      </c>
      <c r="C1855" s="2" t="s">
        <v>3581</v>
      </c>
      <c r="E1855" t="str" cm="1">
        <f t="array" aca="1" ref="E1855" ca="1">IF(F1855&lt;&gt;"",INDIRECT("'"&amp;F1855&amp;"'!"&amp;G1855),"")</f>
        <v/>
      </c>
      <c r="F1855" s="550"/>
    </row>
    <row r="1856" spans="1:18" ht="15.75" customHeight="1">
      <c r="A1856" s="1">
        <v>1851</v>
      </c>
      <c r="C1856" s="2" t="s">
        <v>3581</v>
      </c>
      <c r="E1856" t="str" cm="1">
        <f t="array" aca="1" ref="E1856" ca="1">IF(F1856&lt;&gt;"",INDIRECT("'"&amp;F1856&amp;"'!"&amp;G1856),"")</f>
        <v/>
      </c>
      <c r="F1856" s="550"/>
    </row>
    <row r="1857" spans="1:18" ht="15.75" customHeight="1">
      <c r="A1857" s="1">
        <v>1852</v>
      </c>
      <c r="C1857" s="2" t="s">
        <v>3581</v>
      </c>
      <c r="E1857" t="str" cm="1">
        <f t="array" aca="1" ref="E1857" ca="1">IF(F1857&lt;&gt;"",INDIRECT("'"&amp;F1857&amp;"'!"&amp;G1857),"")</f>
        <v/>
      </c>
      <c r="F1857" s="550"/>
    </row>
    <row r="1858" spans="1:18" ht="15.75" customHeight="1">
      <c r="A1858" s="1">
        <v>1853</v>
      </c>
      <c r="C1858" s="2" t="s">
        <v>3581</v>
      </c>
      <c r="E1858" t="str" cm="1">
        <f t="array" aca="1" ref="E1858" ca="1">IF(F1858&lt;&gt;"",INDIRECT("'"&amp;F1858&amp;"'!"&amp;G1858),"")</f>
        <v/>
      </c>
      <c r="F1858" s="550"/>
    </row>
    <row r="1859" spans="1:18" ht="15.75" customHeight="1">
      <c r="A1859" s="1">
        <v>1854</v>
      </c>
      <c r="C1859" s="2" t="s">
        <v>3581</v>
      </c>
      <c r="E1859" t="str" cm="1">
        <f t="array" aca="1" ref="E1859" ca="1">IF(F1859&lt;&gt;"",INDIRECT("'"&amp;F1859&amp;"'!"&amp;G1859),"")</f>
        <v/>
      </c>
      <c r="F1859" s="550"/>
    </row>
    <row r="1860" spans="1:18" ht="15.75" customHeight="1">
      <c r="A1860" s="1">
        <v>1855</v>
      </c>
      <c r="C1860" s="2" t="s">
        <v>3581</v>
      </c>
      <c r="E1860" t="str" cm="1">
        <f t="array" aca="1" ref="E1860" ca="1">IF(F1860&lt;&gt;"",INDIRECT("'"&amp;F1860&amp;"'!"&amp;G1860),"")</f>
        <v/>
      </c>
      <c r="F1860" s="550"/>
    </row>
    <row r="1861" spans="1:18" ht="15.75" customHeight="1">
      <c r="A1861" s="1">
        <v>1856</v>
      </c>
      <c r="C1861" s="2" t="s">
        <v>3581</v>
      </c>
      <c r="E1861" t="str" cm="1">
        <f t="array" aca="1" ref="E1861" ca="1">IF(F1861&lt;&gt;"",INDIRECT("'"&amp;F1861&amp;"'!"&amp;G1861),"")</f>
        <v/>
      </c>
      <c r="F1861" s="550"/>
    </row>
    <row r="1862" spans="1:18" ht="15.75" customHeight="1">
      <c r="A1862" s="1">
        <v>1857</v>
      </c>
      <c r="C1862" s="2" t="s">
        <v>3581</v>
      </c>
      <c r="E1862" t="str" cm="1">
        <f t="array" aca="1" ref="E1862" ca="1">IF(F1862&lt;&gt;"",INDIRECT("'"&amp;F1862&amp;"'!"&amp;G1862),"")</f>
        <v/>
      </c>
      <c r="F1862" s="550"/>
    </row>
    <row r="1863" spans="1:18" ht="15.75" customHeight="1">
      <c r="A1863" s="1">
        <v>1858</v>
      </c>
      <c r="C1863" s="2" t="s">
        <v>3581</v>
      </c>
      <c r="E1863" t="str" cm="1">
        <f t="array" aca="1" ref="E1863" ca="1">IF(F1863&lt;&gt;"",INDIRECT("'"&amp;F1863&amp;"'!"&amp;G1863),"")</f>
        <v/>
      </c>
      <c r="F1863" s="550"/>
    </row>
    <row r="1864" spans="1:18" ht="15.75" customHeight="1">
      <c r="A1864" s="1">
        <v>1859</v>
      </c>
      <c r="C1864" s="2" t="s">
        <v>3581</v>
      </c>
      <c r="E1864" t="str" cm="1">
        <f t="array" aca="1" ref="E1864" ca="1">IF(F1864&lt;&gt;"",INDIRECT("'"&amp;F1864&amp;"'!"&amp;G1864),"")</f>
        <v/>
      </c>
      <c r="F1864" s="550"/>
    </row>
    <row r="1865" spans="1:18" ht="15.75" customHeight="1">
      <c r="A1865" s="1">
        <v>1860</v>
      </c>
      <c r="C1865" s="2" t="s">
        <v>3581</v>
      </c>
      <c r="E1865" t="str" cm="1">
        <f t="array" aca="1" ref="E1865" ca="1">IF(F1865&lt;&gt;"",INDIRECT("'"&amp;F1865&amp;"'!"&amp;G1865),"")</f>
        <v/>
      </c>
      <c r="F1865" s="550"/>
    </row>
    <row r="1866" spans="1:18" ht="15.75" customHeight="1">
      <c r="A1866" s="1">
        <v>1861</v>
      </c>
      <c r="C1866" s="2" t="s">
        <v>3581</v>
      </c>
      <c r="E1866" t="str" cm="1">
        <f t="array" aca="1" ref="E1866" ca="1">IF(F1866&lt;&gt;"",INDIRECT("'"&amp;F1866&amp;"'!"&amp;G1866),"")</f>
        <v/>
      </c>
      <c r="F1866" s="550"/>
      <c r="R1866" s="1175"/>
    </row>
    <row r="1867" spans="1:18" ht="15.75" customHeight="1">
      <c r="A1867" s="1">
        <v>1862</v>
      </c>
      <c r="C1867" s="2" t="s">
        <v>3581</v>
      </c>
      <c r="E1867" t="str" cm="1">
        <f t="array" aca="1" ref="E1867" ca="1">IF(F1867&lt;&gt;"",INDIRECT("'"&amp;F1867&amp;"'!"&amp;G1867),"")</f>
        <v/>
      </c>
      <c r="F1867" s="550"/>
      <c r="R1867" s="1175"/>
    </row>
    <row r="1868" spans="1:18" ht="15.75" customHeight="1">
      <c r="A1868" s="1">
        <v>1863</v>
      </c>
      <c r="C1868" s="2" t="s">
        <v>3581</v>
      </c>
      <c r="E1868" t="str" cm="1">
        <f t="array" aca="1" ref="E1868" ca="1">IF(F1868&lt;&gt;"",INDIRECT("'"&amp;F1868&amp;"'!"&amp;G1868),"")</f>
        <v/>
      </c>
      <c r="F1868" s="550"/>
    </row>
    <row r="1869" spans="1:18" ht="15.75" customHeight="1">
      <c r="A1869" s="1">
        <v>1864</v>
      </c>
      <c r="C1869" s="2" t="s">
        <v>3581</v>
      </c>
      <c r="E1869" t="str" cm="1">
        <f t="array" aca="1" ref="E1869" ca="1">IF(F1869&lt;&gt;"",INDIRECT("'"&amp;F1869&amp;"'!"&amp;G1869),"")</f>
        <v/>
      </c>
      <c r="F1869" s="550"/>
    </row>
    <row r="1870" spans="1:18" ht="15.75" customHeight="1">
      <c r="A1870" s="1">
        <v>1865</v>
      </c>
      <c r="C1870" s="2" t="s">
        <v>3581</v>
      </c>
      <c r="E1870" t="str" cm="1">
        <f t="array" aca="1" ref="E1870" ca="1">IF(F1870&lt;&gt;"",INDIRECT("'"&amp;F1870&amp;"'!"&amp;G1870),"")</f>
        <v/>
      </c>
      <c r="F1870" s="550"/>
    </row>
    <row r="1871" spans="1:18" ht="15.75" customHeight="1">
      <c r="A1871" s="1">
        <v>1866</v>
      </c>
      <c r="C1871" s="2" t="s">
        <v>3581</v>
      </c>
      <c r="E1871" t="str" cm="1">
        <f t="array" aca="1" ref="E1871" ca="1">IF(F1871&lt;&gt;"",INDIRECT("'"&amp;F1871&amp;"'!"&amp;G1871),"")</f>
        <v/>
      </c>
      <c r="F1871" s="550"/>
    </row>
    <row r="1872" spans="1:18" ht="15.75" customHeight="1">
      <c r="A1872" s="1">
        <v>1867</v>
      </c>
      <c r="C1872" s="2" t="s">
        <v>3581</v>
      </c>
      <c r="E1872" t="str" cm="1">
        <f t="array" aca="1" ref="E1872" ca="1">IF(F1872&lt;&gt;"",INDIRECT("'"&amp;F1872&amp;"'!"&amp;G1872),"")</f>
        <v/>
      </c>
      <c r="F1872" s="550"/>
    </row>
    <row r="1873" spans="1:18" ht="15.75" customHeight="1">
      <c r="A1873" s="1">
        <v>1868</v>
      </c>
      <c r="C1873" s="2" t="s">
        <v>3581</v>
      </c>
      <c r="E1873" t="str" cm="1">
        <f t="array" aca="1" ref="E1873" ca="1">IF(F1873&lt;&gt;"",INDIRECT("'"&amp;F1873&amp;"'!"&amp;G1873),"")</f>
        <v/>
      </c>
      <c r="F1873" s="550"/>
      <c r="R1873" s="1175"/>
    </row>
    <row r="1874" spans="1:18" ht="15.75" customHeight="1">
      <c r="A1874" s="1">
        <v>1869</v>
      </c>
      <c r="C1874" s="2" t="s">
        <v>3581</v>
      </c>
      <c r="E1874" t="str" cm="1">
        <f t="array" aca="1" ref="E1874" ca="1">IF(F1874&lt;&gt;"",INDIRECT("'"&amp;F1874&amp;"'!"&amp;G1874),"")</f>
        <v/>
      </c>
      <c r="F1874" s="550"/>
      <c r="R1874" s="1175"/>
    </row>
    <row r="1875" spans="1:18" ht="15.75" customHeight="1">
      <c r="A1875" s="1">
        <v>1870</v>
      </c>
      <c r="C1875" s="2" t="s">
        <v>3581</v>
      </c>
      <c r="E1875" t="str" cm="1">
        <f t="array" aca="1" ref="E1875" ca="1">IF(F1875&lt;&gt;"",INDIRECT("'"&amp;F1875&amp;"'!"&amp;G1875),"")</f>
        <v/>
      </c>
      <c r="F1875" s="550"/>
      <c r="R1875" s="1175"/>
    </row>
    <row r="1876" spans="1:18" ht="15.75" customHeight="1">
      <c r="A1876" s="1">
        <v>1871</v>
      </c>
      <c r="C1876" s="2" t="s">
        <v>3581</v>
      </c>
      <c r="E1876" t="str" cm="1">
        <f t="array" aca="1" ref="E1876" ca="1">IF(F1876&lt;&gt;"",INDIRECT("'"&amp;F1876&amp;"'!"&amp;G1876),"")</f>
        <v/>
      </c>
      <c r="F1876" s="550"/>
      <c r="R1876" s="1175"/>
    </row>
    <row r="1877" spans="1:18" ht="15.75" customHeight="1">
      <c r="A1877" s="1">
        <v>1872</v>
      </c>
      <c r="C1877" s="2" t="s">
        <v>3581</v>
      </c>
      <c r="E1877" t="str" cm="1">
        <f t="array" aca="1" ref="E1877" ca="1">IF(F1877&lt;&gt;"",INDIRECT("'"&amp;F1877&amp;"'!"&amp;G1877),"")</f>
        <v/>
      </c>
      <c r="F1877" s="550"/>
    </row>
    <row r="1878" spans="1:18" ht="15.75" customHeight="1">
      <c r="A1878" s="1">
        <v>1873</v>
      </c>
      <c r="C1878" s="2" t="s">
        <v>3581</v>
      </c>
      <c r="E1878" t="str" cm="1">
        <f t="array" aca="1" ref="E1878" ca="1">IF(F1878&lt;&gt;"",INDIRECT("'"&amp;F1878&amp;"'!"&amp;G1878),"")</f>
        <v/>
      </c>
      <c r="F1878" s="550"/>
      <c r="R1878" s="1175"/>
    </row>
    <row r="1879" spans="1:18" ht="15.75" customHeight="1">
      <c r="A1879" s="1">
        <v>1874</v>
      </c>
      <c r="C1879" s="2" t="s">
        <v>3581</v>
      </c>
      <c r="E1879" t="str" cm="1">
        <f t="array" aca="1" ref="E1879" ca="1">IF(F1879&lt;&gt;"",INDIRECT("'"&amp;F1879&amp;"'!"&amp;G1879),"")</f>
        <v/>
      </c>
      <c r="F1879" s="550"/>
      <c r="R1879" s="1175"/>
    </row>
    <row r="1880" spans="1:18" ht="15.75" customHeight="1">
      <c r="A1880" s="1">
        <v>1875</v>
      </c>
      <c r="C1880" s="2" t="s">
        <v>3581</v>
      </c>
      <c r="E1880" t="str" cm="1">
        <f t="array" aca="1" ref="E1880" ca="1">IF(F1880&lt;&gt;"",INDIRECT("'"&amp;F1880&amp;"'!"&amp;G1880),"")</f>
        <v/>
      </c>
      <c r="F1880" s="550"/>
      <c r="R1880" s="1175"/>
    </row>
    <row r="1881" spans="1:18" ht="15.75" customHeight="1">
      <c r="A1881" s="1">
        <v>1876</v>
      </c>
      <c r="C1881" s="2" t="s">
        <v>3581</v>
      </c>
      <c r="E1881" t="str" cm="1">
        <f t="array" aca="1" ref="E1881" ca="1">IF(F1881&lt;&gt;"",INDIRECT("'"&amp;F1881&amp;"'!"&amp;G1881),"")</f>
        <v/>
      </c>
      <c r="F1881" s="550"/>
      <c r="H1881" s="3"/>
      <c r="I1881" s="3"/>
      <c r="J1881" s="3"/>
    </row>
    <row r="1882" spans="1:18" ht="15.75" customHeight="1">
      <c r="A1882" s="1">
        <v>1877</v>
      </c>
      <c r="C1882" s="2" t="s">
        <v>3581</v>
      </c>
      <c r="E1882" t="str" cm="1">
        <f t="array" aca="1" ref="E1882" ca="1">IF(F1882&lt;&gt;"",INDIRECT("'"&amp;F1882&amp;"'!"&amp;G1882),"")</f>
        <v/>
      </c>
      <c r="F1882" s="550"/>
      <c r="H1882" s="3"/>
      <c r="I1882" s="3"/>
      <c r="J1882" s="3"/>
    </row>
    <row r="1883" spans="1:18" ht="15.75" customHeight="1">
      <c r="A1883" s="1">
        <v>1878</v>
      </c>
      <c r="C1883" s="2" t="s">
        <v>3581</v>
      </c>
      <c r="E1883" t="str" cm="1">
        <f t="array" aca="1" ref="E1883" ca="1">IF(F1883&lt;&gt;"",INDIRECT("'"&amp;F1883&amp;"'!"&amp;G1883),"")</f>
        <v/>
      </c>
      <c r="F1883" s="550"/>
      <c r="H1883" s="3"/>
      <c r="I1883" s="3"/>
      <c r="J1883" s="3"/>
    </row>
    <row r="1884" spans="1:18" ht="15.75" customHeight="1">
      <c r="A1884" s="1">
        <v>1879</v>
      </c>
      <c r="C1884" s="2" t="s">
        <v>3581</v>
      </c>
      <c r="E1884" t="str" cm="1">
        <f t="array" aca="1" ref="E1884" ca="1">IF(F1884&lt;&gt;"",INDIRECT("'"&amp;F1884&amp;"'!"&amp;G1884),"")</f>
        <v/>
      </c>
      <c r="F1884" s="550"/>
      <c r="H1884" s="3"/>
      <c r="I1884" s="3"/>
      <c r="J1884" s="3"/>
    </row>
    <row r="1885" spans="1:18" ht="15.75" customHeight="1">
      <c r="A1885" s="1">
        <v>1880</v>
      </c>
      <c r="C1885" s="2" t="s">
        <v>3581</v>
      </c>
      <c r="E1885" t="str" cm="1">
        <f t="array" aca="1" ref="E1885" ca="1">IF(F1885&lt;&gt;"",INDIRECT("'"&amp;F1885&amp;"'!"&amp;G1885),"")</f>
        <v/>
      </c>
      <c r="F1885" s="550"/>
      <c r="H1885" s="3"/>
      <c r="I1885" s="3"/>
      <c r="J1885" s="3"/>
    </row>
    <row r="1886" spans="1:18" ht="15.75" customHeight="1">
      <c r="A1886" s="1">
        <v>1881</v>
      </c>
      <c r="C1886" s="2" t="s">
        <v>3581</v>
      </c>
      <c r="E1886" t="str" cm="1">
        <f t="array" aca="1" ref="E1886" ca="1">IF(F1886&lt;&gt;"",INDIRECT("'"&amp;F1886&amp;"'!"&amp;G1886),"")</f>
        <v/>
      </c>
      <c r="F1886" s="550"/>
      <c r="H1886" s="3"/>
      <c r="I1886" s="3"/>
      <c r="J1886" s="3"/>
    </row>
    <row r="1887" spans="1:18" ht="15.75" customHeight="1">
      <c r="A1887" s="1">
        <v>1882</v>
      </c>
      <c r="C1887" s="2" t="s">
        <v>3581</v>
      </c>
      <c r="E1887" t="str" cm="1">
        <f t="array" aca="1" ref="E1887" ca="1">IF(F1887&lt;&gt;"",INDIRECT("'"&amp;F1887&amp;"'!"&amp;G1887),"")</f>
        <v/>
      </c>
      <c r="F1887" s="550"/>
      <c r="H1887" s="3"/>
      <c r="I1887" s="3"/>
      <c r="J1887" s="3"/>
    </row>
    <row r="1888" spans="1:18" ht="15.75" customHeight="1">
      <c r="A1888" s="1">
        <v>1883</v>
      </c>
      <c r="C1888" s="2" t="s">
        <v>3581</v>
      </c>
      <c r="E1888" t="str" cm="1">
        <f t="array" aca="1" ref="E1888" ca="1">IF(F1888&lt;&gt;"",INDIRECT("'"&amp;F1888&amp;"'!"&amp;G1888),"")</f>
        <v/>
      </c>
      <c r="F1888" s="550"/>
      <c r="H1888" s="3"/>
      <c r="I1888" s="3"/>
      <c r="J1888" s="3"/>
    </row>
    <row r="1889" spans="1:10" ht="15.75" customHeight="1">
      <c r="A1889" s="1">
        <v>1884</v>
      </c>
      <c r="C1889" s="2" t="s">
        <v>3581</v>
      </c>
      <c r="E1889" t="str" cm="1">
        <f t="array" aca="1" ref="E1889" ca="1">IF(F1889&lt;&gt;"",INDIRECT("'"&amp;F1889&amp;"'!"&amp;G1889),"")</f>
        <v/>
      </c>
      <c r="F1889" s="550"/>
      <c r="H1889" s="3"/>
      <c r="I1889" s="3"/>
      <c r="J1889" s="3"/>
    </row>
    <row r="1890" spans="1:10" ht="15.75" customHeight="1">
      <c r="A1890" s="1">
        <v>1885</v>
      </c>
      <c r="C1890" s="2" t="s">
        <v>3581</v>
      </c>
      <c r="E1890" t="str" cm="1">
        <f t="array" aca="1" ref="E1890" ca="1">IF(F1890&lt;&gt;"",INDIRECT("'"&amp;F1890&amp;"'!"&amp;G1890),"")</f>
        <v/>
      </c>
      <c r="F1890" s="550"/>
      <c r="H1890" s="3"/>
      <c r="I1890" s="3"/>
      <c r="J1890" s="3"/>
    </row>
    <row r="1891" spans="1:10" ht="15.75" customHeight="1">
      <c r="A1891" s="1">
        <v>1886</v>
      </c>
      <c r="C1891" s="2" t="s">
        <v>3581</v>
      </c>
      <c r="E1891" t="str" cm="1">
        <f t="array" aca="1" ref="E1891" ca="1">IF(F1891&lt;&gt;"",INDIRECT("'"&amp;F1891&amp;"'!"&amp;G1891),"")</f>
        <v/>
      </c>
      <c r="F1891" s="550"/>
      <c r="H1891" s="3"/>
      <c r="I1891" s="3"/>
      <c r="J1891" s="3"/>
    </row>
    <row r="1892" spans="1:10" ht="15.75" customHeight="1">
      <c r="A1892" s="1">
        <v>1887</v>
      </c>
      <c r="C1892" s="2" t="s">
        <v>3581</v>
      </c>
      <c r="E1892" t="str" cm="1">
        <f t="array" aca="1" ref="E1892" ca="1">IF(F1892&lt;&gt;"",INDIRECT("'"&amp;F1892&amp;"'!"&amp;G1892),"")</f>
        <v/>
      </c>
      <c r="F1892" s="550"/>
      <c r="H1892" s="3"/>
      <c r="I1892" s="3"/>
      <c r="J1892" s="3"/>
    </row>
    <row r="1893" spans="1:10" ht="15.75" customHeight="1">
      <c r="A1893" s="1">
        <v>1888</v>
      </c>
      <c r="C1893" s="2" t="s">
        <v>3581</v>
      </c>
      <c r="E1893" t="str" cm="1">
        <f t="array" aca="1" ref="E1893" ca="1">IF(F1893&lt;&gt;"",INDIRECT("'"&amp;F1893&amp;"'!"&amp;G1893),"")</f>
        <v/>
      </c>
      <c r="F1893" s="550"/>
      <c r="H1893" s="3"/>
      <c r="I1893" s="3"/>
      <c r="J1893" s="3"/>
    </row>
    <row r="1894" spans="1:10" ht="15.75" customHeight="1">
      <c r="A1894" s="1">
        <v>1889</v>
      </c>
      <c r="C1894" s="2" t="s">
        <v>3581</v>
      </c>
      <c r="E1894" t="str" cm="1">
        <f t="array" aca="1" ref="E1894" ca="1">IF(F1894&lt;&gt;"",INDIRECT("'"&amp;F1894&amp;"'!"&amp;G1894),"")</f>
        <v/>
      </c>
      <c r="F1894" s="550"/>
      <c r="H1894" s="3"/>
      <c r="I1894" s="3"/>
      <c r="J1894" s="3"/>
    </row>
    <row r="1895" spans="1:10" ht="15.75" customHeight="1">
      <c r="A1895" s="1">
        <v>1890</v>
      </c>
      <c r="C1895" s="2" t="s">
        <v>3581</v>
      </c>
      <c r="E1895" t="str" cm="1">
        <f t="array" aca="1" ref="E1895" ca="1">IF(F1895&lt;&gt;"",INDIRECT("'"&amp;F1895&amp;"'!"&amp;G1895),"")</f>
        <v/>
      </c>
      <c r="F1895" s="550"/>
      <c r="H1895" s="3"/>
      <c r="I1895" s="3"/>
      <c r="J1895" s="3"/>
    </row>
    <row r="1896" spans="1:10" ht="15.75" customHeight="1">
      <c r="A1896" s="1">
        <v>1891</v>
      </c>
      <c r="C1896" s="2" t="s">
        <v>3581</v>
      </c>
      <c r="E1896" t="str" cm="1">
        <f t="array" aca="1" ref="E1896" ca="1">IF(F1896&lt;&gt;"",INDIRECT("'"&amp;F1896&amp;"'!"&amp;G1896),"")</f>
        <v/>
      </c>
      <c r="F1896" s="550"/>
      <c r="H1896" s="3"/>
      <c r="I1896" s="3"/>
      <c r="J1896" s="3"/>
    </row>
    <row r="1897" spans="1:10" ht="15.75" customHeight="1">
      <c r="A1897" s="1">
        <v>1892</v>
      </c>
      <c r="C1897" s="2" t="s">
        <v>3581</v>
      </c>
      <c r="E1897" t="str" cm="1">
        <f t="array" aca="1" ref="E1897" ca="1">IF(F1897&lt;&gt;"",INDIRECT("'"&amp;F1897&amp;"'!"&amp;G1897),"")</f>
        <v/>
      </c>
      <c r="F1897" s="550"/>
      <c r="H1897" s="3"/>
      <c r="I1897" s="3"/>
      <c r="J1897" s="3"/>
    </row>
    <row r="1898" spans="1:10" ht="15.75" customHeight="1">
      <c r="A1898" s="1">
        <v>1893</v>
      </c>
      <c r="C1898" s="2" t="s">
        <v>3581</v>
      </c>
      <c r="E1898" t="str" cm="1">
        <f t="array" aca="1" ref="E1898" ca="1">IF(F1898&lt;&gt;"",INDIRECT("'"&amp;F1898&amp;"'!"&amp;G1898),"")</f>
        <v/>
      </c>
      <c r="F1898" s="550"/>
      <c r="H1898" s="3"/>
      <c r="I1898" s="3"/>
      <c r="J1898" s="3"/>
    </row>
    <row r="1899" spans="1:10" ht="15.75" customHeight="1">
      <c r="A1899" s="1">
        <v>1894</v>
      </c>
      <c r="C1899" s="2" t="s">
        <v>3581</v>
      </c>
      <c r="E1899" t="str" cm="1">
        <f t="array" aca="1" ref="E1899" ca="1">IF(F1899&lt;&gt;"",INDIRECT("'"&amp;F1899&amp;"'!"&amp;G1899),"")</f>
        <v/>
      </c>
      <c r="F1899" s="550"/>
      <c r="H1899" s="3"/>
      <c r="I1899" s="3"/>
      <c r="J1899" s="3"/>
    </row>
    <row r="1900" spans="1:10" ht="15.75" customHeight="1">
      <c r="A1900" s="1">
        <v>1895</v>
      </c>
      <c r="C1900" s="2" t="s">
        <v>3581</v>
      </c>
      <c r="E1900" t="str" cm="1">
        <f t="array" aca="1" ref="E1900" ca="1">IF(F1900&lt;&gt;"",INDIRECT("'"&amp;F1900&amp;"'!"&amp;G1900),"")</f>
        <v/>
      </c>
      <c r="F1900" s="550"/>
      <c r="H1900" s="3"/>
      <c r="I1900" s="3"/>
      <c r="J1900" s="3"/>
    </row>
    <row r="1901" spans="1:10" ht="15.75" customHeight="1">
      <c r="A1901" s="1">
        <v>1896</v>
      </c>
      <c r="C1901" s="2" t="s">
        <v>3581</v>
      </c>
      <c r="E1901" t="str" cm="1">
        <f t="array" aca="1" ref="E1901" ca="1">IF(F1901&lt;&gt;"",INDIRECT("'"&amp;F1901&amp;"'!"&amp;G1901),"")</f>
        <v/>
      </c>
      <c r="F1901" s="550"/>
      <c r="H1901" s="3"/>
      <c r="I1901" s="3"/>
      <c r="J1901" s="3"/>
    </row>
    <row r="1902" spans="1:10" ht="15.75" customHeight="1">
      <c r="A1902" s="1">
        <v>1897</v>
      </c>
      <c r="C1902" s="2" t="s">
        <v>3581</v>
      </c>
      <c r="E1902" t="str" cm="1">
        <f t="array" aca="1" ref="E1902" ca="1">IF(F1902&lt;&gt;"",INDIRECT("'"&amp;F1902&amp;"'!"&amp;G1902),"")</f>
        <v/>
      </c>
      <c r="F1902" s="550"/>
      <c r="H1902" s="3"/>
      <c r="I1902" s="3"/>
      <c r="J1902" s="3"/>
    </row>
    <row r="1903" spans="1:10" ht="15.75" customHeight="1">
      <c r="A1903" s="1">
        <v>1898</v>
      </c>
      <c r="C1903" s="2" t="s">
        <v>3581</v>
      </c>
      <c r="E1903" t="str" cm="1">
        <f t="array" aca="1" ref="E1903" ca="1">IF(F1903&lt;&gt;"",INDIRECT("'"&amp;F1903&amp;"'!"&amp;G1903),"")</f>
        <v/>
      </c>
      <c r="F1903" s="550"/>
      <c r="H1903" s="3"/>
      <c r="I1903" s="3"/>
      <c r="J1903" s="3"/>
    </row>
    <row r="1904" spans="1:10" ht="15.75" customHeight="1">
      <c r="A1904" s="1">
        <v>1899</v>
      </c>
      <c r="C1904" s="2" t="s">
        <v>3581</v>
      </c>
      <c r="E1904" t="str" cm="1">
        <f t="array" aca="1" ref="E1904" ca="1">IF(F1904&lt;&gt;"",INDIRECT("'"&amp;F1904&amp;"'!"&amp;G1904),"")</f>
        <v/>
      </c>
      <c r="F1904" s="550"/>
      <c r="H1904" s="3"/>
      <c r="I1904" s="3"/>
      <c r="J1904" s="3"/>
    </row>
    <row r="1905" spans="1:10" ht="15.75" customHeight="1">
      <c r="A1905" s="1">
        <v>1900</v>
      </c>
      <c r="C1905" s="2" t="s">
        <v>3581</v>
      </c>
      <c r="E1905" t="str" cm="1">
        <f t="array" aca="1" ref="E1905" ca="1">IF(F1905&lt;&gt;"",INDIRECT("'"&amp;F1905&amp;"'!"&amp;G1905),"")</f>
        <v/>
      </c>
      <c r="F1905" s="550"/>
      <c r="H1905" s="3"/>
      <c r="I1905" s="3"/>
      <c r="J1905" s="3"/>
    </row>
    <row r="1906" spans="1:10" ht="15.75" customHeight="1">
      <c r="A1906" s="1">
        <v>1901</v>
      </c>
      <c r="C1906" s="2" t="s">
        <v>3581</v>
      </c>
      <c r="E1906" t="str" cm="1">
        <f t="array" aca="1" ref="E1906" ca="1">IF(F1906&lt;&gt;"",INDIRECT("'"&amp;F1906&amp;"'!"&amp;G1906),"")</f>
        <v/>
      </c>
      <c r="F1906" s="550"/>
      <c r="H1906" s="3"/>
      <c r="I1906" s="3"/>
      <c r="J1906" s="3"/>
    </row>
    <row r="1907" spans="1:10" ht="15.75" customHeight="1">
      <c r="A1907" s="1">
        <v>1902</v>
      </c>
      <c r="C1907" s="2" t="s">
        <v>3581</v>
      </c>
      <c r="E1907" t="str" cm="1">
        <f t="array" aca="1" ref="E1907" ca="1">IF(F1907&lt;&gt;"",INDIRECT("'"&amp;F1907&amp;"'!"&amp;G1907),"")</f>
        <v/>
      </c>
      <c r="F1907" s="550"/>
      <c r="H1907" s="3"/>
      <c r="I1907" s="3"/>
      <c r="J1907" s="3"/>
    </row>
    <row r="1908" spans="1:10" ht="15.75" customHeight="1">
      <c r="A1908" s="1">
        <v>1903</v>
      </c>
      <c r="C1908" s="2" t="s">
        <v>3581</v>
      </c>
      <c r="E1908" t="str" cm="1">
        <f t="array" aca="1" ref="E1908" ca="1">IF(F1908&lt;&gt;"",INDIRECT("'"&amp;F1908&amp;"'!"&amp;G1908),"")</f>
        <v/>
      </c>
      <c r="F1908" s="550"/>
      <c r="H1908" s="3"/>
      <c r="I1908" s="3"/>
      <c r="J1908" s="3"/>
    </row>
    <row r="1909" spans="1:10" ht="15.75" customHeight="1">
      <c r="A1909" s="1">
        <v>1904</v>
      </c>
      <c r="C1909" s="2" t="s">
        <v>3581</v>
      </c>
      <c r="E1909" t="str" cm="1">
        <f t="array" aca="1" ref="E1909" ca="1">IF(F1909&lt;&gt;"",INDIRECT("'"&amp;F1909&amp;"'!"&amp;G1909),"")</f>
        <v/>
      </c>
      <c r="F1909" s="550"/>
      <c r="H1909" s="3"/>
      <c r="I1909" s="3"/>
      <c r="J1909" s="3"/>
    </row>
    <row r="1910" spans="1:10" ht="15.75" customHeight="1">
      <c r="A1910" s="1">
        <v>1905</v>
      </c>
      <c r="C1910" s="2" t="s">
        <v>3581</v>
      </c>
      <c r="E1910" t="str" cm="1">
        <f t="array" aca="1" ref="E1910" ca="1">IF(F1910&lt;&gt;"",INDIRECT("'"&amp;F1910&amp;"'!"&amp;G1910),"")</f>
        <v/>
      </c>
      <c r="F1910" s="550"/>
      <c r="H1910" s="3"/>
      <c r="I1910" s="3"/>
      <c r="J1910" s="3"/>
    </row>
    <row r="1911" spans="1:10" ht="15.75" customHeight="1">
      <c r="A1911" s="1">
        <v>1906</v>
      </c>
      <c r="C1911" s="2" t="s">
        <v>3581</v>
      </c>
      <c r="E1911" t="str" cm="1">
        <f t="array" aca="1" ref="E1911" ca="1">IF(F1911&lt;&gt;"",INDIRECT("'"&amp;F1911&amp;"'!"&amp;G1911),"")</f>
        <v/>
      </c>
      <c r="F1911" s="550"/>
      <c r="H1911" s="3"/>
      <c r="I1911" s="3"/>
      <c r="J1911" s="3"/>
    </row>
    <row r="1912" spans="1:10" ht="15.75" customHeight="1">
      <c r="A1912" s="1">
        <v>1907</v>
      </c>
      <c r="C1912" s="2" t="s">
        <v>3581</v>
      </c>
      <c r="E1912" t="str" cm="1">
        <f t="array" aca="1" ref="E1912" ca="1">IF(F1912&lt;&gt;"",INDIRECT("'"&amp;F1912&amp;"'!"&amp;G1912),"")</f>
        <v/>
      </c>
      <c r="F1912" s="550"/>
      <c r="H1912" s="3"/>
      <c r="I1912" s="3"/>
      <c r="J1912" s="3"/>
    </row>
    <row r="1913" spans="1:10" ht="15.75" customHeight="1">
      <c r="A1913" s="1">
        <v>1908</v>
      </c>
      <c r="C1913" s="2" t="s">
        <v>3581</v>
      </c>
      <c r="E1913" t="str" cm="1">
        <f t="array" aca="1" ref="E1913" ca="1">IF(F1913&lt;&gt;"",INDIRECT("'"&amp;F1913&amp;"'!"&amp;G1913),"")</f>
        <v/>
      </c>
      <c r="F1913" s="550"/>
      <c r="H1913" s="3"/>
      <c r="I1913" s="3"/>
      <c r="J1913" s="3"/>
    </row>
    <row r="1914" spans="1:10" ht="15.75" customHeight="1">
      <c r="A1914" s="1">
        <v>1909</v>
      </c>
      <c r="C1914" s="2" t="s">
        <v>3581</v>
      </c>
      <c r="E1914" t="str" cm="1">
        <f t="array" aca="1" ref="E1914" ca="1">IF(F1914&lt;&gt;"",INDIRECT("'"&amp;F1914&amp;"'!"&amp;G1914),"")</f>
        <v/>
      </c>
      <c r="F1914" s="550"/>
      <c r="H1914" s="3"/>
      <c r="I1914" s="3"/>
      <c r="J1914" s="3"/>
    </row>
    <row r="1915" spans="1:10" ht="15.75" customHeight="1">
      <c r="A1915" s="1">
        <v>1910</v>
      </c>
      <c r="C1915" s="2" t="s">
        <v>3581</v>
      </c>
      <c r="E1915" t="str" cm="1">
        <f t="array" aca="1" ref="E1915" ca="1">IF(F1915&lt;&gt;"",INDIRECT("'"&amp;F1915&amp;"'!"&amp;G1915),"")</f>
        <v/>
      </c>
      <c r="F1915" s="550"/>
      <c r="H1915" s="3"/>
      <c r="I1915" s="3"/>
      <c r="J1915" s="3"/>
    </row>
    <row r="1916" spans="1:10" ht="15.75" customHeight="1">
      <c r="A1916" s="1">
        <v>1911</v>
      </c>
      <c r="C1916" s="2" t="s">
        <v>3581</v>
      </c>
      <c r="E1916" t="str" cm="1">
        <f t="array" aca="1" ref="E1916" ca="1">IF(F1916&lt;&gt;"",INDIRECT("'"&amp;F1916&amp;"'!"&amp;G1916),"")</f>
        <v/>
      </c>
      <c r="F1916" s="550"/>
      <c r="H1916" s="3"/>
      <c r="I1916" s="3"/>
      <c r="J1916" s="3"/>
    </row>
    <row r="1917" spans="1:10" ht="15.75" customHeight="1">
      <c r="A1917" s="1">
        <v>1912</v>
      </c>
      <c r="C1917" s="2" t="s">
        <v>3581</v>
      </c>
      <c r="E1917" t="str" cm="1">
        <f t="array" aca="1" ref="E1917" ca="1">IF(F1917&lt;&gt;"",INDIRECT("'"&amp;F1917&amp;"'!"&amp;G1917),"")</f>
        <v/>
      </c>
      <c r="F1917" s="550"/>
      <c r="H1917" s="3"/>
      <c r="I1917" s="3"/>
      <c r="J1917" s="3"/>
    </row>
    <row r="1918" spans="1:10" ht="15.75" customHeight="1">
      <c r="A1918" s="1">
        <v>1913</v>
      </c>
      <c r="C1918" s="2" t="s">
        <v>3581</v>
      </c>
      <c r="E1918" t="str" cm="1">
        <f t="array" aca="1" ref="E1918" ca="1">IF(F1918&lt;&gt;"",INDIRECT("'"&amp;F1918&amp;"'!"&amp;G1918),"")</f>
        <v/>
      </c>
      <c r="F1918" s="550"/>
      <c r="H1918" s="3"/>
      <c r="I1918" s="3"/>
      <c r="J1918" s="3"/>
    </row>
    <row r="1919" spans="1:10" ht="15.75" customHeight="1">
      <c r="A1919" s="1">
        <v>1914</v>
      </c>
      <c r="C1919" s="2" t="s">
        <v>3581</v>
      </c>
      <c r="E1919" t="str" cm="1">
        <f t="array" aca="1" ref="E1919" ca="1">IF(F1919&lt;&gt;"",INDIRECT("'"&amp;F1919&amp;"'!"&amp;G1919),"")</f>
        <v/>
      </c>
      <c r="F1919" s="550"/>
      <c r="H1919" s="3"/>
      <c r="I1919" s="3"/>
      <c r="J1919" s="3"/>
    </row>
    <row r="1920" spans="1:10" ht="15.75" customHeight="1">
      <c r="A1920" s="1">
        <v>1915</v>
      </c>
      <c r="C1920" s="2" t="s">
        <v>3581</v>
      </c>
      <c r="E1920" t="str" cm="1">
        <f t="array" aca="1" ref="E1920" ca="1">IF(F1920&lt;&gt;"",INDIRECT("'"&amp;F1920&amp;"'!"&amp;G1920),"")</f>
        <v/>
      </c>
      <c r="F1920" s="550"/>
      <c r="H1920" s="3"/>
      <c r="I1920" s="3"/>
      <c r="J1920" s="3"/>
    </row>
    <row r="1921" spans="1:10" ht="15.75" customHeight="1">
      <c r="A1921" s="1">
        <v>1916</v>
      </c>
      <c r="C1921" s="2" t="s">
        <v>3581</v>
      </c>
      <c r="E1921" t="str" cm="1">
        <f t="array" aca="1" ref="E1921" ca="1">IF(F1921&lt;&gt;"",INDIRECT("'"&amp;F1921&amp;"'!"&amp;G1921),"")</f>
        <v/>
      </c>
      <c r="F1921" s="550"/>
      <c r="H1921" s="3"/>
      <c r="I1921" s="3"/>
      <c r="J1921" s="3"/>
    </row>
    <row r="1922" spans="1:10" ht="15.75" customHeight="1">
      <c r="A1922" s="1">
        <v>1917</v>
      </c>
      <c r="C1922" s="2" t="s">
        <v>3581</v>
      </c>
      <c r="E1922" t="str" cm="1">
        <f t="array" aca="1" ref="E1922" ca="1">IF(F1922&lt;&gt;"",INDIRECT("'"&amp;F1922&amp;"'!"&amp;G1922),"")</f>
        <v/>
      </c>
      <c r="F1922" s="550"/>
      <c r="H1922" s="3"/>
      <c r="I1922" s="3"/>
      <c r="J1922" s="3"/>
    </row>
    <row r="1923" spans="1:10" ht="15.75" customHeight="1">
      <c r="A1923" s="1">
        <v>1918</v>
      </c>
      <c r="C1923" s="2" t="s">
        <v>3581</v>
      </c>
      <c r="E1923" t="str" cm="1">
        <f t="array" aca="1" ref="E1923" ca="1">IF(F1923&lt;&gt;"",INDIRECT("'"&amp;F1923&amp;"'!"&amp;G1923),"")</f>
        <v/>
      </c>
      <c r="F1923" s="550"/>
      <c r="H1923" s="3"/>
      <c r="I1923" s="3"/>
      <c r="J1923" s="3"/>
    </row>
    <row r="1924" spans="1:10" ht="15.75" customHeight="1">
      <c r="A1924" s="1">
        <v>1919</v>
      </c>
      <c r="C1924" s="2" t="s">
        <v>3581</v>
      </c>
      <c r="E1924" t="str" cm="1">
        <f t="array" aca="1" ref="E1924" ca="1">IF(F1924&lt;&gt;"",INDIRECT("'"&amp;F1924&amp;"'!"&amp;G1924),"")</f>
        <v/>
      </c>
      <c r="F1924" s="550"/>
      <c r="H1924" s="3"/>
      <c r="I1924" s="3"/>
      <c r="J1924" s="3"/>
    </row>
    <row r="1925" spans="1:10" ht="15.75" customHeight="1">
      <c r="A1925" s="1">
        <v>1920</v>
      </c>
      <c r="C1925" s="2" t="s">
        <v>3581</v>
      </c>
      <c r="E1925" t="str" cm="1">
        <f t="array" aca="1" ref="E1925" ca="1">IF(F1925&lt;&gt;"",INDIRECT("'"&amp;F1925&amp;"'!"&amp;G1925),"")</f>
        <v/>
      </c>
      <c r="F1925" s="550"/>
      <c r="H1925" s="3"/>
      <c r="I1925" s="3"/>
      <c r="J1925" s="3"/>
    </row>
    <row r="1926" spans="1:10" ht="15.75" customHeight="1">
      <c r="A1926" s="1">
        <v>1921</v>
      </c>
      <c r="C1926" s="2" t="s">
        <v>3581</v>
      </c>
      <c r="E1926" t="str" cm="1">
        <f t="array" aca="1" ref="E1926" ca="1">IF(F1926&lt;&gt;"",INDIRECT("'"&amp;F1926&amp;"'!"&amp;G1926),"")</f>
        <v/>
      </c>
      <c r="F1926" s="550"/>
      <c r="H1926" s="3"/>
      <c r="I1926" s="3"/>
      <c r="J1926" s="3"/>
    </row>
    <row r="1927" spans="1:10" ht="15.75" customHeight="1">
      <c r="A1927" s="1">
        <v>1922</v>
      </c>
      <c r="C1927" s="2" t="s">
        <v>3581</v>
      </c>
      <c r="E1927" t="str" cm="1">
        <f t="array" aca="1" ref="E1927" ca="1">IF(F1927&lt;&gt;"",INDIRECT("'"&amp;F1927&amp;"'!"&amp;G1927),"")</f>
        <v/>
      </c>
      <c r="F1927" s="550"/>
      <c r="H1927" s="3"/>
      <c r="I1927" s="3"/>
      <c r="J1927" s="3"/>
    </row>
    <row r="1928" spans="1:10" ht="15.75" customHeight="1">
      <c r="A1928" s="1">
        <v>1923</v>
      </c>
      <c r="C1928" s="2" t="s">
        <v>3581</v>
      </c>
      <c r="E1928" t="str" cm="1">
        <f t="array" aca="1" ref="E1928" ca="1">IF(F1928&lt;&gt;"",INDIRECT("'"&amp;F1928&amp;"'!"&amp;G1928),"")</f>
        <v/>
      </c>
      <c r="F1928" s="550"/>
      <c r="H1928" s="3"/>
      <c r="I1928" s="3"/>
      <c r="J1928" s="3"/>
    </row>
    <row r="1929" spans="1:10" ht="15.75" customHeight="1">
      <c r="A1929" s="1">
        <v>1924</v>
      </c>
      <c r="C1929" s="2" t="s">
        <v>3581</v>
      </c>
      <c r="E1929" t="str" cm="1">
        <f t="array" aca="1" ref="E1929" ca="1">IF(F1929&lt;&gt;"",INDIRECT("'"&amp;F1929&amp;"'!"&amp;G1929),"")</f>
        <v/>
      </c>
      <c r="F1929" s="550"/>
      <c r="H1929" s="3"/>
      <c r="I1929" s="3"/>
      <c r="J1929" s="3"/>
    </row>
    <row r="1930" spans="1:10" ht="15.75" customHeight="1">
      <c r="A1930" s="1">
        <v>1925</v>
      </c>
      <c r="C1930" s="2" t="s">
        <v>3581</v>
      </c>
      <c r="E1930" t="str" cm="1">
        <f t="array" aca="1" ref="E1930" ca="1">IF(F1930&lt;&gt;"",INDIRECT("'"&amp;F1930&amp;"'!"&amp;G1930),"")</f>
        <v/>
      </c>
      <c r="F1930" s="550"/>
      <c r="H1930" s="3"/>
      <c r="I1930" s="3"/>
      <c r="J1930" s="3"/>
    </row>
    <row r="1931" spans="1:10" ht="15.75" customHeight="1">
      <c r="A1931" s="1">
        <v>1926</v>
      </c>
      <c r="C1931" s="2" t="s">
        <v>3581</v>
      </c>
      <c r="E1931" t="str" cm="1">
        <f t="array" aca="1" ref="E1931" ca="1">IF(F1931&lt;&gt;"",INDIRECT("'"&amp;F1931&amp;"'!"&amp;G1931),"")</f>
        <v/>
      </c>
      <c r="F1931" s="550"/>
      <c r="H1931" s="3"/>
      <c r="I1931" s="3"/>
      <c r="J1931" s="3"/>
    </row>
    <row r="1932" spans="1:10" ht="15.75" customHeight="1">
      <c r="A1932" s="1">
        <v>1927</v>
      </c>
      <c r="C1932" s="2" t="s">
        <v>3581</v>
      </c>
      <c r="E1932" t="str" cm="1">
        <f t="array" aca="1" ref="E1932" ca="1">IF(F1932&lt;&gt;"",INDIRECT("'"&amp;F1932&amp;"'!"&amp;G1932),"")</f>
        <v/>
      </c>
      <c r="F1932" s="550"/>
      <c r="H1932" s="3"/>
      <c r="I1932" s="3"/>
      <c r="J1932" s="3"/>
    </row>
    <row r="1933" spans="1:10" ht="15.75" customHeight="1">
      <c r="A1933" s="1">
        <v>1928</v>
      </c>
      <c r="C1933" s="2" t="s">
        <v>3581</v>
      </c>
      <c r="E1933" t="str" cm="1">
        <f t="array" aca="1" ref="E1933" ca="1">IF(F1933&lt;&gt;"",INDIRECT("'"&amp;F1933&amp;"'!"&amp;G1933),"")</f>
        <v/>
      </c>
      <c r="F1933" s="550"/>
      <c r="H1933" s="3"/>
      <c r="I1933" s="3"/>
      <c r="J1933" s="3"/>
    </row>
    <row r="1934" spans="1:10" ht="15.75" customHeight="1">
      <c r="A1934" s="1">
        <v>1929</v>
      </c>
      <c r="C1934" s="2" t="s">
        <v>3581</v>
      </c>
      <c r="E1934" t="str" cm="1">
        <f t="array" aca="1" ref="E1934" ca="1">IF(F1934&lt;&gt;"",INDIRECT("'"&amp;F1934&amp;"'!"&amp;G1934),"")</f>
        <v/>
      </c>
      <c r="F1934" s="550"/>
      <c r="H1934" s="3"/>
      <c r="I1934" s="3"/>
      <c r="J1934" s="3"/>
    </row>
    <row r="1935" spans="1:10" ht="15.75" customHeight="1">
      <c r="A1935" s="1">
        <v>1930</v>
      </c>
      <c r="C1935" s="2" t="s">
        <v>3581</v>
      </c>
      <c r="E1935" t="str" cm="1">
        <f t="array" aca="1" ref="E1935" ca="1">IF(F1935&lt;&gt;"",INDIRECT("'"&amp;F1935&amp;"'!"&amp;G1935),"")</f>
        <v/>
      </c>
      <c r="F1935" s="550"/>
      <c r="H1935" s="3"/>
      <c r="I1935" s="3"/>
      <c r="J1935" s="3"/>
    </row>
    <row r="1936" spans="1:10" ht="15.75" customHeight="1">
      <c r="A1936" s="1">
        <v>1931</v>
      </c>
      <c r="C1936" s="2" t="s">
        <v>3581</v>
      </c>
      <c r="E1936" t="str" cm="1">
        <f t="array" aca="1" ref="E1936" ca="1">IF(F1936&lt;&gt;"",INDIRECT("'"&amp;F1936&amp;"'!"&amp;G1936),"")</f>
        <v/>
      </c>
      <c r="F1936" s="550"/>
      <c r="H1936" s="3"/>
      <c r="I1936" s="3"/>
      <c r="J1936" s="3"/>
    </row>
    <row r="1937" spans="1:10" ht="15.75" customHeight="1">
      <c r="A1937" s="1">
        <v>1932</v>
      </c>
      <c r="C1937" s="2" t="s">
        <v>3581</v>
      </c>
      <c r="E1937" t="str" cm="1">
        <f t="array" aca="1" ref="E1937" ca="1">IF(F1937&lt;&gt;"",INDIRECT("'"&amp;F1937&amp;"'!"&amp;G1937),"")</f>
        <v/>
      </c>
      <c r="F1937" s="550"/>
      <c r="H1937" s="3"/>
      <c r="I1937" s="3"/>
      <c r="J1937" s="3"/>
    </row>
    <row r="1938" spans="1:10" ht="15.75" customHeight="1">
      <c r="A1938" s="1">
        <v>1933</v>
      </c>
      <c r="C1938" s="2" t="s">
        <v>3581</v>
      </c>
      <c r="E1938" t="str" cm="1">
        <f t="array" aca="1" ref="E1938" ca="1">IF(F1938&lt;&gt;"",INDIRECT("'"&amp;F1938&amp;"'!"&amp;G1938),"")</f>
        <v/>
      </c>
      <c r="F1938" s="550"/>
      <c r="H1938" s="3"/>
      <c r="I1938" s="3"/>
      <c r="J1938" s="3"/>
    </row>
    <row r="1939" spans="1:10" ht="15.75" customHeight="1">
      <c r="A1939" s="1">
        <v>1934</v>
      </c>
      <c r="C1939" s="2" t="s">
        <v>3581</v>
      </c>
      <c r="E1939" t="str" cm="1">
        <f t="array" aca="1" ref="E1939" ca="1">IF(F1939&lt;&gt;"",INDIRECT("'"&amp;F1939&amp;"'!"&amp;G1939),"")</f>
        <v/>
      </c>
      <c r="F1939" s="550"/>
      <c r="H1939" s="3"/>
      <c r="I1939" s="3"/>
      <c r="J1939" s="3"/>
    </row>
    <row r="1940" spans="1:10" ht="15.75" customHeight="1">
      <c r="A1940" s="1">
        <v>1935</v>
      </c>
      <c r="C1940" s="2" t="s">
        <v>3581</v>
      </c>
      <c r="E1940" t="str" cm="1">
        <f t="array" aca="1" ref="E1940" ca="1">IF(F1940&lt;&gt;"",INDIRECT("'"&amp;F1940&amp;"'!"&amp;G1940),"")</f>
        <v/>
      </c>
      <c r="F1940" s="550"/>
      <c r="H1940" s="3"/>
      <c r="I1940" s="3"/>
      <c r="J1940" s="3"/>
    </row>
    <row r="1941" spans="1:10" ht="15.75" customHeight="1">
      <c r="A1941" s="1">
        <v>1936</v>
      </c>
      <c r="C1941" s="2" t="s">
        <v>3581</v>
      </c>
      <c r="E1941" t="str" cm="1">
        <f t="array" aca="1" ref="E1941" ca="1">IF(F1941&lt;&gt;"",INDIRECT("'"&amp;F1941&amp;"'!"&amp;G1941),"")</f>
        <v/>
      </c>
      <c r="F1941" s="550"/>
      <c r="H1941" s="3"/>
      <c r="I1941" s="3"/>
      <c r="J1941" s="3"/>
    </row>
    <row r="1942" spans="1:10" ht="15.75" customHeight="1">
      <c r="A1942" s="1">
        <v>1937</v>
      </c>
      <c r="C1942" s="2" t="s">
        <v>3581</v>
      </c>
      <c r="E1942" t="str" cm="1">
        <f t="array" aca="1" ref="E1942" ca="1">IF(F1942&lt;&gt;"",INDIRECT("'"&amp;F1942&amp;"'!"&amp;G1942),"")</f>
        <v/>
      </c>
      <c r="F1942" s="550"/>
      <c r="H1942" s="3"/>
      <c r="I1942" s="3"/>
      <c r="J1942" s="3"/>
    </row>
    <row r="1943" spans="1:10" ht="15.75" customHeight="1">
      <c r="A1943" s="1">
        <v>1938</v>
      </c>
      <c r="C1943" s="2" t="s">
        <v>3581</v>
      </c>
      <c r="E1943" t="str" cm="1">
        <f t="array" aca="1" ref="E1943" ca="1">IF(F1943&lt;&gt;"",INDIRECT("'"&amp;F1943&amp;"'!"&amp;G1943),"")</f>
        <v/>
      </c>
      <c r="F1943" s="550"/>
      <c r="H1943" s="3"/>
      <c r="I1943" s="3"/>
      <c r="J1943" s="3"/>
    </row>
    <row r="1944" spans="1:10" ht="15.75" customHeight="1">
      <c r="A1944" s="1">
        <v>1939</v>
      </c>
      <c r="C1944" s="2" t="s">
        <v>3581</v>
      </c>
      <c r="E1944" t="str" cm="1">
        <f t="array" aca="1" ref="E1944" ca="1">IF(F1944&lt;&gt;"",INDIRECT("'"&amp;F1944&amp;"'!"&amp;G1944),"")</f>
        <v/>
      </c>
      <c r="F1944" s="550"/>
      <c r="H1944" s="3"/>
      <c r="I1944" s="3"/>
      <c r="J1944" s="3"/>
    </row>
    <row r="1945" spans="1:10" ht="15.75" customHeight="1">
      <c r="A1945" s="1">
        <v>1940</v>
      </c>
      <c r="C1945" s="2" t="s">
        <v>3581</v>
      </c>
      <c r="E1945" t="str" cm="1">
        <f t="array" aca="1" ref="E1945" ca="1">IF(F1945&lt;&gt;"",INDIRECT("'"&amp;F1945&amp;"'!"&amp;G1945),"")</f>
        <v/>
      </c>
      <c r="F1945" s="550"/>
      <c r="H1945" s="3"/>
      <c r="I1945" s="3"/>
      <c r="J1945" s="3"/>
    </row>
    <row r="1946" spans="1:10" ht="15.75" customHeight="1">
      <c r="A1946" s="1">
        <v>1941</v>
      </c>
      <c r="C1946" s="2" t="s">
        <v>3581</v>
      </c>
      <c r="E1946" t="str" cm="1">
        <f t="array" aca="1" ref="E1946" ca="1">IF(F1946&lt;&gt;"",INDIRECT("'"&amp;F1946&amp;"'!"&amp;G1946),"")</f>
        <v/>
      </c>
      <c r="F1946" s="550"/>
      <c r="H1946" s="3"/>
      <c r="I1946" s="3"/>
      <c r="J1946" s="3"/>
    </row>
    <row r="1947" spans="1:10" ht="15.75" customHeight="1">
      <c r="A1947" s="1">
        <v>1942</v>
      </c>
      <c r="C1947" s="2" t="s">
        <v>3581</v>
      </c>
      <c r="E1947" t="str" cm="1">
        <f t="array" aca="1" ref="E1947" ca="1">IF(F1947&lt;&gt;"",INDIRECT("'"&amp;F1947&amp;"'!"&amp;G1947),"")</f>
        <v/>
      </c>
      <c r="F1947" s="550"/>
      <c r="H1947" s="3"/>
      <c r="I1947" s="3"/>
      <c r="J1947" s="3"/>
    </row>
    <row r="1948" spans="1:10" ht="15.75" customHeight="1">
      <c r="A1948" s="1">
        <v>1943</v>
      </c>
      <c r="C1948" s="2" t="s">
        <v>3581</v>
      </c>
      <c r="E1948" t="str" cm="1">
        <f t="array" aca="1" ref="E1948" ca="1">IF(F1948&lt;&gt;"",INDIRECT("'"&amp;F1948&amp;"'!"&amp;G1948),"")</f>
        <v/>
      </c>
      <c r="F1948" s="550"/>
      <c r="H1948" s="3"/>
      <c r="I1948" s="3"/>
      <c r="J1948" s="3"/>
    </row>
    <row r="1949" spans="1:10" ht="15.75" customHeight="1">
      <c r="A1949" s="1">
        <v>1944</v>
      </c>
      <c r="C1949" s="2" t="s">
        <v>3581</v>
      </c>
      <c r="E1949" t="str" cm="1">
        <f t="array" aca="1" ref="E1949" ca="1">IF(F1949&lt;&gt;"",INDIRECT("'"&amp;F1949&amp;"'!"&amp;G1949),"")</f>
        <v/>
      </c>
      <c r="F1949" s="550"/>
      <c r="H1949" s="3"/>
      <c r="I1949" s="3"/>
      <c r="J1949" s="3"/>
    </row>
    <row r="1950" spans="1:10" ht="15.75" customHeight="1">
      <c r="A1950" s="1">
        <v>1945</v>
      </c>
      <c r="C1950" s="2" t="s">
        <v>3581</v>
      </c>
      <c r="E1950" t="str" cm="1">
        <f t="array" aca="1" ref="E1950" ca="1">IF(F1950&lt;&gt;"",INDIRECT("'"&amp;F1950&amp;"'!"&amp;G1950),"")</f>
        <v/>
      </c>
      <c r="F1950" s="550"/>
      <c r="H1950" s="3"/>
      <c r="I1950" s="3"/>
      <c r="J1950" s="3"/>
    </row>
    <row r="1951" spans="1:10" ht="15.75" customHeight="1">
      <c r="A1951" s="1">
        <v>1946</v>
      </c>
      <c r="C1951" s="2" t="s">
        <v>3581</v>
      </c>
      <c r="E1951" t="str" cm="1">
        <f t="array" aca="1" ref="E1951" ca="1">IF(F1951&lt;&gt;"",INDIRECT("'"&amp;F1951&amp;"'!"&amp;G1951),"")</f>
        <v/>
      </c>
      <c r="F1951" s="550"/>
      <c r="H1951" s="3"/>
      <c r="I1951" s="3"/>
      <c r="J1951" s="3"/>
    </row>
    <row r="1952" spans="1:10" ht="15.75" customHeight="1">
      <c r="A1952" s="1">
        <v>1947</v>
      </c>
      <c r="C1952" s="2" t="s">
        <v>3581</v>
      </c>
      <c r="E1952" t="str" cm="1">
        <f t="array" aca="1" ref="E1952" ca="1">IF(F1952&lt;&gt;"",INDIRECT("'"&amp;F1952&amp;"'!"&amp;G1952),"")</f>
        <v/>
      </c>
      <c r="F1952" s="550"/>
      <c r="H1952" s="3"/>
      <c r="I1952" s="3"/>
      <c r="J1952" s="3"/>
    </row>
    <row r="1953" spans="1:10" ht="15.75" customHeight="1">
      <c r="A1953" s="1">
        <v>1948</v>
      </c>
      <c r="C1953" s="2" t="s">
        <v>3581</v>
      </c>
      <c r="E1953" t="str" cm="1">
        <f t="array" aca="1" ref="E1953" ca="1">IF(F1953&lt;&gt;"",INDIRECT("'"&amp;F1953&amp;"'!"&amp;G1953),"")</f>
        <v/>
      </c>
      <c r="F1953" s="550"/>
      <c r="H1953" s="3"/>
      <c r="I1953" s="3"/>
      <c r="J1953" s="3"/>
    </row>
    <row r="1954" spans="1:10" ht="15.75" customHeight="1">
      <c r="A1954" s="1">
        <v>1949</v>
      </c>
      <c r="C1954" s="2" t="s">
        <v>3581</v>
      </c>
      <c r="E1954" t="str" cm="1">
        <f t="array" aca="1" ref="E1954" ca="1">IF(F1954&lt;&gt;"",INDIRECT("'"&amp;F1954&amp;"'!"&amp;G1954),"")</f>
        <v/>
      </c>
      <c r="F1954" s="550"/>
      <c r="H1954" s="3"/>
      <c r="I1954" s="3"/>
      <c r="J1954" s="3"/>
    </row>
    <row r="1955" spans="1:10" ht="15.75" customHeight="1">
      <c r="A1955" s="1">
        <v>1950</v>
      </c>
      <c r="C1955" s="2" t="s">
        <v>3581</v>
      </c>
      <c r="E1955" t="str" cm="1">
        <f t="array" aca="1" ref="E1955" ca="1">IF(F1955&lt;&gt;"",INDIRECT("'"&amp;F1955&amp;"'!"&amp;G1955),"")</f>
        <v/>
      </c>
      <c r="F1955" s="550"/>
      <c r="H1955" s="3"/>
      <c r="I1955" s="3"/>
      <c r="J1955" s="3"/>
    </row>
    <row r="1956" spans="1:10" ht="15.75" customHeight="1">
      <c r="A1956" s="1">
        <v>1951</v>
      </c>
      <c r="C1956" s="2" t="s">
        <v>3581</v>
      </c>
      <c r="E1956" t="str" cm="1">
        <f t="array" aca="1" ref="E1956" ca="1">IF(F1956&lt;&gt;"",INDIRECT("'"&amp;F1956&amp;"'!"&amp;G1956),"")</f>
        <v/>
      </c>
      <c r="F1956" s="550"/>
      <c r="H1956" s="3"/>
      <c r="I1956" s="3"/>
      <c r="J1956" s="3"/>
    </row>
    <row r="1957" spans="1:10" ht="15.75" customHeight="1">
      <c r="A1957" s="1">
        <v>1952</v>
      </c>
      <c r="C1957" s="2" t="s">
        <v>3581</v>
      </c>
      <c r="E1957" t="str" cm="1">
        <f t="array" aca="1" ref="E1957" ca="1">IF(F1957&lt;&gt;"",INDIRECT("'"&amp;F1957&amp;"'!"&amp;G1957),"")</f>
        <v/>
      </c>
      <c r="F1957" s="550"/>
      <c r="H1957" s="3"/>
      <c r="I1957" s="3"/>
      <c r="J1957" s="3"/>
    </row>
    <row r="1958" spans="1:10" ht="15.75" customHeight="1">
      <c r="A1958" s="1">
        <v>1953</v>
      </c>
      <c r="C1958" s="2" t="s">
        <v>3581</v>
      </c>
      <c r="E1958" t="str" cm="1">
        <f t="array" aca="1" ref="E1958" ca="1">IF(F1958&lt;&gt;"",INDIRECT("'"&amp;F1958&amp;"'!"&amp;G1958),"")</f>
        <v/>
      </c>
      <c r="F1958" s="550"/>
      <c r="H1958" s="3"/>
      <c r="I1958" s="3"/>
      <c r="J1958" s="3"/>
    </row>
    <row r="1959" spans="1:10" ht="15.75" customHeight="1">
      <c r="A1959" s="1">
        <v>1954</v>
      </c>
      <c r="C1959" s="2" t="s">
        <v>3581</v>
      </c>
      <c r="E1959" t="str" cm="1">
        <f t="array" aca="1" ref="E1959" ca="1">IF(F1959&lt;&gt;"",INDIRECT("'"&amp;F1959&amp;"'!"&amp;G1959),"")</f>
        <v/>
      </c>
      <c r="F1959" s="550"/>
      <c r="H1959" s="3"/>
      <c r="I1959" s="3"/>
      <c r="J1959" s="3"/>
    </row>
    <row r="1960" spans="1:10" ht="15.75" customHeight="1">
      <c r="A1960" s="1">
        <v>1955</v>
      </c>
      <c r="C1960" s="2" t="s">
        <v>3581</v>
      </c>
      <c r="E1960" t="str" cm="1">
        <f t="array" aca="1" ref="E1960" ca="1">IF(F1960&lt;&gt;"",INDIRECT("'"&amp;F1960&amp;"'!"&amp;G1960),"")</f>
        <v/>
      </c>
      <c r="F1960" s="550"/>
      <c r="H1960" s="3"/>
      <c r="I1960" s="3"/>
      <c r="J1960" s="3"/>
    </row>
    <row r="1961" spans="1:10" ht="15.75" customHeight="1">
      <c r="A1961" s="1">
        <v>1956</v>
      </c>
      <c r="C1961" s="2" t="s">
        <v>3581</v>
      </c>
      <c r="E1961" t="str" cm="1">
        <f t="array" aca="1" ref="E1961" ca="1">IF(F1961&lt;&gt;"",INDIRECT("'"&amp;F1961&amp;"'!"&amp;G1961),"")</f>
        <v/>
      </c>
      <c r="F1961" s="550"/>
      <c r="H1961" s="3"/>
      <c r="I1961" s="3"/>
      <c r="J1961" s="3"/>
    </row>
    <row r="1962" spans="1:10" ht="15.75" customHeight="1">
      <c r="A1962" s="1">
        <v>1957</v>
      </c>
      <c r="C1962" s="2" t="s">
        <v>3581</v>
      </c>
      <c r="E1962" t="str" cm="1">
        <f t="array" aca="1" ref="E1962" ca="1">IF(F1962&lt;&gt;"",INDIRECT("'"&amp;F1962&amp;"'!"&amp;G1962),"")</f>
        <v/>
      </c>
      <c r="F1962" s="550"/>
      <c r="H1962" s="3"/>
      <c r="I1962" s="3"/>
      <c r="J1962" s="3"/>
    </row>
    <row r="1963" spans="1:10" ht="15.75" customHeight="1">
      <c r="A1963" s="1">
        <v>1958</v>
      </c>
      <c r="C1963" s="2" t="s">
        <v>3581</v>
      </c>
      <c r="E1963" t="str" cm="1">
        <f t="array" aca="1" ref="E1963" ca="1">IF(F1963&lt;&gt;"",INDIRECT("'"&amp;F1963&amp;"'!"&amp;G1963),"")</f>
        <v/>
      </c>
      <c r="F1963" s="550"/>
      <c r="H1963" s="3"/>
      <c r="I1963" s="3"/>
      <c r="J1963" s="3"/>
    </row>
    <row r="1964" spans="1:10" ht="15.75" customHeight="1">
      <c r="A1964" s="1">
        <v>1959</v>
      </c>
      <c r="C1964" s="2" t="s">
        <v>3581</v>
      </c>
      <c r="E1964" t="str" cm="1">
        <f t="array" aca="1" ref="E1964" ca="1">IF(F1964&lt;&gt;"",INDIRECT("'"&amp;F1964&amp;"'!"&amp;G1964),"")</f>
        <v/>
      </c>
      <c r="F1964" s="550"/>
      <c r="H1964" s="3"/>
      <c r="I1964" s="3"/>
      <c r="J1964" s="3"/>
    </row>
    <row r="1965" spans="1:10" ht="15.75" customHeight="1">
      <c r="A1965" s="1">
        <v>1960</v>
      </c>
      <c r="C1965" s="2" t="s">
        <v>3581</v>
      </c>
      <c r="E1965" t="str" cm="1">
        <f t="array" aca="1" ref="E1965" ca="1">IF(F1965&lt;&gt;"",INDIRECT("'"&amp;F1965&amp;"'!"&amp;G1965),"")</f>
        <v/>
      </c>
      <c r="F1965" s="550"/>
      <c r="H1965" s="3"/>
      <c r="I1965" s="3"/>
      <c r="J1965" s="3"/>
    </row>
    <row r="1966" spans="1:10" ht="15.75" customHeight="1">
      <c r="A1966" s="1">
        <v>1961</v>
      </c>
      <c r="C1966" s="2" t="s">
        <v>3581</v>
      </c>
      <c r="E1966" t="str" cm="1">
        <f t="array" aca="1" ref="E1966" ca="1">IF(F1966&lt;&gt;"",INDIRECT("'"&amp;F1966&amp;"'!"&amp;G1966),"")</f>
        <v/>
      </c>
      <c r="F1966" s="550"/>
      <c r="H1966" s="3"/>
      <c r="I1966" s="3"/>
      <c r="J1966" s="3"/>
    </row>
    <row r="1967" spans="1:10" ht="15.75" customHeight="1">
      <c r="A1967" s="1">
        <v>1962</v>
      </c>
      <c r="C1967" s="2" t="s">
        <v>3581</v>
      </c>
      <c r="E1967" t="str" cm="1">
        <f t="array" aca="1" ref="E1967" ca="1">IF(F1967&lt;&gt;"",INDIRECT("'"&amp;F1967&amp;"'!"&amp;G1967),"")</f>
        <v/>
      </c>
      <c r="F1967" s="550"/>
      <c r="H1967" s="3"/>
      <c r="I1967" s="3"/>
      <c r="J1967" s="3"/>
    </row>
    <row r="1968" spans="1:10" ht="15.75" customHeight="1">
      <c r="A1968" s="1">
        <v>1963</v>
      </c>
      <c r="C1968" s="2" t="s">
        <v>3581</v>
      </c>
      <c r="E1968" t="str" cm="1">
        <f t="array" aca="1" ref="E1968" ca="1">IF(F1968&lt;&gt;"",INDIRECT("'"&amp;F1968&amp;"'!"&amp;G1968),"")</f>
        <v/>
      </c>
      <c r="F1968" s="550"/>
      <c r="H1968" s="3"/>
      <c r="I1968" s="3"/>
      <c r="J1968" s="3"/>
    </row>
    <row r="1969" spans="1:10" ht="15.75" customHeight="1">
      <c r="A1969" s="1">
        <v>1964</v>
      </c>
      <c r="C1969" s="2" t="s">
        <v>3581</v>
      </c>
      <c r="E1969" t="str" cm="1">
        <f t="array" aca="1" ref="E1969" ca="1">IF(F1969&lt;&gt;"",INDIRECT("'"&amp;F1969&amp;"'!"&amp;G1969),"")</f>
        <v/>
      </c>
      <c r="F1969" s="550"/>
      <c r="H1969" s="3"/>
      <c r="I1969" s="3"/>
      <c r="J1969" s="3"/>
    </row>
    <row r="1970" spans="1:10" ht="15.75" customHeight="1">
      <c r="A1970" s="1">
        <v>1965</v>
      </c>
      <c r="C1970" s="2" t="s">
        <v>3581</v>
      </c>
      <c r="E1970" t="str" cm="1">
        <f t="array" aca="1" ref="E1970" ca="1">IF(F1970&lt;&gt;"",INDIRECT("'"&amp;F1970&amp;"'!"&amp;G1970),"")</f>
        <v/>
      </c>
      <c r="F1970" s="550"/>
      <c r="H1970" s="3"/>
      <c r="I1970" s="3"/>
      <c r="J1970" s="3"/>
    </row>
    <row r="1971" spans="1:10" ht="15.75" customHeight="1">
      <c r="A1971" s="1">
        <v>1966</v>
      </c>
      <c r="C1971" s="2" t="s">
        <v>3581</v>
      </c>
      <c r="E1971" t="str" cm="1">
        <f t="array" aca="1" ref="E1971" ca="1">IF(F1971&lt;&gt;"",INDIRECT("'"&amp;F1971&amp;"'!"&amp;G1971),"")</f>
        <v/>
      </c>
      <c r="F1971" s="550"/>
      <c r="H1971" s="3"/>
      <c r="I1971" s="3"/>
      <c r="J1971" s="3"/>
    </row>
    <row r="1972" spans="1:10" ht="15.75" customHeight="1">
      <c r="A1972" s="1">
        <v>1967</v>
      </c>
      <c r="C1972" s="2" t="s">
        <v>3581</v>
      </c>
      <c r="E1972" t="str" cm="1">
        <f t="array" aca="1" ref="E1972" ca="1">IF(F1972&lt;&gt;"",INDIRECT("'"&amp;F1972&amp;"'!"&amp;G1972),"")</f>
        <v/>
      </c>
      <c r="F1972" s="550"/>
      <c r="H1972" s="3"/>
      <c r="I1972" s="3"/>
      <c r="J1972" s="3"/>
    </row>
    <row r="1973" spans="1:10" ht="15.75" customHeight="1">
      <c r="A1973" s="1">
        <v>1968</v>
      </c>
      <c r="C1973" s="2" t="s">
        <v>3581</v>
      </c>
      <c r="E1973" t="str" cm="1">
        <f t="array" aca="1" ref="E1973" ca="1">IF(F1973&lt;&gt;"",INDIRECT("'"&amp;F1973&amp;"'!"&amp;G1973),"")</f>
        <v/>
      </c>
      <c r="F1973" s="550"/>
      <c r="H1973" s="3"/>
      <c r="I1973" s="3"/>
      <c r="J1973" s="3"/>
    </row>
    <row r="1974" spans="1:10" ht="15.75" customHeight="1">
      <c r="A1974" s="1">
        <v>1969</v>
      </c>
      <c r="C1974" s="2" t="s">
        <v>3581</v>
      </c>
      <c r="E1974" t="str" cm="1">
        <f t="array" aca="1" ref="E1974" ca="1">IF(F1974&lt;&gt;"",INDIRECT("'"&amp;F1974&amp;"'!"&amp;G1974),"")</f>
        <v/>
      </c>
      <c r="F1974" s="550"/>
      <c r="H1974" s="3"/>
      <c r="I1974" s="3"/>
      <c r="J1974" s="3"/>
    </row>
    <row r="1975" spans="1:10" ht="15.75" customHeight="1">
      <c r="A1975" s="1">
        <v>1970</v>
      </c>
      <c r="C1975" s="2" t="s">
        <v>3581</v>
      </c>
      <c r="E1975" t="str" cm="1">
        <f t="array" aca="1" ref="E1975" ca="1">IF(F1975&lt;&gt;"",INDIRECT("'"&amp;F1975&amp;"'!"&amp;G1975),"")</f>
        <v/>
      </c>
      <c r="F1975" s="550"/>
      <c r="H1975" s="3"/>
      <c r="I1975" s="3"/>
      <c r="J1975" s="3"/>
    </row>
    <row r="1976" spans="1:10" ht="15.75" customHeight="1">
      <c r="A1976" s="1">
        <v>1971</v>
      </c>
      <c r="C1976" s="2" t="s">
        <v>3581</v>
      </c>
      <c r="E1976" t="str" cm="1">
        <f t="array" aca="1" ref="E1976" ca="1">IF(F1976&lt;&gt;"",INDIRECT("'"&amp;F1976&amp;"'!"&amp;G1976),"")</f>
        <v/>
      </c>
      <c r="F1976" s="550"/>
      <c r="H1976" s="3"/>
      <c r="I1976" s="3"/>
      <c r="J1976" s="3"/>
    </row>
    <row r="1977" spans="1:10" ht="15.75" customHeight="1">
      <c r="A1977" s="1">
        <v>1972</v>
      </c>
      <c r="C1977" s="2" t="s">
        <v>3581</v>
      </c>
      <c r="E1977" t="str" cm="1">
        <f t="array" aca="1" ref="E1977" ca="1">IF(F1977&lt;&gt;"",INDIRECT("'"&amp;F1977&amp;"'!"&amp;G1977),"")</f>
        <v/>
      </c>
      <c r="F1977" s="550"/>
      <c r="H1977" s="3"/>
      <c r="I1977" s="3"/>
      <c r="J1977" s="3"/>
    </row>
    <row r="1978" spans="1:10" ht="15.75" customHeight="1">
      <c r="A1978" s="1">
        <v>1973</v>
      </c>
      <c r="C1978" s="2" t="s">
        <v>3581</v>
      </c>
      <c r="E1978" t="str" cm="1">
        <f t="array" aca="1" ref="E1978" ca="1">IF(F1978&lt;&gt;"",INDIRECT("'"&amp;F1978&amp;"'!"&amp;G1978),"")</f>
        <v/>
      </c>
      <c r="F1978" s="550"/>
      <c r="H1978" s="3"/>
      <c r="I1978" s="3"/>
      <c r="J1978" s="3"/>
    </row>
    <row r="1979" spans="1:10" ht="15.75" customHeight="1">
      <c r="A1979" s="1">
        <v>1974</v>
      </c>
      <c r="C1979" s="2" t="s">
        <v>3581</v>
      </c>
      <c r="E1979" t="str" cm="1">
        <f t="array" aca="1" ref="E1979" ca="1">IF(F1979&lt;&gt;"",INDIRECT("'"&amp;F1979&amp;"'!"&amp;G1979),"")</f>
        <v/>
      </c>
      <c r="F1979" s="550"/>
      <c r="H1979" s="3"/>
      <c r="I1979" s="3"/>
      <c r="J1979" s="3"/>
    </row>
    <row r="1980" spans="1:10" ht="15.75" customHeight="1">
      <c r="A1980" s="1">
        <v>1975</v>
      </c>
      <c r="C1980" s="2" t="s">
        <v>3581</v>
      </c>
      <c r="E1980" t="str" cm="1">
        <f t="array" aca="1" ref="E1980" ca="1">IF(F1980&lt;&gt;"",INDIRECT("'"&amp;F1980&amp;"'!"&amp;G1980),"")</f>
        <v/>
      </c>
      <c r="F1980" s="550"/>
      <c r="H1980" s="3"/>
      <c r="I1980" s="3"/>
      <c r="J1980" s="3"/>
    </row>
    <row r="1981" spans="1:10" ht="15.75" customHeight="1">
      <c r="A1981" s="1">
        <v>1976</v>
      </c>
      <c r="C1981" s="2" t="s">
        <v>3581</v>
      </c>
      <c r="E1981" t="str" cm="1">
        <f t="array" aca="1" ref="E1981" ca="1">IF(F1981&lt;&gt;"",INDIRECT("'"&amp;F1981&amp;"'!"&amp;G1981),"")</f>
        <v/>
      </c>
      <c r="F1981" s="550"/>
      <c r="H1981" s="3"/>
      <c r="I1981" s="3"/>
      <c r="J1981" s="3"/>
    </row>
    <row r="1982" spans="1:10" ht="15.75" customHeight="1">
      <c r="A1982" s="1">
        <v>1977</v>
      </c>
      <c r="C1982" s="2" t="s">
        <v>3581</v>
      </c>
      <c r="E1982" t="str" cm="1">
        <f t="array" aca="1" ref="E1982" ca="1">IF(F1982&lt;&gt;"",INDIRECT("'"&amp;F1982&amp;"'!"&amp;G1982),"")</f>
        <v/>
      </c>
      <c r="F1982" s="550"/>
      <c r="H1982" s="3"/>
      <c r="I1982" s="3"/>
      <c r="J1982" s="3"/>
    </row>
    <row r="1983" spans="1:10" ht="15.75" customHeight="1">
      <c r="A1983" s="1">
        <v>1978</v>
      </c>
      <c r="C1983" s="2" t="s">
        <v>3581</v>
      </c>
      <c r="E1983" t="str" cm="1">
        <f t="array" aca="1" ref="E1983" ca="1">IF(F1983&lt;&gt;"",INDIRECT("'"&amp;F1983&amp;"'!"&amp;G1983),"")</f>
        <v/>
      </c>
      <c r="F1983" s="550"/>
      <c r="H1983" s="3"/>
      <c r="I1983" s="3"/>
      <c r="J1983" s="3"/>
    </row>
    <row r="1984" spans="1:10" ht="15.75" customHeight="1">
      <c r="A1984" s="1">
        <v>1979</v>
      </c>
      <c r="C1984" s="2" t="s">
        <v>3581</v>
      </c>
      <c r="E1984" t="str" cm="1">
        <f t="array" aca="1" ref="E1984" ca="1">IF(F1984&lt;&gt;"",INDIRECT("'"&amp;F1984&amp;"'!"&amp;G1984),"")</f>
        <v/>
      </c>
      <c r="F1984" s="550"/>
      <c r="H1984" s="3"/>
      <c r="I1984" s="3"/>
      <c r="J1984" s="3"/>
    </row>
    <row r="1985" spans="1:10" ht="15.75" customHeight="1">
      <c r="A1985" s="1">
        <v>1980</v>
      </c>
      <c r="C1985" s="2" t="s">
        <v>3581</v>
      </c>
      <c r="E1985" t="str" cm="1">
        <f t="array" aca="1" ref="E1985" ca="1">IF(F1985&lt;&gt;"",INDIRECT("'"&amp;F1985&amp;"'!"&amp;G1985),"")</f>
        <v/>
      </c>
      <c r="F1985" s="550"/>
      <c r="H1985" s="3"/>
      <c r="I1985" s="3"/>
      <c r="J1985" s="3"/>
    </row>
    <row r="1986" spans="1:10" ht="15.75" customHeight="1">
      <c r="A1986" s="1">
        <v>1981</v>
      </c>
      <c r="C1986" s="2" t="s">
        <v>3581</v>
      </c>
      <c r="E1986" t="str" cm="1">
        <f t="array" aca="1" ref="E1986" ca="1">IF(F1986&lt;&gt;"",INDIRECT("'"&amp;F1986&amp;"'!"&amp;G1986),"")</f>
        <v/>
      </c>
      <c r="F1986" s="550"/>
      <c r="H1986" s="3"/>
      <c r="I1986" s="3"/>
      <c r="J1986" s="3"/>
    </row>
    <row r="1987" spans="1:10" ht="15.75" customHeight="1">
      <c r="A1987" s="1">
        <v>1982</v>
      </c>
      <c r="C1987" s="2" t="s">
        <v>3581</v>
      </c>
      <c r="E1987" t="str" cm="1">
        <f t="array" aca="1" ref="E1987" ca="1">IF(F1987&lt;&gt;"",INDIRECT("'"&amp;F1987&amp;"'!"&amp;G1987),"")</f>
        <v/>
      </c>
      <c r="F1987" s="550"/>
      <c r="H1987" s="3"/>
      <c r="I1987" s="3"/>
      <c r="J1987" s="3"/>
    </row>
    <row r="1988" spans="1:10" ht="15.75" customHeight="1">
      <c r="A1988" s="1">
        <v>1983</v>
      </c>
      <c r="C1988" s="2" t="s">
        <v>3581</v>
      </c>
      <c r="E1988" t="str" cm="1">
        <f t="array" aca="1" ref="E1988" ca="1">IF(F1988&lt;&gt;"",INDIRECT("'"&amp;F1988&amp;"'!"&amp;G1988),"")</f>
        <v/>
      </c>
      <c r="F1988" s="550"/>
      <c r="H1988" s="3"/>
      <c r="I1988" s="3"/>
      <c r="J1988" s="3"/>
    </row>
    <row r="1989" spans="1:10" ht="15.75" customHeight="1">
      <c r="A1989" s="1">
        <v>1984</v>
      </c>
      <c r="C1989" s="2" t="s">
        <v>3581</v>
      </c>
      <c r="E1989" t="str" cm="1">
        <f t="array" aca="1" ref="E1989" ca="1">IF(F1989&lt;&gt;"",INDIRECT("'"&amp;F1989&amp;"'!"&amp;G1989),"")</f>
        <v/>
      </c>
      <c r="F1989" s="550"/>
      <c r="H1989" s="3"/>
      <c r="I1989" s="3"/>
      <c r="J1989" s="3"/>
    </row>
    <row r="1990" spans="1:10" ht="15.75" customHeight="1">
      <c r="A1990" s="1">
        <v>1985</v>
      </c>
      <c r="C1990" s="2" t="s">
        <v>3581</v>
      </c>
      <c r="E1990" t="str" cm="1">
        <f t="array" aca="1" ref="E1990" ca="1">IF(F1990&lt;&gt;"",INDIRECT("'"&amp;F1990&amp;"'!"&amp;G1990),"")</f>
        <v/>
      </c>
      <c r="F1990" s="550"/>
      <c r="H1990" s="3"/>
      <c r="I1990" s="3"/>
      <c r="J1990" s="3"/>
    </row>
    <row r="1991" spans="1:10" ht="15.75" customHeight="1">
      <c r="A1991" s="1">
        <v>1986</v>
      </c>
      <c r="C1991" s="2" t="s">
        <v>3581</v>
      </c>
      <c r="E1991" t="str" cm="1">
        <f t="array" aca="1" ref="E1991" ca="1">IF(F1991&lt;&gt;"",INDIRECT("'"&amp;F1991&amp;"'!"&amp;G1991),"")</f>
        <v/>
      </c>
      <c r="F1991" s="550"/>
      <c r="H1991" s="3"/>
      <c r="I1991" s="3"/>
      <c r="J1991" s="3"/>
    </row>
    <row r="1992" spans="1:10" ht="15.75" customHeight="1">
      <c r="A1992" s="1">
        <v>1987</v>
      </c>
      <c r="C1992" s="2" t="s">
        <v>3581</v>
      </c>
      <c r="E1992" t="str" cm="1">
        <f t="array" aca="1" ref="E1992" ca="1">IF(F1992&lt;&gt;"",INDIRECT("'"&amp;F1992&amp;"'!"&amp;G1992),"")</f>
        <v/>
      </c>
      <c r="F1992" s="550"/>
      <c r="H1992" s="3"/>
      <c r="I1992" s="3"/>
      <c r="J1992" s="3"/>
    </row>
    <row r="1993" spans="1:10" ht="15.75" customHeight="1">
      <c r="A1993" s="1">
        <v>1988</v>
      </c>
      <c r="C1993" s="2" t="s">
        <v>3581</v>
      </c>
      <c r="E1993" t="str" cm="1">
        <f t="array" aca="1" ref="E1993" ca="1">IF(F1993&lt;&gt;"",INDIRECT("'"&amp;F1993&amp;"'!"&amp;G1993),"")</f>
        <v/>
      </c>
      <c r="F1993" s="550"/>
      <c r="H1993" s="3"/>
      <c r="I1993" s="3"/>
      <c r="J1993" s="3"/>
    </row>
    <row r="1994" spans="1:10" ht="15.75" customHeight="1">
      <c r="A1994" s="1">
        <v>1989</v>
      </c>
      <c r="C1994" s="2" t="s">
        <v>3581</v>
      </c>
      <c r="E1994" t="str" cm="1">
        <f t="array" aca="1" ref="E1994" ca="1">IF(F1994&lt;&gt;"",INDIRECT("'"&amp;F1994&amp;"'!"&amp;G1994),"")</f>
        <v/>
      </c>
      <c r="F1994" s="550"/>
      <c r="H1994" s="3"/>
      <c r="I1994" s="3"/>
      <c r="J1994" s="3"/>
    </row>
    <row r="1995" spans="1:10" ht="15.75" customHeight="1">
      <c r="A1995" s="1">
        <v>1990</v>
      </c>
      <c r="C1995" s="2" t="s">
        <v>3581</v>
      </c>
      <c r="E1995" t="str" cm="1">
        <f t="array" aca="1" ref="E1995" ca="1">IF(F1995&lt;&gt;"",INDIRECT("'"&amp;F1995&amp;"'!"&amp;G1995),"")</f>
        <v/>
      </c>
      <c r="F1995" s="550"/>
      <c r="H1995" s="3"/>
      <c r="I1995" s="3"/>
      <c r="J1995" s="3"/>
    </row>
    <row r="1996" spans="1:10" ht="15.75" customHeight="1">
      <c r="A1996" s="1">
        <v>1991</v>
      </c>
      <c r="C1996" s="2" t="s">
        <v>3581</v>
      </c>
      <c r="E1996" t="str" cm="1">
        <f t="array" aca="1" ref="E1996" ca="1">IF(F1996&lt;&gt;"",INDIRECT("'"&amp;F1996&amp;"'!"&amp;G1996),"")</f>
        <v/>
      </c>
      <c r="F1996" s="550"/>
      <c r="H1996" s="3"/>
      <c r="I1996" s="3"/>
      <c r="J1996" s="3"/>
    </row>
    <row r="1997" spans="1:10" ht="15.75" customHeight="1">
      <c r="A1997" s="1">
        <v>1992</v>
      </c>
      <c r="C1997" s="2" t="s">
        <v>3581</v>
      </c>
      <c r="E1997" t="str" cm="1">
        <f t="array" aca="1" ref="E1997" ca="1">IF(F1997&lt;&gt;"",INDIRECT("'"&amp;F1997&amp;"'!"&amp;G1997),"")</f>
        <v/>
      </c>
      <c r="F1997" s="550"/>
      <c r="H1997" s="3"/>
      <c r="I1997" s="3"/>
      <c r="J1997" s="3"/>
    </row>
    <row r="1998" spans="1:10" ht="15.75" customHeight="1">
      <c r="A1998" s="1">
        <v>1993</v>
      </c>
      <c r="C1998" s="2" t="s">
        <v>3581</v>
      </c>
      <c r="E1998" t="str" cm="1">
        <f t="array" aca="1" ref="E1998" ca="1">IF(F1998&lt;&gt;"",INDIRECT("'"&amp;F1998&amp;"'!"&amp;G1998),"")</f>
        <v/>
      </c>
      <c r="F1998" s="550"/>
      <c r="H1998" s="3"/>
      <c r="I1998" s="3"/>
      <c r="J1998" s="3"/>
    </row>
    <row r="1999" spans="1:10" ht="15.75" customHeight="1">
      <c r="A1999" s="1">
        <v>1994</v>
      </c>
      <c r="C1999" s="2" t="s">
        <v>3581</v>
      </c>
      <c r="E1999" t="str" cm="1">
        <f t="array" aca="1" ref="E1999" ca="1">IF(F1999&lt;&gt;"",INDIRECT("'"&amp;F1999&amp;"'!"&amp;G1999),"")</f>
        <v/>
      </c>
      <c r="F1999" s="550"/>
      <c r="H1999" s="3"/>
      <c r="I1999" s="3"/>
      <c r="J1999" s="3"/>
    </row>
    <row r="2000" spans="1:10" ht="15.75" customHeight="1">
      <c r="A2000" s="1">
        <v>1995</v>
      </c>
      <c r="C2000" s="2" t="s">
        <v>3581</v>
      </c>
      <c r="E2000" t="str" cm="1">
        <f t="array" aca="1" ref="E2000" ca="1">IF(F2000&lt;&gt;"",INDIRECT("'"&amp;F2000&amp;"'!"&amp;G2000),"")</f>
        <v/>
      </c>
      <c r="F2000" s="550"/>
      <c r="H2000" s="3"/>
      <c r="I2000" s="3"/>
      <c r="J2000" s="3"/>
    </row>
    <row r="2001" spans="1:10" ht="15.75" customHeight="1">
      <c r="A2001" s="1">
        <v>1996</v>
      </c>
      <c r="C2001" s="2" t="s">
        <v>3581</v>
      </c>
      <c r="E2001" t="str" cm="1">
        <f t="array" aca="1" ref="E2001" ca="1">IF(F2001&lt;&gt;"",INDIRECT("'"&amp;F2001&amp;"'!"&amp;G2001),"")</f>
        <v/>
      </c>
      <c r="F2001" s="550"/>
      <c r="H2001" s="3"/>
      <c r="I2001" s="3"/>
      <c r="J2001" s="3"/>
    </row>
    <row r="2002" spans="1:10" ht="15.75" customHeight="1">
      <c r="A2002" s="1">
        <v>1997</v>
      </c>
      <c r="C2002" s="2" t="s">
        <v>3581</v>
      </c>
      <c r="E2002" t="str" cm="1">
        <f t="array" aca="1" ref="E2002" ca="1">IF(F2002&lt;&gt;"",INDIRECT("'"&amp;F2002&amp;"'!"&amp;G2002),"")</f>
        <v/>
      </c>
      <c r="F2002" s="550"/>
      <c r="H2002" s="3"/>
      <c r="I2002" s="3"/>
      <c r="J2002" s="3"/>
    </row>
    <row r="2003" spans="1:10" ht="15.75" customHeight="1">
      <c r="A2003" s="1">
        <v>1998</v>
      </c>
      <c r="C2003" s="2" t="s">
        <v>3581</v>
      </c>
      <c r="E2003" t="str" cm="1">
        <f t="array" aca="1" ref="E2003" ca="1">IF(F2003&lt;&gt;"",INDIRECT("'"&amp;F2003&amp;"'!"&amp;G2003),"")</f>
        <v/>
      </c>
      <c r="F2003" s="550"/>
      <c r="H2003" s="3"/>
      <c r="I2003" s="3"/>
      <c r="J2003" s="3"/>
    </row>
    <row r="2004" spans="1:10" ht="15.75" customHeight="1">
      <c r="A2004" s="1">
        <v>1999</v>
      </c>
      <c r="C2004" s="2" t="s">
        <v>3581</v>
      </c>
      <c r="E2004" t="str" cm="1">
        <f t="array" aca="1" ref="E2004" ca="1">IF(F2004&lt;&gt;"",INDIRECT("'"&amp;F2004&amp;"'!"&amp;G2004),"")</f>
        <v/>
      </c>
      <c r="F2004" s="550"/>
      <c r="H2004" s="3"/>
      <c r="I2004" s="3"/>
      <c r="J2004" s="3"/>
    </row>
    <row r="2005" spans="1:10" ht="15.75" customHeight="1">
      <c r="A2005" s="1">
        <v>2000</v>
      </c>
      <c r="C2005" s="2" t="s">
        <v>3581</v>
      </c>
      <c r="E2005" t="str" cm="1">
        <f t="array" aca="1" ref="E2005" ca="1">IF(F2005&lt;&gt;"",INDIRECT("'"&amp;F2005&amp;"'!"&amp;G2005),"")</f>
        <v/>
      </c>
      <c r="F2005" s="550"/>
      <c r="H2005" s="3"/>
      <c r="I2005" s="3"/>
      <c r="J2005" s="3"/>
    </row>
    <row r="2006" spans="1:10" ht="15.75" customHeight="1">
      <c r="A2006" s="1">
        <v>2001</v>
      </c>
      <c r="C2006" s="2" t="s">
        <v>3581</v>
      </c>
      <c r="E2006" t="str" cm="1">
        <f t="array" aca="1" ref="E2006" ca="1">IF(F2006&lt;&gt;"",INDIRECT("'"&amp;F2006&amp;"'!"&amp;G2006),"")</f>
        <v/>
      </c>
      <c r="F2006" s="550"/>
      <c r="H2006" s="3"/>
      <c r="I2006" s="3"/>
      <c r="J2006" s="3"/>
    </row>
    <row r="2007" spans="1:10" ht="15.75" customHeight="1">
      <c r="A2007" s="1">
        <v>2002</v>
      </c>
      <c r="C2007" s="2" t="s">
        <v>3581</v>
      </c>
      <c r="E2007" t="str" cm="1">
        <f t="array" aca="1" ref="E2007" ca="1">IF(F2007&lt;&gt;"",INDIRECT("'"&amp;F2007&amp;"'!"&amp;G2007),"")</f>
        <v/>
      </c>
      <c r="F2007" s="550"/>
      <c r="H2007" s="3"/>
      <c r="I2007" s="3"/>
      <c r="J2007" s="3"/>
    </row>
    <row r="2008" spans="1:10" ht="15.75" customHeight="1">
      <c r="A2008" s="1">
        <v>2003</v>
      </c>
      <c r="C2008" s="2" t="s">
        <v>3581</v>
      </c>
      <c r="E2008" t="str" cm="1">
        <f t="array" aca="1" ref="E2008" ca="1">IF(F2008&lt;&gt;"",INDIRECT("'"&amp;F2008&amp;"'!"&amp;G2008),"")</f>
        <v/>
      </c>
      <c r="F2008" s="550"/>
      <c r="H2008" s="3"/>
      <c r="I2008" s="3"/>
      <c r="J2008" s="3"/>
    </row>
    <row r="2009" spans="1:10" ht="15.75" customHeight="1">
      <c r="A2009" s="1">
        <v>2004</v>
      </c>
      <c r="C2009" s="2" t="s">
        <v>3581</v>
      </c>
      <c r="E2009" t="str" cm="1">
        <f t="array" aca="1" ref="E2009" ca="1">IF(F2009&lt;&gt;"",INDIRECT("'"&amp;F2009&amp;"'!"&amp;G2009),"")</f>
        <v/>
      </c>
      <c r="F2009" s="550"/>
      <c r="H2009" s="3"/>
      <c r="I2009" s="3"/>
      <c r="J2009" s="3"/>
    </row>
    <row r="2010" spans="1:10" ht="15.75" customHeight="1">
      <c r="A2010" s="1">
        <v>2005</v>
      </c>
      <c r="C2010" s="2" t="s">
        <v>3581</v>
      </c>
      <c r="E2010" t="str" cm="1">
        <f t="array" aca="1" ref="E2010" ca="1">IF(F2010&lt;&gt;"",INDIRECT("'"&amp;F2010&amp;"'!"&amp;G2010),"")</f>
        <v/>
      </c>
      <c r="F2010" s="550"/>
      <c r="H2010" s="3"/>
      <c r="I2010" s="3"/>
      <c r="J2010" s="3"/>
    </row>
    <row r="2011" spans="1:10" ht="15.75" customHeight="1">
      <c r="A2011" s="1">
        <v>2006</v>
      </c>
      <c r="C2011" s="2" t="s">
        <v>3581</v>
      </c>
      <c r="E2011" t="str" cm="1">
        <f t="array" aca="1" ref="E2011" ca="1">IF(F2011&lt;&gt;"",INDIRECT("'"&amp;F2011&amp;"'!"&amp;G2011),"")</f>
        <v/>
      </c>
      <c r="F2011" s="550"/>
      <c r="H2011" s="3"/>
      <c r="I2011" s="3"/>
      <c r="J2011" s="3"/>
    </row>
    <row r="2012" spans="1:10" ht="15.75" customHeight="1">
      <c r="A2012" s="1">
        <v>2007</v>
      </c>
      <c r="C2012" s="2" t="s">
        <v>3581</v>
      </c>
      <c r="E2012" t="str" cm="1">
        <f t="array" aca="1" ref="E2012" ca="1">IF(F2012&lt;&gt;"",INDIRECT("'"&amp;F2012&amp;"'!"&amp;G2012),"")</f>
        <v/>
      </c>
      <c r="F2012" s="550"/>
      <c r="H2012" s="3"/>
      <c r="I2012" s="3"/>
      <c r="J2012" s="3"/>
    </row>
    <row r="2013" spans="1:10" ht="15.75" customHeight="1">
      <c r="A2013" s="1">
        <v>2008</v>
      </c>
      <c r="C2013" s="2" t="s">
        <v>3581</v>
      </c>
      <c r="E2013" t="str" cm="1">
        <f t="array" aca="1" ref="E2013" ca="1">IF(F2013&lt;&gt;"",INDIRECT("'"&amp;F2013&amp;"'!"&amp;G2013),"")</f>
        <v/>
      </c>
      <c r="F2013" s="550"/>
      <c r="H2013" s="3"/>
      <c r="I2013" s="3"/>
      <c r="J2013" s="3"/>
    </row>
    <row r="2014" spans="1:10" ht="15.75" customHeight="1">
      <c r="A2014" s="1">
        <v>2009</v>
      </c>
      <c r="C2014" s="2" t="s">
        <v>3581</v>
      </c>
      <c r="E2014" t="str" cm="1">
        <f t="array" aca="1" ref="E2014" ca="1">IF(F2014&lt;&gt;"",INDIRECT("'"&amp;F2014&amp;"'!"&amp;G2014),"")</f>
        <v/>
      </c>
      <c r="F2014" s="550"/>
      <c r="H2014" s="3"/>
      <c r="I2014" s="3"/>
      <c r="J2014" s="3"/>
    </row>
    <row r="2015" spans="1:10" ht="15.75" customHeight="1">
      <c r="A2015" s="1">
        <v>2010</v>
      </c>
      <c r="C2015" s="2" t="s">
        <v>3581</v>
      </c>
      <c r="E2015" t="str" cm="1">
        <f t="array" aca="1" ref="E2015" ca="1">IF(F2015&lt;&gt;"",INDIRECT("'"&amp;F2015&amp;"'!"&amp;G2015),"")</f>
        <v/>
      </c>
      <c r="F2015" s="550"/>
      <c r="H2015" s="3"/>
      <c r="I2015" s="3"/>
      <c r="J2015" s="3"/>
    </row>
    <row r="2016" spans="1:10" ht="15.75" customHeight="1">
      <c r="A2016" s="1">
        <v>2011</v>
      </c>
      <c r="C2016" s="2" t="s">
        <v>3581</v>
      </c>
      <c r="E2016" t="str" cm="1">
        <f t="array" aca="1" ref="E2016" ca="1">IF(F2016&lt;&gt;"",INDIRECT("'"&amp;F2016&amp;"'!"&amp;G2016),"")</f>
        <v/>
      </c>
      <c r="F2016" s="550"/>
      <c r="H2016" s="3"/>
      <c r="I2016" s="3"/>
      <c r="J2016" s="3"/>
    </row>
    <row r="2017" spans="1:18" ht="15.75" customHeight="1">
      <c r="A2017" s="1">
        <v>2012</v>
      </c>
      <c r="C2017" s="2" t="s">
        <v>3581</v>
      </c>
      <c r="E2017" t="str" cm="1">
        <f t="array" aca="1" ref="E2017" ca="1">IF(F2017&lt;&gt;"",INDIRECT("'"&amp;F2017&amp;"'!"&amp;G2017),"")</f>
        <v/>
      </c>
      <c r="F2017" s="550"/>
      <c r="H2017" s="3"/>
      <c r="I2017" s="3"/>
      <c r="J2017" s="3"/>
    </row>
    <row r="2018" spans="1:18" ht="15.75" customHeight="1">
      <c r="A2018" s="1">
        <v>2013</v>
      </c>
      <c r="C2018" s="2" t="s">
        <v>3581</v>
      </c>
      <c r="E2018" t="str" cm="1">
        <f t="array" aca="1" ref="E2018" ca="1">IF(F2018&lt;&gt;"",INDIRECT("'"&amp;F2018&amp;"'!"&amp;G2018),"")</f>
        <v/>
      </c>
      <c r="F2018" s="550"/>
      <c r="H2018" s="3"/>
      <c r="I2018" s="3"/>
      <c r="J2018" s="3"/>
    </row>
    <row r="2019" spans="1:18" ht="15.75" customHeight="1">
      <c r="A2019" s="1">
        <v>2014</v>
      </c>
      <c r="C2019" s="2" t="s">
        <v>3581</v>
      </c>
      <c r="E2019" t="str" cm="1">
        <f t="array" aca="1" ref="E2019" ca="1">IF(F2019&lt;&gt;"",INDIRECT("'"&amp;F2019&amp;"'!"&amp;G2019),"")</f>
        <v/>
      </c>
      <c r="F2019" s="550"/>
      <c r="H2019" s="3"/>
      <c r="I2019" s="3"/>
      <c r="J2019" s="3"/>
    </row>
    <row r="2020" spans="1:18" ht="15.75" customHeight="1">
      <c r="A2020" s="1">
        <v>2015</v>
      </c>
      <c r="C2020" s="2" t="s">
        <v>3581</v>
      </c>
      <c r="E2020" t="str" cm="1">
        <f t="array" aca="1" ref="E2020" ca="1">IF(F2020&lt;&gt;"",INDIRECT("'"&amp;F2020&amp;"'!"&amp;G2020),"")</f>
        <v/>
      </c>
      <c r="F2020" s="550"/>
      <c r="H2020" s="3"/>
      <c r="I2020" s="3"/>
      <c r="J2020" s="3"/>
    </row>
    <row r="2021" spans="1:18" ht="15.75" customHeight="1">
      <c r="A2021" s="1">
        <v>2016</v>
      </c>
      <c r="C2021" s="2" t="s">
        <v>3871</v>
      </c>
      <c r="E2021" t="str" cm="1">
        <f t="array" aca="1" ref="E2021" ca="1">IF(F2021&lt;&gt;"",INDIRECT("'"&amp;F2021&amp;"'!"&amp;G2021),"")</f>
        <v/>
      </c>
      <c r="F2021" s="550"/>
      <c r="H2021" s="3"/>
      <c r="I2021" s="3"/>
      <c r="J2021" s="3"/>
    </row>
    <row r="2022" spans="1:18" ht="15.75" customHeight="1">
      <c r="A2022" s="1">
        <v>2017</v>
      </c>
      <c r="C2022" s="2" t="s">
        <v>3871</v>
      </c>
      <c r="E2022" t="str" cm="1">
        <f t="array" aca="1" ref="E2022" ca="1">IF(F2022&lt;&gt;"",INDIRECT("'"&amp;F2022&amp;"'!"&amp;G2022),"")</f>
        <v/>
      </c>
      <c r="F2022" s="550"/>
      <c r="H2022" s="3"/>
      <c r="I2022" s="3"/>
      <c r="J2022" s="3"/>
    </row>
    <row r="2023" spans="1:18" ht="15.75" customHeight="1">
      <c r="A2023" s="1">
        <v>2018</v>
      </c>
      <c r="C2023" s="2" t="s">
        <v>3581</v>
      </c>
      <c r="E2023" t="str" cm="1">
        <f t="array" aca="1" ref="E2023" ca="1">IF(F2023&lt;&gt;"",INDIRECT("'"&amp;F2023&amp;"'!"&amp;G2023),"")</f>
        <v/>
      </c>
      <c r="F2023" s="550"/>
      <c r="H2023" s="3"/>
      <c r="I2023" s="3"/>
      <c r="J2023" s="3"/>
    </row>
    <row r="2024" spans="1:18" ht="15.75" customHeight="1">
      <c r="A2024" s="1">
        <v>2019</v>
      </c>
      <c r="C2024" s="2" t="s">
        <v>3581</v>
      </c>
      <c r="E2024" t="str" cm="1">
        <f t="array" aca="1" ref="E2024" ca="1">IF(F2024&lt;&gt;"",INDIRECT("'"&amp;F2024&amp;"'!"&amp;G2024),"")</f>
        <v/>
      </c>
      <c r="F2024" s="550"/>
      <c r="H2024" s="3"/>
      <c r="I2024" s="3"/>
      <c r="J2024" s="3"/>
    </row>
    <row r="2025" spans="1:18" ht="15" customHeight="1">
      <c r="A2025">
        <v>2020</v>
      </c>
      <c r="B2025" s="6">
        <f>'EstExp 11-19'!H86</f>
        <v>36780</v>
      </c>
      <c r="D2025" t="b">
        <f ca="1">E2025=B2025</f>
        <v>1</v>
      </c>
      <c r="E2025" cm="1">
        <f t="array" aca="1" ref="E2025" ca="1">IF(F2025&lt;&gt;"",INDIRECT("'"&amp;F2025&amp;"'!"&amp;G2025),"")</f>
        <v>36780</v>
      </c>
      <c r="F2025" s="1175" t="s">
        <v>3614</v>
      </c>
      <c r="G2025" t="s">
        <v>4178</v>
      </c>
      <c r="H2025" s="3"/>
      <c r="I2025" s="3"/>
      <c r="J2025" s="3"/>
    </row>
    <row r="2026" spans="1:18" ht="15.75" customHeight="1">
      <c r="A2026" s="1">
        <v>2021</v>
      </c>
      <c r="C2026" s="2" t="s">
        <v>3871</v>
      </c>
      <c r="E2026" t="str" cm="1">
        <f t="array" aca="1" ref="E2026" ca="1">IF(F2026&lt;&gt;"",INDIRECT("'"&amp;F2026&amp;"'!"&amp;G2026),"")</f>
        <v/>
      </c>
      <c r="F2026" s="550"/>
      <c r="H2026" s="3"/>
      <c r="I2026" s="3"/>
      <c r="J2026" s="3"/>
    </row>
    <row r="2027" spans="1:18" ht="15.75" customHeight="1">
      <c r="A2027" s="1">
        <v>2022</v>
      </c>
      <c r="C2027" s="2" t="s">
        <v>3871</v>
      </c>
      <c r="E2027" t="str" cm="1">
        <f t="array" aca="1" ref="E2027" ca="1">IF(F2027&lt;&gt;"",INDIRECT("'"&amp;F2027&amp;"'!"&amp;G2027),"")</f>
        <v/>
      </c>
      <c r="F2027" s="550"/>
      <c r="H2027" s="3"/>
      <c r="I2027" s="3"/>
      <c r="J2027" s="3"/>
    </row>
    <row r="2028" spans="1:18" ht="15.75" customHeight="1">
      <c r="A2028" s="1">
        <v>2023</v>
      </c>
      <c r="C2028" s="2" t="s">
        <v>3871</v>
      </c>
      <c r="E2028" t="str" cm="1">
        <f t="array" aca="1" ref="E2028" ca="1">IF(F2028&lt;&gt;"",INDIRECT("'"&amp;F2028&amp;"'!"&amp;G2028),"")</f>
        <v/>
      </c>
      <c r="F2028" s="550"/>
      <c r="H2028" s="3"/>
      <c r="I2028" s="3"/>
      <c r="J2028" s="3"/>
    </row>
    <row r="2029" spans="1:18" ht="15.75" customHeight="1">
      <c r="A2029" s="1">
        <v>2024</v>
      </c>
      <c r="C2029" s="2" t="s">
        <v>3871</v>
      </c>
      <c r="E2029" t="str" cm="1">
        <f t="array" aca="1" ref="E2029" ca="1">IF(F2029&lt;&gt;"",INDIRECT("'"&amp;F2029&amp;"'!"&amp;G2029),"")</f>
        <v/>
      </c>
      <c r="F2029" s="550"/>
      <c r="H2029" s="3"/>
      <c r="I2029" s="3"/>
      <c r="J2029" s="3"/>
    </row>
    <row r="2030" spans="1:18" ht="15.75" customHeight="1">
      <c r="A2030" s="1">
        <v>2025</v>
      </c>
      <c r="C2030" s="2" t="s">
        <v>3871</v>
      </c>
      <c r="E2030" t="str" cm="1">
        <f t="array" aca="1" ref="E2030" ca="1">IF(F2030&lt;&gt;"",INDIRECT("'"&amp;F2030&amp;"'!"&amp;G2030),"")</f>
        <v/>
      </c>
      <c r="F2030" s="550"/>
      <c r="H2030" s="3"/>
      <c r="I2030" s="3"/>
      <c r="J2030" s="3"/>
    </row>
    <row r="2031" spans="1:18">
      <c r="A2031">
        <v>2026</v>
      </c>
      <c r="B2031" s="7">
        <f>'EstExp 11-19'!K103</f>
        <v>0</v>
      </c>
      <c r="C2031" s="2" t="s">
        <v>4179</v>
      </c>
      <c r="D2031" t="b">
        <f t="shared" ref="D2031:D2038" ca="1" si="33">E2031=B2031</f>
        <v>1</v>
      </c>
      <c r="E2031" cm="1">
        <f t="array" aca="1" ref="E2031" ca="1">IF(F2031&lt;&gt;"",INDIRECT("'"&amp;F2031&amp;"'!"&amp;G2031),"")</f>
        <v>0</v>
      </c>
      <c r="F2031" s="1175" t="s">
        <v>3614</v>
      </c>
      <c r="G2031" t="s">
        <v>4180</v>
      </c>
      <c r="R2031" s="1175"/>
    </row>
    <row r="2032" spans="1:18">
      <c r="A2032">
        <v>2027</v>
      </c>
      <c r="B2032" s="6">
        <f>'EstExp 11-19'!K86</f>
        <v>70135</v>
      </c>
      <c r="D2032" t="b">
        <f t="shared" ca="1" si="33"/>
        <v>1</v>
      </c>
      <c r="E2032" cm="1">
        <f t="array" aca="1" ref="E2032" ca="1">IF(F2032&lt;&gt;"",INDIRECT("'"&amp;F2032&amp;"'!"&amp;G2032),"")</f>
        <v>70135</v>
      </c>
      <c r="F2032" s="1175" t="s">
        <v>3614</v>
      </c>
      <c r="G2032" t="s">
        <v>4181</v>
      </c>
      <c r="R2032" s="1175"/>
    </row>
    <row r="2033" spans="1:18">
      <c r="A2033">
        <v>2028</v>
      </c>
      <c r="B2033" s="6">
        <f>'EstExp 11-19'!K94</f>
        <v>176995</v>
      </c>
      <c r="D2033" t="b">
        <f t="shared" ca="1" si="33"/>
        <v>1</v>
      </c>
      <c r="E2033" cm="1">
        <f t="array" aca="1" ref="E2033" ca="1">IF(F2033&lt;&gt;"",INDIRECT("'"&amp;F2033&amp;"'!"&amp;G2033),"")</f>
        <v>176995</v>
      </c>
      <c r="F2033" s="1175" t="s">
        <v>3614</v>
      </c>
      <c r="G2033" t="s">
        <v>4182</v>
      </c>
      <c r="R2033" s="1175"/>
    </row>
    <row r="2034" spans="1:18">
      <c r="A2034">
        <v>2029</v>
      </c>
      <c r="B2034" s="7">
        <f>'EstExp 11-19'!K102</f>
        <v>0</v>
      </c>
      <c r="C2034" s="2" t="s">
        <v>4179</v>
      </c>
      <c r="D2034" t="b">
        <f t="shared" ca="1" si="33"/>
        <v>1</v>
      </c>
      <c r="E2034" cm="1">
        <f t="array" aca="1" ref="E2034" ca="1">IF(F2034&lt;&gt;"",INDIRECT("'"&amp;F2034&amp;"'!"&amp;G2034),"")</f>
        <v>0</v>
      </c>
      <c r="F2034" s="1175" t="s">
        <v>3614</v>
      </c>
      <c r="G2034" t="s">
        <v>4183</v>
      </c>
      <c r="R2034" s="1175"/>
    </row>
    <row r="2035" spans="1:18">
      <c r="A2035">
        <v>2030</v>
      </c>
      <c r="B2035" s="6">
        <f>'EstExp 11-19'!H141</f>
        <v>0</v>
      </c>
      <c r="D2035" t="b">
        <f t="shared" ca="1" si="33"/>
        <v>1</v>
      </c>
      <c r="E2035" cm="1">
        <f t="array" aca="1" ref="E2035" ca="1">IF(F2035&lt;&gt;"",INDIRECT("'"&amp;F2035&amp;"'!"&amp;G2035),"")</f>
        <v>0</v>
      </c>
      <c r="F2035" s="1175" t="s">
        <v>3614</v>
      </c>
      <c r="G2035" t="s">
        <v>4184</v>
      </c>
      <c r="R2035" s="1175"/>
    </row>
    <row r="2036" spans="1:18" ht="15" customHeight="1">
      <c r="A2036">
        <v>2031</v>
      </c>
      <c r="B2036" s="6">
        <f>'EstExp 11-19'!H142</f>
        <v>0</v>
      </c>
      <c r="D2036" t="b">
        <f t="shared" ca="1" si="33"/>
        <v>1</v>
      </c>
      <c r="E2036" cm="1">
        <f t="array" aca="1" ref="E2036" ca="1">IF(F2036&lt;&gt;"",INDIRECT("'"&amp;F2036&amp;"'!"&amp;G2036),"")</f>
        <v>0</v>
      </c>
      <c r="F2036" s="1175" t="s">
        <v>3614</v>
      </c>
      <c r="G2036" t="s">
        <v>4185</v>
      </c>
      <c r="H2036" s="3"/>
      <c r="I2036" s="3"/>
      <c r="J2036" s="3"/>
    </row>
    <row r="2037" spans="1:18" ht="15" customHeight="1">
      <c r="A2037">
        <v>2032</v>
      </c>
      <c r="B2037" s="6">
        <f>'EstExp 11-19'!K141</f>
        <v>0</v>
      </c>
      <c r="D2037" t="b">
        <f t="shared" ca="1" si="33"/>
        <v>1</v>
      </c>
      <c r="E2037" cm="1">
        <f t="array" aca="1" ref="E2037" ca="1">IF(F2037&lt;&gt;"",INDIRECT("'"&amp;F2037&amp;"'!"&amp;G2037),"")</f>
        <v>0</v>
      </c>
      <c r="F2037" s="1175" t="s">
        <v>3614</v>
      </c>
      <c r="G2037" t="s">
        <v>4186</v>
      </c>
      <c r="H2037" s="3"/>
      <c r="I2037" s="3"/>
      <c r="J2037" s="3"/>
    </row>
    <row r="2038" spans="1:18" ht="15" customHeight="1">
      <c r="A2038">
        <v>2033</v>
      </c>
      <c r="B2038" s="6">
        <f>'EstExp 11-19'!K142</f>
        <v>0</v>
      </c>
      <c r="D2038" t="b">
        <f t="shared" ca="1" si="33"/>
        <v>1</v>
      </c>
      <c r="E2038" cm="1">
        <f t="array" aca="1" ref="E2038" ca="1">IF(F2038&lt;&gt;"",INDIRECT("'"&amp;F2038&amp;"'!"&amp;G2038),"")</f>
        <v>0</v>
      </c>
      <c r="F2038" s="1175" t="s">
        <v>3614</v>
      </c>
      <c r="G2038" t="s">
        <v>4187</v>
      </c>
      <c r="H2038" s="3"/>
      <c r="I2038" s="3"/>
      <c r="J2038" s="3"/>
    </row>
    <row r="2039" spans="1:18" ht="15.75" customHeight="1">
      <c r="A2039" s="1">
        <v>2034</v>
      </c>
      <c r="C2039" s="2" t="s">
        <v>3581</v>
      </c>
      <c r="E2039" t="str" cm="1">
        <f t="array" aca="1" ref="E2039" ca="1">IF(F2039&lt;&gt;"",INDIRECT("'"&amp;F2039&amp;"'!"&amp;G2039),"")</f>
        <v/>
      </c>
      <c r="F2039" s="550"/>
      <c r="H2039" s="3"/>
      <c r="I2039" s="3"/>
      <c r="J2039" s="3"/>
    </row>
    <row r="2040" spans="1:18" ht="15.75" customHeight="1">
      <c r="A2040" s="1">
        <v>2035</v>
      </c>
      <c r="C2040" s="2" t="s">
        <v>3581</v>
      </c>
      <c r="E2040" t="str" cm="1">
        <f t="array" aca="1" ref="E2040" ca="1">IF(F2040&lt;&gt;"",INDIRECT("'"&amp;F2040&amp;"'!"&amp;G2040),"")</f>
        <v/>
      </c>
      <c r="F2040" s="550"/>
      <c r="H2040" s="3"/>
      <c r="I2040" s="3"/>
      <c r="J2040" s="3"/>
    </row>
    <row r="2041" spans="1:18" ht="15.75" customHeight="1">
      <c r="A2041" s="1">
        <v>2036</v>
      </c>
      <c r="C2041" s="2" t="s">
        <v>3581</v>
      </c>
      <c r="E2041" t="str" cm="1">
        <f t="array" aca="1" ref="E2041" ca="1">IF(F2041&lt;&gt;"",INDIRECT("'"&amp;F2041&amp;"'!"&amp;G2041),"")</f>
        <v/>
      </c>
      <c r="F2041" s="550"/>
      <c r="H2041" s="3"/>
      <c r="I2041" s="3"/>
      <c r="J2041" s="3"/>
    </row>
    <row r="2042" spans="1:18" ht="15.75" customHeight="1">
      <c r="A2042" s="1">
        <v>2037</v>
      </c>
      <c r="C2042" s="2" t="s">
        <v>3871</v>
      </c>
      <c r="E2042" t="str" cm="1">
        <f t="array" aca="1" ref="E2042" ca="1">IF(F2042&lt;&gt;"",INDIRECT("'"&amp;F2042&amp;"'!"&amp;G2042),"")</f>
        <v/>
      </c>
      <c r="F2042" s="550"/>
      <c r="H2042" s="3"/>
      <c r="I2042" s="3"/>
      <c r="J2042" s="3"/>
    </row>
    <row r="2043" spans="1:18" ht="15.75" customHeight="1">
      <c r="A2043" s="1">
        <v>2038</v>
      </c>
      <c r="C2043" s="2" t="s">
        <v>3871</v>
      </c>
      <c r="E2043" t="str" cm="1">
        <f t="array" aca="1" ref="E2043" ca="1">IF(F2043&lt;&gt;"",INDIRECT("'"&amp;F2043&amp;"'!"&amp;G2043),"")</f>
        <v/>
      </c>
      <c r="F2043" s="550"/>
      <c r="H2043" s="3"/>
      <c r="I2043" s="3"/>
      <c r="J2043" s="3"/>
    </row>
    <row r="2044" spans="1:18" ht="15.75" customHeight="1">
      <c r="A2044" s="1">
        <v>2039</v>
      </c>
      <c r="C2044" s="2" t="s">
        <v>3581</v>
      </c>
      <c r="E2044" t="str" cm="1">
        <f t="array" aca="1" ref="E2044" ca="1">IF(F2044&lt;&gt;"",INDIRECT("'"&amp;F2044&amp;"'!"&amp;G2044),"")</f>
        <v/>
      </c>
      <c r="F2044" s="550"/>
      <c r="H2044" s="3"/>
      <c r="I2044" s="3"/>
      <c r="J2044" s="3"/>
    </row>
    <row r="2045" spans="1:18" ht="15.75" customHeight="1">
      <c r="A2045" s="1">
        <v>2040</v>
      </c>
      <c r="C2045" s="2" t="s">
        <v>3871</v>
      </c>
      <c r="E2045" t="str" cm="1">
        <f t="array" aca="1" ref="E2045" ca="1">IF(F2045&lt;&gt;"",INDIRECT("'"&amp;F2045&amp;"'!"&amp;G2045),"")</f>
        <v/>
      </c>
      <c r="F2045" s="550"/>
      <c r="H2045" s="3"/>
      <c r="I2045" s="3"/>
      <c r="J2045" s="3"/>
    </row>
    <row r="2046" spans="1:18" ht="15" customHeight="1">
      <c r="A2046">
        <v>2041</v>
      </c>
      <c r="B2046" s="6">
        <f>'EstExp 11-19'!K307</f>
        <v>0</v>
      </c>
      <c r="D2046" t="b">
        <f ca="1">E2046=B2046</f>
        <v>1</v>
      </c>
      <c r="E2046" cm="1">
        <f t="array" aca="1" ref="E2046" ca="1">IF(F2046&lt;&gt;"",INDIRECT("'"&amp;F2046&amp;"'!"&amp;G2046),"")</f>
        <v>0</v>
      </c>
      <c r="F2046" s="1175" t="s">
        <v>3614</v>
      </c>
      <c r="G2046" t="s">
        <v>4188</v>
      </c>
      <c r="H2046" s="3"/>
      <c r="I2046" s="3"/>
      <c r="J2046" s="3"/>
    </row>
    <row r="2047" spans="1:18" ht="15.75" customHeight="1">
      <c r="A2047" s="1">
        <v>2042</v>
      </c>
      <c r="C2047" s="2" t="s">
        <v>3581</v>
      </c>
      <c r="E2047" t="str" cm="1">
        <f t="array" aca="1" ref="E2047" ca="1">IF(F2047&lt;&gt;"",INDIRECT("'"&amp;F2047&amp;"'!"&amp;G2047),"")</f>
        <v/>
      </c>
      <c r="F2047" s="550"/>
      <c r="H2047" s="3"/>
      <c r="I2047" s="3"/>
      <c r="J2047" s="3"/>
    </row>
    <row r="2048" spans="1:18" ht="15.75" customHeight="1">
      <c r="A2048" s="1">
        <v>2043</v>
      </c>
      <c r="C2048" s="2" t="s">
        <v>3581</v>
      </c>
      <c r="E2048" t="str" cm="1">
        <f t="array" aca="1" ref="E2048" ca="1">IF(F2048&lt;&gt;"",INDIRECT("'"&amp;F2048&amp;"'!"&amp;G2048),"")</f>
        <v/>
      </c>
      <c r="F2048" s="550"/>
      <c r="H2048" s="3"/>
      <c r="I2048" s="3"/>
      <c r="J2048" s="3"/>
    </row>
    <row r="2049" spans="1:18" ht="15" customHeight="1">
      <c r="A2049">
        <v>2044</v>
      </c>
      <c r="B2049" s="6">
        <f>'BudgetSum 2-4'!I50</f>
        <v>0</v>
      </c>
      <c r="D2049" t="b">
        <f ca="1">E2049=B2049</f>
        <v>1</v>
      </c>
      <c r="E2049" cm="1">
        <f t="array" aca="1" ref="E2049" ca="1">IF(F2049&lt;&gt;"",INDIRECT("'"&amp;F2049&amp;"'!"&amp;G2049),"")</f>
        <v>0</v>
      </c>
      <c r="F2049" s="1175" t="s">
        <v>3517</v>
      </c>
      <c r="G2049" t="s">
        <v>4189</v>
      </c>
      <c r="H2049" s="3"/>
      <c r="I2049" s="3"/>
      <c r="J2049" s="3"/>
    </row>
    <row r="2050" spans="1:18">
      <c r="A2050">
        <v>2045</v>
      </c>
      <c r="B2050" s="6">
        <f>'BudgetSum 2-4'!I51</f>
        <v>0</v>
      </c>
      <c r="D2050" t="b">
        <f ca="1">E2050=B2050</f>
        <v>1</v>
      </c>
      <c r="E2050" cm="1">
        <f t="array" aca="1" ref="E2050" ca="1">IF(F2050&lt;&gt;"",INDIRECT("'"&amp;F2050&amp;"'!"&amp;G2050),"")</f>
        <v>0</v>
      </c>
      <c r="F2050" s="1175" t="s">
        <v>3517</v>
      </c>
      <c r="G2050" t="s">
        <v>4190</v>
      </c>
      <c r="R2050" s="1175"/>
    </row>
    <row r="2051" spans="1:18" ht="15.75" customHeight="1">
      <c r="A2051" s="1">
        <v>2046</v>
      </c>
      <c r="C2051" s="2" t="s">
        <v>3581</v>
      </c>
      <c r="E2051" t="str" cm="1">
        <f t="array" aca="1" ref="E2051" ca="1">IF(F2051&lt;&gt;"",INDIRECT("'"&amp;F2051&amp;"'!"&amp;G2051),"")</f>
        <v/>
      </c>
      <c r="F2051" s="550"/>
      <c r="H2051" s="3"/>
      <c r="I2051" s="3"/>
      <c r="J2051" s="3"/>
    </row>
    <row r="2052" spans="1:18" ht="15.75" customHeight="1">
      <c r="A2052" s="1">
        <v>2047</v>
      </c>
      <c r="C2052" s="2" t="s">
        <v>3871</v>
      </c>
      <c r="E2052" t="str" cm="1">
        <f t="array" aca="1" ref="E2052" ca="1">IF(F2052&lt;&gt;"",INDIRECT("'"&amp;F2052&amp;"'!"&amp;G2052),"")</f>
        <v/>
      </c>
      <c r="F2052" s="550"/>
      <c r="H2052" s="3"/>
      <c r="I2052" s="3"/>
      <c r="J2052" s="3"/>
    </row>
    <row r="2053" spans="1:18" ht="15.75" customHeight="1">
      <c r="A2053" s="1">
        <v>2048</v>
      </c>
      <c r="C2053" s="2" t="s">
        <v>3871</v>
      </c>
      <c r="E2053" t="str" cm="1">
        <f t="array" aca="1" ref="E2053" ca="1">IF(F2053&lt;&gt;"",INDIRECT("'"&amp;F2053&amp;"'!"&amp;G2053),"")</f>
        <v/>
      </c>
      <c r="F2053" s="550"/>
      <c r="H2053" s="3"/>
      <c r="I2053" s="3"/>
      <c r="J2053" s="3"/>
    </row>
    <row r="2054" spans="1:18" ht="15.75" customHeight="1">
      <c r="A2054" s="1">
        <v>2049</v>
      </c>
      <c r="C2054" s="2" t="s">
        <v>3871</v>
      </c>
      <c r="E2054" t="str" cm="1">
        <f t="array" aca="1" ref="E2054" ca="1">IF(F2054&lt;&gt;"",INDIRECT("'"&amp;F2054&amp;"'!"&amp;G2054),"")</f>
        <v/>
      </c>
      <c r="F2054" s="550"/>
      <c r="H2054" s="3"/>
      <c r="I2054" s="3"/>
      <c r="J2054" s="3"/>
    </row>
    <row r="2055" spans="1:18" ht="15.75" customHeight="1">
      <c r="A2055" s="1">
        <v>2050</v>
      </c>
      <c r="C2055" s="2" t="s">
        <v>3871</v>
      </c>
      <c r="E2055" t="str" cm="1">
        <f t="array" aca="1" ref="E2055" ca="1">IF(F2055&lt;&gt;"",INDIRECT("'"&amp;F2055&amp;"'!"&amp;G2055),"")</f>
        <v/>
      </c>
      <c r="F2055" s="550"/>
      <c r="H2055" s="3"/>
      <c r="I2055" s="3"/>
      <c r="J2055" s="3"/>
    </row>
    <row r="2056" spans="1:18" ht="15.75" customHeight="1">
      <c r="A2056" s="1">
        <v>2051</v>
      </c>
      <c r="C2056" s="2" t="s">
        <v>3871</v>
      </c>
      <c r="E2056" t="str" cm="1">
        <f t="array" aca="1" ref="E2056" ca="1">IF(F2056&lt;&gt;"",INDIRECT("'"&amp;F2056&amp;"'!"&amp;G2056),"")</f>
        <v/>
      </c>
      <c r="F2056" s="550"/>
      <c r="H2056" s="3"/>
      <c r="I2056" s="3"/>
      <c r="J2056" s="3"/>
    </row>
    <row r="2057" spans="1:18" ht="15.75" customHeight="1">
      <c r="A2057" s="1">
        <v>2052</v>
      </c>
      <c r="C2057" s="2" t="s">
        <v>3581</v>
      </c>
      <c r="E2057" t="str" cm="1">
        <f t="array" aca="1" ref="E2057" ca="1">IF(F2057&lt;&gt;"",INDIRECT("'"&amp;F2057&amp;"'!"&amp;G2057),"")</f>
        <v/>
      </c>
      <c r="F2057" s="550"/>
      <c r="H2057" s="3"/>
      <c r="I2057" s="3"/>
      <c r="J2057" s="3"/>
    </row>
    <row r="2058" spans="1:18" ht="15.75" customHeight="1">
      <c r="A2058" s="1">
        <v>2053</v>
      </c>
      <c r="C2058" s="2" t="s">
        <v>3871</v>
      </c>
      <c r="E2058" t="str" cm="1">
        <f t="array" aca="1" ref="E2058" ca="1">IF(F2058&lt;&gt;"",INDIRECT("'"&amp;F2058&amp;"'!"&amp;G2058),"")</f>
        <v/>
      </c>
      <c r="F2058" s="550"/>
      <c r="H2058" s="3"/>
      <c r="I2058" s="3"/>
      <c r="J2058" s="3"/>
    </row>
    <row r="2059" spans="1:18" ht="15.75" customHeight="1">
      <c r="A2059" s="1">
        <v>2054</v>
      </c>
      <c r="C2059" s="2" t="s">
        <v>3581</v>
      </c>
      <c r="E2059" t="str" cm="1">
        <f t="array" aca="1" ref="E2059" ca="1">IF(F2059&lt;&gt;"",INDIRECT("'"&amp;F2059&amp;"'!"&amp;G2059),"")</f>
        <v/>
      </c>
      <c r="F2059" s="550"/>
      <c r="H2059" s="3"/>
      <c r="I2059" s="3"/>
      <c r="J2059" s="3"/>
    </row>
    <row r="2060" spans="1:18" ht="15.75" customHeight="1">
      <c r="A2060" s="1">
        <v>2055</v>
      </c>
      <c r="C2060" s="2" t="s">
        <v>3581</v>
      </c>
      <c r="E2060" t="str" cm="1">
        <f t="array" aca="1" ref="E2060" ca="1">IF(F2060&lt;&gt;"",INDIRECT("'"&amp;F2060&amp;"'!"&amp;G2060),"")</f>
        <v/>
      </c>
      <c r="F2060" s="550"/>
      <c r="H2060" s="3"/>
      <c r="I2060" s="3"/>
      <c r="J2060" s="3"/>
    </row>
    <row r="2061" spans="1:18" ht="15.75" customHeight="1">
      <c r="A2061" s="1">
        <v>2056</v>
      </c>
      <c r="C2061" s="2" t="s">
        <v>3581</v>
      </c>
      <c r="E2061" t="str" cm="1">
        <f t="array" aca="1" ref="E2061" ca="1">IF(F2061&lt;&gt;"",INDIRECT("'"&amp;F2061&amp;"'!"&amp;G2061),"")</f>
        <v/>
      </c>
      <c r="F2061" s="550"/>
      <c r="H2061" s="3"/>
      <c r="I2061" s="3"/>
      <c r="J2061" s="3"/>
    </row>
    <row r="2062" spans="1:18" ht="15.75" customHeight="1">
      <c r="A2062" s="1">
        <v>2057</v>
      </c>
      <c r="C2062" s="2" t="s">
        <v>3581</v>
      </c>
      <c r="E2062" t="str" cm="1">
        <f t="array" aca="1" ref="E2062" ca="1">IF(F2062&lt;&gt;"",INDIRECT("'"&amp;F2062&amp;"'!"&amp;G2062),"")</f>
        <v/>
      </c>
      <c r="F2062" s="550"/>
      <c r="H2062" s="3"/>
      <c r="I2062" s="3"/>
      <c r="J2062" s="3"/>
    </row>
    <row r="2063" spans="1:18" ht="15.75" customHeight="1">
      <c r="A2063" s="1">
        <v>2058</v>
      </c>
      <c r="C2063" s="2" t="s">
        <v>3581</v>
      </c>
      <c r="E2063" t="str" cm="1">
        <f t="array" aca="1" ref="E2063" ca="1">IF(F2063&lt;&gt;"",INDIRECT("'"&amp;F2063&amp;"'!"&amp;G2063),"")</f>
        <v/>
      </c>
      <c r="F2063" s="550"/>
      <c r="H2063" s="3"/>
      <c r="I2063" s="3"/>
      <c r="J2063" s="3"/>
    </row>
    <row r="2064" spans="1:18" ht="15.75" customHeight="1">
      <c r="A2064" s="1">
        <v>2059</v>
      </c>
      <c r="C2064" s="2" t="s">
        <v>3581</v>
      </c>
      <c r="E2064" t="str" cm="1">
        <f t="array" aca="1" ref="E2064" ca="1">IF(F2064&lt;&gt;"",INDIRECT("'"&amp;F2064&amp;"'!"&amp;G2064),"")</f>
        <v/>
      </c>
      <c r="F2064" s="550"/>
      <c r="H2064" s="3"/>
      <c r="I2064" s="3"/>
      <c r="J2064" s="3"/>
    </row>
    <row r="2065" spans="1:10" ht="15.75" customHeight="1">
      <c r="A2065" s="1">
        <v>2060</v>
      </c>
      <c r="C2065" s="2" t="s">
        <v>3581</v>
      </c>
      <c r="E2065" t="str" cm="1">
        <f t="array" aca="1" ref="E2065" ca="1">IF(F2065&lt;&gt;"",INDIRECT("'"&amp;F2065&amp;"'!"&amp;G2065),"")</f>
        <v/>
      </c>
      <c r="F2065" s="550"/>
      <c r="H2065" s="3"/>
      <c r="I2065" s="3"/>
      <c r="J2065" s="3"/>
    </row>
    <row r="2066" spans="1:10" ht="15.75" customHeight="1">
      <c r="A2066" s="1">
        <v>2061</v>
      </c>
      <c r="C2066" s="2" t="s">
        <v>3581</v>
      </c>
      <c r="E2066" t="str" cm="1">
        <f t="array" aca="1" ref="E2066" ca="1">IF(F2066&lt;&gt;"",INDIRECT("'"&amp;F2066&amp;"'!"&amp;G2066),"")</f>
        <v/>
      </c>
      <c r="F2066" s="550"/>
      <c r="H2066" s="3"/>
      <c r="I2066" s="3"/>
      <c r="J2066" s="3"/>
    </row>
    <row r="2067" spans="1:10" ht="15.75" customHeight="1">
      <c r="A2067" s="1">
        <v>2062</v>
      </c>
      <c r="C2067" s="2" t="s">
        <v>3581</v>
      </c>
      <c r="E2067" t="str" cm="1">
        <f t="array" aca="1" ref="E2067" ca="1">IF(F2067&lt;&gt;"",INDIRECT("'"&amp;F2067&amp;"'!"&amp;G2067),"")</f>
        <v/>
      </c>
      <c r="F2067" s="550"/>
      <c r="H2067" s="3"/>
      <c r="I2067" s="3"/>
      <c r="J2067" s="3"/>
    </row>
    <row r="2068" spans="1:10" ht="15.75" customHeight="1">
      <c r="A2068" s="1">
        <v>2063</v>
      </c>
      <c r="C2068" s="2" t="s">
        <v>3581</v>
      </c>
      <c r="E2068" t="str" cm="1">
        <f t="array" aca="1" ref="E2068" ca="1">IF(F2068&lt;&gt;"",INDIRECT("'"&amp;F2068&amp;"'!"&amp;G2068),"")</f>
        <v/>
      </c>
      <c r="F2068" s="550"/>
      <c r="H2068" s="3"/>
      <c r="I2068" s="3"/>
      <c r="J2068" s="3"/>
    </row>
    <row r="2069" spans="1:10" ht="15.75" customHeight="1">
      <c r="A2069" s="1">
        <v>2064</v>
      </c>
      <c r="C2069" s="2" t="s">
        <v>3581</v>
      </c>
      <c r="E2069" t="str" cm="1">
        <f t="array" aca="1" ref="E2069" ca="1">IF(F2069&lt;&gt;"",INDIRECT("'"&amp;F2069&amp;"'!"&amp;G2069),"")</f>
        <v/>
      </c>
      <c r="F2069" s="550"/>
      <c r="H2069" s="3"/>
      <c r="I2069" s="3"/>
      <c r="J2069" s="3"/>
    </row>
    <row r="2070" spans="1:10" ht="15.75" customHeight="1">
      <c r="A2070" s="1">
        <v>2065</v>
      </c>
      <c r="C2070" s="2" t="s">
        <v>3581</v>
      </c>
      <c r="E2070" t="str" cm="1">
        <f t="array" aca="1" ref="E2070" ca="1">IF(F2070&lt;&gt;"",INDIRECT("'"&amp;F2070&amp;"'!"&amp;G2070),"")</f>
        <v/>
      </c>
      <c r="F2070" s="550"/>
      <c r="H2070" s="3"/>
      <c r="I2070" s="3"/>
      <c r="J2070" s="3"/>
    </row>
    <row r="2071" spans="1:10" ht="15.75" customHeight="1">
      <c r="A2071" s="1">
        <v>2066</v>
      </c>
      <c r="C2071" s="2" t="s">
        <v>3581</v>
      </c>
      <c r="E2071" t="str" cm="1">
        <f t="array" aca="1" ref="E2071" ca="1">IF(F2071&lt;&gt;"",INDIRECT("'"&amp;F2071&amp;"'!"&amp;G2071),"")</f>
        <v/>
      </c>
      <c r="F2071" s="550"/>
      <c r="H2071" s="3"/>
      <c r="I2071" s="3"/>
      <c r="J2071" s="3"/>
    </row>
    <row r="2072" spans="1:10" ht="15.75" customHeight="1">
      <c r="A2072" s="1">
        <v>2067</v>
      </c>
      <c r="C2072" s="2" t="s">
        <v>3581</v>
      </c>
      <c r="E2072" t="str" cm="1">
        <f t="array" aca="1" ref="E2072" ca="1">IF(F2072&lt;&gt;"",INDIRECT("'"&amp;F2072&amp;"'!"&amp;G2072),"")</f>
        <v/>
      </c>
      <c r="F2072" s="550"/>
      <c r="H2072" s="3"/>
      <c r="I2072" s="3"/>
      <c r="J2072" s="3"/>
    </row>
    <row r="2073" spans="1:10" ht="15.75" customHeight="1">
      <c r="A2073" s="1">
        <v>2068</v>
      </c>
      <c r="C2073" s="2" t="s">
        <v>3581</v>
      </c>
      <c r="E2073" t="str" cm="1">
        <f t="array" aca="1" ref="E2073" ca="1">IF(F2073&lt;&gt;"",INDIRECT("'"&amp;F2073&amp;"'!"&amp;G2073),"")</f>
        <v/>
      </c>
      <c r="F2073" s="550"/>
      <c r="H2073" s="3"/>
      <c r="I2073" s="3"/>
      <c r="J2073" s="3"/>
    </row>
    <row r="2074" spans="1:10" ht="15.75" customHeight="1">
      <c r="A2074" s="1">
        <v>2069</v>
      </c>
      <c r="C2074" s="2" t="s">
        <v>3581</v>
      </c>
      <c r="E2074" t="str" cm="1">
        <f t="array" aca="1" ref="E2074" ca="1">IF(F2074&lt;&gt;"",INDIRECT("'"&amp;F2074&amp;"'!"&amp;G2074),"")</f>
        <v/>
      </c>
      <c r="F2074" s="550"/>
      <c r="H2074" s="3"/>
      <c r="I2074" s="3"/>
      <c r="J2074" s="3"/>
    </row>
    <row r="2075" spans="1:10" ht="15.75" customHeight="1">
      <c r="A2075" s="1">
        <v>2070</v>
      </c>
      <c r="C2075" s="2" t="s">
        <v>3871</v>
      </c>
      <c r="E2075" t="str" cm="1">
        <f t="array" aca="1" ref="E2075" ca="1">IF(F2075&lt;&gt;"",INDIRECT("'"&amp;F2075&amp;"'!"&amp;G2075),"")</f>
        <v/>
      </c>
      <c r="F2075" s="550"/>
      <c r="H2075" s="3"/>
      <c r="I2075" s="3"/>
      <c r="J2075" s="3"/>
    </row>
    <row r="2076" spans="1:10" ht="15.75" customHeight="1">
      <c r="A2076" s="1">
        <v>2071</v>
      </c>
      <c r="C2076" s="2" t="s">
        <v>3581</v>
      </c>
      <c r="E2076" t="str" cm="1">
        <f t="array" aca="1" ref="E2076" ca="1">IF(F2076&lt;&gt;"",INDIRECT("'"&amp;F2076&amp;"'!"&amp;G2076),"")</f>
        <v/>
      </c>
      <c r="F2076" s="550"/>
      <c r="H2076" s="3"/>
      <c r="I2076" s="3"/>
      <c r="J2076" s="3"/>
    </row>
    <row r="2077" spans="1:10" ht="15.75" customHeight="1">
      <c r="A2077" s="1">
        <v>2072</v>
      </c>
      <c r="C2077" s="2" t="s">
        <v>3581</v>
      </c>
      <c r="E2077" t="str" cm="1">
        <f t="array" aca="1" ref="E2077" ca="1">IF(F2077&lt;&gt;"",INDIRECT("'"&amp;F2077&amp;"'!"&amp;G2077),"")</f>
        <v/>
      </c>
      <c r="F2077" s="550"/>
      <c r="H2077" s="3"/>
      <c r="I2077" s="3"/>
      <c r="J2077" s="3"/>
    </row>
    <row r="2078" spans="1:10" ht="15.75" customHeight="1">
      <c r="A2078" s="1">
        <v>2073</v>
      </c>
      <c r="C2078" s="2" t="s">
        <v>3581</v>
      </c>
      <c r="E2078" t="str" cm="1">
        <f t="array" aca="1" ref="E2078" ca="1">IF(F2078&lt;&gt;"",INDIRECT("'"&amp;F2078&amp;"'!"&amp;G2078),"")</f>
        <v/>
      </c>
      <c r="F2078" s="550"/>
      <c r="H2078" s="3"/>
      <c r="I2078" s="3"/>
      <c r="J2078" s="3"/>
    </row>
    <row r="2079" spans="1:10" ht="15.75" customHeight="1">
      <c r="A2079" s="1">
        <v>2074</v>
      </c>
      <c r="C2079" s="2" t="s">
        <v>3581</v>
      </c>
      <c r="E2079" t="str" cm="1">
        <f t="array" aca="1" ref="E2079" ca="1">IF(F2079&lt;&gt;"",INDIRECT("'"&amp;F2079&amp;"'!"&amp;G2079),"")</f>
        <v/>
      </c>
      <c r="F2079" s="550"/>
      <c r="H2079" s="3"/>
      <c r="I2079" s="3"/>
      <c r="J2079" s="3"/>
    </row>
    <row r="2080" spans="1:10" ht="15.75" customHeight="1">
      <c r="A2080" s="1">
        <v>2075</v>
      </c>
      <c r="C2080" s="2" t="s">
        <v>3581</v>
      </c>
      <c r="E2080" t="str" cm="1">
        <f t="array" aca="1" ref="E2080" ca="1">IF(F2080&lt;&gt;"",INDIRECT("'"&amp;F2080&amp;"'!"&amp;G2080),"")</f>
        <v/>
      </c>
      <c r="F2080" s="550"/>
      <c r="H2080" s="3"/>
      <c r="I2080" s="3"/>
      <c r="J2080" s="3"/>
    </row>
    <row r="2081" spans="1:10" ht="15.75" customHeight="1">
      <c r="A2081" s="1">
        <v>2076</v>
      </c>
      <c r="C2081" s="2" t="s">
        <v>3581</v>
      </c>
      <c r="E2081" t="str" cm="1">
        <f t="array" aca="1" ref="E2081" ca="1">IF(F2081&lt;&gt;"",INDIRECT("'"&amp;F2081&amp;"'!"&amp;G2081),"")</f>
        <v/>
      </c>
      <c r="F2081" s="550"/>
      <c r="H2081" s="3"/>
      <c r="I2081" s="3"/>
      <c r="J2081" s="3"/>
    </row>
    <row r="2082" spans="1:10" ht="15.75" customHeight="1">
      <c r="A2082" s="1">
        <v>2077</v>
      </c>
      <c r="C2082" s="2" t="s">
        <v>3581</v>
      </c>
      <c r="E2082" t="str" cm="1">
        <f t="array" aca="1" ref="E2082" ca="1">IF(F2082&lt;&gt;"",INDIRECT("'"&amp;F2082&amp;"'!"&amp;G2082),"")</f>
        <v/>
      </c>
      <c r="F2082" s="550"/>
      <c r="H2082" s="3"/>
      <c r="I2082" s="3"/>
      <c r="J2082" s="3"/>
    </row>
    <row r="2083" spans="1:10" ht="15.75" customHeight="1">
      <c r="A2083" s="1">
        <v>2078</v>
      </c>
      <c r="C2083" s="2" t="s">
        <v>3581</v>
      </c>
      <c r="E2083" t="str" cm="1">
        <f t="array" aca="1" ref="E2083" ca="1">IF(F2083&lt;&gt;"",INDIRECT("'"&amp;F2083&amp;"'!"&amp;G2083),"")</f>
        <v/>
      </c>
      <c r="F2083" s="550"/>
      <c r="H2083" s="3"/>
      <c r="I2083" s="3"/>
      <c r="J2083" s="3"/>
    </row>
    <row r="2084" spans="1:10" ht="15.75" customHeight="1">
      <c r="A2084" s="1">
        <v>2079</v>
      </c>
      <c r="C2084" s="2" t="s">
        <v>3581</v>
      </c>
      <c r="E2084" t="str" cm="1">
        <f t="array" aca="1" ref="E2084" ca="1">IF(F2084&lt;&gt;"",INDIRECT("'"&amp;F2084&amp;"'!"&amp;G2084),"")</f>
        <v/>
      </c>
      <c r="F2084" s="550"/>
      <c r="H2084" s="3"/>
      <c r="I2084" s="3"/>
      <c r="J2084" s="3"/>
    </row>
    <row r="2085" spans="1:10" ht="15.75" customHeight="1">
      <c r="A2085" s="1">
        <v>2080</v>
      </c>
      <c r="C2085" s="2" t="s">
        <v>3581</v>
      </c>
      <c r="E2085" t="str" cm="1">
        <f t="array" aca="1" ref="E2085" ca="1">IF(F2085&lt;&gt;"",INDIRECT("'"&amp;F2085&amp;"'!"&amp;G2085),"")</f>
        <v/>
      </c>
      <c r="F2085" s="550"/>
      <c r="H2085" s="3"/>
      <c r="I2085" s="3"/>
      <c r="J2085" s="3"/>
    </row>
    <row r="2086" spans="1:10" ht="15.75" customHeight="1">
      <c r="A2086" s="1">
        <v>2081</v>
      </c>
      <c r="C2086" s="2" t="s">
        <v>3581</v>
      </c>
      <c r="E2086" t="str" cm="1">
        <f t="array" aca="1" ref="E2086" ca="1">IF(F2086&lt;&gt;"",INDIRECT("'"&amp;F2086&amp;"'!"&amp;G2086),"")</f>
        <v/>
      </c>
      <c r="F2086" s="550"/>
      <c r="H2086" s="3"/>
      <c r="I2086" s="3"/>
      <c r="J2086" s="3"/>
    </row>
    <row r="2087" spans="1:10" ht="15.75" customHeight="1">
      <c r="A2087" s="1">
        <v>2082</v>
      </c>
      <c r="C2087" s="2" t="s">
        <v>3581</v>
      </c>
      <c r="E2087" t="str" cm="1">
        <f t="array" aca="1" ref="E2087" ca="1">IF(F2087&lt;&gt;"",INDIRECT("'"&amp;F2087&amp;"'!"&amp;G2087),"")</f>
        <v/>
      </c>
      <c r="F2087" s="550"/>
      <c r="H2087" s="3"/>
      <c r="I2087" s="3"/>
      <c r="J2087" s="3"/>
    </row>
    <row r="2088" spans="1:10" ht="15.75" customHeight="1">
      <c r="A2088" s="1">
        <v>2083</v>
      </c>
      <c r="C2088" s="2" t="s">
        <v>3581</v>
      </c>
      <c r="E2088" t="str" cm="1">
        <f t="array" aca="1" ref="E2088" ca="1">IF(F2088&lt;&gt;"",INDIRECT("'"&amp;F2088&amp;"'!"&amp;G2088),"")</f>
        <v/>
      </c>
      <c r="F2088" s="550"/>
      <c r="H2088" s="3"/>
      <c r="I2088" s="3"/>
      <c r="J2088" s="3"/>
    </row>
    <row r="2089" spans="1:10" ht="15.75" customHeight="1">
      <c r="A2089" s="1">
        <v>2084</v>
      </c>
      <c r="C2089" s="2" t="s">
        <v>3581</v>
      </c>
      <c r="E2089" t="str" cm="1">
        <f t="array" aca="1" ref="E2089" ca="1">IF(F2089&lt;&gt;"",INDIRECT("'"&amp;F2089&amp;"'!"&amp;G2089),"")</f>
        <v/>
      </c>
      <c r="F2089" s="550"/>
      <c r="H2089" s="3"/>
      <c r="I2089" s="3"/>
      <c r="J2089" s="3"/>
    </row>
    <row r="2090" spans="1:10" ht="15.75" customHeight="1">
      <c r="A2090" s="1">
        <v>2085</v>
      </c>
      <c r="C2090" s="2" t="s">
        <v>3581</v>
      </c>
      <c r="E2090" t="str" cm="1">
        <f t="array" aca="1" ref="E2090" ca="1">IF(F2090&lt;&gt;"",INDIRECT("'"&amp;F2090&amp;"'!"&amp;G2090),"")</f>
        <v/>
      </c>
      <c r="F2090" s="550"/>
      <c r="H2090" s="3"/>
      <c r="I2090" s="3"/>
      <c r="J2090" s="3"/>
    </row>
    <row r="2091" spans="1:10" ht="15.75" customHeight="1">
      <c r="A2091" s="1">
        <v>2086</v>
      </c>
      <c r="C2091" s="2" t="s">
        <v>3581</v>
      </c>
      <c r="E2091" t="str" cm="1">
        <f t="array" aca="1" ref="E2091" ca="1">IF(F2091&lt;&gt;"",INDIRECT("'"&amp;F2091&amp;"'!"&amp;G2091),"")</f>
        <v/>
      </c>
      <c r="F2091" s="550"/>
      <c r="H2091" s="3"/>
      <c r="I2091" s="3"/>
      <c r="J2091" s="3"/>
    </row>
    <row r="2092" spans="1:10" ht="15.75" customHeight="1">
      <c r="A2092" s="1">
        <v>2087</v>
      </c>
      <c r="C2092" s="2" t="s">
        <v>3581</v>
      </c>
      <c r="E2092" t="str" cm="1">
        <f t="array" aca="1" ref="E2092" ca="1">IF(F2092&lt;&gt;"",INDIRECT("'"&amp;F2092&amp;"'!"&amp;G2092),"")</f>
        <v/>
      </c>
      <c r="F2092" s="550"/>
      <c r="H2092" s="3"/>
      <c r="I2092" s="3"/>
      <c r="J2092" s="3"/>
    </row>
    <row r="2093" spans="1:10" ht="15.75" customHeight="1">
      <c r="A2093" s="1">
        <v>2088</v>
      </c>
      <c r="C2093" s="2" t="s">
        <v>3581</v>
      </c>
      <c r="E2093" t="str" cm="1">
        <f t="array" aca="1" ref="E2093" ca="1">IF(F2093&lt;&gt;"",INDIRECT("'"&amp;F2093&amp;"'!"&amp;G2093),"")</f>
        <v/>
      </c>
      <c r="F2093" s="550"/>
      <c r="H2093" s="3"/>
      <c r="I2093" s="3"/>
      <c r="J2093" s="3"/>
    </row>
    <row r="2094" spans="1:10" ht="15.75" customHeight="1">
      <c r="A2094" s="1">
        <v>2089</v>
      </c>
      <c r="C2094" s="2" t="s">
        <v>3581</v>
      </c>
      <c r="E2094" t="str" cm="1">
        <f t="array" aca="1" ref="E2094" ca="1">IF(F2094&lt;&gt;"",INDIRECT("'"&amp;F2094&amp;"'!"&amp;G2094),"")</f>
        <v/>
      </c>
      <c r="F2094" s="550"/>
      <c r="H2094" s="3"/>
      <c r="I2094" s="3"/>
      <c r="J2094" s="3"/>
    </row>
    <row r="2095" spans="1:10" ht="15.75" customHeight="1">
      <c r="A2095" s="1">
        <v>2090</v>
      </c>
      <c r="C2095" s="2" t="s">
        <v>3581</v>
      </c>
      <c r="E2095" t="str" cm="1">
        <f t="array" aca="1" ref="E2095" ca="1">IF(F2095&lt;&gt;"",INDIRECT("'"&amp;F2095&amp;"'!"&amp;G2095),"")</f>
        <v/>
      </c>
      <c r="F2095" s="550"/>
      <c r="H2095" s="3"/>
      <c r="I2095" s="3"/>
      <c r="J2095" s="3"/>
    </row>
    <row r="2096" spans="1:10" ht="15.75" customHeight="1">
      <c r="A2096" s="1">
        <v>2091</v>
      </c>
      <c r="C2096" s="2" t="s">
        <v>3581</v>
      </c>
      <c r="E2096" t="str" cm="1">
        <f t="array" aca="1" ref="E2096" ca="1">IF(F2096&lt;&gt;"",INDIRECT("'"&amp;F2096&amp;"'!"&amp;G2096),"")</f>
        <v/>
      </c>
      <c r="F2096" s="550"/>
      <c r="H2096" s="3"/>
      <c r="I2096" s="3"/>
      <c r="J2096" s="3"/>
    </row>
    <row r="2097" spans="1:10" ht="15.75" customHeight="1">
      <c r="A2097" s="1">
        <v>2092</v>
      </c>
      <c r="C2097" s="2" t="s">
        <v>3581</v>
      </c>
      <c r="E2097" t="str" cm="1">
        <f t="array" aca="1" ref="E2097" ca="1">IF(F2097&lt;&gt;"",INDIRECT("'"&amp;F2097&amp;"'!"&amp;G2097),"")</f>
        <v/>
      </c>
      <c r="F2097" s="550"/>
      <c r="H2097" s="3"/>
      <c r="I2097" s="3"/>
      <c r="J2097" s="3"/>
    </row>
    <row r="2098" spans="1:10" ht="15.75" customHeight="1">
      <c r="A2098" s="1">
        <v>2093</v>
      </c>
      <c r="C2098" s="2" t="s">
        <v>3581</v>
      </c>
      <c r="E2098" t="str" cm="1">
        <f t="array" aca="1" ref="E2098" ca="1">IF(F2098&lt;&gt;"",INDIRECT("'"&amp;F2098&amp;"'!"&amp;G2098),"")</f>
        <v/>
      </c>
      <c r="F2098" s="550"/>
      <c r="H2098" s="3"/>
      <c r="I2098" s="3"/>
      <c r="J2098" s="3"/>
    </row>
    <row r="2099" spans="1:10" ht="15.75" customHeight="1">
      <c r="A2099" s="1">
        <v>2094</v>
      </c>
      <c r="C2099" s="2" t="s">
        <v>3581</v>
      </c>
      <c r="E2099" t="str" cm="1">
        <f t="array" aca="1" ref="E2099" ca="1">IF(F2099&lt;&gt;"",INDIRECT("'"&amp;F2099&amp;"'!"&amp;G2099),"")</f>
        <v/>
      </c>
      <c r="F2099" s="550"/>
      <c r="H2099" s="3"/>
      <c r="I2099" s="3"/>
      <c r="J2099" s="3"/>
    </row>
    <row r="2100" spans="1:10" ht="15.75" customHeight="1">
      <c r="A2100" s="1">
        <v>2095</v>
      </c>
      <c r="C2100" s="2" t="s">
        <v>3581</v>
      </c>
      <c r="E2100" t="str" cm="1">
        <f t="array" aca="1" ref="E2100" ca="1">IF(F2100&lt;&gt;"",INDIRECT("'"&amp;F2100&amp;"'!"&amp;G2100),"")</f>
        <v/>
      </c>
      <c r="F2100" s="550"/>
      <c r="H2100" s="3"/>
      <c r="I2100" s="3"/>
      <c r="J2100" s="3"/>
    </row>
    <row r="2101" spans="1:10" ht="15.75" customHeight="1">
      <c r="A2101" s="1">
        <v>2096</v>
      </c>
      <c r="C2101" s="2" t="s">
        <v>3581</v>
      </c>
      <c r="E2101" t="str" cm="1">
        <f t="array" aca="1" ref="E2101" ca="1">IF(F2101&lt;&gt;"",INDIRECT("'"&amp;F2101&amp;"'!"&amp;G2101),"")</f>
        <v/>
      </c>
      <c r="F2101" s="550"/>
      <c r="H2101" s="3"/>
      <c r="I2101" s="3"/>
      <c r="J2101" s="3"/>
    </row>
    <row r="2102" spans="1:10" ht="15.75" customHeight="1">
      <c r="A2102" s="1">
        <v>2097</v>
      </c>
      <c r="C2102" s="2" t="s">
        <v>3581</v>
      </c>
      <c r="E2102" t="str" cm="1">
        <f t="array" aca="1" ref="E2102" ca="1">IF(F2102&lt;&gt;"",INDIRECT("'"&amp;F2102&amp;"'!"&amp;G2102),"")</f>
        <v/>
      </c>
      <c r="F2102" s="550"/>
      <c r="H2102" s="3"/>
      <c r="I2102" s="3"/>
      <c r="J2102" s="3"/>
    </row>
    <row r="2103" spans="1:10" ht="15.75" customHeight="1">
      <c r="A2103" s="1">
        <v>2098</v>
      </c>
      <c r="C2103" s="2" t="s">
        <v>3581</v>
      </c>
      <c r="E2103" t="str" cm="1">
        <f t="array" aca="1" ref="E2103" ca="1">IF(F2103&lt;&gt;"",INDIRECT("'"&amp;F2103&amp;"'!"&amp;G2103),"")</f>
        <v/>
      </c>
      <c r="F2103" s="550"/>
      <c r="H2103" s="3"/>
      <c r="I2103" s="3"/>
      <c r="J2103" s="3"/>
    </row>
    <row r="2104" spans="1:10" ht="15.75" customHeight="1">
      <c r="A2104" s="1">
        <v>2099</v>
      </c>
      <c r="C2104" s="2" t="s">
        <v>3581</v>
      </c>
      <c r="E2104" t="str" cm="1">
        <f t="array" aca="1" ref="E2104" ca="1">IF(F2104&lt;&gt;"",INDIRECT("'"&amp;F2104&amp;"'!"&amp;G2104),"")</f>
        <v/>
      </c>
      <c r="F2104" s="550"/>
      <c r="H2104" s="3"/>
      <c r="I2104" s="3"/>
      <c r="J2104" s="3"/>
    </row>
    <row r="2105" spans="1:10" ht="15.75" customHeight="1">
      <c r="A2105" s="1">
        <v>2100</v>
      </c>
      <c r="C2105" s="2" t="s">
        <v>3581</v>
      </c>
      <c r="E2105" t="str" cm="1">
        <f t="array" aca="1" ref="E2105" ca="1">IF(F2105&lt;&gt;"",INDIRECT("'"&amp;F2105&amp;"'!"&amp;G2105),"")</f>
        <v/>
      </c>
      <c r="F2105" s="550"/>
      <c r="H2105" s="3"/>
      <c r="I2105" s="3"/>
      <c r="J2105" s="3"/>
    </row>
    <row r="2106" spans="1:10" ht="15.75" customHeight="1">
      <c r="A2106" s="1">
        <v>2101</v>
      </c>
      <c r="C2106" s="2" t="s">
        <v>3581</v>
      </c>
      <c r="E2106" t="str" cm="1">
        <f t="array" aca="1" ref="E2106" ca="1">IF(F2106&lt;&gt;"",INDIRECT("'"&amp;F2106&amp;"'!"&amp;G2106),"")</f>
        <v/>
      </c>
      <c r="F2106" s="550"/>
      <c r="H2106" s="3"/>
      <c r="I2106" s="3"/>
      <c r="J2106" s="3"/>
    </row>
    <row r="2107" spans="1:10" ht="15.75" customHeight="1">
      <c r="A2107" s="1">
        <v>2102</v>
      </c>
      <c r="C2107" s="2" t="s">
        <v>3581</v>
      </c>
      <c r="E2107" t="str" cm="1">
        <f t="array" aca="1" ref="E2107" ca="1">IF(F2107&lt;&gt;"",INDIRECT("'"&amp;F2107&amp;"'!"&amp;G2107),"")</f>
        <v/>
      </c>
      <c r="F2107" s="550"/>
      <c r="H2107" s="3"/>
      <c r="I2107" s="3"/>
      <c r="J2107" s="3"/>
    </row>
    <row r="2108" spans="1:10" ht="15.75" customHeight="1">
      <c r="A2108" s="1">
        <v>2103</v>
      </c>
      <c r="C2108" s="2" t="s">
        <v>3581</v>
      </c>
      <c r="E2108" t="str" cm="1">
        <f t="array" aca="1" ref="E2108" ca="1">IF(F2108&lt;&gt;"",INDIRECT("'"&amp;F2108&amp;"'!"&amp;G2108),"")</f>
        <v/>
      </c>
      <c r="F2108" s="550"/>
      <c r="H2108" s="3"/>
      <c r="I2108" s="3"/>
      <c r="J2108" s="3"/>
    </row>
    <row r="2109" spans="1:10" ht="15.75" customHeight="1">
      <c r="A2109" s="1">
        <v>2104</v>
      </c>
      <c r="C2109" s="2" t="s">
        <v>3581</v>
      </c>
      <c r="E2109" t="str" cm="1">
        <f t="array" aca="1" ref="E2109" ca="1">IF(F2109&lt;&gt;"",INDIRECT("'"&amp;F2109&amp;"'!"&amp;G2109),"")</f>
        <v/>
      </c>
      <c r="F2109" s="550"/>
      <c r="H2109" s="3"/>
      <c r="I2109" s="3"/>
      <c r="J2109" s="3"/>
    </row>
    <row r="2110" spans="1:10" ht="15.75" customHeight="1">
      <c r="A2110" s="1">
        <v>2105</v>
      </c>
      <c r="C2110" s="2" t="s">
        <v>3581</v>
      </c>
      <c r="E2110" t="str" cm="1">
        <f t="array" aca="1" ref="E2110" ca="1">IF(F2110&lt;&gt;"",INDIRECT("'"&amp;F2110&amp;"'!"&amp;G2110),"")</f>
        <v/>
      </c>
      <c r="F2110" s="550"/>
      <c r="H2110" s="3"/>
      <c r="I2110" s="3"/>
      <c r="J2110" s="3"/>
    </row>
    <row r="2111" spans="1:10" ht="15.75" customHeight="1">
      <c r="A2111" s="1">
        <v>2106</v>
      </c>
      <c r="C2111" s="2" t="s">
        <v>3581</v>
      </c>
      <c r="E2111" t="str" cm="1">
        <f t="array" aca="1" ref="E2111" ca="1">IF(F2111&lt;&gt;"",INDIRECT("'"&amp;F2111&amp;"'!"&amp;G2111),"")</f>
        <v/>
      </c>
      <c r="F2111" s="550"/>
      <c r="H2111" s="3"/>
      <c r="I2111" s="3"/>
      <c r="J2111" s="3"/>
    </row>
    <row r="2112" spans="1:10" ht="15.75" customHeight="1">
      <c r="A2112" s="1">
        <v>2107</v>
      </c>
      <c r="C2112" s="2" t="s">
        <v>3581</v>
      </c>
      <c r="E2112" t="str" cm="1">
        <f t="array" aca="1" ref="E2112" ca="1">IF(F2112&lt;&gt;"",INDIRECT("'"&amp;F2112&amp;"'!"&amp;G2112),"")</f>
        <v/>
      </c>
      <c r="F2112" s="550"/>
      <c r="H2112" s="3"/>
      <c r="I2112" s="3"/>
      <c r="J2112" s="3"/>
    </row>
    <row r="2113" spans="1:10" ht="15.75" customHeight="1">
      <c r="A2113" s="1">
        <v>2108</v>
      </c>
      <c r="C2113" s="2" t="s">
        <v>3581</v>
      </c>
      <c r="E2113" t="str" cm="1">
        <f t="array" aca="1" ref="E2113" ca="1">IF(F2113&lt;&gt;"",INDIRECT("'"&amp;F2113&amp;"'!"&amp;G2113),"")</f>
        <v/>
      </c>
      <c r="F2113" s="550"/>
      <c r="H2113" s="3"/>
      <c r="I2113" s="3"/>
      <c r="J2113" s="3"/>
    </row>
    <row r="2114" spans="1:10" ht="15.75" customHeight="1">
      <c r="A2114" s="1">
        <v>2109</v>
      </c>
      <c r="C2114" s="2" t="s">
        <v>3581</v>
      </c>
      <c r="E2114" t="str" cm="1">
        <f t="array" aca="1" ref="E2114" ca="1">IF(F2114&lt;&gt;"",INDIRECT("'"&amp;F2114&amp;"'!"&amp;G2114),"")</f>
        <v/>
      </c>
      <c r="F2114" s="550"/>
      <c r="H2114" s="3"/>
      <c r="I2114" s="3"/>
      <c r="J2114" s="3"/>
    </row>
    <row r="2115" spans="1:10" ht="15.75" customHeight="1">
      <c r="A2115" s="1">
        <v>2110</v>
      </c>
      <c r="C2115" s="2" t="s">
        <v>3581</v>
      </c>
      <c r="E2115" t="str" cm="1">
        <f t="array" aca="1" ref="E2115" ca="1">IF(F2115&lt;&gt;"",INDIRECT("'"&amp;F2115&amp;"'!"&amp;G2115),"")</f>
        <v/>
      </c>
      <c r="F2115" s="550"/>
      <c r="H2115" s="3"/>
      <c r="I2115" s="3"/>
      <c r="J2115" s="3"/>
    </row>
    <row r="2116" spans="1:10" ht="15.75" customHeight="1">
      <c r="A2116" s="1">
        <v>2111</v>
      </c>
      <c r="C2116" s="2" t="s">
        <v>3581</v>
      </c>
      <c r="E2116" t="str" cm="1">
        <f t="array" aca="1" ref="E2116" ca="1">IF(F2116&lt;&gt;"",INDIRECT("'"&amp;F2116&amp;"'!"&amp;G2116),"")</f>
        <v/>
      </c>
      <c r="F2116" s="550"/>
      <c r="H2116" s="3"/>
      <c r="I2116" s="3"/>
      <c r="J2116" s="3"/>
    </row>
    <row r="2117" spans="1:10" ht="15.75" customHeight="1">
      <c r="A2117" s="1">
        <v>2112</v>
      </c>
      <c r="C2117" s="2" t="s">
        <v>3581</v>
      </c>
      <c r="E2117" t="str" cm="1">
        <f t="array" aca="1" ref="E2117" ca="1">IF(F2117&lt;&gt;"",INDIRECT("'"&amp;F2117&amp;"'!"&amp;G2117),"")</f>
        <v/>
      </c>
      <c r="F2117" s="550"/>
      <c r="H2117" s="3"/>
      <c r="I2117" s="3"/>
      <c r="J2117" s="3"/>
    </row>
    <row r="2118" spans="1:10" ht="15.75" customHeight="1">
      <c r="A2118" s="1">
        <v>2113</v>
      </c>
      <c r="C2118" s="2" t="s">
        <v>3581</v>
      </c>
      <c r="E2118" t="str" cm="1">
        <f t="array" aca="1" ref="E2118" ca="1">IF(F2118&lt;&gt;"",INDIRECT("'"&amp;F2118&amp;"'!"&amp;G2118),"")</f>
        <v/>
      </c>
      <c r="F2118" s="550"/>
      <c r="H2118" s="3"/>
      <c r="I2118" s="3"/>
      <c r="J2118" s="3"/>
    </row>
    <row r="2119" spans="1:10" ht="15.75" customHeight="1">
      <c r="A2119" s="1">
        <v>2114</v>
      </c>
      <c r="C2119" s="2" t="s">
        <v>3581</v>
      </c>
      <c r="E2119" t="str" cm="1">
        <f t="array" aca="1" ref="E2119" ca="1">IF(F2119&lt;&gt;"",INDIRECT("'"&amp;F2119&amp;"'!"&amp;G2119),"")</f>
        <v/>
      </c>
      <c r="F2119" s="550"/>
      <c r="H2119" s="3"/>
      <c r="I2119" s="3"/>
      <c r="J2119" s="3"/>
    </row>
    <row r="2120" spans="1:10" ht="15.75" customHeight="1">
      <c r="A2120" s="1">
        <v>2115</v>
      </c>
      <c r="C2120" s="2" t="s">
        <v>3581</v>
      </c>
      <c r="E2120" t="str" cm="1">
        <f t="array" aca="1" ref="E2120" ca="1">IF(F2120&lt;&gt;"",INDIRECT("'"&amp;F2120&amp;"'!"&amp;G2120),"")</f>
        <v/>
      </c>
      <c r="F2120" s="550"/>
      <c r="H2120" s="3"/>
      <c r="I2120" s="3"/>
      <c r="J2120" s="3"/>
    </row>
    <row r="2121" spans="1:10" ht="15.75" customHeight="1">
      <c r="A2121" s="1">
        <v>2116</v>
      </c>
      <c r="C2121" s="2" t="s">
        <v>3581</v>
      </c>
      <c r="E2121" t="str" cm="1">
        <f t="array" aca="1" ref="E2121" ca="1">IF(F2121&lt;&gt;"",INDIRECT("'"&amp;F2121&amp;"'!"&amp;G2121),"")</f>
        <v/>
      </c>
      <c r="F2121" s="550"/>
      <c r="H2121" s="3"/>
      <c r="I2121" s="3"/>
      <c r="J2121" s="3"/>
    </row>
    <row r="2122" spans="1:10" ht="15.75" customHeight="1">
      <c r="A2122" s="1">
        <v>2117</v>
      </c>
      <c r="C2122" s="2" t="s">
        <v>3581</v>
      </c>
      <c r="E2122" t="str" cm="1">
        <f t="array" aca="1" ref="E2122" ca="1">IF(F2122&lt;&gt;"",INDIRECT("'"&amp;F2122&amp;"'!"&amp;G2122),"")</f>
        <v/>
      </c>
      <c r="F2122" s="550"/>
      <c r="H2122" s="3"/>
      <c r="I2122" s="3"/>
      <c r="J2122" s="3"/>
    </row>
    <row r="2123" spans="1:10" ht="15.75" customHeight="1">
      <c r="A2123" s="1">
        <v>2118</v>
      </c>
      <c r="C2123" s="2" t="s">
        <v>3581</v>
      </c>
      <c r="E2123" t="str" cm="1">
        <f t="array" aca="1" ref="E2123" ca="1">IF(F2123&lt;&gt;"",INDIRECT("'"&amp;F2123&amp;"'!"&amp;G2123),"")</f>
        <v/>
      </c>
      <c r="F2123" s="550"/>
      <c r="H2123" s="3"/>
      <c r="I2123" s="3"/>
      <c r="J2123" s="3"/>
    </row>
    <row r="2124" spans="1:10" ht="15.75" customHeight="1">
      <c r="A2124" s="1">
        <v>2119</v>
      </c>
      <c r="C2124" s="2" t="s">
        <v>3581</v>
      </c>
      <c r="E2124" t="str" cm="1">
        <f t="array" aca="1" ref="E2124" ca="1">IF(F2124&lt;&gt;"",INDIRECT("'"&amp;F2124&amp;"'!"&amp;G2124),"")</f>
        <v/>
      </c>
      <c r="F2124" s="550"/>
      <c r="H2124" s="3"/>
      <c r="I2124" s="3"/>
      <c r="J2124" s="3"/>
    </row>
    <row r="2125" spans="1:10" ht="15.75" customHeight="1">
      <c r="A2125" s="1">
        <v>2120</v>
      </c>
      <c r="C2125" s="2" t="s">
        <v>3581</v>
      </c>
      <c r="E2125" t="str" cm="1">
        <f t="array" aca="1" ref="E2125" ca="1">IF(F2125&lt;&gt;"",INDIRECT("'"&amp;F2125&amp;"'!"&amp;G2125),"")</f>
        <v/>
      </c>
      <c r="F2125" s="550"/>
      <c r="H2125" s="3"/>
      <c r="I2125" s="3"/>
      <c r="J2125" s="3"/>
    </row>
    <row r="2126" spans="1:10" ht="15.75" customHeight="1">
      <c r="A2126" s="1">
        <v>2121</v>
      </c>
      <c r="C2126" s="2" t="s">
        <v>3581</v>
      </c>
      <c r="E2126" t="str" cm="1">
        <f t="array" aca="1" ref="E2126" ca="1">IF(F2126&lt;&gt;"",INDIRECT("'"&amp;F2126&amp;"'!"&amp;G2126),"")</f>
        <v/>
      </c>
      <c r="F2126" s="550"/>
      <c r="H2126" s="3"/>
      <c r="I2126" s="3"/>
      <c r="J2126" s="3"/>
    </row>
    <row r="2127" spans="1:10" ht="15.75" customHeight="1">
      <c r="A2127" s="1">
        <v>2122</v>
      </c>
      <c r="C2127" s="2" t="s">
        <v>3581</v>
      </c>
      <c r="E2127" t="str" cm="1">
        <f t="array" aca="1" ref="E2127" ca="1">IF(F2127&lt;&gt;"",INDIRECT("'"&amp;F2127&amp;"'!"&amp;G2127),"")</f>
        <v/>
      </c>
      <c r="F2127" s="550"/>
      <c r="H2127" s="3"/>
      <c r="I2127" s="3"/>
      <c r="J2127" s="3"/>
    </row>
    <row r="2128" spans="1:10" ht="15.75" customHeight="1">
      <c r="A2128" s="1">
        <v>2123</v>
      </c>
      <c r="C2128" s="2" t="s">
        <v>3581</v>
      </c>
      <c r="E2128" t="str" cm="1">
        <f t="array" aca="1" ref="E2128" ca="1">IF(F2128&lt;&gt;"",INDIRECT("'"&amp;F2128&amp;"'!"&amp;G2128),"")</f>
        <v/>
      </c>
      <c r="F2128" s="550"/>
      <c r="H2128" s="3"/>
      <c r="I2128" s="3"/>
      <c r="J2128" s="3"/>
    </row>
    <row r="2129" spans="1:10" ht="15.75" customHeight="1">
      <c r="A2129" s="1">
        <v>2124</v>
      </c>
      <c r="C2129" s="2" t="s">
        <v>3581</v>
      </c>
      <c r="E2129" t="str" cm="1">
        <f t="array" aca="1" ref="E2129" ca="1">IF(F2129&lt;&gt;"",INDIRECT("'"&amp;F2129&amp;"'!"&amp;G2129),"")</f>
        <v/>
      </c>
      <c r="F2129" s="550"/>
      <c r="H2129" s="3"/>
      <c r="I2129" s="3"/>
      <c r="J2129" s="3"/>
    </row>
    <row r="2130" spans="1:10" ht="15.75" customHeight="1">
      <c r="A2130" s="1">
        <v>2125</v>
      </c>
      <c r="C2130" s="2" t="s">
        <v>3581</v>
      </c>
      <c r="E2130" t="str" cm="1">
        <f t="array" aca="1" ref="E2130" ca="1">IF(F2130&lt;&gt;"",INDIRECT("'"&amp;F2130&amp;"'!"&amp;G2130),"")</f>
        <v/>
      </c>
      <c r="F2130" s="550"/>
      <c r="H2130" s="3"/>
      <c r="I2130" s="3"/>
      <c r="J2130" s="3"/>
    </row>
    <row r="2131" spans="1:10" ht="15.75" customHeight="1">
      <c r="A2131" s="1">
        <v>2126</v>
      </c>
      <c r="C2131" s="2" t="s">
        <v>3581</v>
      </c>
      <c r="E2131" t="str" cm="1">
        <f t="array" aca="1" ref="E2131" ca="1">IF(F2131&lt;&gt;"",INDIRECT("'"&amp;F2131&amp;"'!"&amp;G2131),"")</f>
        <v/>
      </c>
      <c r="F2131" s="550"/>
      <c r="H2131" s="3"/>
      <c r="I2131" s="3"/>
      <c r="J2131" s="3"/>
    </row>
    <row r="2132" spans="1:10" ht="15.75" customHeight="1">
      <c r="A2132" s="1">
        <v>2127</v>
      </c>
      <c r="C2132" s="2" t="s">
        <v>3581</v>
      </c>
      <c r="E2132" t="str" cm="1">
        <f t="array" aca="1" ref="E2132" ca="1">IF(F2132&lt;&gt;"",INDIRECT("'"&amp;F2132&amp;"'!"&amp;G2132),"")</f>
        <v/>
      </c>
      <c r="F2132" s="550"/>
      <c r="H2132" s="3"/>
      <c r="I2132" s="3"/>
      <c r="J2132" s="3"/>
    </row>
    <row r="2133" spans="1:10" ht="15.75" customHeight="1">
      <c r="A2133" s="1">
        <v>2128</v>
      </c>
      <c r="C2133" s="2" t="s">
        <v>3581</v>
      </c>
      <c r="E2133" t="str" cm="1">
        <f t="array" aca="1" ref="E2133" ca="1">IF(F2133&lt;&gt;"",INDIRECT("'"&amp;F2133&amp;"'!"&amp;G2133),"")</f>
        <v/>
      </c>
      <c r="F2133" s="550"/>
      <c r="H2133" s="3"/>
      <c r="I2133" s="3"/>
      <c r="J2133" s="3"/>
    </row>
    <row r="2134" spans="1:10" ht="15.75" customHeight="1">
      <c r="A2134" s="1">
        <v>2129</v>
      </c>
      <c r="C2134" s="2" t="s">
        <v>3581</v>
      </c>
      <c r="E2134" t="str" cm="1">
        <f t="array" aca="1" ref="E2134" ca="1">IF(F2134&lt;&gt;"",INDIRECT("'"&amp;F2134&amp;"'!"&amp;G2134),"")</f>
        <v/>
      </c>
      <c r="F2134" s="550"/>
      <c r="H2134" s="3"/>
      <c r="I2134" s="3"/>
      <c r="J2134" s="3"/>
    </row>
    <row r="2135" spans="1:10" ht="15.75" customHeight="1">
      <c r="A2135" s="1">
        <v>2130</v>
      </c>
      <c r="C2135" s="2" t="s">
        <v>3581</v>
      </c>
      <c r="E2135" t="str" cm="1">
        <f t="array" aca="1" ref="E2135" ca="1">IF(F2135&lt;&gt;"",INDIRECT("'"&amp;F2135&amp;"'!"&amp;G2135),"")</f>
        <v/>
      </c>
      <c r="F2135" s="550"/>
      <c r="H2135" s="3"/>
      <c r="I2135" s="3"/>
      <c r="J2135" s="3"/>
    </row>
    <row r="2136" spans="1:10" ht="15.75" customHeight="1">
      <c r="A2136" s="1">
        <v>2131</v>
      </c>
      <c r="C2136" s="2" t="s">
        <v>3581</v>
      </c>
      <c r="E2136" t="str" cm="1">
        <f t="array" aca="1" ref="E2136" ca="1">IF(F2136&lt;&gt;"",INDIRECT("'"&amp;F2136&amp;"'!"&amp;G2136),"")</f>
        <v/>
      </c>
      <c r="F2136" s="550"/>
      <c r="H2136" s="3"/>
      <c r="I2136" s="3"/>
      <c r="J2136" s="3"/>
    </row>
    <row r="2137" spans="1:10" ht="15.75" customHeight="1">
      <c r="A2137" s="1">
        <v>2132</v>
      </c>
      <c r="C2137" s="2" t="s">
        <v>3581</v>
      </c>
      <c r="E2137" t="str" cm="1">
        <f t="array" aca="1" ref="E2137" ca="1">IF(F2137&lt;&gt;"",INDIRECT("'"&amp;F2137&amp;"'!"&amp;G2137),"")</f>
        <v/>
      </c>
      <c r="F2137" s="550"/>
      <c r="H2137" s="3"/>
      <c r="I2137" s="3"/>
      <c r="J2137" s="3"/>
    </row>
    <row r="2138" spans="1:10" ht="15.75" customHeight="1">
      <c r="A2138" s="1">
        <v>2133</v>
      </c>
      <c r="C2138" s="2" t="s">
        <v>3581</v>
      </c>
      <c r="E2138" t="str" cm="1">
        <f t="array" aca="1" ref="E2138" ca="1">IF(F2138&lt;&gt;"",INDIRECT("'"&amp;F2138&amp;"'!"&amp;G2138),"")</f>
        <v/>
      </c>
      <c r="F2138" s="550"/>
      <c r="H2138" s="3"/>
      <c r="I2138" s="3"/>
      <c r="J2138" s="3"/>
    </row>
    <row r="2139" spans="1:10" ht="15.75" customHeight="1">
      <c r="A2139" s="1">
        <v>2134</v>
      </c>
      <c r="C2139" s="2" t="s">
        <v>3581</v>
      </c>
      <c r="E2139" t="str" cm="1">
        <f t="array" aca="1" ref="E2139" ca="1">IF(F2139&lt;&gt;"",INDIRECT("'"&amp;F2139&amp;"'!"&amp;G2139),"")</f>
        <v/>
      </c>
      <c r="F2139" s="550"/>
      <c r="H2139" s="3"/>
      <c r="I2139" s="3"/>
      <c r="J2139" s="3"/>
    </row>
    <row r="2140" spans="1:10" ht="15.75" customHeight="1">
      <c r="A2140" s="1">
        <v>2135</v>
      </c>
      <c r="C2140" s="2" t="s">
        <v>3581</v>
      </c>
      <c r="E2140" t="str" cm="1">
        <f t="array" aca="1" ref="E2140" ca="1">IF(F2140&lt;&gt;"",INDIRECT("'"&amp;F2140&amp;"'!"&amp;G2140),"")</f>
        <v/>
      </c>
      <c r="F2140" s="550"/>
      <c r="H2140" s="3"/>
      <c r="I2140" s="3"/>
      <c r="J2140" s="3"/>
    </row>
    <row r="2141" spans="1:10" ht="15.75" customHeight="1">
      <c r="A2141" s="1">
        <v>2136</v>
      </c>
      <c r="C2141" s="2" t="s">
        <v>3581</v>
      </c>
      <c r="E2141" t="str" cm="1">
        <f t="array" aca="1" ref="E2141" ca="1">IF(F2141&lt;&gt;"",INDIRECT("'"&amp;F2141&amp;"'!"&amp;G2141),"")</f>
        <v/>
      </c>
      <c r="F2141" s="550"/>
      <c r="H2141" s="3"/>
      <c r="I2141" s="3"/>
      <c r="J2141" s="3"/>
    </row>
    <row r="2142" spans="1:10" ht="15.75" customHeight="1">
      <c r="A2142" s="1">
        <v>2137</v>
      </c>
      <c r="C2142" s="2" t="s">
        <v>3581</v>
      </c>
      <c r="E2142" t="str" cm="1">
        <f t="array" aca="1" ref="E2142" ca="1">IF(F2142&lt;&gt;"",INDIRECT("'"&amp;F2142&amp;"'!"&amp;G2142),"")</f>
        <v/>
      </c>
      <c r="F2142" s="550"/>
      <c r="H2142" s="3"/>
      <c r="I2142" s="3"/>
      <c r="J2142" s="3"/>
    </row>
    <row r="2143" spans="1:10" ht="15.75" customHeight="1">
      <c r="A2143" s="1">
        <v>2138</v>
      </c>
      <c r="C2143" s="2" t="s">
        <v>3581</v>
      </c>
      <c r="E2143" t="str" cm="1">
        <f t="array" aca="1" ref="E2143" ca="1">IF(F2143&lt;&gt;"",INDIRECT("'"&amp;F2143&amp;"'!"&amp;G2143),"")</f>
        <v/>
      </c>
      <c r="F2143" s="550"/>
      <c r="H2143" s="3"/>
      <c r="I2143" s="3"/>
      <c r="J2143" s="3"/>
    </row>
    <row r="2144" spans="1:10" ht="15.75" customHeight="1">
      <c r="A2144" s="1">
        <v>2139</v>
      </c>
      <c r="C2144" s="2" t="s">
        <v>3581</v>
      </c>
      <c r="E2144" t="str" cm="1">
        <f t="array" aca="1" ref="E2144" ca="1">IF(F2144&lt;&gt;"",INDIRECT("'"&amp;F2144&amp;"'!"&amp;G2144),"")</f>
        <v/>
      </c>
      <c r="F2144" s="550"/>
      <c r="H2144" s="3"/>
      <c r="I2144" s="3"/>
      <c r="J2144" s="3"/>
    </row>
    <row r="2145" spans="1:10" ht="15.75" customHeight="1">
      <c r="A2145" s="1">
        <v>2140</v>
      </c>
      <c r="C2145" s="2" t="s">
        <v>3581</v>
      </c>
      <c r="E2145" t="str" cm="1">
        <f t="array" aca="1" ref="E2145" ca="1">IF(F2145&lt;&gt;"",INDIRECT("'"&amp;F2145&amp;"'!"&amp;G2145),"")</f>
        <v/>
      </c>
      <c r="F2145" s="550"/>
      <c r="H2145" s="3"/>
      <c r="I2145" s="3"/>
      <c r="J2145" s="3"/>
    </row>
    <row r="2146" spans="1:10" ht="15.75" customHeight="1">
      <c r="A2146" s="1">
        <v>2141</v>
      </c>
      <c r="C2146" s="2" t="s">
        <v>3581</v>
      </c>
      <c r="E2146" t="str" cm="1">
        <f t="array" aca="1" ref="E2146" ca="1">IF(F2146&lt;&gt;"",INDIRECT("'"&amp;F2146&amp;"'!"&amp;G2146),"")</f>
        <v/>
      </c>
      <c r="F2146" s="550"/>
      <c r="H2146" s="3"/>
      <c r="I2146" s="3"/>
      <c r="J2146" s="3"/>
    </row>
    <row r="2147" spans="1:10" ht="15.75" customHeight="1">
      <c r="A2147" s="1">
        <v>2142</v>
      </c>
      <c r="C2147" s="2" t="s">
        <v>3581</v>
      </c>
      <c r="E2147" t="str" cm="1">
        <f t="array" aca="1" ref="E2147" ca="1">IF(F2147&lt;&gt;"",INDIRECT("'"&amp;F2147&amp;"'!"&amp;G2147),"")</f>
        <v/>
      </c>
      <c r="F2147" s="550"/>
      <c r="H2147" s="3"/>
      <c r="I2147" s="3"/>
      <c r="J2147" s="3"/>
    </row>
    <row r="2148" spans="1:10" ht="15.75" customHeight="1">
      <c r="A2148" s="1">
        <v>2143</v>
      </c>
      <c r="C2148" s="2" t="s">
        <v>3581</v>
      </c>
      <c r="E2148" t="str" cm="1">
        <f t="array" aca="1" ref="E2148" ca="1">IF(F2148&lt;&gt;"",INDIRECT("'"&amp;F2148&amp;"'!"&amp;G2148),"")</f>
        <v/>
      </c>
      <c r="F2148" s="550"/>
      <c r="H2148" s="3"/>
      <c r="I2148" s="3"/>
      <c r="J2148" s="3"/>
    </row>
    <row r="2149" spans="1:10" ht="15.75" customHeight="1">
      <c r="A2149" s="1">
        <v>2144</v>
      </c>
      <c r="C2149" s="2" t="s">
        <v>3581</v>
      </c>
      <c r="E2149" t="str" cm="1">
        <f t="array" aca="1" ref="E2149" ca="1">IF(F2149&lt;&gt;"",INDIRECT("'"&amp;F2149&amp;"'!"&amp;G2149),"")</f>
        <v/>
      </c>
      <c r="F2149" s="550"/>
      <c r="H2149" s="3"/>
      <c r="I2149" s="3"/>
      <c r="J2149" s="3"/>
    </row>
    <row r="2150" spans="1:10" ht="15.75" customHeight="1">
      <c r="A2150" s="1">
        <v>2145</v>
      </c>
      <c r="C2150" s="2" t="s">
        <v>3581</v>
      </c>
      <c r="E2150" t="str" cm="1">
        <f t="array" aca="1" ref="E2150" ca="1">IF(F2150&lt;&gt;"",INDIRECT("'"&amp;F2150&amp;"'!"&amp;G2150),"")</f>
        <v/>
      </c>
      <c r="F2150" s="550"/>
      <c r="H2150" s="3"/>
      <c r="I2150" s="3"/>
      <c r="J2150" s="3"/>
    </row>
    <row r="2151" spans="1:10" ht="15.75" customHeight="1">
      <c r="A2151" s="1">
        <v>2146</v>
      </c>
      <c r="C2151" s="2" t="s">
        <v>3581</v>
      </c>
      <c r="E2151" t="str" cm="1">
        <f t="array" aca="1" ref="E2151" ca="1">IF(F2151&lt;&gt;"",INDIRECT("'"&amp;F2151&amp;"'!"&amp;G2151),"")</f>
        <v/>
      </c>
      <c r="F2151" s="550"/>
      <c r="H2151" s="3"/>
      <c r="I2151" s="3"/>
      <c r="J2151" s="3"/>
    </row>
    <row r="2152" spans="1:10" ht="15.75" customHeight="1">
      <c r="A2152" s="1">
        <v>2147</v>
      </c>
      <c r="C2152" s="2" t="s">
        <v>3581</v>
      </c>
      <c r="E2152" t="str" cm="1">
        <f t="array" aca="1" ref="E2152" ca="1">IF(F2152&lt;&gt;"",INDIRECT("'"&amp;F2152&amp;"'!"&amp;G2152),"")</f>
        <v/>
      </c>
      <c r="F2152" s="550"/>
      <c r="H2152" s="3"/>
      <c r="I2152" s="3"/>
      <c r="J2152" s="3"/>
    </row>
    <row r="2153" spans="1:10" ht="15.75" customHeight="1">
      <c r="A2153" s="1">
        <v>2148</v>
      </c>
      <c r="C2153" s="2" t="s">
        <v>3581</v>
      </c>
      <c r="E2153" t="str" cm="1">
        <f t="array" aca="1" ref="E2153" ca="1">IF(F2153&lt;&gt;"",INDIRECT("'"&amp;F2153&amp;"'!"&amp;G2153),"")</f>
        <v/>
      </c>
      <c r="F2153" s="550"/>
      <c r="H2153" s="3"/>
      <c r="I2153" s="3"/>
      <c r="J2153" s="3"/>
    </row>
    <row r="2154" spans="1:10" ht="15.75" customHeight="1">
      <c r="A2154" s="1">
        <v>2149</v>
      </c>
      <c r="C2154" s="2" t="s">
        <v>3581</v>
      </c>
      <c r="E2154" t="str" cm="1">
        <f t="array" aca="1" ref="E2154" ca="1">IF(F2154&lt;&gt;"",INDIRECT("'"&amp;F2154&amp;"'!"&amp;G2154),"")</f>
        <v/>
      </c>
      <c r="F2154" s="550"/>
      <c r="H2154" s="3"/>
      <c r="I2154" s="3"/>
      <c r="J2154" s="3"/>
    </row>
    <row r="2155" spans="1:10" ht="15.75" customHeight="1">
      <c r="A2155" s="1">
        <v>2150</v>
      </c>
      <c r="C2155" s="2" t="s">
        <v>3581</v>
      </c>
      <c r="E2155" t="str" cm="1">
        <f t="array" aca="1" ref="E2155" ca="1">IF(F2155&lt;&gt;"",INDIRECT("'"&amp;F2155&amp;"'!"&amp;G2155),"")</f>
        <v/>
      </c>
      <c r="F2155" s="550"/>
      <c r="H2155" s="3"/>
      <c r="I2155" s="3"/>
      <c r="J2155" s="3"/>
    </row>
    <row r="2156" spans="1:10" ht="15.75" customHeight="1">
      <c r="A2156" s="1">
        <v>2151</v>
      </c>
      <c r="C2156" s="2" t="s">
        <v>3581</v>
      </c>
      <c r="E2156" t="str" cm="1">
        <f t="array" aca="1" ref="E2156" ca="1">IF(F2156&lt;&gt;"",INDIRECT("'"&amp;F2156&amp;"'!"&amp;G2156),"")</f>
        <v/>
      </c>
      <c r="F2156" s="550"/>
      <c r="H2156" s="3"/>
      <c r="I2156" s="3"/>
      <c r="J2156" s="3"/>
    </row>
    <row r="2157" spans="1:10" ht="15.75" customHeight="1">
      <c r="A2157" s="1">
        <v>2152</v>
      </c>
      <c r="C2157" s="2" t="s">
        <v>3581</v>
      </c>
      <c r="E2157" t="str" cm="1">
        <f t="array" aca="1" ref="E2157" ca="1">IF(F2157&lt;&gt;"",INDIRECT("'"&amp;F2157&amp;"'!"&amp;G2157),"")</f>
        <v/>
      </c>
      <c r="F2157" s="550"/>
      <c r="H2157" s="3"/>
      <c r="I2157" s="3"/>
      <c r="J2157" s="3"/>
    </row>
    <row r="2158" spans="1:10" ht="15.75" customHeight="1">
      <c r="A2158" s="1">
        <v>2153</v>
      </c>
      <c r="C2158" s="2" t="s">
        <v>3581</v>
      </c>
      <c r="E2158" t="str" cm="1">
        <f t="array" aca="1" ref="E2158" ca="1">IF(F2158&lt;&gt;"",INDIRECT("'"&amp;F2158&amp;"'!"&amp;G2158),"")</f>
        <v/>
      </c>
      <c r="F2158" s="550"/>
      <c r="H2158" s="3"/>
      <c r="I2158" s="3"/>
      <c r="J2158" s="3"/>
    </row>
    <row r="2159" spans="1:10" ht="15.75" customHeight="1">
      <c r="A2159" s="1">
        <v>2154</v>
      </c>
      <c r="C2159" s="2" t="s">
        <v>3581</v>
      </c>
      <c r="E2159" t="str" cm="1">
        <f t="array" aca="1" ref="E2159" ca="1">IF(F2159&lt;&gt;"",INDIRECT("'"&amp;F2159&amp;"'!"&amp;G2159),"")</f>
        <v/>
      </c>
      <c r="F2159" s="550"/>
      <c r="H2159" s="3"/>
      <c r="I2159" s="3"/>
      <c r="J2159" s="3"/>
    </row>
    <row r="2160" spans="1:10" ht="15.75" customHeight="1">
      <c r="A2160" s="1">
        <v>2155</v>
      </c>
      <c r="C2160" s="2" t="s">
        <v>3581</v>
      </c>
      <c r="E2160" t="str" cm="1">
        <f t="array" aca="1" ref="E2160" ca="1">IF(F2160&lt;&gt;"",INDIRECT("'"&amp;F2160&amp;"'!"&amp;G2160),"")</f>
        <v/>
      </c>
      <c r="F2160" s="550"/>
      <c r="H2160" s="3"/>
      <c r="I2160" s="3"/>
      <c r="J2160" s="3"/>
    </row>
    <row r="2161" spans="1:10" ht="15.75" customHeight="1">
      <c r="A2161" s="1">
        <v>2156</v>
      </c>
      <c r="C2161" s="2" t="s">
        <v>3581</v>
      </c>
      <c r="E2161" t="str" cm="1">
        <f t="array" aca="1" ref="E2161" ca="1">IF(F2161&lt;&gt;"",INDIRECT("'"&amp;F2161&amp;"'!"&amp;G2161),"")</f>
        <v/>
      </c>
      <c r="F2161" s="550"/>
      <c r="H2161" s="3"/>
      <c r="I2161" s="3"/>
      <c r="J2161" s="3"/>
    </row>
    <row r="2162" spans="1:10" ht="15.75" customHeight="1">
      <c r="A2162" s="1">
        <v>2157</v>
      </c>
      <c r="C2162" s="2" t="s">
        <v>3581</v>
      </c>
      <c r="E2162" t="str" cm="1">
        <f t="array" aca="1" ref="E2162" ca="1">IF(F2162&lt;&gt;"",INDIRECT("'"&amp;F2162&amp;"'!"&amp;G2162),"")</f>
        <v/>
      </c>
      <c r="F2162" s="550"/>
      <c r="H2162" s="3"/>
      <c r="I2162" s="3"/>
      <c r="J2162" s="3"/>
    </row>
    <row r="2163" spans="1:10" ht="15.75" customHeight="1">
      <c r="A2163" s="1">
        <v>2158</v>
      </c>
      <c r="C2163" s="2" t="s">
        <v>3581</v>
      </c>
      <c r="E2163" t="str" cm="1">
        <f t="array" aca="1" ref="E2163" ca="1">IF(F2163&lt;&gt;"",INDIRECT("'"&amp;F2163&amp;"'!"&amp;G2163),"")</f>
        <v/>
      </c>
      <c r="F2163" s="550"/>
      <c r="H2163" s="3"/>
      <c r="I2163" s="3"/>
      <c r="J2163" s="3"/>
    </row>
    <row r="2164" spans="1:10" ht="15.75" customHeight="1">
      <c r="A2164" s="1">
        <v>2159</v>
      </c>
      <c r="C2164" s="2" t="s">
        <v>3581</v>
      </c>
      <c r="E2164" t="str" cm="1">
        <f t="array" aca="1" ref="E2164" ca="1">IF(F2164&lt;&gt;"",INDIRECT("'"&amp;F2164&amp;"'!"&amp;G2164),"")</f>
        <v/>
      </c>
      <c r="F2164" s="550"/>
      <c r="H2164" s="3"/>
      <c r="I2164" s="3"/>
      <c r="J2164" s="3"/>
    </row>
    <row r="2165" spans="1:10" ht="15.75" customHeight="1">
      <c r="A2165" s="1">
        <v>2160</v>
      </c>
      <c r="C2165" s="2" t="s">
        <v>3581</v>
      </c>
      <c r="E2165" t="str" cm="1">
        <f t="array" aca="1" ref="E2165" ca="1">IF(F2165&lt;&gt;"",INDIRECT("'"&amp;F2165&amp;"'!"&amp;G2165),"")</f>
        <v/>
      </c>
      <c r="F2165" s="550"/>
      <c r="H2165" s="3"/>
      <c r="I2165" s="3"/>
      <c r="J2165" s="3"/>
    </row>
    <row r="2166" spans="1:10" ht="15.75" customHeight="1">
      <c r="A2166" s="1">
        <v>2161</v>
      </c>
      <c r="C2166" s="2" t="s">
        <v>3581</v>
      </c>
      <c r="E2166" t="str" cm="1">
        <f t="array" aca="1" ref="E2166" ca="1">IF(F2166&lt;&gt;"",INDIRECT("'"&amp;F2166&amp;"'!"&amp;G2166),"")</f>
        <v/>
      </c>
      <c r="F2166" s="550"/>
      <c r="H2166" s="3"/>
      <c r="I2166" s="3"/>
      <c r="J2166" s="3"/>
    </row>
    <row r="2167" spans="1:10" ht="15.75" customHeight="1">
      <c r="A2167" s="1">
        <v>2162</v>
      </c>
      <c r="C2167" s="2" t="s">
        <v>3581</v>
      </c>
      <c r="E2167" t="str" cm="1">
        <f t="array" aca="1" ref="E2167" ca="1">IF(F2167&lt;&gt;"",INDIRECT("'"&amp;F2167&amp;"'!"&amp;G2167),"")</f>
        <v/>
      </c>
      <c r="F2167" s="550"/>
      <c r="H2167" s="3"/>
      <c r="I2167" s="3"/>
      <c r="J2167" s="3"/>
    </row>
    <row r="2168" spans="1:10" ht="15.75" customHeight="1">
      <c r="A2168" s="1">
        <v>2163</v>
      </c>
      <c r="C2168" s="2" t="s">
        <v>3581</v>
      </c>
      <c r="E2168" t="str" cm="1">
        <f t="array" aca="1" ref="E2168" ca="1">IF(F2168&lt;&gt;"",INDIRECT("'"&amp;F2168&amp;"'!"&amp;G2168),"")</f>
        <v/>
      </c>
      <c r="F2168" s="550"/>
      <c r="H2168" s="3"/>
      <c r="I2168" s="3"/>
      <c r="J2168" s="3"/>
    </row>
    <row r="2169" spans="1:10" ht="15.75" customHeight="1">
      <c r="A2169" s="1">
        <v>2164</v>
      </c>
      <c r="C2169" s="2" t="s">
        <v>3581</v>
      </c>
      <c r="E2169" t="str" cm="1">
        <f t="array" aca="1" ref="E2169" ca="1">IF(F2169&lt;&gt;"",INDIRECT("'"&amp;F2169&amp;"'!"&amp;G2169),"")</f>
        <v/>
      </c>
      <c r="F2169" s="550"/>
      <c r="H2169" s="3"/>
      <c r="I2169" s="3"/>
      <c r="J2169" s="3"/>
    </row>
    <row r="2170" spans="1:10" ht="15.75" customHeight="1">
      <c r="A2170" s="1">
        <v>2165</v>
      </c>
      <c r="C2170" s="2" t="s">
        <v>3581</v>
      </c>
      <c r="E2170" t="str" cm="1">
        <f t="array" aca="1" ref="E2170" ca="1">IF(F2170&lt;&gt;"",INDIRECT("'"&amp;F2170&amp;"'!"&amp;G2170),"")</f>
        <v/>
      </c>
      <c r="F2170" s="550"/>
      <c r="H2170" s="3"/>
      <c r="I2170" s="3"/>
      <c r="J2170" s="3"/>
    </row>
    <row r="2171" spans="1:10" ht="15.75" customHeight="1">
      <c r="A2171" s="1">
        <v>2166</v>
      </c>
      <c r="C2171" s="2" t="s">
        <v>3581</v>
      </c>
      <c r="E2171" t="str" cm="1">
        <f t="array" aca="1" ref="E2171" ca="1">IF(F2171&lt;&gt;"",INDIRECT("'"&amp;F2171&amp;"'!"&amp;G2171),"")</f>
        <v/>
      </c>
      <c r="F2171" s="550"/>
      <c r="H2171" s="3"/>
      <c r="I2171" s="3"/>
      <c r="J2171" s="3"/>
    </row>
    <row r="2172" spans="1:10" ht="15.75" customHeight="1">
      <c r="A2172" s="1">
        <v>2167</v>
      </c>
      <c r="C2172" s="2" t="s">
        <v>3581</v>
      </c>
      <c r="E2172" t="str" cm="1">
        <f t="array" aca="1" ref="E2172" ca="1">IF(F2172&lt;&gt;"",INDIRECT("'"&amp;F2172&amp;"'!"&amp;G2172),"")</f>
        <v/>
      </c>
      <c r="F2172" s="550"/>
      <c r="H2172" s="3"/>
      <c r="I2172" s="3"/>
      <c r="J2172" s="3"/>
    </row>
    <row r="2173" spans="1:10" ht="15.75" customHeight="1">
      <c r="A2173" s="1">
        <v>2168</v>
      </c>
      <c r="C2173" s="2" t="s">
        <v>3581</v>
      </c>
      <c r="E2173" t="str" cm="1">
        <f t="array" aca="1" ref="E2173" ca="1">IF(F2173&lt;&gt;"",INDIRECT("'"&amp;F2173&amp;"'!"&amp;G2173),"")</f>
        <v/>
      </c>
      <c r="F2173" s="550"/>
      <c r="H2173" s="3"/>
      <c r="I2173" s="3"/>
      <c r="J2173" s="3"/>
    </row>
    <row r="2174" spans="1:10" ht="15.75" customHeight="1">
      <c r="A2174" s="1">
        <v>2169</v>
      </c>
      <c r="C2174" s="2" t="s">
        <v>3581</v>
      </c>
      <c r="E2174" t="str" cm="1">
        <f t="array" aca="1" ref="E2174" ca="1">IF(F2174&lt;&gt;"",INDIRECT("'"&amp;F2174&amp;"'!"&amp;G2174),"")</f>
        <v/>
      </c>
      <c r="F2174" s="550"/>
      <c r="H2174" s="3"/>
      <c r="I2174" s="3"/>
      <c r="J2174" s="3"/>
    </row>
    <row r="2175" spans="1:10" ht="15.75" customHeight="1">
      <c r="A2175" s="1">
        <v>2170</v>
      </c>
      <c r="C2175" s="2" t="s">
        <v>3581</v>
      </c>
      <c r="E2175" t="str" cm="1">
        <f t="array" aca="1" ref="E2175" ca="1">IF(F2175&lt;&gt;"",INDIRECT("'"&amp;F2175&amp;"'!"&amp;G2175),"")</f>
        <v/>
      </c>
      <c r="F2175" s="550"/>
      <c r="H2175" s="3"/>
      <c r="I2175" s="3"/>
      <c r="J2175" s="3"/>
    </row>
    <row r="2176" spans="1:10" ht="15.75" customHeight="1">
      <c r="A2176" s="1">
        <v>2171</v>
      </c>
      <c r="C2176" s="2" t="s">
        <v>3581</v>
      </c>
      <c r="E2176" t="str" cm="1">
        <f t="array" aca="1" ref="E2176" ca="1">IF(F2176&lt;&gt;"",INDIRECT("'"&amp;F2176&amp;"'!"&amp;G2176),"")</f>
        <v/>
      </c>
      <c r="F2176" s="550"/>
      <c r="H2176" s="3"/>
      <c r="I2176" s="3"/>
      <c r="J2176" s="3"/>
    </row>
    <row r="2177" spans="1:10" ht="15.75" customHeight="1">
      <c r="A2177" s="1">
        <v>2172</v>
      </c>
      <c r="C2177" s="2" t="s">
        <v>3581</v>
      </c>
      <c r="E2177" t="str" cm="1">
        <f t="array" aca="1" ref="E2177" ca="1">IF(F2177&lt;&gt;"",INDIRECT("'"&amp;F2177&amp;"'!"&amp;G2177),"")</f>
        <v/>
      </c>
      <c r="F2177" s="550"/>
      <c r="H2177" s="3"/>
      <c r="I2177" s="3"/>
      <c r="J2177" s="3"/>
    </row>
    <row r="2178" spans="1:10" ht="15.75" customHeight="1">
      <c r="A2178" s="1">
        <v>2173</v>
      </c>
      <c r="C2178" s="2" t="s">
        <v>3581</v>
      </c>
      <c r="E2178" t="str" cm="1">
        <f t="array" aca="1" ref="E2178" ca="1">IF(F2178&lt;&gt;"",INDIRECT("'"&amp;F2178&amp;"'!"&amp;G2178),"")</f>
        <v/>
      </c>
      <c r="F2178" s="550"/>
      <c r="H2178" s="3"/>
      <c r="I2178" s="3"/>
      <c r="J2178" s="3"/>
    </row>
    <row r="2179" spans="1:10" ht="15.75" customHeight="1">
      <c r="A2179" s="1">
        <v>2174</v>
      </c>
      <c r="C2179" s="2" t="s">
        <v>3581</v>
      </c>
      <c r="E2179" t="str" cm="1">
        <f t="array" aca="1" ref="E2179" ca="1">IF(F2179&lt;&gt;"",INDIRECT("'"&amp;F2179&amp;"'!"&amp;G2179),"")</f>
        <v/>
      </c>
      <c r="F2179" s="550"/>
      <c r="H2179" s="3"/>
      <c r="I2179" s="3"/>
      <c r="J2179" s="3"/>
    </row>
    <row r="2180" spans="1:10" ht="15.75" customHeight="1">
      <c r="A2180" s="1">
        <v>2175</v>
      </c>
      <c r="C2180" s="2" t="s">
        <v>3581</v>
      </c>
      <c r="E2180" t="str" cm="1">
        <f t="array" aca="1" ref="E2180" ca="1">IF(F2180&lt;&gt;"",INDIRECT("'"&amp;F2180&amp;"'!"&amp;G2180),"")</f>
        <v/>
      </c>
      <c r="F2180" s="550"/>
      <c r="H2180" s="3"/>
      <c r="I2180" s="3"/>
      <c r="J2180" s="3"/>
    </row>
    <row r="2181" spans="1:10" ht="15.75" customHeight="1">
      <c r="A2181" s="1">
        <v>2176</v>
      </c>
      <c r="C2181" s="2" t="s">
        <v>3581</v>
      </c>
      <c r="E2181" t="str" cm="1">
        <f t="array" aca="1" ref="E2181" ca="1">IF(F2181&lt;&gt;"",INDIRECT("'"&amp;F2181&amp;"'!"&amp;G2181),"")</f>
        <v/>
      </c>
      <c r="F2181" s="550"/>
      <c r="H2181" s="3"/>
      <c r="I2181" s="3"/>
      <c r="J2181" s="3"/>
    </row>
    <row r="2182" spans="1:10" ht="15.75" customHeight="1">
      <c r="A2182" s="1">
        <v>2177</v>
      </c>
      <c r="C2182" s="2" t="s">
        <v>3581</v>
      </c>
      <c r="E2182" t="str" cm="1">
        <f t="array" aca="1" ref="E2182" ca="1">IF(F2182&lt;&gt;"",INDIRECT("'"&amp;F2182&amp;"'!"&amp;G2182),"")</f>
        <v/>
      </c>
      <c r="F2182" s="550"/>
      <c r="H2182" s="3"/>
      <c r="I2182" s="3"/>
      <c r="J2182" s="3"/>
    </row>
    <row r="2183" spans="1:10" ht="15.75" customHeight="1">
      <c r="A2183" s="1">
        <v>2178</v>
      </c>
      <c r="C2183" s="2" t="s">
        <v>3581</v>
      </c>
      <c r="E2183" t="str" cm="1">
        <f t="array" aca="1" ref="E2183" ca="1">IF(F2183&lt;&gt;"",INDIRECT("'"&amp;F2183&amp;"'!"&amp;G2183),"")</f>
        <v/>
      </c>
      <c r="F2183" s="550"/>
      <c r="H2183" s="3"/>
      <c r="I2183" s="3"/>
      <c r="J2183" s="3"/>
    </row>
    <row r="2184" spans="1:10" ht="15.75" customHeight="1">
      <c r="A2184" s="1">
        <v>2179</v>
      </c>
      <c r="C2184" s="2" t="s">
        <v>3581</v>
      </c>
      <c r="E2184" t="str" cm="1">
        <f t="array" aca="1" ref="E2184" ca="1">IF(F2184&lt;&gt;"",INDIRECT("'"&amp;F2184&amp;"'!"&amp;G2184),"")</f>
        <v/>
      </c>
      <c r="F2184" s="550"/>
      <c r="H2184" s="3"/>
      <c r="I2184" s="3"/>
      <c r="J2184" s="3"/>
    </row>
    <row r="2185" spans="1:10" ht="15.75" customHeight="1">
      <c r="A2185" s="1">
        <v>2180</v>
      </c>
      <c r="C2185" s="2" t="s">
        <v>3581</v>
      </c>
      <c r="E2185" t="str" cm="1">
        <f t="array" aca="1" ref="E2185" ca="1">IF(F2185&lt;&gt;"",INDIRECT("'"&amp;F2185&amp;"'!"&amp;G2185),"")</f>
        <v/>
      </c>
      <c r="F2185" s="550"/>
      <c r="H2185" s="3"/>
      <c r="I2185" s="3"/>
      <c r="J2185" s="3"/>
    </row>
    <row r="2186" spans="1:10" ht="15.75" customHeight="1">
      <c r="A2186" s="1">
        <v>2181</v>
      </c>
      <c r="C2186" s="2" t="s">
        <v>3581</v>
      </c>
      <c r="E2186" t="str" cm="1">
        <f t="array" aca="1" ref="E2186" ca="1">IF(F2186&lt;&gt;"",INDIRECT("'"&amp;F2186&amp;"'!"&amp;G2186),"")</f>
        <v/>
      </c>
      <c r="F2186" s="550"/>
      <c r="H2186" s="3"/>
      <c r="I2186" s="3"/>
      <c r="J2186" s="3"/>
    </row>
    <row r="2187" spans="1:10" ht="15.75" customHeight="1">
      <c r="A2187" s="1">
        <v>2182</v>
      </c>
      <c r="C2187" s="2" t="s">
        <v>3581</v>
      </c>
      <c r="E2187" t="str" cm="1">
        <f t="array" aca="1" ref="E2187" ca="1">IF(F2187&lt;&gt;"",INDIRECT("'"&amp;F2187&amp;"'!"&amp;G2187),"")</f>
        <v/>
      </c>
      <c r="F2187" s="550"/>
      <c r="H2187" s="3"/>
      <c r="I2187" s="3"/>
      <c r="J2187" s="3"/>
    </row>
    <row r="2188" spans="1:10" ht="15.75" customHeight="1">
      <c r="A2188" s="1">
        <v>2183</v>
      </c>
      <c r="C2188" s="2" t="s">
        <v>3581</v>
      </c>
      <c r="E2188" t="str" cm="1">
        <f t="array" aca="1" ref="E2188" ca="1">IF(F2188&lt;&gt;"",INDIRECT("'"&amp;F2188&amp;"'!"&amp;G2188),"")</f>
        <v/>
      </c>
      <c r="F2188" s="550"/>
      <c r="H2188" s="3"/>
      <c r="I2188" s="3"/>
      <c r="J2188" s="3"/>
    </row>
    <row r="2189" spans="1:10" ht="15.75" customHeight="1">
      <c r="A2189" s="1">
        <v>2184</v>
      </c>
      <c r="C2189" s="2" t="s">
        <v>3581</v>
      </c>
      <c r="E2189" t="str" cm="1">
        <f t="array" aca="1" ref="E2189" ca="1">IF(F2189&lt;&gt;"",INDIRECT("'"&amp;F2189&amp;"'!"&amp;G2189),"")</f>
        <v/>
      </c>
      <c r="F2189" s="550"/>
      <c r="H2189" s="3"/>
      <c r="I2189" s="3"/>
      <c r="J2189" s="3"/>
    </row>
    <row r="2190" spans="1:10" ht="15.75" customHeight="1">
      <c r="A2190" s="1">
        <v>2185</v>
      </c>
      <c r="C2190" s="2" t="s">
        <v>3581</v>
      </c>
      <c r="E2190" t="str" cm="1">
        <f t="array" aca="1" ref="E2190" ca="1">IF(F2190&lt;&gt;"",INDIRECT("'"&amp;F2190&amp;"'!"&amp;G2190),"")</f>
        <v/>
      </c>
      <c r="F2190" s="550"/>
      <c r="H2190" s="3"/>
      <c r="I2190" s="3"/>
      <c r="J2190" s="3"/>
    </row>
    <row r="2191" spans="1:10" ht="15.75" customHeight="1">
      <c r="A2191" s="1">
        <v>2186</v>
      </c>
      <c r="C2191" s="2" t="s">
        <v>3581</v>
      </c>
      <c r="E2191" t="str" cm="1">
        <f t="array" aca="1" ref="E2191" ca="1">IF(F2191&lt;&gt;"",INDIRECT("'"&amp;F2191&amp;"'!"&amp;G2191),"")</f>
        <v/>
      </c>
      <c r="F2191" s="550"/>
      <c r="H2191" s="3"/>
      <c r="I2191" s="3"/>
      <c r="J2191" s="3"/>
    </row>
    <row r="2192" spans="1:10" ht="15.75" customHeight="1">
      <c r="A2192" s="1">
        <v>2187</v>
      </c>
      <c r="C2192" s="2" t="s">
        <v>3581</v>
      </c>
      <c r="E2192" t="str" cm="1">
        <f t="array" aca="1" ref="E2192" ca="1">IF(F2192&lt;&gt;"",INDIRECT("'"&amp;F2192&amp;"'!"&amp;G2192),"")</f>
        <v/>
      </c>
      <c r="F2192" s="550"/>
      <c r="H2192" s="3"/>
      <c r="I2192" s="3"/>
      <c r="J2192" s="3"/>
    </row>
    <row r="2193" spans="1:18" ht="15.75" customHeight="1">
      <c r="A2193" s="1">
        <v>2188</v>
      </c>
      <c r="C2193" s="2" t="s">
        <v>3581</v>
      </c>
      <c r="E2193" t="str" cm="1">
        <f t="array" aca="1" ref="E2193" ca="1">IF(F2193&lt;&gt;"",INDIRECT("'"&amp;F2193&amp;"'!"&amp;G2193),"")</f>
        <v/>
      </c>
      <c r="F2193" s="550"/>
      <c r="H2193" s="3"/>
      <c r="I2193" s="3"/>
      <c r="J2193" s="3"/>
    </row>
    <row r="2194" spans="1:18" ht="15.75" customHeight="1">
      <c r="A2194" s="1">
        <v>2189</v>
      </c>
      <c r="C2194" s="2" t="s">
        <v>3581</v>
      </c>
      <c r="E2194" t="str" cm="1">
        <f t="array" aca="1" ref="E2194" ca="1">IF(F2194&lt;&gt;"",INDIRECT("'"&amp;F2194&amp;"'!"&amp;G2194),"")</f>
        <v/>
      </c>
      <c r="F2194" s="550"/>
      <c r="H2194" s="3"/>
      <c r="I2194" s="3"/>
      <c r="J2194" s="3"/>
    </row>
    <row r="2195" spans="1:18" ht="15.75" customHeight="1">
      <c r="A2195" s="1">
        <v>2190</v>
      </c>
      <c r="C2195" s="2" t="s">
        <v>3581</v>
      </c>
      <c r="E2195" t="str" cm="1">
        <f t="array" aca="1" ref="E2195" ca="1">IF(F2195&lt;&gt;"",INDIRECT("'"&amp;F2195&amp;"'!"&amp;G2195),"")</f>
        <v/>
      </c>
      <c r="F2195" s="550"/>
      <c r="H2195" s="3"/>
      <c r="I2195" s="3"/>
      <c r="J2195" s="3"/>
    </row>
    <row r="2196" spans="1:18" ht="15.75" customHeight="1">
      <c r="A2196" s="1">
        <v>2191</v>
      </c>
      <c r="C2196" s="2" t="s">
        <v>3581</v>
      </c>
      <c r="E2196" t="str" cm="1">
        <f t="array" aca="1" ref="E2196" ca="1">IF(F2196&lt;&gt;"",INDIRECT("'"&amp;F2196&amp;"'!"&amp;G2196),"")</f>
        <v/>
      </c>
      <c r="F2196" s="550"/>
      <c r="H2196" s="3"/>
      <c r="I2196" s="3"/>
      <c r="J2196" s="3"/>
    </row>
    <row r="2197" spans="1:18" ht="15.75" customHeight="1">
      <c r="A2197" s="1">
        <v>2192</v>
      </c>
      <c r="C2197" s="2" t="s">
        <v>3581</v>
      </c>
      <c r="E2197" t="str" cm="1">
        <f t="array" aca="1" ref="E2197" ca="1">IF(F2197&lt;&gt;"",INDIRECT("'"&amp;F2197&amp;"'!"&amp;G2197),"")</f>
        <v/>
      </c>
      <c r="F2197" s="550"/>
      <c r="H2197" s="3"/>
      <c r="I2197" s="3"/>
      <c r="J2197" s="3"/>
    </row>
    <row r="2198" spans="1:18" ht="15.75" customHeight="1">
      <c r="A2198" s="1">
        <v>2193</v>
      </c>
      <c r="C2198" s="2" t="s">
        <v>3581</v>
      </c>
      <c r="E2198" t="str" cm="1">
        <f t="array" aca="1" ref="E2198" ca="1">IF(F2198&lt;&gt;"",INDIRECT("'"&amp;F2198&amp;"'!"&amp;G2198),"")</f>
        <v/>
      </c>
      <c r="F2198" s="550"/>
      <c r="H2198" s="3"/>
      <c r="I2198" s="3"/>
      <c r="J2198" s="3"/>
    </row>
    <row r="2199" spans="1:18" ht="15.75" customHeight="1">
      <c r="A2199" s="1">
        <v>2194</v>
      </c>
      <c r="C2199" s="2" t="s">
        <v>3581</v>
      </c>
      <c r="E2199" t="str" cm="1">
        <f t="array" aca="1" ref="E2199" ca="1">IF(F2199&lt;&gt;"",INDIRECT("'"&amp;F2199&amp;"'!"&amp;G2199),"")</f>
        <v/>
      </c>
      <c r="F2199" s="550"/>
      <c r="H2199" s="3"/>
      <c r="I2199" s="3"/>
      <c r="J2199" s="3"/>
    </row>
    <row r="2200" spans="1:18" ht="15.75" customHeight="1">
      <c r="A2200" s="1">
        <v>2195</v>
      </c>
      <c r="C2200" s="2" t="s">
        <v>3581</v>
      </c>
      <c r="E2200" t="str" cm="1">
        <f t="array" aca="1" ref="E2200" ca="1">IF(F2200&lt;&gt;"",INDIRECT("'"&amp;F2200&amp;"'!"&amp;G2200),"")</f>
        <v/>
      </c>
      <c r="F2200" s="550"/>
      <c r="H2200" s="3"/>
      <c r="I2200" s="3"/>
      <c r="J2200" s="3"/>
    </row>
    <row r="2201" spans="1:18" ht="15.75" customHeight="1">
      <c r="A2201" s="1">
        <v>2196</v>
      </c>
      <c r="C2201" s="2" t="s">
        <v>3581</v>
      </c>
      <c r="E2201" t="str" cm="1">
        <f t="array" aca="1" ref="E2201" ca="1">IF(F2201&lt;&gt;"",INDIRECT("'"&amp;F2201&amp;"'!"&amp;G2201),"")</f>
        <v/>
      </c>
      <c r="F2201" s="550"/>
      <c r="H2201" s="3"/>
      <c r="I2201" s="3"/>
      <c r="J2201" s="3"/>
    </row>
    <row r="2202" spans="1:18" ht="15.75" customHeight="1">
      <c r="A2202" s="1">
        <v>2197</v>
      </c>
      <c r="C2202" s="2" t="s">
        <v>3581</v>
      </c>
      <c r="E2202" t="str" cm="1">
        <f t="array" aca="1" ref="E2202" ca="1">IF(F2202&lt;&gt;"",INDIRECT("'"&amp;F2202&amp;"'!"&amp;G2202),"")</f>
        <v/>
      </c>
      <c r="F2202" s="550"/>
      <c r="H2202" s="3"/>
      <c r="I2202" s="3"/>
      <c r="J2202" s="3"/>
    </row>
    <row r="2203" spans="1:18" ht="15.75" customHeight="1">
      <c r="A2203" s="1">
        <v>2198</v>
      </c>
      <c r="C2203" s="2" t="s">
        <v>3581</v>
      </c>
      <c r="E2203" t="str" cm="1">
        <f t="array" aca="1" ref="E2203" ca="1">IF(F2203&lt;&gt;"",INDIRECT("'"&amp;F2203&amp;"'!"&amp;G2203),"")</f>
        <v/>
      </c>
      <c r="F2203" s="550"/>
      <c r="H2203" s="3"/>
      <c r="I2203" s="3"/>
      <c r="J2203" s="3"/>
    </row>
    <row r="2204" spans="1:18" ht="15.75" customHeight="1">
      <c r="A2204" s="1">
        <v>2199</v>
      </c>
      <c r="C2204" s="2" t="s">
        <v>3581</v>
      </c>
      <c r="E2204" t="str" cm="1">
        <f t="array" aca="1" ref="E2204" ca="1">IF(F2204&lt;&gt;"",INDIRECT("'"&amp;F2204&amp;"'!"&amp;G2204),"")</f>
        <v/>
      </c>
      <c r="F2204" s="550"/>
      <c r="H2204" s="3"/>
      <c r="I2204" s="3"/>
      <c r="J2204" s="3"/>
    </row>
    <row r="2205" spans="1:18" ht="15.75" customHeight="1">
      <c r="A2205" s="1">
        <v>2200</v>
      </c>
      <c r="C2205" s="2" t="s">
        <v>3581</v>
      </c>
      <c r="E2205" t="str" cm="1">
        <f t="array" aca="1" ref="E2205" ca="1">IF(F2205&lt;&gt;"",INDIRECT("'"&amp;F2205&amp;"'!"&amp;G2205),"")</f>
        <v/>
      </c>
      <c r="F2205" s="550"/>
      <c r="R2205" s="1175"/>
    </row>
    <row r="2206" spans="1:18" ht="15.75" customHeight="1">
      <c r="A2206" s="1">
        <v>2201</v>
      </c>
      <c r="C2206" s="2" t="s">
        <v>3581</v>
      </c>
      <c r="E2206" t="str" cm="1">
        <f t="array" aca="1" ref="E2206" ca="1">IF(F2206&lt;&gt;"",INDIRECT("'"&amp;F2206&amp;"'!"&amp;G2206),"")</f>
        <v/>
      </c>
      <c r="F2206" s="550"/>
      <c r="H2206" s="3"/>
      <c r="I2206" s="3"/>
      <c r="J2206" s="3"/>
    </row>
    <row r="2207" spans="1:18" ht="15.75" customHeight="1">
      <c r="A2207" s="1">
        <v>2202</v>
      </c>
      <c r="C2207" s="2" t="s">
        <v>3581</v>
      </c>
      <c r="E2207" t="str" cm="1">
        <f t="array" aca="1" ref="E2207" ca="1">IF(F2207&lt;&gt;"",INDIRECT("'"&amp;F2207&amp;"'!"&amp;G2207),"")</f>
        <v/>
      </c>
      <c r="F2207" s="550"/>
      <c r="H2207" s="3"/>
      <c r="I2207" s="3"/>
      <c r="J2207" s="3"/>
    </row>
    <row r="2208" spans="1:18" ht="15.75" customHeight="1">
      <c r="A2208" s="1">
        <v>2203</v>
      </c>
      <c r="C2208" s="2" t="s">
        <v>3581</v>
      </c>
      <c r="E2208" t="str" cm="1">
        <f t="array" aca="1" ref="E2208" ca="1">IF(F2208&lt;&gt;"",INDIRECT("'"&amp;F2208&amp;"'!"&amp;G2208),"")</f>
        <v/>
      </c>
      <c r="F2208" s="550"/>
      <c r="H2208" s="3"/>
      <c r="I2208" s="3"/>
      <c r="J2208" s="3"/>
    </row>
    <row r="2209" spans="1:18" ht="15.75" customHeight="1">
      <c r="A2209" s="1">
        <v>2204</v>
      </c>
      <c r="C2209" s="2" t="s">
        <v>3581</v>
      </c>
      <c r="E2209" t="str" cm="1">
        <f t="array" aca="1" ref="E2209" ca="1">IF(F2209&lt;&gt;"",INDIRECT("'"&amp;F2209&amp;"'!"&amp;G2209),"")</f>
        <v/>
      </c>
      <c r="F2209" s="550"/>
      <c r="H2209" s="3"/>
      <c r="I2209" s="3"/>
      <c r="J2209" s="3"/>
    </row>
    <row r="2210" spans="1:18" ht="15.75" customHeight="1">
      <c r="A2210" s="1">
        <v>2205</v>
      </c>
      <c r="C2210" s="2" t="s">
        <v>3581</v>
      </c>
      <c r="E2210" t="str" cm="1">
        <f t="array" aca="1" ref="E2210" ca="1">IF(F2210&lt;&gt;"",INDIRECT("'"&amp;F2210&amp;"'!"&amp;G2210),"")</f>
        <v/>
      </c>
      <c r="F2210" s="550"/>
      <c r="H2210" s="3"/>
      <c r="I2210" s="3"/>
      <c r="J2210" s="3"/>
    </row>
    <row r="2211" spans="1:18" ht="15.75" customHeight="1">
      <c r="A2211" s="1">
        <v>2206</v>
      </c>
      <c r="C2211" s="2" t="s">
        <v>3581</v>
      </c>
      <c r="E2211" t="str" cm="1">
        <f t="array" aca="1" ref="E2211" ca="1">IF(F2211&lt;&gt;"",INDIRECT("'"&amp;F2211&amp;"'!"&amp;G2211),"")</f>
        <v/>
      </c>
      <c r="F2211" s="550"/>
    </row>
    <row r="2212" spans="1:18" ht="15.75" customHeight="1">
      <c r="A2212" s="1">
        <v>2207</v>
      </c>
      <c r="C2212" s="2" t="s">
        <v>3581</v>
      </c>
      <c r="E2212" t="str" cm="1">
        <f t="array" aca="1" ref="E2212" ca="1">IF(F2212&lt;&gt;"",INDIRECT("'"&amp;F2212&amp;"'!"&amp;G2212),"")</f>
        <v/>
      </c>
      <c r="F2212" s="550"/>
    </row>
    <row r="2213" spans="1:18" ht="15.75" customHeight="1">
      <c r="A2213" s="1">
        <v>2208</v>
      </c>
      <c r="C2213" s="2" t="s">
        <v>3581</v>
      </c>
      <c r="E2213" t="str" cm="1">
        <f t="array" aca="1" ref="E2213" ca="1">IF(F2213&lt;&gt;"",INDIRECT("'"&amp;F2213&amp;"'!"&amp;G2213),"")</f>
        <v/>
      </c>
      <c r="F2213" s="550"/>
    </row>
    <row r="2214" spans="1:18" ht="15.75" customHeight="1">
      <c r="A2214" s="1">
        <v>2209</v>
      </c>
      <c r="C2214" s="2" t="s">
        <v>3581</v>
      </c>
      <c r="E2214" t="str" cm="1">
        <f t="array" aca="1" ref="E2214" ca="1">IF(F2214&lt;&gt;"",INDIRECT("'"&amp;F2214&amp;"'!"&amp;G2214),"")</f>
        <v/>
      </c>
      <c r="F2214" s="550"/>
    </row>
    <row r="2215" spans="1:18" ht="15.75" customHeight="1">
      <c r="A2215" s="1">
        <v>2210</v>
      </c>
      <c r="C2215" s="2" t="s">
        <v>3581</v>
      </c>
      <c r="E2215" t="str" cm="1">
        <f t="array" aca="1" ref="E2215" ca="1">IF(F2215&lt;&gt;"",INDIRECT("'"&amp;F2215&amp;"'!"&amp;G2215),"")</f>
        <v/>
      </c>
      <c r="F2215" s="550"/>
      <c r="R2215" s="1175"/>
    </row>
    <row r="2216" spans="1:18" ht="15.75" customHeight="1">
      <c r="A2216" s="1">
        <v>2211</v>
      </c>
      <c r="C2216" s="2" t="s">
        <v>3581</v>
      </c>
      <c r="E2216" t="str" cm="1">
        <f t="array" aca="1" ref="E2216" ca="1">IF(F2216&lt;&gt;"",INDIRECT("'"&amp;F2216&amp;"'!"&amp;G2216),"")</f>
        <v/>
      </c>
      <c r="F2216" s="550"/>
      <c r="H2216" s="3"/>
      <c r="I2216" s="3"/>
      <c r="J2216" s="3"/>
    </row>
    <row r="2217" spans="1:18" ht="15.75" customHeight="1">
      <c r="A2217" s="1">
        <v>2212</v>
      </c>
      <c r="C2217" s="2" t="s">
        <v>3581</v>
      </c>
      <c r="E2217" t="str" cm="1">
        <f t="array" aca="1" ref="E2217" ca="1">IF(F2217&lt;&gt;"",INDIRECT("'"&amp;F2217&amp;"'!"&amp;G2217),"")</f>
        <v/>
      </c>
      <c r="F2217" s="550"/>
      <c r="H2217" s="3"/>
      <c r="I2217" s="3"/>
      <c r="J2217" s="3"/>
    </row>
    <row r="2218" spans="1:18" ht="15.75" customHeight="1">
      <c r="A2218" s="1">
        <v>2213</v>
      </c>
      <c r="C2218" s="2" t="s">
        <v>3581</v>
      </c>
      <c r="E2218" t="str" cm="1">
        <f t="array" aca="1" ref="E2218" ca="1">IF(F2218&lt;&gt;"",INDIRECT("'"&amp;F2218&amp;"'!"&amp;G2218),"")</f>
        <v/>
      </c>
      <c r="F2218" s="550"/>
      <c r="H2218" s="3"/>
      <c r="I2218" s="3"/>
      <c r="J2218" s="3"/>
    </row>
    <row r="2219" spans="1:18" ht="15.75" customHeight="1">
      <c r="A2219" s="1">
        <v>2214</v>
      </c>
      <c r="C2219" s="2" t="s">
        <v>3581</v>
      </c>
      <c r="E2219" t="str" cm="1">
        <f t="array" aca="1" ref="E2219" ca="1">IF(F2219&lt;&gt;"",INDIRECT("'"&amp;F2219&amp;"'!"&amp;G2219),"")</f>
        <v/>
      </c>
      <c r="F2219" s="550"/>
      <c r="H2219" s="3"/>
      <c r="I2219" s="3"/>
      <c r="J2219" s="3"/>
    </row>
    <row r="2220" spans="1:18" ht="15.75" customHeight="1">
      <c r="A2220" s="1">
        <v>2215</v>
      </c>
      <c r="C2220" s="2" t="s">
        <v>3581</v>
      </c>
      <c r="E2220" t="str" cm="1">
        <f t="array" aca="1" ref="E2220" ca="1">IF(F2220&lt;&gt;"",INDIRECT("'"&amp;F2220&amp;"'!"&amp;G2220),"")</f>
        <v/>
      </c>
      <c r="F2220" s="550"/>
      <c r="H2220" s="3"/>
      <c r="I2220" s="3"/>
      <c r="J2220" s="3"/>
    </row>
    <row r="2221" spans="1:18" ht="15.75" customHeight="1">
      <c r="A2221" s="1">
        <v>2216</v>
      </c>
      <c r="C2221" s="2" t="s">
        <v>3581</v>
      </c>
      <c r="E2221" t="str" cm="1">
        <f t="array" aca="1" ref="E2221" ca="1">IF(F2221&lt;&gt;"",INDIRECT("'"&amp;F2221&amp;"'!"&amp;G2221),"")</f>
        <v/>
      </c>
      <c r="F2221" s="550"/>
      <c r="H2221" s="3"/>
      <c r="I2221" s="3"/>
      <c r="J2221" s="3"/>
    </row>
    <row r="2222" spans="1:18" ht="15.75" customHeight="1">
      <c r="A2222" s="1">
        <v>2217</v>
      </c>
      <c r="C2222" s="2" t="s">
        <v>3581</v>
      </c>
      <c r="E2222" t="str" cm="1">
        <f t="array" aca="1" ref="E2222" ca="1">IF(F2222&lt;&gt;"",INDIRECT("'"&amp;F2222&amp;"'!"&amp;G2222),"")</f>
        <v/>
      </c>
      <c r="F2222" s="550"/>
      <c r="H2222" s="3"/>
      <c r="I2222" s="3"/>
      <c r="J2222" s="3"/>
    </row>
    <row r="2223" spans="1:18" ht="15.75" customHeight="1">
      <c r="A2223" s="1">
        <v>2218</v>
      </c>
      <c r="C2223" s="2" t="s">
        <v>3581</v>
      </c>
      <c r="E2223" t="str" cm="1">
        <f t="array" aca="1" ref="E2223" ca="1">IF(F2223&lt;&gt;"",INDIRECT("'"&amp;F2223&amp;"'!"&amp;G2223),"")</f>
        <v/>
      </c>
      <c r="F2223" s="550"/>
      <c r="H2223" s="3"/>
      <c r="I2223" s="3"/>
      <c r="J2223" s="3"/>
    </row>
    <row r="2224" spans="1:18" ht="15.75" customHeight="1">
      <c r="A2224" s="1">
        <v>2219</v>
      </c>
      <c r="C2224" s="2" t="s">
        <v>3581</v>
      </c>
      <c r="E2224" t="str" cm="1">
        <f t="array" aca="1" ref="E2224" ca="1">IF(F2224&lt;&gt;"",INDIRECT("'"&amp;F2224&amp;"'!"&amp;G2224),"")</f>
        <v/>
      </c>
      <c r="F2224" s="550"/>
      <c r="H2224" s="3"/>
      <c r="I2224" s="3"/>
      <c r="J2224" s="3"/>
    </row>
    <row r="2225" spans="1:18" ht="15.75" customHeight="1">
      <c r="A2225" s="1">
        <v>2220</v>
      </c>
      <c r="C2225" s="2" t="s">
        <v>3581</v>
      </c>
      <c r="E2225" t="str" cm="1">
        <f t="array" aca="1" ref="E2225" ca="1">IF(F2225&lt;&gt;"",INDIRECT("'"&amp;F2225&amp;"'!"&amp;G2225),"")</f>
        <v/>
      </c>
      <c r="F2225" s="550"/>
      <c r="H2225" s="3"/>
      <c r="I2225" s="3"/>
      <c r="J2225" s="3"/>
    </row>
    <row r="2226" spans="1:18" ht="15.75" customHeight="1">
      <c r="A2226" s="1">
        <v>2221</v>
      </c>
      <c r="C2226" s="2" t="s">
        <v>3581</v>
      </c>
      <c r="E2226" t="str" cm="1">
        <f t="array" aca="1" ref="E2226" ca="1">IF(F2226&lt;&gt;"",INDIRECT("'"&amp;F2226&amp;"'!"&amp;G2226),"")</f>
        <v/>
      </c>
      <c r="F2226" s="550"/>
      <c r="H2226" s="3"/>
      <c r="I2226" s="3"/>
      <c r="J2226" s="3"/>
    </row>
    <row r="2227" spans="1:18" ht="15.75" customHeight="1">
      <c r="A2227" s="1">
        <v>2222</v>
      </c>
      <c r="C2227" s="2" t="s">
        <v>3581</v>
      </c>
      <c r="E2227" t="str" cm="1">
        <f t="array" aca="1" ref="E2227" ca="1">IF(F2227&lt;&gt;"",INDIRECT("'"&amp;F2227&amp;"'!"&amp;G2227),"")</f>
        <v/>
      </c>
      <c r="F2227" s="550"/>
      <c r="H2227" s="3"/>
      <c r="I2227" s="3"/>
      <c r="J2227" s="3"/>
    </row>
    <row r="2228" spans="1:18" ht="15.75" customHeight="1">
      <c r="A2228" s="1">
        <v>2223</v>
      </c>
      <c r="C2228" s="2" t="s">
        <v>3581</v>
      </c>
      <c r="E2228" t="str" cm="1">
        <f t="array" aca="1" ref="E2228" ca="1">IF(F2228&lt;&gt;"",INDIRECT("'"&amp;F2228&amp;"'!"&amp;G2228),"")</f>
        <v/>
      </c>
      <c r="F2228" s="550"/>
      <c r="H2228" s="3"/>
      <c r="I2228" s="3"/>
      <c r="J2228" s="3"/>
    </row>
    <row r="2229" spans="1:18" ht="15.75" customHeight="1">
      <c r="A2229" s="1">
        <v>2224</v>
      </c>
      <c r="C2229" s="2" t="s">
        <v>3581</v>
      </c>
      <c r="E2229" t="str" cm="1">
        <f t="array" aca="1" ref="E2229" ca="1">IF(F2229&lt;&gt;"",INDIRECT("'"&amp;F2229&amp;"'!"&amp;G2229),"")</f>
        <v/>
      </c>
      <c r="F2229" s="550"/>
      <c r="H2229" s="3"/>
      <c r="I2229" s="3"/>
      <c r="J2229" s="3"/>
    </row>
    <row r="2230" spans="1:18" ht="15.75" customHeight="1">
      <c r="A2230" s="1">
        <v>2225</v>
      </c>
      <c r="C2230" s="2" t="s">
        <v>3581</v>
      </c>
      <c r="E2230" t="str" cm="1">
        <f t="array" aca="1" ref="E2230" ca="1">IF(F2230&lt;&gt;"",INDIRECT("'"&amp;F2230&amp;"'!"&amp;G2230),"")</f>
        <v/>
      </c>
      <c r="F2230" s="550"/>
      <c r="H2230" s="3"/>
      <c r="I2230" s="3"/>
      <c r="J2230" s="3"/>
    </row>
    <row r="2231" spans="1:18" ht="15.75" customHeight="1">
      <c r="A2231" s="1">
        <v>2226</v>
      </c>
      <c r="C2231" s="2" t="s">
        <v>3581</v>
      </c>
      <c r="E2231" t="str" cm="1">
        <f t="array" aca="1" ref="E2231" ca="1">IF(F2231&lt;&gt;"",INDIRECT("'"&amp;F2231&amp;"'!"&amp;G2231),"")</f>
        <v/>
      </c>
      <c r="F2231" s="550"/>
      <c r="H2231" s="3"/>
      <c r="I2231" s="3"/>
      <c r="J2231" s="3"/>
    </row>
    <row r="2232" spans="1:18" ht="15.75" customHeight="1">
      <c r="A2232" s="1">
        <v>2227</v>
      </c>
      <c r="C2232" s="2" t="s">
        <v>3581</v>
      </c>
      <c r="E2232" t="str" cm="1">
        <f t="array" aca="1" ref="E2232" ca="1">IF(F2232&lt;&gt;"",INDIRECT("'"&amp;F2232&amp;"'!"&amp;G2232),"")</f>
        <v/>
      </c>
      <c r="F2232" s="550"/>
      <c r="H2232" s="3"/>
      <c r="I2232" s="3"/>
      <c r="J2232" s="3"/>
    </row>
    <row r="2233" spans="1:18" ht="15.75" customHeight="1">
      <c r="A2233" s="1">
        <v>2228</v>
      </c>
      <c r="C2233" s="2" t="s">
        <v>3581</v>
      </c>
      <c r="E2233" t="str" cm="1">
        <f t="array" aca="1" ref="E2233" ca="1">IF(F2233&lt;&gt;"",INDIRECT("'"&amp;F2233&amp;"'!"&amp;G2233),"")</f>
        <v/>
      </c>
      <c r="F2233" s="550"/>
      <c r="H2233" s="3"/>
      <c r="I2233" s="3"/>
      <c r="J2233" s="3"/>
    </row>
    <row r="2234" spans="1:18" ht="15.75" customHeight="1">
      <c r="A2234" s="1">
        <v>2229</v>
      </c>
      <c r="C2234" s="2" t="s">
        <v>3581</v>
      </c>
      <c r="E2234" t="str" cm="1">
        <f t="array" aca="1" ref="E2234" ca="1">IF(F2234&lt;&gt;"",INDIRECT("'"&amp;F2234&amp;"'!"&amp;G2234),"")</f>
        <v/>
      </c>
      <c r="F2234" s="550"/>
    </row>
    <row r="2235" spans="1:18" ht="15.75" customHeight="1">
      <c r="A2235" s="1">
        <v>2230</v>
      </c>
      <c r="C2235" s="2" t="s">
        <v>3581</v>
      </c>
      <c r="E2235" t="str" cm="1">
        <f t="array" aca="1" ref="E2235" ca="1">IF(F2235&lt;&gt;"",INDIRECT("'"&amp;F2235&amp;"'!"&amp;G2235),"")</f>
        <v/>
      </c>
      <c r="F2235" s="550"/>
    </row>
    <row r="2236" spans="1:18" ht="15.75" customHeight="1">
      <c r="A2236" s="1">
        <v>2231</v>
      </c>
      <c r="C2236" s="2" t="s">
        <v>3581</v>
      </c>
      <c r="E2236" t="str" cm="1">
        <f t="array" aca="1" ref="E2236" ca="1">IF(F2236&lt;&gt;"",INDIRECT("'"&amp;F2236&amp;"'!"&amp;G2236),"")</f>
        <v/>
      </c>
      <c r="F2236" s="550"/>
      <c r="R2236" s="1175"/>
    </row>
    <row r="2237" spans="1:18" ht="15.75" customHeight="1">
      <c r="A2237" s="1">
        <v>2232</v>
      </c>
      <c r="C2237" s="2" t="s">
        <v>3581</v>
      </c>
      <c r="E2237" t="str" cm="1">
        <f t="array" aca="1" ref="E2237" ca="1">IF(F2237&lt;&gt;"",INDIRECT("'"&amp;F2237&amp;"'!"&amp;G2237),"")</f>
        <v/>
      </c>
      <c r="F2237" s="550"/>
      <c r="R2237" s="1175"/>
    </row>
    <row r="2238" spans="1:18" ht="15.75" customHeight="1">
      <c r="A2238" s="1">
        <v>2233</v>
      </c>
      <c r="C2238" s="2" t="s">
        <v>3581</v>
      </c>
      <c r="E2238" t="str" cm="1">
        <f t="array" aca="1" ref="E2238" ca="1">IF(F2238&lt;&gt;"",INDIRECT("'"&amp;F2238&amp;"'!"&amp;G2238),"")</f>
        <v/>
      </c>
      <c r="F2238" s="550"/>
      <c r="R2238" s="1175"/>
    </row>
    <row r="2239" spans="1:18" ht="15.75" customHeight="1">
      <c r="A2239" s="1">
        <v>2234</v>
      </c>
      <c r="C2239" s="2" t="s">
        <v>3581</v>
      </c>
      <c r="E2239" t="str" cm="1">
        <f t="array" aca="1" ref="E2239" ca="1">IF(F2239&lt;&gt;"",INDIRECT("'"&amp;F2239&amp;"'!"&amp;G2239),"")</f>
        <v/>
      </c>
      <c r="F2239" s="550"/>
      <c r="R2239" s="1175"/>
    </row>
    <row r="2240" spans="1:18" ht="15.75" customHeight="1">
      <c r="A2240" s="1">
        <v>2235</v>
      </c>
      <c r="C2240" s="2" t="s">
        <v>3581</v>
      </c>
      <c r="E2240" t="str" cm="1">
        <f t="array" aca="1" ref="E2240" ca="1">IF(F2240&lt;&gt;"",INDIRECT("'"&amp;F2240&amp;"'!"&amp;G2240),"")</f>
        <v/>
      </c>
      <c r="F2240" s="550"/>
      <c r="R2240" s="1175"/>
    </row>
    <row r="2241" spans="1:18" ht="15.75" customHeight="1">
      <c r="A2241" s="1">
        <v>2236</v>
      </c>
      <c r="C2241" s="2" t="s">
        <v>3581</v>
      </c>
      <c r="E2241" t="str" cm="1">
        <f t="array" aca="1" ref="E2241" ca="1">IF(F2241&lt;&gt;"",INDIRECT("'"&amp;F2241&amp;"'!"&amp;G2241),"")</f>
        <v/>
      </c>
      <c r="F2241" s="550"/>
      <c r="R2241" s="1175"/>
    </row>
    <row r="2242" spans="1:18" ht="15.75" customHeight="1">
      <c r="A2242" s="1">
        <v>2237</v>
      </c>
      <c r="C2242" s="2" t="s">
        <v>3581</v>
      </c>
      <c r="E2242" t="str" cm="1">
        <f t="array" aca="1" ref="E2242" ca="1">IF(F2242&lt;&gt;"",INDIRECT("'"&amp;F2242&amp;"'!"&amp;G2242),"")</f>
        <v/>
      </c>
      <c r="F2242" s="550"/>
    </row>
    <row r="2243" spans="1:18" ht="15.75" customHeight="1">
      <c r="A2243" s="1">
        <v>2238</v>
      </c>
      <c r="C2243" s="2" t="s">
        <v>3581</v>
      </c>
      <c r="E2243" t="str" cm="1">
        <f t="array" aca="1" ref="E2243" ca="1">IF(F2243&lt;&gt;"",INDIRECT("'"&amp;F2243&amp;"'!"&amp;G2243),"")</f>
        <v/>
      </c>
      <c r="F2243" s="550"/>
      <c r="R2243" s="1175"/>
    </row>
    <row r="2244" spans="1:18" ht="15.75" customHeight="1">
      <c r="A2244" s="1">
        <v>2239</v>
      </c>
      <c r="C2244" s="2" t="s">
        <v>3581</v>
      </c>
      <c r="E2244" t="str" cm="1">
        <f t="array" aca="1" ref="E2244" ca="1">IF(F2244&lt;&gt;"",INDIRECT("'"&amp;F2244&amp;"'!"&amp;G2244),"")</f>
        <v/>
      </c>
      <c r="F2244" s="550"/>
    </row>
    <row r="2245" spans="1:18" ht="15.75" customHeight="1">
      <c r="A2245" s="1">
        <v>2240</v>
      </c>
      <c r="C2245" s="2" t="s">
        <v>3581</v>
      </c>
      <c r="E2245" t="str" cm="1">
        <f t="array" aca="1" ref="E2245" ca="1">IF(F2245&lt;&gt;"",INDIRECT("'"&amp;F2245&amp;"'!"&amp;G2245),"")</f>
        <v/>
      </c>
      <c r="F2245" s="550"/>
      <c r="R2245" s="1175"/>
    </row>
    <row r="2246" spans="1:18" ht="15.75" customHeight="1">
      <c r="A2246" s="1">
        <v>2241</v>
      </c>
      <c r="C2246" s="2" t="s">
        <v>3581</v>
      </c>
      <c r="E2246" t="str" cm="1">
        <f t="array" aca="1" ref="E2246" ca="1">IF(F2246&lt;&gt;"",INDIRECT("'"&amp;F2246&amp;"'!"&amp;G2246),"")</f>
        <v/>
      </c>
      <c r="F2246" s="550"/>
      <c r="R2246" s="1175"/>
    </row>
    <row r="2247" spans="1:18" ht="15.75" customHeight="1">
      <c r="A2247" s="1">
        <v>2242</v>
      </c>
      <c r="C2247" s="2" t="s">
        <v>3581</v>
      </c>
      <c r="E2247" t="str" cm="1">
        <f t="array" aca="1" ref="E2247" ca="1">IF(F2247&lt;&gt;"",INDIRECT("'"&amp;F2247&amp;"'!"&amp;G2247),"")</f>
        <v/>
      </c>
      <c r="F2247" s="550"/>
      <c r="H2247" s="3"/>
      <c r="I2247" s="3"/>
      <c r="J2247" s="3"/>
    </row>
    <row r="2248" spans="1:18" ht="15.75" customHeight="1">
      <c r="A2248" s="1">
        <v>2243</v>
      </c>
      <c r="C2248" s="2" t="s">
        <v>3581</v>
      </c>
      <c r="E2248" t="str" cm="1">
        <f t="array" aca="1" ref="E2248" ca="1">IF(F2248&lt;&gt;"",INDIRECT("'"&amp;F2248&amp;"'!"&amp;G2248),"")</f>
        <v/>
      </c>
      <c r="F2248" s="550"/>
      <c r="R2248" s="1175"/>
    </row>
    <row r="2249" spans="1:18" ht="15.75" customHeight="1">
      <c r="A2249" s="1">
        <v>2244</v>
      </c>
      <c r="C2249" s="2" t="s">
        <v>3581</v>
      </c>
      <c r="E2249" t="str" cm="1">
        <f t="array" aca="1" ref="E2249" ca="1">IF(F2249&lt;&gt;"",INDIRECT("'"&amp;F2249&amp;"'!"&amp;G2249),"")</f>
        <v/>
      </c>
      <c r="F2249" s="550"/>
      <c r="R2249" s="1175"/>
    </row>
    <row r="2250" spans="1:18" ht="15.75" customHeight="1">
      <c r="A2250" s="1">
        <v>2245</v>
      </c>
      <c r="C2250" s="2" t="s">
        <v>3581</v>
      </c>
      <c r="E2250" t="str" cm="1">
        <f t="array" aca="1" ref="E2250" ca="1">IF(F2250&lt;&gt;"",INDIRECT("'"&amp;F2250&amp;"'!"&amp;G2250),"")</f>
        <v/>
      </c>
      <c r="F2250" s="550"/>
      <c r="R2250" s="1175"/>
    </row>
    <row r="2251" spans="1:18" ht="15.75" customHeight="1">
      <c r="A2251" s="1">
        <v>2246</v>
      </c>
      <c r="C2251" s="2" t="s">
        <v>3581</v>
      </c>
      <c r="E2251" t="str" cm="1">
        <f t="array" aca="1" ref="E2251" ca="1">IF(F2251&lt;&gt;"",INDIRECT("'"&amp;F2251&amp;"'!"&amp;G2251),"")</f>
        <v/>
      </c>
      <c r="F2251" s="550"/>
      <c r="H2251" s="3"/>
      <c r="I2251" s="3"/>
      <c r="J2251" s="3"/>
    </row>
    <row r="2252" spans="1:18" ht="15.75" customHeight="1">
      <c r="A2252" s="1">
        <v>2247</v>
      </c>
      <c r="C2252" s="2" t="s">
        <v>3581</v>
      </c>
      <c r="E2252" t="str" cm="1">
        <f t="array" aca="1" ref="E2252" ca="1">IF(F2252&lt;&gt;"",INDIRECT("'"&amp;F2252&amp;"'!"&amp;G2252),"")</f>
        <v/>
      </c>
      <c r="F2252" s="550"/>
      <c r="H2252" s="3"/>
      <c r="I2252" s="3"/>
      <c r="J2252" s="3"/>
      <c r="R2252" s="1175"/>
    </row>
    <row r="2253" spans="1:18" ht="15.75" customHeight="1">
      <c r="A2253" s="1">
        <v>2248</v>
      </c>
      <c r="C2253" s="2" t="s">
        <v>3581</v>
      </c>
      <c r="E2253" t="str" cm="1">
        <f t="array" aca="1" ref="E2253" ca="1">IF(F2253&lt;&gt;"",INDIRECT("'"&amp;F2253&amp;"'!"&amp;G2253),"")</f>
        <v/>
      </c>
      <c r="F2253" s="550"/>
    </row>
    <row r="2254" spans="1:18" ht="15.75" customHeight="1">
      <c r="A2254" s="1">
        <v>2249</v>
      </c>
      <c r="C2254" s="2" t="s">
        <v>3581</v>
      </c>
      <c r="E2254" t="str" cm="1">
        <f t="array" aca="1" ref="E2254" ca="1">IF(F2254&lt;&gt;"",INDIRECT("'"&amp;F2254&amp;"'!"&amp;G2254),"")</f>
        <v/>
      </c>
      <c r="F2254" s="550"/>
      <c r="R2254" s="1175"/>
    </row>
    <row r="2255" spans="1:18" ht="15.75" customHeight="1">
      <c r="A2255" s="1">
        <v>2250</v>
      </c>
      <c r="C2255" s="2" t="s">
        <v>3581</v>
      </c>
      <c r="E2255" t="str" cm="1">
        <f t="array" aca="1" ref="E2255" ca="1">IF(F2255&lt;&gt;"",INDIRECT("'"&amp;F2255&amp;"'!"&amp;G2255),"")</f>
        <v/>
      </c>
      <c r="F2255" s="550"/>
      <c r="R2255" s="1175"/>
    </row>
    <row r="2256" spans="1:18" ht="15.75" customHeight="1">
      <c r="A2256" s="1">
        <v>2251</v>
      </c>
      <c r="C2256" s="2" t="s">
        <v>3581</v>
      </c>
      <c r="E2256" t="str" cm="1">
        <f t="array" aca="1" ref="E2256" ca="1">IF(F2256&lt;&gt;"",INDIRECT("'"&amp;F2256&amp;"'!"&amp;G2256),"")</f>
        <v/>
      </c>
      <c r="F2256" s="550"/>
      <c r="H2256" s="3"/>
      <c r="I2256" s="3"/>
      <c r="J2256" s="3"/>
    </row>
    <row r="2257" spans="1:18" ht="15.75" customHeight="1">
      <c r="A2257" s="1">
        <v>2252</v>
      </c>
      <c r="C2257" s="2" t="s">
        <v>3581</v>
      </c>
      <c r="E2257" t="str" cm="1">
        <f t="array" aca="1" ref="E2257" ca="1">IF(F2257&lt;&gt;"",INDIRECT("'"&amp;F2257&amp;"'!"&amp;G2257),"")</f>
        <v/>
      </c>
      <c r="F2257" s="550"/>
      <c r="R2257" s="1175"/>
    </row>
    <row r="2258" spans="1:18" ht="15.75" customHeight="1">
      <c r="A2258" s="1">
        <v>2253</v>
      </c>
      <c r="C2258" s="2" t="s">
        <v>3581</v>
      </c>
      <c r="E2258" t="str" cm="1">
        <f t="array" aca="1" ref="E2258" ca="1">IF(F2258&lt;&gt;"",INDIRECT("'"&amp;F2258&amp;"'!"&amp;G2258),"")</f>
        <v/>
      </c>
      <c r="F2258" s="550"/>
      <c r="R2258" s="1175"/>
    </row>
    <row r="2259" spans="1:18" ht="15.75" customHeight="1">
      <c r="A2259" s="1">
        <v>2254</v>
      </c>
      <c r="C2259" s="2" t="s">
        <v>3581</v>
      </c>
      <c r="E2259" t="str" cm="1">
        <f t="array" aca="1" ref="E2259" ca="1">IF(F2259&lt;&gt;"",INDIRECT("'"&amp;F2259&amp;"'!"&amp;G2259),"")</f>
        <v/>
      </c>
      <c r="F2259" s="550"/>
      <c r="H2259" s="3"/>
      <c r="I2259" s="3"/>
      <c r="J2259" s="3"/>
    </row>
    <row r="2260" spans="1:18" ht="15.75" customHeight="1">
      <c r="A2260" s="1">
        <v>2255</v>
      </c>
      <c r="C2260" s="2" t="s">
        <v>3581</v>
      </c>
      <c r="E2260" t="str" cm="1">
        <f t="array" aca="1" ref="E2260" ca="1">IF(F2260&lt;&gt;"",INDIRECT("'"&amp;F2260&amp;"'!"&amp;G2260),"")</f>
        <v/>
      </c>
      <c r="F2260" s="550"/>
      <c r="R2260" s="1175"/>
    </row>
    <row r="2261" spans="1:18" ht="15.75" customHeight="1">
      <c r="A2261" s="1">
        <v>2256</v>
      </c>
      <c r="C2261" s="2" t="s">
        <v>3581</v>
      </c>
      <c r="E2261" t="str" cm="1">
        <f t="array" aca="1" ref="E2261" ca="1">IF(F2261&lt;&gt;"",INDIRECT("'"&amp;F2261&amp;"'!"&amp;G2261),"")</f>
        <v/>
      </c>
      <c r="F2261" s="550"/>
      <c r="H2261" s="3"/>
      <c r="I2261" s="3"/>
      <c r="J2261" s="3"/>
    </row>
    <row r="2262" spans="1:18" ht="15.75" customHeight="1">
      <c r="A2262" s="1">
        <v>2257</v>
      </c>
      <c r="C2262" s="2" t="s">
        <v>3581</v>
      </c>
      <c r="E2262" t="str" cm="1">
        <f t="array" aca="1" ref="E2262" ca="1">IF(F2262&lt;&gt;"",INDIRECT("'"&amp;F2262&amp;"'!"&amp;G2262),"")</f>
        <v/>
      </c>
      <c r="F2262" s="550"/>
      <c r="H2262" s="3"/>
      <c r="I2262" s="3"/>
      <c r="J2262" s="3"/>
    </row>
    <row r="2263" spans="1:18" ht="15.75" customHeight="1">
      <c r="A2263" s="1">
        <v>2258</v>
      </c>
      <c r="C2263" s="2" t="s">
        <v>3581</v>
      </c>
      <c r="E2263" t="str" cm="1">
        <f t="array" aca="1" ref="E2263" ca="1">IF(F2263&lt;&gt;"",INDIRECT("'"&amp;F2263&amp;"'!"&amp;G2263),"")</f>
        <v/>
      </c>
      <c r="F2263" s="550"/>
      <c r="H2263" s="3"/>
      <c r="I2263" s="3"/>
      <c r="J2263" s="3"/>
    </row>
    <row r="2264" spans="1:18" ht="15.75" customHeight="1">
      <c r="A2264" s="1">
        <v>2259</v>
      </c>
      <c r="C2264" s="2" t="s">
        <v>3581</v>
      </c>
      <c r="E2264" t="str" cm="1">
        <f t="array" aca="1" ref="E2264" ca="1">IF(F2264&lt;&gt;"",INDIRECT("'"&amp;F2264&amp;"'!"&amp;G2264),"")</f>
        <v/>
      </c>
      <c r="F2264" s="550"/>
      <c r="H2264" s="3"/>
      <c r="I2264" s="3"/>
      <c r="J2264" s="3"/>
    </row>
    <row r="2265" spans="1:18" ht="15.75" customHeight="1">
      <c r="A2265" s="1">
        <v>2260</v>
      </c>
      <c r="C2265" s="2" t="s">
        <v>3581</v>
      </c>
      <c r="E2265" t="str" cm="1">
        <f t="array" aca="1" ref="E2265" ca="1">IF(F2265&lt;&gt;"",INDIRECT("'"&amp;F2265&amp;"'!"&amp;G2265),"")</f>
        <v/>
      </c>
      <c r="F2265" s="550"/>
      <c r="H2265" s="3"/>
      <c r="I2265" s="3"/>
      <c r="J2265" s="3"/>
    </row>
    <row r="2266" spans="1:18" ht="15.75" customHeight="1">
      <c r="A2266" s="1">
        <v>2261</v>
      </c>
      <c r="C2266" s="2" t="s">
        <v>3581</v>
      </c>
      <c r="E2266" t="str" cm="1">
        <f t="array" aca="1" ref="E2266" ca="1">IF(F2266&lt;&gt;"",INDIRECT("'"&amp;F2266&amp;"'!"&amp;G2266),"")</f>
        <v/>
      </c>
      <c r="F2266" s="550"/>
      <c r="H2266" s="3"/>
      <c r="I2266" s="3"/>
      <c r="J2266" s="3"/>
    </row>
    <row r="2267" spans="1:18" ht="15.75" customHeight="1">
      <c r="A2267" s="1">
        <v>2262</v>
      </c>
      <c r="C2267" s="2" t="s">
        <v>3581</v>
      </c>
      <c r="E2267" t="str" cm="1">
        <f t="array" aca="1" ref="E2267" ca="1">IF(F2267&lt;&gt;"",INDIRECT("'"&amp;F2267&amp;"'!"&amp;G2267),"")</f>
        <v/>
      </c>
      <c r="F2267" s="550"/>
      <c r="H2267" s="3"/>
      <c r="I2267" s="3"/>
      <c r="J2267" s="3"/>
    </row>
    <row r="2268" spans="1:18" ht="15.75" customHeight="1">
      <c r="A2268" s="1">
        <v>2263</v>
      </c>
      <c r="C2268" s="2" t="s">
        <v>3581</v>
      </c>
      <c r="E2268" t="str" cm="1">
        <f t="array" aca="1" ref="E2268" ca="1">IF(F2268&lt;&gt;"",INDIRECT("'"&amp;F2268&amp;"'!"&amp;G2268),"")</f>
        <v/>
      </c>
      <c r="F2268" s="550"/>
      <c r="H2268" s="3"/>
      <c r="I2268" s="3"/>
      <c r="J2268" s="3"/>
    </row>
    <row r="2269" spans="1:18" ht="15.75" customHeight="1">
      <c r="A2269" s="1">
        <v>2264</v>
      </c>
      <c r="C2269" s="2" t="s">
        <v>3581</v>
      </c>
      <c r="E2269" t="str" cm="1">
        <f t="array" aca="1" ref="E2269" ca="1">IF(F2269&lt;&gt;"",INDIRECT("'"&amp;F2269&amp;"'!"&amp;G2269),"")</f>
        <v/>
      </c>
      <c r="F2269" s="550"/>
      <c r="H2269" s="3"/>
      <c r="I2269" s="3"/>
      <c r="J2269" s="3"/>
    </row>
    <row r="2270" spans="1:18" ht="15.75" customHeight="1">
      <c r="A2270" s="1">
        <v>2265</v>
      </c>
      <c r="C2270" s="2" t="s">
        <v>3581</v>
      </c>
      <c r="E2270" t="str" cm="1">
        <f t="array" aca="1" ref="E2270" ca="1">IF(F2270&lt;&gt;"",INDIRECT("'"&amp;F2270&amp;"'!"&amp;G2270),"")</f>
        <v/>
      </c>
      <c r="F2270" s="550"/>
      <c r="H2270" s="3"/>
      <c r="I2270" s="3"/>
      <c r="J2270" s="3"/>
    </row>
    <row r="2271" spans="1:18" ht="15.75" customHeight="1">
      <c r="A2271" s="1">
        <v>2266</v>
      </c>
      <c r="C2271" s="2" t="s">
        <v>3581</v>
      </c>
      <c r="E2271" t="str" cm="1">
        <f t="array" aca="1" ref="E2271" ca="1">IF(F2271&lt;&gt;"",INDIRECT("'"&amp;F2271&amp;"'!"&amp;G2271),"")</f>
        <v/>
      </c>
      <c r="F2271" s="550"/>
      <c r="H2271" s="3"/>
      <c r="I2271" s="3"/>
      <c r="J2271" s="3"/>
    </row>
    <row r="2272" spans="1:18" ht="15.75" customHeight="1">
      <c r="A2272" s="1">
        <v>2267</v>
      </c>
      <c r="C2272" s="2" t="s">
        <v>3581</v>
      </c>
      <c r="E2272" t="str" cm="1">
        <f t="array" aca="1" ref="E2272" ca="1">IF(F2272&lt;&gt;"",INDIRECT("'"&amp;F2272&amp;"'!"&amp;G2272),"")</f>
        <v/>
      </c>
      <c r="F2272" s="550"/>
      <c r="H2272" s="3"/>
      <c r="I2272" s="3"/>
      <c r="J2272" s="3"/>
    </row>
    <row r="2273" spans="1:10" ht="15.75" customHeight="1">
      <c r="A2273" s="1">
        <v>2268</v>
      </c>
      <c r="C2273" s="2" t="s">
        <v>3581</v>
      </c>
      <c r="E2273" t="str" cm="1">
        <f t="array" aca="1" ref="E2273" ca="1">IF(F2273&lt;&gt;"",INDIRECT("'"&amp;F2273&amp;"'!"&amp;G2273),"")</f>
        <v/>
      </c>
      <c r="F2273" s="550"/>
      <c r="H2273" s="3"/>
      <c r="I2273" s="3"/>
      <c r="J2273" s="3"/>
    </row>
    <row r="2274" spans="1:10" ht="15.75" customHeight="1">
      <c r="A2274" s="1">
        <v>2269</v>
      </c>
      <c r="C2274" s="2" t="s">
        <v>3581</v>
      </c>
      <c r="E2274" t="str" cm="1">
        <f t="array" aca="1" ref="E2274" ca="1">IF(F2274&lt;&gt;"",INDIRECT("'"&amp;F2274&amp;"'!"&amp;G2274),"")</f>
        <v/>
      </c>
      <c r="F2274" s="550"/>
      <c r="H2274" s="3"/>
      <c r="I2274" s="3"/>
      <c r="J2274" s="3"/>
    </row>
    <row r="2275" spans="1:10" ht="15.75" customHeight="1">
      <c r="A2275" s="1">
        <v>2270</v>
      </c>
      <c r="C2275" s="2" t="s">
        <v>3581</v>
      </c>
      <c r="E2275" t="str" cm="1">
        <f t="array" aca="1" ref="E2275" ca="1">IF(F2275&lt;&gt;"",INDIRECT("'"&amp;F2275&amp;"'!"&amp;G2275),"")</f>
        <v/>
      </c>
      <c r="F2275" s="550"/>
    </row>
    <row r="2276" spans="1:10" ht="15.75" customHeight="1">
      <c r="A2276" s="1">
        <v>2271</v>
      </c>
      <c r="C2276" s="2" t="s">
        <v>3581</v>
      </c>
      <c r="E2276" t="str" cm="1">
        <f t="array" aca="1" ref="E2276" ca="1">IF(F2276&lt;&gt;"",INDIRECT("'"&amp;F2276&amp;"'!"&amp;G2276),"")</f>
        <v/>
      </c>
      <c r="F2276" s="550"/>
    </row>
    <row r="2277" spans="1:10" ht="15.75" customHeight="1">
      <c r="A2277" s="1">
        <v>2272</v>
      </c>
      <c r="C2277" s="2" t="s">
        <v>3581</v>
      </c>
      <c r="E2277" t="str" cm="1">
        <f t="array" aca="1" ref="E2277" ca="1">IF(F2277&lt;&gt;"",INDIRECT("'"&amp;F2277&amp;"'!"&amp;G2277),"")</f>
        <v/>
      </c>
      <c r="F2277" s="550"/>
    </row>
    <row r="2278" spans="1:10" ht="15.75" customHeight="1">
      <c r="A2278" s="1">
        <v>2273</v>
      </c>
      <c r="C2278" s="2" t="s">
        <v>3581</v>
      </c>
      <c r="E2278" t="str" cm="1">
        <f t="array" aca="1" ref="E2278" ca="1">IF(F2278&lt;&gt;"",INDIRECT("'"&amp;F2278&amp;"'!"&amp;G2278),"")</f>
        <v/>
      </c>
      <c r="F2278" s="550"/>
      <c r="H2278" s="3"/>
      <c r="I2278" s="3"/>
      <c r="J2278" s="3"/>
    </row>
    <row r="2279" spans="1:10" ht="15.75" customHeight="1">
      <c r="A2279" s="1">
        <v>2274</v>
      </c>
      <c r="C2279" s="2" t="s">
        <v>3581</v>
      </c>
      <c r="E2279" t="str" cm="1">
        <f t="array" aca="1" ref="E2279" ca="1">IF(F2279&lt;&gt;"",INDIRECT("'"&amp;F2279&amp;"'!"&amp;G2279),"")</f>
        <v/>
      </c>
      <c r="F2279" s="550"/>
      <c r="H2279" s="3"/>
      <c r="I2279" s="3"/>
      <c r="J2279" s="3"/>
    </row>
    <row r="2280" spans="1:10" ht="15.75" customHeight="1">
      <c r="A2280" s="1">
        <v>2275</v>
      </c>
      <c r="C2280" s="2" t="s">
        <v>3581</v>
      </c>
      <c r="E2280" t="str" cm="1">
        <f t="array" aca="1" ref="E2280" ca="1">IF(F2280&lt;&gt;"",INDIRECT("'"&amp;F2280&amp;"'!"&amp;G2280),"")</f>
        <v/>
      </c>
      <c r="F2280" s="550"/>
      <c r="H2280" s="3"/>
      <c r="I2280" s="3"/>
      <c r="J2280" s="3"/>
    </row>
    <row r="2281" spans="1:10" ht="15.75" customHeight="1">
      <c r="A2281" s="1">
        <v>2276</v>
      </c>
      <c r="C2281" s="2" t="s">
        <v>3581</v>
      </c>
      <c r="E2281" t="str" cm="1">
        <f t="array" aca="1" ref="E2281" ca="1">IF(F2281&lt;&gt;"",INDIRECT("'"&amp;F2281&amp;"'!"&amp;G2281),"")</f>
        <v/>
      </c>
      <c r="F2281" s="550"/>
      <c r="H2281" s="3"/>
      <c r="I2281" s="3"/>
      <c r="J2281" s="3"/>
    </row>
    <row r="2282" spans="1:10" ht="15.75" customHeight="1">
      <c r="A2282" s="1">
        <v>2277</v>
      </c>
      <c r="C2282" s="2" t="s">
        <v>3581</v>
      </c>
      <c r="E2282" t="str" cm="1">
        <f t="array" aca="1" ref="E2282" ca="1">IF(F2282&lt;&gt;"",INDIRECT("'"&amp;F2282&amp;"'!"&amp;G2282),"")</f>
        <v/>
      </c>
      <c r="F2282" s="550"/>
      <c r="H2282" s="3"/>
      <c r="I2282" s="3"/>
      <c r="J2282" s="3"/>
    </row>
    <row r="2283" spans="1:10" ht="15.75" customHeight="1">
      <c r="A2283" s="1">
        <v>2278</v>
      </c>
      <c r="C2283" s="2" t="s">
        <v>3581</v>
      </c>
      <c r="E2283" t="str" cm="1">
        <f t="array" aca="1" ref="E2283" ca="1">IF(F2283&lt;&gt;"",INDIRECT("'"&amp;F2283&amp;"'!"&amp;G2283),"")</f>
        <v/>
      </c>
      <c r="F2283" s="550"/>
      <c r="H2283" s="3"/>
      <c r="I2283" s="3"/>
      <c r="J2283" s="3"/>
    </row>
    <row r="2284" spans="1:10" ht="15.75" customHeight="1">
      <c r="A2284" s="1">
        <v>2279</v>
      </c>
      <c r="C2284" s="2" t="s">
        <v>3581</v>
      </c>
      <c r="E2284" t="str" cm="1">
        <f t="array" aca="1" ref="E2284" ca="1">IF(F2284&lt;&gt;"",INDIRECT("'"&amp;F2284&amp;"'!"&amp;G2284),"")</f>
        <v/>
      </c>
      <c r="F2284" s="550"/>
      <c r="H2284" s="3"/>
      <c r="I2284" s="3"/>
      <c r="J2284" s="3"/>
    </row>
    <row r="2285" spans="1:10" ht="15.75" customHeight="1">
      <c r="A2285" s="1">
        <v>2280</v>
      </c>
      <c r="C2285" s="2" t="s">
        <v>3581</v>
      </c>
      <c r="E2285" t="str" cm="1">
        <f t="array" aca="1" ref="E2285" ca="1">IF(F2285&lt;&gt;"",INDIRECT("'"&amp;F2285&amp;"'!"&amp;G2285),"")</f>
        <v/>
      </c>
      <c r="F2285" s="550"/>
      <c r="H2285" s="3"/>
      <c r="I2285" s="3"/>
      <c r="J2285" s="3"/>
    </row>
    <row r="2286" spans="1:10" ht="15.75" customHeight="1">
      <c r="A2286" s="1">
        <v>2281</v>
      </c>
      <c r="C2286" s="2" t="s">
        <v>3581</v>
      </c>
      <c r="E2286" t="str" cm="1">
        <f t="array" aca="1" ref="E2286" ca="1">IF(F2286&lt;&gt;"",INDIRECT("'"&amp;F2286&amp;"'!"&amp;G2286),"")</f>
        <v/>
      </c>
      <c r="F2286" s="550"/>
      <c r="H2286" s="3"/>
      <c r="I2286" s="3"/>
      <c r="J2286" s="3"/>
    </row>
    <row r="2287" spans="1:10" ht="15.75" customHeight="1">
      <c r="A2287" s="1">
        <v>2282</v>
      </c>
      <c r="C2287" s="2" t="s">
        <v>3581</v>
      </c>
      <c r="E2287" t="str" cm="1">
        <f t="array" aca="1" ref="E2287" ca="1">IF(F2287&lt;&gt;"",INDIRECT("'"&amp;F2287&amp;"'!"&amp;G2287),"")</f>
        <v/>
      </c>
      <c r="F2287" s="550"/>
      <c r="H2287" s="3"/>
      <c r="I2287" s="3"/>
      <c r="J2287" s="3"/>
    </row>
    <row r="2288" spans="1:10" ht="15.75" customHeight="1">
      <c r="A2288" s="1">
        <v>2283</v>
      </c>
      <c r="C2288" s="2" t="s">
        <v>3581</v>
      </c>
      <c r="E2288" t="str" cm="1">
        <f t="array" aca="1" ref="E2288" ca="1">IF(F2288&lt;&gt;"",INDIRECT("'"&amp;F2288&amp;"'!"&amp;G2288),"")</f>
        <v/>
      </c>
      <c r="F2288" s="550"/>
      <c r="H2288" s="3"/>
      <c r="I2288" s="3"/>
      <c r="J2288" s="3"/>
    </row>
    <row r="2289" spans="1:18" ht="15.75" customHeight="1">
      <c r="A2289" s="1">
        <v>2284</v>
      </c>
      <c r="C2289" s="2" t="s">
        <v>3581</v>
      </c>
      <c r="E2289" t="str" cm="1">
        <f t="array" aca="1" ref="E2289" ca="1">IF(F2289&lt;&gt;"",INDIRECT("'"&amp;F2289&amp;"'!"&amp;G2289),"")</f>
        <v/>
      </c>
      <c r="F2289" s="550"/>
      <c r="H2289" s="3"/>
      <c r="I2289" s="3"/>
      <c r="J2289" s="3"/>
    </row>
    <row r="2290" spans="1:18" ht="15.75" customHeight="1">
      <c r="A2290" s="1">
        <v>2285</v>
      </c>
      <c r="C2290" s="2" t="s">
        <v>3581</v>
      </c>
      <c r="E2290" t="str" cm="1">
        <f t="array" aca="1" ref="E2290" ca="1">IF(F2290&lt;&gt;"",INDIRECT("'"&amp;F2290&amp;"'!"&amp;G2290),"")</f>
        <v/>
      </c>
      <c r="F2290" s="550"/>
    </row>
    <row r="2291" spans="1:18" ht="15.75" customHeight="1">
      <c r="A2291" s="1">
        <v>2286</v>
      </c>
      <c r="C2291" s="2" t="s">
        <v>3581</v>
      </c>
      <c r="E2291" t="str" cm="1">
        <f t="array" aca="1" ref="E2291" ca="1">IF(F2291&lt;&gt;"",INDIRECT("'"&amp;F2291&amp;"'!"&amp;G2291),"")</f>
        <v/>
      </c>
      <c r="F2291" s="550"/>
    </row>
    <row r="2292" spans="1:18" ht="15.75" customHeight="1">
      <c r="A2292" s="1">
        <v>2287</v>
      </c>
      <c r="C2292" s="2" t="s">
        <v>3581</v>
      </c>
      <c r="E2292" t="str" cm="1">
        <f t="array" aca="1" ref="E2292" ca="1">IF(F2292&lt;&gt;"",INDIRECT("'"&amp;F2292&amp;"'!"&amp;G2292),"")</f>
        <v/>
      </c>
      <c r="F2292" s="550"/>
    </row>
    <row r="2293" spans="1:18" ht="15.75" customHeight="1">
      <c r="A2293" s="1">
        <v>2288</v>
      </c>
      <c r="C2293" s="2" t="s">
        <v>3581</v>
      </c>
      <c r="E2293" t="str" cm="1">
        <f t="array" aca="1" ref="E2293" ca="1">IF(F2293&lt;&gt;"",INDIRECT("'"&amp;F2293&amp;"'!"&amp;G2293),"")</f>
        <v/>
      </c>
      <c r="F2293" s="550"/>
      <c r="H2293" s="3"/>
      <c r="I2293" s="3"/>
      <c r="J2293" s="3"/>
    </row>
    <row r="2294" spans="1:18" ht="15.75" customHeight="1">
      <c r="A2294" s="1">
        <v>2289</v>
      </c>
      <c r="C2294" s="2" t="s">
        <v>3581</v>
      </c>
      <c r="E2294" t="str" cm="1">
        <f t="array" aca="1" ref="E2294" ca="1">IF(F2294&lt;&gt;"",INDIRECT("'"&amp;F2294&amp;"'!"&amp;G2294),"")</f>
        <v/>
      </c>
      <c r="F2294" s="550"/>
      <c r="H2294" s="3"/>
      <c r="I2294" s="3"/>
      <c r="J2294" s="3"/>
    </row>
    <row r="2295" spans="1:18" ht="15.75" customHeight="1">
      <c r="A2295" s="1">
        <v>2290</v>
      </c>
      <c r="C2295" s="2" t="s">
        <v>3581</v>
      </c>
      <c r="E2295" t="str" cm="1">
        <f t="array" aca="1" ref="E2295" ca="1">IF(F2295&lt;&gt;"",INDIRECT("'"&amp;F2295&amp;"'!"&amp;G2295),"")</f>
        <v/>
      </c>
      <c r="F2295" s="550"/>
      <c r="H2295" s="3"/>
      <c r="I2295" s="3"/>
      <c r="J2295" s="3"/>
    </row>
    <row r="2296" spans="1:18" ht="15.75" customHeight="1">
      <c r="A2296" s="1">
        <v>2291</v>
      </c>
      <c r="C2296" s="2" t="s">
        <v>3581</v>
      </c>
      <c r="E2296" t="str" cm="1">
        <f t="array" aca="1" ref="E2296" ca="1">IF(F2296&lt;&gt;"",INDIRECT("'"&amp;F2296&amp;"'!"&amp;G2296),"")</f>
        <v/>
      </c>
      <c r="F2296" s="550"/>
      <c r="R2296" s="1175"/>
    </row>
    <row r="2297" spans="1:18" ht="15.75" customHeight="1">
      <c r="A2297" s="1">
        <v>2292</v>
      </c>
      <c r="C2297" s="2" t="s">
        <v>3581</v>
      </c>
      <c r="E2297" t="str" cm="1">
        <f t="array" aca="1" ref="E2297" ca="1">IF(F2297&lt;&gt;"",INDIRECT("'"&amp;F2297&amp;"'!"&amp;G2297),"")</f>
        <v/>
      </c>
      <c r="F2297" s="550"/>
      <c r="R2297" s="1175"/>
    </row>
    <row r="2298" spans="1:18" ht="15.75" customHeight="1">
      <c r="A2298" s="1">
        <v>2293</v>
      </c>
      <c r="C2298" s="2" t="s">
        <v>3581</v>
      </c>
      <c r="E2298" t="str" cm="1">
        <f t="array" aca="1" ref="E2298" ca="1">IF(F2298&lt;&gt;"",INDIRECT("'"&amp;F2298&amp;"'!"&amp;G2298),"")</f>
        <v/>
      </c>
      <c r="F2298" s="550"/>
      <c r="H2298" s="3"/>
      <c r="I2298" s="3"/>
      <c r="J2298" s="3"/>
    </row>
    <row r="2299" spans="1:18" ht="15.75" customHeight="1">
      <c r="A2299" s="1">
        <v>2294</v>
      </c>
      <c r="C2299" s="2" t="s">
        <v>3581</v>
      </c>
      <c r="E2299" t="str" cm="1">
        <f t="array" aca="1" ref="E2299" ca="1">IF(F2299&lt;&gt;"",INDIRECT("'"&amp;F2299&amp;"'!"&amp;G2299),"")</f>
        <v/>
      </c>
      <c r="F2299" s="550"/>
      <c r="R2299" s="1175"/>
    </row>
    <row r="2300" spans="1:18" ht="15.75" customHeight="1">
      <c r="A2300" s="1">
        <v>2295</v>
      </c>
      <c r="C2300" s="2" t="s">
        <v>3581</v>
      </c>
      <c r="E2300" t="str" cm="1">
        <f t="array" aca="1" ref="E2300" ca="1">IF(F2300&lt;&gt;"",INDIRECT("'"&amp;F2300&amp;"'!"&amp;G2300),"")</f>
        <v/>
      </c>
      <c r="F2300" s="550"/>
      <c r="H2300" s="3"/>
      <c r="I2300" s="3"/>
      <c r="J2300" s="3"/>
    </row>
    <row r="2301" spans="1:18" ht="15.75" customHeight="1">
      <c r="A2301" s="1">
        <v>2296</v>
      </c>
      <c r="C2301" s="2" t="s">
        <v>3581</v>
      </c>
      <c r="E2301" t="str" cm="1">
        <f t="array" aca="1" ref="E2301" ca="1">IF(F2301&lt;&gt;"",INDIRECT("'"&amp;F2301&amp;"'!"&amp;G2301),"")</f>
        <v/>
      </c>
      <c r="F2301" s="550"/>
    </row>
    <row r="2302" spans="1:18" ht="15.75" customHeight="1">
      <c r="A2302" s="1">
        <v>2297</v>
      </c>
      <c r="C2302" s="2" t="s">
        <v>3581</v>
      </c>
      <c r="E2302" t="str" cm="1">
        <f t="array" aca="1" ref="E2302" ca="1">IF(F2302&lt;&gt;"",INDIRECT("'"&amp;F2302&amp;"'!"&amp;G2302),"")</f>
        <v/>
      </c>
      <c r="F2302" s="550"/>
      <c r="H2302" s="3"/>
      <c r="I2302" s="3"/>
      <c r="J2302" s="3"/>
    </row>
    <row r="2303" spans="1:18" ht="15.75" customHeight="1">
      <c r="A2303" s="1">
        <v>2298</v>
      </c>
      <c r="C2303" s="2" t="s">
        <v>3581</v>
      </c>
      <c r="E2303" t="str" cm="1">
        <f t="array" aca="1" ref="E2303" ca="1">IF(F2303&lt;&gt;"",INDIRECT("'"&amp;F2303&amp;"'!"&amp;G2303),"")</f>
        <v/>
      </c>
      <c r="F2303" s="550"/>
      <c r="H2303" s="3"/>
      <c r="I2303" s="3"/>
      <c r="J2303" s="3"/>
    </row>
    <row r="2304" spans="1:18" ht="15.75" customHeight="1">
      <c r="A2304" s="1">
        <v>2299</v>
      </c>
      <c r="C2304" s="2" t="s">
        <v>3581</v>
      </c>
      <c r="E2304" t="str" cm="1">
        <f t="array" aca="1" ref="E2304" ca="1">IF(F2304&lt;&gt;"",INDIRECT("'"&amp;F2304&amp;"'!"&amp;G2304),"")</f>
        <v/>
      </c>
      <c r="F2304" s="550"/>
      <c r="H2304" s="3"/>
      <c r="I2304" s="3"/>
      <c r="J2304" s="3"/>
    </row>
    <row r="2305" spans="1:18" ht="15.75" customHeight="1">
      <c r="A2305" s="1">
        <v>2300</v>
      </c>
      <c r="C2305" s="2" t="s">
        <v>3581</v>
      </c>
      <c r="E2305" t="str" cm="1">
        <f t="array" aca="1" ref="E2305" ca="1">IF(F2305&lt;&gt;"",INDIRECT("'"&amp;F2305&amp;"'!"&amp;G2305),"")</f>
        <v/>
      </c>
      <c r="F2305" s="550"/>
      <c r="H2305" s="3"/>
      <c r="I2305" s="3"/>
      <c r="J2305" s="3"/>
    </row>
    <row r="2306" spans="1:18" ht="15.75" customHeight="1">
      <c r="A2306" s="1">
        <v>2301</v>
      </c>
      <c r="C2306" s="2" t="s">
        <v>3581</v>
      </c>
      <c r="E2306" t="str" cm="1">
        <f t="array" aca="1" ref="E2306" ca="1">IF(F2306&lt;&gt;"",INDIRECT("'"&amp;F2306&amp;"'!"&amp;G2306),"")</f>
        <v/>
      </c>
      <c r="F2306" s="550"/>
    </row>
    <row r="2307" spans="1:18" ht="15.75" customHeight="1">
      <c r="A2307" s="1">
        <v>2302</v>
      </c>
      <c r="C2307" s="2" t="s">
        <v>3581</v>
      </c>
      <c r="E2307" t="str" cm="1">
        <f t="array" aca="1" ref="E2307" ca="1">IF(F2307&lt;&gt;"",INDIRECT("'"&amp;F2307&amp;"'!"&amp;G2307),"")</f>
        <v/>
      </c>
      <c r="F2307" s="550"/>
      <c r="H2307" s="3"/>
      <c r="I2307" s="3"/>
      <c r="J2307" s="3"/>
    </row>
    <row r="2308" spans="1:18" ht="15.75" customHeight="1">
      <c r="A2308" s="1">
        <v>2303</v>
      </c>
      <c r="C2308" s="2" t="s">
        <v>3581</v>
      </c>
      <c r="E2308" t="str" cm="1">
        <f t="array" aca="1" ref="E2308" ca="1">IF(F2308&lt;&gt;"",INDIRECT("'"&amp;F2308&amp;"'!"&amp;G2308),"")</f>
        <v/>
      </c>
      <c r="F2308" s="550"/>
      <c r="R2308" s="1175"/>
    </row>
    <row r="2309" spans="1:18" ht="15.75" customHeight="1">
      <c r="A2309" s="1">
        <v>2304</v>
      </c>
      <c r="C2309" s="2" t="s">
        <v>3581</v>
      </c>
      <c r="E2309" t="str" cm="1">
        <f t="array" aca="1" ref="E2309" ca="1">IF(F2309&lt;&gt;"",INDIRECT("'"&amp;F2309&amp;"'!"&amp;G2309),"")</f>
        <v/>
      </c>
      <c r="F2309" s="550"/>
      <c r="R2309" s="1175"/>
    </row>
    <row r="2310" spans="1:18" ht="15.75" customHeight="1">
      <c r="A2310" s="1">
        <v>2305</v>
      </c>
      <c r="C2310" s="2" t="s">
        <v>3581</v>
      </c>
      <c r="E2310" t="str" cm="1">
        <f t="array" aca="1" ref="E2310" ca="1">IF(F2310&lt;&gt;"",INDIRECT("'"&amp;F2310&amp;"'!"&amp;G2310),"")</f>
        <v/>
      </c>
      <c r="F2310" s="550"/>
      <c r="H2310" s="3"/>
      <c r="I2310" s="3"/>
      <c r="J2310" s="3"/>
    </row>
    <row r="2311" spans="1:18" ht="15.75" customHeight="1">
      <c r="A2311" s="1">
        <v>2306</v>
      </c>
      <c r="C2311" s="2" t="s">
        <v>3581</v>
      </c>
      <c r="E2311" t="str" cm="1">
        <f t="array" aca="1" ref="E2311" ca="1">IF(F2311&lt;&gt;"",INDIRECT("'"&amp;F2311&amp;"'!"&amp;G2311),"")</f>
        <v/>
      </c>
      <c r="F2311" s="550"/>
      <c r="H2311" s="3"/>
      <c r="I2311" s="3"/>
      <c r="J2311" s="3"/>
    </row>
    <row r="2312" spans="1:18" ht="15.75" customHeight="1">
      <c r="A2312" s="1">
        <v>2307</v>
      </c>
      <c r="C2312" s="2" t="s">
        <v>3581</v>
      </c>
      <c r="E2312" t="str" cm="1">
        <f t="array" aca="1" ref="E2312" ca="1">IF(F2312&lt;&gt;"",INDIRECT("'"&amp;F2312&amp;"'!"&amp;G2312),"")</f>
        <v/>
      </c>
      <c r="F2312" s="550"/>
      <c r="R2312" s="1175"/>
    </row>
    <row r="2313" spans="1:18" ht="15.75" customHeight="1">
      <c r="A2313" s="1">
        <v>2308</v>
      </c>
      <c r="C2313" s="2" t="s">
        <v>3581</v>
      </c>
      <c r="E2313" t="str" cm="1">
        <f t="array" aca="1" ref="E2313" ca="1">IF(F2313&lt;&gt;"",INDIRECT("'"&amp;F2313&amp;"'!"&amp;G2313),"")</f>
        <v/>
      </c>
      <c r="F2313" s="550"/>
      <c r="H2313" s="3"/>
      <c r="I2313" s="3"/>
      <c r="J2313" s="3"/>
    </row>
    <row r="2314" spans="1:18" ht="15.75" customHeight="1">
      <c r="A2314" s="1">
        <v>2309</v>
      </c>
      <c r="C2314" s="2" t="s">
        <v>3581</v>
      </c>
      <c r="E2314" t="str" cm="1">
        <f t="array" aca="1" ref="E2314" ca="1">IF(F2314&lt;&gt;"",INDIRECT("'"&amp;F2314&amp;"'!"&amp;G2314),"")</f>
        <v/>
      </c>
      <c r="F2314" s="550"/>
      <c r="H2314" s="3"/>
      <c r="I2314" s="3"/>
      <c r="J2314" s="3"/>
    </row>
    <row r="2315" spans="1:18" ht="15.75" customHeight="1">
      <c r="A2315" s="1">
        <v>2310</v>
      </c>
      <c r="C2315" s="2" t="s">
        <v>3581</v>
      </c>
      <c r="E2315" t="str" cm="1">
        <f t="array" aca="1" ref="E2315" ca="1">IF(F2315&lt;&gt;"",INDIRECT("'"&amp;F2315&amp;"'!"&amp;G2315),"")</f>
        <v/>
      </c>
      <c r="F2315" s="550"/>
      <c r="H2315" s="3"/>
      <c r="I2315" s="3"/>
      <c r="J2315" s="3"/>
    </row>
    <row r="2316" spans="1:18" ht="15.75" customHeight="1">
      <c r="A2316" s="1">
        <v>2311</v>
      </c>
      <c r="C2316" s="2" t="s">
        <v>3581</v>
      </c>
      <c r="E2316" t="str" cm="1">
        <f t="array" aca="1" ref="E2316" ca="1">IF(F2316&lt;&gt;"",INDIRECT("'"&amp;F2316&amp;"'!"&amp;G2316),"")</f>
        <v/>
      </c>
      <c r="F2316" s="550"/>
    </row>
    <row r="2317" spans="1:18" ht="15.75" customHeight="1">
      <c r="A2317" s="1">
        <v>2312</v>
      </c>
      <c r="C2317" s="2" t="s">
        <v>3581</v>
      </c>
      <c r="E2317" t="str" cm="1">
        <f t="array" aca="1" ref="E2317" ca="1">IF(F2317&lt;&gt;"",INDIRECT("'"&amp;F2317&amp;"'!"&amp;G2317),"")</f>
        <v/>
      </c>
      <c r="F2317" s="550"/>
      <c r="H2317" s="3"/>
      <c r="I2317" s="3"/>
      <c r="J2317" s="3"/>
    </row>
    <row r="2318" spans="1:18" ht="15.75" customHeight="1">
      <c r="A2318" s="1">
        <v>2313</v>
      </c>
      <c r="C2318" s="2" t="s">
        <v>3581</v>
      </c>
      <c r="E2318" t="str" cm="1">
        <f t="array" aca="1" ref="E2318" ca="1">IF(F2318&lt;&gt;"",INDIRECT("'"&amp;F2318&amp;"'!"&amp;G2318),"")</f>
        <v/>
      </c>
      <c r="F2318" s="550"/>
    </row>
    <row r="2319" spans="1:18" ht="15.75" customHeight="1">
      <c r="A2319" s="1">
        <v>2314</v>
      </c>
      <c r="C2319" s="2" t="s">
        <v>3581</v>
      </c>
      <c r="E2319" t="str" cm="1">
        <f t="array" aca="1" ref="E2319" ca="1">IF(F2319&lt;&gt;"",INDIRECT("'"&amp;F2319&amp;"'!"&amp;G2319),"")</f>
        <v/>
      </c>
      <c r="F2319" s="550"/>
    </row>
    <row r="2320" spans="1:18" ht="15.75" customHeight="1">
      <c r="A2320" s="1">
        <v>2315</v>
      </c>
      <c r="C2320" s="2" t="s">
        <v>3581</v>
      </c>
      <c r="E2320" t="str" cm="1">
        <f t="array" aca="1" ref="E2320" ca="1">IF(F2320&lt;&gt;"",INDIRECT("'"&amp;F2320&amp;"'!"&amp;G2320),"")</f>
        <v/>
      </c>
      <c r="F2320" s="550"/>
    </row>
    <row r="2321" spans="1:18" ht="15.75" customHeight="1">
      <c r="A2321" s="1">
        <v>2316</v>
      </c>
      <c r="C2321" s="2" t="s">
        <v>3581</v>
      </c>
      <c r="E2321" t="str" cm="1">
        <f t="array" aca="1" ref="E2321" ca="1">IF(F2321&lt;&gt;"",INDIRECT("'"&amp;F2321&amp;"'!"&amp;G2321),"")</f>
        <v/>
      </c>
      <c r="F2321" s="550"/>
    </row>
    <row r="2322" spans="1:18" ht="15.75" customHeight="1">
      <c r="A2322" s="1">
        <v>2317</v>
      </c>
      <c r="C2322" s="2" t="s">
        <v>3581</v>
      </c>
      <c r="E2322" t="str" cm="1">
        <f t="array" aca="1" ref="E2322" ca="1">IF(F2322&lt;&gt;"",INDIRECT("'"&amp;F2322&amp;"'!"&amp;G2322),"")</f>
        <v/>
      </c>
      <c r="F2322" s="550"/>
    </row>
    <row r="2323" spans="1:18" ht="15.75" customHeight="1">
      <c r="A2323" s="1">
        <v>2318</v>
      </c>
      <c r="C2323" s="2" t="s">
        <v>3581</v>
      </c>
      <c r="E2323" t="str" cm="1">
        <f t="array" aca="1" ref="E2323" ca="1">IF(F2323&lt;&gt;"",INDIRECT("'"&amp;F2323&amp;"'!"&amp;G2323),"")</f>
        <v/>
      </c>
      <c r="F2323" s="550"/>
    </row>
    <row r="2324" spans="1:18" ht="15.75" customHeight="1">
      <c r="A2324" s="1">
        <v>2319</v>
      </c>
      <c r="C2324" s="2" t="s">
        <v>3581</v>
      </c>
      <c r="E2324" t="str" cm="1">
        <f t="array" aca="1" ref="E2324" ca="1">IF(F2324&lt;&gt;"",INDIRECT("'"&amp;F2324&amp;"'!"&amp;G2324),"")</f>
        <v/>
      </c>
      <c r="F2324" s="550"/>
    </row>
    <row r="2325" spans="1:18" ht="15.75" customHeight="1">
      <c r="A2325" s="1">
        <v>2320</v>
      </c>
      <c r="C2325" s="2" t="s">
        <v>3581</v>
      </c>
      <c r="E2325" t="str" cm="1">
        <f t="array" aca="1" ref="E2325" ca="1">IF(F2325&lt;&gt;"",INDIRECT("'"&amp;F2325&amp;"'!"&amp;G2325),"")</f>
        <v/>
      </c>
      <c r="F2325" s="550"/>
    </row>
    <row r="2326" spans="1:18" ht="15.75" customHeight="1">
      <c r="A2326" s="1">
        <v>2321</v>
      </c>
      <c r="C2326" s="2" t="s">
        <v>3581</v>
      </c>
      <c r="E2326" t="str" cm="1">
        <f t="array" aca="1" ref="E2326" ca="1">IF(F2326&lt;&gt;"",INDIRECT("'"&amp;F2326&amp;"'!"&amp;G2326),"")</f>
        <v/>
      </c>
      <c r="F2326" s="550"/>
      <c r="R2326" s="1175"/>
    </row>
    <row r="2327" spans="1:18" ht="15.75" customHeight="1">
      <c r="A2327" s="1">
        <v>2322</v>
      </c>
      <c r="C2327" s="2" t="s">
        <v>3581</v>
      </c>
      <c r="E2327" t="str" cm="1">
        <f t="array" aca="1" ref="E2327" ca="1">IF(F2327&lt;&gt;"",INDIRECT("'"&amp;F2327&amp;"'!"&amp;G2327),"")</f>
        <v/>
      </c>
      <c r="F2327" s="550"/>
      <c r="R2327" s="1175"/>
    </row>
    <row r="2328" spans="1:18" ht="15.75" customHeight="1">
      <c r="A2328" s="1">
        <v>2323</v>
      </c>
      <c r="C2328" s="2" t="s">
        <v>3581</v>
      </c>
      <c r="E2328" t="str" cm="1">
        <f t="array" aca="1" ref="E2328" ca="1">IF(F2328&lt;&gt;"",INDIRECT("'"&amp;F2328&amp;"'!"&amp;G2328),"")</f>
        <v/>
      </c>
      <c r="F2328" s="550"/>
      <c r="R2328" s="1175"/>
    </row>
    <row r="2329" spans="1:18" ht="15.75" customHeight="1">
      <c r="A2329" s="1">
        <v>2324</v>
      </c>
      <c r="C2329" s="2" t="s">
        <v>3581</v>
      </c>
      <c r="E2329" t="str" cm="1">
        <f t="array" aca="1" ref="E2329" ca="1">IF(F2329&lt;&gt;"",INDIRECT("'"&amp;F2329&amp;"'!"&amp;G2329),"")</f>
        <v/>
      </c>
      <c r="F2329" s="550"/>
      <c r="R2329" s="1175"/>
    </row>
    <row r="2330" spans="1:18" ht="15.75" customHeight="1">
      <c r="A2330" s="1">
        <v>2325</v>
      </c>
      <c r="C2330" s="2" t="s">
        <v>3581</v>
      </c>
      <c r="E2330" t="str" cm="1">
        <f t="array" aca="1" ref="E2330" ca="1">IF(F2330&lt;&gt;"",INDIRECT("'"&amp;F2330&amp;"'!"&amp;G2330),"")</f>
        <v/>
      </c>
      <c r="F2330" s="550"/>
      <c r="R2330" s="1175"/>
    </row>
    <row r="2331" spans="1:18" ht="15.75" customHeight="1">
      <c r="A2331" s="1">
        <v>2326</v>
      </c>
      <c r="C2331" s="2" t="s">
        <v>3581</v>
      </c>
      <c r="E2331" t="str" cm="1">
        <f t="array" aca="1" ref="E2331" ca="1">IF(F2331&lt;&gt;"",INDIRECT("'"&amp;F2331&amp;"'!"&amp;G2331),"")</f>
        <v/>
      </c>
      <c r="F2331" s="550"/>
      <c r="R2331" s="1175"/>
    </row>
    <row r="2332" spans="1:18" ht="15.75" customHeight="1">
      <c r="A2332" s="1">
        <v>2327</v>
      </c>
      <c r="C2332" s="2" t="s">
        <v>3581</v>
      </c>
      <c r="E2332" t="str" cm="1">
        <f t="array" aca="1" ref="E2332" ca="1">IF(F2332&lt;&gt;"",INDIRECT("'"&amp;F2332&amp;"'!"&amp;G2332),"")</f>
        <v/>
      </c>
      <c r="F2332" s="550"/>
    </row>
    <row r="2333" spans="1:18" ht="15.75" customHeight="1">
      <c r="A2333" s="1">
        <v>2328</v>
      </c>
      <c r="C2333" s="2" t="s">
        <v>3581</v>
      </c>
      <c r="E2333" t="str" cm="1">
        <f t="array" aca="1" ref="E2333" ca="1">IF(F2333&lt;&gt;"",INDIRECT("'"&amp;F2333&amp;"'!"&amp;G2333),"")</f>
        <v/>
      </c>
      <c r="F2333" s="550"/>
      <c r="R2333" s="1175"/>
    </row>
    <row r="2334" spans="1:18" ht="15.75" customHeight="1">
      <c r="A2334" s="1">
        <v>2329</v>
      </c>
      <c r="C2334" s="2" t="s">
        <v>3581</v>
      </c>
      <c r="E2334" t="str" cm="1">
        <f t="array" aca="1" ref="E2334" ca="1">IF(F2334&lt;&gt;"",INDIRECT("'"&amp;F2334&amp;"'!"&amp;G2334),"")</f>
        <v/>
      </c>
      <c r="F2334" s="550"/>
      <c r="H2334" s="3"/>
      <c r="I2334" s="3"/>
      <c r="J2334" s="3"/>
    </row>
    <row r="2335" spans="1:18" ht="15.75" customHeight="1">
      <c r="A2335" s="1">
        <v>2330</v>
      </c>
      <c r="C2335" s="2" t="s">
        <v>3581</v>
      </c>
      <c r="E2335" t="str" cm="1">
        <f t="array" aca="1" ref="E2335" ca="1">IF(F2335&lt;&gt;"",INDIRECT("'"&amp;F2335&amp;"'!"&amp;G2335),"")</f>
        <v/>
      </c>
      <c r="F2335" s="550"/>
      <c r="H2335" s="3"/>
      <c r="I2335" s="3"/>
      <c r="J2335" s="3"/>
    </row>
    <row r="2336" spans="1:18" ht="15.75" customHeight="1">
      <c r="A2336" s="1">
        <v>2331</v>
      </c>
      <c r="C2336" s="2" t="s">
        <v>3581</v>
      </c>
      <c r="E2336" t="str" cm="1">
        <f t="array" aca="1" ref="E2336" ca="1">IF(F2336&lt;&gt;"",INDIRECT("'"&amp;F2336&amp;"'!"&amp;G2336),"")</f>
        <v/>
      </c>
      <c r="F2336" s="550"/>
      <c r="H2336" s="3"/>
      <c r="I2336" s="3"/>
      <c r="J2336" s="3"/>
    </row>
    <row r="2337" spans="1:10" ht="15.75" customHeight="1">
      <c r="A2337" s="1">
        <v>2332</v>
      </c>
      <c r="C2337" s="2" t="s">
        <v>3581</v>
      </c>
      <c r="E2337" t="str" cm="1">
        <f t="array" aca="1" ref="E2337" ca="1">IF(F2337&lt;&gt;"",INDIRECT("'"&amp;F2337&amp;"'!"&amp;G2337),"")</f>
        <v/>
      </c>
      <c r="F2337" s="550"/>
      <c r="H2337" s="3"/>
      <c r="I2337" s="3"/>
      <c r="J2337" s="3"/>
    </row>
    <row r="2338" spans="1:10" ht="15.75" customHeight="1">
      <c r="A2338" s="1">
        <v>2333</v>
      </c>
      <c r="C2338" s="2" t="s">
        <v>3581</v>
      </c>
      <c r="E2338" t="str" cm="1">
        <f t="array" aca="1" ref="E2338" ca="1">IF(F2338&lt;&gt;"",INDIRECT("'"&amp;F2338&amp;"'!"&amp;G2338),"")</f>
        <v/>
      </c>
      <c r="F2338" s="550"/>
      <c r="H2338" s="3"/>
      <c r="I2338" s="3"/>
      <c r="J2338" s="3"/>
    </row>
    <row r="2339" spans="1:10" ht="15.75" customHeight="1">
      <c r="A2339" s="1">
        <v>2334</v>
      </c>
      <c r="C2339" s="2" t="s">
        <v>3581</v>
      </c>
      <c r="E2339" t="str" cm="1">
        <f t="array" aca="1" ref="E2339" ca="1">IF(F2339&lt;&gt;"",INDIRECT("'"&amp;F2339&amp;"'!"&amp;G2339),"")</f>
        <v/>
      </c>
      <c r="F2339" s="550"/>
      <c r="H2339" s="3"/>
      <c r="I2339" s="3"/>
      <c r="J2339" s="3"/>
    </row>
    <row r="2340" spans="1:10" ht="15.75" customHeight="1">
      <c r="A2340" s="1">
        <v>2335</v>
      </c>
      <c r="C2340" s="2" t="s">
        <v>3581</v>
      </c>
      <c r="E2340" t="str" cm="1">
        <f t="array" aca="1" ref="E2340" ca="1">IF(F2340&lt;&gt;"",INDIRECT("'"&amp;F2340&amp;"'!"&amp;G2340),"")</f>
        <v/>
      </c>
      <c r="F2340" s="550"/>
      <c r="H2340" s="3"/>
      <c r="I2340" s="3"/>
      <c r="J2340" s="3"/>
    </row>
    <row r="2341" spans="1:10" ht="15.75" customHeight="1">
      <c r="A2341" s="1">
        <v>2336</v>
      </c>
      <c r="C2341" s="2" t="s">
        <v>3581</v>
      </c>
      <c r="E2341" t="str" cm="1">
        <f t="array" aca="1" ref="E2341" ca="1">IF(F2341&lt;&gt;"",INDIRECT("'"&amp;F2341&amp;"'!"&amp;G2341),"")</f>
        <v/>
      </c>
      <c r="F2341" s="550"/>
      <c r="H2341" s="3"/>
      <c r="I2341" s="3"/>
      <c r="J2341" s="3"/>
    </row>
    <row r="2342" spans="1:10" ht="15.75" customHeight="1">
      <c r="A2342" s="1">
        <v>2337</v>
      </c>
      <c r="C2342" s="2" t="s">
        <v>3581</v>
      </c>
      <c r="E2342" t="str" cm="1">
        <f t="array" aca="1" ref="E2342" ca="1">IF(F2342&lt;&gt;"",INDIRECT("'"&amp;F2342&amp;"'!"&amp;G2342),"")</f>
        <v/>
      </c>
      <c r="F2342" s="550"/>
      <c r="H2342" s="3"/>
      <c r="I2342" s="3"/>
      <c r="J2342" s="3"/>
    </row>
    <row r="2343" spans="1:10" ht="15.75" customHeight="1">
      <c r="A2343" s="1">
        <v>2338</v>
      </c>
      <c r="C2343" s="2" t="s">
        <v>3581</v>
      </c>
      <c r="E2343" t="str" cm="1">
        <f t="array" aca="1" ref="E2343" ca="1">IF(F2343&lt;&gt;"",INDIRECT("'"&amp;F2343&amp;"'!"&amp;G2343),"")</f>
        <v/>
      </c>
      <c r="F2343" s="550"/>
    </row>
    <row r="2344" spans="1:10" ht="15.75" customHeight="1">
      <c r="A2344" s="1">
        <v>2339</v>
      </c>
      <c r="C2344" s="2" t="s">
        <v>3581</v>
      </c>
      <c r="E2344" t="str" cm="1">
        <f t="array" aca="1" ref="E2344" ca="1">IF(F2344&lt;&gt;"",INDIRECT("'"&amp;F2344&amp;"'!"&amp;G2344),"")</f>
        <v/>
      </c>
      <c r="F2344" s="550"/>
    </row>
    <row r="2345" spans="1:10" ht="15.75" customHeight="1">
      <c r="A2345" s="1">
        <v>2340</v>
      </c>
      <c r="C2345" s="2" t="s">
        <v>3581</v>
      </c>
      <c r="E2345" t="str" cm="1">
        <f t="array" aca="1" ref="E2345" ca="1">IF(F2345&lt;&gt;"",INDIRECT("'"&amp;F2345&amp;"'!"&amp;G2345),"")</f>
        <v/>
      </c>
      <c r="F2345" s="550"/>
    </row>
    <row r="2346" spans="1:10" ht="15.75" customHeight="1">
      <c r="A2346" s="1">
        <v>2341</v>
      </c>
      <c r="C2346" s="2" t="s">
        <v>3581</v>
      </c>
      <c r="E2346" t="str" cm="1">
        <f t="array" aca="1" ref="E2346" ca="1">IF(F2346&lt;&gt;"",INDIRECT("'"&amp;F2346&amp;"'!"&amp;G2346),"")</f>
        <v/>
      </c>
      <c r="F2346" s="550"/>
      <c r="H2346" s="3"/>
      <c r="I2346" s="3"/>
      <c r="J2346" s="3"/>
    </row>
    <row r="2347" spans="1:10" ht="15.75" customHeight="1">
      <c r="A2347" s="1">
        <v>2342</v>
      </c>
      <c r="C2347" s="2" t="s">
        <v>3581</v>
      </c>
      <c r="E2347" t="str" cm="1">
        <f t="array" aca="1" ref="E2347" ca="1">IF(F2347&lt;&gt;"",INDIRECT("'"&amp;F2347&amp;"'!"&amp;G2347),"")</f>
        <v/>
      </c>
      <c r="F2347" s="550"/>
      <c r="H2347" s="3"/>
      <c r="I2347" s="3"/>
      <c r="J2347" s="3"/>
    </row>
    <row r="2348" spans="1:10" ht="15.75" customHeight="1">
      <c r="A2348" s="1">
        <v>2343</v>
      </c>
      <c r="C2348" s="2" t="s">
        <v>3581</v>
      </c>
      <c r="E2348" t="str" cm="1">
        <f t="array" aca="1" ref="E2348" ca="1">IF(F2348&lt;&gt;"",INDIRECT("'"&amp;F2348&amp;"'!"&amp;G2348),"")</f>
        <v/>
      </c>
      <c r="F2348" s="550"/>
      <c r="H2348" s="3"/>
      <c r="I2348" s="3"/>
      <c r="J2348" s="3"/>
    </row>
    <row r="2349" spans="1:10" ht="15.75" customHeight="1">
      <c r="A2349" s="1">
        <v>2344</v>
      </c>
      <c r="C2349" s="2" t="s">
        <v>3581</v>
      </c>
      <c r="E2349" t="str" cm="1">
        <f t="array" aca="1" ref="E2349" ca="1">IF(F2349&lt;&gt;"",INDIRECT("'"&amp;F2349&amp;"'!"&amp;G2349),"")</f>
        <v/>
      </c>
      <c r="F2349" s="550"/>
      <c r="H2349" s="3"/>
      <c r="I2349" s="3"/>
      <c r="J2349" s="3"/>
    </row>
    <row r="2350" spans="1:10" ht="15.75" customHeight="1">
      <c r="A2350" s="1">
        <v>2345</v>
      </c>
      <c r="C2350" s="2" t="s">
        <v>3581</v>
      </c>
      <c r="E2350" t="str" cm="1">
        <f t="array" aca="1" ref="E2350" ca="1">IF(F2350&lt;&gt;"",INDIRECT("'"&amp;F2350&amp;"'!"&amp;G2350),"")</f>
        <v/>
      </c>
      <c r="F2350" s="550"/>
      <c r="H2350" s="3"/>
      <c r="I2350" s="3"/>
      <c r="J2350" s="3"/>
    </row>
    <row r="2351" spans="1:10" ht="15.75" customHeight="1">
      <c r="A2351" s="1">
        <v>2346</v>
      </c>
      <c r="C2351" s="2" t="s">
        <v>3581</v>
      </c>
      <c r="E2351" t="str" cm="1">
        <f t="array" aca="1" ref="E2351" ca="1">IF(F2351&lt;&gt;"",INDIRECT("'"&amp;F2351&amp;"'!"&amp;G2351),"")</f>
        <v/>
      </c>
      <c r="F2351" s="550"/>
      <c r="H2351" s="3"/>
      <c r="I2351" s="3"/>
      <c r="J2351" s="3"/>
    </row>
    <row r="2352" spans="1:10" ht="15.75" customHeight="1">
      <c r="A2352" s="1">
        <v>2347</v>
      </c>
      <c r="C2352" s="2" t="s">
        <v>3581</v>
      </c>
      <c r="E2352" t="str" cm="1">
        <f t="array" aca="1" ref="E2352" ca="1">IF(F2352&lt;&gt;"",INDIRECT("'"&amp;F2352&amp;"'!"&amp;G2352),"")</f>
        <v/>
      </c>
      <c r="F2352" s="550"/>
      <c r="H2352" s="3"/>
      <c r="I2352" s="3"/>
      <c r="J2352" s="3"/>
    </row>
    <row r="2353" spans="1:18" ht="15.75" customHeight="1">
      <c r="A2353" s="1">
        <v>2348</v>
      </c>
      <c r="C2353" s="2" t="s">
        <v>3581</v>
      </c>
      <c r="E2353" t="str" cm="1">
        <f t="array" aca="1" ref="E2353" ca="1">IF(F2353&lt;&gt;"",INDIRECT("'"&amp;F2353&amp;"'!"&amp;G2353),"")</f>
        <v/>
      </c>
      <c r="F2353" s="550"/>
      <c r="H2353" s="3"/>
      <c r="I2353" s="3"/>
      <c r="J2353" s="3"/>
    </row>
    <row r="2354" spans="1:18" ht="15.75" customHeight="1">
      <c r="A2354" s="1">
        <v>2349</v>
      </c>
      <c r="C2354" s="2" t="s">
        <v>3581</v>
      </c>
      <c r="E2354" t="str" cm="1">
        <f t="array" aca="1" ref="E2354" ca="1">IF(F2354&lt;&gt;"",INDIRECT("'"&amp;F2354&amp;"'!"&amp;G2354),"")</f>
        <v/>
      </c>
      <c r="F2354" s="550"/>
      <c r="H2354" s="3"/>
      <c r="I2354" s="3"/>
      <c r="J2354" s="3"/>
    </row>
    <row r="2355" spans="1:18" ht="15.75" customHeight="1">
      <c r="A2355" s="1">
        <v>2350</v>
      </c>
      <c r="C2355" s="2" t="s">
        <v>3581</v>
      </c>
      <c r="E2355" t="str" cm="1">
        <f t="array" aca="1" ref="E2355" ca="1">IF(F2355&lt;&gt;"",INDIRECT("'"&amp;F2355&amp;"'!"&amp;G2355),"")</f>
        <v/>
      </c>
      <c r="F2355" s="550"/>
      <c r="H2355" s="3"/>
      <c r="I2355" s="3"/>
      <c r="J2355" s="3"/>
    </row>
    <row r="2356" spans="1:18" ht="15.75" customHeight="1">
      <c r="A2356" s="1">
        <v>2351</v>
      </c>
      <c r="C2356" s="2" t="s">
        <v>3581</v>
      </c>
      <c r="E2356" t="str" cm="1">
        <f t="array" aca="1" ref="E2356" ca="1">IF(F2356&lt;&gt;"",INDIRECT("'"&amp;F2356&amp;"'!"&amp;G2356),"")</f>
        <v/>
      </c>
      <c r="F2356" s="550"/>
      <c r="H2356" s="3"/>
      <c r="I2356" s="3"/>
      <c r="J2356" s="3"/>
    </row>
    <row r="2357" spans="1:18" ht="15.75" customHeight="1">
      <c r="A2357" s="1">
        <v>2352</v>
      </c>
      <c r="C2357" s="2" t="s">
        <v>3581</v>
      </c>
      <c r="E2357" t="str" cm="1">
        <f t="array" aca="1" ref="E2357" ca="1">IF(F2357&lt;&gt;"",INDIRECT("'"&amp;F2357&amp;"'!"&amp;G2357),"")</f>
        <v/>
      </c>
      <c r="F2357" s="550"/>
      <c r="H2357" s="3"/>
      <c r="I2357" s="3"/>
      <c r="J2357" s="3"/>
    </row>
    <row r="2358" spans="1:18" ht="15.75" customHeight="1">
      <c r="A2358" s="1">
        <v>2353</v>
      </c>
      <c r="C2358" s="2" t="s">
        <v>3581</v>
      </c>
      <c r="E2358" t="str" cm="1">
        <f t="array" aca="1" ref="E2358" ca="1">IF(F2358&lt;&gt;"",INDIRECT("'"&amp;F2358&amp;"'!"&amp;G2358),"")</f>
        <v/>
      </c>
      <c r="F2358" s="550"/>
      <c r="H2358" s="3"/>
      <c r="I2358" s="3"/>
      <c r="J2358" s="3"/>
    </row>
    <row r="2359" spans="1:18" ht="15.75" customHeight="1">
      <c r="A2359" s="1">
        <v>2354</v>
      </c>
      <c r="C2359" s="2" t="s">
        <v>3581</v>
      </c>
      <c r="E2359" t="str" cm="1">
        <f t="array" aca="1" ref="E2359" ca="1">IF(F2359&lt;&gt;"",INDIRECT("'"&amp;F2359&amp;"'!"&amp;G2359),"")</f>
        <v/>
      </c>
      <c r="F2359" s="550"/>
      <c r="R2359" s="1175"/>
    </row>
    <row r="2360" spans="1:18" ht="15.75" customHeight="1">
      <c r="A2360" s="1">
        <v>2355</v>
      </c>
      <c r="C2360" s="2" t="s">
        <v>3581</v>
      </c>
      <c r="E2360" t="str" cm="1">
        <f t="array" aca="1" ref="E2360" ca="1">IF(F2360&lt;&gt;"",INDIRECT("'"&amp;F2360&amp;"'!"&amp;G2360),"")</f>
        <v/>
      </c>
      <c r="F2360" s="550"/>
      <c r="R2360" s="1175"/>
    </row>
    <row r="2361" spans="1:18" ht="15.75" customHeight="1">
      <c r="A2361" s="1">
        <v>2356</v>
      </c>
      <c r="C2361" s="2" t="s">
        <v>3581</v>
      </c>
      <c r="E2361" t="str" cm="1">
        <f t="array" aca="1" ref="E2361" ca="1">IF(F2361&lt;&gt;"",INDIRECT("'"&amp;F2361&amp;"'!"&amp;G2361),"")</f>
        <v/>
      </c>
      <c r="F2361" s="550"/>
      <c r="R2361" s="1175"/>
    </row>
    <row r="2362" spans="1:18" ht="15.75" customHeight="1">
      <c r="A2362" s="1">
        <v>2357</v>
      </c>
      <c r="C2362" s="2" t="s">
        <v>3581</v>
      </c>
      <c r="E2362" t="str" cm="1">
        <f t="array" aca="1" ref="E2362" ca="1">IF(F2362&lt;&gt;"",INDIRECT("'"&amp;F2362&amp;"'!"&amp;G2362),"")</f>
        <v/>
      </c>
      <c r="F2362" s="550"/>
      <c r="R2362" s="1175"/>
    </row>
    <row r="2363" spans="1:18" ht="15.75" customHeight="1">
      <c r="A2363" s="1">
        <v>2358</v>
      </c>
      <c r="C2363" s="2" t="s">
        <v>3581</v>
      </c>
      <c r="E2363" t="str" cm="1">
        <f t="array" aca="1" ref="E2363" ca="1">IF(F2363&lt;&gt;"",INDIRECT("'"&amp;F2363&amp;"'!"&amp;G2363),"")</f>
        <v/>
      </c>
      <c r="F2363" s="550"/>
      <c r="R2363" s="1175"/>
    </row>
    <row r="2364" spans="1:18" ht="15.75" customHeight="1">
      <c r="A2364" s="1">
        <v>2359</v>
      </c>
      <c r="C2364" s="2" t="s">
        <v>3581</v>
      </c>
      <c r="E2364" t="str" cm="1">
        <f t="array" aca="1" ref="E2364" ca="1">IF(F2364&lt;&gt;"",INDIRECT("'"&amp;F2364&amp;"'!"&amp;G2364),"")</f>
        <v/>
      </c>
      <c r="F2364" s="550"/>
      <c r="R2364" s="1175"/>
    </row>
    <row r="2365" spans="1:18" ht="15.75" customHeight="1">
      <c r="A2365" s="1">
        <v>2360</v>
      </c>
      <c r="C2365" s="2" t="s">
        <v>3581</v>
      </c>
      <c r="E2365" t="str" cm="1">
        <f t="array" aca="1" ref="E2365" ca="1">IF(F2365&lt;&gt;"",INDIRECT("'"&amp;F2365&amp;"'!"&amp;G2365),"")</f>
        <v/>
      </c>
      <c r="F2365" s="550"/>
      <c r="H2365" s="3"/>
      <c r="I2365" s="3"/>
      <c r="J2365" s="3"/>
    </row>
    <row r="2366" spans="1:18" ht="15.75" customHeight="1">
      <c r="A2366" s="1">
        <v>2361</v>
      </c>
      <c r="C2366" s="2" t="s">
        <v>3581</v>
      </c>
      <c r="E2366" t="str" cm="1">
        <f t="array" aca="1" ref="E2366" ca="1">IF(F2366&lt;&gt;"",INDIRECT("'"&amp;F2366&amp;"'!"&amp;G2366),"")</f>
        <v/>
      </c>
      <c r="F2366" s="550"/>
      <c r="R2366" s="1175"/>
    </row>
    <row r="2367" spans="1:18" ht="15.75" customHeight="1">
      <c r="A2367" s="1">
        <v>2362</v>
      </c>
      <c r="C2367" s="2" t="s">
        <v>3581</v>
      </c>
      <c r="E2367" t="str" cm="1">
        <f t="array" aca="1" ref="E2367" ca="1">IF(F2367&lt;&gt;"",INDIRECT("'"&amp;F2367&amp;"'!"&amp;G2367),"")</f>
        <v/>
      </c>
      <c r="F2367" s="550"/>
      <c r="H2367" s="3"/>
      <c r="I2367" s="3"/>
      <c r="J2367" s="3"/>
    </row>
    <row r="2368" spans="1:18" ht="15.75" customHeight="1">
      <c r="A2368" s="1">
        <v>2363</v>
      </c>
      <c r="C2368" s="2" t="s">
        <v>3581</v>
      </c>
      <c r="E2368" t="str" cm="1">
        <f t="array" aca="1" ref="E2368" ca="1">IF(F2368&lt;&gt;"",INDIRECT("'"&amp;F2368&amp;"'!"&amp;G2368),"")</f>
        <v/>
      </c>
      <c r="F2368" s="550"/>
      <c r="H2368" s="3"/>
      <c r="I2368" s="3"/>
      <c r="J2368" s="3"/>
    </row>
    <row r="2369" spans="1:10" ht="15.75" customHeight="1">
      <c r="A2369" s="1">
        <v>2364</v>
      </c>
      <c r="C2369" s="2" t="s">
        <v>3581</v>
      </c>
      <c r="E2369" t="str" cm="1">
        <f t="array" aca="1" ref="E2369" ca="1">IF(F2369&lt;&gt;"",INDIRECT("'"&amp;F2369&amp;"'!"&amp;G2369),"")</f>
        <v/>
      </c>
      <c r="F2369" s="550"/>
      <c r="H2369" s="3"/>
      <c r="I2369" s="3"/>
      <c r="J2369" s="3"/>
    </row>
    <row r="2370" spans="1:10" ht="15.75" customHeight="1">
      <c r="A2370" s="1">
        <v>2365</v>
      </c>
      <c r="C2370" s="2" t="s">
        <v>3581</v>
      </c>
      <c r="E2370" t="str" cm="1">
        <f t="array" aca="1" ref="E2370" ca="1">IF(F2370&lt;&gt;"",INDIRECT("'"&amp;F2370&amp;"'!"&amp;G2370),"")</f>
        <v/>
      </c>
      <c r="F2370" s="550"/>
      <c r="H2370" s="3"/>
      <c r="I2370" s="3"/>
      <c r="J2370" s="3"/>
    </row>
    <row r="2371" spans="1:10" ht="15.75" customHeight="1">
      <c r="A2371" s="1">
        <v>2366</v>
      </c>
      <c r="C2371" s="2" t="s">
        <v>3581</v>
      </c>
      <c r="E2371" t="str" cm="1">
        <f t="array" aca="1" ref="E2371" ca="1">IF(F2371&lt;&gt;"",INDIRECT("'"&amp;F2371&amp;"'!"&amp;G2371),"")</f>
        <v/>
      </c>
      <c r="F2371" s="550"/>
      <c r="H2371" s="3"/>
      <c r="I2371" s="3"/>
      <c r="J2371" s="3"/>
    </row>
    <row r="2372" spans="1:10" ht="15.75" customHeight="1">
      <c r="A2372" s="1">
        <v>2367</v>
      </c>
      <c r="C2372" s="2" t="s">
        <v>3581</v>
      </c>
      <c r="E2372" t="str" cm="1">
        <f t="array" aca="1" ref="E2372" ca="1">IF(F2372&lt;&gt;"",INDIRECT("'"&amp;F2372&amp;"'!"&amp;G2372),"")</f>
        <v/>
      </c>
      <c r="F2372" s="550"/>
      <c r="H2372" s="3"/>
      <c r="I2372" s="3"/>
      <c r="J2372" s="3"/>
    </row>
    <row r="2373" spans="1:10" ht="15.75" customHeight="1">
      <c r="A2373" s="1">
        <v>2368</v>
      </c>
      <c r="C2373" s="2" t="s">
        <v>3581</v>
      </c>
      <c r="E2373" t="str" cm="1">
        <f t="array" aca="1" ref="E2373" ca="1">IF(F2373&lt;&gt;"",INDIRECT("'"&amp;F2373&amp;"'!"&amp;G2373),"")</f>
        <v/>
      </c>
      <c r="F2373" s="550"/>
      <c r="H2373" s="3"/>
      <c r="I2373" s="3"/>
      <c r="J2373" s="3"/>
    </row>
    <row r="2374" spans="1:10" ht="15.75" customHeight="1">
      <c r="A2374" s="1">
        <v>2369</v>
      </c>
      <c r="C2374" s="2" t="s">
        <v>3581</v>
      </c>
      <c r="E2374" t="str" cm="1">
        <f t="array" aca="1" ref="E2374" ca="1">IF(F2374&lt;&gt;"",INDIRECT("'"&amp;F2374&amp;"'!"&amp;G2374),"")</f>
        <v/>
      </c>
      <c r="F2374" s="550"/>
      <c r="H2374" s="3"/>
      <c r="I2374" s="3"/>
      <c r="J2374" s="3"/>
    </row>
    <row r="2375" spans="1:10" ht="15.75" customHeight="1">
      <c r="A2375" s="1">
        <v>2370</v>
      </c>
      <c r="C2375" s="2" t="s">
        <v>3581</v>
      </c>
      <c r="E2375" t="str" cm="1">
        <f t="array" aca="1" ref="E2375" ca="1">IF(F2375&lt;&gt;"",INDIRECT("'"&amp;F2375&amp;"'!"&amp;G2375),"")</f>
        <v/>
      </c>
      <c r="F2375" s="550"/>
      <c r="H2375" s="3"/>
      <c r="I2375" s="3"/>
      <c r="J2375" s="3"/>
    </row>
    <row r="2376" spans="1:10" ht="15.75" customHeight="1">
      <c r="A2376" s="1">
        <v>2371</v>
      </c>
      <c r="C2376" s="2" t="s">
        <v>3581</v>
      </c>
      <c r="E2376" t="str" cm="1">
        <f t="array" aca="1" ref="E2376" ca="1">IF(F2376&lt;&gt;"",INDIRECT("'"&amp;F2376&amp;"'!"&amp;G2376),"")</f>
        <v/>
      </c>
      <c r="F2376" s="550"/>
    </row>
    <row r="2377" spans="1:10" ht="15.75" customHeight="1">
      <c r="A2377" s="1">
        <v>2372</v>
      </c>
      <c r="C2377" s="2" t="s">
        <v>3581</v>
      </c>
      <c r="E2377" t="str" cm="1">
        <f t="array" aca="1" ref="E2377" ca="1">IF(F2377&lt;&gt;"",INDIRECT("'"&amp;F2377&amp;"'!"&amp;G2377),"")</f>
        <v/>
      </c>
      <c r="F2377" s="550"/>
    </row>
    <row r="2378" spans="1:10" ht="15.75" customHeight="1">
      <c r="A2378" s="1">
        <v>2373</v>
      </c>
      <c r="C2378" s="2" t="s">
        <v>3534</v>
      </c>
      <c r="E2378" t="str" cm="1">
        <f t="array" aca="1" ref="E2378" ca="1">IF(F2378&lt;&gt;"",INDIRECT("'"&amp;F2378&amp;"'!"&amp;G2378),"")</f>
        <v/>
      </c>
      <c r="F2378" s="550"/>
    </row>
    <row r="2379" spans="1:10" ht="15.75" customHeight="1">
      <c r="A2379">
        <v>2374</v>
      </c>
      <c r="C2379" s="2" t="s">
        <v>3581</v>
      </c>
      <c r="E2379" t="str" cm="1">
        <f t="array" aca="1" ref="E2379" ca="1">IF(F2379&lt;&gt;"",INDIRECT("'"&amp;F2379&amp;"'!"&amp;G2379),"")</f>
        <v/>
      </c>
      <c r="F2379" s="550"/>
      <c r="H2379" s="3"/>
      <c r="I2379" s="3"/>
      <c r="J2379" s="3"/>
    </row>
    <row r="2380" spans="1:10" ht="15.75" customHeight="1">
      <c r="A2380" s="1">
        <v>2375</v>
      </c>
      <c r="C2380" s="2" t="s">
        <v>3534</v>
      </c>
      <c r="E2380" t="str" cm="1">
        <f t="array" aca="1" ref="E2380" ca="1">IF(F2380&lt;&gt;"",INDIRECT("'"&amp;F2380&amp;"'!"&amp;G2380),"")</f>
        <v/>
      </c>
      <c r="F2380" s="550"/>
      <c r="H2380" s="3"/>
      <c r="I2380" s="3"/>
      <c r="J2380" s="3"/>
    </row>
    <row r="2381" spans="1:10" ht="15.75" customHeight="1">
      <c r="A2381">
        <v>2376</v>
      </c>
      <c r="C2381" s="2" t="s">
        <v>3581</v>
      </c>
      <c r="E2381" t="str" cm="1">
        <f t="array" aca="1" ref="E2381" ca="1">IF(F2381&lt;&gt;"",INDIRECT("'"&amp;F2381&amp;"'!"&amp;G2381),"")</f>
        <v/>
      </c>
      <c r="F2381" s="550"/>
      <c r="H2381" s="3"/>
      <c r="I2381" s="3"/>
      <c r="J2381" s="3"/>
    </row>
    <row r="2382" spans="1:10" ht="15.75" customHeight="1">
      <c r="A2382" s="1">
        <v>2377</v>
      </c>
      <c r="C2382" s="2" t="s">
        <v>3581</v>
      </c>
      <c r="E2382" t="str" cm="1">
        <f t="array" aca="1" ref="E2382" ca="1">IF(F2382&lt;&gt;"",INDIRECT("'"&amp;F2382&amp;"'!"&amp;G2382),"")</f>
        <v/>
      </c>
      <c r="F2382" s="550"/>
      <c r="H2382" s="3"/>
      <c r="I2382" s="3"/>
      <c r="J2382" s="3"/>
    </row>
    <row r="2383" spans="1:10" ht="15.75" customHeight="1">
      <c r="A2383" s="1">
        <v>2378</v>
      </c>
      <c r="C2383" s="2" t="s">
        <v>3581</v>
      </c>
      <c r="E2383" t="str" cm="1">
        <f t="array" aca="1" ref="E2383" ca="1">IF(F2383&lt;&gt;"",INDIRECT("'"&amp;F2383&amp;"'!"&amp;G2383),"")</f>
        <v/>
      </c>
      <c r="F2383" s="550"/>
      <c r="H2383" s="3"/>
      <c r="I2383" s="3"/>
      <c r="J2383" s="3"/>
    </row>
    <row r="2384" spans="1:10" ht="15.75" customHeight="1">
      <c r="A2384" s="1">
        <v>2379</v>
      </c>
      <c r="C2384" s="2" t="s">
        <v>3581</v>
      </c>
      <c r="E2384" t="str" cm="1">
        <f t="array" aca="1" ref="E2384" ca="1">IF(F2384&lt;&gt;"",INDIRECT("'"&amp;F2384&amp;"'!"&amp;G2384),"")</f>
        <v/>
      </c>
      <c r="F2384" s="550"/>
      <c r="H2384" s="3"/>
      <c r="I2384" s="3"/>
      <c r="J2384" s="3"/>
    </row>
    <row r="2385" spans="1:18" ht="15.75" customHeight="1">
      <c r="A2385" s="1">
        <v>2380</v>
      </c>
      <c r="C2385" s="2" t="s">
        <v>3581</v>
      </c>
      <c r="E2385" t="str" cm="1">
        <f t="array" aca="1" ref="E2385" ca="1">IF(F2385&lt;&gt;"",INDIRECT("'"&amp;F2385&amp;"'!"&amp;G2385),"")</f>
        <v/>
      </c>
      <c r="F2385" s="550"/>
      <c r="H2385" s="3"/>
      <c r="I2385" s="3"/>
      <c r="J2385" s="3"/>
    </row>
    <row r="2386" spans="1:18" ht="15.75" customHeight="1">
      <c r="A2386" s="1">
        <v>2381</v>
      </c>
      <c r="C2386" s="2" t="s">
        <v>3581</v>
      </c>
      <c r="E2386" t="str" cm="1">
        <f t="array" aca="1" ref="E2386" ca="1">IF(F2386&lt;&gt;"",INDIRECT("'"&amp;F2386&amp;"'!"&amp;G2386),"")</f>
        <v/>
      </c>
      <c r="F2386" s="550"/>
      <c r="H2386" s="3"/>
      <c r="I2386" s="3"/>
      <c r="J2386" s="3"/>
    </row>
    <row r="2387" spans="1:18" ht="15.75" customHeight="1">
      <c r="A2387" s="1">
        <v>2382</v>
      </c>
      <c r="C2387" s="2" t="s">
        <v>3581</v>
      </c>
      <c r="E2387" t="str" cm="1">
        <f t="array" aca="1" ref="E2387" ca="1">IF(F2387&lt;&gt;"",INDIRECT("'"&amp;F2387&amp;"'!"&amp;G2387),"")</f>
        <v/>
      </c>
      <c r="F2387" s="550"/>
      <c r="H2387" s="3"/>
      <c r="I2387" s="3"/>
      <c r="J2387" s="3"/>
    </row>
    <row r="2388" spans="1:18" ht="15.75" customHeight="1">
      <c r="A2388" s="1">
        <v>2383</v>
      </c>
      <c r="C2388" s="2" t="s">
        <v>3581</v>
      </c>
      <c r="E2388" t="str" cm="1">
        <f t="array" aca="1" ref="E2388" ca="1">IF(F2388&lt;&gt;"",INDIRECT("'"&amp;F2388&amp;"'!"&amp;G2388),"")</f>
        <v/>
      </c>
      <c r="F2388" s="550"/>
      <c r="R2388" s="1175"/>
    </row>
    <row r="2389" spans="1:18" ht="15.75" customHeight="1">
      <c r="A2389" s="1">
        <v>2384</v>
      </c>
      <c r="C2389" s="2" t="s">
        <v>3581</v>
      </c>
      <c r="E2389" t="str" cm="1">
        <f t="array" aca="1" ref="E2389" ca="1">IF(F2389&lt;&gt;"",INDIRECT("'"&amp;F2389&amp;"'!"&amp;G2389),"")</f>
        <v/>
      </c>
      <c r="F2389" s="550"/>
      <c r="R2389" s="1175"/>
    </row>
    <row r="2390" spans="1:18" ht="15.75" customHeight="1">
      <c r="A2390" s="1">
        <v>2385</v>
      </c>
      <c r="C2390" s="2" t="s">
        <v>3581</v>
      </c>
      <c r="E2390" t="str" cm="1">
        <f t="array" aca="1" ref="E2390" ca="1">IF(F2390&lt;&gt;"",INDIRECT("'"&amp;F2390&amp;"'!"&amp;G2390),"")</f>
        <v/>
      </c>
      <c r="F2390" s="550"/>
      <c r="R2390" s="1175"/>
    </row>
    <row r="2391" spans="1:18" ht="15.75" customHeight="1">
      <c r="A2391" s="1">
        <v>2386</v>
      </c>
      <c r="C2391" s="2" t="s">
        <v>3581</v>
      </c>
      <c r="E2391" t="str" cm="1">
        <f t="array" aca="1" ref="E2391" ca="1">IF(F2391&lt;&gt;"",INDIRECT("'"&amp;F2391&amp;"'!"&amp;G2391),"")</f>
        <v/>
      </c>
      <c r="F2391" s="550"/>
      <c r="R2391" s="1175"/>
    </row>
    <row r="2392" spans="1:18" ht="15.75" customHeight="1">
      <c r="A2392" s="1">
        <v>2387</v>
      </c>
      <c r="C2392" s="2" t="s">
        <v>3581</v>
      </c>
      <c r="E2392" t="str" cm="1">
        <f t="array" aca="1" ref="E2392" ca="1">IF(F2392&lt;&gt;"",INDIRECT("'"&amp;F2392&amp;"'!"&amp;G2392),"")</f>
        <v/>
      </c>
      <c r="F2392" s="550"/>
      <c r="R2392" s="1175"/>
    </row>
    <row r="2393" spans="1:18" ht="15.75" customHeight="1">
      <c r="A2393" s="1">
        <v>2388</v>
      </c>
      <c r="C2393" s="2" t="s">
        <v>3581</v>
      </c>
      <c r="E2393" t="str" cm="1">
        <f t="array" aca="1" ref="E2393" ca="1">IF(F2393&lt;&gt;"",INDIRECT("'"&amp;F2393&amp;"'!"&amp;G2393),"")</f>
        <v/>
      </c>
      <c r="F2393" s="550"/>
      <c r="R2393" s="1175"/>
    </row>
    <row r="2394" spans="1:18" ht="15.75" customHeight="1">
      <c r="A2394" s="1">
        <v>2389</v>
      </c>
      <c r="C2394" s="2" t="s">
        <v>3581</v>
      </c>
      <c r="E2394" t="str" cm="1">
        <f t="array" aca="1" ref="E2394" ca="1">IF(F2394&lt;&gt;"",INDIRECT("'"&amp;F2394&amp;"'!"&amp;G2394),"")</f>
        <v/>
      </c>
      <c r="F2394" s="550"/>
      <c r="R2394" s="1175"/>
    </row>
    <row r="2395" spans="1:18" ht="15.75" customHeight="1">
      <c r="A2395" s="1">
        <v>2390</v>
      </c>
      <c r="C2395" s="2" t="s">
        <v>3581</v>
      </c>
      <c r="E2395" t="str" cm="1">
        <f t="array" aca="1" ref="E2395" ca="1">IF(F2395&lt;&gt;"",INDIRECT("'"&amp;F2395&amp;"'!"&amp;G2395),"")</f>
        <v/>
      </c>
      <c r="F2395" s="550"/>
      <c r="R2395" s="1175"/>
    </row>
    <row r="2396" spans="1:18" ht="15.75" customHeight="1">
      <c r="A2396" s="1">
        <v>2391</v>
      </c>
      <c r="C2396" s="2" t="s">
        <v>3581</v>
      </c>
      <c r="E2396" t="str" cm="1">
        <f t="array" aca="1" ref="E2396" ca="1">IF(F2396&lt;&gt;"",INDIRECT("'"&amp;F2396&amp;"'!"&amp;G2396),"")</f>
        <v/>
      </c>
      <c r="F2396" s="550"/>
      <c r="H2396" s="3"/>
      <c r="I2396" s="3"/>
      <c r="J2396" s="3"/>
    </row>
    <row r="2397" spans="1:18" ht="15.75" customHeight="1">
      <c r="A2397" s="1">
        <v>2392</v>
      </c>
      <c r="C2397" s="2" t="s">
        <v>3581</v>
      </c>
      <c r="E2397" t="str" cm="1">
        <f t="array" aca="1" ref="E2397" ca="1">IF(F2397&lt;&gt;"",INDIRECT("'"&amp;F2397&amp;"'!"&amp;G2397),"")</f>
        <v/>
      </c>
      <c r="F2397" s="550"/>
      <c r="H2397" s="3"/>
      <c r="I2397" s="3"/>
      <c r="J2397" s="3"/>
    </row>
    <row r="2398" spans="1:18" ht="15.75" customHeight="1">
      <c r="A2398" s="1">
        <v>2393</v>
      </c>
      <c r="C2398" s="2" t="s">
        <v>3581</v>
      </c>
      <c r="E2398" t="str" cm="1">
        <f t="array" aca="1" ref="E2398" ca="1">IF(F2398&lt;&gt;"",INDIRECT("'"&amp;F2398&amp;"'!"&amp;G2398),"")</f>
        <v/>
      </c>
      <c r="F2398" s="550"/>
      <c r="H2398" s="3"/>
      <c r="I2398" s="3"/>
      <c r="J2398" s="3"/>
    </row>
    <row r="2399" spans="1:18" ht="15.75" customHeight="1">
      <c r="A2399" s="1">
        <v>2394</v>
      </c>
      <c r="C2399" s="2" t="s">
        <v>3581</v>
      </c>
      <c r="E2399" t="str" cm="1">
        <f t="array" aca="1" ref="E2399" ca="1">IF(F2399&lt;&gt;"",INDIRECT("'"&amp;F2399&amp;"'!"&amp;G2399),"")</f>
        <v/>
      </c>
      <c r="F2399" s="550"/>
      <c r="H2399" s="3"/>
      <c r="I2399" s="3"/>
      <c r="J2399" s="3"/>
    </row>
    <row r="2400" spans="1:18" ht="15.75" customHeight="1">
      <c r="A2400" s="1">
        <v>2395</v>
      </c>
      <c r="C2400" s="2" t="s">
        <v>3581</v>
      </c>
      <c r="E2400" t="str" cm="1">
        <f t="array" aca="1" ref="E2400" ca="1">IF(F2400&lt;&gt;"",INDIRECT("'"&amp;F2400&amp;"'!"&amp;G2400),"")</f>
        <v/>
      </c>
      <c r="F2400" s="550"/>
      <c r="H2400" s="3"/>
      <c r="I2400" s="3"/>
      <c r="J2400" s="3"/>
    </row>
    <row r="2401" spans="1:10" ht="15.75" customHeight="1">
      <c r="A2401" s="1">
        <v>2396</v>
      </c>
      <c r="C2401" s="2" t="s">
        <v>3581</v>
      </c>
      <c r="E2401" t="str" cm="1">
        <f t="array" aca="1" ref="E2401" ca="1">IF(F2401&lt;&gt;"",INDIRECT("'"&amp;F2401&amp;"'!"&amp;G2401),"")</f>
        <v/>
      </c>
      <c r="F2401" s="550"/>
      <c r="H2401" s="3"/>
      <c r="I2401" s="3"/>
      <c r="J2401" s="3"/>
    </row>
    <row r="2402" spans="1:10" ht="15.75" customHeight="1">
      <c r="A2402" s="1">
        <v>2397</v>
      </c>
      <c r="C2402" s="2" t="s">
        <v>3581</v>
      </c>
      <c r="E2402" t="str" cm="1">
        <f t="array" aca="1" ref="E2402" ca="1">IF(F2402&lt;&gt;"",INDIRECT("'"&amp;F2402&amp;"'!"&amp;G2402),"")</f>
        <v/>
      </c>
      <c r="F2402" s="550"/>
      <c r="H2402" s="3"/>
      <c r="I2402" s="3"/>
      <c r="J2402" s="3"/>
    </row>
    <row r="2403" spans="1:10" ht="15.75" customHeight="1">
      <c r="A2403" s="1">
        <v>2398</v>
      </c>
      <c r="C2403" s="2" t="s">
        <v>3581</v>
      </c>
      <c r="E2403" t="str" cm="1">
        <f t="array" aca="1" ref="E2403" ca="1">IF(F2403&lt;&gt;"",INDIRECT("'"&amp;F2403&amp;"'!"&amp;G2403),"")</f>
        <v/>
      </c>
      <c r="F2403" s="550"/>
      <c r="H2403" s="3"/>
      <c r="I2403" s="3"/>
      <c r="J2403" s="3"/>
    </row>
    <row r="2404" spans="1:10" ht="15.75" customHeight="1">
      <c r="A2404" s="1">
        <v>2399</v>
      </c>
      <c r="C2404" s="2" t="s">
        <v>3581</v>
      </c>
      <c r="E2404" t="str" cm="1">
        <f t="array" aca="1" ref="E2404" ca="1">IF(F2404&lt;&gt;"",INDIRECT("'"&amp;F2404&amp;"'!"&amp;G2404),"")</f>
        <v/>
      </c>
      <c r="F2404" s="550"/>
      <c r="H2404" s="3"/>
      <c r="I2404" s="3"/>
      <c r="J2404" s="3"/>
    </row>
    <row r="2405" spans="1:10" ht="15.75" customHeight="1">
      <c r="A2405" s="1">
        <v>2400</v>
      </c>
      <c r="C2405" s="2" t="s">
        <v>3581</v>
      </c>
      <c r="E2405" t="str" cm="1">
        <f t="array" aca="1" ref="E2405" ca="1">IF(F2405&lt;&gt;"",INDIRECT("'"&amp;F2405&amp;"'!"&amp;G2405),"")</f>
        <v/>
      </c>
      <c r="F2405" s="550"/>
      <c r="H2405" s="3"/>
      <c r="I2405" s="3"/>
      <c r="J2405" s="3"/>
    </row>
    <row r="2406" spans="1:10" ht="15.75" customHeight="1">
      <c r="A2406" s="1">
        <v>2401</v>
      </c>
      <c r="C2406" s="2" t="s">
        <v>3581</v>
      </c>
      <c r="E2406" t="str" cm="1">
        <f t="array" aca="1" ref="E2406" ca="1">IF(F2406&lt;&gt;"",INDIRECT("'"&amp;F2406&amp;"'!"&amp;G2406),"")</f>
        <v/>
      </c>
      <c r="F2406" s="550"/>
      <c r="H2406" s="3"/>
      <c r="I2406" s="3"/>
      <c r="J2406" s="3"/>
    </row>
    <row r="2407" spans="1:10" ht="15.75" customHeight="1">
      <c r="A2407" s="1">
        <v>2402</v>
      </c>
      <c r="C2407" s="2" t="s">
        <v>3581</v>
      </c>
      <c r="E2407" t="str" cm="1">
        <f t="array" aca="1" ref="E2407" ca="1">IF(F2407&lt;&gt;"",INDIRECT("'"&amp;F2407&amp;"'!"&amp;G2407),"")</f>
        <v/>
      </c>
      <c r="F2407" s="550"/>
      <c r="H2407" s="3"/>
      <c r="I2407" s="3"/>
      <c r="J2407" s="3"/>
    </row>
    <row r="2408" spans="1:10" ht="15.75" customHeight="1">
      <c r="A2408" s="1">
        <v>2403</v>
      </c>
      <c r="C2408" s="2" t="s">
        <v>3581</v>
      </c>
      <c r="E2408" t="str" cm="1">
        <f t="array" aca="1" ref="E2408" ca="1">IF(F2408&lt;&gt;"",INDIRECT("'"&amp;F2408&amp;"'!"&amp;G2408),"")</f>
        <v/>
      </c>
      <c r="F2408" s="550"/>
      <c r="H2408" s="3"/>
      <c r="I2408" s="3"/>
      <c r="J2408" s="3"/>
    </row>
    <row r="2409" spans="1:10" ht="15.75" customHeight="1">
      <c r="A2409" s="1">
        <v>2404</v>
      </c>
      <c r="C2409" s="2" t="s">
        <v>3581</v>
      </c>
      <c r="E2409" t="str" cm="1">
        <f t="array" aca="1" ref="E2409" ca="1">IF(F2409&lt;&gt;"",INDIRECT("'"&amp;F2409&amp;"'!"&amp;G2409),"")</f>
        <v/>
      </c>
      <c r="F2409" s="550"/>
      <c r="H2409" s="3"/>
      <c r="I2409" s="3"/>
      <c r="J2409" s="3"/>
    </row>
    <row r="2410" spans="1:10" ht="15.75" customHeight="1">
      <c r="A2410" s="1">
        <v>2405</v>
      </c>
      <c r="C2410" s="2" t="s">
        <v>3581</v>
      </c>
      <c r="E2410" t="str" cm="1">
        <f t="array" aca="1" ref="E2410" ca="1">IF(F2410&lt;&gt;"",INDIRECT("'"&amp;F2410&amp;"'!"&amp;G2410),"")</f>
        <v/>
      </c>
      <c r="F2410" s="550"/>
      <c r="H2410" s="3"/>
      <c r="I2410" s="3"/>
      <c r="J2410" s="3"/>
    </row>
    <row r="2411" spans="1:10" ht="15.75" customHeight="1">
      <c r="A2411" s="1">
        <v>2406</v>
      </c>
      <c r="C2411" s="2" t="s">
        <v>3581</v>
      </c>
      <c r="E2411" t="str" cm="1">
        <f t="array" aca="1" ref="E2411" ca="1">IF(F2411&lt;&gt;"",INDIRECT("'"&amp;F2411&amp;"'!"&amp;G2411),"")</f>
        <v/>
      </c>
      <c r="F2411" s="550"/>
      <c r="H2411" s="3"/>
      <c r="I2411" s="3"/>
      <c r="J2411" s="3"/>
    </row>
    <row r="2412" spans="1:10" ht="15.75" customHeight="1">
      <c r="A2412" s="1">
        <v>2407</v>
      </c>
      <c r="C2412" s="2" t="s">
        <v>3581</v>
      </c>
      <c r="E2412" t="str" cm="1">
        <f t="array" aca="1" ref="E2412" ca="1">IF(F2412&lt;&gt;"",INDIRECT("'"&amp;F2412&amp;"'!"&amp;G2412),"")</f>
        <v/>
      </c>
      <c r="F2412" s="550"/>
      <c r="H2412" s="3"/>
      <c r="I2412" s="3"/>
      <c r="J2412" s="3"/>
    </row>
    <row r="2413" spans="1:10" ht="15.75" customHeight="1">
      <c r="A2413" s="1">
        <v>2408</v>
      </c>
      <c r="C2413" s="2" t="s">
        <v>3581</v>
      </c>
      <c r="E2413" t="str" cm="1">
        <f t="array" aca="1" ref="E2413" ca="1">IF(F2413&lt;&gt;"",INDIRECT("'"&amp;F2413&amp;"'!"&amp;G2413),"")</f>
        <v/>
      </c>
      <c r="F2413" s="550"/>
      <c r="H2413" s="3"/>
      <c r="I2413" s="3"/>
      <c r="J2413" s="3"/>
    </row>
    <row r="2414" spans="1:10" ht="15.75" customHeight="1">
      <c r="A2414" s="1">
        <v>2409</v>
      </c>
      <c r="C2414" s="2" t="s">
        <v>3581</v>
      </c>
      <c r="E2414" t="str" cm="1">
        <f t="array" aca="1" ref="E2414" ca="1">IF(F2414&lt;&gt;"",INDIRECT("'"&amp;F2414&amp;"'!"&amp;G2414),"")</f>
        <v/>
      </c>
      <c r="F2414" s="550"/>
      <c r="H2414" s="3"/>
      <c r="I2414" s="3"/>
      <c r="J2414" s="3"/>
    </row>
    <row r="2415" spans="1:10" ht="15.75" customHeight="1">
      <c r="A2415" s="1">
        <v>2410</v>
      </c>
      <c r="C2415" s="2" t="s">
        <v>3581</v>
      </c>
      <c r="E2415" t="str" cm="1">
        <f t="array" aca="1" ref="E2415" ca="1">IF(F2415&lt;&gt;"",INDIRECT("'"&amp;F2415&amp;"'!"&amp;G2415),"")</f>
        <v/>
      </c>
      <c r="F2415" s="550"/>
      <c r="H2415" s="3"/>
      <c r="I2415" s="3"/>
      <c r="J2415" s="3"/>
    </row>
    <row r="2416" spans="1:10" ht="15.75" customHeight="1">
      <c r="A2416" s="1">
        <v>2411</v>
      </c>
      <c r="C2416" s="2" t="s">
        <v>3581</v>
      </c>
      <c r="E2416" t="str" cm="1">
        <f t="array" aca="1" ref="E2416" ca="1">IF(F2416&lt;&gt;"",INDIRECT("'"&amp;F2416&amp;"'!"&amp;G2416),"")</f>
        <v/>
      </c>
      <c r="F2416" s="550"/>
      <c r="H2416" s="3"/>
      <c r="I2416" s="3"/>
      <c r="J2416" s="3"/>
    </row>
    <row r="2417" spans="1:10" ht="15.75" customHeight="1">
      <c r="A2417" s="1">
        <v>2412</v>
      </c>
      <c r="C2417" s="2" t="s">
        <v>3581</v>
      </c>
      <c r="E2417" t="str" cm="1">
        <f t="array" aca="1" ref="E2417" ca="1">IF(F2417&lt;&gt;"",INDIRECT("'"&amp;F2417&amp;"'!"&amp;G2417),"")</f>
        <v/>
      </c>
      <c r="F2417" s="550"/>
      <c r="H2417" s="3"/>
      <c r="I2417" s="3"/>
      <c r="J2417" s="3"/>
    </row>
    <row r="2418" spans="1:10" ht="15.75" customHeight="1">
      <c r="A2418" s="1">
        <v>2413</v>
      </c>
      <c r="C2418" s="2" t="s">
        <v>3534</v>
      </c>
      <c r="E2418" t="str" cm="1">
        <f t="array" aca="1" ref="E2418" ca="1">IF(F2418&lt;&gt;"",INDIRECT("'"&amp;F2418&amp;"'!"&amp;G2418),"")</f>
        <v/>
      </c>
      <c r="F2418" s="550"/>
      <c r="H2418" s="3"/>
      <c r="I2418" s="3"/>
      <c r="J2418" s="3"/>
    </row>
    <row r="2419" spans="1:10" ht="15.75" customHeight="1">
      <c r="A2419">
        <v>2414</v>
      </c>
      <c r="C2419" s="2" t="s">
        <v>3581</v>
      </c>
      <c r="E2419" t="str" cm="1">
        <f t="array" aca="1" ref="E2419" ca="1">IF(F2419&lt;&gt;"",INDIRECT("'"&amp;F2419&amp;"'!"&amp;G2419),"")</f>
        <v/>
      </c>
      <c r="F2419" s="550"/>
      <c r="H2419" s="3"/>
      <c r="I2419" s="3"/>
      <c r="J2419" s="3"/>
    </row>
    <row r="2420" spans="1:10" ht="15.75" customHeight="1">
      <c r="A2420" s="1">
        <v>2415</v>
      </c>
      <c r="C2420" s="2" t="s">
        <v>3534</v>
      </c>
      <c r="E2420" t="str" cm="1">
        <f t="array" aca="1" ref="E2420" ca="1">IF(F2420&lt;&gt;"",INDIRECT("'"&amp;F2420&amp;"'!"&amp;G2420),"")</f>
        <v/>
      </c>
      <c r="F2420" s="550"/>
      <c r="H2420" s="3"/>
      <c r="I2420" s="3"/>
      <c r="J2420" s="3"/>
    </row>
    <row r="2421" spans="1:10" ht="15.75" customHeight="1">
      <c r="A2421" s="1">
        <v>2416</v>
      </c>
      <c r="C2421" s="2" t="s">
        <v>3581</v>
      </c>
      <c r="E2421" t="str" cm="1">
        <f t="array" aca="1" ref="E2421" ca="1">IF(F2421&lt;&gt;"",INDIRECT("'"&amp;F2421&amp;"'!"&amp;G2421),"")</f>
        <v/>
      </c>
      <c r="F2421" s="550"/>
      <c r="H2421" s="3"/>
      <c r="I2421" s="3"/>
      <c r="J2421" s="3"/>
    </row>
    <row r="2422" spans="1:10" ht="15.75" customHeight="1">
      <c r="A2422" s="1">
        <v>2417</v>
      </c>
      <c r="C2422" s="2" t="s">
        <v>3581</v>
      </c>
      <c r="E2422" t="str" cm="1">
        <f t="array" aca="1" ref="E2422" ca="1">IF(F2422&lt;&gt;"",INDIRECT("'"&amp;F2422&amp;"'!"&amp;G2422),"")</f>
        <v/>
      </c>
      <c r="F2422" s="550"/>
      <c r="H2422" s="3"/>
      <c r="I2422" s="3"/>
      <c r="J2422" s="3"/>
    </row>
    <row r="2423" spans="1:10" ht="15.75" customHeight="1">
      <c r="A2423" s="1">
        <v>2418</v>
      </c>
      <c r="C2423" s="2" t="s">
        <v>3581</v>
      </c>
      <c r="E2423" t="str" cm="1">
        <f t="array" aca="1" ref="E2423" ca="1">IF(F2423&lt;&gt;"",INDIRECT("'"&amp;F2423&amp;"'!"&amp;G2423),"")</f>
        <v/>
      </c>
      <c r="F2423" s="550"/>
      <c r="H2423" s="3"/>
      <c r="I2423" s="3"/>
      <c r="J2423" s="3"/>
    </row>
    <row r="2424" spans="1:10" ht="15.75" customHeight="1">
      <c r="A2424" s="1">
        <v>2419</v>
      </c>
      <c r="C2424" s="2" t="s">
        <v>3581</v>
      </c>
      <c r="E2424" t="str" cm="1">
        <f t="array" aca="1" ref="E2424" ca="1">IF(F2424&lt;&gt;"",INDIRECT("'"&amp;F2424&amp;"'!"&amp;G2424),"")</f>
        <v/>
      </c>
      <c r="F2424" s="550"/>
      <c r="H2424" s="3"/>
      <c r="I2424" s="3"/>
      <c r="J2424" s="3"/>
    </row>
    <row r="2425" spans="1:10" ht="15.75" customHeight="1">
      <c r="A2425" s="1">
        <v>2420</v>
      </c>
      <c r="C2425" s="2" t="s">
        <v>3581</v>
      </c>
      <c r="E2425" t="str" cm="1">
        <f t="array" aca="1" ref="E2425" ca="1">IF(F2425&lt;&gt;"",INDIRECT("'"&amp;F2425&amp;"'!"&amp;G2425),"")</f>
        <v/>
      </c>
      <c r="F2425" s="550"/>
      <c r="H2425" s="3"/>
      <c r="I2425" s="3"/>
      <c r="J2425" s="3"/>
    </row>
    <row r="2426" spans="1:10" ht="15.75" customHeight="1">
      <c r="A2426" s="1">
        <v>2421</v>
      </c>
      <c r="C2426" s="2" t="s">
        <v>3581</v>
      </c>
      <c r="E2426" t="str" cm="1">
        <f t="array" aca="1" ref="E2426" ca="1">IF(F2426&lt;&gt;"",INDIRECT("'"&amp;F2426&amp;"'!"&amp;G2426),"")</f>
        <v/>
      </c>
      <c r="F2426" s="550"/>
      <c r="H2426" s="3"/>
      <c r="I2426" s="3"/>
      <c r="J2426" s="3"/>
    </row>
    <row r="2427" spans="1:10" ht="15.75" customHeight="1">
      <c r="A2427" s="1">
        <v>2422</v>
      </c>
      <c r="C2427" s="2" t="s">
        <v>3581</v>
      </c>
      <c r="E2427" t="str" cm="1">
        <f t="array" aca="1" ref="E2427" ca="1">IF(F2427&lt;&gt;"",INDIRECT("'"&amp;F2427&amp;"'!"&amp;G2427),"")</f>
        <v/>
      </c>
      <c r="F2427" s="550"/>
      <c r="H2427" s="3"/>
      <c r="I2427" s="3"/>
      <c r="J2427" s="3"/>
    </row>
    <row r="2428" spans="1:10" ht="15.75" customHeight="1">
      <c r="A2428" s="1">
        <v>2423</v>
      </c>
      <c r="C2428" s="2" t="s">
        <v>3581</v>
      </c>
      <c r="E2428" t="str" cm="1">
        <f t="array" aca="1" ref="E2428" ca="1">IF(F2428&lt;&gt;"",INDIRECT("'"&amp;F2428&amp;"'!"&amp;G2428),"")</f>
        <v/>
      </c>
      <c r="F2428" s="550"/>
      <c r="H2428" s="3"/>
      <c r="I2428" s="3"/>
      <c r="J2428" s="3"/>
    </row>
    <row r="2429" spans="1:10" ht="15.75" customHeight="1">
      <c r="A2429" s="1">
        <v>2424</v>
      </c>
      <c r="C2429" s="2" t="s">
        <v>3581</v>
      </c>
      <c r="E2429" t="str" cm="1">
        <f t="array" aca="1" ref="E2429" ca="1">IF(F2429&lt;&gt;"",INDIRECT("'"&amp;F2429&amp;"'!"&amp;G2429),"")</f>
        <v/>
      </c>
      <c r="F2429" s="550"/>
      <c r="H2429" s="3"/>
      <c r="I2429" s="3"/>
      <c r="J2429" s="3"/>
    </row>
    <row r="2430" spans="1:10" ht="15.75" customHeight="1">
      <c r="A2430" s="1">
        <v>2425</v>
      </c>
      <c r="C2430" s="2" t="s">
        <v>3581</v>
      </c>
      <c r="E2430" t="str" cm="1">
        <f t="array" aca="1" ref="E2430" ca="1">IF(F2430&lt;&gt;"",INDIRECT("'"&amp;F2430&amp;"'!"&amp;G2430),"")</f>
        <v/>
      </c>
      <c r="F2430" s="550"/>
      <c r="H2430" s="3"/>
      <c r="I2430" s="3"/>
      <c r="J2430" s="3"/>
    </row>
    <row r="2431" spans="1:10" ht="15.75" customHeight="1">
      <c r="A2431" s="1">
        <v>2426</v>
      </c>
      <c r="C2431" s="2" t="s">
        <v>3581</v>
      </c>
      <c r="E2431" t="str" cm="1">
        <f t="array" aca="1" ref="E2431" ca="1">IF(F2431&lt;&gt;"",INDIRECT("'"&amp;F2431&amp;"'!"&amp;G2431),"")</f>
        <v/>
      </c>
      <c r="F2431" s="550"/>
      <c r="H2431" s="3"/>
      <c r="I2431" s="3"/>
      <c r="J2431" s="3"/>
    </row>
    <row r="2432" spans="1:10" ht="15.75" customHeight="1">
      <c r="A2432" s="1">
        <v>2427</v>
      </c>
      <c r="C2432" s="2" t="s">
        <v>3581</v>
      </c>
      <c r="E2432" t="str" cm="1">
        <f t="array" aca="1" ref="E2432" ca="1">IF(F2432&lt;&gt;"",INDIRECT("'"&amp;F2432&amp;"'!"&amp;G2432),"")</f>
        <v/>
      </c>
      <c r="F2432" s="550"/>
      <c r="H2432" s="3"/>
      <c r="I2432" s="3"/>
      <c r="J2432" s="3"/>
    </row>
    <row r="2433" spans="1:18" ht="15.75" customHeight="1">
      <c r="A2433" s="1">
        <v>2428</v>
      </c>
      <c r="C2433" s="2" t="s">
        <v>3581</v>
      </c>
      <c r="E2433" t="str" cm="1">
        <f t="array" aca="1" ref="E2433" ca="1">IF(F2433&lt;&gt;"",INDIRECT("'"&amp;F2433&amp;"'!"&amp;G2433),"")</f>
        <v/>
      </c>
      <c r="F2433" s="550"/>
      <c r="H2433" s="3"/>
      <c r="I2433" s="3"/>
      <c r="J2433" s="3"/>
    </row>
    <row r="2434" spans="1:18" ht="15.75" customHeight="1">
      <c r="A2434" s="1">
        <v>2429</v>
      </c>
      <c r="C2434" s="2" t="s">
        <v>3581</v>
      </c>
      <c r="E2434" t="str" cm="1">
        <f t="array" aca="1" ref="E2434" ca="1">IF(F2434&lt;&gt;"",INDIRECT("'"&amp;F2434&amp;"'!"&amp;G2434),"")</f>
        <v/>
      </c>
      <c r="F2434" s="550"/>
      <c r="H2434" s="3"/>
      <c r="I2434" s="3"/>
      <c r="J2434" s="3"/>
    </row>
    <row r="2435" spans="1:18" ht="15.75" customHeight="1">
      <c r="A2435" s="1">
        <v>2430</v>
      </c>
      <c r="C2435" s="2" t="s">
        <v>3581</v>
      </c>
      <c r="E2435" t="str" cm="1">
        <f t="array" aca="1" ref="E2435" ca="1">IF(F2435&lt;&gt;"",INDIRECT("'"&amp;F2435&amp;"'!"&amp;G2435),"")</f>
        <v/>
      </c>
      <c r="F2435" s="550"/>
      <c r="H2435" s="3"/>
      <c r="I2435" s="3"/>
      <c r="J2435" s="3"/>
    </row>
    <row r="2436" spans="1:18" ht="15.75" customHeight="1">
      <c r="A2436" s="1">
        <v>2431</v>
      </c>
      <c r="C2436" s="2" t="s">
        <v>3581</v>
      </c>
      <c r="E2436" t="str" cm="1">
        <f t="array" aca="1" ref="E2436" ca="1">IF(F2436&lt;&gt;"",INDIRECT("'"&amp;F2436&amp;"'!"&amp;G2436),"")</f>
        <v/>
      </c>
      <c r="F2436" s="550"/>
      <c r="H2436" s="3"/>
      <c r="I2436" s="3"/>
      <c r="J2436" s="3"/>
    </row>
    <row r="2437" spans="1:18" ht="15.75" customHeight="1">
      <c r="A2437" s="1">
        <v>2432</v>
      </c>
      <c r="C2437" s="2" t="s">
        <v>3581</v>
      </c>
      <c r="E2437" t="str" cm="1">
        <f t="array" aca="1" ref="E2437" ca="1">IF(F2437&lt;&gt;"",INDIRECT("'"&amp;F2437&amp;"'!"&amp;G2437),"")</f>
        <v/>
      </c>
      <c r="F2437" s="550"/>
      <c r="H2437" s="3"/>
      <c r="I2437" s="3"/>
      <c r="J2437" s="3"/>
    </row>
    <row r="2438" spans="1:18" ht="15.75" customHeight="1">
      <c r="A2438" s="1">
        <v>2433</v>
      </c>
      <c r="C2438" s="2" t="s">
        <v>3581</v>
      </c>
      <c r="E2438" t="str" cm="1">
        <f t="array" aca="1" ref="E2438" ca="1">IF(F2438&lt;&gt;"",INDIRECT("'"&amp;F2438&amp;"'!"&amp;G2438),"")</f>
        <v/>
      </c>
      <c r="F2438" s="550"/>
      <c r="H2438" s="3"/>
      <c r="I2438" s="3"/>
      <c r="J2438" s="3"/>
    </row>
    <row r="2439" spans="1:18" ht="15.75" customHeight="1">
      <c r="A2439" s="1">
        <v>2434</v>
      </c>
      <c r="C2439" s="2" t="s">
        <v>3581</v>
      </c>
      <c r="E2439" t="str" cm="1">
        <f t="array" aca="1" ref="E2439" ca="1">IF(F2439&lt;&gt;"",INDIRECT("'"&amp;F2439&amp;"'!"&amp;G2439),"")</f>
        <v/>
      </c>
      <c r="F2439" s="550"/>
    </row>
    <row r="2440" spans="1:18" ht="15.75" customHeight="1">
      <c r="A2440" s="1">
        <v>2435</v>
      </c>
      <c r="C2440" s="2" t="s">
        <v>3581</v>
      </c>
      <c r="E2440" t="str" cm="1">
        <f t="array" aca="1" ref="E2440" ca="1">IF(F2440&lt;&gt;"",INDIRECT("'"&amp;F2440&amp;"'!"&amp;G2440),"")</f>
        <v/>
      </c>
      <c r="F2440" s="550"/>
    </row>
    <row r="2441" spans="1:18" ht="15.75" customHeight="1">
      <c r="A2441" s="1">
        <v>2436</v>
      </c>
      <c r="C2441" s="2" t="s">
        <v>3581</v>
      </c>
      <c r="E2441" t="str" cm="1">
        <f t="array" aca="1" ref="E2441" ca="1">IF(F2441&lt;&gt;"",INDIRECT("'"&amp;F2441&amp;"'!"&amp;G2441),"")</f>
        <v/>
      </c>
      <c r="F2441" s="550"/>
    </row>
    <row r="2442" spans="1:18" ht="15.75" customHeight="1">
      <c r="A2442" s="1">
        <v>2437</v>
      </c>
      <c r="C2442" s="2" t="s">
        <v>3581</v>
      </c>
      <c r="E2442" t="str" cm="1">
        <f t="array" aca="1" ref="E2442" ca="1">IF(F2442&lt;&gt;"",INDIRECT("'"&amp;F2442&amp;"'!"&amp;G2442),"")</f>
        <v/>
      </c>
      <c r="F2442" s="550"/>
      <c r="H2442" s="3"/>
      <c r="I2442" s="3"/>
      <c r="J2442" s="3"/>
    </row>
    <row r="2443" spans="1:18" ht="15.75" customHeight="1">
      <c r="A2443" s="1">
        <v>2438</v>
      </c>
      <c r="C2443" s="2" t="s">
        <v>3581</v>
      </c>
      <c r="E2443" t="str" cm="1">
        <f t="array" aca="1" ref="E2443" ca="1">IF(F2443&lt;&gt;"",INDIRECT("'"&amp;F2443&amp;"'!"&amp;G2443),"")</f>
        <v/>
      </c>
      <c r="F2443" s="550"/>
    </row>
    <row r="2444" spans="1:18" ht="15.75" customHeight="1">
      <c r="A2444" s="1">
        <v>2439</v>
      </c>
      <c r="C2444" s="2" t="s">
        <v>3581</v>
      </c>
      <c r="E2444" t="str" cm="1">
        <f t="array" aca="1" ref="E2444" ca="1">IF(F2444&lt;&gt;"",INDIRECT("'"&amp;F2444&amp;"'!"&amp;G2444),"")</f>
        <v/>
      </c>
      <c r="F2444" s="550"/>
      <c r="R2444" s="1175"/>
    </row>
    <row r="2445" spans="1:18" ht="15.75" customHeight="1">
      <c r="A2445" s="1">
        <v>2440</v>
      </c>
      <c r="C2445" s="2" t="s">
        <v>3581</v>
      </c>
      <c r="E2445" t="str" cm="1">
        <f t="array" aca="1" ref="E2445" ca="1">IF(F2445&lt;&gt;"",INDIRECT("'"&amp;F2445&amp;"'!"&amp;G2445),"")</f>
        <v/>
      </c>
      <c r="F2445" s="550"/>
    </row>
    <row r="2446" spans="1:18" ht="15.75" customHeight="1">
      <c r="A2446" s="1">
        <v>2441</v>
      </c>
      <c r="C2446" s="2" t="s">
        <v>3581</v>
      </c>
      <c r="E2446" t="str" cm="1">
        <f t="array" aca="1" ref="E2446" ca="1">IF(F2446&lt;&gt;"",INDIRECT("'"&amp;F2446&amp;"'!"&amp;G2446),"")</f>
        <v/>
      </c>
      <c r="F2446" s="550"/>
    </row>
    <row r="2447" spans="1:18" ht="15.75" customHeight="1">
      <c r="A2447" s="1">
        <v>2442</v>
      </c>
      <c r="C2447" s="2" t="s">
        <v>3534</v>
      </c>
      <c r="E2447" t="str" cm="1">
        <f t="array" aca="1" ref="E2447" ca="1">IF(F2447&lt;&gt;"",INDIRECT("'"&amp;F2447&amp;"'!"&amp;G2447),"")</f>
        <v/>
      </c>
      <c r="F2447" s="550"/>
    </row>
    <row r="2448" spans="1:18" ht="15.75" customHeight="1">
      <c r="A2448">
        <v>2443</v>
      </c>
      <c r="C2448" s="2" t="s">
        <v>3581</v>
      </c>
      <c r="E2448" t="str" cm="1">
        <f t="array" aca="1" ref="E2448" ca="1">IF(F2448&lt;&gt;"",INDIRECT("'"&amp;F2448&amp;"'!"&amp;G2448),"")</f>
        <v/>
      </c>
      <c r="F2448" s="550"/>
    </row>
    <row r="2449" spans="1:18" ht="15.75" customHeight="1">
      <c r="A2449" s="1">
        <v>2444</v>
      </c>
      <c r="C2449" s="2" t="s">
        <v>3534</v>
      </c>
      <c r="E2449" t="str" cm="1">
        <f t="array" aca="1" ref="E2449" ca="1">IF(F2449&lt;&gt;"",INDIRECT("'"&amp;F2449&amp;"'!"&amp;G2449),"")</f>
        <v/>
      </c>
      <c r="F2449" s="550"/>
    </row>
    <row r="2450" spans="1:18" ht="15.75" customHeight="1">
      <c r="A2450">
        <v>2445</v>
      </c>
      <c r="C2450" s="2" t="s">
        <v>3581</v>
      </c>
      <c r="E2450" t="str" cm="1">
        <f t="array" aca="1" ref="E2450" ca="1">IF(F2450&lt;&gt;"",INDIRECT("'"&amp;F2450&amp;"'!"&amp;G2450),"")</f>
        <v/>
      </c>
      <c r="F2450" s="550"/>
    </row>
    <row r="2451" spans="1:18" ht="15.75" customHeight="1">
      <c r="A2451" s="1">
        <v>2446</v>
      </c>
      <c r="C2451" s="2" t="s">
        <v>3581</v>
      </c>
      <c r="E2451" t="str" cm="1">
        <f t="array" aca="1" ref="E2451" ca="1">IF(F2451&lt;&gt;"",INDIRECT("'"&amp;F2451&amp;"'!"&amp;G2451),"")</f>
        <v/>
      </c>
      <c r="F2451" s="550"/>
    </row>
    <row r="2452" spans="1:18" ht="15.75" customHeight="1">
      <c r="A2452" s="1">
        <v>2447</v>
      </c>
      <c r="C2452" s="2" t="s">
        <v>3581</v>
      </c>
      <c r="E2452" t="str" cm="1">
        <f t="array" aca="1" ref="E2452" ca="1">IF(F2452&lt;&gt;"",INDIRECT("'"&amp;F2452&amp;"'!"&amp;G2452),"")</f>
        <v/>
      </c>
      <c r="F2452" s="550"/>
    </row>
    <row r="2453" spans="1:18" ht="15.75" customHeight="1">
      <c r="A2453" s="1">
        <v>2448</v>
      </c>
      <c r="C2453" s="2" t="s">
        <v>3581</v>
      </c>
      <c r="E2453" t="str" cm="1">
        <f t="array" aca="1" ref="E2453" ca="1">IF(F2453&lt;&gt;"",INDIRECT("'"&amp;F2453&amp;"'!"&amp;G2453),"")</f>
        <v/>
      </c>
      <c r="F2453" s="550"/>
    </row>
    <row r="2454" spans="1:18" ht="15.75" customHeight="1">
      <c r="A2454" s="1">
        <v>2449</v>
      </c>
      <c r="C2454" s="2" t="s">
        <v>3581</v>
      </c>
      <c r="E2454" t="str" cm="1">
        <f t="array" aca="1" ref="E2454" ca="1">IF(F2454&lt;&gt;"",INDIRECT("'"&amp;F2454&amp;"'!"&amp;G2454),"")</f>
        <v/>
      </c>
      <c r="F2454" s="550"/>
    </row>
    <row r="2455" spans="1:18" ht="15.75" customHeight="1">
      <c r="A2455" s="1">
        <v>2450</v>
      </c>
      <c r="C2455" s="2" t="s">
        <v>3581</v>
      </c>
      <c r="E2455" t="str" cm="1">
        <f t="array" aca="1" ref="E2455" ca="1">IF(F2455&lt;&gt;"",INDIRECT("'"&amp;F2455&amp;"'!"&amp;G2455),"")</f>
        <v/>
      </c>
      <c r="F2455" s="550"/>
      <c r="R2455" s="1175"/>
    </row>
    <row r="2456" spans="1:18" ht="15.75" customHeight="1">
      <c r="A2456" s="1">
        <v>2451</v>
      </c>
      <c r="C2456" s="2" t="s">
        <v>3581</v>
      </c>
      <c r="E2456" t="str" cm="1">
        <f t="array" aca="1" ref="E2456" ca="1">IF(F2456&lt;&gt;"",INDIRECT("'"&amp;F2456&amp;"'!"&amp;G2456),"")</f>
        <v/>
      </c>
      <c r="F2456" s="550"/>
      <c r="R2456" s="1175"/>
    </row>
    <row r="2457" spans="1:18" ht="15.75" customHeight="1">
      <c r="A2457" s="1">
        <v>2452</v>
      </c>
      <c r="C2457" s="2" t="s">
        <v>3581</v>
      </c>
      <c r="E2457" t="str" cm="1">
        <f t="array" aca="1" ref="E2457" ca="1">IF(F2457&lt;&gt;"",INDIRECT("'"&amp;F2457&amp;"'!"&amp;G2457),"")</f>
        <v/>
      </c>
      <c r="F2457" s="550"/>
      <c r="R2457" s="1175"/>
    </row>
    <row r="2458" spans="1:18" ht="15.75" customHeight="1">
      <c r="A2458" s="1">
        <v>2453</v>
      </c>
      <c r="C2458" s="2" t="s">
        <v>3581</v>
      </c>
      <c r="E2458" t="str" cm="1">
        <f t="array" aca="1" ref="E2458" ca="1">IF(F2458&lt;&gt;"",INDIRECT("'"&amp;F2458&amp;"'!"&amp;G2458),"")</f>
        <v/>
      </c>
      <c r="F2458" s="550"/>
      <c r="R2458" s="1175"/>
    </row>
    <row r="2459" spans="1:18" ht="15.75" customHeight="1">
      <c r="A2459" s="1">
        <v>2454</v>
      </c>
      <c r="C2459" s="2" t="s">
        <v>3581</v>
      </c>
      <c r="E2459" t="str" cm="1">
        <f t="array" aca="1" ref="E2459" ca="1">IF(F2459&lt;&gt;"",INDIRECT("'"&amp;F2459&amp;"'!"&amp;G2459),"")</f>
        <v/>
      </c>
      <c r="F2459" s="550"/>
    </row>
    <row r="2460" spans="1:18" ht="15.75" customHeight="1">
      <c r="A2460" s="1">
        <v>2455</v>
      </c>
      <c r="C2460" s="2" t="s">
        <v>3581</v>
      </c>
      <c r="E2460" t="str" cm="1">
        <f t="array" aca="1" ref="E2460" ca="1">IF(F2460&lt;&gt;"",INDIRECT("'"&amp;F2460&amp;"'!"&amp;G2460),"")</f>
        <v/>
      </c>
      <c r="F2460" s="550"/>
    </row>
    <row r="2461" spans="1:18" ht="15.75" customHeight="1">
      <c r="A2461" s="1">
        <v>2456</v>
      </c>
      <c r="C2461" s="2" t="s">
        <v>3581</v>
      </c>
      <c r="E2461" t="str" cm="1">
        <f t="array" aca="1" ref="E2461" ca="1">IF(F2461&lt;&gt;"",INDIRECT("'"&amp;F2461&amp;"'!"&amp;G2461),"")</f>
        <v/>
      </c>
      <c r="F2461" s="550"/>
    </row>
    <row r="2462" spans="1:18" ht="15.75" customHeight="1">
      <c r="A2462" s="1">
        <v>2457</v>
      </c>
      <c r="C2462" s="2" t="s">
        <v>3581</v>
      </c>
      <c r="E2462" t="str" cm="1">
        <f t="array" aca="1" ref="E2462" ca="1">IF(F2462&lt;&gt;"",INDIRECT("'"&amp;F2462&amp;"'!"&amp;G2462),"")</f>
        <v/>
      </c>
      <c r="F2462" s="550"/>
    </row>
    <row r="2463" spans="1:18" ht="15.75" customHeight="1">
      <c r="A2463" s="1">
        <v>2458</v>
      </c>
      <c r="C2463" s="2" t="s">
        <v>3581</v>
      </c>
      <c r="E2463" t="str" cm="1">
        <f t="array" aca="1" ref="E2463" ca="1">IF(F2463&lt;&gt;"",INDIRECT("'"&amp;F2463&amp;"'!"&amp;G2463),"")</f>
        <v/>
      </c>
      <c r="F2463" s="550"/>
    </row>
    <row r="2464" spans="1:18" ht="15.75" customHeight="1">
      <c r="A2464" s="1">
        <v>2459</v>
      </c>
      <c r="C2464" s="2" t="s">
        <v>3581</v>
      </c>
      <c r="E2464" t="str" cm="1">
        <f t="array" aca="1" ref="E2464" ca="1">IF(F2464&lt;&gt;"",INDIRECT("'"&amp;F2464&amp;"'!"&amp;G2464),"")</f>
        <v/>
      </c>
      <c r="F2464" s="550"/>
    </row>
    <row r="2465" spans="1:18" ht="15.75" customHeight="1">
      <c r="A2465" s="1">
        <v>2460</v>
      </c>
      <c r="C2465" s="2" t="s">
        <v>3581</v>
      </c>
      <c r="E2465" t="str" cm="1">
        <f t="array" aca="1" ref="E2465" ca="1">IF(F2465&lt;&gt;"",INDIRECT("'"&amp;F2465&amp;"'!"&amp;G2465),"")</f>
        <v/>
      </c>
      <c r="F2465" s="550"/>
    </row>
    <row r="2466" spans="1:18" ht="15.75" customHeight="1">
      <c r="A2466" s="1">
        <v>2461</v>
      </c>
      <c r="C2466" s="2" t="s">
        <v>3581</v>
      </c>
      <c r="E2466" t="str" cm="1">
        <f t="array" aca="1" ref="E2466" ca="1">IF(F2466&lt;&gt;"",INDIRECT("'"&amp;F2466&amp;"'!"&amp;G2466),"")</f>
        <v/>
      </c>
      <c r="F2466" s="550"/>
      <c r="R2466" s="1175"/>
    </row>
    <row r="2467" spans="1:18" ht="15.75" customHeight="1">
      <c r="A2467" s="1">
        <v>2462</v>
      </c>
      <c r="C2467" s="2" t="s">
        <v>3581</v>
      </c>
      <c r="E2467" t="str" cm="1">
        <f t="array" aca="1" ref="E2467" ca="1">IF(F2467&lt;&gt;"",INDIRECT("'"&amp;F2467&amp;"'!"&amp;G2467),"")</f>
        <v/>
      </c>
      <c r="F2467" s="550"/>
      <c r="R2467" s="1175"/>
    </row>
    <row r="2468" spans="1:18" ht="15.75" customHeight="1">
      <c r="A2468" s="1">
        <v>2463</v>
      </c>
      <c r="C2468" s="2" t="s">
        <v>3581</v>
      </c>
      <c r="E2468" t="str" cm="1">
        <f t="array" aca="1" ref="E2468" ca="1">IF(F2468&lt;&gt;"",INDIRECT("'"&amp;F2468&amp;"'!"&amp;G2468),"")</f>
        <v/>
      </c>
      <c r="F2468" s="550"/>
      <c r="R2468" s="1175"/>
    </row>
    <row r="2469" spans="1:18" ht="15.75" customHeight="1">
      <c r="A2469" s="1">
        <v>2464</v>
      </c>
      <c r="C2469" s="2" t="s">
        <v>3581</v>
      </c>
      <c r="E2469" t="str" cm="1">
        <f t="array" aca="1" ref="E2469" ca="1">IF(F2469&lt;&gt;"",INDIRECT("'"&amp;F2469&amp;"'!"&amp;G2469),"")</f>
        <v/>
      </c>
      <c r="F2469" s="550"/>
    </row>
    <row r="2470" spans="1:18" ht="15.75" customHeight="1">
      <c r="A2470" s="1">
        <v>2465</v>
      </c>
      <c r="C2470" s="2" t="s">
        <v>3581</v>
      </c>
      <c r="E2470" t="str" cm="1">
        <f t="array" aca="1" ref="E2470" ca="1">IF(F2470&lt;&gt;"",INDIRECT("'"&amp;F2470&amp;"'!"&amp;G2470),"")</f>
        <v/>
      </c>
      <c r="F2470" s="550"/>
      <c r="R2470" s="1175"/>
    </row>
    <row r="2471" spans="1:18" ht="15.75" customHeight="1">
      <c r="A2471" s="1">
        <v>2466</v>
      </c>
      <c r="C2471" s="2" t="s">
        <v>3581</v>
      </c>
      <c r="E2471" t="str" cm="1">
        <f t="array" aca="1" ref="E2471" ca="1">IF(F2471&lt;&gt;"",INDIRECT("'"&amp;F2471&amp;"'!"&amp;G2471),"")</f>
        <v/>
      </c>
      <c r="F2471" s="550"/>
      <c r="R2471" s="1175"/>
    </row>
    <row r="2472" spans="1:18" ht="15.75" customHeight="1">
      <c r="A2472" s="1">
        <v>2467</v>
      </c>
      <c r="C2472" s="2" t="s">
        <v>3581</v>
      </c>
      <c r="E2472" t="str" cm="1">
        <f t="array" aca="1" ref="E2472" ca="1">IF(F2472&lt;&gt;"",INDIRECT("'"&amp;F2472&amp;"'!"&amp;G2472),"")</f>
        <v/>
      </c>
      <c r="F2472" s="550"/>
      <c r="H2472" s="3"/>
      <c r="I2472" s="3"/>
      <c r="J2472" s="3"/>
    </row>
    <row r="2473" spans="1:18" ht="15.75" customHeight="1">
      <c r="A2473" s="1">
        <v>2468</v>
      </c>
      <c r="C2473" s="2" t="s">
        <v>3581</v>
      </c>
      <c r="E2473" t="str" cm="1">
        <f t="array" aca="1" ref="E2473" ca="1">IF(F2473&lt;&gt;"",INDIRECT("'"&amp;F2473&amp;"'!"&amp;G2473),"")</f>
        <v/>
      </c>
      <c r="F2473" s="550"/>
      <c r="H2473" s="3"/>
      <c r="I2473" s="3"/>
      <c r="J2473" s="3"/>
    </row>
    <row r="2474" spans="1:18" ht="15.75" customHeight="1">
      <c r="A2474" s="1">
        <v>2469</v>
      </c>
      <c r="C2474" s="2" t="s">
        <v>3581</v>
      </c>
      <c r="E2474" t="str" cm="1">
        <f t="array" aca="1" ref="E2474" ca="1">IF(F2474&lt;&gt;"",INDIRECT("'"&amp;F2474&amp;"'!"&amp;G2474),"")</f>
        <v/>
      </c>
      <c r="F2474" s="550"/>
      <c r="H2474" s="3"/>
      <c r="I2474" s="3"/>
      <c r="J2474" s="3"/>
    </row>
    <row r="2475" spans="1:18" ht="15.75" customHeight="1">
      <c r="A2475" s="1">
        <v>2470</v>
      </c>
      <c r="C2475" s="2" t="s">
        <v>3581</v>
      </c>
      <c r="E2475" t="str" cm="1">
        <f t="array" aca="1" ref="E2475" ca="1">IF(F2475&lt;&gt;"",INDIRECT("'"&amp;F2475&amp;"'!"&amp;G2475),"")</f>
        <v/>
      </c>
      <c r="F2475" s="550"/>
      <c r="H2475" s="3"/>
      <c r="I2475" s="3"/>
      <c r="J2475" s="3"/>
    </row>
    <row r="2476" spans="1:18" ht="15.75" customHeight="1">
      <c r="A2476" s="1">
        <v>2471</v>
      </c>
      <c r="C2476" s="2" t="s">
        <v>3581</v>
      </c>
      <c r="E2476" t="str" cm="1">
        <f t="array" aca="1" ref="E2476" ca="1">IF(F2476&lt;&gt;"",INDIRECT("'"&amp;F2476&amp;"'!"&amp;G2476),"")</f>
        <v/>
      </c>
      <c r="F2476" s="550"/>
      <c r="H2476" s="3"/>
      <c r="I2476" s="3"/>
      <c r="J2476" s="3"/>
    </row>
    <row r="2477" spans="1:18" ht="15.75" customHeight="1">
      <c r="A2477" s="1">
        <v>2472</v>
      </c>
      <c r="C2477" s="2" t="s">
        <v>3581</v>
      </c>
      <c r="E2477" t="str" cm="1">
        <f t="array" aca="1" ref="E2477" ca="1">IF(F2477&lt;&gt;"",INDIRECT("'"&amp;F2477&amp;"'!"&amp;G2477),"")</f>
        <v/>
      </c>
      <c r="F2477" s="550"/>
      <c r="H2477" s="3"/>
      <c r="I2477" s="3"/>
      <c r="J2477" s="3"/>
    </row>
    <row r="2478" spans="1:18" ht="15.75" customHeight="1">
      <c r="A2478" s="1">
        <v>2473</v>
      </c>
      <c r="C2478" s="2" t="s">
        <v>3581</v>
      </c>
      <c r="E2478" t="str" cm="1">
        <f t="array" aca="1" ref="E2478" ca="1">IF(F2478&lt;&gt;"",INDIRECT("'"&amp;F2478&amp;"'!"&amp;G2478),"")</f>
        <v/>
      </c>
      <c r="F2478" s="550"/>
      <c r="H2478" s="3"/>
      <c r="I2478" s="3"/>
      <c r="J2478" s="3"/>
    </row>
    <row r="2479" spans="1:18" ht="15.75" customHeight="1">
      <c r="A2479">
        <v>2474</v>
      </c>
      <c r="C2479" s="2" t="s">
        <v>3581</v>
      </c>
      <c r="E2479" t="str" cm="1">
        <f t="array" aca="1" ref="E2479" ca="1">IF(F2479&lt;&gt;"",INDIRECT("'"&amp;F2479&amp;"'!"&amp;G2479),"")</f>
        <v/>
      </c>
      <c r="F2479" s="550"/>
      <c r="H2479" s="3"/>
      <c r="I2479" s="3"/>
      <c r="J2479" s="3"/>
    </row>
    <row r="2480" spans="1:18" ht="15.75" customHeight="1">
      <c r="A2480" s="1">
        <v>2475</v>
      </c>
      <c r="C2480" s="2" t="s">
        <v>3581</v>
      </c>
      <c r="E2480" t="str" cm="1">
        <f t="array" aca="1" ref="E2480" ca="1">IF(F2480&lt;&gt;"",INDIRECT("'"&amp;F2480&amp;"'!"&amp;G2480),"")</f>
        <v/>
      </c>
      <c r="F2480" s="550"/>
      <c r="H2480" s="3"/>
      <c r="I2480" s="3"/>
      <c r="J2480" s="3"/>
    </row>
    <row r="2481" spans="1:18" ht="15.75" customHeight="1">
      <c r="A2481" s="1">
        <v>2476</v>
      </c>
      <c r="C2481" s="2" t="s">
        <v>3581</v>
      </c>
      <c r="E2481" t="str" cm="1">
        <f t="array" aca="1" ref="E2481" ca="1">IF(F2481&lt;&gt;"",INDIRECT("'"&amp;F2481&amp;"'!"&amp;G2481),"")</f>
        <v/>
      </c>
      <c r="F2481" s="550"/>
      <c r="H2481" s="3"/>
      <c r="I2481" s="3"/>
      <c r="J2481" s="3"/>
    </row>
    <row r="2482" spans="1:18" ht="15.75" customHeight="1">
      <c r="A2482" s="1">
        <v>2477</v>
      </c>
      <c r="C2482" s="2" t="s">
        <v>3581</v>
      </c>
      <c r="E2482" t="str" cm="1">
        <f t="array" aca="1" ref="E2482" ca="1">IF(F2482&lt;&gt;"",INDIRECT("'"&amp;F2482&amp;"'!"&amp;G2482),"")</f>
        <v/>
      </c>
      <c r="F2482" s="550"/>
      <c r="H2482" s="3"/>
      <c r="I2482" s="3"/>
      <c r="J2482" s="3"/>
    </row>
    <row r="2483" spans="1:18" ht="15.75" customHeight="1">
      <c r="A2483" s="1">
        <v>2478</v>
      </c>
      <c r="C2483" s="2" t="s">
        <v>3581</v>
      </c>
      <c r="E2483" t="str" cm="1">
        <f t="array" aca="1" ref="E2483" ca="1">IF(F2483&lt;&gt;"",INDIRECT("'"&amp;F2483&amp;"'!"&amp;G2483),"")</f>
        <v/>
      </c>
      <c r="F2483" s="550"/>
      <c r="H2483" s="3"/>
      <c r="I2483" s="3"/>
      <c r="J2483" s="3"/>
    </row>
    <row r="2484" spans="1:18" ht="15.75" customHeight="1">
      <c r="A2484" s="1">
        <v>2479</v>
      </c>
      <c r="C2484" s="2" t="s">
        <v>3581</v>
      </c>
      <c r="E2484" t="str" cm="1">
        <f t="array" aca="1" ref="E2484" ca="1">IF(F2484&lt;&gt;"",INDIRECT("'"&amp;F2484&amp;"'!"&amp;G2484),"")</f>
        <v/>
      </c>
      <c r="F2484" s="550"/>
      <c r="H2484" s="3"/>
      <c r="I2484" s="3"/>
      <c r="J2484" s="3"/>
    </row>
    <row r="2485" spans="1:18" ht="15.75" customHeight="1">
      <c r="A2485" s="1">
        <v>2480</v>
      </c>
      <c r="C2485" s="2" t="s">
        <v>3581</v>
      </c>
      <c r="E2485" t="str" cm="1">
        <f t="array" aca="1" ref="E2485" ca="1">IF(F2485&lt;&gt;"",INDIRECT("'"&amp;F2485&amp;"'!"&amp;G2485),"")</f>
        <v/>
      </c>
      <c r="F2485" s="550"/>
      <c r="H2485" s="3"/>
      <c r="I2485" s="3"/>
      <c r="J2485" s="3"/>
    </row>
    <row r="2486" spans="1:18" ht="15.75" customHeight="1">
      <c r="A2486" s="1">
        <v>2481</v>
      </c>
      <c r="C2486" s="2" t="s">
        <v>3581</v>
      </c>
      <c r="E2486" t="str" cm="1">
        <f t="array" aca="1" ref="E2486" ca="1">IF(F2486&lt;&gt;"",INDIRECT("'"&amp;F2486&amp;"'!"&amp;G2486),"")</f>
        <v/>
      </c>
      <c r="F2486" s="550"/>
      <c r="H2486" s="3"/>
      <c r="I2486" s="3"/>
      <c r="J2486" s="3"/>
    </row>
    <row r="2487" spans="1:18" ht="15.75" customHeight="1">
      <c r="A2487" s="1">
        <v>2482</v>
      </c>
      <c r="C2487" s="2" t="s">
        <v>3581</v>
      </c>
      <c r="E2487" t="str" cm="1">
        <f t="array" aca="1" ref="E2487" ca="1">IF(F2487&lt;&gt;"",INDIRECT("'"&amp;F2487&amp;"'!"&amp;G2487),"")</f>
        <v/>
      </c>
      <c r="F2487" s="550"/>
      <c r="H2487" s="3"/>
      <c r="I2487" s="3"/>
      <c r="J2487" s="3"/>
    </row>
    <row r="2488" spans="1:18" ht="15.75" customHeight="1">
      <c r="A2488" s="1">
        <v>2483</v>
      </c>
      <c r="C2488" s="2" t="s">
        <v>3581</v>
      </c>
      <c r="E2488" t="str" cm="1">
        <f t="array" aca="1" ref="E2488" ca="1">IF(F2488&lt;&gt;"",INDIRECT("'"&amp;F2488&amp;"'!"&amp;G2488),"")</f>
        <v/>
      </c>
      <c r="F2488" s="550"/>
      <c r="H2488" s="3"/>
      <c r="I2488" s="3"/>
      <c r="J2488" s="3"/>
    </row>
    <row r="2489" spans="1:18" ht="15.75" customHeight="1">
      <c r="A2489" s="1">
        <v>2484</v>
      </c>
      <c r="C2489" s="2" t="s">
        <v>3581</v>
      </c>
      <c r="E2489" t="str" cm="1">
        <f t="array" aca="1" ref="E2489" ca="1">IF(F2489&lt;&gt;"",INDIRECT("'"&amp;F2489&amp;"'!"&amp;G2489),"")</f>
        <v/>
      </c>
      <c r="F2489" s="550"/>
      <c r="H2489" s="3"/>
      <c r="I2489" s="3"/>
      <c r="J2489" s="3"/>
    </row>
    <row r="2490" spans="1:18" ht="15.75" customHeight="1">
      <c r="A2490" s="1">
        <v>2485</v>
      </c>
      <c r="C2490" s="2" t="s">
        <v>3581</v>
      </c>
      <c r="E2490" t="str" cm="1">
        <f t="array" aca="1" ref="E2490" ca="1">IF(F2490&lt;&gt;"",INDIRECT("'"&amp;F2490&amp;"'!"&amp;G2490),"")</f>
        <v/>
      </c>
      <c r="F2490" s="550"/>
      <c r="H2490" s="3"/>
      <c r="I2490" s="3"/>
      <c r="J2490" s="3"/>
    </row>
    <row r="2491" spans="1:18" ht="15.75" customHeight="1">
      <c r="A2491" s="1">
        <v>2486</v>
      </c>
      <c r="C2491" s="2" t="s">
        <v>3581</v>
      </c>
      <c r="E2491" t="str" cm="1">
        <f t="array" aca="1" ref="E2491" ca="1">IF(F2491&lt;&gt;"",INDIRECT("'"&amp;F2491&amp;"'!"&amp;G2491),"")</f>
        <v/>
      </c>
      <c r="F2491" s="550"/>
      <c r="H2491" s="3"/>
      <c r="I2491" s="3"/>
      <c r="J2491" s="3"/>
    </row>
    <row r="2492" spans="1:18" ht="15.75" customHeight="1">
      <c r="A2492" s="1">
        <v>2487</v>
      </c>
      <c r="C2492" s="2" t="s">
        <v>3581</v>
      </c>
      <c r="E2492" t="str" cm="1">
        <f t="array" aca="1" ref="E2492" ca="1">IF(F2492&lt;&gt;"",INDIRECT("'"&amp;F2492&amp;"'!"&amp;G2492),"")</f>
        <v/>
      </c>
      <c r="F2492" s="550"/>
      <c r="H2492" s="3"/>
      <c r="I2492" s="3"/>
      <c r="J2492" s="3"/>
    </row>
    <row r="2493" spans="1:18" ht="15.75" customHeight="1">
      <c r="A2493" s="1">
        <v>2488</v>
      </c>
      <c r="C2493" s="2" t="s">
        <v>3581</v>
      </c>
      <c r="E2493" t="str" cm="1">
        <f t="array" aca="1" ref="E2493" ca="1">IF(F2493&lt;&gt;"",INDIRECT("'"&amp;F2493&amp;"'!"&amp;G2493),"")</f>
        <v/>
      </c>
      <c r="F2493" s="550"/>
      <c r="H2493" s="3"/>
      <c r="I2493" s="3"/>
      <c r="J2493" s="3"/>
    </row>
    <row r="2494" spans="1:18" ht="15.75" customHeight="1">
      <c r="A2494" s="1">
        <v>2489</v>
      </c>
      <c r="C2494" s="2" t="s">
        <v>3581</v>
      </c>
      <c r="E2494" t="str" cm="1">
        <f t="array" aca="1" ref="E2494" ca="1">IF(F2494&lt;&gt;"",INDIRECT("'"&amp;F2494&amp;"'!"&amp;G2494),"")</f>
        <v/>
      </c>
      <c r="F2494" s="550"/>
      <c r="H2494" s="3"/>
      <c r="I2494" s="3"/>
      <c r="J2494" s="3"/>
    </row>
    <row r="2495" spans="1:18">
      <c r="A2495">
        <v>2490</v>
      </c>
      <c r="B2495" s="6">
        <f>'BudgetSum 2-4'!C5</f>
        <v>936518</v>
      </c>
      <c r="D2495" t="b">
        <f ca="1">E2495=B2495</f>
        <v>1</v>
      </c>
      <c r="E2495" cm="1">
        <f t="array" aca="1" ref="E2495" ca="1">IF(F2495&lt;&gt;"",INDIRECT("'"&amp;F2495&amp;"'!"&amp;G2495),"")</f>
        <v>936518</v>
      </c>
      <c r="F2495" s="1175" t="s">
        <v>3517</v>
      </c>
      <c r="G2495" t="s">
        <v>3644</v>
      </c>
      <c r="R2495" s="1175"/>
    </row>
    <row r="2496" spans="1:18" ht="15.75" customHeight="1">
      <c r="A2496" s="1">
        <v>2491</v>
      </c>
      <c r="C2496" s="2" t="s">
        <v>3581</v>
      </c>
      <c r="E2496" t="str" cm="1">
        <f t="array" aca="1" ref="E2496" ca="1">IF(F2496&lt;&gt;"",INDIRECT("'"&amp;F2496&amp;"'!"&amp;G2496),"")</f>
        <v/>
      </c>
      <c r="F2496" s="550"/>
      <c r="H2496" s="3"/>
      <c r="I2496" s="3"/>
      <c r="J2496" s="3"/>
    </row>
    <row r="2497" spans="1:18" ht="15" customHeight="1">
      <c r="A2497">
        <v>2492</v>
      </c>
      <c r="B2497" s="6">
        <f>'BudgetSum 2-4'!C7</f>
        <v>293069</v>
      </c>
      <c r="D2497" t="b">
        <f t="shared" ref="D2497:D2506" ca="1" si="34">E2497=B2497</f>
        <v>1</v>
      </c>
      <c r="E2497" cm="1">
        <f t="array" aca="1" ref="E2497" ca="1">IF(F2497&lt;&gt;"",INDIRECT("'"&amp;F2497&amp;"'!"&amp;G2497),"")</f>
        <v>293069</v>
      </c>
      <c r="F2497" s="1175" t="s">
        <v>3517</v>
      </c>
      <c r="G2497" t="s">
        <v>3527</v>
      </c>
      <c r="H2497" s="3"/>
      <c r="I2497" s="3"/>
      <c r="J2497" s="3"/>
    </row>
    <row r="2498" spans="1:18" ht="15" customHeight="1">
      <c r="A2498">
        <v>2493</v>
      </c>
      <c r="B2498" s="6">
        <f>'BudgetSum 2-4'!C8</f>
        <v>84750</v>
      </c>
      <c r="D2498" t="b">
        <f t="shared" ca="1" si="34"/>
        <v>1</v>
      </c>
      <c r="E2498" cm="1">
        <f t="array" aca="1" ref="E2498" ca="1">IF(F2498&lt;&gt;"",INDIRECT("'"&amp;F2498&amp;"'!"&amp;G2498),"")</f>
        <v>84750</v>
      </c>
      <c r="F2498" s="1175" t="s">
        <v>3517</v>
      </c>
      <c r="G2498" t="s">
        <v>3536</v>
      </c>
      <c r="H2498" s="3"/>
      <c r="I2498" s="3"/>
      <c r="J2498" s="3"/>
    </row>
    <row r="2499" spans="1:18" ht="15" customHeight="1">
      <c r="A2499">
        <v>2494</v>
      </c>
      <c r="B2499" s="6">
        <f>'BudgetSum 2-4'!C9</f>
        <v>1327721</v>
      </c>
      <c r="D2499" t="b">
        <f t="shared" ca="1" si="34"/>
        <v>1</v>
      </c>
      <c r="E2499" cm="1">
        <f t="array" aca="1" ref="E2499" ca="1">IF(F2499&lt;&gt;"",INDIRECT("'"&amp;F2499&amp;"'!"&amp;G2499),"")</f>
        <v>1327721</v>
      </c>
      <c r="F2499" s="1175" t="s">
        <v>3517</v>
      </c>
      <c r="G2499" t="s">
        <v>4191</v>
      </c>
      <c r="H2499" s="3"/>
      <c r="I2499" s="3"/>
      <c r="J2499" s="3"/>
    </row>
    <row r="2500" spans="1:18" ht="15" customHeight="1">
      <c r="A2500">
        <v>2495</v>
      </c>
      <c r="B2500" s="6">
        <f>'BudgetSum 2-4'!C13</f>
        <v>651771</v>
      </c>
      <c r="D2500" t="b">
        <f t="shared" ca="1" si="34"/>
        <v>1</v>
      </c>
      <c r="E2500" cm="1">
        <f t="array" aca="1" ref="E2500" ca="1">IF(F2500&lt;&gt;"",INDIRECT("'"&amp;F2500&amp;"'!"&amp;G2500),"")</f>
        <v>651771</v>
      </c>
      <c r="F2500" s="1175" t="s">
        <v>3517</v>
      </c>
      <c r="G2500" t="s">
        <v>3531</v>
      </c>
      <c r="H2500" s="3"/>
      <c r="I2500" s="3"/>
      <c r="J2500" s="3"/>
    </row>
    <row r="2501" spans="1:18" ht="15" customHeight="1">
      <c r="A2501">
        <v>2496</v>
      </c>
      <c r="B2501" s="6">
        <f>'BudgetSum 2-4'!C14</f>
        <v>423820</v>
      </c>
      <c r="D2501" t="b">
        <f t="shared" ca="1" si="34"/>
        <v>1</v>
      </c>
      <c r="E2501" cm="1">
        <f t="array" aca="1" ref="E2501" ca="1">IF(F2501&lt;&gt;"",INDIRECT("'"&amp;F2501&amp;"'!"&amp;G2501),"")</f>
        <v>423820</v>
      </c>
      <c r="F2501" s="1175" t="s">
        <v>3517</v>
      </c>
      <c r="G2501" t="s">
        <v>3645</v>
      </c>
      <c r="H2501" s="3"/>
      <c r="I2501" s="3"/>
      <c r="J2501" s="3"/>
    </row>
    <row r="2502" spans="1:18">
      <c r="A2502">
        <v>2497</v>
      </c>
      <c r="B2502" s="6">
        <f>'BudgetSum 2-4'!C15</f>
        <v>0</v>
      </c>
      <c r="D2502" t="b">
        <f t="shared" ca="1" si="34"/>
        <v>1</v>
      </c>
      <c r="E2502" cm="1">
        <f t="array" aca="1" ref="E2502" ca="1">IF(F2502&lt;&gt;"",INDIRECT("'"&amp;F2502&amp;"'!"&amp;G2502),"")</f>
        <v>0</v>
      </c>
      <c r="F2502" s="1175" t="s">
        <v>3517</v>
      </c>
      <c r="G2502" t="s">
        <v>3532</v>
      </c>
      <c r="R2502" s="1175"/>
    </row>
    <row r="2503" spans="1:18" ht="15" customHeight="1">
      <c r="A2503">
        <v>2498</v>
      </c>
      <c r="B2503" s="6">
        <f>'BudgetSum 2-4'!C16</f>
        <v>247130</v>
      </c>
      <c r="D2503" t="b">
        <f t="shared" ca="1" si="34"/>
        <v>1</v>
      </c>
      <c r="E2503" cm="1">
        <f t="array" aca="1" ref="E2503" ca="1">IF(F2503&lt;&gt;"",INDIRECT("'"&amp;F2503&amp;"'!"&amp;G2503),"")</f>
        <v>247130</v>
      </c>
      <c r="F2503" s="1175" t="s">
        <v>3517</v>
      </c>
      <c r="G2503" t="s">
        <v>3533</v>
      </c>
      <c r="H2503" s="3"/>
      <c r="I2503" s="3"/>
      <c r="J2503" s="3"/>
    </row>
    <row r="2504" spans="1:18" ht="15" customHeight="1">
      <c r="A2504">
        <v>2499</v>
      </c>
      <c r="B2504" s="6">
        <f>'BudgetSum 2-4'!C17</f>
        <v>0</v>
      </c>
      <c r="D2504" t="b">
        <f t="shared" ca="1" si="34"/>
        <v>1</v>
      </c>
      <c r="E2504" cm="1">
        <f t="array" aca="1" ref="E2504" ca="1">IF(F2504&lt;&gt;"",INDIRECT("'"&amp;F2504&amp;"'!"&amp;G2504),"")</f>
        <v>0</v>
      </c>
      <c r="F2504" s="1175" t="s">
        <v>3517</v>
      </c>
      <c r="G2504" t="s">
        <v>3535</v>
      </c>
      <c r="H2504" s="3"/>
      <c r="I2504" s="3"/>
      <c r="J2504" s="3"/>
    </row>
    <row r="2505" spans="1:18" ht="15" customHeight="1">
      <c r="A2505">
        <v>2500</v>
      </c>
      <c r="B2505" s="6">
        <f>'BudgetSum 2-4'!C19</f>
        <v>1327721</v>
      </c>
      <c r="D2505" t="b">
        <f t="shared" ca="1" si="34"/>
        <v>1</v>
      </c>
      <c r="E2505" cm="1">
        <f t="array" aca="1" ref="E2505" ca="1">IF(F2505&lt;&gt;"",INDIRECT("'"&amp;F2505&amp;"'!"&amp;G2505),"")</f>
        <v>1327721</v>
      </c>
      <c r="F2505" s="1175" t="s">
        <v>3517</v>
      </c>
      <c r="G2505" t="s">
        <v>3537</v>
      </c>
      <c r="H2505" s="3"/>
      <c r="I2505" s="3"/>
      <c r="J2505" s="3"/>
    </row>
    <row r="2506" spans="1:18">
      <c r="A2506">
        <v>2501</v>
      </c>
      <c r="B2506" s="6">
        <f>'BudgetSum 2-4'!C22</f>
        <v>0</v>
      </c>
      <c r="D2506" t="b">
        <f t="shared" ca="1" si="34"/>
        <v>1</v>
      </c>
      <c r="E2506" cm="1">
        <f t="array" aca="1" ref="E2506" ca="1">IF(F2506&lt;&gt;"",INDIRECT("'"&amp;F2506&amp;"'!"&amp;G2506),"")</f>
        <v>0</v>
      </c>
      <c r="F2506" s="1175" t="s">
        <v>3517</v>
      </c>
      <c r="G2506" t="s">
        <v>4192</v>
      </c>
      <c r="R2506" s="1175"/>
    </row>
    <row r="2507" spans="1:18" ht="15.75" customHeight="1">
      <c r="A2507" s="1">
        <v>2502</v>
      </c>
      <c r="C2507" s="2" t="s">
        <v>3581</v>
      </c>
      <c r="E2507" t="str" cm="1">
        <f t="array" aca="1" ref="E2507" ca="1">IF(F2507&lt;&gt;"",INDIRECT("'"&amp;F2507&amp;"'!"&amp;G2507),"")</f>
        <v/>
      </c>
      <c r="F2507" s="550"/>
      <c r="H2507" s="3"/>
      <c r="I2507" s="3"/>
      <c r="J2507" s="3"/>
    </row>
    <row r="2508" spans="1:18">
      <c r="A2508">
        <v>2503</v>
      </c>
      <c r="B2508" s="6">
        <f>'BudgetSum 2-4'!D5</f>
        <v>0</v>
      </c>
      <c r="D2508" t="b">
        <f ca="1">E2508=B2508</f>
        <v>1</v>
      </c>
      <c r="E2508" cm="1">
        <f t="array" aca="1" ref="E2508" ca="1">IF(F2508&lt;&gt;"",INDIRECT("'"&amp;F2508&amp;"'!"&amp;G2508),"")</f>
        <v>0</v>
      </c>
      <c r="F2508" s="1175" t="s">
        <v>3517</v>
      </c>
      <c r="G2508" t="s">
        <v>3681</v>
      </c>
      <c r="R2508" s="1175"/>
    </row>
    <row r="2509" spans="1:18" ht="15.75" customHeight="1">
      <c r="A2509" s="1">
        <v>2504</v>
      </c>
      <c r="C2509" s="2" t="s">
        <v>3581</v>
      </c>
      <c r="E2509" t="str" cm="1">
        <f t="array" aca="1" ref="E2509" ca="1">IF(F2509&lt;&gt;"",INDIRECT("'"&amp;F2509&amp;"'!"&amp;G2509),"")</f>
        <v/>
      </c>
      <c r="F2509" s="550"/>
      <c r="H2509" s="3"/>
      <c r="I2509" s="3"/>
      <c r="J2509" s="3"/>
    </row>
    <row r="2510" spans="1:18">
      <c r="A2510">
        <v>2505</v>
      </c>
      <c r="B2510" s="6">
        <f>'BudgetSum 2-4'!D7</f>
        <v>0</v>
      </c>
      <c r="D2510" t="b">
        <f t="shared" ref="D2510:D2518" ca="1" si="35">E2510=B2510</f>
        <v>1</v>
      </c>
      <c r="E2510" cm="1">
        <f t="array" aca="1" ref="E2510" ca="1">IF(F2510&lt;&gt;"",INDIRECT("'"&amp;F2510&amp;"'!"&amp;G2510),"")</f>
        <v>0</v>
      </c>
      <c r="F2510" s="1175" t="s">
        <v>3517</v>
      </c>
      <c r="G2510" t="s">
        <v>3541</v>
      </c>
      <c r="R2510" s="1175"/>
    </row>
    <row r="2511" spans="1:18">
      <c r="A2511">
        <v>2506</v>
      </c>
      <c r="B2511" s="6">
        <f>'BudgetSum 2-4'!D8</f>
        <v>0</v>
      </c>
      <c r="D2511" t="b">
        <f t="shared" ca="1" si="35"/>
        <v>1</v>
      </c>
      <c r="E2511" cm="1">
        <f t="array" aca="1" ref="E2511" ca="1">IF(F2511&lt;&gt;"",INDIRECT("'"&amp;F2511&amp;"'!"&amp;G2511),"")</f>
        <v>0</v>
      </c>
      <c r="F2511" s="1175" t="s">
        <v>3517</v>
      </c>
      <c r="G2511" t="s">
        <v>3558</v>
      </c>
      <c r="R2511" s="1175"/>
    </row>
    <row r="2512" spans="1:18">
      <c r="A2512">
        <v>2507</v>
      </c>
      <c r="B2512" s="6">
        <f>'BudgetSum 2-4'!D9</f>
        <v>0</v>
      </c>
      <c r="D2512" t="b">
        <f t="shared" ca="1" si="35"/>
        <v>1</v>
      </c>
      <c r="E2512" cm="1">
        <f t="array" aca="1" ref="E2512" ca="1">IF(F2512&lt;&gt;"",INDIRECT("'"&amp;F2512&amp;"'!"&amp;G2512),"")</f>
        <v>0</v>
      </c>
      <c r="F2512" s="1175" t="s">
        <v>3517</v>
      </c>
      <c r="G2512" t="s">
        <v>4193</v>
      </c>
      <c r="R2512" s="1175"/>
    </row>
    <row r="2513" spans="1:18">
      <c r="A2513">
        <v>2508</v>
      </c>
      <c r="B2513" s="6">
        <f>'BudgetSum 2-4'!D14</f>
        <v>0</v>
      </c>
      <c r="D2513" t="b">
        <f t="shared" ca="1" si="35"/>
        <v>1</v>
      </c>
      <c r="E2513" cm="1">
        <f t="array" aca="1" ref="E2513" ca="1">IF(F2513&lt;&gt;"",INDIRECT("'"&amp;F2513&amp;"'!"&amp;G2513),"")</f>
        <v>0</v>
      </c>
      <c r="F2513" s="1175" t="s">
        <v>3517</v>
      </c>
      <c r="G2513" t="s">
        <v>3682</v>
      </c>
      <c r="R2513" s="1175"/>
    </row>
    <row r="2514" spans="1:18">
      <c r="A2514">
        <v>2509</v>
      </c>
      <c r="B2514" s="6">
        <f>'BudgetSum 2-4'!D15</f>
        <v>0</v>
      </c>
      <c r="D2514" t="b">
        <f t="shared" ca="1" si="35"/>
        <v>1</v>
      </c>
      <c r="E2514" cm="1">
        <f t="array" aca="1" ref="E2514" ca="1">IF(F2514&lt;&gt;"",INDIRECT("'"&amp;F2514&amp;"'!"&amp;G2514),"")</f>
        <v>0</v>
      </c>
      <c r="F2514" s="1175" t="s">
        <v>3517</v>
      </c>
      <c r="G2514" t="s">
        <v>3546</v>
      </c>
      <c r="R2514" s="1175"/>
    </row>
    <row r="2515" spans="1:18">
      <c r="A2515">
        <v>2510</v>
      </c>
      <c r="B2515" s="6">
        <f>'BudgetSum 2-4'!D16</f>
        <v>0</v>
      </c>
      <c r="D2515" t="b">
        <f t="shared" ca="1" si="35"/>
        <v>1</v>
      </c>
      <c r="E2515" cm="1">
        <f t="array" aca="1" ref="E2515" ca="1">IF(F2515&lt;&gt;"",INDIRECT("'"&amp;F2515&amp;"'!"&amp;G2515),"")</f>
        <v>0</v>
      </c>
      <c r="F2515" s="1175" t="s">
        <v>3517</v>
      </c>
      <c r="G2515" t="s">
        <v>3547</v>
      </c>
      <c r="R2515" s="1175"/>
    </row>
    <row r="2516" spans="1:18">
      <c r="A2516">
        <v>2511</v>
      </c>
      <c r="B2516" s="6">
        <f>'BudgetSum 2-4'!D17</f>
        <v>0</v>
      </c>
      <c r="D2516" t="b">
        <f t="shared" ca="1" si="35"/>
        <v>1</v>
      </c>
      <c r="E2516" cm="1">
        <f t="array" aca="1" ref="E2516" ca="1">IF(F2516&lt;&gt;"",INDIRECT("'"&amp;F2516&amp;"'!"&amp;G2516),"")</f>
        <v>0</v>
      </c>
      <c r="F2516" s="1175" t="s">
        <v>3517</v>
      </c>
      <c r="G2516" t="s">
        <v>3548</v>
      </c>
      <c r="R2516" s="1175"/>
    </row>
    <row r="2517" spans="1:18">
      <c r="A2517">
        <v>2512</v>
      </c>
      <c r="B2517" s="6">
        <f>'BudgetSum 2-4'!D19</f>
        <v>0</v>
      </c>
      <c r="D2517" t="b">
        <f t="shared" ca="1" si="35"/>
        <v>1</v>
      </c>
      <c r="E2517" cm="1">
        <f t="array" aca="1" ref="E2517" ca="1">IF(F2517&lt;&gt;"",INDIRECT("'"&amp;F2517&amp;"'!"&amp;G2517),"")</f>
        <v>0</v>
      </c>
      <c r="F2517" s="1175" t="s">
        <v>3517</v>
      </c>
      <c r="G2517" t="s">
        <v>3549</v>
      </c>
      <c r="R2517" s="1175"/>
    </row>
    <row r="2518" spans="1:18">
      <c r="A2518">
        <v>2513</v>
      </c>
      <c r="B2518" s="6">
        <f>'BudgetSum 2-4'!D22</f>
        <v>0</v>
      </c>
      <c r="D2518" t="b">
        <f t="shared" ca="1" si="35"/>
        <v>1</v>
      </c>
      <c r="E2518" cm="1">
        <f t="array" aca="1" ref="E2518" ca="1">IF(F2518&lt;&gt;"",INDIRECT("'"&amp;F2518&amp;"'!"&amp;G2518),"")</f>
        <v>0</v>
      </c>
      <c r="F2518" s="1175" t="s">
        <v>3517</v>
      </c>
      <c r="G2518" t="s">
        <v>4194</v>
      </c>
      <c r="R2518" s="1175"/>
    </row>
    <row r="2519" spans="1:18" ht="15.75" customHeight="1">
      <c r="A2519" s="1">
        <v>2514</v>
      </c>
      <c r="C2519" s="2" t="s">
        <v>3581</v>
      </c>
      <c r="E2519" t="str" cm="1">
        <f t="array" aca="1" ref="E2519" ca="1">IF(F2519&lt;&gt;"",INDIRECT("'"&amp;F2519&amp;"'!"&amp;G2519),"")</f>
        <v/>
      </c>
      <c r="F2519" s="550"/>
      <c r="H2519" s="3"/>
      <c r="I2519" s="3"/>
      <c r="J2519" s="3"/>
    </row>
    <row r="2520" spans="1:18" ht="15.75" customHeight="1">
      <c r="A2520" s="1">
        <v>2515</v>
      </c>
      <c r="C2520" s="2" t="s">
        <v>3581</v>
      </c>
      <c r="E2520" t="str" cm="1">
        <f t="array" aca="1" ref="E2520" ca="1">IF(F2520&lt;&gt;"",INDIRECT("'"&amp;F2520&amp;"'!"&amp;G2520),"")</f>
        <v/>
      </c>
      <c r="F2520" s="550"/>
      <c r="H2520" s="3"/>
      <c r="I2520" s="3"/>
      <c r="J2520" s="3"/>
    </row>
    <row r="2521" spans="1:18" ht="15.75" customHeight="1">
      <c r="A2521" s="1">
        <v>2516</v>
      </c>
      <c r="C2521" s="2" t="s">
        <v>3581</v>
      </c>
      <c r="E2521" t="str" cm="1">
        <f t="array" aca="1" ref="E2521" ca="1">IF(F2521&lt;&gt;"",INDIRECT("'"&amp;F2521&amp;"'!"&amp;G2521),"")</f>
        <v/>
      </c>
      <c r="F2521" s="550"/>
      <c r="R2521" s="1175"/>
    </row>
    <row r="2522" spans="1:18" ht="15.75" customHeight="1">
      <c r="A2522" s="1">
        <v>2517</v>
      </c>
      <c r="C2522" s="2" t="s">
        <v>3581</v>
      </c>
      <c r="E2522" t="str" cm="1">
        <f t="array" aca="1" ref="E2522" ca="1">IF(F2522&lt;&gt;"",INDIRECT("'"&amp;F2522&amp;"'!"&amp;G2522),"")</f>
        <v/>
      </c>
      <c r="F2522" s="550"/>
      <c r="R2522" s="1175"/>
    </row>
    <row r="2523" spans="1:18" ht="15.75" customHeight="1">
      <c r="A2523" s="1">
        <v>2518</v>
      </c>
      <c r="C2523" s="2" t="s">
        <v>3581</v>
      </c>
      <c r="E2523" t="str" cm="1">
        <f t="array" aca="1" ref="E2523" ca="1">IF(F2523&lt;&gt;"",INDIRECT("'"&amp;F2523&amp;"'!"&amp;G2523),"")</f>
        <v/>
      </c>
      <c r="F2523" s="550"/>
      <c r="R2523" s="1175"/>
    </row>
    <row r="2524" spans="1:18" ht="15.75" customHeight="1">
      <c r="A2524" s="1">
        <v>2519</v>
      </c>
      <c r="C2524" s="2" t="s">
        <v>3581</v>
      </c>
      <c r="E2524" t="str" cm="1">
        <f t="array" aca="1" ref="E2524" ca="1">IF(F2524&lt;&gt;"",INDIRECT("'"&amp;F2524&amp;"'!"&amp;G2524),"")</f>
        <v/>
      </c>
      <c r="F2524" s="550"/>
      <c r="R2524" s="1175"/>
    </row>
    <row r="2525" spans="1:18" ht="15.75" customHeight="1">
      <c r="A2525" s="1">
        <v>2520</v>
      </c>
      <c r="C2525" s="2" t="s">
        <v>3581</v>
      </c>
      <c r="E2525" t="str" cm="1">
        <f t="array" aca="1" ref="E2525" ca="1">IF(F2525&lt;&gt;"",INDIRECT("'"&amp;F2525&amp;"'!"&amp;G2525),"")</f>
        <v/>
      </c>
      <c r="F2525" s="550"/>
      <c r="R2525" s="1175"/>
    </row>
    <row r="2526" spans="1:18" ht="15.75" customHeight="1">
      <c r="A2526" s="1">
        <v>2521</v>
      </c>
      <c r="C2526" s="2" t="s">
        <v>3581</v>
      </c>
      <c r="E2526" t="str" cm="1">
        <f t="array" aca="1" ref="E2526" ca="1">IF(F2526&lt;&gt;"",INDIRECT("'"&amp;F2526&amp;"'!"&amp;G2526),"")</f>
        <v/>
      </c>
      <c r="F2526" s="550"/>
      <c r="R2526" s="1175"/>
    </row>
    <row r="2527" spans="1:18" ht="15.75" customHeight="1">
      <c r="A2527" s="1">
        <v>2522</v>
      </c>
      <c r="C2527" s="2" t="s">
        <v>3581</v>
      </c>
      <c r="E2527" t="str" cm="1">
        <f t="array" aca="1" ref="E2527" ca="1">IF(F2527&lt;&gt;"",INDIRECT("'"&amp;F2527&amp;"'!"&amp;G2527),"")</f>
        <v/>
      </c>
      <c r="F2527" s="550"/>
    </row>
    <row r="2528" spans="1:18" ht="15.75" customHeight="1">
      <c r="A2528" s="1">
        <v>2523</v>
      </c>
      <c r="C2528" s="2" t="s">
        <v>3581</v>
      </c>
      <c r="E2528" t="str" cm="1">
        <f t="array" aca="1" ref="E2528" ca="1">IF(F2528&lt;&gt;"",INDIRECT("'"&amp;F2528&amp;"'!"&amp;G2528),"")</f>
        <v/>
      </c>
      <c r="F2528" s="550"/>
      <c r="R2528" s="1175"/>
    </row>
    <row r="2529" spans="1:18" ht="15.75" customHeight="1">
      <c r="A2529" s="1">
        <v>2524</v>
      </c>
      <c r="C2529" s="2" t="s">
        <v>3581</v>
      </c>
      <c r="E2529" t="str" cm="1">
        <f t="array" aca="1" ref="E2529" ca="1">IF(F2529&lt;&gt;"",INDIRECT("'"&amp;F2529&amp;"'!"&amp;G2529),"")</f>
        <v/>
      </c>
      <c r="F2529" s="550"/>
      <c r="R2529" s="1175"/>
    </row>
    <row r="2530" spans="1:18" ht="15.75" customHeight="1">
      <c r="A2530" s="1">
        <v>2525</v>
      </c>
      <c r="C2530" s="2" t="s">
        <v>3581</v>
      </c>
      <c r="E2530" t="str" cm="1">
        <f t="array" aca="1" ref="E2530" ca="1">IF(F2530&lt;&gt;"",INDIRECT("'"&amp;F2530&amp;"'!"&amp;G2530),"")</f>
        <v/>
      </c>
      <c r="F2530" s="550"/>
      <c r="R2530" s="1175"/>
    </row>
    <row r="2531" spans="1:18" ht="15.75" customHeight="1">
      <c r="A2531" s="1">
        <v>2526</v>
      </c>
      <c r="C2531" s="2" t="s">
        <v>3581</v>
      </c>
      <c r="E2531" t="str" cm="1">
        <f t="array" aca="1" ref="E2531" ca="1">IF(F2531&lt;&gt;"",INDIRECT("'"&amp;F2531&amp;"'!"&amp;G2531),"")</f>
        <v/>
      </c>
      <c r="F2531" s="550"/>
      <c r="R2531" s="1175"/>
    </row>
    <row r="2532" spans="1:18" ht="15.75" customHeight="1">
      <c r="A2532" s="1">
        <v>2527</v>
      </c>
      <c r="C2532" s="2" t="s">
        <v>3581</v>
      </c>
      <c r="E2532" t="str" cm="1">
        <f t="array" aca="1" ref="E2532" ca="1">IF(F2532&lt;&gt;"",INDIRECT("'"&amp;F2532&amp;"'!"&amp;G2532),"")</f>
        <v/>
      </c>
      <c r="F2532" s="550"/>
      <c r="R2532" s="1175"/>
    </row>
    <row r="2533" spans="1:18" ht="15.75" customHeight="1">
      <c r="A2533" s="1">
        <v>2528</v>
      </c>
      <c r="C2533" s="2" t="s">
        <v>3581</v>
      </c>
      <c r="E2533" t="str" cm="1">
        <f t="array" aca="1" ref="E2533" ca="1">IF(F2533&lt;&gt;"",INDIRECT("'"&amp;F2533&amp;"'!"&amp;G2533),"")</f>
        <v/>
      </c>
      <c r="F2533" s="550"/>
      <c r="R2533" s="1175"/>
    </row>
    <row r="2534" spans="1:18" ht="15.75" customHeight="1">
      <c r="A2534" s="1">
        <v>2529</v>
      </c>
      <c r="C2534" s="2" t="s">
        <v>3581</v>
      </c>
      <c r="E2534" t="str" cm="1">
        <f t="array" aca="1" ref="E2534" ca="1">IF(F2534&lt;&gt;"",INDIRECT("'"&amp;F2534&amp;"'!"&amp;G2534),"")</f>
        <v/>
      </c>
      <c r="F2534" s="550"/>
      <c r="R2534" s="1175"/>
    </row>
    <row r="2535" spans="1:18">
      <c r="A2535">
        <v>2530</v>
      </c>
      <c r="B2535" s="6">
        <f>'BudgetSum 2-4'!F5</f>
        <v>0</v>
      </c>
      <c r="D2535" t="b">
        <f ca="1">E2535=B2535</f>
        <v>1</v>
      </c>
      <c r="E2535" cm="1">
        <f t="array" aca="1" ref="E2535" ca="1">IF(F2535&lt;&gt;"",INDIRECT("'"&amp;F2535&amp;"'!"&amp;G2535),"")</f>
        <v>0</v>
      </c>
      <c r="F2535" s="1175" t="s">
        <v>3517</v>
      </c>
      <c r="G2535" t="s">
        <v>3756</v>
      </c>
      <c r="R2535" s="1175"/>
    </row>
    <row r="2536" spans="1:18" ht="15.75" customHeight="1">
      <c r="A2536" s="1">
        <v>2531</v>
      </c>
      <c r="C2536" s="2" t="s">
        <v>3581</v>
      </c>
      <c r="E2536" t="str" cm="1">
        <f t="array" aca="1" ref="E2536" ca="1">IF(F2536&lt;&gt;"",INDIRECT("'"&amp;F2536&amp;"'!"&amp;G2536),"")</f>
        <v/>
      </c>
      <c r="F2536" s="550"/>
      <c r="R2536" s="1175"/>
    </row>
    <row r="2537" spans="1:18">
      <c r="A2537">
        <v>2532</v>
      </c>
      <c r="B2537" s="6">
        <f>'BudgetSum 2-4'!F7</f>
        <v>0</v>
      </c>
      <c r="D2537" t="b">
        <f t="shared" ref="D2537:D2545" ca="1" si="36">E2537=B2537</f>
        <v>1</v>
      </c>
      <c r="E2537" cm="1">
        <f t="array" aca="1" ref="E2537" ca="1">IF(F2537&lt;&gt;"",INDIRECT("'"&amp;F2537&amp;"'!"&amp;G2537),"")</f>
        <v>0</v>
      </c>
      <c r="F2537" s="1175" t="s">
        <v>3517</v>
      </c>
      <c r="G2537" t="s">
        <v>3563</v>
      </c>
      <c r="R2537" s="1175"/>
    </row>
    <row r="2538" spans="1:18">
      <c r="A2538">
        <v>2533</v>
      </c>
      <c r="B2538" s="6">
        <f>'BudgetSum 2-4'!F8</f>
        <v>0</v>
      </c>
      <c r="D2538" t="b">
        <f t="shared" ca="1" si="36"/>
        <v>1</v>
      </c>
      <c r="E2538" cm="1">
        <f t="array" aca="1" ref="E2538" ca="1">IF(F2538&lt;&gt;"",INDIRECT("'"&amp;F2538&amp;"'!"&amp;G2538),"")</f>
        <v>0</v>
      </c>
      <c r="F2538" s="1175" t="s">
        <v>3517</v>
      </c>
      <c r="G2538" t="s">
        <v>4195</v>
      </c>
      <c r="R2538" s="1175"/>
    </row>
    <row r="2539" spans="1:18">
      <c r="A2539">
        <v>2534</v>
      </c>
      <c r="B2539" s="6">
        <f>'BudgetSum 2-4'!F9</f>
        <v>0</v>
      </c>
      <c r="D2539" t="b">
        <f t="shared" ca="1" si="36"/>
        <v>1</v>
      </c>
      <c r="E2539" cm="1">
        <f t="array" aca="1" ref="E2539" ca="1">IF(F2539&lt;&gt;"",INDIRECT("'"&amp;F2539&amp;"'!"&amp;G2539),"")</f>
        <v>0</v>
      </c>
      <c r="F2539" s="1175" t="s">
        <v>3517</v>
      </c>
      <c r="G2539" t="s">
        <v>4196</v>
      </c>
      <c r="R2539" s="1175"/>
    </row>
    <row r="2540" spans="1:18">
      <c r="A2540">
        <v>2535</v>
      </c>
      <c r="B2540" s="6">
        <f>'BudgetSum 2-4'!F14</f>
        <v>0</v>
      </c>
      <c r="D2540" t="b">
        <f t="shared" ca="1" si="36"/>
        <v>1</v>
      </c>
      <c r="E2540" cm="1">
        <f t="array" aca="1" ref="E2540" ca="1">IF(F2540&lt;&gt;"",INDIRECT("'"&amp;F2540&amp;"'!"&amp;G2540),"")</f>
        <v>0</v>
      </c>
      <c r="F2540" s="1175" t="s">
        <v>3517</v>
      </c>
      <c r="G2540" t="s">
        <v>3757</v>
      </c>
      <c r="R2540" s="1175"/>
    </row>
    <row r="2541" spans="1:18">
      <c r="A2541">
        <v>2536</v>
      </c>
      <c r="B2541" s="6">
        <f>'BudgetSum 2-4'!F15</f>
        <v>0</v>
      </c>
      <c r="D2541" t="b">
        <f t="shared" ca="1" si="36"/>
        <v>1</v>
      </c>
      <c r="E2541" cm="1">
        <f t="array" aca="1" ref="E2541" ca="1">IF(F2541&lt;&gt;"",INDIRECT("'"&amp;F2541&amp;"'!"&amp;G2541),"")</f>
        <v>0</v>
      </c>
      <c r="F2541" s="1175" t="s">
        <v>3517</v>
      </c>
      <c r="G2541" t="s">
        <v>3568</v>
      </c>
      <c r="R2541" s="1175"/>
    </row>
    <row r="2542" spans="1:18">
      <c r="A2542">
        <v>2537</v>
      </c>
      <c r="B2542" s="6">
        <f>'BudgetSum 2-4'!F16</f>
        <v>0</v>
      </c>
      <c r="D2542" t="b">
        <f t="shared" ca="1" si="36"/>
        <v>1</v>
      </c>
      <c r="E2542" cm="1">
        <f t="array" aca="1" ref="E2542" ca="1">IF(F2542&lt;&gt;"",INDIRECT("'"&amp;F2542&amp;"'!"&amp;G2542),"")</f>
        <v>0</v>
      </c>
      <c r="F2542" s="1175" t="s">
        <v>3517</v>
      </c>
      <c r="G2542" t="s">
        <v>3569</v>
      </c>
      <c r="R2542" s="1175"/>
    </row>
    <row r="2543" spans="1:18">
      <c r="A2543">
        <v>2538</v>
      </c>
      <c r="B2543" s="6">
        <f>'BudgetSum 2-4'!F17</f>
        <v>0</v>
      </c>
      <c r="D2543" t="b">
        <f t="shared" ca="1" si="36"/>
        <v>1</v>
      </c>
      <c r="E2543" cm="1">
        <f t="array" aca="1" ref="E2543" ca="1">IF(F2543&lt;&gt;"",INDIRECT("'"&amp;F2543&amp;"'!"&amp;G2543),"")</f>
        <v>0</v>
      </c>
      <c r="F2543" s="1175" t="s">
        <v>3517</v>
      </c>
      <c r="G2543" t="s">
        <v>3570</v>
      </c>
      <c r="R2543" s="1175"/>
    </row>
    <row r="2544" spans="1:18">
      <c r="A2544">
        <v>2539</v>
      </c>
      <c r="B2544" s="6">
        <f>'BudgetSum 2-4'!F19</f>
        <v>0</v>
      </c>
      <c r="D2544" t="b">
        <f t="shared" ca="1" si="36"/>
        <v>1</v>
      </c>
      <c r="E2544" cm="1">
        <f t="array" aca="1" ref="E2544" ca="1">IF(F2544&lt;&gt;"",INDIRECT("'"&amp;F2544&amp;"'!"&amp;G2544),"")</f>
        <v>0</v>
      </c>
      <c r="F2544" s="1175" t="s">
        <v>3517</v>
      </c>
      <c r="G2544" t="s">
        <v>3571</v>
      </c>
      <c r="R2544" s="1175"/>
    </row>
    <row r="2545" spans="1:18">
      <c r="A2545">
        <v>2540</v>
      </c>
      <c r="B2545" s="6">
        <f>'BudgetSum 2-4'!F22</f>
        <v>0</v>
      </c>
      <c r="D2545" t="b">
        <f t="shared" ca="1" si="36"/>
        <v>1</v>
      </c>
      <c r="E2545" cm="1">
        <f t="array" aca="1" ref="E2545" ca="1">IF(F2545&lt;&gt;"",INDIRECT("'"&amp;F2545&amp;"'!"&amp;G2545),"")</f>
        <v>0</v>
      </c>
      <c r="F2545" s="1175" t="s">
        <v>3517</v>
      </c>
      <c r="G2545" t="s">
        <v>4197</v>
      </c>
      <c r="R2545" s="1175"/>
    </row>
    <row r="2546" spans="1:18" ht="15.75" customHeight="1">
      <c r="A2546" s="1">
        <v>2541</v>
      </c>
      <c r="C2546" s="2" t="s">
        <v>3581</v>
      </c>
      <c r="E2546" t="str" cm="1">
        <f t="array" aca="1" ref="E2546" ca="1">IF(F2546&lt;&gt;"",INDIRECT("'"&amp;F2546&amp;"'!"&amp;G2546),"")</f>
        <v/>
      </c>
      <c r="F2546" s="550"/>
      <c r="R2546" s="1175"/>
    </row>
    <row r="2547" spans="1:18">
      <c r="A2547">
        <v>2542</v>
      </c>
      <c r="B2547" s="6">
        <f>'BudgetSum 2-4'!G5</f>
        <v>0</v>
      </c>
      <c r="D2547" t="b">
        <f t="shared" ref="D2547:D2553" ca="1" si="37">E2547=B2547</f>
        <v>1</v>
      </c>
      <c r="E2547" cm="1">
        <f t="array" aca="1" ref="E2547" ca="1">IF(F2547&lt;&gt;"",INDIRECT("'"&amp;F2547&amp;"'!"&amp;G2547),"")</f>
        <v>0</v>
      </c>
      <c r="F2547" s="1175" t="s">
        <v>3517</v>
      </c>
      <c r="G2547" t="s">
        <v>3793</v>
      </c>
      <c r="R2547" s="1175"/>
    </row>
    <row r="2548" spans="1:18">
      <c r="A2548">
        <v>2543</v>
      </c>
      <c r="B2548" s="6">
        <f>'BudgetSum 2-4'!G7</f>
        <v>0</v>
      </c>
      <c r="D2548" t="b">
        <f t="shared" ca="1" si="37"/>
        <v>1</v>
      </c>
      <c r="E2548" cm="1">
        <f t="array" aca="1" ref="E2548" ca="1">IF(F2548&lt;&gt;"",INDIRECT("'"&amp;F2548&amp;"'!"&amp;G2548),"")</f>
        <v>0</v>
      </c>
      <c r="F2548" s="1175" t="s">
        <v>3517</v>
      </c>
      <c r="G2548" t="s">
        <v>4198</v>
      </c>
      <c r="R2548" s="1175"/>
    </row>
    <row r="2549" spans="1:18">
      <c r="A2549">
        <v>2544</v>
      </c>
      <c r="B2549" s="6">
        <f>'BudgetSum 2-4'!G8</f>
        <v>0</v>
      </c>
      <c r="D2549" t="b">
        <f t="shared" ca="1" si="37"/>
        <v>1</v>
      </c>
      <c r="E2549" cm="1">
        <f t="array" aca="1" ref="E2549" ca="1">IF(F2549&lt;&gt;"",INDIRECT("'"&amp;F2549&amp;"'!"&amp;G2549),"")</f>
        <v>0</v>
      </c>
      <c r="F2549" s="1175" t="s">
        <v>3517</v>
      </c>
      <c r="G2549" t="s">
        <v>4199</v>
      </c>
      <c r="R2549" s="1175"/>
    </row>
    <row r="2550" spans="1:18">
      <c r="A2550">
        <v>2545</v>
      </c>
      <c r="B2550" s="6">
        <f>'BudgetSum 2-4'!G9</f>
        <v>0</v>
      </c>
      <c r="D2550" t="b">
        <f t="shared" ca="1" si="37"/>
        <v>1</v>
      </c>
      <c r="E2550" cm="1">
        <f t="array" aca="1" ref="E2550" ca="1">IF(F2550&lt;&gt;"",INDIRECT("'"&amp;F2550&amp;"'!"&amp;G2550),"")</f>
        <v>0</v>
      </c>
      <c r="F2550" s="1175" t="s">
        <v>3517</v>
      </c>
      <c r="G2550" t="s">
        <v>4200</v>
      </c>
      <c r="R2550" s="1175"/>
    </row>
    <row r="2551" spans="1:18">
      <c r="A2551">
        <v>2546</v>
      </c>
      <c r="B2551" s="6">
        <f>'BudgetSum 2-4'!G13</f>
        <v>0</v>
      </c>
      <c r="D2551" t="b">
        <f t="shared" ca="1" si="37"/>
        <v>1</v>
      </c>
      <c r="E2551" cm="1">
        <f t="array" aca="1" ref="E2551" ca="1">IF(F2551&lt;&gt;"",INDIRECT("'"&amp;F2551&amp;"'!"&amp;G2551),"")</f>
        <v>0</v>
      </c>
      <c r="F2551" s="1175" t="s">
        <v>3517</v>
      </c>
      <c r="G2551" t="s">
        <v>3578</v>
      </c>
      <c r="R2551" s="1175"/>
    </row>
    <row r="2552" spans="1:18">
      <c r="A2552">
        <v>2547</v>
      </c>
      <c r="B2552" s="6">
        <f>'BudgetSum 2-4'!G14</f>
        <v>0</v>
      </c>
      <c r="D2552" t="b">
        <f t="shared" ca="1" si="37"/>
        <v>1</v>
      </c>
      <c r="E2552" cm="1">
        <f t="array" aca="1" ref="E2552" ca="1">IF(F2552&lt;&gt;"",INDIRECT("'"&amp;F2552&amp;"'!"&amp;G2552),"")</f>
        <v>0</v>
      </c>
      <c r="F2552" s="1175" t="s">
        <v>3517</v>
      </c>
      <c r="G2552" t="s">
        <v>3794</v>
      </c>
      <c r="R2552" s="1175"/>
    </row>
    <row r="2553" spans="1:18">
      <c r="A2553">
        <v>2548</v>
      </c>
      <c r="B2553" s="6">
        <f>'BudgetSum 2-4'!G15</f>
        <v>0</v>
      </c>
      <c r="D2553" t="b">
        <f t="shared" ca="1" si="37"/>
        <v>1</v>
      </c>
      <c r="E2553" cm="1">
        <f t="array" aca="1" ref="E2553" ca="1">IF(F2553&lt;&gt;"",INDIRECT("'"&amp;F2553&amp;"'!"&amp;G2553),"")</f>
        <v>0</v>
      </c>
      <c r="F2553" s="1175" t="s">
        <v>3517</v>
      </c>
      <c r="G2553" t="s">
        <v>3795</v>
      </c>
      <c r="R2553" s="1175"/>
    </row>
    <row r="2554" spans="1:18" ht="15.75" customHeight="1">
      <c r="A2554" s="1">
        <v>2549</v>
      </c>
      <c r="C2554" s="2" t="s">
        <v>3581</v>
      </c>
      <c r="E2554" t="str" cm="1">
        <f t="array" aca="1" ref="E2554" ca="1">IF(F2554&lt;&gt;"",INDIRECT("'"&amp;F2554&amp;"'!"&amp;G2554),"")</f>
        <v/>
      </c>
      <c r="F2554" s="550"/>
      <c r="R2554" s="1175"/>
    </row>
    <row r="2555" spans="1:18" ht="15" customHeight="1">
      <c r="A2555">
        <v>2550</v>
      </c>
      <c r="B2555" s="6">
        <f>'BudgetSum 2-4'!G17</f>
        <v>0</v>
      </c>
      <c r="D2555" t="b">
        <f ca="1">E2555=B2555</f>
        <v>1</v>
      </c>
      <c r="E2555" cm="1">
        <f t="array" aca="1" ref="E2555" ca="1">IF(F2555&lt;&gt;"",INDIRECT("'"&amp;F2555&amp;"'!"&amp;G2555),"")</f>
        <v>0</v>
      </c>
      <c r="F2555" s="1175" t="s">
        <v>3517</v>
      </c>
      <c r="G2555" t="s">
        <v>3580</v>
      </c>
      <c r="H2555" s="3"/>
      <c r="I2555" s="3"/>
      <c r="J2555" s="3"/>
    </row>
    <row r="2556" spans="1:18">
      <c r="A2556">
        <v>2551</v>
      </c>
      <c r="B2556" s="6">
        <f>'BudgetSum 2-4'!G19</f>
        <v>0</v>
      </c>
      <c r="D2556" t="b">
        <f ca="1">E2556=B2556</f>
        <v>1</v>
      </c>
      <c r="E2556" cm="1">
        <f t="array" aca="1" ref="E2556" ca="1">IF(F2556&lt;&gt;"",INDIRECT("'"&amp;F2556&amp;"'!"&amp;G2556),"")</f>
        <v>0</v>
      </c>
      <c r="F2556" s="1175" t="s">
        <v>3517</v>
      </c>
      <c r="G2556" t="s">
        <v>3582</v>
      </c>
      <c r="R2556" s="1175"/>
    </row>
    <row r="2557" spans="1:18">
      <c r="A2557">
        <v>2552</v>
      </c>
      <c r="B2557" s="6">
        <f>'BudgetSum 2-4'!G22</f>
        <v>0</v>
      </c>
      <c r="D2557" t="b">
        <f ca="1">E2557=B2557</f>
        <v>1</v>
      </c>
      <c r="E2557" cm="1">
        <f t="array" aca="1" ref="E2557" ca="1">IF(F2557&lt;&gt;"",INDIRECT("'"&amp;F2557&amp;"'!"&amp;G2557),"")</f>
        <v>0</v>
      </c>
      <c r="F2557" s="1175" t="s">
        <v>3517</v>
      </c>
      <c r="G2557" t="s">
        <v>4201</v>
      </c>
      <c r="R2557" s="1175"/>
    </row>
    <row r="2558" spans="1:18" ht="15.75" customHeight="1">
      <c r="A2558" s="1">
        <v>2553</v>
      </c>
      <c r="C2558" s="2" t="s">
        <v>3581</v>
      </c>
      <c r="E2558" t="str" cm="1">
        <f t="array" aca="1" ref="E2558" ca="1">IF(F2558&lt;&gt;"",INDIRECT("'"&amp;F2558&amp;"'!"&amp;G2558),"")</f>
        <v/>
      </c>
      <c r="F2558" s="550"/>
      <c r="R2558" s="1175"/>
    </row>
    <row r="2559" spans="1:18" ht="15.75" customHeight="1">
      <c r="A2559" s="1">
        <v>2554</v>
      </c>
      <c r="C2559" s="2" t="s">
        <v>3581</v>
      </c>
      <c r="E2559" t="str" cm="1">
        <f t="array" aca="1" ref="E2559" ca="1">IF(F2559&lt;&gt;"",INDIRECT("'"&amp;F2559&amp;"'!"&amp;G2559),"")</f>
        <v/>
      </c>
      <c r="F2559" s="550"/>
      <c r="R2559" s="1175"/>
    </row>
    <row r="2560" spans="1:18" ht="15.75" customHeight="1">
      <c r="A2560" s="1">
        <v>2555</v>
      </c>
      <c r="C2560" s="2" t="s">
        <v>3581</v>
      </c>
      <c r="E2560" t="str" cm="1">
        <f t="array" aca="1" ref="E2560" ca="1">IF(F2560&lt;&gt;"",INDIRECT("'"&amp;F2560&amp;"'!"&amp;G2560),"")</f>
        <v/>
      </c>
      <c r="F2560" s="550"/>
      <c r="R2560" s="1175"/>
    </row>
    <row r="2561" spans="1:18" ht="15.75" customHeight="1">
      <c r="A2561" s="1">
        <v>2556</v>
      </c>
      <c r="C2561" s="2" t="s">
        <v>3581</v>
      </c>
      <c r="E2561" t="str" cm="1">
        <f t="array" aca="1" ref="E2561" ca="1">IF(F2561&lt;&gt;"",INDIRECT("'"&amp;F2561&amp;"'!"&amp;G2561),"")</f>
        <v/>
      </c>
      <c r="F2561" s="550"/>
      <c r="R2561" s="1175"/>
    </row>
    <row r="2562" spans="1:18" ht="15.75" customHeight="1">
      <c r="A2562" s="1">
        <v>2557</v>
      </c>
      <c r="C2562" s="2" t="s">
        <v>3581</v>
      </c>
      <c r="E2562" t="str" cm="1">
        <f t="array" aca="1" ref="E2562" ca="1">IF(F2562&lt;&gt;"",INDIRECT("'"&amp;F2562&amp;"'!"&amp;G2562),"")</f>
        <v/>
      </c>
      <c r="F2562" s="550"/>
      <c r="R2562" s="1175"/>
    </row>
    <row r="2563" spans="1:18" ht="15.75" customHeight="1">
      <c r="A2563" s="1">
        <v>2558</v>
      </c>
      <c r="C2563" s="2" t="s">
        <v>3581</v>
      </c>
      <c r="E2563" t="str" cm="1">
        <f t="array" aca="1" ref="E2563" ca="1">IF(F2563&lt;&gt;"",INDIRECT("'"&amp;F2563&amp;"'!"&amp;G2563),"")</f>
        <v/>
      </c>
      <c r="F2563" s="550"/>
      <c r="R2563" s="1175"/>
    </row>
    <row r="2564" spans="1:18" ht="15.75" customHeight="1">
      <c r="A2564" s="1">
        <v>2559</v>
      </c>
      <c r="C2564" s="2" t="s">
        <v>3581</v>
      </c>
      <c r="E2564" t="str" cm="1">
        <f t="array" aca="1" ref="E2564" ca="1">IF(F2564&lt;&gt;"",INDIRECT("'"&amp;F2564&amp;"'!"&amp;G2564),"")</f>
        <v/>
      </c>
      <c r="F2564" s="550"/>
      <c r="R2564" s="1175"/>
    </row>
    <row r="2565" spans="1:18" ht="15.75" customHeight="1">
      <c r="A2565" s="1">
        <v>2560</v>
      </c>
      <c r="C2565" s="2" t="s">
        <v>3581</v>
      </c>
      <c r="E2565" t="str" cm="1">
        <f t="array" aca="1" ref="E2565" ca="1">IF(F2565&lt;&gt;"",INDIRECT("'"&amp;F2565&amp;"'!"&amp;G2565),"")</f>
        <v/>
      </c>
      <c r="F2565" s="550"/>
      <c r="R2565" s="1175"/>
    </row>
    <row r="2566" spans="1:18" ht="15.75" customHeight="1">
      <c r="A2566" s="1">
        <v>2561</v>
      </c>
      <c r="C2566" s="2" t="s">
        <v>3581</v>
      </c>
      <c r="E2566" t="str" cm="1">
        <f t="array" aca="1" ref="E2566" ca="1">IF(F2566&lt;&gt;"",INDIRECT("'"&amp;F2566&amp;"'!"&amp;G2566),"")</f>
        <v/>
      </c>
      <c r="F2566" s="550"/>
      <c r="R2566" s="1175"/>
    </row>
    <row r="2567" spans="1:18" ht="15.75" customHeight="1">
      <c r="A2567" s="1">
        <v>2562</v>
      </c>
      <c r="C2567" s="2" t="s">
        <v>3581</v>
      </c>
      <c r="E2567" t="str" cm="1">
        <f t="array" aca="1" ref="E2567" ca="1">IF(F2567&lt;&gt;"",INDIRECT("'"&amp;F2567&amp;"'!"&amp;G2567),"")</f>
        <v/>
      </c>
      <c r="F2567" s="550"/>
      <c r="R2567" s="1175"/>
    </row>
    <row r="2568" spans="1:18" ht="15.75" customHeight="1">
      <c r="A2568" s="1">
        <v>2563</v>
      </c>
      <c r="C2568" s="2" t="s">
        <v>3581</v>
      </c>
      <c r="E2568" t="str" cm="1">
        <f t="array" aca="1" ref="E2568" ca="1">IF(F2568&lt;&gt;"",INDIRECT("'"&amp;F2568&amp;"'!"&amp;G2568),"")</f>
        <v/>
      </c>
      <c r="F2568" s="550"/>
      <c r="R2568" s="1175"/>
    </row>
    <row r="2569" spans="1:18" ht="15.75" customHeight="1">
      <c r="A2569" s="1">
        <v>2564</v>
      </c>
      <c r="C2569" s="2" t="s">
        <v>3581</v>
      </c>
      <c r="E2569" t="str" cm="1">
        <f t="array" aca="1" ref="E2569" ca="1">IF(F2569&lt;&gt;"",INDIRECT("'"&amp;F2569&amp;"'!"&amp;G2569),"")</f>
        <v/>
      </c>
      <c r="F2569" s="550"/>
      <c r="R2569" s="1175"/>
    </row>
    <row r="2570" spans="1:18" ht="15.75" customHeight="1">
      <c r="A2570" s="1">
        <v>2565</v>
      </c>
      <c r="C2570" s="2" t="s">
        <v>3581</v>
      </c>
      <c r="E2570" t="str" cm="1">
        <f t="array" aca="1" ref="E2570" ca="1">IF(F2570&lt;&gt;"",INDIRECT("'"&amp;F2570&amp;"'!"&amp;G2570),"")</f>
        <v/>
      </c>
      <c r="F2570" s="550"/>
      <c r="R2570" s="1175"/>
    </row>
    <row r="2571" spans="1:18" ht="15.75" customHeight="1">
      <c r="A2571" s="1">
        <v>2566</v>
      </c>
      <c r="C2571" s="2" t="s">
        <v>3581</v>
      </c>
      <c r="E2571" t="str" cm="1">
        <f t="array" aca="1" ref="E2571" ca="1">IF(F2571&lt;&gt;"",INDIRECT("'"&amp;F2571&amp;"'!"&amp;G2571),"")</f>
        <v/>
      </c>
      <c r="F2571" s="550"/>
      <c r="R2571" s="1175"/>
    </row>
    <row r="2572" spans="1:18" ht="15.75" customHeight="1">
      <c r="A2572" s="1">
        <v>2567</v>
      </c>
      <c r="C2572" s="2" t="s">
        <v>3581</v>
      </c>
      <c r="E2572" t="str" cm="1">
        <f t="array" aca="1" ref="E2572" ca="1">IF(F2572&lt;&gt;"",INDIRECT("'"&amp;F2572&amp;"'!"&amp;G2572),"")</f>
        <v/>
      </c>
      <c r="F2572" s="550"/>
      <c r="R2572" s="1175"/>
    </row>
    <row r="2573" spans="1:18" ht="15.75" customHeight="1">
      <c r="A2573" s="1">
        <v>2568</v>
      </c>
      <c r="C2573" s="2" t="s">
        <v>3581</v>
      </c>
      <c r="E2573" t="str" cm="1">
        <f t="array" aca="1" ref="E2573" ca="1">IF(F2573&lt;&gt;"",INDIRECT("'"&amp;F2573&amp;"'!"&amp;G2573),"")</f>
        <v/>
      </c>
      <c r="F2573" s="550"/>
      <c r="R2573" s="1175"/>
    </row>
    <row r="2574" spans="1:18">
      <c r="A2574">
        <v>2569</v>
      </c>
      <c r="B2574" s="6">
        <f>'BudgetSum 2-4'!E5</f>
        <v>0</v>
      </c>
      <c r="D2574" t="b">
        <f t="shared" ref="D2574:D2580" ca="1" si="38">E2574=B2574</f>
        <v>1</v>
      </c>
      <c r="E2574" cm="1">
        <f t="array" aca="1" ref="E2574" ca="1">IF(F2574&lt;&gt;"",INDIRECT("'"&amp;F2574&amp;"'!"&amp;G2574),"")</f>
        <v>0</v>
      </c>
      <c r="F2574" s="1175" t="s">
        <v>3517</v>
      </c>
      <c r="G2574" t="s">
        <v>3718</v>
      </c>
      <c r="R2574" s="1175"/>
    </row>
    <row r="2575" spans="1:18">
      <c r="A2575">
        <v>2570</v>
      </c>
      <c r="B2575" s="6">
        <f>'BudgetSum 2-4'!E7</f>
        <v>0</v>
      </c>
      <c r="D2575" t="b">
        <f t="shared" ca="1" si="38"/>
        <v>1</v>
      </c>
      <c r="E2575" cm="1">
        <f t="array" aca="1" ref="E2575" ca="1">IF(F2575&lt;&gt;"",INDIRECT("'"&amp;F2575&amp;"'!"&amp;G2575),"")</f>
        <v>0</v>
      </c>
      <c r="F2575" s="1175" t="s">
        <v>3517</v>
      </c>
      <c r="G2575" t="s">
        <v>4202</v>
      </c>
      <c r="R2575" s="1175"/>
    </row>
    <row r="2576" spans="1:18">
      <c r="A2576">
        <v>2571</v>
      </c>
      <c r="B2576" s="6">
        <f>'BudgetSum 2-4'!E9</f>
        <v>0</v>
      </c>
      <c r="D2576" t="b">
        <f t="shared" ca="1" si="38"/>
        <v>1</v>
      </c>
      <c r="E2576" cm="1">
        <f t="array" aca="1" ref="E2576" ca="1">IF(F2576&lt;&gt;"",INDIRECT("'"&amp;F2576&amp;"'!"&amp;G2576),"")</f>
        <v>0</v>
      </c>
      <c r="F2576" s="1175" t="s">
        <v>3517</v>
      </c>
      <c r="G2576" t="s">
        <v>4203</v>
      </c>
      <c r="R2576" s="1175"/>
    </row>
    <row r="2577" spans="1:18" ht="15" customHeight="1">
      <c r="A2577">
        <v>2572</v>
      </c>
      <c r="B2577" s="6">
        <f>'BudgetSum 2-4'!E16</f>
        <v>0</v>
      </c>
      <c r="D2577" t="b">
        <f t="shared" ca="1" si="38"/>
        <v>1</v>
      </c>
      <c r="E2577" cm="1">
        <f t="array" aca="1" ref="E2577" ca="1">IF(F2577&lt;&gt;"",INDIRECT("'"&amp;F2577&amp;"'!"&amp;G2577),"")</f>
        <v>0</v>
      </c>
      <c r="F2577" s="1175" t="s">
        <v>3517</v>
      </c>
      <c r="G2577" t="s">
        <v>3557</v>
      </c>
      <c r="H2577" s="3"/>
      <c r="I2577" s="3"/>
      <c r="J2577" s="3"/>
    </row>
    <row r="2578" spans="1:18">
      <c r="A2578">
        <v>2573</v>
      </c>
      <c r="B2578" s="6">
        <f>'BudgetSum 2-4'!E17</f>
        <v>0</v>
      </c>
      <c r="D2578" t="b">
        <f t="shared" ca="1" si="38"/>
        <v>1</v>
      </c>
      <c r="E2578" cm="1">
        <f t="array" aca="1" ref="E2578" ca="1">IF(F2578&lt;&gt;"",INDIRECT("'"&amp;F2578&amp;"'!"&amp;G2578),"")</f>
        <v>0</v>
      </c>
      <c r="F2578" s="1175" t="s">
        <v>3517</v>
      </c>
      <c r="G2578" t="s">
        <v>4204</v>
      </c>
      <c r="R2578" s="1175"/>
    </row>
    <row r="2579" spans="1:18" ht="15" customHeight="1">
      <c r="A2579">
        <v>2574</v>
      </c>
      <c r="B2579" s="6">
        <f>'BudgetSum 2-4'!E19</f>
        <v>0</v>
      </c>
      <c r="D2579" t="b">
        <f t="shared" ca="1" si="38"/>
        <v>1</v>
      </c>
      <c r="E2579" cm="1">
        <f t="array" aca="1" ref="E2579" ca="1">IF(F2579&lt;&gt;"",INDIRECT("'"&amp;F2579&amp;"'!"&amp;G2579),"")</f>
        <v>0</v>
      </c>
      <c r="F2579" s="1175" t="s">
        <v>3517</v>
      </c>
      <c r="G2579" t="s">
        <v>3559</v>
      </c>
      <c r="H2579" s="3"/>
      <c r="I2579" s="3"/>
      <c r="J2579" s="3"/>
    </row>
    <row r="2580" spans="1:18">
      <c r="A2580">
        <v>2575</v>
      </c>
      <c r="B2580" s="6">
        <f>'BudgetSum 2-4'!E22</f>
        <v>0</v>
      </c>
      <c r="D2580" t="b">
        <f t="shared" ca="1" si="38"/>
        <v>1</v>
      </c>
      <c r="E2580" cm="1">
        <f t="array" aca="1" ref="E2580" ca="1">IF(F2580&lt;&gt;"",INDIRECT("'"&amp;F2580&amp;"'!"&amp;G2580),"")</f>
        <v>0</v>
      </c>
      <c r="F2580" s="1175" t="s">
        <v>3517</v>
      </c>
      <c r="G2580" t="s">
        <v>4205</v>
      </c>
      <c r="R2580" s="1175"/>
    </row>
    <row r="2581" spans="1:18" ht="15.75" customHeight="1">
      <c r="A2581" s="1">
        <v>2576</v>
      </c>
      <c r="C2581" s="2" t="s">
        <v>3581</v>
      </c>
      <c r="E2581" t="str" cm="1">
        <f t="array" aca="1" ref="E2581" ca="1">IF(F2581&lt;&gt;"",INDIRECT("'"&amp;F2581&amp;"'!"&amp;G2581),"")</f>
        <v/>
      </c>
      <c r="F2581" s="550"/>
      <c r="R2581" s="1175"/>
    </row>
    <row r="2582" spans="1:18" ht="15.75" customHeight="1">
      <c r="A2582" s="1">
        <v>2577</v>
      </c>
      <c r="C2582" s="2" t="s">
        <v>3871</v>
      </c>
      <c r="E2582" t="str" cm="1">
        <f t="array" aca="1" ref="E2582" ca="1">IF(F2582&lt;&gt;"",INDIRECT("'"&amp;F2582&amp;"'!"&amp;G2582),"")</f>
        <v/>
      </c>
      <c r="F2582" s="550"/>
      <c r="R2582" s="1175"/>
    </row>
    <row r="2583" spans="1:18" ht="15.75" customHeight="1">
      <c r="A2583" s="1">
        <v>2578</v>
      </c>
      <c r="C2583" s="2" t="s">
        <v>3871</v>
      </c>
      <c r="E2583" t="str" cm="1">
        <f t="array" aca="1" ref="E2583" ca="1">IF(F2583&lt;&gt;"",INDIRECT("'"&amp;F2583&amp;"'!"&amp;G2583),"")</f>
        <v/>
      </c>
      <c r="F2583" s="550"/>
      <c r="R2583" s="1175"/>
    </row>
    <row r="2584" spans="1:18" ht="15.75" customHeight="1">
      <c r="A2584" s="1">
        <v>2579</v>
      </c>
      <c r="C2584" s="2" t="s">
        <v>3871</v>
      </c>
      <c r="E2584" t="str" cm="1">
        <f t="array" aca="1" ref="E2584" ca="1">IF(F2584&lt;&gt;"",INDIRECT("'"&amp;F2584&amp;"'!"&amp;G2584),"")</f>
        <v/>
      </c>
      <c r="F2584" s="550"/>
      <c r="R2584" s="1175"/>
    </row>
    <row r="2585" spans="1:18" ht="15.75" customHeight="1">
      <c r="A2585" s="1">
        <v>2580</v>
      </c>
      <c r="C2585" s="2" t="s">
        <v>3871</v>
      </c>
      <c r="E2585" t="str" cm="1">
        <f t="array" aca="1" ref="E2585" ca="1">IF(F2585&lt;&gt;"",INDIRECT("'"&amp;F2585&amp;"'!"&amp;G2585),"")</f>
        <v/>
      </c>
      <c r="F2585" s="550"/>
      <c r="R2585" s="1175"/>
    </row>
    <row r="2586" spans="1:18" ht="15.75" customHeight="1">
      <c r="A2586" s="1">
        <v>2581</v>
      </c>
      <c r="C2586" s="2" t="s">
        <v>3871</v>
      </c>
      <c r="E2586" t="str" cm="1">
        <f t="array" aca="1" ref="E2586" ca="1">IF(F2586&lt;&gt;"",INDIRECT("'"&amp;F2586&amp;"'!"&amp;G2586),"")</f>
        <v/>
      </c>
      <c r="F2586" s="550"/>
      <c r="R2586" s="1175"/>
    </row>
    <row r="2587" spans="1:18" ht="15.75" customHeight="1">
      <c r="A2587" s="1">
        <v>2582</v>
      </c>
      <c r="C2587" s="2" t="s">
        <v>3871</v>
      </c>
      <c r="E2587" t="str" cm="1">
        <f t="array" aca="1" ref="E2587" ca="1">IF(F2587&lt;&gt;"",INDIRECT("'"&amp;F2587&amp;"'!"&amp;G2587),"")</f>
        <v/>
      </c>
      <c r="F2587" s="550"/>
      <c r="R2587" s="1175"/>
    </row>
    <row r="2588" spans="1:18" ht="15.75" customHeight="1">
      <c r="A2588" s="1">
        <v>2583</v>
      </c>
      <c r="C2588" s="2" t="s">
        <v>3581</v>
      </c>
      <c r="E2588" t="str" cm="1">
        <f t="array" aca="1" ref="E2588" ca="1">IF(F2588&lt;&gt;"",INDIRECT("'"&amp;F2588&amp;"'!"&amp;G2588),"")</f>
        <v/>
      </c>
      <c r="F2588" s="550"/>
      <c r="R2588" s="1175"/>
    </row>
    <row r="2589" spans="1:18" ht="15.75" customHeight="1">
      <c r="A2589" s="1">
        <v>2584</v>
      </c>
      <c r="C2589" s="2" t="s">
        <v>3581</v>
      </c>
      <c r="E2589" t="str" cm="1">
        <f t="array" aca="1" ref="E2589" ca="1">IF(F2589&lt;&gt;"",INDIRECT("'"&amp;F2589&amp;"'!"&amp;G2589),"")</f>
        <v/>
      </c>
      <c r="F2589" s="550"/>
      <c r="R2589" s="1175"/>
    </row>
    <row r="2590" spans="1:18" ht="15.75" customHeight="1">
      <c r="A2590" s="1">
        <v>2585</v>
      </c>
      <c r="C2590" s="2" t="s">
        <v>3581</v>
      </c>
      <c r="E2590" t="str" cm="1">
        <f t="array" aca="1" ref="E2590" ca="1">IF(F2590&lt;&gt;"",INDIRECT("'"&amp;F2590&amp;"'!"&amp;G2590),"")</f>
        <v/>
      </c>
      <c r="F2590" s="550"/>
      <c r="R2590" s="1175"/>
    </row>
    <row r="2591" spans="1:18" ht="15.75" customHeight="1">
      <c r="A2591" s="1">
        <v>2586</v>
      </c>
      <c r="C2591" s="2" t="s">
        <v>3581</v>
      </c>
      <c r="E2591" t="str" cm="1">
        <f t="array" aca="1" ref="E2591" ca="1">IF(F2591&lt;&gt;"",INDIRECT("'"&amp;F2591&amp;"'!"&amp;G2591),"")</f>
        <v/>
      </c>
      <c r="F2591" s="550"/>
      <c r="R2591" s="1175"/>
    </row>
    <row r="2592" spans="1:18" ht="15.75" customHeight="1">
      <c r="A2592" s="1">
        <v>2587</v>
      </c>
      <c r="C2592" s="2" t="s">
        <v>3581</v>
      </c>
      <c r="E2592" t="str" cm="1">
        <f t="array" aca="1" ref="E2592" ca="1">IF(F2592&lt;&gt;"",INDIRECT("'"&amp;F2592&amp;"'!"&amp;G2592),"")</f>
        <v/>
      </c>
      <c r="F2592" s="550"/>
      <c r="R2592" s="1175"/>
    </row>
    <row r="2593" spans="1:18" ht="15.75" customHeight="1">
      <c r="A2593" s="1">
        <v>2588</v>
      </c>
      <c r="C2593" s="2" t="s">
        <v>3581</v>
      </c>
      <c r="E2593" t="str" cm="1">
        <f t="array" aca="1" ref="E2593" ca="1">IF(F2593&lt;&gt;"",INDIRECT("'"&amp;F2593&amp;"'!"&amp;G2593),"")</f>
        <v/>
      </c>
      <c r="F2593" s="550"/>
      <c r="R2593" s="1175"/>
    </row>
    <row r="2594" spans="1:18" ht="15.75" customHeight="1">
      <c r="A2594" s="1">
        <v>2589</v>
      </c>
      <c r="C2594" s="2" t="s">
        <v>3581</v>
      </c>
      <c r="E2594" t="str" cm="1">
        <f t="array" aca="1" ref="E2594" ca="1">IF(F2594&lt;&gt;"",INDIRECT("'"&amp;F2594&amp;"'!"&amp;G2594),"")</f>
        <v/>
      </c>
      <c r="F2594" s="550"/>
      <c r="R2594" s="1175"/>
    </row>
    <row r="2595" spans="1:18" ht="15.75" customHeight="1">
      <c r="A2595" s="1">
        <v>2590</v>
      </c>
      <c r="C2595" s="2" t="s">
        <v>3581</v>
      </c>
      <c r="E2595" t="str" cm="1">
        <f t="array" aca="1" ref="E2595" ca="1">IF(F2595&lt;&gt;"",INDIRECT("'"&amp;F2595&amp;"'!"&amp;G2595),"")</f>
        <v/>
      </c>
      <c r="F2595" s="550"/>
      <c r="R2595" s="1175"/>
    </row>
    <row r="2596" spans="1:18" ht="15.75" customHeight="1">
      <c r="A2596" s="1">
        <v>2591</v>
      </c>
      <c r="C2596" s="2" t="s">
        <v>3581</v>
      </c>
      <c r="E2596" t="str" cm="1">
        <f t="array" aca="1" ref="E2596" ca="1">IF(F2596&lt;&gt;"",INDIRECT("'"&amp;F2596&amp;"'!"&amp;G2596),"")</f>
        <v/>
      </c>
      <c r="F2596" s="550"/>
      <c r="R2596" s="1175"/>
    </row>
    <row r="2597" spans="1:18" ht="15.75" customHeight="1">
      <c r="A2597" s="1">
        <v>2592</v>
      </c>
      <c r="C2597" s="2" t="s">
        <v>3581</v>
      </c>
      <c r="E2597" t="str" cm="1">
        <f t="array" aca="1" ref="E2597" ca="1">IF(F2597&lt;&gt;"",INDIRECT("'"&amp;F2597&amp;"'!"&amp;G2597),"")</f>
        <v/>
      </c>
      <c r="F2597" s="550"/>
      <c r="R2597" s="1175"/>
    </row>
    <row r="2598" spans="1:18" ht="15.75" customHeight="1">
      <c r="A2598" s="1">
        <v>2593</v>
      </c>
      <c r="C2598" s="2" t="s">
        <v>3581</v>
      </c>
      <c r="E2598" t="str" cm="1">
        <f t="array" aca="1" ref="E2598" ca="1">IF(F2598&lt;&gt;"",INDIRECT("'"&amp;F2598&amp;"'!"&amp;G2598),"")</f>
        <v/>
      </c>
      <c r="F2598" s="550"/>
      <c r="R2598" s="1175"/>
    </row>
    <row r="2599" spans="1:18">
      <c r="A2599">
        <v>2594</v>
      </c>
      <c r="B2599" s="6">
        <f>'BudgetSum 2-4'!H5</f>
        <v>0</v>
      </c>
      <c r="D2599" t="b">
        <f t="shared" ref="D2599:D2606" ca="1" si="39">E2599=B2599</f>
        <v>1</v>
      </c>
      <c r="E2599" cm="1">
        <f t="array" aca="1" ref="E2599" ca="1">IF(F2599&lt;&gt;"",INDIRECT("'"&amp;F2599&amp;"'!"&amp;G2599),"")</f>
        <v>0</v>
      </c>
      <c r="F2599" s="1175" t="s">
        <v>3517</v>
      </c>
      <c r="G2599" t="s">
        <v>3831</v>
      </c>
      <c r="R2599" s="1175"/>
    </row>
    <row r="2600" spans="1:18">
      <c r="A2600">
        <v>2595</v>
      </c>
      <c r="B2600" s="6">
        <f>'BudgetSum 2-4'!H7</f>
        <v>0</v>
      </c>
      <c r="D2600" t="b">
        <f t="shared" ca="1" si="39"/>
        <v>1</v>
      </c>
      <c r="E2600" cm="1">
        <f t="array" aca="1" ref="E2600" ca="1">IF(F2600&lt;&gt;"",INDIRECT("'"&amp;F2600&amp;"'!"&amp;G2600),"")</f>
        <v>0</v>
      </c>
      <c r="F2600" s="1175" t="s">
        <v>3517</v>
      </c>
      <c r="G2600" t="s">
        <v>4206</v>
      </c>
      <c r="R2600" s="1175"/>
    </row>
    <row r="2601" spans="1:18">
      <c r="A2601">
        <v>2596</v>
      </c>
      <c r="B2601" s="6">
        <f>'BudgetSum 2-4'!H8</f>
        <v>0</v>
      </c>
      <c r="D2601" t="b">
        <f t="shared" ca="1" si="39"/>
        <v>1</v>
      </c>
      <c r="E2601" cm="1">
        <f t="array" aca="1" ref="E2601" ca="1">IF(F2601&lt;&gt;"",INDIRECT("'"&amp;F2601&amp;"'!"&amp;G2601),"")</f>
        <v>0</v>
      </c>
      <c r="F2601" s="1175" t="s">
        <v>3517</v>
      </c>
      <c r="G2601" t="s">
        <v>4207</v>
      </c>
      <c r="R2601" s="1175"/>
    </row>
    <row r="2602" spans="1:18">
      <c r="A2602">
        <v>2597</v>
      </c>
      <c r="B2602" s="6">
        <f>'BudgetSum 2-4'!H9</f>
        <v>0</v>
      </c>
      <c r="D2602" t="b">
        <f t="shared" ca="1" si="39"/>
        <v>1</v>
      </c>
      <c r="E2602" cm="1">
        <f t="array" aca="1" ref="E2602" ca="1">IF(F2602&lt;&gt;"",INDIRECT("'"&amp;F2602&amp;"'!"&amp;G2602),"")</f>
        <v>0</v>
      </c>
      <c r="F2602" s="1175" t="s">
        <v>3517</v>
      </c>
      <c r="G2602" t="s">
        <v>4208</v>
      </c>
      <c r="R2602" s="1175"/>
    </row>
    <row r="2603" spans="1:18" ht="15" customHeight="1">
      <c r="A2603">
        <v>2598</v>
      </c>
      <c r="B2603" s="6">
        <f>'BudgetSum 2-4'!H14</f>
        <v>0</v>
      </c>
      <c r="D2603" t="b">
        <f t="shared" ca="1" si="39"/>
        <v>1</v>
      </c>
      <c r="E2603" cm="1">
        <f t="array" aca="1" ref="E2603" ca="1">IF(F2603&lt;&gt;"",INDIRECT("'"&amp;F2603&amp;"'!"&amp;G2603),"")</f>
        <v>0</v>
      </c>
      <c r="F2603" s="1175" t="s">
        <v>3517</v>
      </c>
      <c r="G2603" t="s">
        <v>3832</v>
      </c>
      <c r="H2603" s="3"/>
      <c r="I2603" s="3"/>
      <c r="J2603" s="3"/>
    </row>
    <row r="2604" spans="1:18" ht="15" customHeight="1">
      <c r="A2604">
        <v>2599</v>
      </c>
      <c r="B2604" s="6">
        <f>'BudgetSum 2-4'!H16</f>
        <v>0</v>
      </c>
      <c r="D2604" t="b">
        <f t="shared" ca="1" si="39"/>
        <v>1</v>
      </c>
      <c r="E2604" cm="1">
        <f t="array" aca="1" ref="E2604" ca="1">IF(F2604&lt;&gt;"",INDIRECT("'"&amp;F2604&amp;"'!"&amp;G2604),"")</f>
        <v>0</v>
      </c>
      <c r="F2604" s="1175" t="s">
        <v>3517</v>
      </c>
      <c r="G2604" t="s">
        <v>3590</v>
      </c>
      <c r="H2604" s="3"/>
      <c r="I2604" s="3"/>
      <c r="J2604" s="3"/>
    </row>
    <row r="2605" spans="1:18" ht="15" customHeight="1">
      <c r="A2605">
        <v>2600</v>
      </c>
      <c r="B2605" s="6">
        <f>'BudgetSum 2-4'!H19</f>
        <v>0</v>
      </c>
      <c r="D2605" t="b">
        <f t="shared" ca="1" si="39"/>
        <v>1</v>
      </c>
      <c r="E2605" cm="1">
        <f t="array" aca="1" ref="E2605" ca="1">IF(F2605&lt;&gt;"",INDIRECT("'"&amp;F2605&amp;"'!"&amp;G2605),"")</f>
        <v>0</v>
      </c>
      <c r="F2605" s="1175" t="s">
        <v>3517</v>
      </c>
      <c r="G2605" t="s">
        <v>3591</v>
      </c>
      <c r="H2605" s="3"/>
      <c r="I2605" s="3"/>
      <c r="J2605" s="3"/>
    </row>
    <row r="2606" spans="1:18" ht="15" customHeight="1">
      <c r="A2606">
        <v>2601</v>
      </c>
      <c r="B2606" s="6">
        <f>'BudgetSum 2-4'!H22</f>
        <v>0</v>
      </c>
      <c r="D2606" t="b">
        <f t="shared" ca="1" si="39"/>
        <v>1</v>
      </c>
      <c r="E2606" cm="1">
        <f t="array" aca="1" ref="E2606" ca="1">IF(F2606&lt;&gt;"",INDIRECT("'"&amp;F2606&amp;"'!"&amp;G2606),"")</f>
        <v>0</v>
      </c>
      <c r="F2606" s="1175" t="s">
        <v>3517</v>
      </c>
      <c r="G2606" t="s">
        <v>4209</v>
      </c>
      <c r="H2606" s="3"/>
      <c r="I2606" s="3"/>
      <c r="J2606" s="3"/>
    </row>
    <row r="2607" spans="1:18" ht="15.75" customHeight="1">
      <c r="A2607" s="1">
        <v>2602</v>
      </c>
      <c r="C2607" s="2" t="s">
        <v>3581</v>
      </c>
      <c r="E2607" t="str" cm="1">
        <f t="array" aca="1" ref="E2607" ca="1">IF(F2607&lt;&gt;"",INDIRECT("'"&amp;F2607&amp;"'!"&amp;G2607),"")</f>
        <v/>
      </c>
      <c r="F2607" s="550"/>
      <c r="R2607" s="1175"/>
    </row>
    <row r="2608" spans="1:18" ht="15.75" customHeight="1">
      <c r="A2608" s="1">
        <v>2603</v>
      </c>
      <c r="C2608" s="2" t="s">
        <v>3581</v>
      </c>
      <c r="E2608" t="str" cm="1">
        <f t="array" aca="1" ref="E2608" ca="1">IF(F2608&lt;&gt;"",INDIRECT("'"&amp;F2608&amp;"'!"&amp;G2608),"")</f>
        <v/>
      </c>
      <c r="F2608" s="550"/>
      <c r="R2608" s="1175"/>
    </row>
    <row r="2609" spans="1:18" ht="15.75" customHeight="1">
      <c r="A2609" s="1">
        <v>2604</v>
      </c>
      <c r="C2609" s="2" t="s">
        <v>3581</v>
      </c>
      <c r="E2609" t="str" cm="1">
        <f t="array" aca="1" ref="E2609" ca="1">IF(F2609&lt;&gt;"",INDIRECT("'"&amp;F2609&amp;"'!"&amp;G2609),"")</f>
        <v/>
      </c>
      <c r="F2609" s="550"/>
      <c r="R2609" s="1175"/>
    </row>
    <row r="2610" spans="1:18" ht="15.75" customHeight="1">
      <c r="A2610" s="1">
        <v>2605</v>
      </c>
      <c r="C2610" s="2" t="s">
        <v>3581</v>
      </c>
      <c r="E2610" t="str" cm="1">
        <f t="array" aca="1" ref="E2610" ca="1">IF(F2610&lt;&gt;"",INDIRECT("'"&amp;F2610&amp;"'!"&amp;G2610),"")</f>
        <v/>
      </c>
      <c r="F2610" s="550"/>
      <c r="R2610" s="1175"/>
    </row>
    <row r="2611" spans="1:18" ht="15.75" customHeight="1">
      <c r="A2611" s="1">
        <v>2606</v>
      </c>
      <c r="C2611" s="2" t="s">
        <v>3581</v>
      </c>
      <c r="E2611" t="str" cm="1">
        <f t="array" aca="1" ref="E2611" ca="1">IF(F2611&lt;&gt;"",INDIRECT("'"&amp;F2611&amp;"'!"&amp;G2611),"")</f>
        <v/>
      </c>
      <c r="F2611" s="550"/>
      <c r="R2611" s="1175"/>
    </row>
    <row r="2612" spans="1:18" ht="15.75" customHeight="1">
      <c r="A2612" s="1">
        <v>2607</v>
      </c>
      <c r="C2612" s="2" t="s">
        <v>3581</v>
      </c>
      <c r="E2612" t="str" cm="1">
        <f t="array" aca="1" ref="E2612" ca="1">IF(F2612&lt;&gt;"",INDIRECT("'"&amp;F2612&amp;"'!"&amp;G2612),"")</f>
        <v/>
      </c>
      <c r="F2612" s="550"/>
      <c r="R2612" s="1175"/>
    </row>
    <row r="2613" spans="1:18" ht="15.75" customHeight="1">
      <c r="A2613" s="1">
        <v>2608</v>
      </c>
      <c r="C2613" s="2" t="s">
        <v>3581</v>
      </c>
      <c r="E2613" t="str" cm="1">
        <f t="array" aca="1" ref="E2613" ca="1">IF(F2613&lt;&gt;"",INDIRECT("'"&amp;F2613&amp;"'!"&amp;G2613),"")</f>
        <v/>
      </c>
      <c r="F2613" s="550"/>
      <c r="R2613" s="1175"/>
    </row>
    <row r="2614" spans="1:18" ht="15.75" customHeight="1">
      <c r="A2614" s="1">
        <v>2609</v>
      </c>
      <c r="C2614" s="2" t="s">
        <v>3581</v>
      </c>
      <c r="E2614" t="str" cm="1">
        <f t="array" aca="1" ref="E2614" ca="1">IF(F2614&lt;&gt;"",INDIRECT("'"&amp;F2614&amp;"'!"&amp;G2614),"")</f>
        <v/>
      </c>
      <c r="F2614" s="550"/>
      <c r="R2614" s="1175"/>
    </row>
    <row r="2615" spans="1:18" ht="15.75" customHeight="1">
      <c r="A2615" s="1">
        <v>2610</v>
      </c>
      <c r="C2615" s="2" t="s">
        <v>3581</v>
      </c>
      <c r="E2615" t="str" cm="1">
        <f t="array" aca="1" ref="E2615" ca="1">IF(F2615&lt;&gt;"",INDIRECT("'"&amp;F2615&amp;"'!"&amp;G2615),"")</f>
        <v/>
      </c>
      <c r="F2615" s="550"/>
      <c r="R2615" s="1175"/>
    </row>
    <row r="2616" spans="1:18" ht="15.75" customHeight="1">
      <c r="A2616" s="1">
        <v>2611</v>
      </c>
      <c r="C2616" s="2" t="s">
        <v>3581</v>
      </c>
      <c r="E2616" t="str" cm="1">
        <f t="array" aca="1" ref="E2616" ca="1">IF(F2616&lt;&gt;"",INDIRECT("'"&amp;F2616&amp;"'!"&amp;G2616),"")</f>
        <v/>
      </c>
      <c r="F2616" s="550"/>
      <c r="R2616" s="1175"/>
    </row>
    <row r="2617" spans="1:18" ht="15.75" customHeight="1">
      <c r="A2617" s="1">
        <v>2612</v>
      </c>
      <c r="C2617" s="2" t="s">
        <v>3581</v>
      </c>
      <c r="E2617" t="str" cm="1">
        <f t="array" aca="1" ref="E2617" ca="1">IF(F2617&lt;&gt;"",INDIRECT("'"&amp;F2617&amp;"'!"&amp;G2617),"")</f>
        <v/>
      </c>
      <c r="F2617" s="550"/>
      <c r="R2617" s="1175"/>
    </row>
    <row r="2618" spans="1:18" ht="15.75" customHeight="1">
      <c r="A2618" s="1">
        <v>2613</v>
      </c>
      <c r="C2618" s="2" t="s">
        <v>3581</v>
      </c>
      <c r="E2618" t="str" cm="1">
        <f t="array" aca="1" ref="E2618" ca="1">IF(F2618&lt;&gt;"",INDIRECT("'"&amp;F2618&amp;"'!"&amp;G2618),"")</f>
        <v/>
      </c>
      <c r="F2618" s="550"/>
      <c r="R2618" s="1175"/>
    </row>
    <row r="2619" spans="1:18" ht="15.75" customHeight="1">
      <c r="A2619" s="1">
        <v>2614</v>
      </c>
      <c r="C2619" s="2" t="s">
        <v>3581</v>
      </c>
      <c r="E2619" t="str" cm="1">
        <f t="array" aca="1" ref="E2619" ca="1">IF(F2619&lt;&gt;"",INDIRECT("'"&amp;F2619&amp;"'!"&amp;G2619),"")</f>
        <v/>
      </c>
      <c r="F2619" s="550"/>
      <c r="R2619" s="1175"/>
    </row>
    <row r="2620" spans="1:18" ht="15.75" customHeight="1">
      <c r="A2620" s="1">
        <v>2615</v>
      </c>
      <c r="C2620" s="2" t="s">
        <v>3581</v>
      </c>
      <c r="E2620" t="str" cm="1">
        <f t="array" aca="1" ref="E2620" ca="1">IF(F2620&lt;&gt;"",INDIRECT("'"&amp;F2620&amp;"'!"&amp;G2620),"")</f>
        <v/>
      </c>
      <c r="F2620" s="550"/>
      <c r="R2620" s="1175"/>
    </row>
    <row r="2621" spans="1:18" ht="15.75" customHeight="1">
      <c r="A2621" s="1">
        <v>2616</v>
      </c>
      <c r="C2621" s="2" t="s">
        <v>3581</v>
      </c>
      <c r="E2621" t="str" cm="1">
        <f t="array" aca="1" ref="E2621" ca="1">IF(F2621&lt;&gt;"",INDIRECT("'"&amp;F2621&amp;"'!"&amp;G2621),"")</f>
        <v/>
      </c>
      <c r="F2621" s="550"/>
      <c r="R2621" s="1175"/>
    </row>
    <row r="2622" spans="1:18" ht="15.75" customHeight="1">
      <c r="A2622" s="1">
        <v>2617</v>
      </c>
      <c r="C2622" s="2" t="s">
        <v>3581</v>
      </c>
      <c r="E2622" t="str" cm="1">
        <f t="array" aca="1" ref="E2622" ca="1">IF(F2622&lt;&gt;"",INDIRECT("'"&amp;F2622&amp;"'!"&amp;G2622),"")</f>
        <v/>
      </c>
      <c r="F2622" s="550"/>
      <c r="R2622" s="1175"/>
    </row>
    <row r="2623" spans="1:18" ht="15.75" customHeight="1">
      <c r="A2623" s="1">
        <v>2618</v>
      </c>
      <c r="C2623" s="2" t="s">
        <v>3581</v>
      </c>
      <c r="E2623" t="str" cm="1">
        <f t="array" aca="1" ref="E2623" ca="1">IF(F2623&lt;&gt;"",INDIRECT("'"&amp;F2623&amp;"'!"&amp;G2623),"")</f>
        <v/>
      </c>
      <c r="F2623" s="550"/>
      <c r="R2623" s="1175"/>
    </row>
    <row r="2624" spans="1:18" ht="15.75" customHeight="1">
      <c r="A2624" s="1">
        <v>2619</v>
      </c>
      <c r="C2624" s="2" t="s">
        <v>3581</v>
      </c>
      <c r="E2624" t="str" cm="1">
        <f t="array" aca="1" ref="E2624" ca="1">IF(F2624&lt;&gt;"",INDIRECT("'"&amp;F2624&amp;"'!"&amp;G2624),"")</f>
        <v/>
      </c>
      <c r="F2624" s="550"/>
      <c r="R2624" s="1175"/>
    </row>
    <row r="2625" spans="1:18" ht="15.75" customHeight="1">
      <c r="A2625" s="1">
        <v>2620</v>
      </c>
      <c r="C2625" s="2" t="s">
        <v>3581</v>
      </c>
      <c r="E2625" t="str" cm="1">
        <f t="array" aca="1" ref="E2625" ca="1">IF(F2625&lt;&gt;"",INDIRECT("'"&amp;F2625&amp;"'!"&amp;G2625),"")</f>
        <v/>
      </c>
      <c r="F2625" s="550"/>
      <c r="R2625" s="1175"/>
    </row>
    <row r="2626" spans="1:18" ht="15.75" customHeight="1">
      <c r="A2626" s="1">
        <v>2621</v>
      </c>
      <c r="C2626" s="2" t="s">
        <v>3581</v>
      </c>
      <c r="E2626" t="str" cm="1">
        <f t="array" aca="1" ref="E2626" ca="1">IF(F2626&lt;&gt;"",INDIRECT("'"&amp;F2626&amp;"'!"&amp;G2626),"")</f>
        <v/>
      </c>
      <c r="F2626" s="550"/>
      <c r="R2626" s="1175"/>
    </row>
    <row r="2627" spans="1:18" ht="15.75" customHeight="1">
      <c r="A2627" s="1">
        <v>2622</v>
      </c>
      <c r="C2627" s="2" t="s">
        <v>3581</v>
      </c>
      <c r="E2627" t="str" cm="1">
        <f t="array" aca="1" ref="E2627" ca="1">IF(F2627&lt;&gt;"",INDIRECT("'"&amp;F2627&amp;"'!"&amp;G2627),"")</f>
        <v/>
      </c>
      <c r="F2627" s="550"/>
      <c r="R2627" s="1175"/>
    </row>
    <row r="2628" spans="1:18" ht="15.75" customHeight="1">
      <c r="A2628" s="1">
        <v>2623</v>
      </c>
      <c r="C2628" s="2" t="s">
        <v>3581</v>
      </c>
      <c r="E2628" t="str" cm="1">
        <f t="array" aca="1" ref="E2628" ca="1">IF(F2628&lt;&gt;"",INDIRECT("'"&amp;F2628&amp;"'!"&amp;G2628),"")</f>
        <v/>
      </c>
      <c r="F2628" s="550"/>
      <c r="H2628" s="3"/>
      <c r="I2628" s="3"/>
      <c r="J2628" s="3"/>
    </row>
    <row r="2629" spans="1:18" ht="15.75" customHeight="1">
      <c r="A2629" s="1">
        <v>2624</v>
      </c>
      <c r="C2629" s="2" t="s">
        <v>3581</v>
      </c>
      <c r="E2629" t="str" cm="1">
        <f t="array" aca="1" ref="E2629" ca="1">IF(F2629&lt;&gt;"",INDIRECT("'"&amp;F2629&amp;"'!"&amp;G2629),"")</f>
        <v/>
      </c>
      <c r="F2629" s="550"/>
      <c r="H2629" s="3"/>
      <c r="I2629" s="3"/>
      <c r="J2629" s="3"/>
    </row>
    <row r="2630" spans="1:18" ht="15.75" customHeight="1">
      <c r="A2630" s="1">
        <v>2625</v>
      </c>
      <c r="C2630" s="2" t="s">
        <v>3581</v>
      </c>
      <c r="E2630" t="str" cm="1">
        <f t="array" aca="1" ref="E2630" ca="1">IF(F2630&lt;&gt;"",INDIRECT("'"&amp;F2630&amp;"'!"&amp;G2630),"")</f>
        <v/>
      </c>
      <c r="F2630" s="550"/>
      <c r="H2630" s="3"/>
      <c r="I2630" s="3"/>
      <c r="J2630" s="3"/>
    </row>
    <row r="2631" spans="1:18" ht="15.75" customHeight="1">
      <c r="A2631" s="1">
        <v>2626</v>
      </c>
      <c r="C2631" s="2" t="s">
        <v>3581</v>
      </c>
      <c r="E2631" t="str" cm="1">
        <f t="array" aca="1" ref="E2631" ca="1">IF(F2631&lt;&gt;"",INDIRECT("'"&amp;F2631&amp;"'!"&amp;G2631),"")</f>
        <v/>
      </c>
      <c r="F2631" s="550"/>
      <c r="H2631" s="3"/>
      <c r="I2631" s="3"/>
      <c r="J2631" s="3"/>
    </row>
    <row r="2632" spans="1:18" ht="15.75" customHeight="1">
      <c r="A2632" s="1">
        <v>2627</v>
      </c>
      <c r="C2632" s="2" t="s">
        <v>3581</v>
      </c>
      <c r="E2632" t="str" cm="1">
        <f t="array" aca="1" ref="E2632" ca="1">IF(F2632&lt;&gt;"",INDIRECT("'"&amp;F2632&amp;"'!"&amp;G2632),"")</f>
        <v/>
      </c>
      <c r="F2632" s="550"/>
      <c r="R2632" s="1175"/>
    </row>
    <row r="2633" spans="1:18" ht="15.75" customHeight="1">
      <c r="A2633" s="1">
        <v>2628</v>
      </c>
      <c r="C2633" s="2" t="s">
        <v>3581</v>
      </c>
      <c r="E2633" t="str" cm="1">
        <f t="array" aca="1" ref="E2633" ca="1">IF(F2633&lt;&gt;"",INDIRECT("'"&amp;F2633&amp;"'!"&amp;G2633),"")</f>
        <v/>
      </c>
      <c r="F2633" s="550"/>
      <c r="R2633" s="1175"/>
    </row>
    <row r="2634" spans="1:18" ht="15.75" customHeight="1">
      <c r="A2634" s="1">
        <v>2629</v>
      </c>
      <c r="C2634" s="2" t="s">
        <v>3581</v>
      </c>
      <c r="E2634" t="str" cm="1">
        <f t="array" aca="1" ref="E2634" ca="1">IF(F2634&lt;&gt;"",INDIRECT("'"&amp;F2634&amp;"'!"&amp;G2634),"")</f>
        <v/>
      </c>
      <c r="F2634" s="550"/>
    </row>
    <row r="2635" spans="1:18" ht="15.75" customHeight="1">
      <c r="A2635" s="1">
        <v>2630</v>
      </c>
      <c r="C2635" s="2" t="s">
        <v>3581</v>
      </c>
      <c r="E2635" t="str" cm="1">
        <f t="array" aca="1" ref="E2635" ca="1">IF(F2635&lt;&gt;"",INDIRECT("'"&amp;F2635&amp;"'!"&amp;G2635),"")</f>
        <v/>
      </c>
      <c r="F2635" s="550"/>
    </row>
    <row r="2636" spans="1:18" ht="15.75" customHeight="1">
      <c r="A2636" s="1">
        <v>2631</v>
      </c>
      <c r="C2636" s="2" t="s">
        <v>3581</v>
      </c>
      <c r="E2636" t="str" cm="1">
        <f t="array" aca="1" ref="E2636" ca="1">IF(F2636&lt;&gt;"",INDIRECT("'"&amp;F2636&amp;"'!"&amp;G2636),"")</f>
        <v/>
      </c>
      <c r="F2636" s="550"/>
      <c r="H2636" s="3"/>
      <c r="I2636" s="3"/>
      <c r="J2636" s="3"/>
    </row>
    <row r="2637" spans="1:18" ht="15.75" customHeight="1">
      <c r="A2637" s="1">
        <v>2632</v>
      </c>
      <c r="C2637" s="2" t="s">
        <v>3581</v>
      </c>
      <c r="E2637" t="str" cm="1">
        <f t="array" aca="1" ref="E2637" ca="1">IF(F2637&lt;&gt;"",INDIRECT("'"&amp;F2637&amp;"'!"&amp;G2637),"")</f>
        <v/>
      </c>
      <c r="F2637" s="550"/>
      <c r="R2637" s="1175"/>
    </row>
    <row r="2638" spans="1:18" ht="15.75" customHeight="1">
      <c r="A2638" s="1">
        <v>2633</v>
      </c>
      <c r="C2638" s="2" t="s">
        <v>3581</v>
      </c>
      <c r="E2638" t="str" cm="1">
        <f t="array" aca="1" ref="E2638" ca="1">IF(F2638&lt;&gt;"",INDIRECT("'"&amp;F2638&amp;"'!"&amp;G2638),"")</f>
        <v/>
      </c>
      <c r="F2638" s="550"/>
      <c r="H2638" s="3"/>
      <c r="I2638" s="3"/>
      <c r="J2638" s="3"/>
    </row>
    <row r="2639" spans="1:18" ht="15.75" customHeight="1">
      <c r="A2639" s="1">
        <v>2634</v>
      </c>
      <c r="C2639" s="2" t="s">
        <v>3581</v>
      </c>
      <c r="E2639" t="str" cm="1">
        <f t="array" aca="1" ref="E2639" ca="1">IF(F2639&lt;&gt;"",INDIRECT("'"&amp;F2639&amp;"'!"&amp;G2639),"")</f>
        <v/>
      </c>
      <c r="F2639" s="550"/>
      <c r="R2639" s="1175"/>
    </row>
    <row r="2640" spans="1:18" ht="15.75" customHeight="1">
      <c r="A2640" s="1">
        <v>2635</v>
      </c>
      <c r="C2640" s="2" t="s">
        <v>3581</v>
      </c>
      <c r="E2640" t="str" cm="1">
        <f t="array" aca="1" ref="E2640" ca="1">IF(F2640&lt;&gt;"",INDIRECT("'"&amp;F2640&amp;"'!"&amp;G2640),"")</f>
        <v/>
      </c>
      <c r="F2640" s="550"/>
      <c r="H2640" s="3"/>
      <c r="I2640" s="3"/>
      <c r="J2640" s="3"/>
    </row>
    <row r="2641" spans="1:18" ht="15.75" customHeight="1">
      <c r="A2641" s="1">
        <v>2636</v>
      </c>
      <c r="C2641" s="2" t="s">
        <v>3581</v>
      </c>
      <c r="E2641" t="str" cm="1">
        <f t="array" aca="1" ref="E2641" ca="1">IF(F2641&lt;&gt;"",INDIRECT("'"&amp;F2641&amp;"'!"&amp;G2641),"")</f>
        <v/>
      </c>
      <c r="F2641" s="550"/>
      <c r="H2641" s="3"/>
      <c r="I2641" s="3"/>
      <c r="J2641" s="3"/>
    </row>
    <row r="2642" spans="1:18" ht="15.75" customHeight="1">
      <c r="A2642" s="1">
        <v>2637</v>
      </c>
      <c r="C2642" s="2" t="s">
        <v>3581</v>
      </c>
      <c r="E2642" t="str" cm="1">
        <f t="array" aca="1" ref="E2642" ca="1">IF(F2642&lt;&gt;"",INDIRECT("'"&amp;F2642&amp;"'!"&amp;G2642),"")</f>
        <v/>
      </c>
      <c r="F2642" s="550"/>
    </row>
    <row r="2643" spans="1:18" ht="15.75" customHeight="1">
      <c r="A2643" s="1">
        <v>2638</v>
      </c>
      <c r="C2643" s="2" t="s">
        <v>3581</v>
      </c>
      <c r="E2643" t="str" cm="1">
        <f t="array" aca="1" ref="E2643" ca="1">IF(F2643&lt;&gt;"",INDIRECT("'"&amp;F2643&amp;"'!"&amp;G2643),"")</f>
        <v/>
      </c>
      <c r="F2643" s="550"/>
      <c r="H2643" s="3"/>
      <c r="I2643" s="3"/>
      <c r="J2643" s="3"/>
    </row>
    <row r="2644" spans="1:18" ht="15.75" customHeight="1">
      <c r="A2644" s="1">
        <v>2639</v>
      </c>
      <c r="C2644" s="2" t="s">
        <v>3581</v>
      </c>
      <c r="E2644" t="str" cm="1">
        <f t="array" aca="1" ref="E2644" ca="1">IF(F2644&lt;&gt;"",INDIRECT("'"&amp;F2644&amp;"'!"&amp;G2644),"")</f>
        <v/>
      </c>
      <c r="F2644" s="550"/>
      <c r="H2644" s="3"/>
      <c r="I2644" s="3"/>
      <c r="J2644" s="3"/>
    </row>
    <row r="2645" spans="1:18" ht="15.75" customHeight="1">
      <c r="A2645" s="1">
        <v>2640</v>
      </c>
      <c r="C2645" s="2" t="s">
        <v>3581</v>
      </c>
      <c r="E2645" t="str" cm="1">
        <f t="array" aca="1" ref="E2645" ca="1">IF(F2645&lt;&gt;"",INDIRECT("'"&amp;F2645&amp;"'!"&amp;G2645),"")</f>
        <v/>
      </c>
      <c r="F2645" s="550"/>
      <c r="H2645" s="3"/>
      <c r="I2645" s="3"/>
      <c r="J2645" s="3"/>
    </row>
    <row r="2646" spans="1:18" ht="15.75" customHeight="1">
      <c r="A2646" s="1">
        <v>2641</v>
      </c>
      <c r="C2646" s="2" t="s">
        <v>3581</v>
      </c>
      <c r="E2646" t="str" cm="1">
        <f t="array" aca="1" ref="E2646" ca="1">IF(F2646&lt;&gt;"",INDIRECT("'"&amp;F2646&amp;"'!"&amp;G2646),"")</f>
        <v/>
      </c>
      <c r="F2646" s="550"/>
      <c r="H2646" s="3"/>
      <c r="I2646" s="3"/>
      <c r="J2646" s="3"/>
    </row>
    <row r="2647" spans="1:18" ht="15.75" customHeight="1">
      <c r="A2647" s="1">
        <v>2642</v>
      </c>
      <c r="C2647" s="2" t="s">
        <v>3581</v>
      </c>
      <c r="E2647" t="str" cm="1">
        <f t="array" aca="1" ref="E2647" ca="1">IF(F2647&lt;&gt;"",INDIRECT("'"&amp;F2647&amp;"'!"&amp;G2647),"")</f>
        <v/>
      </c>
      <c r="F2647" s="550"/>
      <c r="R2647" s="1175"/>
    </row>
    <row r="2648" spans="1:18" ht="15.75" customHeight="1">
      <c r="A2648" s="1">
        <v>2643</v>
      </c>
      <c r="C2648" s="2" t="s">
        <v>3581</v>
      </c>
      <c r="E2648" t="str" cm="1">
        <f t="array" aca="1" ref="E2648" ca="1">IF(F2648&lt;&gt;"",INDIRECT("'"&amp;F2648&amp;"'!"&amp;G2648),"")</f>
        <v/>
      </c>
      <c r="F2648" s="550"/>
      <c r="R2648" s="1175"/>
    </row>
    <row r="2649" spans="1:18" ht="15.75" customHeight="1">
      <c r="A2649" s="1">
        <v>2644</v>
      </c>
      <c r="C2649" s="2" t="s">
        <v>3581</v>
      </c>
      <c r="E2649" t="str" cm="1">
        <f t="array" aca="1" ref="E2649" ca="1">IF(F2649&lt;&gt;"",INDIRECT("'"&amp;F2649&amp;"'!"&amp;G2649),"")</f>
        <v/>
      </c>
      <c r="F2649" s="550"/>
      <c r="H2649" s="3"/>
      <c r="I2649" s="3"/>
      <c r="J2649" s="3"/>
    </row>
    <row r="2650" spans="1:18" ht="15.75" customHeight="1">
      <c r="A2650" s="1">
        <v>2645</v>
      </c>
      <c r="C2650" s="2" t="s">
        <v>3581</v>
      </c>
      <c r="E2650" t="str" cm="1">
        <f t="array" aca="1" ref="E2650" ca="1">IF(F2650&lt;&gt;"",INDIRECT("'"&amp;F2650&amp;"'!"&amp;G2650),"")</f>
        <v/>
      </c>
      <c r="F2650" s="550"/>
    </row>
    <row r="2651" spans="1:18" ht="15.75" customHeight="1">
      <c r="A2651" s="1">
        <v>2646</v>
      </c>
      <c r="C2651" s="2" t="s">
        <v>3581</v>
      </c>
      <c r="E2651" t="str" cm="1">
        <f t="array" aca="1" ref="E2651" ca="1">IF(F2651&lt;&gt;"",INDIRECT("'"&amp;F2651&amp;"'!"&amp;G2651),"")</f>
        <v/>
      </c>
      <c r="F2651" s="550"/>
    </row>
    <row r="2652" spans="1:18" ht="15.75" customHeight="1">
      <c r="A2652" s="1">
        <v>2647</v>
      </c>
      <c r="C2652" s="2" t="s">
        <v>3581</v>
      </c>
      <c r="E2652" t="str" cm="1">
        <f t="array" aca="1" ref="E2652" ca="1">IF(F2652&lt;&gt;"",INDIRECT("'"&amp;F2652&amp;"'!"&amp;G2652),"")</f>
        <v/>
      </c>
      <c r="F2652" s="550"/>
      <c r="R2652" s="1175"/>
    </row>
    <row r="2653" spans="1:18" ht="15.75" customHeight="1">
      <c r="A2653" s="1">
        <v>2648</v>
      </c>
      <c r="C2653" s="2" t="s">
        <v>3581</v>
      </c>
      <c r="E2653" t="str" cm="1">
        <f t="array" aca="1" ref="E2653" ca="1">IF(F2653&lt;&gt;"",INDIRECT("'"&amp;F2653&amp;"'!"&amp;G2653),"")</f>
        <v/>
      </c>
      <c r="F2653" s="550"/>
      <c r="R2653" s="1175"/>
    </row>
    <row r="2654" spans="1:18" ht="15.75" customHeight="1">
      <c r="A2654" s="1">
        <v>2649</v>
      </c>
      <c r="C2654" s="2" t="s">
        <v>3581</v>
      </c>
      <c r="E2654" t="str" cm="1">
        <f t="array" aca="1" ref="E2654" ca="1">IF(F2654&lt;&gt;"",INDIRECT("'"&amp;F2654&amp;"'!"&amp;G2654),"")</f>
        <v/>
      </c>
      <c r="F2654" s="550"/>
      <c r="H2654" s="3"/>
      <c r="I2654" s="3"/>
      <c r="J2654" s="3"/>
    </row>
    <row r="2655" spans="1:18" ht="15.75" customHeight="1">
      <c r="A2655" s="1">
        <v>2650</v>
      </c>
      <c r="C2655" s="2" t="s">
        <v>3581</v>
      </c>
      <c r="E2655" t="str" cm="1">
        <f t="array" aca="1" ref="E2655" ca="1">IF(F2655&lt;&gt;"",INDIRECT("'"&amp;F2655&amp;"'!"&amp;G2655),"")</f>
        <v/>
      </c>
      <c r="F2655" s="550"/>
      <c r="H2655" s="3"/>
      <c r="I2655" s="3"/>
      <c r="J2655" s="3"/>
    </row>
    <row r="2656" spans="1:18" ht="15.75" customHeight="1">
      <c r="A2656" s="1">
        <v>2651</v>
      </c>
      <c r="C2656" s="2" t="s">
        <v>3581</v>
      </c>
      <c r="E2656" t="str" cm="1">
        <f t="array" aca="1" ref="E2656" ca="1">IF(F2656&lt;&gt;"",INDIRECT("'"&amp;F2656&amp;"'!"&amp;G2656),"")</f>
        <v/>
      </c>
      <c r="F2656" s="550"/>
      <c r="H2656" s="3"/>
      <c r="I2656" s="3"/>
      <c r="J2656" s="3"/>
    </row>
    <row r="2657" spans="1:18" ht="15.75" customHeight="1">
      <c r="A2657" s="1">
        <v>2652</v>
      </c>
      <c r="C2657" s="2" t="s">
        <v>3581</v>
      </c>
      <c r="E2657" t="str" cm="1">
        <f t="array" aca="1" ref="E2657" ca="1">IF(F2657&lt;&gt;"",INDIRECT("'"&amp;F2657&amp;"'!"&amp;G2657),"")</f>
        <v/>
      </c>
      <c r="F2657" s="550"/>
      <c r="H2657" s="3"/>
      <c r="I2657" s="3"/>
      <c r="J2657" s="3"/>
    </row>
    <row r="2658" spans="1:18" ht="15.75" customHeight="1">
      <c r="A2658" s="1">
        <v>2653</v>
      </c>
      <c r="C2658" s="2" t="s">
        <v>3581</v>
      </c>
      <c r="E2658" t="str" cm="1">
        <f t="array" aca="1" ref="E2658" ca="1">IF(F2658&lt;&gt;"",INDIRECT("'"&amp;F2658&amp;"'!"&amp;G2658),"")</f>
        <v/>
      </c>
      <c r="F2658" s="550"/>
      <c r="H2658" s="3"/>
      <c r="I2658" s="3"/>
      <c r="J2658" s="3"/>
    </row>
    <row r="2659" spans="1:18" ht="15.75" customHeight="1">
      <c r="A2659" s="1">
        <v>2654</v>
      </c>
      <c r="C2659" s="2" t="s">
        <v>3581</v>
      </c>
      <c r="E2659" t="str" cm="1">
        <f t="array" aca="1" ref="E2659" ca="1">IF(F2659&lt;&gt;"",INDIRECT("'"&amp;F2659&amp;"'!"&amp;G2659),"")</f>
        <v/>
      </c>
      <c r="F2659" s="550"/>
      <c r="H2659" s="3"/>
      <c r="I2659" s="3"/>
      <c r="J2659" s="3"/>
    </row>
    <row r="2660" spans="1:18" ht="15.75" customHeight="1">
      <c r="A2660" s="1">
        <v>2655</v>
      </c>
      <c r="C2660" s="2" t="s">
        <v>3581</v>
      </c>
      <c r="E2660" t="str" cm="1">
        <f t="array" aca="1" ref="E2660" ca="1">IF(F2660&lt;&gt;"",INDIRECT("'"&amp;F2660&amp;"'!"&amp;G2660),"")</f>
        <v/>
      </c>
      <c r="F2660" s="550"/>
      <c r="H2660" s="3"/>
      <c r="I2660" s="3"/>
      <c r="J2660" s="3"/>
    </row>
    <row r="2661" spans="1:18" ht="15.75" customHeight="1">
      <c r="A2661" s="1">
        <v>2656</v>
      </c>
      <c r="C2661" s="2" t="s">
        <v>3581</v>
      </c>
      <c r="E2661" t="str" cm="1">
        <f t="array" aca="1" ref="E2661" ca="1">IF(F2661&lt;&gt;"",INDIRECT("'"&amp;F2661&amp;"'!"&amp;G2661),"")</f>
        <v/>
      </c>
      <c r="F2661" s="550"/>
      <c r="R2661" s="1175"/>
    </row>
    <row r="2662" spans="1:18" ht="15" customHeight="1">
      <c r="A2662">
        <v>2657</v>
      </c>
      <c r="B2662" s="6">
        <f>'EstExp 11-19'!C53</f>
        <v>60483</v>
      </c>
      <c r="D2662" t="b">
        <f t="shared" ref="D2662:D2670" ca="1" si="40">E2662=B2662</f>
        <v>1</v>
      </c>
      <c r="E2662" cm="1">
        <f t="array" aca="1" ref="E2662" ca="1">IF(F2662&lt;&gt;"",INDIRECT("'"&amp;F2662&amp;"'!"&amp;G2662),"")</f>
        <v>60483</v>
      </c>
      <c r="F2662" s="1175" t="s">
        <v>3614</v>
      </c>
      <c r="G2662" t="s">
        <v>4210</v>
      </c>
      <c r="H2662" s="3"/>
      <c r="I2662" s="3"/>
      <c r="J2662" s="3"/>
    </row>
    <row r="2663" spans="1:18">
      <c r="A2663">
        <v>2658</v>
      </c>
      <c r="B2663" s="6">
        <f>'EstExp 11-19'!D53</f>
        <v>71183</v>
      </c>
      <c r="D2663" t="b">
        <f t="shared" ca="1" si="40"/>
        <v>1</v>
      </c>
      <c r="E2663" cm="1">
        <f t="array" aca="1" ref="E2663" ca="1">IF(F2663&lt;&gt;"",INDIRECT("'"&amp;F2663&amp;"'!"&amp;G2663),"")</f>
        <v>71183</v>
      </c>
      <c r="F2663" s="1175" t="s">
        <v>3614</v>
      </c>
      <c r="G2663" t="s">
        <v>4211</v>
      </c>
      <c r="R2663" s="1175"/>
    </row>
    <row r="2664" spans="1:18">
      <c r="A2664">
        <v>2659</v>
      </c>
      <c r="B2664" s="6">
        <f>'EstExp 11-19'!E53</f>
        <v>13314</v>
      </c>
      <c r="D2664" t="b">
        <f t="shared" ca="1" si="40"/>
        <v>1</v>
      </c>
      <c r="E2664" cm="1">
        <f t="array" aca="1" ref="E2664" ca="1">IF(F2664&lt;&gt;"",INDIRECT("'"&amp;F2664&amp;"'!"&amp;G2664),"")</f>
        <v>13314</v>
      </c>
      <c r="F2664" s="1175" t="s">
        <v>3614</v>
      </c>
      <c r="G2664" t="s">
        <v>4212</v>
      </c>
      <c r="R2664" s="1175"/>
    </row>
    <row r="2665" spans="1:18" ht="15" customHeight="1">
      <c r="A2665">
        <v>2660</v>
      </c>
      <c r="B2665" s="6">
        <f>'EstExp 11-19'!F53</f>
        <v>2400</v>
      </c>
      <c r="D2665" t="b">
        <f t="shared" ca="1" si="40"/>
        <v>1</v>
      </c>
      <c r="E2665" cm="1">
        <f t="array" aca="1" ref="E2665" ca="1">IF(F2665&lt;&gt;"",INDIRECT("'"&amp;F2665&amp;"'!"&amp;G2665),"")</f>
        <v>2400</v>
      </c>
      <c r="F2665" s="1175" t="s">
        <v>3614</v>
      </c>
      <c r="G2665" t="s">
        <v>4213</v>
      </c>
      <c r="H2665" s="3"/>
      <c r="I2665" s="3"/>
      <c r="J2665" s="3"/>
    </row>
    <row r="2666" spans="1:18" ht="15" customHeight="1">
      <c r="A2666">
        <v>2661</v>
      </c>
      <c r="B2666" s="6">
        <f>'EstExp 11-19'!G53</f>
        <v>28058</v>
      </c>
      <c r="D2666" t="b">
        <f t="shared" ca="1" si="40"/>
        <v>1</v>
      </c>
      <c r="E2666" cm="1">
        <f t="array" aca="1" ref="E2666" ca="1">IF(F2666&lt;&gt;"",INDIRECT("'"&amp;F2666&amp;"'!"&amp;G2666),"")</f>
        <v>28058</v>
      </c>
      <c r="F2666" s="1175" t="s">
        <v>3614</v>
      </c>
      <c r="G2666" t="s">
        <v>4214</v>
      </c>
      <c r="H2666" s="3"/>
      <c r="I2666" s="3"/>
      <c r="J2666" s="3"/>
    </row>
    <row r="2667" spans="1:18" ht="15" customHeight="1">
      <c r="A2667">
        <v>2662</v>
      </c>
      <c r="B2667" s="6">
        <f>'EstExp 11-19'!H53</f>
        <v>1180</v>
      </c>
      <c r="D2667" t="b">
        <f t="shared" ca="1" si="40"/>
        <v>1</v>
      </c>
      <c r="E2667" cm="1">
        <f t="array" aca="1" ref="E2667" ca="1">IF(F2667&lt;&gt;"",INDIRECT("'"&amp;F2667&amp;"'!"&amp;G2667),"")</f>
        <v>1180</v>
      </c>
      <c r="F2667" s="1175" t="s">
        <v>3614</v>
      </c>
      <c r="G2667" t="s">
        <v>4215</v>
      </c>
      <c r="H2667" s="3"/>
      <c r="I2667" s="3"/>
      <c r="J2667" s="3"/>
    </row>
    <row r="2668" spans="1:18" ht="15" customHeight="1">
      <c r="A2668">
        <v>2663</v>
      </c>
      <c r="B2668" s="6">
        <f>'EstExp 11-19'!K53</f>
        <v>178699</v>
      </c>
      <c r="D2668" t="b">
        <f t="shared" ca="1" si="40"/>
        <v>1</v>
      </c>
      <c r="E2668" cm="1">
        <f t="array" aca="1" ref="E2668" ca="1">IF(F2668&lt;&gt;"",INDIRECT("'"&amp;F2668&amp;"'!"&amp;G2668),"")</f>
        <v>178699</v>
      </c>
      <c r="F2668" s="1175" t="s">
        <v>3614</v>
      </c>
      <c r="G2668" t="s">
        <v>4216</v>
      </c>
      <c r="H2668" s="3"/>
      <c r="I2668" s="3"/>
      <c r="J2668" s="3"/>
    </row>
    <row r="2669" spans="1:18" ht="15" customHeight="1">
      <c r="A2669">
        <v>2664</v>
      </c>
      <c r="B2669" s="6">
        <f>'EstExp 11-19'!D251</f>
        <v>0</v>
      </c>
      <c r="D2669" t="b">
        <f t="shared" ca="1" si="40"/>
        <v>1</v>
      </c>
      <c r="E2669" cm="1">
        <f t="array" aca="1" ref="E2669" ca="1">IF(F2669&lt;&gt;"",INDIRECT("'"&amp;F2669&amp;"'!"&amp;G2669),"")</f>
        <v>0</v>
      </c>
      <c r="F2669" s="1175" t="s">
        <v>3614</v>
      </c>
      <c r="G2669" t="s">
        <v>4217</v>
      </c>
      <c r="H2669" s="3"/>
      <c r="I2669" s="3"/>
      <c r="J2669" s="3"/>
    </row>
    <row r="2670" spans="1:18">
      <c r="A2670">
        <v>2665</v>
      </c>
      <c r="B2670" s="6">
        <f>'EstExp 11-19'!K251</f>
        <v>0</v>
      </c>
      <c r="D2670" t="b">
        <f t="shared" ca="1" si="40"/>
        <v>1</v>
      </c>
      <c r="E2670" cm="1">
        <f t="array" aca="1" ref="E2670" ca="1">IF(F2670&lt;&gt;"",INDIRECT("'"&amp;F2670&amp;"'!"&amp;G2670),"")</f>
        <v>0</v>
      </c>
      <c r="F2670" s="1175" t="s">
        <v>3614</v>
      </c>
      <c r="G2670" t="s">
        <v>4218</v>
      </c>
      <c r="R2670" s="1175"/>
    </row>
    <row r="2671" spans="1:18" ht="15.75" customHeight="1">
      <c r="A2671" s="1">
        <v>2666</v>
      </c>
      <c r="C2671" s="2" t="s">
        <v>3581</v>
      </c>
      <c r="E2671" t="str" cm="1">
        <f t="array" aca="1" ref="E2671" ca="1">IF(F2671&lt;&gt;"",INDIRECT("'"&amp;F2671&amp;"'!"&amp;G2671),"")</f>
        <v/>
      </c>
      <c r="F2671" s="550"/>
      <c r="H2671" s="3"/>
      <c r="I2671" s="3"/>
      <c r="J2671" s="3"/>
    </row>
    <row r="2672" spans="1:18" ht="15.75" customHeight="1">
      <c r="A2672" s="1">
        <v>2667</v>
      </c>
      <c r="C2672" s="2" t="s">
        <v>3581</v>
      </c>
      <c r="E2672" t="str" cm="1">
        <f t="array" aca="1" ref="E2672" ca="1">IF(F2672&lt;&gt;"",INDIRECT("'"&amp;F2672&amp;"'!"&amp;G2672),"")</f>
        <v/>
      </c>
      <c r="F2672" s="550"/>
    </row>
    <row r="2673" spans="1:18" ht="15.75" customHeight="1">
      <c r="A2673" s="1">
        <v>2668</v>
      </c>
      <c r="C2673" s="2" t="s">
        <v>3581</v>
      </c>
      <c r="E2673" t="str" cm="1">
        <f t="array" aca="1" ref="E2673" ca="1">IF(F2673&lt;&gt;"",INDIRECT("'"&amp;F2673&amp;"'!"&amp;G2673),"")</f>
        <v/>
      </c>
      <c r="F2673" s="550"/>
    </row>
    <row r="2674" spans="1:18" ht="15.75" customHeight="1">
      <c r="A2674" s="1">
        <v>2669</v>
      </c>
      <c r="C2674" s="2" t="s">
        <v>3581</v>
      </c>
      <c r="E2674" t="str" cm="1">
        <f t="array" aca="1" ref="E2674" ca="1">IF(F2674&lt;&gt;"",INDIRECT("'"&amp;F2674&amp;"'!"&amp;G2674),"")</f>
        <v/>
      </c>
      <c r="F2674" s="550"/>
    </row>
    <row r="2675" spans="1:18" ht="15.75" customHeight="1">
      <c r="A2675" s="1">
        <v>2670</v>
      </c>
      <c r="C2675" s="2" t="s">
        <v>3581</v>
      </c>
      <c r="E2675" t="str" cm="1">
        <f t="array" aca="1" ref="E2675" ca="1">IF(F2675&lt;&gt;"",INDIRECT("'"&amp;F2675&amp;"'!"&amp;G2675),"")</f>
        <v/>
      </c>
      <c r="F2675" s="550"/>
    </row>
    <row r="2676" spans="1:18" ht="15.75" customHeight="1">
      <c r="A2676" s="1">
        <v>2671</v>
      </c>
      <c r="C2676" s="2" t="s">
        <v>3581</v>
      </c>
      <c r="E2676" t="str" cm="1">
        <f t="array" aca="1" ref="E2676" ca="1">IF(F2676&lt;&gt;"",INDIRECT("'"&amp;F2676&amp;"'!"&amp;G2676),"")</f>
        <v/>
      </c>
      <c r="F2676" s="550"/>
      <c r="R2676" s="1175"/>
    </row>
    <row r="2677" spans="1:18" ht="15.75" customHeight="1">
      <c r="A2677" s="1">
        <v>2672</v>
      </c>
      <c r="C2677" s="2" t="s">
        <v>3581</v>
      </c>
      <c r="E2677" t="str" cm="1">
        <f t="array" aca="1" ref="E2677" ca="1">IF(F2677&lt;&gt;"",INDIRECT("'"&amp;F2677&amp;"'!"&amp;G2677),"")</f>
        <v/>
      </c>
      <c r="F2677" s="550"/>
      <c r="R2677" s="1175"/>
    </row>
    <row r="2678" spans="1:18" ht="15.75" customHeight="1">
      <c r="A2678" s="1">
        <v>2673</v>
      </c>
      <c r="C2678" s="2" t="s">
        <v>3581</v>
      </c>
      <c r="E2678" t="str" cm="1">
        <f t="array" aca="1" ref="E2678" ca="1">IF(F2678&lt;&gt;"",INDIRECT("'"&amp;F2678&amp;"'!"&amp;G2678),"")</f>
        <v/>
      </c>
      <c r="F2678" s="550"/>
      <c r="H2678" s="3"/>
      <c r="I2678" s="3"/>
      <c r="J2678" s="3"/>
    </row>
    <row r="2679" spans="1:18" ht="15.75" customHeight="1">
      <c r="A2679" s="1">
        <v>2674</v>
      </c>
      <c r="C2679" s="2" t="s">
        <v>3581</v>
      </c>
      <c r="E2679" t="str" cm="1">
        <f t="array" aca="1" ref="E2679" ca="1">IF(F2679&lt;&gt;"",INDIRECT("'"&amp;F2679&amp;"'!"&amp;G2679),"")</f>
        <v/>
      </c>
      <c r="F2679" s="550"/>
      <c r="H2679" s="3"/>
      <c r="I2679" s="3"/>
      <c r="J2679" s="3"/>
    </row>
    <row r="2680" spans="1:18" ht="15.75" customHeight="1">
      <c r="A2680" s="1">
        <v>2675</v>
      </c>
      <c r="C2680" s="2" t="s">
        <v>3581</v>
      </c>
      <c r="E2680" t="str" cm="1">
        <f t="array" aca="1" ref="E2680" ca="1">IF(F2680&lt;&gt;"",INDIRECT("'"&amp;F2680&amp;"'!"&amp;G2680),"")</f>
        <v/>
      </c>
      <c r="F2680" s="550"/>
      <c r="R2680" s="1175"/>
    </row>
    <row r="2681" spans="1:18" ht="15.75" customHeight="1">
      <c r="A2681" s="1">
        <v>2676</v>
      </c>
      <c r="C2681" s="2" t="s">
        <v>3581</v>
      </c>
      <c r="E2681" t="str" cm="1">
        <f t="array" aca="1" ref="E2681" ca="1">IF(F2681&lt;&gt;"",INDIRECT("'"&amp;F2681&amp;"'!"&amp;G2681),"")</f>
        <v/>
      </c>
      <c r="F2681" s="550"/>
      <c r="H2681" s="3"/>
      <c r="I2681" s="3"/>
      <c r="J2681" s="3"/>
    </row>
    <row r="2682" spans="1:18" ht="15.75" customHeight="1">
      <c r="A2682" s="1">
        <v>2677</v>
      </c>
      <c r="C2682" s="2" t="s">
        <v>3581</v>
      </c>
      <c r="E2682" t="str" cm="1">
        <f t="array" aca="1" ref="E2682" ca="1">IF(F2682&lt;&gt;"",INDIRECT("'"&amp;F2682&amp;"'!"&amp;G2682),"")</f>
        <v/>
      </c>
      <c r="F2682" s="550"/>
      <c r="H2682" s="3"/>
      <c r="I2682" s="3"/>
      <c r="J2682" s="3"/>
    </row>
    <row r="2683" spans="1:18" ht="15.75" customHeight="1">
      <c r="A2683" s="1">
        <v>2678</v>
      </c>
      <c r="C2683" s="2" t="s">
        <v>3581</v>
      </c>
      <c r="E2683" t="str" cm="1">
        <f t="array" aca="1" ref="E2683" ca="1">IF(F2683&lt;&gt;"",INDIRECT("'"&amp;F2683&amp;"'!"&amp;G2683),"")</f>
        <v/>
      </c>
      <c r="F2683" s="550"/>
      <c r="H2683" s="3"/>
      <c r="I2683" s="3"/>
      <c r="J2683" s="3"/>
    </row>
    <row r="2684" spans="1:18" ht="15.75" customHeight="1">
      <c r="A2684" s="1">
        <v>2679</v>
      </c>
      <c r="C2684" s="2" t="s">
        <v>3581</v>
      </c>
      <c r="E2684" t="str" cm="1">
        <f t="array" aca="1" ref="E2684" ca="1">IF(F2684&lt;&gt;"",INDIRECT("'"&amp;F2684&amp;"'!"&amp;G2684),"")</f>
        <v/>
      </c>
      <c r="F2684" s="550"/>
      <c r="R2684" s="1175"/>
    </row>
    <row r="2685" spans="1:18" ht="15.75" customHeight="1">
      <c r="A2685" s="1">
        <v>2680</v>
      </c>
      <c r="C2685" s="2" t="s">
        <v>3581</v>
      </c>
      <c r="E2685" t="str" cm="1">
        <f t="array" aca="1" ref="E2685" ca="1">IF(F2685&lt;&gt;"",INDIRECT("'"&amp;F2685&amp;"'!"&amp;G2685),"")</f>
        <v/>
      </c>
      <c r="F2685" s="550"/>
      <c r="H2685" s="3"/>
      <c r="I2685" s="3"/>
      <c r="J2685" s="3"/>
    </row>
    <row r="2686" spans="1:18" ht="15.75" customHeight="1">
      <c r="A2686" s="1">
        <v>2681</v>
      </c>
      <c r="C2686" s="2" t="s">
        <v>3581</v>
      </c>
      <c r="E2686" t="str" cm="1">
        <f t="array" aca="1" ref="E2686" ca="1">IF(F2686&lt;&gt;"",INDIRECT("'"&amp;F2686&amp;"'!"&amp;G2686),"")</f>
        <v/>
      </c>
      <c r="F2686" s="550"/>
      <c r="R2686" s="1175"/>
    </row>
    <row r="2687" spans="1:18" ht="15.75" customHeight="1">
      <c r="A2687" s="1">
        <v>2682</v>
      </c>
      <c r="C2687" s="2" t="s">
        <v>3581</v>
      </c>
      <c r="E2687" t="str" cm="1">
        <f t="array" aca="1" ref="E2687" ca="1">IF(F2687&lt;&gt;"",INDIRECT("'"&amp;F2687&amp;"'!"&amp;G2687),"")</f>
        <v/>
      </c>
      <c r="F2687" s="550"/>
      <c r="R2687" s="1175"/>
    </row>
    <row r="2688" spans="1:18" ht="15.75" customHeight="1">
      <c r="A2688" s="1">
        <v>2683</v>
      </c>
      <c r="C2688" s="2" t="s">
        <v>3581</v>
      </c>
      <c r="E2688" t="str" cm="1">
        <f t="array" aca="1" ref="E2688" ca="1">IF(F2688&lt;&gt;"",INDIRECT("'"&amp;F2688&amp;"'!"&amp;G2688),"")</f>
        <v/>
      </c>
      <c r="F2688" s="550"/>
      <c r="H2688" s="3"/>
      <c r="I2688" s="3"/>
      <c r="J2688" s="3"/>
    </row>
    <row r="2689" spans="1:18" ht="15.75" customHeight="1">
      <c r="A2689" s="1">
        <v>2684</v>
      </c>
      <c r="C2689" s="2" t="s">
        <v>3581</v>
      </c>
      <c r="E2689" t="str" cm="1">
        <f t="array" aca="1" ref="E2689" ca="1">IF(F2689&lt;&gt;"",INDIRECT("'"&amp;F2689&amp;"'!"&amp;G2689),"")</f>
        <v/>
      </c>
      <c r="F2689" s="550"/>
      <c r="H2689" s="3"/>
      <c r="I2689" s="3"/>
      <c r="J2689" s="3"/>
    </row>
    <row r="2690" spans="1:18" ht="15.75" customHeight="1">
      <c r="A2690" s="1">
        <v>2685</v>
      </c>
      <c r="C2690" s="2" t="s">
        <v>3581</v>
      </c>
      <c r="E2690" t="str" cm="1">
        <f t="array" aca="1" ref="E2690" ca="1">IF(F2690&lt;&gt;"",INDIRECT("'"&amp;F2690&amp;"'!"&amp;G2690),"")</f>
        <v/>
      </c>
      <c r="F2690" s="550"/>
      <c r="R2690" s="1175"/>
    </row>
    <row r="2691" spans="1:18" ht="15.75" customHeight="1">
      <c r="A2691" s="1">
        <v>2686</v>
      </c>
      <c r="C2691" s="2" t="s">
        <v>3581</v>
      </c>
      <c r="E2691" t="str" cm="1">
        <f t="array" aca="1" ref="E2691" ca="1">IF(F2691&lt;&gt;"",INDIRECT("'"&amp;F2691&amp;"'!"&amp;G2691),"")</f>
        <v/>
      </c>
      <c r="F2691" s="550"/>
      <c r="H2691" s="3"/>
      <c r="I2691" s="3"/>
      <c r="J2691" s="3"/>
    </row>
    <row r="2692" spans="1:18" ht="15.75" customHeight="1">
      <c r="A2692" s="1">
        <v>2687</v>
      </c>
      <c r="C2692" s="2" t="s">
        <v>3581</v>
      </c>
      <c r="E2692" t="str" cm="1">
        <f t="array" aca="1" ref="E2692" ca="1">IF(F2692&lt;&gt;"",INDIRECT("'"&amp;F2692&amp;"'!"&amp;G2692),"")</f>
        <v/>
      </c>
      <c r="F2692" s="550"/>
      <c r="H2692" s="3"/>
      <c r="I2692" s="3"/>
      <c r="J2692" s="3"/>
    </row>
    <row r="2693" spans="1:18" ht="15.75" customHeight="1">
      <c r="A2693" s="1">
        <v>2688</v>
      </c>
      <c r="C2693" s="2" t="s">
        <v>3581</v>
      </c>
      <c r="E2693" t="str" cm="1">
        <f t="array" aca="1" ref="E2693" ca="1">IF(F2693&lt;&gt;"",INDIRECT("'"&amp;F2693&amp;"'!"&amp;G2693),"")</f>
        <v/>
      </c>
      <c r="F2693" s="550"/>
      <c r="H2693" s="3"/>
      <c r="I2693" s="3"/>
      <c r="J2693" s="3"/>
    </row>
    <row r="2694" spans="1:18" ht="15.75" customHeight="1">
      <c r="A2694" s="1">
        <v>2689</v>
      </c>
      <c r="C2694" s="2" t="s">
        <v>3581</v>
      </c>
      <c r="E2694" t="str" cm="1">
        <f t="array" aca="1" ref="E2694" ca="1">IF(F2694&lt;&gt;"",INDIRECT("'"&amp;F2694&amp;"'!"&amp;G2694),"")</f>
        <v/>
      </c>
      <c r="F2694" s="550"/>
      <c r="H2694" s="3"/>
      <c r="I2694" s="3"/>
      <c r="J2694" s="3"/>
    </row>
    <row r="2695" spans="1:18" ht="15.75" customHeight="1">
      <c r="A2695" s="1">
        <v>2690</v>
      </c>
      <c r="C2695" s="2" t="s">
        <v>3581</v>
      </c>
      <c r="E2695" t="str" cm="1">
        <f t="array" aca="1" ref="E2695" ca="1">IF(F2695&lt;&gt;"",INDIRECT("'"&amp;F2695&amp;"'!"&amp;G2695),"")</f>
        <v/>
      </c>
      <c r="F2695" s="550"/>
      <c r="H2695" s="3"/>
      <c r="I2695" s="3"/>
      <c r="J2695" s="3"/>
    </row>
    <row r="2696" spans="1:18" ht="15.75" customHeight="1">
      <c r="A2696" s="1">
        <v>2691</v>
      </c>
      <c r="C2696" s="2" t="s">
        <v>3581</v>
      </c>
      <c r="E2696" t="str" cm="1">
        <f t="array" aca="1" ref="E2696" ca="1">IF(F2696&lt;&gt;"",INDIRECT("'"&amp;F2696&amp;"'!"&amp;G2696),"")</f>
        <v/>
      </c>
      <c r="F2696" s="550"/>
      <c r="R2696" s="1175"/>
    </row>
    <row r="2697" spans="1:18" ht="15.75" customHeight="1">
      <c r="A2697" s="1">
        <v>2692</v>
      </c>
      <c r="C2697" s="2" t="s">
        <v>3581</v>
      </c>
      <c r="E2697" t="str" cm="1">
        <f t="array" aca="1" ref="E2697" ca="1">IF(F2697&lt;&gt;"",INDIRECT("'"&amp;F2697&amp;"'!"&amp;G2697),"")</f>
        <v/>
      </c>
      <c r="F2697" s="550"/>
      <c r="H2697" s="3"/>
      <c r="I2697" s="3"/>
      <c r="J2697" s="3"/>
    </row>
    <row r="2698" spans="1:18" ht="15.75" customHeight="1">
      <c r="A2698" s="1">
        <v>2693</v>
      </c>
      <c r="C2698" s="2" t="s">
        <v>3581</v>
      </c>
      <c r="E2698" t="str" cm="1">
        <f t="array" aca="1" ref="E2698" ca="1">IF(F2698&lt;&gt;"",INDIRECT("'"&amp;F2698&amp;"'!"&amp;G2698),"")</f>
        <v/>
      </c>
      <c r="F2698" s="550"/>
      <c r="H2698" s="3"/>
      <c r="I2698" s="3"/>
      <c r="J2698" s="3"/>
    </row>
    <row r="2699" spans="1:18" ht="15.75" customHeight="1">
      <c r="A2699" s="1">
        <v>2694</v>
      </c>
      <c r="C2699" s="2" t="s">
        <v>3581</v>
      </c>
      <c r="E2699" t="str" cm="1">
        <f t="array" aca="1" ref="E2699" ca="1">IF(F2699&lt;&gt;"",INDIRECT("'"&amp;F2699&amp;"'!"&amp;G2699),"")</f>
        <v/>
      </c>
      <c r="F2699" s="550"/>
      <c r="H2699" s="3"/>
      <c r="I2699" s="3"/>
      <c r="J2699" s="3"/>
    </row>
    <row r="2700" spans="1:18" ht="15.75" customHeight="1">
      <c r="A2700" s="1">
        <v>2695</v>
      </c>
      <c r="C2700" s="2" t="s">
        <v>3581</v>
      </c>
      <c r="E2700" t="str" cm="1">
        <f t="array" aca="1" ref="E2700" ca="1">IF(F2700&lt;&gt;"",INDIRECT("'"&amp;F2700&amp;"'!"&amp;G2700),"")</f>
        <v/>
      </c>
      <c r="F2700" s="550"/>
      <c r="H2700" s="3"/>
      <c r="I2700" s="3"/>
      <c r="J2700" s="3"/>
    </row>
    <row r="2701" spans="1:18" ht="15" customHeight="1">
      <c r="A2701">
        <v>2696</v>
      </c>
      <c r="B2701" s="6">
        <f>'BudgetSum 2-4'!C30</f>
        <v>0</v>
      </c>
      <c r="D2701" t="b">
        <f ca="1">E2701=B2701</f>
        <v>1</v>
      </c>
      <c r="E2701" cm="1">
        <f t="array" aca="1" ref="E2701" ca="1">IF(F2701&lt;&gt;"",INDIRECT("'"&amp;F2701&amp;"'!"&amp;G2701),"")</f>
        <v>0</v>
      </c>
      <c r="F2701" s="1175" t="s">
        <v>3517</v>
      </c>
      <c r="G2701" t="s">
        <v>4219</v>
      </c>
      <c r="H2701" s="3"/>
      <c r="I2701" s="3"/>
      <c r="J2701" s="3"/>
    </row>
    <row r="2702" spans="1:18" ht="15" customHeight="1">
      <c r="A2702">
        <v>2697</v>
      </c>
      <c r="B2702" s="6">
        <f>'BudgetSum 2-4'!D30</f>
        <v>0</v>
      </c>
      <c r="D2702" t="b">
        <f ca="1">E2702=B2702</f>
        <v>1</v>
      </c>
      <c r="E2702" cm="1">
        <f t="array" aca="1" ref="E2702" ca="1">IF(F2702&lt;&gt;"",INDIRECT("'"&amp;F2702&amp;"'!"&amp;G2702),"")</f>
        <v>0</v>
      </c>
      <c r="F2702" s="1175" t="s">
        <v>3517</v>
      </c>
      <c r="G2702" t="s">
        <v>4220</v>
      </c>
      <c r="H2702" s="3"/>
      <c r="I2702" s="3"/>
      <c r="J2702" s="3"/>
    </row>
    <row r="2703" spans="1:18" ht="15.75" customHeight="1">
      <c r="A2703" s="1">
        <v>2698</v>
      </c>
      <c r="C2703" s="2" t="s">
        <v>3581</v>
      </c>
      <c r="E2703" t="str" cm="1">
        <f t="array" aca="1" ref="E2703" ca="1">IF(F2703&lt;&gt;"",INDIRECT("'"&amp;F2703&amp;"'!"&amp;G2703),"")</f>
        <v/>
      </c>
      <c r="F2703" s="550"/>
      <c r="H2703" s="3"/>
      <c r="I2703" s="3"/>
      <c r="J2703" s="3"/>
    </row>
    <row r="2704" spans="1:18" ht="15" customHeight="1">
      <c r="A2704">
        <v>2699</v>
      </c>
      <c r="B2704" s="6">
        <f>'BudgetSum 2-4'!E30</f>
        <v>0</v>
      </c>
      <c r="D2704" t="b">
        <f ca="1">E2704=B2704</f>
        <v>1</v>
      </c>
      <c r="E2704" cm="1">
        <f t="array" aca="1" ref="E2704" ca="1">IF(F2704&lt;&gt;"",INDIRECT("'"&amp;F2704&amp;"'!"&amp;G2704),"")</f>
        <v>0</v>
      </c>
      <c r="F2704" s="1175" t="s">
        <v>3517</v>
      </c>
      <c r="G2704" t="s">
        <v>4221</v>
      </c>
      <c r="H2704" s="3"/>
      <c r="I2704" s="3"/>
      <c r="J2704" s="3"/>
    </row>
    <row r="2705" spans="1:18" ht="15.75" customHeight="1">
      <c r="A2705" s="1">
        <v>2700</v>
      </c>
      <c r="C2705" s="2" t="s">
        <v>3581</v>
      </c>
      <c r="E2705" t="str" cm="1">
        <f t="array" aca="1" ref="E2705" ca="1">IF(F2705&lt;&gt;"",INDIRECT("'"&amp;F2705&amp;"'!"&amp;G2705),"")</f>
        <v/>
      </c>
      <c r="F2705" s="550"/>
      <c r="H2705" s="3"/>
      <c r="I2705" s="3"/>
      <c r="J2705" s="3"/>
    </row>
    <row r="2706" spans="1:18">
      <c r="A2706">
        <v>2701</v>
      </c>
      <c r="B2706" s="6">
        <f>'BudgetSum 2-4'!F28</f>
        <v>0</v>
      </c>
      <c r="D2706" t="b">
        <f ca="1">E2706=B2706</f>
        <v>1</v>
      </c>
      <c r="E2706" cm="1">
        <f t="array" aca="1" ref="E2706" ca="1">IF(F2706&lt;&gt;"",INDIRECT("'"&amp;F2706&amp;"'!"&amp;G2706),"")</f>
        <v>0</v>
      </c>
      <c r="F2706" s="1175" t="s">
        <v>3517</v>
      </c>
      <c r="G2706" t="s">
        <v>4222</v>
      </c>
      <c r="R2706" s="1175"/>
    </row>
    <row r="2707" spans="1:18">
      <c r="A2707">
        <v>2702</v>
      </c>
      <c r="B2707" s="6">
        <f>'BudgetSum 2-4'!F30</f>
        <v>0</v>
      </c>
      <c r="D2707" t="b">
        <f ca="1">E2707=B2707</f>
        <v>1</v>
      </c>
      <c r="E2707" cm="1">
        <f t="array" aca="1" ref="E2707" ca="1">IF(F2707&lt;&gt;"",INDIRECT("'"&amp;F2707&amp;"'!"&amp;G2707),"")</f>
        <v>0</v>
      </c>
      <c r="F2707" s="1175" t="s">
        <v>3517</v>
      </c>
      <c r="G2707" t="s">
        <v>4223</v>
      </c>
      <c r="R2707" s="1175"/>
    </row>
    <row r="2708" spans="1:18" ht="15.75" customHeight="1">
      <c r="A2708" s="1">
        <v>2703</v>
      </c>
      <c r="C2708" s="2" t="s">
        <v>3581</v>
      </c>
      <c r="E2708" t="str" cm="1">
        <f t="array" aca="1" ref="E2708" ca="1">IF(F2708&lt;&gt;"",INDIRECT("'"&amp;F2708&amp;"'!"&amp;G2708),"")</f>
        <v/>
      </c>
      <c r="F2708" s="550"/>
      <c r="R2708" s="1175"/>
    </row>
    <row r="2709" spans="1:18" ht="15.75" customHeight="1">
      <c r="A2709" s="1">
        <v>2704</v>
      </c>
      <c r="C2709" s="2" t="s">
        <v>3581</v>
      </c>
      <c r="E2709" t="str" cm="1">
        <f t="array" aca="1" ref="E2709" ca="1">IF(F2709&lt;&gt;"",INDIRECT("'"&amp;F2709&amp;"'!"&amp;G2709),"")</f>
        <v/>
      </c>
      <c r="F2709" s="550"/>
      <c r="H2709" s="3"/>
      <c r="I2709" s="3"/>
      <c r="J2709" s="3"/>
    </row>
    <row r="2710" spans="1:18">
      <c r="A2710">
        <v>2705</v>
      </c>
      <c r="B2710" s="6">
        <f>'BudgetSum 2-4'!G30</f>
        <v>0</v>
      </c>
      <c r="D2710" t="b">
        <f ca="1">E2710=B2710</f>
        <v>1</v>
      </c>
      <c r="E2710" cm="1">
        <f t="array" aca="1" ref="E2710" ca="1">IF(F2710&lt;&gt;"",INDIRECT("'"&amp;F2710&amp;"'!"&amp;G2710),"")</f>
        <v>0</v>
      </c>
      <c r="F2710" s="1175" t="s">
        <v>3517</v>
      </c>
      <c r="G2710" t="s">
        <v>4224</v>
      </c>
      <c r="R2710" s="1175"/>
    </row>
    <row r="2711" spans="1:18" ht="15.75" customHeight="1">
      <c r="A2711" s="1">
        <v>2706</v>
      </c>
      <c r="C2711" s="2" t="s">
        <v>3581</v>
      </c>
      <c r="E2711" t="str" cm="1">
        <f t="array" aca="1" ref="E2711" ca="1">IF(F2711&lt;&gt;"",INDIRECT("'"&amp;F2711&amp;"'!"&amp;G2711),"")</f>
        <v/>
      </c>
      <c r="F2711" s="550"/>
      <c r="R2711" s="1175"/>
    </row>
    <row r="2712" spans="1:18" ht="15.75" customHeight="1">
      <c r="A2712" s="1">
        <v>2707</v>
      </c>
      <c r="C2712" s="2" t="s">
        <v>3581</v>
      </c>
      <c r="E2712" t="str" cm="1">
        <f t="array" aca="1" ref="E2712" ca="1">IF(F2712&lt;&gt;"",INDIRECT("'"&amp;F2712&amp;"'!"&amp;G2712),"")</f>
        <v/>
      </c>
      <c r="F2712" s="550"/>
      <c r="H2712" s="3"/>
      <c r="I2712" s="3"/>
      <c r="J2712" s="3"/>
    </row>
    <row r="2713" spans="1:18">
      <c r="A2713">
        <v>2708</v>
      </c>
      <c r="B2713" s="6">
        <f>'BudgetSum 2-4'!H30</f>
        <v>0</v>
      </c>
      <c r="D2713" t="b">
        <f ca="1">E2713=B2713</f>
        <v>1</v>
      </c>
      <c r="E2713" cm="1">
        <f t="array" aca="1" ref="E2713" ca="1">IF(F2713&lt;&gt;"",INDIRECT("'"&amp;F2713&amp;"'!"&amp;G2713),"")</f>
        <v>0</v>
      </c>
      <c r="F2713" s="1175" t="s">
        <v>3517</v>
      </c>
      <c r="G2713" t="s">
        <v>4225</v>
      </c>
      <c r="R2713" s="1175"/>
    </row>
    <row r="2714" spans="1:18" ht="15.75" customHeight="1">
      <c r="A2714" s="1">
        <v>2709</v>
      </c>
      <c r="C2714" s="2" t="s">
        <v>3581</v>
      </c>
      <c r="E2714" t="str" cm="1">
        <f t="array" aca="1" ref="E2714" ca="1">IF(F2714&lt;&gt;"",INDIRECT("'"&amp;F2714&amp;"'!"&amp;G2714),"")</f>
        <v/>
      </c>
      <c r="F2714" s="550"/>
      <c r="H2714" s="3"/>
      <c r="I2714" s="3"/>
      <c r="J2714" s="3"/>
    </row>
    <row r="2715" spans="1:18" ht="15.75" customHeight="1">
      <c r="A2715" s="1">
        <v>2710</v>
      </c>
      <c r="C2715" s="2" t="s">
        <v>3581</v>
      </c>
      <c r="E2715" t="str" cm="1">
        <f t="array" aca="1" ref="E2715" ca="1">IF(F2715&lt;&gt;"",INDIRECT("'"&amp;F2715&amp;"'!"&amp;G2715),"")</f>
        <v/>
      </c>
      <c r="F2715" s="550"/>
    </row>
    <row r="2716" spans="1:18">
      <c r="A2716">
        <v>2711</v>
      </c>
      <c r="B2716" s="6">
        <f>'BudgetSum 2-4'!I30</f>
        <v>0</v>
      </c>
      <c r="D2716" t="b">
        <f ca="1">E2716=B2716</f>
        <v>1</v>
      </c>
      <c r="E2716" cm="1">
        <f t="array" aca="1" ref="E2716" ca="1">IF(F2716&lt;&gt;"",INDIRECT("'"&amp;F2716&amp;"'!"&amp;G2716),"")</f>
        <v>0</v>
      </c>
      <c r="F2716" s="1175" t="s">
        <v>3517</v>
      </c>
      <c r="G2716" t="s">
        <v>4226</v>
      </c>
      <c r="R2716" s="1175"/>
    </row>
    <row r="2717" spans="1:18" ht="15.75" customHeight="1">
      <c r="A2717" s="1">
        <v>2712</v>
      </c>
      <c r="C2717" s="2" t="s">
        <v>3581</v>
      </c>
      <c r="E2717" t="str" cm="1">
        <f t="array" aca="1" ref="E2717" ca="1">IF(F2717&lt;&gt;"",INDIRECT("'"&amp;F2717&amp;"'!"&amp;G2717),"")</f>
        <v/>
      </c>
      <c r="F2717" s="550"/>
    </row>
    <row r="2718" spans="1:18" ht="15.75" customHeight="1">
      <c r="A2718" s="1">
        <v>2713</v>
      </c>
      <c r="C2718" s="2" t="s">
        <v>3581</v>
      </c>
      <c r="E2718" t="str" cm="1">
        <f t="array" aca="1" ref="E2718" ca="1">IF(F2718&lt;&gt;"",INDIRECT("'"&amp;F2718&amp;"'!"&amp;G2718),"")</f>
        <v/>
      </c>
      <c r="F2718" s="550"/>
      <c r="H2718" s="3"/>
      <c r="I2718" s="3"/>
      <c r="J2718" s="3"/>
    </row>
    <row r="2719" spans="1:18" ht="15.75" customHeight="1">
      <c r="A2719" s="1">
        <v>2714</v>
      </c>
      <c r="C2719" s="2" t="s">
        <v>3581</v>
      </c>
      <c r="E2719" t="str" cm="1">
        <f t="array" aca="1" ref="E2719" ca="1">IF(F2719&lt;&gt;"",INDIRECT("'"&amp;F2719&amp;"'!"&amp;G2719),"")</f>
        <v/>
      </c>
      <c r="F2719" s="550"/>
      <c r="H2719" s="3"/>
      <c r="I2719" s="3"/>
      <c r="J2719" s="3"/>
    </row>
    <row r="2720" spans="1:18" ht="15.75" customHeight="1">
      <c r="A2720" s="1">
        <v>2715</v>
      </c>
      <c r="C2720" s="2" t="s">
        <v>3871</v>
      </c>
      <c r="E2720" t="str" cm="1">
        <f t="array" aca="1" ref="E2720" ca="1">IF(F2720&lt;&gt;"",INDIRECT("'"&amp;F2720&amp;"'!"&amp;G2720),"")</f>
        <v/>
      </c>
      <c r="F2720" s="550"/>
      <c r="H2720" s="3"/>
      <c r="I2720" s="3"/>
      <c r="J2720" s="3"/>
    </row>
    <row r="2721" spans="1:18" ht="15.75" customHeight="1">
      <c r="A2721" s="1">
        <v>2716</v>
      </c>
      <c r="C2721" s="2" t="s">
        <v>3581</v>
      </c>
      <c r="E2721" t="str" cm="1">
        <f t="array" aca="1" ref="E2721" ca="1">IF(F2721&lt;&gt;"",INDIRECT("'"&amp;F2721&amp;"'!"&amp;G2721),"")</f>
        <v/>
      </c>
      <c r="F2721" s="550"/>
      <c r="H2721" s="3"/>
      <c r="I2721" s="3"/>
      <c r="J2721" s="3"/>
    </row>
    <row r="2722" spans="1:18" ht="15.75" customHeight="1">
      <c r="A2722" s="1">
        <v>2717</v>
      </c>
      <c r="C2722" s="2" t="s">
        <v>3581</v>
      </c>
      <c r="E2722" t="str" cm="1">
        <f t="array" aca="1" ref="E2722" ca="1">IF(F2722&lt;&gt;"",INDIRECT("'"&amp;F2722&amp;"'!"&amp;G2722),"")</f>
        <v/>
      </c>
      <c r="F2722" s="550"/>
      <c r="H2722" s="3"/>
      <c r="I2722" s="3"/>
      <c r="J2722" s="3"/>
    </row>
    <row r="2723" spans="1:18" ht="15.75" customHeight="1">
      <c r="A2723" s="1">
        <v>2718</v>
      </c>
      <c r="C2723" s="2" t="s">
        <v>3581</v>
      </c>
      <c r="E2723" t="str" cm="1">
        <f t="array" aca="1" ref="E2723" ca="1">IF(F2723&lt;&gt;"",INDIRECT("'"&amp;F2723&amp;"'!"&amp;G2723),"")</f>
        <v/>
      </c>
      <c r="F2723" s="550"/>
      <c r="H2723" s="3"/>
      <c r="I2723" s="3"/>
      <c r="J2723" s="3"/>
    </row>
    <row r="2724" spans="1:18" ht="15.75" customHeight="1">
      <c r="A2724" s="1">
        <v>2719</v>
      </c>
      <c r="C2724" s="2" t="s">
        <v>3581</v>
      </c>
      <c r="E2724" t="str" cm="1">
        <f t="array" aca="1" ref="E2724" ca="1">IF(F2724&lt;&gt;"",INDIRECT("'"&amp;F2724&amp;"'!"&amp;G2724),"")</f>
        <v/>
      </c>
      <c r="F2724" s="550"/>
    </row>
    <row r="2725" spans="1:18" ht="15.75" customHeight="1">
      <c r="A2725" s="1">
        <v>2720</v>
      </c>
      <c r="C2725" s="2" t="s">
        <v>3581</v>
      </c>
      <c r="E2725" t="str" cm="1">
        <f t="array" aca="1" ref="E2725" ca="1">IF(F2725&lt;&gt;"",INDIRECT("'"&amp;F2725&amp;"'!"&amp;G2725),"")</f>
        <v/>
      </c>
      <c r="F2725" s="550"/>
    </row>
    <row r="2726" spans="1:18" ht="15.75" customHeight="1">
      <c r="A2726" s="1">
        <v>2721</v>
      </c>
      <c r="C2726" s="2" t="s">
        <v>3581</v>
      </c>
      <c r="E2726" t="str" cm="1">
        <f t="array" aca="1" ref="E2726" ca="1">IF(F2726&lt;&gt;"",INDIRECT("'"&amp;F2726&amp;"'!"&amp;G2726),"")</f>
        <v/>
      </c>
      <c r="F2726" s="550"/>
    </row>
    <row r="2727" spans="1:18" ht="15.75" customHeight="1">
      <c r="A2727" s="1">
        <v>2722</v>
      </c>
      <c r="C2727" s="2" t="s">
        <v>3581</v>
      </c>
      <c r="E2727" t="str" cm="1">
        <f t="array" aca="1" ref="E2727" ca="1">IF(F2727&lt;&gt;"",INDIRECT("'"&amp;F2727&amp;"'!"&amp;G2727),"")</f>
        <v/>
      </c>
      <c r="F2727" s="550"/>
    </row>
    <row r="2728" spans="1:18" ht="15.75" customHeight="1">
      <c r="A2728" s="1">
        <v>2723</v>
      </c>
      <c r="C2728" s="2" t="s">
        <v>3581</v>
      </c>
      <c r="E2728" t="str" cm="1">
        <f t="array" aca="1" ref="E2728" ca="1">IF(F2728&lt;&gt;"",INDIRECT("'"&amp;F2728&amp;"'!"&amp;G2728),"")</f>
        <v/>
      </c>
      <c r="F2728" s="550"/>
    </row>
    <row r="2729" spans="1:18" ht="15.75" customHeight="1">
      <c r="A2729" s="1">
        <v>2724</v>
      </c>
      <c r="C2729" s="2" t="s">
        <v>3581</v>
      </c>
      <c r="E2729" t="str" cm="1">
        <f t="array" aca="1" ref="E2729" ca="1">IF(F2729&lt;&gt;"",INDIRECT("'"&amp;F2729&amp;"'!"&amp;G2729),"")</f>
        <v/>
      </c>
      <c r="F2729" s="550"/>
    </row>
    <row r="2730" spans="1:18" ht="15.75" customHeight="1">
      <c r="A2730" s="1">
        <v>2725</v>
      </c>
      <c r="C2730" s="2" t="s">
        <v>3581</v>
      </c>
      <c r="E2730" t="str" cm="1">
        <f t="array" aca="1" ref="E2730" ca="1">IF(F2730&lt;&gt;"",INDIRECT("'"&amp;F2730&amp;"'!"&amp;G2730),"")</f>
        <v/>
      </c>
      <c r="F2730" s="550"/>
    </row>
    <row r="2731" spans="1:18" ht="15.75" customHeight="1">
      <c r="A2731" s="1">
        <v>2726</v>
      </c>
      <c r="C2731" s="2" t="s">
        <v>3581</v>
      </c>
      <c r="E2731" t="str" cm="1">
        <f t="array" aca="1" ref="E2731" ca="1">IF(F2731&lt;&gt;"",INDIRECT("'"&amp;F2731&amp;"'!"&amp;G2731),"")</f>
        <v/>
      </c>
      <c r="F2731" s="550"/>
      <c r="R2731" s="1175"/>
    </row>
    <row r="2732" spans="1:18" ht="15.75" customHeight="1">
      <c r="A2732" s="1">
        <v>2727</v>
      </c>
      <c r="C2732" s="2" t="s">
        <v>3581</v>
      </c>
      <c r="E2732" t="str" cm="1">
        <f t="array" aca="1" ref="E2732" ca="1">IF(F2732&lt;&gt;"",INDIRECT("'"&amp;F2732&amp;"'!"&amp;G2732),"")</f>
        <v/>
      </c>
      <c r="F2732" s="550"/>
      <c r="H2732" s="3"/>
      <c r="I2732" s="3"/>
      <c r="J2732" s="3"/>
    </row>
    <row r="2733" spans="1:18">
      <c r="A2733">
        <v>2728</v>
      </c>
      <c r="B2733" s="6">
        <f>'EstExp 11-19'!E86</f>
        <v>33355</v>
      </c>
      <c r="D2733" t="b">
        <f ca="1">E2733=B2733</f>
        <v>1</v>
      </c>
      <c r="E2733" cm="1">
        <f t="array" aca="1" ref="E2733" ca="1">IF(F2733&lt;&gt;"",INDIRECT("'"&amp;F2733&amp;"'!"&amp;G2733),"")</f>
        <v>33355</v>
      </c>
      <c r="F2733" s="1175" t="s">
        <v>3614</v>
      </c>
      <c r="G2733" t="s">
        <v>4227</v>
      </c>
      <c r="R2733" s="1175"/>
    </row>
    <row r="2734" spans="1:18">
      <c r="A2734">
        <v>2729</v>
      </c>
      <c r="B2734" s="6">
        <f>'EstExp 11-19'!E104</f>
        <v>33355</v>
      </c>
      <c r="D2734" t="b">
        <f ca="1">E2734=B2734</f>
        <v>1</v>
      </c>
      <c r="E2734" cm="1">
        <f t="array" aca="1" ref="E2734" ca="1">IF(F2734&lt;&gt;"",INDIRECT("'"&amp;F2734&amp;"'!"&amp;G2734),"")</f>
        <v>33355</v>
      </c>
      <c r="F2734" s="1175" t="s">
        <v>3614</v>
      </c>
      <c r="G2734" t="s">
        <v>4228</v>
      </c>
      <c r="R2734" s="1175"/>
    </row>
    <row r="2735" spans="1:18">
      <c r="A2735">
        <v>2730</v>
      </c>
      <c r="B2735" s="6">
        <f>'EstExp 11-19'!H109</f>
        <v>0</v>
      </c>
      <c r="D2735" t="b">
        <f ca="1">E2735=B2735</f>
        <v>1</v>
      </c>
      <c r="E2735" cm="1">
        <f t="array" aca="1" ref="E2735" ca="1">IF(F2735&lt;&gt;"",INDIRECT("'"&amp;F2735&amp;"'!"&amp;G2735),"")</f>
        <v>0</v>
      </c>
      <c r="F2735" s="1175" t="s">
        <v>3614</v>
      </c>
      <c r="G2735" t="s">
        <v>4229</v>
      </c>
      <c r="R2735" s="1175"/>
    </row>
    <row r="2736" spans="1:18">
      <c r="A2736">
        <v>2731</v>
      </c>
      <c r="B2736" s="6">
        <f>'EstExp 11-19'!H110</f>
        <v>0</v>
      </c>
      <c r="D2736" t="b">
        <f ca="1">E2736=B2736</f>
        <v>1</v>
      </c>
      <c r="E2736" cm="1">
        <f t="array" aca="1" ref="E2736" ca="1">IF(F2736&lt;&gt;"",INDIRECT("'"&amp;F2736&amp;"'!"&amp;G2736),"")</f>
        <v>0</v>
      </c>
      <c r="F2736" s="1175" t="s">
        <v>3614</v>
      </c>
      <c r="G2736" t="s">
        <v>4230</v>
      </c>
      <c r="R2736" s="1175"/>
    </row>
    <row r="2737" spans="1:18" ht="15.75" customHeight="1">
      <c r="A2737" s="1">
        <v>2732</v>
      </c>
      <c r="C2737" s="2" t="s">
        <v>3581</v>
      </c>
      <c r="E2737" t="str" cm="1">
        <f t="array" aca="1" ref="E2737" ca="1">IF(F2737&lt;&gt;"",INDIRECT("'"&amp;F2737&amp;"'!"&amp;G2737),"")</f>
        <v/>
      </c>
      <c r="F2737" s="550"/>
      <c r="H2737" s="3"/>
      <c r="I2737" s="3"/>
      <c r="J2737" s="3"/>
    </row>
    <row r="2738" spans="1:18">
      <c r="A2738">
        <v>2733</v>
      </c>
      <c r="B2738" s="6">
        <f>'BudgetSum 2-4'!C53</f>
        <v>0</v>
      </c>
      <c r="D2738" t="b">
        <f t="shared" ref="D2738:D2746" ca="1" si="41">E2738=B2738</f>
        <v>1</v>
      </c>
      <c r="E2738" cm="1">
        <f t="array" aca="1" ref="E2738" ca="1">IF(F2738&lt;&gt;"",INDIRECT("'"&amp;F2738&amp;"'!"&amp;G2738),"")</f>
        <v>0</v>
      </c>
      <c r="F2738" s="1175" t="s">
        <v>3517</v>
      </c>
      <c r="G2738" t="s">
        <v>4210</v>
      </c>
      <c r="R2738" s="1175"/>
    </row>
    <row r="2739" spans="1:18">
      <c r="A2739">
        <v>2734</v>
      </c>
      <c r="B2739" s="6">
        <f>'EstExp 11-19'!K109</f>
        <v>0</v>
      </c>
      <c r="D2739" t="b">
        <f t="shared" ca="1" si="41"/>
        <v>1</v>
      </c>
      <c r="E2739" cm="1">
        <f t="array" aca="1" ref="E2739" ca="1">IF(F2739&lt;&gt;"",INDIRECT("'"&amp;F2739&amp;"'!"&amp;G2739),"")</f>
        <v>0</v>
      </c>
      <c r="F2739" s="1175" t="s">
        <v>3614</v>
      </c>
      <c r="G2739" t="s">
        <v>4231</v>
      </c>
      <c r="R2739" s="1175"/>
    </row>
    <row r="2740" spans="1:18">
      <c r="A2740">
        <v>2735</v>
      </c>
      <c r="B2740" s="6">
        <f>'EstExp 11-19'!K110</f>
        <v>0</v>
      </c>
      <c r="D2740" t="b">
        <f t="shared" ca="1" si="41"/>
        <v>1</v>
      </c>
      <c r="E2740" cm="1">
        <f t="array" aca="1" ref="E2740" ca="1">IF(F2740&lt;&gt;"",INDIRECT("'"&amp;F2740&amp;"'!"&amp;G2740),"")</f>
        <v>0</v>
      </c>
      <c r="F2740" s="1175" t="s">
        <v>3614</v>
      </c>
      <c r="G2740" t="s">
        <v>4232</v>
      </c>
      <c r="R2740" s="1175"/>
    </row>
    <row r="2741" spans="1:18">
      <c r="A2741">
        <v>2736</v>
      </c>
      <c r="B2741" s="6">
        <f>'EstExp 11-19'!C134</f>
        <v>0</v>
      </c>
      <c r="D2741" t="b">
        <f t="shared" ca="1" si="41"/>
        <v>1</v>
      </c>
      <c r="E2741" cm="1">
        <f t="array" aca="1" ref="E2741" ca="1">IF(F2741&lt;&gt;"",INDIRECT("'"&amp;F2741&amp;"'!"&amp;G2741),"")</f>
        <v>0</v>
      </c>
      <c r="F2741" s="1175" t="s">
        <v>3614</v>
      </c>
      <c r="G2741" t="s">
        <v>4233</v>
      </c>
      <c r="R2741" s="1175"/>
    </row>
    <row r="2742" spans="1:18">
      <c r="A2742">
        <v>2737</v>
      </c>
      <c r="B2742" s="6">
        <f>'EstExp 11-19'!D134</f>
        <v>0</v>
      </c>
      <c r="D2742" t="b">
        <f t="shared" ca="1" si="41"/>
        <v>1</v>
      </c>
      <c r="E2742" cm="1">
        <f t="array" aca="1" ref="E2742" ca="1">IF(F2742&lt;&gt;"",INDIRECT("'"&amp;F2742&amp;"'!"&amp;G2742),"")</f>
        <v>0</v>
      </c>
      <c r="F2742" s="1175" t="s">
        <v>3614</v>
      </c>
      <c r="G2742" t="s">
        <v>4234</v>
      </c>
      <c r="R2742" s="1175"/>
    </row>
    <row r="2743" spans="1:18">
      <c r="A2743">
        <v>2738</v>
      </c>
      <c r="B2743" s="6">
        <f>'EstExp 11-19'!E134</f>
        <v>0</v>
      </c>
      <c r="D2743" t="b">
        <f t="shared" ca="1" si="41"/>
        <v>1</v>
      </c>
      <c r="E2743" cm="1">
        <f t="array" aca="1" ref="E2743" ca="1">IF(F2743&lt;&gt;"",INDIRECT("'"&amp;F2743&amp;"'!"&amp;G2743),"")</f>
        <v>0</v>
      </c>
      <c r="F2743" s="1175" t="s">
        <v>3614</v>
      </c>
      <c r="G2743" t="s">
        <v>4235</v>
      </c>
      <c r="R2743" s="1175"/>
    </row>
    <row r="2744" spans="1:18">
      <c r="A2744">
        <v>2739</v>
      </c>
      <c r="B2744" s="6">
        <f>'EstExp 11-19'!F134</f>
        <v>0</v>
      </c>
      <c r="D2744" t="b">
        <f t="shared" ca="1" si="41"/>
        <v>1</v>
      </c>
      <c r="E2744" cm="1">
        <f t="array" aca="1" ref="E2744" ca="1">IF(F2744&lt;&gt;"",INDIRECT("'"&amp;F2744&amp;"'!"&amp;G2744),"")</f>
        <v>0</v>
      </c>
      <c r="F2744" s="1175" t="s">
        <v>3614</v>
      </c>
      <c r="G2744" t="s">
        <v>4236</v>
      </c>
      <c r="R2744" s="1175"/>
    </row>
    <row r="2745" spans="1:18">
      <c r="A2745">
        <v>2740</v>
      </c>
      <c r="B2745" s="6">
        <f>'EstExp 11-19'!G134</f>
        <v>0</v>
      </c>
      <c r="D2745" t="b">
        <f t="shared" ca="1" si="41"/>
        <v>1</v>
      </c>
      <c r="E2745" cm="1">
        <f t="array" aca="1" ref="E2745" ca="1">IF(F2745&lt;&gt;"",INDIRECT("'"&amp;F2745&amp;"'!"&amp;G2745),"")</f>
        <v>0</v>
      </c>
      <c r="F2745" s="1175" t="s">
        <v>3614</v>
      </c>
      <c r="G2745" t="s">
        <v>4237</v>
      </c>
      <c r="R2745" s="1175"/>
    </row>
    <row r="2746" spans="1:18">
      <c r="A2746">
        <v>2741</v>
      </c>
      <c r="B2746" s="6">
        <f>'EstExp 11-19'!H134</f>
        <v>0</v>
      </c>
      <c r="D2746" t="b">
        <f t="shared" ca="1" si="41"/>
        <v>1</v>
      </c>
      <c r="E2746" cm="1">
        <f t="array" aca="1" ref="E2746" ca="1">IF(F2746&lt;&gt;"",INDIRECT("'"&amp;F2746&amp;"'!"&amp;G2746),"")</f>
        <v>0</v>
      </c>
      <c r="F2746" s="1175" t="s">
        <v>3614</v>
      </c>
      <c r="G2746" t="s">
        <v>4238</v>
      </c>
      <c r="R2746" s="1175"/>
    </row>
    <row r="2747" spans="1:18" ht="15.75" customHeight="1">
      <c r="A2747" s="1">
        <v>2742</v>
      </c>
      <c r="C2747" s="2" t="s">
        <v>3581</v>
      </c>
      <c r="E2747" t="str" cm="1">
        <f t="array" aca="1" ref="E2747" ca="1">IF(F2747&lt;&gt;"",INDIRECT("'"&amp;F2747&amp;"'!"&amp;G2747),"")</f>
        <v/>
      </c>
      <c r="F2747" s="550"/>
      <c r="H2747" s="3"/>
      <c r="I2747" s="3"/>
      <c r="J2747" s="3"/>
    </row>
    <row r="2748" spans="1:18" ht="15.75" customHeight="1">
      <c r="A2748" s="1">
        <v>2743</v>
      </c>
      <c r="C2748" s="2" t="s">
        <v>3871</v>
      </c>
      <c r="E2748" t="str" cm="1">
        <f t="array" aca="1" ref="E2748" ca="1">IF(F2748&lt;&gt;"",INDIRECT("'"&amp;F2748&amp;"'!"&amp;G2748),"")</f>
        <v/>
      </c>
      <c r="F2748" s="550"/>
      <c r="H2748" s="3"/>
      <c r="I2748" s="3"/>
      <c r="J2748" s="3"/>
    </row>
    <row r="2749" spans="1:18">
      <c r="A2749">
        <v>2744</v>
      </c>
      <c r="B2749" s="6">
        <f>'EstExp 11-19'!K134</f>
        <v>0</v>
      </c>
      <c r="D2749" t="b">
        <f ca="1">E2749=B2749</f>
        <v>1</v>
      </c>
      <c r="E2749" cm="1">
        <f t="array" aca="1" ref="E2749" ca="1">IF(F2749&lt;&gt;"",INDIRECT("'"&amp;F2749&amp;"'!"&amp;G2749),"")</f>
        <v>0</v>
      </c>
      <c r="F2749" s="1175" t="s">
        <v>3614</v>
      </c>
      <c r="G2749" t="s">
        <v>4239</v>
      </c>
      <c r="R2749" s="1175"/>
    </row>
    <row r="2750" spans="1:18">
      <c r="A2750">
        <v>2745</v>
      </c>
      <c r="B2750" s="6">
        <f>'BudgetSum 2-4'!D53</f>
        <v>0</v>
      </c>
      <c r="D2750" t="b">
        <f ca="1">E2750=B2750</f>
        <v>1</v>
      </c>
      <c r="E2750" cm="1">
        <f t="array" aca="1" ref="E2750" ca="1">IF(F2750&lt;&gt;"",INDIRECT("'"&amp;F2750&amp;"'!"&amp;G2750),"")</f>
        <v>0</v>
      </c>
      <c r="F2750" s="1175" t="s">
        <v>3517</v>
      </c>
      <c r="G2750" t="s">
        <v>4211</v>
      </c>
      <c r="R2750" s="1175"/>
    </row>
    <row r="2751" spans="1:18">
      <c r="A2751">
        <v>2746</v>
      </c>
      <c r="B2751" s="6">
        <f>'EstExp 11-19'!H148</f>
        <v>0</v>
      </c>
      <c r="D2751" t="b">
        <f ca="1">E2751=B2751</f>
        <v>1</v>
      </c>
      <c r="E2751" cm="1">
        <f t="array" aca="1" ref="E2751" ca="1">IF(F2751&lt;&gt;"",INDIRECT("'"&amp;F2751&amp;"'!"&amp;G2751),"")</f>
        <v>0</v>
      </c>
      <c r="F2751" s="1175" t="s">
        <v>3614</v>
      </c>
      <c r="G2751" t="s">
        <v>4240</v>
      </c>
      <c r="R2751" s="1175"/>
    </row>
    <row r="2752" spans="1:18">
      <c r="A2752">
        <v>2747</v>
      </c>
      <c r="B2752" s="6">
        <f>'EstExp 11-19'!H149</f>
        <v>0</v>
      </c>
      <c r="D2752" t="b">
        <f ca="1">E2752=B2752</f>
        <v>1</v>
      </c>
      <c r="E2752" cm="1">
        <f t="array" aca="1" ref="E2752" ca="1">IF(F2752&lt;&gt;"",INDIRECT("'"&amp;F2752&amp;"'!"&amp;G2752),"")</f>
        <v>0</v>
      </c>
      <c r="F2752" s="1175" t="s">
        <v>3614</v>
      </c>
      <c r="G2752" t="s">
        <v>4241</v>
      </c>
      <c r="R2752" s="1175"/>
    </row>
    <row r="2753" spans="1:18" ht="15.75" customHeight="1">
      <c r="A2753" s="1">
        <v>2748</v>
      </c>
      <c r="C2753" s="2" t="s">
        <v>3871</v>
      </c>
      <c r="E2753" t="str" cm="1">
        <f t="array" aca="1" ref="E2753" ca="1">IF(F2753&lt;&gt;"",INDIRECT("'"&amp;F2753&amp;"'!"&amp;G2753),"")</f>
        <v/>
      </c>
      <c r="F2753" s="550"/>
      <c r="H2753" s="3"/>
      <c r="I2753" s="3"/>
      <c r="J2753" s="3"/>
    </row>
    <row r="2754" spans="1:18">
      <c r="A2754">
        <v>2749</v>
      </c>
      <c r="B2754" s="6">
        <f>'EstExp 11-19'!K148</f>
        <v>0</v>
      </c>
      <c r="D2754" t="b">
        <f ca="1">E2754=B2754</f>
        <v>1</v>
      </c>
      <c r="E2754" cm="1">
        <f t="array" aca="1" ref="E2754" ca="1">IF(F2754&lt;&gt;"",INDIRECT("'"&amp;F2754&amp;"'!"&amp;G2754),"")</f>
        <v>0</v>
      </c>
      <c r="F2754" s="1175" t="s">
        <v>3614</v>
      </c>
      <c r="G2754" t="s">
        <v>4242</v>
      </c>
      <c r="R2754" s="1175"/>
    </row>
    <row r="2755" spans="1:18">
      <c r="A2755">
        <v>2750</v>
      </c>
      <c r="B2755" s="6">
        <f>'EstExp 11-19'!K149</f>
        <v>0</v>
      </c>
      <c r="D2755" t="b">
        <f ca="1">E2755=B2755</f>
        <v>1</v>
      </c>
      <c r="E2755" cm="1">
        <f t="array" aca="1" ref="E2755" ca="1">IF(F2755&lt;&gt;"",INDIRECT("'"&amp;F2755&amp;"'!"&amp;G2755),"")</f>
        <v>0</v>
      </c>
      <c r="F2755" s="1175" t="s">
        <v>3614</v>
      </c>
      <c r="G2755" t="s">
        <v>4243</v>
      </c>
      <c r="R2755" s="1175"/>
    </row>
    <row r="2756" spans="1:18">
      <c r="A2756">
        <v>2751</v>
      </c>
      <c r="B2756" s="6">
        <f>'EstExp 11-19'!H169</f>
        <v>0</v>
      </c>
      <c r="D2756" t="b">
        <f ca="1">E2756=B2756</f>
        <v>1</v>
      </c>
      <c r="E2756" cm="1">
        <f t="array" aca="1" ref="E2756" ca="1">IF(F2756&lt;&gt;"",INDIRECT("'"&amp;F2756&amp;"'!"&amp;G2756),"")</f>
        <v>0</v>
      </c>
      <c r="F2756" s="1175" t="s">
        <v>3614</v>
      </c>
      <c r="G2756" t="s">
        <v>4244</v>
      </c>
      <c r="R2756" s="1175"/>
    </row>
    <row r="2757" spans="1:18">
      <c r="A2757">
        <v>2752</v>
      </c>
      <c r="B2757" s="6">
        <f>'EstExp 11-19'!H170</f>
        <v>0</v>
      </c>
      <c r="D2757" t="b">
        <f ca="1">E2757=B2757</f>
        <v>1</v>
      </c>
      <c r="E2757" cm="1">
        <f t="array" aca="1" ref="E2757" ca="1">IF(F2757&lt;&gt;"",INDIRECT("'"&amp;F2757&amp;"'!"&amp;G2757),"")</f>
        <v>0</v>
      </c>
      <c r="F2757" s="1175" t="s">
        <v>3614</v>
      </c>
      <c r="G2757" t="s">
        <v>4245</v>
      </c>
      <c r="R2757" s="1175"/>
    </row>
    <row r="2758" spans="1:18" ht="15.75" customHeight="1">
      <c r="A2758" s="1">
        <v>2753</v>
      </c>
      <c r="C2758" s="2" t="s">
        <v>3871</v>
      </c>
      <c r="E2758" t="str" cm="1">
        <f t="array" aca="1" ref="E2758" ca="1">IF(F2758&lt;&gt;"",INDIRECT("'"&amp;F2758&amp;"'!"&amp;G2758),"")</f>
        <v/>
      </c>
      <c r="F2758" s="550"/>
      <c r="H2758" s="3"/>
      <c r="I2758" s="3"/>
      <c r="J2758" s="3"/>
    </row>
    <row r="2759" spans="1:18" ht="15.75" customHeight="1">
      <c r="A2759" s="1">
        <v>2754</v>
      </c>
      <c r="C2759" s="2" t="s">
        <v>3581</v>
      </c>
      <c r="E2759" t="str" cm="1">
        <f t="array" aca="1" ref="E2759" ca="1">IF(F2759&lt;&gt;"",INDIRECT("'"&amp;F2759&amp;"'!"&amp;G2759),"")</f>
        <v/>
      </c>
      <c r="F2759" s="550"/>
      <c r="H2759" s="3"/>
      <c r="I2759" s="3"/>
      <c r="J2759" s="3"/>
    </row>
    <row r="2760" spans="1:18" ht="15.75" customHeight="1">
      <c r="A2760" s="1">
        <v>2755</v>
      </c>
      <c r="C2760" s="2" t="s">
        <v>3871</v>
      </c>
      <c r="E2760" t="str" cm="1">
        <f t="array" aca="1" ref="E2760" ca="1">IF(F2760&lt;&gt;"",INDIRECT("'"&amp;F2760&amp;"'!"&amp;G2760),"")</f>
        <v/>
      </c>
      <c r="F2760" s="550"/>
      <c r="H2760" s="3"/>
      <c r="I2760" s="3"/>
      <c r="J2760" s="3"/>
    </row>
    <row r="2761" spans="1:18">
      <c r="A2761">
        <v>2756</v>
      </c>
      <c r="B2761" s="6">
        <f>'BudgetSum 2-4'!E53</f>
        <v>0</v>
      </c>
      <c r="D2761" t="b">
        <f t="shared" ref="D2761:D2776" ca="1" si="42">E2761=B2761</f>
        <v>1</v>
      </c>
      <c r="E2761" cm="1">
        <f t="array" aca="1" ref="E2761" ca="1">IF(F2761&lt;&gt;"",INDIRECT("'"&amp;F2761&amp;"'!"&amp;G2761),"")</f>
        <v>0</v>
      </c>
      <c r="F2761" s="1175" t="s">
        <v>3517</v>
      </c>
      <c r="G2761" t="s">
        <v>4212</v>
      </c>
      <c r="R2761" s="1175"/>
    </row>
    <row r="2762" spans="1:18">
      <c r="A2762">
        <v>2757</v>
      </c>
      <c r="B2762" s="6">
        <f>'EstExp 11-19'!K169</f>
        <v>0</v>
      </c>
      <c r="D2762" t="b">
        <f t="shared" ca="1" si="42"/>
        <v>1</v>
      </c>
      <c r="E2762" cm="1">
        <f t="array" aca="1" ref="E2762" ca="1">IF(F2762&lt;&gt;"",INDIRECT("'"&amp;F2762&amp;"'!"&amp;G2762),"")</f>
        <v>0</v>
      </c>
      <c r="F2762" s="1175" t="s">
        <v>3614</v>
      </c>
      <c r="G2762" t="s">
        <v>4246</v>
      </c>
      <c r="R2762" s="1175"/>
    </row>
    <row r="2763" spans="1:18" ht="15" customHeight="1">
      <c r="A2763">
        <v>2758</v>
      </c>
      <c r="B2763" s="6">
        <f>'EstExp 11-19'!K170</f>
        <v>0</v>
      </c>
      <c r="D2763" t="b">
        <f t="shared" ca="1" si="42"/>
        <v>1</v>
      </c>
      <c r="E2763" cm="1">
        <f t="array" aca="1" ref="E2763" ca="1">IF(F2763&lt;&gt;"",INDIRECT("'"&amp;F2763&amp;"'!"&amp;G2763),"")</f>
        <v>0</v>
      </c>
      <c r="F2763" s="1175" t="s">
        <v>3614</v>
      </c>
      <c r="G2763" t="s">
        <v>4247</v>
      </c>
      <c r="H2763" s="3"/>
      <c r="I2763" s="3"/>
      <c r="J2763" s="3"/>
    </row>
    <row r="2764" spans="1:18">
      <c r="A2764">
        <v>2759</v>
      </c>
      <c r="B2764" s="6">
        <f>'EstExp 11-19'!C189</f>
        <v>0</v>
      </c>
      <c r="D2764" t="b">
        <f t="shared" ca="1" si="42"/>
        <v>1</v>
      </c>
      <c r="E2764" cm="1">
        <f t="array" aca="1" ref="E2764" ca="1">IF(F2764&lt;&gt;"",INDIRECT("'"&amp;F2764&amp;"'!"&amp;G2764),"")</f>
        <v>0</v>
      </c>
      <c r="F2764" s="1175" t="s">
        <v>3614</v>
      </c>
      <c r="G2764" t="s">
        <v>4248</v>
      </c>
      <c r="R2764" s="1175"/>
    </row>
    <row r="2765" spans="1:18">
      <c r="A2765">
        <v>2760</v>
      </c>
      <c r="B2765" s="6">
        <f>'EstExp 11-19'!D189</f>
        <v>0</v>
      </c>
      <c r="D2765" t="b">
        <f t="shared" ca="1" si="42"/>
        <v>1</v>
      </c>
      <c r="E2765" cm="1">
        <f t="array" aca="1" ref="E2765" ca="1">IF(F2765&lt;&gt;"",INDIRECT("'"&amp;F2765&amp;"'!"&amp;G2765),"")</f>
        <v>0</v>
      </c>
      <c r="F2765" s="1175" t="s">
        <v>3614</v>
      </c>
      <c r="G2765" t="s">
        <v>4249</v>
      </c>
      <c r="R2765" s="1175"/>
    </row>
    <row r="2766" spans="1:18">
      <c r="A2766">
        <v>2761</v>
      </c>
      <c r="B2766" s="6">
        <f>'EstExp 11-19'!E189</f>
        <v>0</v>
      </c>
      <c r="D2766" t="b">
        <f t="shared" ca="1" si="42"/>
        <v>1</v>
      </c>
      <c r="E2766" cm="1">
        <f t="array" aca="1" ref="E2766" ca="1">IF(F2766&lt;&gt;"",INDIRECT("'"&amp;F2766&amp;"'!"&amp;G2766),"")</f>
        <v>0</v>
      </c>
      <c r="F2766" s="1175" t="s">
        <v>3614</v>
      </c>
      <c r="G2766" t="s">
        <v>4250</v>
      </c>
      <c r="R2766" s="1175"/>
    </row>
    <row r="2767" spans="1:18">
      <c r="A2767">
        <v>2762</v>
      </c>
      <c r="B2767" s="6">
        <f>'EstExp 11-19'!E198</f>
        <v>0</v>
      </c>
      <c r="D2767" t="b">
        <f t="shared" ca="1" si="42"/>
        <v>1</v>
      </c>
      <c r="E2767" cm="1">
        <f t="array" aca="1" ref="E2767" ca="1">IF(F2767&lt;&gt;"",INDIRECT("'"&amp;F2767&amp;"'!"&amp;G2767),"")</f>
        <v>0</v>
      </c>
      <c r="F2767" s="1175" t="s">
        <v>3614</v>
      </c>
      <c r="G2767" t="s">
        <v>4251</v>
      </c>
      <c r="R2767" s="1175"/>
    </row>
    <row r="2768" spans="1:18">
      <c r="A2768">
        <v>2763</v>
      </c>
      <c r="B2768" s="6">
        <f>'EstExp 11-19'!E199</f>
        <v>0</v>
      </c>
      <c r="D2768" t="b">
        <f t="shared" ca="1" si="42"/>
        <v>1</v>
      </c>
      <c r="E2768" cm="1">
        <f t="array" aca="1" ref="E2768" ca="1">IF(F2768&lt;&gt;"",INDIRECT("'"&amp;F2768&amp;"'!"&amp;G2768),"")</f>
        <v>0</v>
      </c>
      <c r="F2768" s="1175" t="s">
        <v>3614</v>
      </c>
      <c r="G2768" t="s">
        <v>4252</v>
      </c>
      <c r="R2768" s="1175"/>
    </row>
    <row r="2769" spans="1:18" ht="15" customHeight="1">
      <c r="A2769">
        <v>2764</v>
      </c>
      <c r="B2769" s="6">
        <f>'EstExp 11-19'!F189</f>
        <v>0</v>
      </c>
      <c r="D2769" t="b">
        <f t="shared" ca="1" si="42"/>
        <v>1</v>
      </c>
      <c r="E2769" cm="1">
        <f t="array" aca="1" ref="E2769" ca="1">IF(F2769&lt;&gt;"",INDIRECT("'"&amp;F2769&amp;"'!"&amp;G2769),"")</f>
        <v>0</v>
      </c>
      <c r="F2769" s="1175" t="s">
        <v>3614</v>
      </c>
      <c r="G2769" t="s">
        <v>4253</v>
      </c>
      <c r="H2769" s="3"/>
      <c r="I2769" s="3"/>
      <c r="J2769" s="3"/>
    </row>
    <row r="2770" spans="1:18">
      <c r="A2770">
        <v>2765</v>
      </c>
      <c r="B2770" s="6">
        <f>'EstExp 11-19'!G189</f>
        <v>0</v>
      </c>
      <c r="D2770" t="b">
        <f t="shared" ca="1" si="42"/>
        <v>1</v>
      </c>
      <c r="E2770" cm="1">
        <f t="array" aca="1" ref="E2770" ca="1">IF(F2770&lt;&gt;"",INDIRECT("'"&amp;F2770&amp;"'!"&amp;G2770),"")</f>
        <v>0</v>
      </c>
      <c r="F2770" s="1175" t="s">
        <v>3614</v>
      </c>
      <c r="G2770" t="s">
        <v>4254</v>
      </c>
      <c r="R2770" s="1175"/>
    </row>
    <row r="2771" spans="1:18" ht="15" customHeight="1">
      <c r="A2771">
        <v>2766</v>
      </c>
      <c r="B2771" s="6">
        <f>'EstExp 11-19'!H189</f>
        <v>0</v>
      </c>
      <c r="D2771" t="b">
        <f t="shared" ca="1" si="42"/>
        <v>1</v>
      </c>
      <c r="E2771" cm="1">
        <f t="array" aca="1" ref="E2771" ca="1">IF(F2771&lt;&gt;"",INDIRECT("'"&amp;F2771&amp;"'!"&amp;G2771),"")</f>
        <v>0</v>
      </c>
      <c r="F2771" s="1175" t="s">
        <v>3614</v>
      </c>
      <c r="G2771" t="s">
        <v>4255</v>
      </c>
      <c r="H2771" s="3"/>
      <c r="I2771" s="3"/>
      <c r="J2771" s="3"/>
    </row>
    <row r="2772" spans="1:18">
      <c r="A2772">
        <v>2767</v>
      </c>
      <c r="B2772" s="6">
        <f>'EstExp 11-19'!H198</f>
        <v>0</v>
      </c>
      <c r="D2772" t="b">
        <f t="shared" ca="1" si="42"/>
        <v>1</v>
      </c>
      <c r="E2772" cm="1">
        <f t="array" aca="1" ref="E2772" ca="1">IF(F2772&lt;&gt;"",INDIRECT("'"&amp;F2772&amp;"'!"&amp;G2772),"")</f>
        <v>0</v>
      </c>
      <c r="F2772" s="1175" t="s">
        <v>3614</v>
      </c>
      <c r="G2772" t="s">
        <v>4256</v>
      </c>
      <c r="R2772" s="1175"/>
    </row>
    <row r="2773" spans="1:18">
      <c r="A2773">
        <v>2768</v>
      </c>
      <c r="B2773" s="6">
        <f>'EstExp 11-19'!H199</f>
        <v>0</v>
      </c>
      <c r="D2773" t="b">
        <f t="shared" ca="1" si="42"/>
        <v>1</v>
      </c>
      <c r="E2773" cm="1">
        <f t="array" aca="1" ref="E2773" ca="1">IF(F2773&lt;&gt;"",INDIRECT("'"&amp;F2773&amp;"'!"&amp;G2773),"")</f>
        <v>0</v>
      </c>
      <c r="F2773" s="1175" t="s">
        <v>3614</v>
      </c>
      <c r="G2773" t="s">
        <v>4257</v>
      </c>
      <c r="R2773" s="1175"/>
    </row>
    <row r="2774" spans="1:18">
      <c r="A2774">
        <v>2769</v>
      </c>
      <c r="B2774" s="6">
        <f>'EstExp 11-19'!H200</f>
        <v>0</v>
      </c>
      <c r="D2774" t="b">
        <f t="shared" ca="1" si="42"/>
        <v>1</v>
      </c>
      <c r="E2774" cm="1">
        <f t="array" aca="1" ref="E2774" ca="1">IF(F2774&lt;&gt;"",INDIRECT("'"&amp;F2774&amp;"'!"&amp;G2774),"")</f>
        <v>0</v>
      </c>
      <c r="F2774" s="1175" t="s">
        <v>3614</v>
      </c>
      <c r="G2774" t="s">
        <v>4258</v>
      </c>
      <c r="R2774" s="1175"/>
    </row>
    <row r="2775" spans="1:18">
      <c r="A2775">
        <v>2770</v>
      </c>
      <c r="B2775" s="6">
        <f>'EstExp 11-19'!H205</f>
        <v>0</v>
      </c>
      <c r="D2775" t="b">
        <f t="shared" ca="1" si="42"/>
        <v>1</v>
      </c>
      <c r="E2775" cm="1">
        <f t="array" aca="1" ref="E2775" ca="1">IF(F2775&lt;&gt;"",INDIRECT("'"&amp;F2775&amp;"'!"&amp;G2775),"")</f>
        <v>0</v>
      </c>
      <c r="F2775" s="1175" t="s">
        <v>3614</v>
      </c>
      <c r="G2775" t="s">
        <v>4259</v>
      </c>
      <c r="R2775" s="1175"/>
    </row>
    <row r="2776" spans="1:18">
      <c r="A2776">
        <v>2771</v>
      </c>
      <c r="B2776" s="6">
        <f>'EstExp 11-19'!H206</f>
        <v>0</v>
      </c>
      <c r="D2776" t="b">
        <f t="shared" ca="1" si="42"/>
        <v>1</v>
      </c>
      <c r="E2776" cm="1">
        <f t="array" aca="1" ref="E2776" ca="1">IF(F2776&lt;&gt;"",INDIRECT("'"&amp;F2776&amp;"'!"&amp;G2776),"")</f>
        <v>0</v>
      </c>
      <c r="F2776" s="1175" t="s">
        <v>3614</v>
      </c>
      <c r="G2776" t="s">
        <v>4260</v>
      </c>
      <c r="R2776" s="1175"/>
    </row>
    <row r="2777" spans="1:18" ht="15.75" customHeight="1">
      <c r="A2777" s="1">
        <v>2772</v>
      </c>
      <c r="C2777" s="3" t="s">
        <v>3871</v>
      </c>
      <c r="E2777" t="str" cm="1">
        <f t="array" aca="1" ref="E2777" ca="1">IF(F2777&lt;&gt;"",INDIRECT("'"&amp;F2777&amp;"'!"&amp;G2777),"")</f>
        <v/>
      </c>
      <c r="F2777" s="550"/>
      <c r="R2777" s="1175"/>
    </row>
    <row r="2778" spans="1:18" ht="15.75" customHeight="1">
      <c r="A2778" s="1">
        <v>2773</v>
      </c>
      <c r="C2778" s="2" t="s">
        <v>3871</v>
      </c>
      <c r="E2778" t="str" cm="1">
        <f t="array" aca="1" ref="E2778" ca="1">IF(F2778&lt;&gt;"",INDIRECT("'"&amp;F2778&amp;"'!"&amp;G2778),"")</f>
        <v/>
      </c>
      <c r="F2778" s="550"/>
      <c r="R2778" s="1175"/>
    </row>
    <row r="2779" spans="1:18" ht="15.75" customHeight="1">
      <c r="A2779" s="1">
        <v>2774</v>
      </c>
      <c r="C2779" s="2" t="s">
        <v>3581</v>
      </c>
      <c r="E2779" t="str" cm="1">
        <f t="array" aca="1" ref="E2779" ca="1">IF(F2779&lt;&gt;"",INDIRECT("'"&amp;F2779&amp;"'!"&amp;G2779),"")</f>
        <v/>
      </c>
      <c r="F2779" s="550"/>
      <c r="R2779" s="1175"/>
    </row>
    <row r="2780" spans="1:18" ht="15" customHeight="1">
      <c r="A2780">
        <v>2775</v>
      </c>
      <c r="B2780" s="6">
        <f>'EstExp 11-19'!K189</f>
        <v>0</v>
      </c>
      <c r="D2780" t="b">
        <f ca="1">E2780=B2780</f>
        <v>1</v>
      </c>
      <c r="E2780" cm="1">
        <f t="array" aca="1" ref="E2780" ca="1">IF(F2780&lt;&gt;"",INDIRECT("'"&amp;F2780&amp;"'!"&amp;G2780),"")</f>
        <v>0</v>
      </c>
      <c r="F2780" s="1175" t="s">
        <v>3614</v>
      </c>
      <c r="G2780" t="s">
        <v>4261</v>
      </c>
      <c r="H2780" s="3"/>
      <c r="I2780" s="3"/>
      <c r="J2780" s="3"/>
    </row>
    <row r="2781" spans="1:18" ht="15" customHeight="1">
      <c r="A2781">
        <v>2776</v>
      </c>
      <c r="B2781" s="6">
        <f>'EstExp 11-19'!K198</f>
        <v>0</v>
      </c>
      <c r="D2781" t="b">
        <f ca="1">E2781=B2781</f>
        <v>1</v>
      </c>
      <c r="E2781" cm="1">
        <f t="array" aca="1" ref="E2781" ca="1">IF(F2781&lt;&gt;"",INDIRECT("'"&amp;F2781&amp;"'!"&amp;G2781),"")</f>
        <v>0</v>
      </c>
      <c r="F2781" s="1175" t="s">
        <v>3614</v>
      </c>
      <c r="G2781" t="s">
        <v>4262</v>
      </c>
      <c r="H2781" s="3"/>
      <c r="I2781" s="3"/>
      <c r="J2781" s="3"/>
    </row>
    <row r="2782" spans="1:18" ht="15.75" customHeight="1">
      <c r="A2782" s="1">
        <v>2777</v>
      </c>
      <c r="C2782" s="2" t="s">
        <v>3581</v>
      </c>
      <c r="E2782" t="str" cm="1">
        <f t="array" aca="1" ref="E2782" ca="1">IF(F2782&lt;&gt;"",INDIRECT("'"&amp;F2782&amp;"'!"&amp;G2782),"")</f>
        <v/>
      </c>
      <c r="F2782" s="550"/>
    </row>
    <row r="2783" spans="1:18" ht="15" customHeight="1">
      <c r="A2783">
        <v>2778</v>
      </c>
      <c r="B2783" s="6">
        <f>'EstExp 11-19'!K199</f>
        <v>0</v>
      </c>
      <c r="D2783" t="b">
        <f t="shared" ref="D2783:D2790" ca="1" si="43">E2783=B2783</f>
        <v>1</v>
      </c>
      <c r="E2783" cm="1">
        <f t="array" aca="1" ref="E2783" ca="1">IF(F2783&lt;&gt;"",INDIRECT("'"&amp;F2783&amp;"'!"&amp;G2783),"")</f>
        <v>0</v>
      </c>
      <c r="F2783" s="1175" t="s">
        <v>3614</v>
      </c>
      <c r="G2783" t="s">
        <v>4263</v>
      </c>
      <c r="H2783" s="3"/>
      <c r="I2783" s="3"/>
      <c r="J2783" s="3"/>
    </row>
    <row r="2784" spans="1:18" ht="15" customHeight="1">
      <c r="A2784">
        <v>2779</v>
      </c>
      <c r="B2784" s="6">
        <f>'BudgetSum 2-4'!F53</f>
        <v>0</v>
      </c>
      <c r="D2784" t="b">
        <f t="shared" ca="1" si="43"/>
        <v>1</v>
      </c>
      <c r="E2784" cm="1">
        <f t="array" aca="1" ref="E2784" ca="1">IF(F2784&lt;&gt;"",INDIRECT("'"&amp;F2784&amp;"'!"&amp;G2784),"")</f>
        <v>0</v>
      </c>
      <c r="F2784" s="1175" t="s">
        <v>3517</v>
      </c>
      <c r="G2784" t="s">
        <v>4213</v>
      </c>
      <c r="H2784" s="3"/>
      <c r="I2784" s="3"/>
      <c r="J2784" s="3"/>
    </row>
    <row r="2785" spans="1:18" ht="15" customHeight="1">
      <c r="A2785">
        <v>2780</v>
      </c>
      <c r="B2785" s="6">
        <f>'EstExp 11-19'!K205</f>
        <v>0</v>
      </c>
      <c r="D2785" t="b">
        <f t="shared" ca="1" si="43"/>
        <v>1</v>
      </c>
      <c r="E2785" cm="1">
        <f t="array" aca="1" ref="E2785" ca="1">IF(F2785&lt;&gt;"",INDIRECT("'"&amp;F2785&amp;"'!"&amp;G2785),"")</f>
        <v>0</v>
      </c>
      <c r="F2785" s="1175" t="s">
        <v>3614</v>
      </c>
      <c r="G2785" t="s">
        <v>4264</v>
      </c>
      <c r="H2785" s="3"/>
      <c r="I2785" s="3"/>
      <c r="J2785" s="3"/>
    </row>
    <row r="2786" spans="1:18">
      <c r="A2786">
        <v>2781</v>
      </c>
      <c r="B2786" s="6">
        <f>'EstExp 11-19'!K206</f>
        <v>0</v>
      </c>
      <c r="D2786" t="b">
        <f t="shared" ca="1" si="43"/>
        <v>1</v>
      </c>
      <c r="E2786" cm="1">
        <f t="array" aca="1" ref="E2786" ca="1">IF(F2786&lt;&gt;"",INDIRECT("'"&amp;F2786&amp;"'!"&amp;G2786),"")</f>
        <v>0</v>
      </c>
      <c r="F2786" s="1175" t="s">
        <v>3614</v>
      </c>
      <c r="G2786" t="s">
        <v>4265</v>
      </c>
      <c r="R2786" s="1175"/>
    </row>
    <row r="2787" spans="1:18">
      <c r="A2787">
        <v>2782</v>
      </c>
      <c r="B2787" s="6">
        <f>'EstExp 11-19'!H287</f>
        <v>0</v>
      </c>
      <c r="D2787" t="b">
        <f t="shared" ca="1" si="43"/>
        <v>1</v>
      </c>
      <c r="E2787" cm="1">
        <f t="array" aca="1" ref="E2787" ca="1">IF(F2787&lt;&gt;"",INDIRECT("'"&amp;F2787&amp;"'!"&amp;G2787),"")</f>
        <v>0</v>
      </c>
      <c r="F2787" s="1175" t="s">
        <v>3614</v>
      </c>
      <c r="G2787" t="s">
        <v>4266</v>
      </c>
      <c r="R2787" s="1175"/>
    </row>
    <row r="2788" spans="1:18" ht="15" customHeight="1">
      <c r="A2788">
        <v>2783</v>
      </c>
      <c r="B2788" s="6">
        <f>'EstExp 11-19'!H288</f>
        <v>0</v>
      </c>
      <c r="D2788" t="b">
        <f t="shared" ca="1" si="43"/>
        <v>1</v>
      </c>
      <c r="E2788" cm="1">
        <f t="array" aca="1" ref="E2788" ca="1">IF(F2788&lt;&gt;"",INDIRECT("'"&amp;F2788&amp;"'!"&amp;G2788),"")</f>
        <v>0</v>
      </c>
      <c r="F2788" s="1175" t="s">
        <v>3614</v>
      </c>
      <c r="G2788" t="s">
        <v>4267</v>
      </c>
      <c r="H2788" s="3"/>
      <c r="I2788" s="3"/>
      <c r="J2788" s="3"/>
    </row>
    <row r="2789" spans="1:18" ht="15" customHeight="1">
      <c r="A2789">
        <v>2784</v>
      </c>
      <c r="B2789" s="6">
        <f>'EstExp 11-19'!K287</f>
        <v>0</v>
      </c>
      <c r="D2789" t="b">
        <f t="shared" ca="1" si="43"/>
        <v>1</v>
      </c>
      <c r="E2789" cm="1">
        <f t="array" aca="1" ref="E2789" ca="1">IF(F2789&lt;&gt;"",INDIRECT("'"&amp;F2789&amp;"'!"&amp;G2789),"")</f>
        <v>0</v>
      </c>
      <c r="F2789" s="1175" t="s">
        <v>3614</v>
      </c>
      <c r="G2789" t="s">
        <v>4268</v>
      </c>
      <c r="H2789" s="3"/>
      <c r="I2789" s="3"/>
      <c r="J2789" s="3"/>
    </row>
    <row r="2790" spans="1:18" ht="15" customHeight="1">
      <c r="A2790">
        <v>2785</v>
      </c>
      <c r="B2790" s="6">
        <f>'EstExp 11-19'!K288</f>
        <v>0</v>
      </c>
      <c r="D2790" t="b">
        <f t="shared" ca="1" si="43"/>
        <v>1</v>
      </c>
      <c r="E2790" cm="1">
        <f t="array" aca="1" ref="E2790" ca="1">IF(F2790&lt;&gt;"",INDIRECT("'"&amp;F2790&amp;"'!"&amp;G2790),"")</f>
        <v>0</v>
      </c>
      <c r="F2790" s="1175" t="s">
        <v>3614</v>
      </c>
      <c r="G2790" t="s">
        <v>4269</v>
      </c>
      <c r="H2790" s="3"/>
      <c r="I2790" s="3"/>
      <c r="J2790" s="3"/>
    </row>
    <row r="2791" spans="1:18" ht="15.75" customHeight="1">
      <c r="A2791" s="1">
        <v>2786</v>
      </c>
      <c r="C2791" s="2" t="s">
        <v>3581</v>
      </c>
      <c r="E2791" t="str" cm="1">
        <f t="array" aca="1" ref="E2791" ca="1">IF(F2791&lt;&gt;"",INDIRECT("'"&amp;F2791&amp;"'!"&amp;G2791),"")</f>
        <v/>
      </c>
      <c r="F2791" s="550"/>
    </row>
    <row r="2792" spans="1:18" ht="15" customHeight="1">
      <c r="A2792">
        <v>2787</v>
      </c>
      <c r="B2792" s="6">
        <f>'BudgetSum 2-4'!H53</f>
        <v>0</v>
      </c>
      <c r="D2792" t="b">
        <f ca="1">E2792=B2792</f>
        <v>1</v>
      </c>
      <c r="E2792" cm="1">
        <f t="array" aca="1" ref="E2792" ca="1">IF(F2792&lt;&gt;"",INDIRECT("'"&amp;F2792&amp;"'!"&amp;G2792),"")</f>
        <v>0</v>
      </c>
      <c r="F2792" s="1175" t="s">
        <v>3517</v>
      </c>
      <c r="G2792" t="s">
        <v>4215</v>
      </c>
      <c r="H2792" s="3"/>
      <c r="I2792" s="3"/>
      <c r="J2792" s="3"/>
    </row>
    <row r="2793" spans="1:18" ht="15.75" customHeight="1">
      <c r="A2793" s="1">
        <v>2788</v>
      </c>
      <c r="C2793" s="2" t="s">
        <v>3581</v>
      </c>
      <c r="E2793" t="str" cm="1">
        <f t="array" aca="1" ref="E2793" ca="1">IF(F2793&lt;&gt;"",INDIRECT("'"&amp;F2793&amp;"'!"&amp;G2793),"")</f>
        <v/>
      </c>
      <c r="F2793" s="550"/>
    </row>
    <row r="2794" spans="1:18" ht="15.75" customHeight="1">
      <c r="A2794" s="1">
        <v>2789</v>
      </c>
      <c r="C2794" s="2" t="s">
        <v>3581</v>
      </c>
      <c r="E2794" t="str" cm="1">
        <f t="array" aca="1" ref="E2794" ca="1">IF(F2794&lt;&gt;"",INDIRECT("'"&amp;F2794&amp;"'!"&amp;G2794),"")</f>
        <v/>
      </c>
      <c r="F2794" s="550"/>
    </row>
    <row r="2795" spans="1:18" ht="15.75" customHeight="1">
      <c r="A2795" s="1">
        <v>2790</v>
      </c>
      <c r="C2795" s="2" t="s">
        <v>3581</v>
      </c>
      <c r="E2795" t="str" cm="1">
        <f t="array" aca="1" ref="E2795" ca="1">IF(F2795&lt;&gt;"",INDIRECT("'"&amp;F2795&amp;"'!"&amp;G2795),"")</f>
        <v/>
      </c>
      <c r="F2795" s="550"/>
      <c r="R2795" s="1175"/>
    </row>
    <row r="2796" spans="1:18" ht="15.75" customHeight="1">
      <c r="A2796" s="1">
        <v>2791</v>
      </c>
      <c r="C2796" s="2" t="s">
        <v>3871</v>
      </c>
      <c r="E2796" t="str" cm="1">
        <f t="array" aca="1" ref="E2796" ca="1">IF(F2796&lt;&gt;"",INDIRECT("'"&amp;F2796&amp;"'!"&amp;G2796),"")</f>
        <v/>
      </c>
      <c r="F2796" s="550"/>
      <c r="R2796" s="1175"/>
    </row>
    <row r="2797" spans="1:18" ht="15.75" customHeight="1">
      <c r="A2797" s="1">
        <v>2792</v>
      </c>
      <c r="C2797" s="2" t="s">
        <v>3581</v>
      </c>
      <c r="E2797" t="str" cm="1">
        <f t="array" aca="1" ref="E2797" ca="1">IF(F2797&lt;&gt;"",INDIRECT("'"&amp;F2797&amp;"'!"&amp;G2797),"")</f>
        <v/>
      </c>
      <c r="F2797" s="550"/>
      <c r="R2797" s="1175"/>
    </row>
    <row r="2798" spans="1:18" ht="15.75" customHeight="1">
      <c r="A2798" s="1">
        <v>2793</v>
      </c>
      <c r="C2798" s="2" t="s">
        <v>3581</v>
      </c>
      <c r="E2798" t="str" cm="1">
        <f t="array" aca="1" ref="E2798" ca="1">IF(F2798&lt;&gt;"",INDIRECT("'"&amp;F2798&amp;"'!"&amp;G2798),"")</f>
        <v/>
      </c>
      <c r="F2798" s="550"/>
      <c r="R2798" s="1175"/>
    </row>
    <row r="2799" spans="1:18" ht="15.75" customHeight="1">
      <c r="A2799" s="1">
        <v>2794</v>
      </c>
      <c r="C2799" s="2" t="s">
        <v>3581</v>
      </c>
      <c r="E2799" t="str" cm="1">
        <f t="array" aca="1" ref="E2799" ca="1">IF(F2799&lt;&gt;"",INDIRECT("'"&amp;F2799&amp;"'!"&amp;G2799),"")</f>
        <v/>
      </c>
      <c r="F2799" s="550"/>
      <c r="H2799" s="3"/>
      <c r="I2799" s="3"/>
      <c r="J2799" s="3"/>
    </row>
    <row r="2800" spans="1:18" ht="15.75" customHeight="1">
      <c r="A2800" s="1">
        <v>2795</v>
      </c>
      <c r="C2800" s="2" t="s">
        <v>3581</v>
      </c>
      <c r="E2800" t="str" cm="1">
        <f t="array" aca="1" ref="E2800" ca="1">IF(F2800&lt;&gt;"",INDIRECT("'"&amp;F2800&amp;"'!"&amp;G2800),"")</f>
        <v/>
      </c>
      <c r="F2800" s="550"/>
      <c r="H2800" s="3"/>
      <c r="I2800" s="3"/>
      <c r="J2800" s="3"/>
    </row>
    <row r="2801" spans="1:18" ht="15.75" customHeight="1">
      <c r="A2801" s="1">
        <v>2796</v>
      </c>
      <c r="C2801" s="2" t="s">
        <v>3581</v>
      </c>
      <c r="E2801" t="str" cm="1">
        <f t="array" aca="1" ref="E2801" ca="1">IF(F2801&lt;&gt;"",INDIRECT("'"&amp;F2801&amp;"'!"&amp;G2801),"")</f>
        <v/>
      </c>
      <c r="F2801" s="550"/>
      <c r="H2801" s="3"/>
      <c r="I2801" s="3"/>
      <c r="J2801" s="3"/>
    </row>
    <row r="2802" spans="1:18" ht="15.75" customHeight="1">
      <c r="A2802" s="1">
        <v>2797</v>
      </c>
      <c r="C2802" s="2" t="s">
        <v>3581</v>
      </c>
      <c r="E2802" t="str" cm="1">
        <f t="array" aca="1" ref="E2802" ca="1">IF(F2802&lt;&gt;"",INDIRECT("'"&amp;F2802&amp;"'!"&amp;G2802),"")</f>
        <v/>
      </c>
      <c r="F2802" s="550"/>
      <c r="H2802" s="3"/>
      <c r="I2802" s="3"/>
      <c r="J2802" s="3"/>
    </row>
    <row r="2803" spans="1:18" ht="15.75" customHeight="1">
      <c r="A2803" s="1">
        <v>2798</v>
      </c>
      <c r="C2803" s="2" t="s">
        <v>3581</v>
      </c>
      <c r="E2803" t="str" cm="1">
        <f t="array" aca="1" ref="E2803" ca="1">IF(F2803&lt;&gt;"",INDIRECT("'"&amp;F2803&amp;"'!"&amp;G2803),"")</f>
        <v/>
      </c>
      <c r="F2803" s="550"/>
      <c r="H2803" s="3"/>
      <c r="I2803" s="3"/>
      <c r="J2803" s="3"/>
    </row>
    <row r="2804" spans="1:18" ht="15.75" customHeight="1">
      <c r="A2804" s="1">
        <v>2799</v>
      </c>
      <c r="C2804" s="2" t="s">
        <v>3581</v>
      </c>
      <c r="E2804" t="str" cm="1">
        <f t="array" aca="1" ref="E2804" ca="1">IF(F2804&lt;&gt;"",INDIRECT("'"&amp;F2804&amp;"'!"&amp;G2804),"")</f>
        <v/>
      </c>
      <c r="F2804" s="550"/>
      <c r="R2804" s="1175"/>
    </row>
    <row r="2805" spans="1:18" ht="15.75" customHeight="1">
      <c r="A2805" s="1">
        <v>2800</v>
      </c>
      <c r="C2805" s="2" t="s">
        <v>3581</v>
      </c>
      <c r="E2805" t="str" cm="1">
        <f t="array" aca="1" ref="E2805" ca="1">IF(F2805&lt;&gt;"",INDIRECT("'"&amp;F2805&amp;"'!"&amp;G2805),"")</f>
        <v/>
      </c>
      <c r="F2805" s="550"/>
      <c r="R2805" s="1175"/>
    </row>
    <row r="2806" spans="1:18" ht="15.75" customHeight="1">
      <c r="A2806" s="1">
        <v>2801</v>
      </c>
      <c r="C2806" s="2" t="s">
        <v>3581</v>
      </c>
      <c r="E2806" t="str" cm="1">
        <f t="array" aca="1" ref="E2806" ca="1">IF(F2806&lt;&gt;"",INDIRECT("'"&amp;F2806&amp;"'!"&amp;G2806),"")</f>
        <v/>
      </c>
      <c r="F2806" s="550"/>
      <c r="R2806" s="1175"/>
    </row>
    <row r="2807" spans="1:18" ht="15.75" customHeight="1">
      <c r="A2807" s="1">
        <v>2802</v>
      </c>
      <c r="C2807" s="2" t="s">
        <v>3581</v>
      </c>
      <c r="E2807" t="str" cm="1">
        <f t="array" aca="1" ref="E2807" ca="1">IF(F2807&lt;&gt;"",INDIRECT("'"&amp;F2807&amp;"'!"&amp;G2807),"")</f>
        <v/>
      </c>
      <c r="F2807" s="550"/>
      <c r="R2807" s="1175"/>
    </row>
    <row r="2808" spans="1:18" ht="15.75" customHeight="1">
      <c r="A2808" s="1">
        <v>2803</v>
      </c>
      <c r="C2808" s="2" t="s">
        <v>3581</v>
      </c>
      <c r="E2808" t="str" cm="1">
        <f t="array" aca="1" ref="E2808" ca="1">IF(F2808&lt;&gt;"",INDIRECT("'"&amp;F2808&amp;"'!"&amp;G2808),"")</f>
        <v/>
      </c>
      <c r="F2808" s="550"/>
      <c r="R2808" s="1175"/>
    </row>
    <row r="2809" spans="1:18" ht="15.75" customHeight="1">
      <c r="A2809" s="1">
        <v>2804</v>
      </c>
      <c r="C2809" s="2" t="s">
        <v>3581</v>
      </c>
      <c r="E2809" t="str" cm="1">
        <f t="array" aca="1" ref="E2809" ca="1">IF(F2809&lt;&gt;"",INDIRECT("'"&amp;F2809&amp;"'!"&amp;G2809),"")</f>
        <v/>
      </c>
      <c r="F2809" s="550"/>
      <c r="H2809" s="3"/>
      <c r="I2809" s="3"/>
      <c r="J2809" s="3"/>
    </row>
    <row r="2810" spans="1:18" ht="15.75" customHeight="1">
      <c r="A2810" s="1">
        <v>2805</v>
      </c>
      <c r="C2810" s="2" t="s">
        <v>3581</v>
      </c>
      <c r="E2810" t="str" cm="1">
        <f t="array" aca="1" ref="E2810" ca="1">IF(F2810&lt;&gt;"",INDIRECT("'"&amp;F2810&amp;"'!"&amp;G2810),"")</f>
        <v/>
      </c>
      <c r="F2810" s="550"/>
      <c r="H2810" s="3"/>
      <c r="I2810" s="3"/>
      <c r="J2810" s="3"/>
    </row>
    <row r="2811" spans="1:18" ht="15.75" customHeight="1">
      <c r="A2811" s="1">
        <v>2806</v>
      </c>
      <c r="C2811" s="2" t="s">
        <v>3581</v>
      </c>
      <c r="E2811" t="str" cm="1">
        <f t="array" aca="1" ref="E2811" ca="1">IF(F2811&lt;&gt;"",INDIRECT("'"&amp;F2811&amp;"'!"&amp;G2811),"")</f>
        <v/>
      </c>
      <c r="F2811" s="550"/>
      <c r="R2811" s="1175"/>
    </row>
    <row r="2812" spans="1:18" ht="15.75" customHeight="1">
      <c r="A2812" s="1">
        <v>2807</v>
      </c>
      <c r="C2812" s="2" t="s">
        <v>3581</v>
      </c>
      <c r="E2812" t="str" cm="1">
        <f t="array" aca="1" ref="E2812" ca="1">IF(F2812&lt;&gt;"",INDIRECT("'"&amp;F2812&amp;"'!"&amp;G2812),"")</f>
        <v/>
      </c>
      <c r="F2812" s="550"/>
      <c r="R2812" s="1175"/>
    </row>
    <row r="2813" spans="1:18" ht="15.75" customHeight="1">
      <c r="A2813" s="1">
        <v>2808</v>
      </c>
      <c r="C2813" s="2" t="s">
        <v>3581</v>
      </c>
      <c r="E2813" t="str" cm="1">
        <f t="array" aca="1" ref="E2813" ca="1">IF(F2813&lt;&gt;"",INDIRECT("'"&amp;F2813&amp;"'!"&amp;G2813),"")</f>
        <v/>
      </c>
      <c r="F2813" s="550"/>
      <c r="R2813" s="1175"/>
    </row>
    <row r="2814" spans="1:18" ht="15.75" customHeight="1">
      <c r="A2814" s="1">
        <v>2809</v>
      </c>
      <c r="C2814" s="2" t="s">
        <v>3581</v>
      </c>
      <c r="E2814" t="str" cm="1">
        <f t="array" aca="1" ref="E2814" ca="1">IF(F2814&lt;&gt;"",INDIRECT("'"&amp;F2814&amp;"'!"&amp;G2814),"")</f>
        <v/>
      </c>
      <c r="F2814" s="550"/>
      <c r="H2814" s="3"/>
      <c r="I2814" s="3"/>
      <c r="J2814" s="3"/>
    </row>
    <row r="2815" spans="1:18" ht="15.75" customHeight="1">
      <c r="A2815" s="1">
        <v>2810</v>
      </c>
      <c r="C2815" s="2" t="s">
        <v>3581</v>
      </c>
      <c r="E2815" t="str" cm="1">
        <f t="array" aca="1" ref="E2815" ca="1">IF(F2815&lt;&gt;"",INDIRECT("'"&amp;F2815&amp;"'!"&amp;G2815),"")</f>
        <v/>
      </c>
      <c r="F2815" s="550"/>
      <c r="H2815" s="3"/>
      <c r="I2815" s="3"/>
      <c r="J2815" s="3"/>
    </row>
    <row r="2816" spans="1:18" ht="15.75" customHeight="1">
      <c r="A2816" s="1">
        <v>2811</v>
      </c>
      <c r="C2816" s="2" t="s">
        <v>3581</v>
      </c>
      <c r="E2816" t="str" cm="1">
        <f t="array" aca="1" ref="E2816" ca="1">IF(F2816&lt;&gt;"",INDIRECT("'"&amp;F2816&amp;"'!"&amp;G2816),"")</f>
        <v/>
      </c>
      <c r="F2816" s="550"/>
      <c r="H2816" s="3"/>
      <c r="I2816" s="3"/>
      <c r="J2816" s="3"/>
    </row>
    <row r="2817" spans="1:18" ht="15.75" customHeight="1">
      <c r="A2817" s="1">
        <v>2812</v>
      </c>
      <c r="C2817" s="2" t="s">
        <v>3581</v>
      </c>
      <c r="E2817" t="str" cm="1">
        <f t="array" aca="1" ref="E2817" ca="1">IF(F2817&lt;&gt;"",INDIRECT("'"&amp;F2817&amp;"'!"&amp;G2817),"")</f>
        <v/>
      </c>
      <c r="F2817" s="550"/>
    </row>
    <row r="2818" spans="1:18" ht="15.75" customHeight="1">
      <c r="A2818" s="1">
        <v>2813</v>
      </c>
      <c r="C2818" s="2" t="s">
        <v>3581</v>
      </c>
      <c r="E2818" t="str" cm="1">
        <f t="array" aca="1" ref="E2818" ca="1">IF(F2818&lt;&gt;"",INDIRECT("'"&amp;F2818&amp;"'!"&amp;G2818),"")</f>
        <v/>
      </c>
      <c r="F2818" s="550"/>
    </row>
    <row r="2819" spans="1:18" ht="15.75" customHeight="1">
      <c r="A2819" s="1">
        <v>2814</v>
      </c>
      <c r="C2819" s="2" t="s">
        <v>3581</v>
      </c>
      <c r="E2819" t="str" cm="1">
        <f t="array" aca="1" ref="E2819" ca="1">IF(F2819&lt;&gt;"",INDIRECT("'"&amp;F2819&amp;"'!"&amp;G2819),"")</f>
        <v/>
      </c>
      <c r="F2819" s="550"/>
    </row>
    <row r="2820" spans="1:18" ht="15.75" customHeight="1">
      <c r="A2820" s="1">
        <v>2815</v>
      </c>
      <c r="C2820" s="2" t="s">
        <v>3581</v>
      </c>
      <c r="E2820" t="str" cm="1">
        <f t="array" aca="1" ref="E2820" ca="1">IF(F2820&lt;&gt;"",INDIRECT("'"&amp;F2820&amp;"'!"&amp;G2820),"")</f>
        <v/>
      </c>
      <c r="F2820" s="550"/>
      <c r="R2820" s="1175"/>
    </row>
    <row r="2821" spans="1:18" ht="15.75" customHeight="1">
      <c r="A2821" s="1">
        <v>2816</v>
      </c>
      <c r="C2821" s="2" t="s">
        <v>3581</v>
      </c>
      <c r="E2821" t="str" cm="1">
        <f t="array" aca="1" ref="E2821" ca="1">IF(F2821&lt;&gt;"",INDIRECT("'"&amp;F2821&amp;"'!"&amp;G2821),"")</f>
        <v/>
      </c>
      <c r="F2821" s="550"/>
      <c r="R2821" s="1175"/>
    </row>
    <row r="2822" spans="1:18" ht="15.75" customHeight="1">
      <c r="A2822" s="1">
        <v>2817</v>
      </c>
      <c r="C2822" s="2" t="s">
        <v>3581</v>
      </c>
      <c r="E2822" t="str" cm="1">
        <f t="array" aca="1" ref="E2822" ca="1">IF(F2822&lt;&gt;"",INDIRECT("'"&amp;F2822&amp;"'!"&amp;G2822),"")</f>
        <v/>
      </c>
      <c r="F2822" s="550"/>
    </row>
    <row r="2823" spans="1:18" ht="15.75" customHeight="1">
      <c r="A2823" s="1">
        <v>2818</v>
      </c>
      <c r="C2823" s="2" t="s">
        <v>3581</v>
      </c>
      <c r="E2823" t="str" cm="1">
        <f t="array" aca="1" ref="E2823" ca="1">IF(F2823&lt;&gt;"",INDIRECT("'"&amp;F2823&amp;"'!"&amp;G2823),"")</f>
        <v/>
      </c>
      <c r="F2823" s="550"/>
      <c r="H2823" s="3"/>
      <c r="I2823" s="3"/>
      <c r="J2823" s="3"/>
    </row>
    <row r="2824" spans="1:18" ht="15.75" customHeight="1">
      <c r="A2824" s="1">
        <v>2819</v>
      </c>
      <c r="C2824" s="2" t="s">
        <v>3581</v>
      </c>
      <c r="E2824" t="str" cm="1">
        <f t="array" aca="1" ref="E2824" ca="1">IF(F2824&lt;&gt;"",INDIRECT("'"&amp;F2824&amp;"'!"&amp;G2824),"")</f>
        <v/>
      </c>
      <c r="F2824" s="550"/>
      <c r="H2824" s="3"/>
      <c r="I2824" s="3"/>
      <c r="J2824" s="3"/>
    </row>
    <row r="2825" spans="1:18" ht="15.75" customHeight="1">
      <c r="A2825" s="1">
        <v>2820</v>
      </c>
      <c r="C2825" s="2" t="s">
        <v>3581</v>
      </c>
      <c r="E2825" t="str" cm="1">
        <f t="array" aca="1" ref="E2825" ca="1">IF(F2825&lt;&gt;"",INDIRECT("'"&amp;F2825&amp;"'!"&amp;G2825),"")</f>
        <v/>
      </c>
      <c r="F2825" s="550"/>
      <c r="R2825" s="1175"/>
    </row>
    <row r="2826" spans="1:18" ht="15.75" customHeight="1">
      <c r="A2826" s="1">
        <v>2821</v>
      </c>
      <c r="C2826" s="2" t="s">
        <v>3581</v>
      </c>
      <c r="E2826" t="str" cm="1">
        <f t="array" aca="1" ref="E2826" ca="1">IF(F2826&lt;&gt;"",INDIRECT("'"&amp;F2826&amp;"'!"&amp;G2826),"")</f>
        <v/>
      </c>
      <c r="F2826" s="550"/>
      <c r="H2826" s="3"/>
      <c r="I2826" s="3"/>
      <c r="J2826" s="3"/>
    </row>
    <row r="2827" spans="1:18" ht="15.75" customHeight="1">
      <c r="A2827" s="1">
        <v>2822</v>
      </c>
      <c r="C2827" s="2" t="s">
        <v>3581</v>
      </c>
      <c r="E2827" t="str" cm="1">
        <f t="array" aca="1" ref="E2827" ca="1">IF(F2827&lt;&gt;"",INDIRECT("'"&amp;F2827&amp;"'!"&amp;G2827),"")</f>
        <v/>
      </c>
      <c r="F2827" s="550"/>
      <c r="H2827" s="3"/>
      <c r="I2827" s="3"/>
      <c r="J2827" s="3"/>
    </row>
    <row r="2828" spans="1:18" ht="15.75" customHeight="1">
      <c r="A2828" s="1">
        <v>2823</v>
      </c>
      <c r="C2828" s="2" t="s">
        <v>3581</v>
      </c>
      <c r="E2828" t="str" cm="1">
        <f t="array" aca="1" ref="E2828" ca="1">IF(F2828&lt;&gt;"",INDIRECT("'"&amp;F2828&amp;"'!"&amp;G2828),"")</f>
        <v/>
      </c>
      <c r="F2828" s="550"/>
      <c r="H2828" s="3"/>
      <c r="I2828" s="3"/>
      <c r="J2828" s="3"/>
    </row>
    <row r="2829" spans="1:18" ht="15.75" customHeight="1">
      <c r="A2829" s="1">
        <v>2824</v>
      </c>
      <c r="C2829" s="2" t="s">
        <v>3581</v>
      </c>
      <c r="E2829" t="str" cm="1">
        <f t="array" aca="1" ref="E2829" ca="1">IF(F2829&lt;&gt;"",INDIRECT("'"&amp;F2829&amp;"'!"&amp;G2829),"")</f>
        <v/>
      </c>
      <c r="F2829" s="550"/>
      <c r="H2829" s="3"/>
      <c r="I2829" s="3"/>
      <c r="J2829" s="3"/>
    </row>
    <row r="2830" spans="1:18" ht="15.75" customHeight="1">
      <c r="A2830" s="1">
        <v>2825</v>
      </c>
      <c r="C2830" s="2" t="s">
        <v>3581</v>
      </c>
      <c r="E2830" t="str" cm="1">
        <f t="array" aca="1" ref="E2830" ca="1">IF(F2830&lt;&gt;"",INDIRECT("'"&amp;F2830&amp;"'!"&amp;G2830),"")</f>
        <v/>
      </c>
      <c r="F2830" s="550"/>
      <c r="H2830" s="3"/>
      <c r="I2830" s="3"/>
      <c r="J2830" s="3"/>
    </row>
    <row r="2831" spans="1:18" ht="15.75" customHeight="1">
      <c r="A2831" s="1">
        <v>2826</v>
      </c>
      <c r="C2831" s="2" t="s">
        <v>3581</v>
      </c>
      <c r="E2831" t="str" cm="1">
        <f t="array" aca="1" ref="E2831" ca="1">IF(F2831&lt;&gt;"",INDIRECT("'"&amp;F2831&amp;"'!"&amp;G2831),"")</f>
        <v/>
      </c>
      <c r="F2831" s="550"/>
      <c r="H2831" s="3"/>
      <c r="I2831" s="3"/>
      <c r="J2831" s="3"/>
    </row>
    <row r="2832" spans="1:18" ht="15.75" customHeight="1">
      <c r="A2832" s="1">
        <v>2827</v>
      </c>
      <c r="C2832" s="2" t="s">
        <v>3581</v>
      </c>
      <c r="E2832" t="str" cm="1">
        <f t="array" aca="1" ref="E2832" ca="1">IF(F2832&lt;&gt;"",INDIRECT("'"&amp;F2832&amp;"'!"&amp;G2832),"")</f>
        <v/>
      </c>
      <c r="F2832" s="550"/>
      <c r="H2832" s="3"/>
      <c r="I2832" s="3"/>
      <c r="J2832" s="3"/>
    </row>
    <row r="2833" spans="1:18" ht="15.75" customHeight="1">
      <c r="A2833" s="1">
        <v>2828</v>
      </c>
      <c r="C2833" s="2" t="s">
        <v>3581</v>
      </c>
      <c r="E2833" t="str" cm="1">
        <f t="array" aca="1" ref="E2833" ca="1">IF(F2833&lt;&gt;"",INDIRECT("'"&amp;F2833&amp;"'!"&amp;G2833),"")</f>
        <v/>
      </c>
      <c r="F2833" s="550"/>
      <c r="H2833" s="3"/>
      <c r="I2833" s="3"/>
      <c r="J2833" s="3"/>
    </row>
    <row r="2834" spans="1:18" ht="15.75" customHeight="1">
      <c r="A2834" s="1">
        <v>2829</v>
      </c>
      <c r="C2834" s="2" t="s">
        <v>3581</v>
      </c>
      <c r="E2834" t="str" cm="1">
        <f t="array" aca="1" ref="E2834" ca="1">IF(F2834&lt;&gt;"",INDIRECT("'"&amp;F2834&amp;"'!"&amp;G2834),"")</f>
        <v/>
      </c>
      <c r="F2834" s="550"/>
      <c r="H2834" s="3"/>
      <c r="I2834" s="3"/>
      <c r="J2834" s="3"/>
    </row>
    <row r="2835" spans="1:18" ht="15.75" customHeight="1">
      <c r="A2835" s="1">
        <v>2830</v>
      </c>
      <c r="C2835" s="2" t="s">
        <v>3581</v>
      </c>
      <c r="E2835" t="str" cm="1">
        <f t="array" aca="1" ref="E2835" ca="1">IF(F2835&lt;&gt;"",INDIRECT("'"&amp;F2835&amp;"'!"&amp;G2835),"")</f>
        <v/>
      </c>
      <c r="F2835" s="550"/>
      <c r="H2835" s="3"/>
      <c r="I2835" s="3"/>
      <c r="J2835" s="3"/>
    </row>
    <row r="2836" spans="1:18" ht="15.75" customHeight="1">
      <c r="A2836" s="1">
        <v>2831</v>
      </c>
      <c r="C2836" s="2" t="s">
        <v>3581</v>
      </c>
      <c r="E2836" t="str" cm="1">
        <f t="array" aca="1" ref="E2836" ca="1">IF(F2836&lt;&gt;"",INDIRECT("'"&amp;F2836&amp;"'!"&amp;G2836),"")</f>
        <v/>
      </c>
      <c r="F2836" s="550"/>
      <c r="H2836" s="3"/>
      <c r="I2836" s="3"/>
      <c r="J2836" s="3"/>
    </row>
    <row r="2837" spans="1:18" ht="15.75" customHeight="1">
      <c r="A2837" s="1">
        <v>2832</v>
      </c>
      <c r="C2837" s="2" t="s">
        <v>3581</v>
      </c>
      <c r="E2837" t="str" cm="1">
        <f t="array" aca="1" ref="E2837" ca="1">IF(F2837&lt;&gt;"",INDIRECT("'"&amp;F2837&amp;"'!"&amp;G2837),"")</f>
        <v/>
      </c>
      <c r="F2837" s="550"/>
      <c r="H2837" s="3"/>
      <c r="I2837" s="3"/>
      <c r="J2837" s="3"/>
    </row>
    <row r="2838" spans="1:18" ht="15.75" customHeight="1">
      <c r="A2838" s="1">
        <v>2833</v>
      </c>
      <c r="C2838" s="2" t="s">
        <v>3581</v>
      </c>
      <c r="E2838" t="str" cm="1">
        <f t="array" aca="1" ref="E2838" ca="1">IF(F2838&lt;&gt;"",INDIRECT("'"&amp;F2838&amp;"'!"&amp;G2838),"")</f>
        <v/>
      </c>
      <c r="F2838" s="550"/>
      <c r="H2838" s="3"/>
      <c r="I2838" s="3"/>
      <c r="J2838" s="3"/>
    </row>
    <row r="2839" spans="1:18" ht="15.75" customHeight="1">
      <c r="A2839" s="1">
        <v>2834</v>
      </c>
      <c r="C2839" s="2" t="s">
        <v>3581</v>
      </c>
      <c r="E2839" t="str" cm="1">
        <f t="array" aca="1" ref="E2839" ca="1">IF(F2839&lt;&gt;"",INDIRECT("'"&amp;F2839&amp;"'!"&amp;G2839),"")</f>
        <v/>
      </c>
      <c r="F2839" s="550"/>
      <c r="R2839" s="1175"/>
    </row>
    <row r="2840" spans="1:18" ht="15.75" customHeight="1">
      <c r="A2840" s="1">
        <v>2835</v>
      </c>
      <c r="C2840" s="2" t="s">
        <v>3581</v>
      </c>
      <c r="E2840" t="str" cm="1">
        <f t="array" aca="1" ref="E2840" ca="1">IF(F2840&lt;&gt;"",INDIRECT("'"&amp;F2840&amp;"'!"&amp;G2840),"")</f>
        <v/>
      </c>
      <c r="F2840" s="550"/>
      <c r="R2840" s="1175"/>
    </row>
    <row r="2841" spans="1:18" ht="15.75" customHeight="1">
      <c r="A2841" s="1">
        <v>2836</v>
      </c>
      <c r="C2841" s="2" t="s">
        <v>3581</v>
      </c>
      <c r="E2841" t="str" cm="1">
        <f t="array" aca="1" ref="E2841" ca="1">IF(F2841&lt;&gt;"",INDIRECT("'"&amp;F2841&amp;"'!"&amp;G2841),"")</f>
        <v/>
      </c>
      <c r="F2841" s="550"/>
      <c r="H2841" s="3"/>
      <c r="I2841" s="3"/>
      <c r="J2841" s="3"/>
    </row>
    <row r="2842" spans="1:18" ht="15.75" customHeight="1">
      <c r="A2842" s="1">
        <v>2837</v>
      </c>
      <c r="C2842" s="2" t="s">
        <v>3581</v>
      </c>
      <c r="E2842" t="str" cm="1">
        <f t="array" aca="1" ref="E2842" ca="1">IF(F2842&lt;&gt;"",INDIRECT("'"&amp;F2842&amp;"'!"&amp;G2842),"")</f>
        <v/>
      </c>
      <c r="F2842" s="550"/>
      <c r="H2842" s="3"/>
      <c r="I2842" s="3"/>
      <c r="J2842" s="3"/>
    </row>
    <row r="2843" spans="1:18" ht="15.75" customHeight="1">
      <c r="A2843" s="1">
        <v>2838</v>
      </c>
      <c r="C2843" s="2" t="s">
        <v>3581</v>
      </c>
      <c r="E2843" t="str" cm="1">
        <f t="array" aca="1" ref="E2843" ca="1">IF(F2843&lt;&gt;"",INDIRECT("'"&amp;F2843&amp;"'!"&amp;G2843),"")</f>
        <v/>
      </c>
      <c r="F2843" s="550"/>
      <c r="R2843" s="1175"/>
    </row>
    <row r="2844" spans="1:18" ht="15.75" customHeight="1">
      <c r="A2844" s="1">
        <v>2839</v>
      </c>
      <c r="C2844" s="2" t="s">
        <v>3581</v>
      </c>
      <c r="E2844" t="str" cm="1">
        <f t="array" aca="1" ref="E2844" ca="1">IF(F2844&lt;&gt;"",INDIRECT("'"&amp;F2844&amp;"'!"&amp;G2844),"")</f>
        <v/>
      </c>
      <c r="F2844" s="550"/>
      <c r="R2844" s="1175"/>
    </row>
    <row r="2845" spans="1:18" ht="15.75" customHeight="1">
      <c r="A2845" s="1">
        <v>2840</v>
      </c>
      <c r="C2845" s="2" t="s">
        <v>3581</v>
      </c>
      <c r="E2845" t="str" cm="1">
        <f t="array" aca="1" ref="E2845" ca="1">IF(F2845&lt;&gt;"",INDIRECT("'"&amp;F2845&amp;"'!"&amp;G2845),"")</f>
        <v/>
      </c>
      <c r="F2845" s="550"/>
      <c r="R2845" s="1175"/>
    </row>
    <row r="2846" spans="1:18" ht="15.75" customHeight="1">
      <c r="A2846" s="1">
        <v>2841</v>
      </c>
      <c r="C2846" s="2" t="s">
        <v>3581</v>
      </c>
      <c r="E2846" t="str" cm="1">
        <f t="array" aca="1" ref="E2846" ca="1">IF(F2846&lt;&gt;"",INDIRECT("'"&amp;F2846&amp;"'!"&amp;G2846),"")</f>
        <v/>
      </c>
      <c r="F2846" s="550"/>
      <c r="H2846" s="3"/>
      <c r="I2846" s="3"/>
      <c r="J2846" s="3"/>
    </row>
    <row r="2847" spans="1:18" ht="15.75" customHeight="1">
      <c r="A2847" s="1">
        <v>2842</v>
      </c>
      <c r="C2847" s="2" t="s">
        <v>3581</v>
      </c>
      <c r="E2847" t="str" cm="1">
        <f t="array" aca="1" ref="E2847" ca="1">IF(F2847&lt;&gt;"",INDIRECT("'"&amp;F2847&amp;"'!"&amp;G2847),"")</f>
        <v/>
      </c>
      <c r="F2847" s="550"/>
      <c r="H2847" s="3"/>
      <c r="I2847" s="3"/>
      <c r="J2847" s="3"/>
    </row>
    <row r="2848" spans="1:18" ht="15.75" customHeight="1">
      <c r="A2848" s="1">
        <v>2843</v>
      </c>
      <c r="C2848" s="2" t="s">
        <v>3581</v>
      </c>
      <c r="E2848" t="str" cm="1">
        <f t="array" aca="1" ref="E2848" ca="1">IF(F2848&lt;&gt;"",INDIRECT("'"&amp;F2848&amp;"'!"&amp;G2848),"")</f>
        <v/>
      </c>
      <c r="F2848" s="550"/>
      <c r="H2848" s="3"/>
      <c r="I2848" s="3"/>
      <c r="J2848" s="3"/>
    </row>
    <row r="2849" spans="1:18" ht="15.75" customHeight="1">
      <c r="A2849" s="1">
        <v>2844</v>
      </c>
      <c r="C2849" s="2" t="s">
        <v>3581</v>
      </c>
      <c r="E2849" t="str" cm="1">
        <f t="array" aca="1" ref="E2849" ca="1">IF(F2849&lt;&gt;"",INDIRECT("'"&amp;F2849&amp;"'!"&amp;G2849),"")</f>
        <v/>
      </c>
      <c r="F2849" s="550"/>
      <c r="H2849" s="3"/>
      <c r="I2849" s="3"/>
      <c r="J2849" s="3"/>
    </row>
    <row r="2850" spans="1:18" ht="15.75" customHeight="1">
      <c r="A2850" s="1">
        <v>2845</v>
      </c>
      <c r="C2850" s="2" t="s">
        <v>3581</v>
      </c>
      <c r="E2850" t="str" cm="1">
        <f t="array" aca="1" ref="E2850" ca="1">IF(F2850&lt;&gt;"",INDIRECT("'"&amp;F2850&amp;"'!"&amp;G2850),"")</f>
        <v/>
      </c>
      <c r="F2850" s="550"/>
      <c r="H2850" s="3"/>
      <c r="I2850" s="3"/>
      <c r="J2850" s="3"/>
    </row>
    <row r="2851" spans="1:18" ht="15.75" customHeight="1">
      <c r="A2851" s="1">
        <v>2846</v>
      </c>
      <c r="C2851" s="2" t="s">
        <v>3581</v>
      </c>
      <c r="E2851" t="str" cm="1">
        <f t="array" aca="1" ref="E2851" ca="1">IF(F2851&lt;&gt;"",INDIRECT("'"&amp;F2851&amp;"'!"&amp;G2851),"")</f>
        <v/>
      </c>
      <c r="F2851" s="550"/>
      <c r="R2851" s="1175"/>
    </row>
    <row r="2852" spans="1:18" ht="15.75" customHeight="1">
      <c r="A2852" s="1">
        <v>2847</v>
      </c>
      <c r="C2852" s="2" t="s">
        <v>3581</v>
      </c>
      <c r="E2852" t="str" cm="1">
        <f t="array" aca="1" ref="E2852" ca="1">IF(F2852&lt;&gt;"",INDIRECT("'"&amp;F2852&amp;"'!"&amp;G2852),"")</f>
        <v/>
      </c>
      <c r="F2852" s="550"/>
      <c r="H2852" s="3"/>
      <c r="I2852" s="3"/>
      <c r="J2852" s="3"/>
    </row>
    <row r="2853" spans="1:18" ht="15.75" customHeight="1">
      <c r="A2853" s="1">
        <v>2848</v>
      </c>
      <c r="C2853" s="2" t="s">
        <v>3871</v>
      </c>
      <c r="E2853" t="str" cm="1">
        <f t="array" aca="1" ref="E2853" ca="1">IF(F2853&lt;&gt;"",INDIRECT("'"&amp;F2853&amp;"'!"&amp;G2853),"")</f>
        <v/>
      </c>
      <c r="F2853" s="550"/>
      <c r="H2853" s="3"/>
      <c r="I2853" s="3"/>
      <c r="J2853" s="3"/>
    </row>
    <row r="2854" spans="1:18" ht="15.75" customHeight="1">
      <c r="A2854" s="1">
        <v>2849</v>
      </c>
      <c r="C2854" s="2" t="s">
        <v>3581</v>
      </c>
      <c r="E2854" t="str" cm="1">
        <f t="array" aca="1" ref="E2854" ca="1">IF(F2854&lt;&gt;"",INDIRECT("'"&amp;F2854&amp;"'!"&amp;G2854),"")</f>
        <v/>
      </c>
      <c r="F2854" s="550"/>
      <c r="H2854" s="3"/>
      <c r="I2854" s="3"/>
      <c r="J2854" s="3"/>
    </row>
    <row r="2855" spans="1:18" ht="15.75" customHeight="1">
      <c r="A2855" s="1">
        <v>2850</v>
      </c>
      <c r="C2855" s="2" t="s">
        <v>3581</v>
      </c>
      <c r="E2855" t="str" cm="1">
        <f t="array" aca="1" ref="E2855" ca="1">IF(F2855&lt;&gt;"",INDIRECT("'"&amp;F2855&amp;"'!"&amp;G2855),"")</f>
        <v/>
      </c>
      <c r="F2855" s="550"/>
      <c r="H2855" s="3"/>
      <c r="I2855" s="3"/>
      <c r="J2855" s="3"/>
    </row>
    <row r="2856" spans="1:18" ht="15.75" customHeight="1">
      <c r="A2856" s="1">
        <v>2851</v>
      </c>
      <c r="C2856" s="2" t="s">
        <v>3581</v>
      </c>
      <c r="E2856" t="str" cm="1">
        <f t="array" aca="1" ref="E2856" ca="1">IF(F2856&lt;&gt;"",INDIRECT("'"&amp;F2856&amp;"'!"&amp;G2856),"")</f>
        <v/>
      </c>
      <c r="F2856" s="550"/>
    </row>
    <row r="2857" spans="1:18" ht="15.75" customHeight="1">
      <c r="A2857" s="1">
        <v>2852</v>
      </c>
      <c r="C2857" s="2" t="s">
        <v>3581</v>
      </c>
      <c r="E2857" t="str" cm="1">
        <f t="array" aca="1" ref="E2857" ca="1">IF(F2857&lt;&gt;"",INDIRECT("'"&amp;F2857&amp;"'!"&amp;G2857),"")</f>
        <v/>
      </c>
      <c r="F2857" s="550"/>
      <c r="H2857" s="3"/>
      <c r="I2857" s="3"/>
      <c r="J2857" s="3"/>
    </row>
    <row r="2858" spans="1:18" ht="15.75" customHeight="1">
      <c r="A2858" s="1">
        <v>2853</v>
      </c>
      <c r="C2858" s="2" t="s">
        <v>3581</v>
      </c>
      <c r="E2858" t="str" cm="1">
        <f t="array" aca="1" ref="E2858" ca="1">IF(F2858&lt;&gt;"",INDIRECT("'"&amp;F2858&amp;"'!"&amp;G2858),"")</f>
        <v/>
      </c>
      <c r="F2858" s="550"/>
      <c r="H2858" s="3"/>
      <c r="I2858" s="3"/>
      <c r="J2858" s="3"/>
    </row>
    <row r="2859" spans="1:18" ht="15.75" customHeight="1">
      <c r="A2859" s="1">
        <v>2854</v>
      </c>
      <c r="C2859" s="2" t="s">
        <v>3581</v>
      </c>
      <c r="E2859" t="str" cm="1">
        <f t="array" aca="1" ref="E2859" ca="1">IF(F2859&lt;&gt;"",INDIRECT("'"&amp;F2859&amp;"'!"&amp;G2859),"")</f>
        <v/>
      </c>
      <c r="F2859" s="550"/>
      <c r="H2859" s="3"/>
      <c r="I2859" s="3"/>
      <c r="J2859" s="3"/>
    </row>
    <row r="2860" spans="1:18" ht="15.75" customHeight="1">
      <c r="A2860" s="1">
        <v>2855</v>
      </c>
      <c r="C2860" s="2" t="s">
        <v>3581</v>
      </c>
      <c r="E2860" t="str" cm="1">
        <f t="array" aca="1" ref="E2860" ca="1">IF(F2860&lt;&gt;"",INDIRECT("'"&amp;F2860&amp;"'!"&amp;G2860),"")</f>
        <v/>
      </c>
      <c r="F2860" s="550"/>
      <c r="H2860" s="3"/>
      <c r="I2860" s="3"/>
      <c r="J2860" s="3"/>
    </row>
    <row r="2861" spans="1:18" ht="15.75" customHeight="1">
      <c r="A2861" s="1">
        <v>2856</v>
      </c>
      <c r="C2861" s="2" t="s">
        <v>3581</v>
      </c>
      <c r="E2861" t="str" cm="1">
        <f t="array" aca="1" ref="E2861" ca="1">IF(F2861&lt;&gt;"",INDIRECT("'"&amp;F2861&amp;"'!"&amp;G2861),"")</f>
        <v/>
      </c>
      <c r="F2861" s="550"/>
    </row>
    <row r="2862" spans="1:18" ht="15.75" customHeight="1">
      <c r="A2862" s="1">
        <v>2857</v>
      </c>
      <c r="C2862" s="2" t="s">
        <v>3581</v>
      </c>
      <c r="E2862" t="str" cm="1">
        <f t="array" aca="1" ref="E2862" ca="1">IF(F2862&lt;&gt;"",INDIRECT("'"&amp;F2862&amp;"'!"&amp;G2862),"")</f>
        <v/>
      </c>
      <c r="F2862" s="550"/>
    </row>
    <row r="2863" spans="1:18" ht="15.75" customHeight="1">
      <c r="A2863" s="1">
        <v>2858</v>
      </c>
      <c r="C2863" s="2" t="s">
        <v>3581</v>
      </c>
      <c r="E2863" t="str" cm="1">
        <f t="array" aca="1" ref="E2863" ca="1">IF(F2863&lt;&gt;"",INDIRECT("'"&amp;F2863&amp;"'!"&amp;G2863),"")</f>
        <v/>
      </c>
      <c r="F2863" s="550"/>
      <c r="H2863" s="3"/>
      <c r="I2863" s="3"/>
      <c r="J2863" s="3"/>
    </row>
    <row r="2864" spans="1:18" ht="15.75" customHeight="1">
      <c r="A2864" s="1">
        <v>2859</v>
      </c>
      <c r="C2864" s="2" t="s">
        <v>3581</v>
      </c>
      <c r="E2864" t="str" cm="1">
        <f t="array" aca="1" ref="E2864" ca="1">IF(F2864&lt;&gt;"",INDIRECT("'"&amp;F2864&amp;"'!"&amp;G2864),"")</f>
        <v/>
      </c>
      <c r="F2864" s="550"/>
      <c r="H2864" s="3"/>
      <c r="I2864" s="3"/>
      <c r="J2864" s="3"/>
    </row>
    <row r="2865" spans="1:18" ht="15.75" customHeight="1">
      <c r="A2865" s="1">
        <v>2860</v>
      </c>
      <c r="C2865" s="2" t="s">
        <v>3581</v>
      </c>
      <c r="E2865" t="str" cm="1">
        <f t="array" aca="1" ref="E2865" ca="1">IF(F2865&lt;&gt;"",INDIRECT("'"&amp;F2865&amp;"'!"&amp;G2865),"")</f>
        <v/>
      </c>
      <c r="F2865" s="550"/>
      <c r="H2865" s="3"/>
      <c r="I2865" s="3"/>
      <c r="J2865" s="3"/>
    </row>
    <row r="2866" spans="1:18" ht="15.75" customHeight="1">
      <c r="A2866" s="1">
        <v>2861</v>
      </c>
      <c r="C2866" s="2" t="s">
        <v>3581</v>
      </c>
      <c r="E2866" t="str" cm="1">
        <f t="array" aca="1" ref="E2866" ca="1">IF(F2866&lt;&gt;"",INDIRECT("'"&amp;F2866&amp;"'!"&amp;G2866),"")</f>
        <v/>
      </c>
      <c r="F2866" s="550"/>
      <c r="R2866" s="1175"/>
    </row>
    <row r="2867" spans="1:18" ht="15.75" customHeight="1">
      <c r="A2867" s="1">
        <v>2862</v>
      </c>
      <c r="C2867" s="2" t="s">
        <v>3581</v>
      </c>
      <c r="E2867" t="str" cm="1">
        <f t="array" aca="1" ref="E2867" ca="1">IF(F2867&lt;&gt;"",INDIRECT("'"&amp;F2867&amp;"'!"&amp;G2867),"")</f>
        <v/>
      </c>
      <c r="F2867" s="550"/>
      <c r="H2867" s="3"/>
      <c r="I2867" s="3"/>
      <c r="J2867" s="3"/>
    </row>
    <row r="2868" spans="1:18" ht="15.75" customHeight="1">
      <c r="A2868" s="1">
        <v>2863</v>
      </c>
      <c r="C2868" s="2" t="s">
        <v>3581</v>
      </c>
      <c r="E2868" t="str" cm="1">
        <f t="array" aca="1" ref="E2868" ca="1">IF(F2868&lt;&gt;"",INDIRECT("'"&amp;F2868&amp;"'!"&amp;G2868),"")</f>
        <v/>
      </c>
      <c r="F2868" s="550"/>
      <c r="H2868" s="3"/>
      <c r="I2868" s="3"/>
      <c r="J2868" s="3"/>
    </row>
    <row r="2869" spans="1:18" ht="15.75" customHeight="1">
      <c r="A2869" s="1">
        <v>2864</v>
      </c>
      <c r="C2869" s="2" t="s">
        <v>3581</v>
      </c>
      <c r="E2869" t="str" cm="1">
        <f t="array" aca="1" ref="E2869" ca="1">IF(F2869&lt;&gt;"",INDIRECT("'"&amp;F2869&amp;"'!"&amp;G2869),"")</f>
        <v/>
      </c>
      <c r="F2869" s="550"/>
      <c r="R2869" s="1175"/>
    </row>
    <row r="2870" spans="1:18" ht="15.75" customHeight="1">
      <c r="A2870" s="1">
        <v>2865</v>
      </c>
      <c r="C2870" s="2" t="s">
        <v>3581</v>
      </c>
      <c r="E2870" t="str" cm="1">
        <f t="array" aca="1" ref="E2870" ca="1">IF(F2870&lt;&gt;"",INDIRECT("'"&amp;F2870&amp;"'!"&amp;G2870),"")</f>
        <v/>
      </c>
      <c r="F2870" s="550"/>
      <c r="H2870" s="3"/>
      <c r="I2870" s="3"/>
      <c r="J2870" s="3"/>
    </row>
    <row r="2871" spans="1:18" ht="15.75" customHeight="1">
      <c r="A2871" s="1">
        <v>2866</v>
      </c>
      <c r="C2871" s="2" t="s">
        <v>3581</v>
      </c>
      <c r="E2871" t="str" cm="1">
        <f t="array" aca="1" ref="E2871" ca="1">IF(F2871&lt;&gt;"",INDIRECT("'"&amp;F2871&amp;"'!"&amp;G2871),"")</f>
        <v/>
      </c>
      <c r="F2871" s="550"/>
      <c r="H2871" s="3"/>
      <c r="I2871" s="3"/>
      <c r="J2871" s="3"/>
    </row>
    <row r="2872" spans="1:18" ht="15.75" customHeight="1">
      <c r="A2872" s="1">
        <v>2867</v>
      </c>
      <c r="C2872" s="2" t="s">
        <v>3581</v>
      </c>
      <c r="E2872" t="str" cm="1">
        <f t="array" aca="1" ref="E2872" ca="1">IF(F2872&lt;&gt;"",INDIRECT("'"&amp;F2872&amp;"'!"&amp;G2872),"")</f>
        <v/>
      </c>
      <c r="F2872" s="550"/>
      <c r="H2872" s="3"/>
      <c r="I2872" s="3"/>
      <c r="J2872" s="3"/>
    </row>
    <row r="2873" spans="1:18" ht="15.75" customHeight="1">
      <c r="A2873" s="1">
        <v>2868</v>
      </c>
      <c r="C2873" s="2" t="s">
        <v>3581</v>
      </c>
      <c r="E2873" t="str" cm="1">
        <f t="array" aca="1" ref="E2873" ca="1">IF(F2873&lt;&gt;"",INDIRECT("'"&amp;F2873&amp;"'!"&amp;G2873),"")</f>
        <v/>
      </c>
      <c r="F2873" s="550"/>
      <c r="H2873" s="3"/>
      <c r="I2873" s="3"/>
      <c r="J2873" s="3"/>
    </row>
    <row r="2874" spans="1:18" ht="15.75" customHeight="1">
      <c r="A2874" s="1">
        <v>2869</v>
      </c>
      <c r="C2874" s="2" t="s">
        <v>3581</v>
      </c>
      <c r="E2874" t="str" cm="1">
        <f t="array" aca="1" ref="E2874" ca="1">IF(F2874&lt;&gt;"",INDIRECT("'"&amp;F2874&amp;"'!"&amp;G2874),"")</f>
        <v/>
      </c>
      <c r="F2874" s="550"/>
      <c r="H2874" s="3"/>
      <c r="I2874" s="3"/>
      <c r="J2874" s="3"/>
    </row>
    <row r="2875" spans="1:18" ht="15.75" customHeight="1">
      <c r="A2875" s="1">
        <v>2870</v>
      </c>
      <c r="C2875" s="2" t="s">
        <v>3581</v>
      </c>
      <c r="E2875" t="str" cm="1">
        <f t="array" aca="1" ref="E2875" ca="1">IF(F2875&lt;&gt;"",INDIRECT("'"&amp;F2875&amp;"'!"&amp;G2875),"")</f>
        <v/>
      </c>
      <c r="F2875" s="550"/>
      <c r="R2875" s="1175"/>
    </row>
    <row r="2876" spans="1:18" ht="15.75" customHeight="1">
      <c r="A2876" s="1">
        <v>2871</v>
      </c>
      <c r="C2876" s="2" t="s">
        <v>3581</v>
      </c>
      <c r="E2876" t="str" cm="1">
        <f t="array" aca="1" ref="E2876" ca="1">IF(F2876&lt;&gt;"",INDIRECT("'"&amp;F2876&amp;"'!"&amp;G2876),"")</f>
        <v/>
      </c>
      <c r="F2876" s="550"/>
      <c r="H2876" s="3"/>
      <c r="I2876" s="3"/>
      <c r="J2876" s="3"/>
    </row>
    <row r="2877" spans="1:18" ht="15.75" customHeight="1">
      <c r="A2877" s="1">
        <v>2872</v>
      </c>
      <c r="C2877" s="2" t="s">
        <v>3581</v>
      </c>
      <c r="E2877" t="str" cm="1">
        <f t="array" aca="1" ref="E2877" ca="1">IF(F2877&lt;&gt;"",INDIRECT("'"&amp;F2877&amp;"'!"&amp;G2877),"")</f>
        <v/>
      </c>
      <c r="F2877" s="550"/>
      <c r="R2877" s="1175"/>
    </row>
    <row r="2878" spans="1:18" ht="15.75" customHeight="1">
      <c r="A2878" s="1">
        <v>2873</v>
      </c>
      <c r="C2878" s="2" t="s">
        <v>3581</v>
      </c>
      <c r="E2878" t="str" cm="1">
        <f t="array" aca="1" ref="E2878" ca="1">IF(F2878&lt;&gt;"",INDIRECT("'"&amp;F2878&amp;"'!"&amp;G2878),"")</f>
        <v/>
      </c>
      <c r="F2878" s="550"/>
    </row>
    <row r="2879" spans="1:18" ht="15.75" customHeight="1">
      <c r="A2879" s="1">
        <v>2874</v>
      </c>
      <c r="C2879" s="2" t="s">
        <v>3581</v>
      </c>
      <c r="E2879" t="str" cm="1">
        <f t="array" aca="1" ref="E2879" ca="1">IF(F2879&lt;&gt;"",INDIRECT("'"&amp;F2879&amp;"'!"&amp;G2879),"")</f>
        <v/>
      </c>
      <c r="F2879" s="550"/>
      <c r="H2879" s="3"/>
      <c r="I2879" s="3"/>
      <c r="J2879" s="3"/>
    </row>
    <row r="2880" spans="1:18" ht="15.75" customHeight="1">
      <c r="A2880" s="1">
        <v>2875</v>
      </c>
      <c r="C2880" s="2" t="s">
        <v>3581</v>
      </c>
      <c r="E2880" t="str" cm="1">
        <f t="array" aca="1" ref="E2880" ca="1">IF(F2880&lt;&gt;"",INDIRECT("'"&amp;F2880&amp;"'!"&amp;G2880),"")</f>
        <v/>
      </c>
      <c r="F2880" s="550"/>
      <c r="R2880" s="1175"/>
    </row>
    <row r="2881" spans="1:18" ht="15.75" customHeight="1">
      <c r="A2881" s="1">
        <v>2876</v>
      </c>
      <c r="C2881" s="2" t="s">
        <v>3581</v>
      </c>
      <c r="E2881" t="str" cm="1">
        <f t="array" aca="1" ref="E2881" ca="1">IF(F2881&lt;&gt;"",INDIRECT("'"&amp;F2881&amp;"'!"&amp;G2881),"")</f>
        <v/>
      </c>
      <c r="F2881" s="550"/>
      <c r="H2881" s="3"/>
      <c r="I2881" s="3"/>
      <c r="J2881" s="3"/>
    </row>
    <row r="2882" spans="1:18" ht="15.75" customHeight="1">
      <c r="A2882" s="1">
        <v>2877</v>
      </c>
      <c r="C2882" s="2" t="s">
        <v>3581</v>
      </c>
      <c r="E2882" t="str" cm="1">
        <f t="array" aca="1" ref="E2882" ca="1">IF(F2882&lt;&gt;"",INDIRECT("'"&amp;F2882&amp;"'!"&amp;G2882),"")</f>
        <v/>
      </c>
      <c r="F2882" s="550"/>
      <c r="R2882" s="1175"/>
    </row>
    <row r="2883" spans="1:18" ht="15.75" customHeight="1">
      <c r="A2883" s="1">
        <v>2878</v>
      </c>
      <c r="C2883" s="2" t="s">
        <v>3581</v>
      </c>
      <c r="E2883" t="str" cm="1">
        <f t="array" aca="1" ref="E2883" ca="1">IF(F2883&lt;&gt;"",INDIRECT("'"&amp;F2883&amp;"'!"&amp;G2883),"")</f>
        <v/>
      </c>
      <c r="F2883" s="550"/>
      <c r="H2883" s="3"/>
      <c r="I2883" s="3"/>
      <c r="J2883" s="3"/>
    </row>
    <row r="2884" spans="1:18" ht="15.75" customHeight="1">
      <c r="A2884" s="1">
        <v>2879</v>
      </c>
      <c r="C2884" s="2" t="s">
        <v>3581</v>
      </c>
      <c r="E2884" t="str" cm="1">
        <f t="array" aca="1" ref="E2884" ca="1">IF(F2884&lt;&gt;"",INDIRECT("'"&amp;F2884&amp;"'!"&amp;G2884),"")</f>
        <v/>
      </c>
      <c r="F2884" s="550"/>
    </row>
    <row r="2885" spans="1:18" ht="15.75" customHeight="1">
      <c r="A2885" s="1">
        <v>2880</v>
      </c>
      <c r="C2885" s="2" t="s">
        <v>3581</v>
      </c>
      <c r="E2885" t="str" cm="1">
        <f t="array" aca="1" ref="E2885" ca="1">IF(F2885&lt;&gt;"",INDIRECT("'"&amp;F2885&amp;"'!"&amp;G2885),"")</f>
        <v/>
      </c>
      <c r="F2885" s="550"/>
      <c r="R2885" s="1175"/>
    </row>
    <row r="2886" spans="1:18" ht="15.75" customHeight="1">
      <c r="A2886" s="1">
        <v>2881</v>
      </c>
      <c r="C2886" s="2" t="s">
        <v>3581</v>
      </c>
      <c r="E2886" t="str" cm="1">
        <f t="array" aca="1" ref="E2886" ca="1">IF(F2886&lt;&gt;"",INDIRECT("'"&amp;F2886&amp;"'!"&amp;G2886),"")</f>
        <v/>
      </c>
      <c r="F2886" s="550"/>
      <c r="H2886" s="3"/>
      <c r="I2886" s="3"/>
      <c r="J2886" s="3"/>
    </row>
    <row r="2887" spans="1:18" ht="15.75" customHeight="1">
      <c r="A2887" s="1">
        <v>2882</v>
      </c>
      <c r="C2887" s="2" t="s">
        <v>3581</v>
      </c>
      <c r="E2887" t="str" cm="1">
        <f t="array" aca="1" ref="E2887" ca="1">IF(F2887&lt;&gt;"",INDIRECT("'"&amp;F2887&amp;"'!"&amp;G2887),"")</f>
        <v/>
      </c>
      <c r="F2887" s="550"/>
      <c r="H2887" s="3"/>
      <c r="I2887" s="3"/>
      <c r="J2887" s="3"/>
    </row>
    <row r="2888" spans="1:18" ht="15.75" customHeight="1">
      <c r="A2888" s="1">
        <v>2883</v>
      </c>
      <c r="C2888" s="2" t="s">
        <v>3581</v>
      </c>
      <c r="E2888" t="str" cm="1">
        <f t="array" aca="1" ref="E2888" ca="1">IF(F2888&lt;&gt;"",INDIRECT("'"&amp;F2888&amp;"'!"&amp;G2888),"")</f>
        <v/>
      </c>
      <c r="F2888" s="550"/>
      <c r="H2888" s="3"/>
      <c r="I2888" s="3"/>
      <c r="J2888" s="3"/>
    </row>
    <row r="2889" spans="1:18" ht="15.75" customHeight="1">
      <c r="A2889" s="1">
        <v>2884</v>
      </c>
      <c r="C2889" s="2" t="s">
        <v>3581</v>
      </c>
      <c r="E2889" t="str" cm="1">
        <f t="array" aca="1" ref="E2889" ca="1">IF(F2889&lt;&gt;"",INDIRECT("'"&amp;F2889&amp;"'!"&amp;G2889),"")</f>
        <v/>
      </c>
      <c r="F2889" s="550"/>
      <c r="H2889" s="3"/>
      <c r="I2889" s="3"/>
      <c r="J2889" s="3"/>
    </row>
    <row r="2890" spans="1:18" ht="15.75" customHeight="1">
      <c r="A2890" s="1">
        <v>2885</v>
      </c>
      <c r="C2890" s="2" t="s">
        <v>3581</v>
      </c>
      <c r="E2890" t="str" cm="1">
        <f t="array" aca="1" ref="E2890" ca="1">IF(F2890&lt;&gt;"",INDIRECT("'"&amp;F2890&amp;"'!"&amp;G2890),"")</f>
        <v/>
      </c>
      <c r="F2890" s="550"/>
      <c r="H2890" s="3"/>
      <c r="I2890" s="3"/>
      <c r="J2890" s="3"/>
    </row>
    <row r="2891" spans="1:18" ht="15" customHeight="1">
      <c r="A2891">
        <v>2886</v>
      </c>
      <c r="B2891" s="6">
        <f>'EstExp 11-19'!E103</f>
        <v>0</v>
      </c>
      <c r="D2891" t="b">
        <f ca="1">E2891=B2891</f>
        <v>1</v>
      </c>
      <c r="E2891" cm="1">
        <f t="array" aca="1" ref="E2891" ca="1">IF(F2891&lt;&gt;"",INDIRECT("'"&amp;F2891&amp;"'!"&amp;G2891),"")</f>
        <v>0</v>
      </c>
      <c r="F2891" s="1175" t="s">
        <v>3614</v>
      </c>
      <c r="G2891" t="s">
        <v>4270</v>
      </c>
      <c r="H2891" s="3"/>
      <c r="I2891" s="3"/>
      <c r="J2891" s="3"/>
    </row>
    <row r="2892" spans="1:18" ht="15.75" customHeight="1">
      <c r="A2892" s="1">
        <v>2887</v>
      </c>
      <c r="C2892" s="2" t="s">
        <v>3581</v>
      </c>
      <c r="E2892" t="str" cm="1">
        <f t="array" aca="1" ref="E2892" ca="1">IF(F2892&lt;&gt;"",INDIRECT("'"&amp;F2892&amp;"'!"&amp;G2892),"")</f>
        <v/>
      </c>
      <c r="F2892" s="550"/>
      <c r="R2892" s="1175"/>
    </row>
    <row r="2893" spans="1:18">
      <c r="A2893">
        <v>2888</v>
      </c>
      <c r="B2893" s="6">
        <f>'EstExp 11-19'!E80</f>
        <v>0</v>
      </c>
      <c r="D2893" t="b">
        <f t="shared" ref="D2893:D2904" ca="1" si="44">E2893=B2893</f>
        <v>1</v>
      </c>
      <c r="E2893" cm="1">
        <f t="array" aca="1" ref="E2893" ca="1">IF(F2893&lt;&gt;"",INDIRECT("'"&amp;F2893&amp;"'!"&amp;G2893),"")</f>
        <v>0</v>
      </c>
      <c r="F2893" s="1175" t="s">
        <v>3614</v>
      </c>
      <c r="G2893" t="s">
        <v>4271</v>
      </c>
      <c r="R2893" s="1175"/>
    </row>
    <row r="2894" spans="1:18" ht="15" customHeight="1">
      <c r="A2894">
        <v>2889</v>
      </c>
      <c r="B2894" s="6">
        <f>'EstExp 11-19'!E81</f>
        <v>0</v>
      </c>
      <c r="D2894" t="b">
        <f t="shared" ca="1" si="44"/>
        <v>1</v>
      </c>
      <c r="E2894" cm="1">
        <f t="array" aca="1" ref="E2894" ca="1">IF(F2894&lt;&gt;"",INDIRECT("'"&amp;F2894&amp;"'!"&amp;G2894),"")</f>
        <v>0</v>
      </c>
      <c r="F2894" s="1175" t="s">
        <v>3614</v>
      </c>
      <c r="G2894" t="s">
        <v>4171</v>
      </c>
      <c r="H2894" s="3"/>
      <c r="I2894" s="3"/>
      <c r="J2894" s="3"/>
    </row>
    <row r="2895" spans="1:18" ht="15" customHeight="1">
      <c r="A2895">
        <v>2890</v>
      </c>
      <c r="B2895" s="6">
        <f>'EstExp 11-19'!E82</f>
        <v>0</v>
      </c>
      <c r="D2895" t="b">
        <f t="shared" ca="1" si="44"/>
        <v>1</v>
      </c>
      <c r="E2895" cm="1">
        <f t="array" aca="1" ref="E2895" ca="1">IF(F2895&lt;&gt;"",INDIRECT("'"&amp;F2895&amp;"'!"&amp;G2895),"")</f>
        <v>0</v>
      </c>
      <c r="F2895" s="1175" t="s">
        <v>3614</v>
      </c>
      <c r="G2895" t="s">
        <v>4272</v>
      </c>
      <c r="H2895" s="3"/>
      <c r="I2895" s="3"/>
      <c r="J2895" s="3"/>
    </row>
    <row r="2896" spans="1:18" ht="15" customHeight="1">
      <c r="A2896">
        <v>2891</v>
      </c>
      <c r="B2896" s="6">
        <f>'EstExp 11-19'!E83</f>
        <v>33355</v>
      </c>
      <c r="D2896" t="b">
        <f t="shared" ca="1" si="44"/>
        <v>1</v>
      </c>
      <c r="E2896" cm="1">
        <f t="array" aca="1" ref="E2896" ca="1">IF(F2896&lt;&gt;"",INDIRECT("'"&amp;F2896&amp;"'!"&amp;G2896),"")</f>
        <v>33355</v>
      </c>
      <c r="F2896" s="1175" t="s">
        <v>3614</v>
      </c>
      <c r="G2896" t="s">
        <v>4273</v>
      </c>
      <c r="H2896" s="3"/>
      <c r="I2896" s="3"/>
      <c r="J2896" s="3"/>
    </row>
    <row r="2897" spans="1:18">
      <c r="A2897">
        <v>2892</v>
      </c>
      <c r="B2897" s="6">
        <f>'EstExp 11-19'!E84</f>
        <v>0</v>
      </c>
      <c r="D2897" t="b">
        <f t="shared" ca="1" si="44"/>
        <v>1</v>
      </c>
      <c r="E2897" cm="1">
        <f t="array" aca="1" ref="E2897" ca="1">IF(F2897&lt;&gt;"",INDIRECT("'"&amp;F2897&amp;"'!"&amp;G2897),"")</f>
        <v>0</v>
      </c>
      <c r="F2897" s="1175" t="s">
        <v>3614</v>
      </c>
      <c r="G2897" t="s">
        <v>4274</v>
      </c>
      <c r="R2897" s="1175"/>
    </row>
    <row r="2898" spans="1:18">
      <c r="A2898">
        <v>2893</v>
      </c>
      <c r="B2898" s="6">
        <f>'EstExp 11-19'!E85</f>
        <v>0</v>
      </c>
      <c r="D2898" t="b">
        <f t="shared" ca="1" si="44"/>
        <v>1</v>
      </c>
      <c r="E2898" cm="1">
        <f t="array" aca="1" ref="E2898" ca="1">IF(F2898&lt;&gt;"",INDIRECT("'"&amp;F2898&amp;"'!"&amp;G2898),"")</f>
        <v>0</v>
      </c>
      <c r="F2898" s="1175" t="s">
        <v>3614</v>
      </c>
      <c r="G2898" t="s">
        <v>4275</v>
      </c>
      <c r="R2898" s="1175"/>
    </row>
    <row r="2899" spans="1:18">
      <c r="A2899">
        <v>2894</v>
      </c>
      <c r="B2899" s="6">
        <f>'EstExp 11-19'!H80</f>
        <v>0</v>
      </c>
      <c r="D2899" t="b">
        <f t="shared" ca="1" si="44"/>
        <v>1</v>
      </c>
      <c r="E2899" cm="1">
        <f t="array" aca="1" ref="E2899" ca="1">IF(F2899&lt;&gt;"",INDIRECT("'"&amp;F2899&amp;"'!"&amp;G2899),"")</f>
        <v>0</v>
      </c>
      <c r="F2899" s="1175" t="s">
        <v>3614</v>
      </c>
      <c r="G2899" t="s">
        <v>4276</v>
      </c>
      <c r="R2899" s="1175"/>
    </row>
    <row r="2900" spans="1:18">
      <c r="A2900">
        <v>2895</v>
      </c>
      <c r="B2900" s="6">
        <f>'EstExp 11-19'!H81</f>
        <v>0</v>
      </c>
      <c r="D2900" t="b">
        <f t="shared" ca="1" si="44"/>
        <v>1</v>
      </c>
      <c r="E2900" cm="1">
        <f t="array" aca="1" ref="E2900" ca="1">IF(F2900&lt;&gt;"",INDIRECT("'"&amp;F2900&amp;"'!"&amp;G2900),"")</f>
        <v>0</v>
      </c>
      <c r="F2900" s="1175" t="s">
        <v>3614</v>
      </c>
      <c r="G2900" t="s">
        <v>4177</v>
      </c>
      <c r="R2900" s="1175"/>
    </row>
    <row r="2901" spans="1:18">
      <c r="A2901">
        <v>2896</v>
      </c>
      <c r="B2901" s="6">
        <f>'EstExp 11-19'!H82</f>
        <v>0</v>
      </c>
      <c r="D2901" t="b">
        <f t="shared" ca="1" si="44"/>
        <v>1</v>
      </c>
      <c r="E2901" cm="1">
        <f t="array" aca="1" ref="E2901" ca="1">IF(F2901&lt;&gt;"",INDIRECT("'"&amp;F2901&amp;"'!"&amp;G2901),"")</f>
        <v>0</v>
      </c>
      <c r="F2901" s="1175" t="s">
        <v>3614</v>
      </c>
      <c r="G2901" t="s">
        <v>4277</v>
      </c>
      <c r="R2901" s="1175"/>
    </row>
    <row r="2902" spans="1:18">
      <c r="A2902">
        <v>2897</v>
      </c>
      <c r="B2902" s="6">
        <f>'EstExp 11-19'!H83</f>
        <v>36780</v>
      </c>
      <c r="D2902" t="b">
        <f t="shared" ca="1" si="44"/>
        <v>1</v>
      </c>
      <c r="E2902" cm="1">
        <f t="array" aca="1" ref="E2902" ca="1">IF(F2902&lt;&gt;"",INDIRECT("'"&amp;F2902&amp;"'!"&amp;G2902),"")</f>
        <v>36780</v>
      </c>
      <c r="F2902" s="1175" t="s">
        <v>3614</v>
      </c>
      <c r="G2902" t="s">
        <v>4278</v>
      </c>
      <c r="R2902" s="1175"/>
    </row>
    <row r="2903" spans="1:18">
      <c r="A2903">
        <v>2898</v>
      </c>
      <c r="B2903" s="6">
        <f>'EstExp 11-19'!H84</f>
        <v>0</v>
      </c>
      <c r="D2903" t="b">
        <f t="shared" ca="1" si="44"/>
        <v>1</v>
      </c>
      <c r="E2903" cm="1">
        <f t="array" aca="1" ref="E2903" ca="1">IF(F2903&lt;&gt;"",INDIRECT("'"&amp;F2903&amp;"'!"&amp;G2903),"")</f>
        <v>0</v>
      </c>
      <c r="F2903" s="1175" t="s">
        <v>3614</v>
      </c>
      <c r="G2903" t="s">
        <v>4279</v>
      </c>
      <c r="R2903" s="1175"/>
    </row>
    <row r="2904" spans="1:18">
      <c r="A2904">
        <v>2899</v>
      </c>
      <c r="B2904" s="6">
        <f>'EstExp 11-19'!H85</f>
        <v>0</v>
      </c>
      <c r="D2904" t="b">
        <f t="shared" ca="1" si="44"/>
        <v>1</v>
      </c>
      <c r="E2904" cm="1">
        <f t="array" aca="1" ref="E2904" ca="1">IF(F2904&lt;&gt;"",INDIRECT("'"&amp;F2904&amp;"'!"&amp;G2904),"")</f>
        <v>0</v>
      </c>
      <c r="F2904" s="1175" t="s">
        <v>3614</v>
      </c>
      <c r="G2904" t="s">
        <v>4280</v>
      </c>
      <c r="R2904" s="1175"/>
    </row>
    <row r="2905" spans="1:18" ht="15.75" customHeight="1">
      <c r="A2905" s="1">
        <v>2900</v>
      </c>
      <c r="C2905" s="2" t="s">
        <v>3871</v>
      </c>
      <c r="E2905" t="str" cm="1">
        <f t="array" aca="1" ref="E2905" ca="1">IF(F2905&lt;&gt;"",INDIRECT("'"&amp;F2905&amp;"'!"&amp;G2905),"")</f>
        <v/>
      </c>
      <c r="F2905" s="550"/>
      <c r="R2905" s="1175"/>
    </row>
    <row r="2906" spans="1:18" ht="15.75" customHeight="1">
      <c r="A2906" s="1">
        <v>2901</v>
      </c>
      <c r="C2906" s="2" t="s">
        <v>3871</v>
      </c>
      <c r="E2906" t="str" cm="1">
        <f t="array" aca="1" ref="E2906" ca="1">IF(F2906&lt;&gt;"",INDIRECT("'"&amp;F2906&amp;"'!"&amp;G2906),"")</f>
        <v/>
      </c>
      <c r="F2906" s="550"/>
      <c r="R2906" s="1175"/>
    </row>
    <row r="2907" spans="1:18" ht="15.75" customHeight="1">
      <c r="A2907" s="1">
        <v>2902</v>
      </c>
      <c r="C2907" s="2" t="s">
        <v>3871</v>
      </c>
      <c r="E2907" t="str" cm="1">
        <f t="array" aca="1" ref="E2907" ca="1">IF(F2907&lt;&gt;"",INDIRECT("'"&amp;F2907&amp;"'!"&amp;G2907),"")</f>
        <v/>
      </c>
      <c r="F2907" s="550"/>
    </row>
    <row r="2908" spans="1:18" ht="15.75" customHeight="1">
      <c r="A2908" s="1">
        <v>2903</v>
      </c>
      <c r="C2908" s="2" t="s">
        <v>3871</v>
      </c>
      <c r="E2908" t="str" cm="1">
        <f t="array" aca="1" ref="E2908" ca="1">IF(F2908&lt;&gt;"",INDIRECT("'"&amp;F2908&amp;"'!"&amp;G2908),"")</f>
        <v/>
      </c>
      <c r="F2908" s="550"/>
      <c r="R2908" s="1175"/>
    </row>
    <row r="2909" spans="1:18" ht="15.75" customHeight="1">
      <c r="A2909" s="1">
        <v>2904</v>
      </c>
      <c r="C2909" s="2" t="s">
        <v>3871</v>
      </c>
      <c r="E2909" t="str" cm="1">
        <f t="array" aca="1" ref="E2909" ca="1">IF(F2909&lt;&gt;"",INDIRECT("'"&amp;F2909&amp;"'!"&amp;G2909),"")</f>
        <v/>
      </c>
      <c r="F2909" s="550"/>
      <c r="R2909" s="1175"/>
    </row>
    <row r="2910" spans="1:18" ht="15.75" customHeight="1">
      <c r="A2910" s="1">
        <v>2905</v>
      </c>
      <c r="C2910" s="2" t="s">
        <v>3871</v>
      </c>
      <c r="E2910" t="str" cm="1">
        <f t="array" aca="1" ref="E2910" ca="1">IF(F2910&lt;&gt;"",INDIRECT("'"&amp;F2910&amp;"'!"&amp;G2910),"")</f>
        <v/>
      </c>
      <c r="F2910" s="550"/>
      <c r="R2910" s="1175"/>
    </row>
    <row r="2911" spans="1:18" ht="15.75" customHeight="1">
      <c r="A2911" s="1">
        <v>2906</v>
      </c>
      <c r="C2911" s="2" t="s">
        <v>3871</v>
      </c>
      <c r="E2911" t="str" cm="1">
        <f t="array" aca="1" ref="E2911" ca="1">IF(F2911&lt;&gt;"",INDIRECT("'"&amp;F2911&amp;"'!"&amp;G2911),"")</f>
        <v/>
      </c>
      <c r="F2911" s="550"/>
      <c r="R2911" s="1175"/>
    </row>
    <row r="2912" spans="1:18" ht="15.75" customHeight="1">
      <c r="A2912" s="1">
        <v>2907</v>
      </c>
      <c r="C2912" s="2" t="s">
        <v>3871</v>
      </c>
      <c r="E2912" t="str" cm="1">
        <f t="array" aca="1" ref="E2912" ca="1">IF(F2912&lt;&gt;"",INDIRECT("'"&amp;F2912&amp;"'!"&amp;G2912),"")</f>
        <v/>
      </c>
      <c r="F2912" s="550"/>
      <c r="R2912" s="1175"/>
    </row>
    <row r="2913" spans="1:18" ht="15.75" customHeight="1">
      <c r="A2913" s="1">
        <v>2908</v>
      </c>
      <c r="C2913" s="2" t="s">
        <v>3871</v>
      </c>
      <c r="E2913" t="str" cm="1">
        <f t="array" aca="1" ref="E2913" ca="1">IF(F2913&lt;&gt;"",INDIRECT("'"&amp;F2913&amp;"'!"&amp;G2913),"")</f>
        <v/>
      </c>
      <c r="F2913" s="550"/>
      <c r="R2913" s="1175"/>
    </row>
    <row r="2914" spans="1:18" ht="15.75" customHeight="1">
      <c r="A2914" s="1">
        <v>2909</v>
      </c>
      <c r="C2914" s="2" t="s">
        <v>3871</v>
      </c>
      <c r="E2914" t="str" cm="1">
        <f t="array" aca="1" ref="E2914" ca="1">IF(F2914&lt;&gt;"",INDIRECT("'"&amp;F2914&amp;"'!"&amp;G2914),"")</f>
        <v/>
      </c>
      <c r="F2914" s="550"/>
      <c r="R2914" s="1175"/>
    </row>
    <row r="2915" spans="1:18" ht="15.75" customHeight="1">
      <c r="A2915" s="1">
        <v>2910</v>
      </c>
      <c r="C2915" s="2" t="s">
        <v>3871</v>
      </c>
      <c r="E2915" t="str" cm="1">
        <f t="array" aca="1" ref="E2915" ca="1">IF(F2915&lt;&gt;"",INDIRECT("'"&amp;F2915&amp;"'!"&amp;G2915),"")</f>
        <v/>
      </c>
      <c r="F2915" s="550"/>
      <c r="R2915" s="1175"/>
    </row>
    <row r="2916" spans="1:18" ht="15.75" customHeight="1">
      <c r="A2916" s="1">
        <v>2911</v>
      </c>
      <c r="C2916" s="2" t="s">
        <v>3871</v>
      </c>
      <c r="E2916" t="str" cm="1">
        <f t="array" aca="1" ref="E2916" ca="1">IF(F2916&lt;&gt;"",INDIRECT("'"&amp;F2916&amp;"'!"&amp;G2916),"")</f>
        <v/>
      </c>
      <c r="F2916" s="550"/>
      <c r="R2916" s="1175"/>
    </row>
    <row r="2917" spans="1:18">
      <c r="A2917">
        <v>2912</v>
      </c>
      <c r="B2917" s="6">
        <f>'EstExp 11-19'!K80</f>
        <v>0</v>
      </c>
      <c r="D2917" t="b">
        <f t="shared" ref="D2917:D2925" ca="1" si="45">E2917=B2917</f>
        <v>1</v>
      </c>
      <c r="E2917" cm="1">
        <f t="array" aca="1" ref="E2917" ca="1">IF(F2917&lt;&gt;"",INDIRECT("'"&amp;F2917&amp;"'!"&amp;G2917),"")</f>
        <v>0</v>
      </c>
      <c r="F2917" s="1175" t="s">
        <v>3614</v>
      </c>
      <c r="G2917" t="s">
        <v>4281</v>
      </c>
      <c r="R2917" s="1175"/>
    </row>
    <row r="2918" spans="1:18">
      <c r="A2918">
        <v>2913</v>
      </c>
      <c r="B2918" s="6">
        <f>'EstExp 11-19'!K81</f>
        <v>0</v>
      </c>
      <c r="D2918" t="b">
        <f t="shared" ca="1" si="45"/>
        <v>1</v>
      </c>
      <c r="E2918" cm="1">
        <f t="array" aca="1" ref="E2918" ca="1">IF(F2918&lt;&gt;"",INDIRECT("'"&amp;F2918&amp;"'!"&amp;G2918),"")</f>
        <v>0</v>
      </c>
      <c r="F2918" s="1175" t="s">
        <v>3614</v>
      </c>
      <c r="G2918" t="s">
        <v>4282</v>
      </c>
      <c r="R2918" s="1175"/>
    </row>
    <row r="2919" spans="1:18">
      <c r="A2919">
        <v>2914</v>
      </c>
      <c r="B2919" s="6">
        <f>'EstExp 11-19'!K82</f>
        <v>0</v>
      </c>
      <c r="D2919" t="b">
        <f t="shared" ca="1" si="45"/>
        <v>1</v>
      </c>
      <c r="E2919" cm="1">
        <f t="array" aca="1" ref="E2919" ca="1">IF(F2919&lt;&gt;"",INDIRECT("'"&amp;F2919&amp;"'!"&amp;G2919),"")</f>
        <v>0</v>
      </c>
      <c r="F2919" s="1175" t="s">
        <v>3614</v>
      </c>
      <c r="G2919" t="s">
        <v>4283</v>
      </c>
      <c r="R2919" s="1175"/>
    </row>
    <row r="2920" spans="1:18">
      <c r="A2920">
        <v>2915</v>
      </c>
      <c r="B2920" s="6">
        <f>'EstExp 11-19'!K83</f>
        <v>70135</v>
      </c>
      <c r="D2920" t="b">
        <f t="shared" ca="1" si="45"/>
        <v>1</v>
      </c>
      <c r="E2920" cm="1">
        <f t="array" aca="1" ref="E2920" ca="1">IF(F2920&lt;&gt;"",INDIRECT("'"&amp;F2920&amp;"'!"&amp;G2920),"")</f>
        <v>70135</v>
      </c>
      <c r="F2920" s="1175" t="s">
        <v>3614</v>
      </c>
      <c r="G2920" t="s">
        <v>4284</v>
      </c>
      <c r="R2920" s="1175"/>
    </row>
    <row r="2921" spans="1:18">
      <c r="A2921">
        <v>2916</v>
      </c>
      <c r="B2921" s="6">
        <f>'EstExp 11-19'!K84</f>
        <v>0</v>
      </c>
      <c r="D2921" t="b">
        <f t="shared" ca="1" si="45"/>
        <v>1</v>
      </c>
      <c r="E2921" cm="1">
        <f t="array" aca="1" ref="E2921" ca="1">IF(F2921&lt;&gt;"",INDIRECT("'"&amp;F2921&amp;"'!"&amp;G2921),"")</f>
        <v>0</v>
      </c>
      <c r="F2921" s="1175" t="s">
        <v>3614</v>
      </c>
      <c r="G2921" t="s">
        <v>4285</v>
      </c>
      <c r="R2921" s="1175"/>
    </row>
    <row r="2922" spans="1:18">
      <c r="A2922">
        <v>2917</v>
      </c>
      <c r="B2922" s="6">
        <f>'EstExp 11-19'!K85</f>
        <v>0</v>
      </c>
      <c r="D2922" t="b">
        <f t="shared" ca="1" si="45"/>
        <v>1</v>
      </c>
      <c r="E2922" cm="1">
        <f t="array" aca="1" ref="E2922" ca="1">IF(F2922&lt;&gt;"",INDIRECT("'"&amp;F2922&amp;"'!"&amp;G2922),"")</f>
        <v>0</v>
      </c>
      <c r="F2922" s="1175" t="s">
        <v>3614</v>
      </c>
      <c r="G2922" t="s">
        <v>4286</v>
      </c>
      <c r="R2922" s="1175"/>
    </row>
    <row r="2923" spans="1:18">
      <c r="A2923">
        <v>2918</v>
      </c>
      <c r="B2923" s="6">
        <f>'EstExp 11-19'!H138</f>
        <v>0</v>
      </c>
      <c r="D2923" t="b">
        <f t="shared" ca="1" si="45"/>
        <v>1</v>
      </c>
      <c r="E2923" cm="1">
        <f t="array" aca="1" ref="E2923" ca="1">IF(F2923&lt;&gt;"",INDIRECT("'"&amp;F2923&amp;"'!"&amp;G2923),"")</f>
        <v>0</v>
      </c>
      <c r="F2923" s="1175" t="s">
        <v>3614</v>
      </c>
      <c r="G2923" t="s">
        <v>4287</v>
      </c>
      <c r="R2923" s="1175"/>
    </row>
    <row r="2924" spans="1:18">
      <c r="A2924">
        <v>2919</v>
      </c>
      <c r="B2924" s="6">
        <f>'EstExp 11-19'!H139</f>
        <v>0</v>
      </c>
      <c r="D2924" t="b">
        <f t="shared" ca="1" si="45"/>
        <v>1</v>
      </c>
      <c r="E2924" cm="1">
        <f t="array" aca="1" ref="E2924" ca="1">IF(F2924&lt;&gt;"",INDIRECT("'"&amp;F2924&amp;"'!"&amp;G2924),"")</f>
        <v>0</v>
      </c>
      <c r="F2924" s="1175" t="s">
        <v>3614</v>
      </c>
      <c r="G2924" t="s">
        <v>4288</v>
      </c>
      <c r="R2924" s="1175"/>
    </row>
    <row r="2925" spans="1:18">
      <c r="A2925">
        <v>2920</v>
      </c>
      <c r="B2925" s="6">
        <f>'EstExp 11-19'!H140</f>
        <v>0</v>
      </c>
      <c r="D2925" t="b">
        <f t="shared" ca="1" si="45"/>
        <v>1</v>
      </c>
      <c r="E2925" cm="1">
        <f t="array" aca="1" ref="E2925" ca="1">IF(F2925&lt;&gt;"",INDIRECT("'"&amp;F2925&amp;"'!"&amp;G2925),"")</f>
        <v>0</v>
      </c>
      <c r="F2925" s="1175" t="s">
        <v>3614</v>
      </c>
      <c r="G2925" t="s">
        <v>4289</v>
      </c>
      <c r="R2925" s="1175"/>
    </row>
    <row r="2926" spans="1:18" ht="15.75" customHeight="1">
      <c r="A2926" s="1">
        <v>2921</v>
      </c>
      <c r="C2926" s="2" t="s">
        <v>3871</v>
      </c>
      <c r="E2926" t="str" cm="1">
        <f t="array" aca="1" ref="E2926" ca="1">IF(F2926&lt;&gt;"",INDIRECT("'"&amp;F2926&amp;"'!"&amp;G2926),"")</f>
        <v/>
      </c>
      <c r="F2926" s="550"/>
      <c r="R2926" s="1175"/>
    </row>
    <row r="2927" spans="1:18" ht="15.75" customHeight="1">
      <c r="A2927" s="1">
        <v>2922</v>
      </c>
      <c r="C2927" s="2" t="s">
        <v>3871</v>
      </c>
      <c r="E2927" t="str" cm="1">
        <f t="array" aca="1" ref="E2927" ca="1">IF(F2927&lt;&gt;"",INDIRECT("'"&amp;F2927&amp;"'!"&amp;G2927),"")</f>
        <v/>
      </c>
      <c r="F2927" s="550"/>
      <c r="R2927" s="1175"/>
    </row>
    <row r="2928" spans="1:18" ht="15.75" customHeight="1">
      <c r="A2928" s="1">
        <v>2923</v>
      </c>
      <c r="C2928" s="2" t="s">
        <v>3871</v>
      </c>
      <c r="E2928" t="str" cm="1">
        <f t="array" aca="1" ref="E2928" ca="1">IF(F2928&lt;&gt;"",INDIRECT("'"&amp;F2928&amp;"'!"&amp;G2928),"")</f>
        <v/>
      </c>
      <c r="F2928" s="550"/>
      <c r="R2928" s="1175"/>
    </row>
    <row r="2929" spans="1:18" ht="15.75" customHeight="1">
      <c r="A2929" s="1">
        <v>2924</v>
      </c>
      <c r="C2929" s="2" t="s">
        <v>3871</v>
      </c>
      <c r="E2929" t="str" cm="1">
        <f t="array" aca="1" ref="E2929" ca="1">IF(F2929&lt;&gt;"",INDIRECT("'"&amp;F2929&amp;"'!"&amp;G2929),"")</f>
        <v/>
      </c>
      <c r="F2929" s="550"/>
      <c r="R2929" s="1175"/>
    </row>
    <row r="2930" spans="1:18">
      <c r="A2930">
        <v>2925</v>
      </c>
      <c r="B2930" s="6">
        <f>'EstExp 11-19'!K138</f>
        <v>0</v>
      </c>
      <c r="D2930" t="b">
        <f t="shared" ref="D2930:D2944" ca="1" si="46">E2930=B2930</f>
        <v>1</v>
      </c>
      <c r="E2930" cm="1">
        <f t="array" aca="1" ref="E2930" ca="1">IF(F2930&lt;&gt;"",INDIRECT("'"&amp;F2930&amp;"'!"&amp;G2930),"")</f>
        <v>0</v>
      </c>
      <c r="F2930" s="1175" t="s">
        <v>3614</v>
      </c>
      <c r="G2930" t="s">
        <v>4290</v>
      </c>
      <c r="R2930" s="1175"/>
    </row>
    <row r="2931" spans="1:18">
      <c r="A2931">
        <v>2926</v>
      </c>
      <c r="B2931" s="6">
        <f>'EstExp 11-19'!K139</f>
        <v>0</v>
      </c>
      <c r="D2931" t="b">
        <f t="shared" ca="1" si="46"/>
        <v>1</v>
      </c>
      <c r="E2931" cm="1">
        <f t="array" aca="1" ref="E2931" ca="1">IF(F2931&lt;&gt;"",INDIRECT("'"&amp;F2931&amp;"'!"&amp;G2931),"")</f>
        <v>0</v>
      </c>
      <c r="F2931" s="1175" t="s">
        <v>3614</v>
      </c>
      <c r="G2931" t="s">
        <v>4291</v>
      </c>
      <c r="R2931" s="1175"/>
    </row>
    <row r="2932" spans="1:18">
      <c r="A2932">
        <v>2927</v>
      </c>
      <c r="B2932" s="6">
        <f>'EstExp 11-19'!K140</f>
        <v>0</v>
      </c>
      <c r="D2932" t="b">
        <f t="shared" ca="1" si="46"/>
        <v>1</v>
      </c>
      <c r="E2932" cm="1">
        <f t="array" aca="1" ref="E2932" ca="1">IF(F2932&lt;&gt;"",INDIRECT("'"&amp;F2932&amp;"'!"&amp;G2932),"")</f>
        <v>0</v>
      </c>
      <c r="F2932" s="1175" t="s">
        <v>3614</v>
      </c>
      <c r="G2932" t="s">
        <v>4292</v>
      </c>
      <c r="R2932" s="1175"/>
    </row>
    <row r="2933" spans="1:18">
      <c r="A2933">
        <v>2928</v>
      </c>
      <c r="B2933" s="6">
        <f>'EstExp 11-19'!E192</f>
        <v>0</v>
      </c>
      <c r="D2933" t="b">
        <f t="shared" ca="1" si="46"/>
        <v>1</v>
      </c>
      <c r="E2933" cm="1">
        <f t="array" aca="1" ref="E2933" ca="1">IF(F2933&lt;&gt;"",INDIRECT("'"&amp;F2933&amp;"'!"&amp;G2933),"")</f>
        <v>0</v>
      </c>
      <c r="F2933" s="1175" t="s">
        <v>3614</v>
      </c>
      <c r="G2933" t="s">
        <v>4293</v>
      </c>
      <c r="R2933" s="1175"/>
    </row>
    <row r="2934" spans="1:18">
      <c r="A2934">
        <v>2929</v>
      </c>
      <c r="B2934" s="6">
        <f>'EstExp 11-19'!E193</f>
        <v>0</v>
      </c>
      <c r="D2934" t="b">
        <f t="shared" ca="1" si="46"/>
        <v>1</v>
      </c>
      <c r="E2934" cm="1">
        <f t="array" aca="1" ref="E2934" ca="1">IF(F2934&lt;&gt;"",INDIRECT("'"&amp;F2934&amp;"'!"&amp;G2934),"")</f>
        <v>0</v>
      </c>
      <c r="F2934" s="1175" t="s">
        <v>3614</v>
      </c>
      <c r="G2934" t="s">
        <v>4294</v>
      </c>
      <c r="R2934" s="1175"/>
    </row>
    <row r="2935" spans="1:18">
      <c r="A2935">
        <v>2930</v>
      </c>
      <c r="B2935" s="6">
        <f>'EstExp 11-19'!E194</f>
        <v>0</v>
      </c>
      <c r="D2935" t="b">
        <f t="shared" ca="1" si="46"/>
        <v>1</v>
      </c>
      <c r="E2935" cm="1">
        <f t="array" aca="1" ref="E2935" ca="1">IF(F2935&lt;&gt;"",INDIRECT("'"&amp;F2935&amp;"'!"&amp;G2935),"")</f>
        <v>0</v>
      </c>
      <c r="F2935" s="1175" t="s">
        <v>3614</v>
      </c>
      <c r="G2935" t="s">
        <v>4295</v>
      </c>
      <c r="R2935" s="1175"/>
    </row>
    <row r="2936" spans="1:18">
      <c r="A2936">
        <v>2931</v>
      </c>
      <c r="B2936" s="6">
        <f>'EstExp 11-19'!E195</f>
        <v>0</v>
      </c>
      <c r="D2936" t="b">
        <f t="shared" ca="1" si="46"/>
        <v>1</v>
      </c>
      <c r="E2936" cm="1">
        <f t="array" aca="1" ref="E2936" ca="1">IF(F2936&lt;&gt;"",INDIRECT("'"&amp;F2936&amp;"'!"&amp;G2936),"")</f>
        <v>0</v>
      </c>
      <c r="F2936" s="1175" t="s">
        <v>3614</v>
      </c>
      <c r="G2936" t="s">
        <v>4296</v>
      </c>
      <c r="R2936" s="1175"/>
    </row>
    <row r="2937" spans="1:18">
      <c r="A2937">
        <v>2932</v>
      </c>
      <c r="B2937" s="6">
        <f>'EstExp 11-19'!E196</f>
        <v>0</v>
      </c>
      <c r="D2937" t="b">
        <f t="shared" ca="1" si="46"/>
        <v>1</v>
      </c>
      <c r="E2937" cm="1">
        <f t="array" aca="1" ref="E2937" ca="1">IF(F2937&lt;&gt;"",INDIRECT("'"&amp;F2937&amp;"'!"&amp;G2937),"")</f>
        <v>0</v>
      </c>
      <c r="F2937" s="1175" t="s">
        <v>3614</v>
      </c>
      <c r="G2937" t="s">
        <v>4297</v>
      </c>
      <c r="R2937" s="1175"/>
    </row>
    <row r="2938" spans="1:18">
      <c r="A2938">
        <v>2933</v>
      </c>
      <c r="B2938" s="6">
        <f>'EstExp 11-19'!E197</f>
        <v>0</v>
      </c>
      <c r="D2938" t="b">
        <f t="shared" ca="1" si="46"/>
        <v>1</v>
      </c>
      <c r="E2938" cm="1">
        <f t="array" aca="1" ref="E2938" ca="1">IF(F2938&lt;&gt;"",INDIRECT("'"&amp;F2938&amp;"'!"&amp;G2938),"")</f>
        <v>0</v>
      </c>
      <c r="F2938" s="1175" t="s">
        <v>3614</v>
      </c>
      <c r="G2938" t="s">
        <v>4298</v>
      </c>
      <c r="R2938" s="1175"/>
    </row>
    <row r="2939" spans="1:18">
      <c r="A2939">
        <v>2934</v>
      </c>
      <c r="B2939" s="6">
        <f>'EstExp 11-19'!H192</f>
        <v>0</v>
      </c>
      <c r="D2939" t="b">
        <f t="shared" ca="1" si="46"/>
        <v>1</v>
      </c>
      <c r="E2939" cm="1">
        <f t="array" aca="1" ref="E2939" ca="1">IF(F2939&lt;&gt;"",INDIRECT("'"&amp;F2939&amp;"'!"&amp;G2939),"")</f>
        <v>0</v>
      </c>
      <c r="F2939" s="1175" t="s">
        <v>3614</v>
      </c>
      <c r="G2939" t="s">
        <v>4299</v>
      </c>
      <c r="R2939" s="1175"/>
    </row>
    <row r="2940" spans="1:18">
      <c r="A2940">
        <v>2935</v>
      </c>
      <c r="B2940" s="6">
        <f>'EstExp 11-19'!H193</f>
        <v>0</v>
      </c>
      <c r="D2940" t="b">
        <f t="shared" ca="1" si="46"/>
        <v>1</v>
      </c>
      <c r="E2940" cm="1">
        <f t="array" aca="1" ref="E2940" ca="1">IF(F2940&lt;&gt;"",INDIRECT("'"&amp;F2940&amp;"'!"&amp;G2940),"")</f>
        <v>0</v>
      </c>
      <c r="F2940" s="1175" t="s">
        <v>3614</v>
      </c>
      <c r="G2940" t="s">
        <v>4300</v>
      </c>
      <c r="R2940" s="1175"/>
    </row>
    <row r="2941" spans="1:18" ht="15" customHeight="1">
      <c r="A2941">
        <v>2936</v>
      </c>
      <c r="B2941" s="6">
        <f>'EstExp 11-19'!H194</f>
        <v>0</v>
      </c>
      <c r="D2941" t="b">
        <f t="shared" ca="1" si="46"/>
        <v>1</v>
      </c>
      <c r="E2941" cm="1">
        <f t="array" aca="1" ref="E2941" ca="1">IF(F2941&lt;&gt;"",INDIRECT("'"&amp;F2941&amp;"'!"&amp;G2941),"")</f>
        <v>0</v>
      </c>
      <c r="F2941" s="1175" t="s">
        <v>3614</v>
      </c>
      <c r="G2941" t="s">
        <v>4301</v>
      </c>
      <c r="H2941" s="3"/>
      <c r="I2941" s="3"/>
      <c r="J2941" s="3"/>
    </row>
    <row r="2942" spans="1:18">
      <c r="A2942">
        <v>2937</v>
      </c>
      <c r="B2942" s="6">
        <f>'EstExp 11-19'!H195</f>
        <v>0</v>
      </c>
      <c r="D2942" t="b">
        <f t="shared" ca="1" si="46"/>
        <v>1</v>
      </c>
      <c r="E2942" cm="1">
        <f t="array" aca="1" ref="E2942" ca="1">IF(F2942&lt;&gt;"",INDIRECT("'"&amp;F2942&amp;"'!"&amp;G2942),"")</f>
        <v>0</v>
      </c>
      <c r="F2942" s="1175" t="s">
        <v>3614</v>
      </c>
      <c r="G2942" t="s">
        <v>4302</v>
      </c>
      <c r="R2942" s="1175"/>
    </row>
    <row r="2943" spans="1:18">
      <c r="A2943">
        <v>2938</v>
      </c>
      <c r="B2943" s="6">
        <f>'EstExp 11-19'!H196</f>
        <v>0</v>
      </c>
      <c r="D2943" t="b">
        <f t="shared" ca="1" si="46"/>
        <v>1</v>
      </c>
      <c r="E2943" cm="1">
        <f t="array" aca="1" ref="E2943" ca="1">IF(F2943&lt;&gt;"",INDIRECT("'"&amp;F2943&amp;"'!"&amp;G2943),"")</f>
        <v>0</v>
      </c>
      <c r="F2943" s="1175" t="s">
        <v>3614</v>
      </c>
      <c r="G2943" t="s">
        <v>4303</v>
      </c>
      <c r="R2943" s="1175"/>
    </row>
    <row r="2944" spans="1:18">
      <c r="A2944">
        <v>2939</v>
      </c>
      <c r="B2944" s="6">
        <f>'EstExp 11-19'!H197</f>
        <v>0</v>
      </c>
      <c r="D2944" t="b">
        <f t="shared" ca="1" si="46"/>
        <v>1</v>
      </c>
      <c r="E2944" cm="1">
        <f t="array" aca="1" ref="E2944" ca="1">IF(F2944&lt;&gt;"",INDIRECT("'"&amp;F2944&amp;"'!"&amp;G2944),"")</f>
        <v>0</v>
      </c>
      <c r="F2944" s="1175" t="s">
        <v>3614</v>
      </c>
      <c r="G2944" t="s">
        <v>4304</v>
      </c>
      <c r="R2944" s="1175"/>
    </row>
    <row r="2945" spans="1:18" ht="15.75" customHeight="1">
      <c r="A2945" s="1">
        <v>2940</v>
      </c>
      <c r="C2945" s="2" t="s">
        <v>3581</v>
      </c>
      <c r="E2945" t="str" cm="1">
        <f t="array" aca="1" ref="E2945" ca="1">IF(F2945&lt;&gt;"",INDIRECT("'"&amp;F2945&amp;"'!"&amp;G2945),"")</f>
        <v/>
      </c>
      <c r="F2945" s="550"/>
      <c r="R2945" s="1175"/>
    </row>
    <row r="2946" spans="1:18" ht="15.75" customHeight="1">
      <c r="A2946" s="1">
        <v>2941</v>
      </c>
      <c r="C2946" s="2" t="s">
        <v>3581</v>
      </c>
      <c r="E2946" t="str" cm="1">
        <f t="array" aca="1" ref="E2946" ca="1">IF(F2946&lt;&gt;"",INDIRECT("'"&amp;F2946&amp;"'!"&amp;G2946),"")</f>
        <v/>
      </c>
      <c r="F2946" s="550"/>
      <c r="R2946" s="1175"/>
    </row>
    <row r="2947" spans="1:18" ht="15.75" customHeight="1">
      <c r="A2947" s="1">
        <v>2942</v>
      </c>
      <c r="C2947" s="2" t="s">
        <v>3581</v>
      </c>
      <c r="E2947" t="str" cm="1">
        <f t="array" aca="1" ref="E2947" ca="1">IF(F2947&lt;&gt;"",INDIRECT("'"&amp;F2947&amp;"'!"&amp;G2947),"")</f>
        <v/>
      </c>
      <c r="F2947" s="550"/>
      <c r="R2947" s="1175"/>
    </row>
    <row r="2948" spans="1:18" ht="15.75" customHeight="1">
      <c r="A2948" s="1">
        <v>2943</v>
      </c>
      <c r="C2948" s="2" t="s">
        <v>3581</v>
      </c>
      <c r="E2948" t="str" cm="1">
        <f t="array" aca="1" ref="E2948" ca="1">IF(F2948&lt;&gt;"",INDIRECT("'"&amp;F2948&amp;"'!"&amp;G2948),"")</f>
        <v/>
      </c>
      <c r="F2948" s="550"/>
      <c r="R2948" s="1175"/>
    </row>
    <row r="2949" spans="1:18" ht="15.75" customHeight="1">
      <c r="A2949" s="1">
        <v>2944</v>
      </c>
      <c r="C2949" s="2" t="s">
        <v>3581</v>
      </c>
      <c r="E2949" t="str" cm="1">
        <f t="array" aca="1" ref="E2949" ca="1">IF(F2949&lt;&gt;"",INDIRECT("'"&amp;F2949&amp;"'!"&amp;G2949),"")</f>
        <v/>
      </c>
      <c r="F2949" s="550"/>
      <c r="R2949" s="1175"/>
    </row>
    <row r="2950" spans="1:18" ht="15.75" customHeight="1">
      <c r="A2950" s="1">
        <v>2945</v>
      </c>
      <c r="C2950" s="2" t="s">
        <v>3581</v>
      </c>
      <c r="E2950" t="str" cm="1">
        <f t="array" aca="1" ref="E2950" ca="1">IF(F2950&lt;&gt;"",INDIRECT("'"&amp;F2950&amp;"'!"&amp;G2950),"")</f>
        <v/>
      </c>
      <c r="F2950" s="550"/>
      <c r="R2950" s="1175"/>
    </row>
    <row r="2951" spans="1:18">
      <c r="A2951">
        <v>2946</v>
      </c>
      <c r="B2951" s="6">
        <f>'EstExp 11-19'!K192</f>
        <v>0</v>
      </c>
      <c r="D2951" t="b">
        <f t="shared" ref="D2951:D2956" ca="1" si="47">E2951=B2951</f>
        <v>1</v>
      </c>
      <c r="E2951" cm="1">
        <f t="array" aca="1" ref="E2951" ca="1">IF(F2951&lt;&gt;"",INDIRECT("'"&amp;F2951&amp;"'!"&amp;G2951),"")</f>
        <v>0</v>
      </c>
      <c r="F2951" s="1175" t="s">
        <v>3614</v>
      </c>
      <c r="G2951" t="s">
        <v>4305</v>
      </c>
      <c r="R2951" s="1175"/>
    </row>
    <row r="2952" spans="1:18">
      <c r="A2952">
        <v>2947</v>
      </c>
      <c r="B2952" s="6">
        <f>'EstExp 11-19'!K193</f>
        <v>0</v>
      </c>
      <c r="D2952" t="b">
        <f t="shared" ca="1" si="47"/>
        <v>1</v>
      </c>
      <c r="E2952" cm="1">
        <f t="array" aca="1" ref="E2952" ca="1">IF(F2952&lt;&gt;"",INDIRECT("'"&amp;F2952&amp;"'!"&amp;G2952),"")</f>
        <v>0</v>
      </c>
      <c r="F2952" s="1175" t="s">
        <v>3614</v>
      </c>
      <c r="G2952" t="s">
        <v>4306</v>
      </c>
      <c r="R2952" s="1175"/>
    </row>
    <row r="2953" spans="1:18" ht="15" customHeight="1">
      <c r="A2953">
        <v>2948</v>
      </c>
      <c r="B2953" s="6">
        <f>'EstExp 11-19'!K194</f>
        <v>0</v>
      </c>
      <c r="D2953" t="b">
        <f t="shared" ca="1" si="47"/>
        <v>1</v>
      </c>
      <c r="E2953" cm="1">
        <f t="array" aca="1" ref="E2953" ca="1">IF(F2953&lt;&gt;"",INDIRECT("'"&amp;F2953&amp;"'!"&amp;G2953),"")</f>
        <v>0</v>
      </c>
      <c r="F2953" s="1175" t="s">
        <v>3614</v>
      </c>
      <c r="G2953" t="s">
        <v>4307</v>
      </c>
      <c r="H2953" s="3"/>
      <c r="I2953" s="3"/>
      <c r="J2953" s="3"/>
    </row>
    <row r="2954" spans="1:18">
      <c r="A2954">
        <v>2949</v>
      </c>
      <c r="B2954" s="6">
        <f>'EstExp 11-19'!K195</f>
        <v>0</v>
      </c>
      <c r="D2954" t="b">
        <f t="shared" ca="1" si="47"/>
        <v>1</v>
      </c>
      <c r="E2954" cm="1">
        <f t="array" aca="1" ref="E2954" ca="1">IF(F2954&lt;&gt;"",INDIRECT("'"&amp;F2954&amp;"'!"&amp;G2954),"")</f>
        <v>0</v>
      </c>
      <c r="F2954" s="1175" t="s">
        <v>3614</v>
      </c>
      <c r="G2954" t="s">
        <v>4308</v>
      </c>
      <c r="R2954" s="1175"/>
    </row>
    <row r="2955" spans="1:18" ht="15" customHeight="1">
      <c r="A2955">
        <v>2950</v>
      </c>
      <c r="B2955" s="6">
        <f>'EstExp 11-19'!K196</f>
        <v>0</v>
      </c>
      <c r="D2955" t="b">
        <f t="shared" ca="1" si="47"/>
        <v>1</v>
      </c>
      <c r="E2955" cm="1">
        <f t="array" aca="1" ref="E2955" ca="1">IF(F2955&lt;&gt;"",INDIRECT("'"&amp;F2955&amp;"'!"&amp;G2955),"")</f>
        <v>0</v>
      </c>
      <c r="F2955" s="1175" t="s">
        <v>3614</v>
      </c>
      <c r="G2955" t="s">
        <v>4309</v>
      </c>
      <c r="H2955" s="3"/>
      <c r="I2955" s="3"/>
      <c r="J2955" s="3"/>
    </row>
    <row r="2956" spans="1:18">
      <c r="A2956">
        <v>2951</v>
      </c>
      <c r="B2956" s="6">
        <f>'EstExp 11-19'!K197</f>
        <v>0</v>
      </c>
      <c r="D2956" t="b">
        <f t="shared" ca="1" si="47"/>
        <v>1</v>
      </c>
      <c r="E2956" cm="1">
        <f t="array" aca="1" ref="E2956" ca="1">IF(F2956&lt;&gt;"",INDIRECT("'"&amp;F2956&amp;"'!"&amp;G2956),"")</f>
        <v>0</v>
      </c>
      <c r="F2956" s="1175" t="s">
        <v>3614</v>
      </c>
      <c r="G2956" t="s">
        <v>4310</v>
      </c>
      <c r="R2956" s="1175"/>
    </row>
    <row r="2957" spans="1:18" ht="15.75" customHeight="1">
      <c r="A2957" s="1">
        <v>2952</v>
      </c>
      <c r="C2957" s="2" t="s">
        <v>3581</v>
      </c>
      <c r="E2957" t="str" cm="1">
        <f t="array" aca="1" ref="E2957" ca="1">IF(F2957&lt;&gt;"",INDIRECT("'"&amp;F2957&amp;"'!"&amp;G2957),"")</f>
        <v/>
      </c>
      <c r="F2957" s="550"/>
      <c r="R2957" s="1175"/>
    </row>
    <row r="2958" spans="1:18" ht="15.75" customHeight="1">
      <c r="A2958" s="1">
        <v>2953</v>
      </c>
      <c r="C2958" s="2" t="s">
        <v>3581</v>
      </c>
      <c r="E2958" t="str" cm="1">
        <f t="array" aca="1" ref="E2958" ca="1">IF(F2958&lt;&gt;"",INDIRECT("'"&amp;F2958&amp;"'!"&amp;G2958),"")</f>
        <v/>
      </c>
      <c r="F2958" s="550"/>
      <c r="R2958" s="1175"/>
    </row>
    <row r="2959" spans="1:18" ht="15.75" customHeight="1">
      <c r="A2959" s="1">
        <v>2954</v>
      </c>
      <c r="C2959" s="2" t="s">
        <v>3581</v>
      </c>
      <c r="E2959" t="str" cm="1">
        <f t="array" aca="1" ref="E2959" ca="1">IF(F2959&lt;&gt;"",INDIRECT("'"&amp;F2959&amp;"'!"&amp;G2959),"")</f>
        <v/>
      </c>
      <c r="F2959" s="550"/>
      <c r="R2959" s="1175"/>
    </row>
    <row r="2960" spans="1:18" ht="15.75" customHeight="1">
      <c r="A2960" s="1">
        <v>2955</v>
      </c>
      <c r="C2960" s="2" t="s">
        <v>3581</v>
      </c>
      <c r="E2960" t="str" cm="1">
        <f t="array" aca="1" ref="E2960" ca="1">IF(F2960&lt;&gt;"",INDIRECT("'"&amp;F2960&amp;"'!"&amp;G2960),"")</f>
        <v/>
      </c>
      <c r="F2960" s="550"/>
      <c r="R2960" s="1175"/>
    </row>
    <row r="2961" spans="1:18" ht="15.75" customHeight="1">
      <c r="A2961" s="1">
        <v>2956</v>
      </c>
      <c r="C2961" s="2" t="s">
        <v>3581</v>
      </c>
      <c r="E2961" t="str" cm="1">
        <f t="array" aca="1" ref="E2961" ca="1">IF(F2961&lt;&gt;"",INDIRECT("'"&amp;F2961&amp;"'!"&amp;G2961),"")</f>
        <v/>
      </c>
      <c r="F2961" s="550"/>
      <c r="R2961" s="1175"/>
    </row>
    <row r="2962" spans="1:18" ht="15.75" customHeight="1">
      <c r="A2962" s="1">
        <v>2957</v>
      </c>
      <c r="C2962" s="2" t="s">
        <v>3581</v>
      </c>
      <c r="E2962" t="str" cm="1">
        <f t="array" aca="1" ref="E2962" ca="1">IF(F2962&lt;&gt;"",INDIRECT("'"&amp;F2962&amp;"'!"&amp;G2962),"")</f>
        <v/>
      </c>
      <c r="F2962" s="550"/>
      <c r="R2962" s="1175"/>
    </row>
    <row r="2963" spans="1:18" ht="15.75" customHeight="1">
      <c r="A2963" s="1">
        <v>2958</v>
      </c>
      <c r="C2963" s="2" t="s">
        <v>3581</v>
      </c>
      <c r="E2963" t="str" cm="1">
        <f t="array" aca="1" ref="E2963" ca="1">IF(F2963&lt;&gt;"",INDIRECT("'"&amp;F2963&amp;"'!"&amp;G2963),"")</f>
        <v/>
      </c>
      <c r="F2963" s="550"/>
      <c r="R2963" s="1175"/>
    </row>
    <row r="2964" spans="1:18" ht="15.75" customHeight="1">
      <c r="A2964" s="1">
        <v>2959</v>
      </c>
      <c r="C2964" s="2" t="s">
        <v>3581</v>
      </c>
      <c r="E2964" t="str" cm="1">
        <f t="array" aca="1" ref="E2964" ca="1">IF(F2964&lt;&gt;"",INDIRECT("'"&amp;F2964&amp;"'!"&amp;G2964),"")</f>
        <v/>
      </c>
      <c r="F2964" s="550"/>
      <c r="R2964" s="1175"/>
    </row>
    <row r="2965" spans="1:18" ht="15.75" customHeight="1">
      <c r="A2965" s="1">
        <v>2960</v>
      </c>
      <c r="C2965" s="2" t="s">
        <v>3581</v>
      </c>
      <c r="E2965" t="str" cm="1">
        <f t="array" aca="1" ref="E2965" ca="1">IF(F2965&lt;&gt;"",INDIRECT("'"&amp;F2965&amp;"'!"&amp;G2965),"")</f>
        <v/>
      </c>
      <c r="F2965" s="550"/>
      <c r="R2965" s="1175"/>
    </row>
    <row r="2966" spans="1:18" ht="15.75" customHeight="1">
      <c r="A2966" s="1">
        <v>2961</v>
      </c>
      <c r="C2966" s="2" t="s">
        <v>3581</v>
      </c>
      <c r="E2966" t="str" cm="1">
        <f t="array" aca="1" ref="E2966" ca="1">IF(F2966&lt;&gt;"",INDIRECT("'"&amp;F2966&amp;"'!"&amp;G2966),"")</f>
        <v/>
      </c>
      <c r="F2966" s="550"/>
      <c r="R2966" s="1175"/>
    </row>
    <row r="2967" spans="1:18" ht="15.75" customHeight="1">
      <c r="A2967" s="1">
        <v>2962</v>
      </c>
      <c r="C2967" s="2" t="s">
        <v>3581</v>
      </c>
      <c r="E2967" t="str" cm="1">
        <f t="array" aca="1" ref="E2967" ca="1">IF(F2967&lt;&gt;"",INDIRECT("'"&amp;F2967&amp;"'!"&amp;G2967),"")</f>
        <v/>
      </c>
      <c r="F2967" s="550"/>
      <c r="R2967" s="1175"/>
    </row>
    <row r="2968" spans="1:18" ht="15.75" customHeight="1">
      <c r="A2968" s="1">
        <v>2963</v>
      </c>
      <c r="C2968" s="2" t="s">
        <v>3581</v>
      </c>
      <c r="E2968" t="str" cm="1">
        <f t="array" aca="1" ref="E2968" ca="1">IF(F2968&lt;&gt;"",INDIRECT("'"&amp;F2968&amp;"'!"&amp;G2968),"")</f>
        <v/>
      </c>
      <c r="F2968" s="550"/>
      <c r="R2968" s="1175"/>
    </row>
    <row r="2969" spans="1:18" ht="15.75" customHeight="1">
      <c r="A2969" s="1">
        <v>2964</v>
      </c>
      <c r="C2969" s="2" t="s">
        <v>3581</v>
      </c>
      <c r="E2969" t="str" cm="1">
        <f t="array" aca="1" ref="E2969" ca="1">IF(F2969&lt;&gt;"",INDIRECT("'"&amp;F2969&amp;"'!"&amp;G2969),"")</f>
        <v/>
      </c>
      <c r="F2969" s="550"/>
      <c r="R2969" s="1175"/>
    </row>
    <row r="2970" spans="1:18" ht="15.75" customHeight="1">
      <c r="A2970" s="1">
        <v>2965</v>
      </c>
      <c r="C2970" s="2" t="s">
        <v>3581</v>
      </c>
      <c r="E2970" t="str" cm="1">
        <f t="array" aca="1" ref="E2970" ca="1">IF(F2970&lt;&gt;"",INDIRECT("'"&amp;F2970&amp;"'!"&amp;G2970),"")</f>
        <v/>
      </c>
      <c r="F2970" s="550"/>
      <c r="R2970" s="1175"/>
    </row>
    <row r="2971" spans="1:18" ht="15.75" customHeight="1">
      <c r="A2971" s="1">
        <v>2966</v>
      </c>
      <c r="C2971" s="2" t="s">
        <v>3581</v>
      </c>
      <c r="E2971" t="str" cm="1">
        <f t="array" aca="1" ref="E2971" ca="1">IF(F2971&lt;&gt;"",INDIRECT("'"&amp;F2971&amp;"'!"&amp;G2971),"")</f>
        <v/>
      </c>
      <c r="F2971" s="550"/>
      <c r="H2971" s="3"/>
      <c r="I2971" s="3"/>
      <c r="J2971" s="3"/>
    </row>
    <row r="2972" spans="1:18" ht="15.75" customHeight="1">
      <c r="A2972" s="1">
        <v>2967</v>
      </c>
      <c r="C2972" s="2" t="s">
        <v>3581</v>
      </c>
      <c r="E2972" t="str" cm="1">
        <f t="array" aca="1" ref="E2972" ca="1">IF(F2972&lt;&gt;"",INDIRECT("'"&amp;F2972&amp;"'!"&amp;G2972),"")</f>
        <v/>
      </c>
      <c r="F2972" s="550"/>
      <c r="H2972" s="3"/>
      <c r="I2972" s="3"/>
      <c r="J2972" s="3"/>
    </row>
    <row r="2973" spans="1:18" ht="15.75" customHeight="1">
      <c r="A2973" s="1">
        <v>2968</v>
      </c>
      <c r="C2973" s="2" t="s">
        <v>3581</v>
      </c>
      <c r="E2973" t="str" cm="1">
        <f t="array" aca="1" ref="E2973" ca="1">IF(F2973&lt;&gt;"",INDIRECT("'"&amp;F2973&amp;"'!"&amp;G2973),"")</f>
        <v/>
      </c>
      <c r="F2973" s="550"/>
      <c r="H2973" s="3"/>
      <c r="I2973" s="3"/>
      <c r="J2973" s="3"/>
    </row>
    <row r="2974" spans="1:18" ht="15.75" customHeight="1">
      <c r="A2974" s="1">
        <v>2969</v>
      </c>
      <c r="C2974" s="2" t="s">
        <v>3581</v>
      </c>
      <c r="E2974" t="str" cm="1">
        <f t="array" aca="1" ref="E2974" ca="1">IF(F2974&lt;&gt;"",INDIRECT("'"&amp;F2974&amp;"'!"&amp;G2974),"")</f>
        <v/>
      </c>
      <c r="F2974" s="550"/>
      <c r="H2974" s="3"/>
      <c r="I2974" s="3"/>
      <c r="J2974" s="3"/>
    </row>
    <row r="2975" spans="1:18" ht="15.75" customHeight="1">
      <c r="A2975" s="1">
        <v>2970</v>
      </c>
      <c r="C2975" s="2" t="s">
        <v>3581</v>
      </c>
      <c r="E2975" t="str" cm="1">
        <f t="array" aca="1" ref="E2975" ca="1">IF(F2975&lt;&gt;"",INDIRECT("'"&amp;F2975&amp;"'!"&amp;G2975),"")</f>
        <v/>
      </c>
      <c r="F2975" s="550"/>
      <c r="R2975" s="1175"/>
    </row>
    <row r="2976" spans="1:18" ht="15.75" customHeight="1">
      <c r="A2976" s="1">
        <v>2971</v>
      </c>
      <c r="C2976" s="2" t="s">
        <v>3581</v>
      </c>
      <c r="E2976" t="str" cm="1">
        <f t="array" aca="1" ref="E2976" ca="1">IF(F2976&lt;&gt;"",INDIRECT("'"&amp;F2976&amp;"'!"&amp;G2976),"")</f>
        <v/>
      </c>
      <c r="F2976" s="550"/>
    </row>
    <row r="2977" spans="1:18" ht="15.75" customHeight="1">
      <c r="A2977" s="1">
        <v>2972</v>
      </c>
      <c r="C2977" s="2" t="s">
        <v>3581</v>
      </c>
      <c r="E2977" t="str" cm="1">
        <f t="array" aca="1" ref="E2977" ca="1">IF(F2977&lt;&gt;"",INDIRECT("'"&amp;F2977&amp;"'!"&amp;G2977),"")</f>
        <v/>
      </c>
      <c r="F2977" s="550"/>
      <c r="R2977" s="1175"/>
    </row>
    <row r="2978" spans="1:18" ht="15.75" customHeight="1">
      <c r="A2978" s="1">
        <v>2973</v>
      </c>
      <c r="C2978" s="2" t="s">
        <v>3581</v>
      </c>
      <c r="E2978" t="str" cm="1">
        <f t="array" aca="1" ref="E2978" ca="1">IF(F2978&lt;&gt;"",INDIRECT("'"&amp;F2978&amp;"'!"&amp;G2978),"")</f>
        <v/>
      </c>
      <c r="F2978" s="550"/>
      <c r="R2978" s="1175"/>
    </row>
    <row r="2979" spans="1:18" ht="15.75" customHeight="1">
      <c r="A2979" s="1">
        <v>2974</v>
      </c>
      <c r="C2979" s="2" t="s">
        <v>3581</v>
      </c>
      <c r="E2979" t="str" cm="1">
        <f t="array" aca="1" ref="E2979" ca="1">IF(F2979&lt;&gt;"",INDIRECT("'"&amp;F2979&amp;"'!"&amp;G2979),"")</f>
        <v/>
      </c>
      <c r="F2979" s="550"/>
      <c r="H2979" s="3"/>
      <c r="I2979" s="3"/>
      <c r="J2979" s="3"/>
    </row>
    <row r="2980" spans="1:18" ht="15.75" customHeight="1">
      <c r="A2980" s="1">
        <v>2975</v>
      </c>
      <c r="C2980" s="2" t="s">
        <v>3581</v>
      </c>
      <c r="E2980" t="str" cm="1">
        <f t="array" aca="1" ref="E2980" ca="1">IF(F2980&lt;&gt;"",INDIRECT("'"&amp;F2980&amp;"'!"&amp;G2980),"")</f>
        <v/>
      </c>
      <c r="F2980" s="550"/>
    </row>
    <row r="2981" spans="1:18" ht="15.75" customHeight="1">
      <c r="A2981" s="1">
        <v>2976</v>
      </c>
      <c r="C2981" s="2" t="s">
        <v>3581</v>
      </c>
      <c r="E2981" t="str" cm="1">
        <f t="array" aca="1" ref="E2981" ca="1">IF(F2981&lt;&gt;"",INDIRECT("'"&amp;F2981&amp;"'!"&amp;G2981),"")</f>
        <v/>
      </c>
      <c r="F2981" s="550"/>
    </row>
    <row r="2982" spans="1:18" ht="15.75" customHeight="1">
      <c r="A2982" s="1">
        <v>2977</v>
      </c>
      <c r="C2982" s="2" t="s">
        <v>3581</v>
      </c>
      <c r="E2982" t="str" cm="1">
        <f t="array" aca="1" ref="E2982" ca="1">IF(F2982&lt;&gt;"",INDIRECT("'"&amp;F2982&amp;"'!"&amp;G2982),"")</f>
        <v/>
      </c>
      <c r="F2982" s="550"/>
      <c r="R2982" s="1175"/>
    </row>
    <row r="2983" spans="1:18" ht="15.75" customHeight="1">
      <c r="A2983" s="1">
        <v>2978</v>
      </c>
      <c r="C2983" s="2" t="s">
        <v>3581</v>
      </c>
      <c r="E2983" t="str" cm="1">
        <f t="array" aca="1" ref="E2983" ca="1">IF(F2983&lt;&gt;"",INDIRECT("'"&amp;F2983&amp;"'!"&amp;G2983),"")</f>
        <v/>
      </c>
      <c r="F2983" s="550"/>
      <c r="R2983" s="1175"/>
    </row>
    <row r="2984" spans="1:18" ht="15.75" customHeight="1">
      <c r="A2984" s="1">
        <v>2979</v>
      </c>
      <c r="C2984" s="2" t="s">
        <v>3581</v>
      </c>
      <c r="E2984" t="str" cm="1">
        <f t="array" aca="1" ref="E2984" ca="1">IF(F2984&lt;&gt;"",INDIRECT("'"&amp;F2984&amp;"'!"&amp;G2984),"")</f>
        <v/>
      </c>
      <c r="F2984" s="550"/>
      <c r="H2984" s="3"/>
      <c r="I2984" s="3"/>
      <c r="J2984" s="3"/>
    </row>
    <row r="2985" spans="1:18" ht="15.75" customHeight="1">
      <c r="A2985" s="1">
        <v>2980</v>
      </c>
      <c r="C2985" s="2" t="s">
        <v>3581</v>
      </c>
      <c r="E2985" t="str" cm="1">
        <f t="array" aca="1" ref="E2985" ca="1">IF(F2985&lt;&gt;"",INDIRECT("'"&amp;F2985&amp;"'!"&amp;G2985),"")</f>
        <v/>
      </c>
      <c r="F2985" s="550"/>
      <c r="H2985" s="3"/>
      <c r="I2985" s="3"/>
      <c r="J2985" s="3"/>
    </row>
    <row r="2986" spans="1:18" ht="15.75" customHeight="1">
      <c r="A2986" s="1">
        <v>2981</v>
      </c>
      <c r="C2986" s="2" t="s">
        <v>3581</v>
      </c>
      <c r="E2986" t="str" cm="1">
        <f t="array" aca="1" ref="E2986" ca="1">IF(F2986&lt;&gt;"",INDIRECT("'"&amp;F2986&amp;"'!"&amp;G2986),"")</f>
        <v/>
      </c>
      <c r="F2986" s="550"/>
      <c r="H2986" s="3"/>
      <c r="I2986" s="3"/>
      <c r="J2986" s="3"/>
    </row>
    <row r="2987" spans="1:18" ht="15.75" customHeight="1">
      <c r="A2987" s="1">
        <v>2982</v>
      </c>
      <c r="C2987" s="2" t="s">
        <v>3581</v>
      </c>
      <c r="E2987" t="str" cm="1">
        <f t="array" aca="1" ref="E2987" ca="1">IF(F2987&lt;&gt;"",INDIRECT("'"&amp;F2987&amp;"'!"&amp;G2987),"")</f>
        <v/>
      </c>
      <c r="F2987" s="550"/>
      <c r="H2987" s="3"/>
      <c r="I2987" s="3"/>
      <c r="J2987" s="3"/>
    </row>
    <row r="2988" spans="1:18" ht="15.75" customHeight="1">
      <c r="A2988" s="1">
        <v>2983</v>
      </c>
      <c r="C2988" s="2" t="s">
        <v>3581</v>
      </c>
      <c r="E2988" t="str" cm="1">
        <f t="array" aca="1" ref="E2988" ca="1">IF(F2988&lt;&gt;"",INDIRECT("'"&amp;F2988&amp;"'!"&amp;G2988),"")</f>
        <v/>
      </c>
      <c r="F2988" s="550"/>
      <c r="H2988" s="3"/>
      <c r="I2988" s="3"/>
      <c r="J2988" s="3"/>
    </row>
    <row r="2989" spans="1:18" ht="15.75" customHeight="1">
      <c r="A2989" s="1">
        <v>2984</v>
      </c>
      <c r="C2989" s="2" t="s">
        <v>3581</v>
      </c>
      <c r="E2989" t="str" cm="1">
        <f t="array" aca="1" ref="E2989" ca="1">IF(F2989&lt;&gt;"",INDIRECT("'"&amp;F2989&amp;"'!"&amp;G2989),"")</f>
        <v/>
      </c>
      <c r="F2989" s="550"/>
      <c r="H2989" s="3"/>
      <c r="I2989" s="3"/>
      <c r="J2989" s="3"/>
    </row>
    <row r="2990" spans="1:18" ht="15.75" customHeight="1">
      <c r="A2990" s="1">
        <v>2985</v>
      </c>
      <c r="C2990" s="2" t="s">
        <v>3581</v>
      </c>
      <c r="E2990" t="str" cm="1">
        <f t="array" aca="1" ref="E2990" ca="1">IF(F2990&lt;&gt;"",INDIRECT("'"&amp;F2990&amp;"'!"&amp;G2990),"")</f>
        <v/>
      </c>
      <c r="F2990" s="550"/>
      <c r="H2990" s="3"/>
      <c r="I2990" s="3"/>
      <c r="J2990" s="3"/>
    </row>
    <row r="2991" spans="1:18" ht="15.75" customHeight="1">
      <c r="A2991" s="1">
        <v>2986</v>
      </c>
      <c r="C2991" s="2" t="s">
        <v>3581</v>
      </c>
      <c r="E2991" t="str" cm="1">
        <f t="array" aca="1" ref="E2991" ca="1">IF(F2991&lt;&gt;"",INDIRECT("'"&amp;F2991&amp;"'!"&amp;G2991),"")</f>
        <v/>
      </c>
      <c r="F2991" s="550"/>
      <c r="R2991" s="1175"/>
    </row>
    <row r="2992" spans="1:18" ht="15.75" customHeight="1">
      <c r="A2992" s="1">
        <v>2987</v>
      </c>
      <c r="C2992" s="2" t="s">
        <v>3581</v>
      </c>
      <c r="E2992" t="str" cm="1">
        <f t="array" aca="1" ref="E2992" ca="1">IF(F2992&lt;&gt;"",INDIRECT("'"&amp;F2992&amp;"'!"&amp;G2992),"")</f>
        <v/>
      </c>
      <c r="F2992" s="550"/>
      <c r="R2992" s="1175"/>
    </row>
    <row r="2993" spans="1:18" ht="15.75" customHeight="1">
      <c r="A2993" s="1">
        <v>2988</v>
      </c>
      <c r="C2993" s="2" t="s">
        <v>3581</v>
      </c>
      <c r="E2993" t="str" cm="1">
        <f t="array" aca="1" ref="E2993" ca="1">IF(F2993&lt;&gt;"",INDIRECT("'"&amp;F2993&amp;"'!"&amp;G2993),"")</f>
        <v/>
      </c>
      <c r="F2993" s="550"/>
      <c r="H2993" s="3"/>
      <c r="I2993" s="3"/>
      <c r="J2993" s="3"/>
    </row>
    <row r="2994" spans="1:18" ht="15.75" customHeight="1">
      <c r="A2994" s="1">
        <v>2989</v>
      </c>
      <c r="C2994" s="2" t="s">
        <v>3581</v>
      </c>
      <c r="E2994" t="str" cm="1">
        <f t="array" aca="1" ref="E2994" ca="1">IF(F2994&lt;&gt;"",INDIRECT("'"&amp;F2994&amp;"'!"&amp;G2994),"")</f>
        <v/>
      </c>
      <c r="F2994" s="550"/>
      <c r="H2994" s="3"/>
      <c r="I2994" s="3"/>
      <c r="J2994" s="3"/>
    </row>
    <row r="2995" spans="1:18" ht="15.75" customHeight="1">
      <c r="A2995" s="1">
        <v>2990</v>
      </c>
      <c r="C2995" s="2" t="s">
        <v>3581</v>
      </c>
      <c r="E2995" t="str" cm="1">
        <f t="array" aca="1" ref="E2995" ca="1">IF(F2995&lt;&gt;"",INDIRECT("'"&amp;F2995&amp;"'!"&amp;G2995),"")</f>
        <v/>
      </c>
      <c r="F2995" s="550"/>
      <c r="R2995" s="1175"/>
    </row>
    <row r="2996" spans="1:18" ht="15.75" customHeight="1">
      <c r="A2996" s="1">
        <v>2991</v>
      </c>
      <c r="C2996" s="2" t="s">
        <v>3581</v>
      </c>
      <c r="E2996" t="str" cm="1">
        <f t="array" aca="1" ref="E2996" ca="1">IF(F2996&lt;&gt;"",INDIRECT("'"&amp;F2996&amp;"'!"&amp;G2996),"")</f>
        <v/>
      </c>
      <c r="F2996" s="550"/>
      <c r="H2996" s="3"/>
      <c r="I2996" s="3"/>
      <c r="J2996" s="3"/>
    </row>
    <row r="2997" spans="1:18" ht="15.75" customHeight="1">
      <c r="A2997" s="1">
        <v>2992</v>
      </c>
      <c r="C2997" s="2" t="s">
        <v>3581</v>
      </c>
      <c r="E2997" t="str" cm="1">
        <f t="array" aca="1" ref="E2997" ca="1">IF(F2997&lt;&gt;"",INDIRECT("'"&amp;F2997&amp;"'!"&amp;G2997),"")</f>
        <v/>
      </c>
      <c r="F2997" s="550"/>
      <c r="H2997" s="3"/>
      <c r="I2997" s="3"/>
      <c r="J2997" s="3"/>
    </row>
    <row r="2998" spans="1:18" ht="15.75" customHeight="1">
      <c r="A2998" s="1">
        <v>2993</v>
      </c>
      <c r="C2998" s="2" t="s">
        <v>3581</v>
      </c>
      <c r="E2998" t="str" cm="1">
        <f t="array" aca="1" ref="E2998" ca="1">IF(F2998&lt;&gt;"",INDIRECT("'"&amp;F2998&amp;"'!"&amp;G2998),"")</f>
        <v/>
      </c>
      <c r="F2998" s="550"/>
      <c r="H2998" s="3"/>
      <c r="I2998" s="3"/>
      <c r="J2998" s="3"/>
    </row>
    <row r="2999" spans="1:18">
      <c r="A2999">
        <v>2994</v>
      </c>
      <c r="B2999" s="6">
        <f>'EstExp 11-19'!C10</f>
        <v>0</v>
      </c>
      <c r="D2999" t="b">
        <f t="shared" ref="D2999:D3004" ca="1" si="48">E2999=B2999</f>
        <v>1</v>
      </c>
      <c r="E2999" cm="1">
        <f t="array" aca="1" ref="E2999" ca="1">IF(F2999&lt;&gt;"",INDIRECT("'"&amp;F2999&amp;"'!"&amp;G2999),"")</f>
        <v>0</v>
      </c>
      <c r="F2999" s="1175" t="s">
        <v>3614</v>
      </c>
      <c r="G2999" t="s">
        <v>3528</v>
      </c>
      <c r="R2999" s="1175"/>
    </row>
    <row r="3000" spans="1:18">
      <c r="A3000">
        <v>2995</v>
      </c>
      <c r="B3000" s="6">
        <f>'EstExp 11-19'!D10</f>
        <v>0</v>
      </c>
      <c r="D3000" t="b">
        <f t="shared" ca="1" si="48"/>
        <v>1</v>
      </c>
      <c r="E3000" cm="1">
        <f t="array" aca="1" ref="E3000" ca="1">IF(F3000&lt;&gt;"",INDIRECT("'"&amp;F3000&amp;"'!"&amp;G3000),"")</f>
        <v>0</v>
      </c>
      <c r="F3000" s="1175" t="s">
        <v>3614</v>
      </c>
      <c r="G3000" t="s">
        <v>3542</v>
      </c>
      <c r="R3000" s="1175"/>
    </row>
    <row r="3001" spans="1:18">
      <c r="A3001">
        <v>2996</v>
      </c>
      <c r="B3001" s="6">
        <f>'EstExp 11-19'!E10</f>
        <v>0</v>
      </c>
      <c r="D3001" t="b">
        <f t="shared" ca="1" si="48"/>
        <v>1</v>
      </c>
      <c r="E3001" cm="1">
        <f t="array" aca="1" ref="E3001" ca="1">IF(F3001&lt;&gt;"",INDIRECT("'"&amp;F3001&amp;"'!"&amp;G3001),"")</f>
        <v>0</v>
      </c>
      <c r="F3001" s="1175" t="s">
        <v>3614</v>
      </c>
      <c r="G3001" t="s">
        <v>3553</v>
      </c>
      <c r="R3001" s="1175"/>
    </row>
    <row r="3002" spans="1:18">
      <c r="A3002">
        <v>2997</v>
      </c>
      <c r="B3002" s="6">
        <f>'EstExp 11-19'!F10</f>
        <v>0</v>
      </c>
      <c r="D3002" t="b">
        <f t="shared" ca="1" si="48"/>
        <v>1</v>
      </c>
      <c r="E3002" cm="1">
        <f t="array" aca="1" ref="E3002" ca="1">IF(F3002&lt;&gt;"",INDIRECT("'"&amp;F3002&amp;"'!"&amp;G3002),"")</f>
        <v>0</v>
      </c>
      <c r="F3002" s="1175" t="s">
        <v>3614</v>
      </c>
      <c r="G3002" t="s">
        <v>3564</v>
      </c>
      <c r="R3002" s="1175"/>
    </row>
    <row r="3003" spans="1:18" ht="15" customHeight="1">
      <c r="A3003">
        <v>2998</v>
      </c>
      <c r="B3003" s="6">
        <f>'EstExp 11-19'!G10</f>
        <v>0</v>
      </c>
      <c r="D3003" t="b">
        <f t="shared" ca="1" si="48"/>
        <v>1</v>
      </c>
      <c r="E3003" cm="1">
        <f t="array" aca="1" ref="E3003" ca="1">IF(F3003&lt;&gt;"",INDIRECT("'"&amp;F3003&amp;"'!"&amp;G3003),"")</f>
        <v>0</v>
      </c>
      <c r="F3003" s="1175" t="s">
        <v>3614</v>
      </c>
      <c r="G3003" t="s">
        <v>3575</v>
      </c>
      <c r="H3003" s="3"/>
      <c r="I3003" s="3"/>
      <c r="J3003" s="3"/>
    </row>
    <row r="3004" spans="1:18" ht="15" customHeight="1">
      <c r="A3004">
        <v>2999</v>
      </c>
      <c r="B3004" s="6">
        <f>'EstExp 11-19'!H10</f>
        <v>0</v>
      </c>
      <c r="D3004" t="b">
        <f t="shared" ca="1" si="48"/>
        <v>1</v>
      </c>
      <c r="E3004" cm="1">
        <f t="array" aca="1" ref="E3004" ca="1">IF(F3004&lt;&gt;"",INDIRECT("'"&amp;F3004&amp;"'!"&amp;G3004),"")</f>
        <v>0</v>
      </c>
      <c r="F3004" s="1175" t="s">
        <v>3614</v>
      </c>
      <c r="G3004" t="s">
        <v>3586</v>
      </c>
      <c r="H3004" s="3"/>
      <c r="I3004" s="3"/>
      <c r="J3004" s="3"/>
    </row>
    <row r="3005" spans="1:18" ht="15.75" customHeight="1">
      <c r="A3005" s="1">
        <v>3000</v>
      </c>
      <c r="C3005" s="2" t="s">
        <v>3871</v>
      </c>
      <c r="E3005" t="str" cm="1">
        <f t="array" aca="1" ref="E3005" ca="1">IF(F3005&lt;&gt;"",INDIRECT("'"&amp;F3005&amp;"'!"&amp;G3005),"")</f>
        <v/>
      </c>
      <c r="F3005" s="550"/>
      <c r="R3005" s="1175"/>
    </row>
    <row r="3006" spans="1:18" ht="15" customHeight="1">
      <c r="A3006">
        <v>3001</v>
      </c>
      <c r="B3006" s="6">
        <f>'EstExp 11-19'!K10</f>
        <v>0</v>
      </c>
      <c r="D3006" t="b">
        <f ca="1">E3006=B3006</f>
        <v>1</v>
      </c>
      <c r="E3006" cm="1">
        <f t="array" aca="1" ref="E3006" ca="1">IF(F3006&lt;&gt;"",INDIRECT("'"&amp;F3006&amp;"'!"&amp;G3006),"")</f>
        <v>0</v>
      </c>
      <c r="F3006" s="1175" t="s">
        <v>3614</v>
      </c>
      <c r="G3006" t="s">
        <v>3605</v>
      </c>
      <c r="H3006" s="3"/>
      <c r="I3006" s="3"/>
      <c r="J3006" s="3"/>
    </row>
    <row r="3007" spans="1:18" ht="15.75" customHeight="1">
      <c r="A3007" s="1">
        <v>3002</v>
      </c>
      <c r="C3007" s="2" t="s">
        <v>3871</v>
      </c>
      <c r="E3007" t="str" cm="1">
        <f t="array" aca="1" ref="E3007" ca="1">IF(F3007&lt;&gt;"",INDIRECT("'"&amp;F3007&amp;"'!"&amp;G3007),"")</f>
        <v/>
      </c>
      <c r="F3007" s="550"/>
      <c r="H3007" s="3"/>
      <c r="I3007" s="3"/>
      <c r="J3007" s="3"/>
    </row>
    <row r="3008" spans="1:18" ht="15" customHeight="1">
      <c r="A3008">
        <v>3003</v>
      </c>
      <c r="B3008" s="6">
        <f>'EstExp 11-19'!D223</f>
        <v>0</v>
      </c>
      <c r="D3008" t="b">
        <f ca="1">E3008=B3008</f>
        <v>1</v>
      </c>
      <c r="E3008" cm="1">
        <f t="array" aca="1" ref="E3008" ca="1">IF(F3008&lt;&gt;"",INDIRECT("'"&amp;F3008&amp;"'!"&amp;G3008),"")</f>
        <v>0</v>
      </c>
      <c r="F3008" s="1175" t="s">
        <v>3614</v>
      </c>
      <c r="G3008" t="s">
        <v>4311</v>
      </c>
      <c r="H3008" s="3"/>
      <c r="I3008" s="3"/>
      <c r="J3008" s="3"/>
    </row>
    <row r="3009" spans="1:18" ht="15" customHeight="1">
      <c r="A3009">
        <v>3004</v>
      </c>
      <c r="B3009" s="6">
        <f>'EstExp 11-19'!K223</f>
        <v>0</v>
      </c>
      <c r="D3009" t="b">
        <f ca="1">E3009=B3009</f>
        <v>1</v>
      </c>
      <c r="E3009" cm="1">
        <f t="array" aca="1" ref="E3009" ca="1">IF(F3009&lt;&gt;"",INDIRECT("'"&amp;F3009&amp;"'!"&amp;G3009),"")</f>
        <v>0</v>
      </c>
      <c r="F3009" s="1175" t="s">
        <v>3614</v>
      </c>
      <c r="G3009" t="s">
        <v>4312</v>
      </c>
      <c r="H3009" s="3"/>
      <c r="I3009" s="3"/>
      <c r="J3009" s="3"/>
    </row>
    <row r="3010" spans="1:18" ht="15.75" customHeight="1">
      <c r="A3010" s="1">
        <v>3005</v>
      </c>
      <c r="C3010" s="2" t="s">
        <v>3581</v>
      </c>
      <c r="E3010" t="str" cm="1">
        <f t="array" aca="1" ref="E3010" ca="1">IF(F3010&lt;&gt;"",INDIRECT("'"&amp;F3010&amp;"'!"&amp;G3010),"")</f>
        <v/>
      </c>
      <c r="F3010" s="550"/>
      <c r="R3010" s="1175"/>
    </row>
    <row r="3011" spans="1:18" ht="15.75" customHeight="1">
      <c r="A3011" s="1">
        <v>3006</v>
      </c>
      <c r="C3011" s="2" t="s">
        <v>3581</v>
      </c>
      <c r="E3011" t="str" cm="1">
        <f t="array" aca="1" ref="E3011" ca="1">IF(F3011&lt;&gt;"",INDIRECT("'"&amp;F3011&amp;"'!"&amp;G3011),"")</f>
        <v/>
      </c>
      <c r="F3011" s="550"/>
      <c r="R3011" s="1175"/>
    </row>
    <row r="3012" spans="1:18" ht="15.75" customHeight="1">
      <c r="A3012" s="1">
        <v>3007</v>
      </c>
      <c r="C3012" s="2" t="s">
        <v>3581</v>
      </c>
      <c r="E3012" t="str" cm="1">
        <f t="array" aca="1" ref="E3012" ca="1">IF(F3012&lt;&gt;"",INDIRECT("'"&amp;F3012&amp;"'!"&amp;G3012),"")</f>
        <v/>
      </c>
      <c r="F3012" s="550"/>
      <c r="R3012" s="1175"/>
    </row>
    <row r="3013" spans="1:18" ht="15.75" customHeight="1">
      <c r="A3013" s="1">
        <v>3008</v>
      </c>
      <c r="C3013" s="2" t="s">
        <v>3581</v>
      </c>
      <c r="E3013" t="str" cm="1">
        <f t="array" aca="1" ref="E3013" ca="1">IF(F3013&lt;&gt;"",INDIRECT("'"&amp;F3013&amp;"'!"&amp;G3013),"")</f>
        <v/>
      </c>
      <c r="F3013" s="550"/>
      <c r="H3013" s="3"/>
      <c r="I3013" s="3"/>
      <c r="J3013" s="3"/>
    </row>
    <row r="3014" spans="1:18" ht="15.75" customHeight="1">
      <c r="A3014" s="1">
        <v>3009</v>
      </c>
      <c r="C3014" s="2" t="s">
        <v>3581</v>
      </c>
      <c r="E3014" t="str" cm="1">
        <f t="array" aca="1" ref="E3014" ca="1">IF(F3014&lt;&gt;"",INDIRECT("'"&amp;F3014&amp;"'!"&amp;G3014),"")</f>
        <v/>
      </c>
      <c r="F3014" s="550"/>
      <c r="H3014" s="3"/>
      <c r="I3014" s="3"/>
      <c r="J3014" s="3"/>
    </row>
    <row r="3015" spans="1:18" ht="15.75" customHeight="1">
      <c r="A3015" s="1">
        <v>3010</v>
      </c>
      <c r="C3015" s="2" t="s">
        <v>3581</v>
      </c>
      <c r="E3015" t="str" cm="1">
        <f t="array" aca="1" ref="E3015" ca="1">IF(F3015&lt;&gt;"",INDIRECT("'"&amp;F3015&amp;"'!"&amp;G3015),"")</f>
        <v/>
      </c>
      <c r="F3015" s="550"/>
      <c r="H3015" s="3"/>
      <c r="I3015" s="3"/>
      <c r="J3015" s="3"/>
    </row>
    <row r="3016" spans="1:18" ht="15.75" customHeight="1">
      <c r="A3016" s="1">
        <v>3011</v>
      </c>
      <c r="C3016" s="2" t="s">
        <v>3581</v>
      </c>
      <c r="E3016" t="str" cm="1">
        <f t="array" aca="1" ref="E3016" ca="1">IF(F3016&lt;&gt;"",INDIRECT("'"&amp;F3016&amp;"'!"&amp;G3016),"")</f>
        <v/>
      </c>
      <c r="F3016" s="550"/>
      <c r="H3016" s="3"/>
      <c r="I3016" s="3"/>
      <c r="J3016" s="3"/>
    </row>
    <row r="3017" spans="1:18" ht="15.75" customHeight="1">
      <c r="A3017" s="1">
        <v>3012</v>
      </c>
      <c r="C3017" s="2" t="s">
        <v>3581</v>
      </c>
      <c r="E3017" t="str" cm="1">
        <f t="array" aca="1" ref="E3017" ca="1">IF(F3017&lt;&gt;"",INDIRECT("'"&amp;F3017&amp;"'!"&amp;G3017),"")</f>
        <v/>
      </c>
      <c r="F3017" s="550"/>
      <c r="H3017" s="3"/>
      <c r="I3017" s="3"/>
      <c r="J3017" s="3"/>
    </row>
    <row r="3018" spans="1:18" ht="15.75" customHeight="1">
      <c r="A3018" s="1">
        <v>3013</v>
      </c>
      <c r="C3018" s="2" t="s">
        <v>3581</v>
      </c>
      <c r="E3018" t="str" cm="1">
        <f t="array" aca="1" ref="E3018" ca="1">IF(F3018&lt;&gt;"",INDIRECT("'"&amp;F3018&amp;"'!"&amp;G3018),"")</f>
        <v/>
      </c>
      <c r="F3018" s="550"/>
      <c r="R3018" s="1175"/>
    </row>
    <row r="3019" spans="1:18" ht="15.75" customHeight="1">
      <c r="A3019" s="1">
        <v>3014</v>
      </c>
      <c r="C3019" s="2" t="s">
        <v>3581</v>
      </c>
      <c r="E3019" t="str" cm="1">
        <f t="array" aca="1" ref="E3019" ca="1">IF(F3019&lt;&gt;"",INDIRECT("'"&amp;F3019&amp;"'!"&amp;G3019),"")</f>
        <v/>
      </c>
      <c r="F3019" s="550"/>
      <c r="H3019" s="3"/>
      <c r="I3019" s="3"/>
      <c r="J3019" s="3"/>
    </row>
    <row r="3020" spans="1:18" ht="15.75" customHeight="1">
      <c r="A3020" s="1">
        <v>3015</v>
      </c>
      <c r="C3020" s="2" t="s">
        <v>3581</v>
      </c>
      <c r="E3020" t="str" cm="1">
        <f t="array" aca="1" ref="E3020" ca="1">IF(F3020&lt;&gt;"",INDIRECT("'"&amp;F3020&amp;"'!"&amp;G3020),"")</f>
        <v/>
      </c>
      <c r="F3020" s="550"/>
      <c r="H3020" s="3"/>
      <c r="I3020" s="3"/>
      <c r="J3020" s="3"/>
    </row>
    <row r="3021" spans="1:18" ht="15.75" customHeight="1">
      <c r="A3021" s="1">
        <v>3016</v>
      </c>
      <c r="C3021" s="2" t="s">
        <v>3581</v>
      </c>
      <c r="E3021" t="str" cm="1">
        <f t="array" aca="1" ref="E3021" ca="1">IF(F3021&lt;&gt;"",INDIRECT("'"&amp;F3021&amp;"'!"&amp;G3021),"")</f>
        <v/>
      </c>
      <c r="F3021" s="550"/>
      <c r="H3021" s="3"/>
      <c r="I3021" s="3"/>
      <c r="J3021" s="3"/>
    </row>
    <row r="3022" spans="1:18">
      <c r="A3022">
        <v>3017</v>
      </c>
      <c r="B3022" s="6">
        <f>'BudgetSum 2-4'!D35</f>
        <v>0</v>
      </c>
      <c r="D3022" t="b">
        <f ca="1">E3022=B3022</f>
        <v>1</v>
      </c>
      <c r="E3022" cm="1">
        <f t="array" aca="1" ref="E3022" ca="1">IF(F3022&lt;&gt;"",INDIRECT("'"&amp;F3022&amp;"'!"&amp;G3022),"")</f>
        <v>0</v>
      </c>
      <c r="F3022" s="1175" t="s">
        <v>3517</v>
      </c>
      <c r="G3022" t="s">
        <v>4313</v>
      </c>
      <c r="R3022" s="1175"/>
    </row>
    <row r="3023" spans="1:18">
      <c r="A3023">
        <v>3018</v>
      </c>
      <c r="B3023" s="6">
        <f>'BudgetSum 2-4'!D36</f>
        <v>0</v>
      </c>
      <c r="D3023" t="b">
        <f ca="1">E3023=B3023</f>
        <v>1</v>
      </c>
      <c r="E3023" cm="1">
        <f t="array" aca="1" ref="E3023" ca="1">IF(F3023&lt;&gt;"",INDIRECT("'"&amp;F3023&amp;"'!"&amp;G3023),"")</f>
        <v>0</v>
      </c>
      <c r="F3023" s="1175" t="s">
        <v>3517</v>
      </c>
      <c r="G3023" t="s">
        <v>4314</v>
      </c>
      <c r="R3023" s="1175"/>
    </row>
    <row r="3024" spans="1:18" ht="15" customHeight="1">
      <c r="A3024">
        <v>3019</v>
      </c>
      <c r="B3024" s="6">
        <f>'BudgetSum 2-4'!D37</f>
        <v>0</v>
      </c>
      <c r="D3024" t="b">
        <f ca="1">E3024=B3024</f>
        <v>1</v>
      </c>
      <c r="E3024" cm="1">
        <f t="array" aca="1" ref="E3024" ca="1">IF(F3024&lt;&gt;"",INDIRECT("'"&amp;F3024&amp;"'!"&amp;G3024),"")</f>
        <v>0</v>
      </c>
      <c r="F3024" s="1175" t="s">
        <v>3517</v>
      </c>
      <c r="G3024" t="s">
        <v>4315</v>
      </c>
      <c r="H3024" s="3"/>
      <c r="I3024" s="3"/>
      <c r="J3024" s="3"/>
    </row>
    <row r="3025" spans="1:18" ht="15.75" customHeight="1">
      <c r="A3025" s="1">
        <v>3020</v>
      </c>
      <c r="C3025" s="2" t="s">
        <v>3581</v>
      </c>
      <c r="E3025" t="str" cm="1">
        <f t="array" aca="1" ref="E3025" ca="1">IF(F3025&lt;&gt;"",INDIRECT("'"&amp;F3025&amp;"'!"&amp;G3025),"")</f>
        <v/>
      </c>
      <c r="F3025" s="550"/>
      <c r="H3025" s="3"/>
      <c r="I3025" s="3"/>
      <c r="J3025" s="3"/>
    </row>
    <row r="3026" spans="1:18" ht="15" customHeight="1">
      <c r="A3026">
        <v>3021</v>
      </c>
      <c r="B3026" s="6">
        <f>'BudgetSum 2-4'!E35</f>
        <v>0</v>
      </c>
      <c r="D3026" t="b">
        <f ca="1">E3026=B3026</f>
        <v>1</v>
      </c>
      <c r="E3026" cm="1">
        <f t="array" aca="1" ref="E3026" ca="1">IF(F3026&lt;&gt;"",INDIRECT("'"&amp;F3026&amp;"'!"&amp;G3026),"")</f>
        <v>0</v>
      </c>
      <c r="F3026" s="1175" t="s">
        <v>3517</v>
      </c>
      <c r="G3026" t="s">
        <v>4316</v>
      </c>
      <c r="H3026" s="3"/>
      <c r="I3026" s="3"/>
      <c r="J3026" s="3"/>
    </row>
    <row r="3027" spans="1:18" ht="15" customHeight="1">
      <c r="A3027">
        <v>3022</v>
      </c>
      <c r="B3027" s="6">
        <f>'BudgetSum 2-4'!F35</f>
        <v>0</v>
      </c>
      <c r="D3027" t="b">
        <f ca="1">E3027=B3027</f>
        <v>1</v>
      </c>
      <c r="E3027" cm="1">
        <f t="array" aca="1" ref="E3027" ca="1">IF(F3027&lt;&gt;"",INDIRECT("'"&amp;F3027&amp;"'!"&amp;G3027),"")</f>
        <v>0</v>
      </c>
      <c r="F3027" s="1175" t="s">
        <v>3517</v>
      </c>
      <c r="G3027" t="s">
        <v>4317</v>
      </c>
      <c r="H3027" s="3"/>
      <c r="I3027" s="3"/>
      <c r="J3027" s="3"/>
    </row>
    <row r="3028" spans="1:18" ht="15" customHeight="1">
      <c r="A3028">
        <v>3023</v>
      </c>
      <c r="B3028" s="6">
        <f>'BudgetSum 2-4'!F36</f>
        <v>0</v>
      </c>
      <c r="D3028" t="b">
        <f ca="1">E3028=B3028</f>
        <v>1</v>
      </c>
      <c r="E3028" cm="1">
        <f t="array" aca="1" ref="E3028" ca="1">IF(F3028&lt;&gt;"",INDIRECT("'"&amp;F3028&amp;"'!"&amp;G3028),"")</f>
        <v>0</v>
      </c>
      <c r="F3028" s="1175" t="s">
        <v>3517</v>
      </c>
      <c r="G3028" t="s">
        <v>4318</v>
      </c>
      <c r="H3028" s="3"/>
      <c r="I3028" s="3"/>
      <c r="J3028" s="3"/>
    </row>
    <row r="3029" spans="1:18" ht="15" customHeight="1">
      <c r="A3029">
        <v>3024</v>
      </c>
      <c r="B3029" s="6">
        <f>'BudgetSum 2-4'!F37</f>
        <v>0</v>
      </c>
      <c r="D3029" t="b">
        <f ca="1">E3029=B3029</f>
        <v>1</v>
      </c>
      <c r="E3029" cm="1">
        <f t="array" aca="1" ref="E3029" ca="1">IF(F3029&lt;&gt;"",INDIRECT("'"&amp;F3029&amp;"'!"&amp;G3029),"")</f>
        <v>0</v>
      </c>
      <c r="F3029" s="1175" t="s">
        <v>3517</v>
      </c>
      <c r="G3029" t="s">
        <v>4319</v>
      </c>
      <c r="H3029" s="3"/>
      <c r="I3029" s="3"/>
      <c r="J3029" s="3"/>
    </row>
    <row r="3030" spans="1:18" ht="15.75" customHeight="1">
      <c r="A3030" s="1">
        <v>3025</v>
      </c>
      <c r="C3030" s="2" t="s">
        <v>3581</v>
      </c>
      <c r="E3030" t="str" cm="1">
        <f t="array" aca="1" ref="E3030" ca="1">IF(F3030&lt;&gt;"",INDIRECT("'"&amp;F3030&amp;"'!"&amp;G3030),"")</f>
        <v/>
      </c>
      <c r="F3030" s="550"/>
      <c r="H3030" s="3"/>
      <c r="I3030" s="3"/>
      <c r="J3030" s="3"/>
    </row>
    <row r="3031" spans="1:18" ht="15.75" customHeight="1">
      <c r="A3031" s="1">
        <v>3026</v>
      </c>
      <c r="C3031" s="2" t="s">
        <v>3581</v>
      </c>
      <c r="E3031" t="str" cm="1">
        <f t="array" aca="1" ref="E3031" ca="1">IF(F3031&lt;&gt;"",INDIRECT("'"&amp;F3031&amp;"'!"&amp;G3031),"")</f>
        <v/>
      </c>
      <c r="F3031" s="550"/>
    </row>
    <row r="3032" spans="1:18" ht="15.75" customHeight="1">
      <c r="A3032" s="1">
        <v>3027</v>
      </c>
      <c r="C3032" s="2" t="s">
        <v>3581</v>
      </c>
      <c r="E3032" t="str" cm="1">
        <f t="array" aca="1" ref="E3032" ca="1">IF(F3032&lt;&gt;"",INDIRECT("'"&amp;F3032&amp;"'!"&amp;G3032),"")</f>
        <v/>
      </c>
      <c r="F3032" s="550"/>
      <c r="H3032" s="3"/>
      <c r="I3032" s="3"/>
      <c r="J3032" s="3"/>
    </row>
    <row r="3033" spans="1:18" ht="15.75" customHeight="1">
      <c r="A3033" s="1">
        <v>3028</v>
      </c>
      <c r="C3033" s="2" t="s">
        <v>3581</v>
      </c>
      <c r="E3033" t="str" cm="1">
        <f t="array" aca="1" ref="E3033" ca="1">IF(F3033&lt;&gt;"",INDIRECT("'"&amp;F3033&amp;"'!"&amp;G3033),"")</f>
        <v/>
      </c>
      <c r="F3033" s="550"/>
      <c r="H3033" s="3"/>
      <c r="I3033" s="3"/>
      <c r="J3033" s="3"/>
    </row>
    <row r="3034" spans="1:18" ht="15.75" customHeight="1">
      <c r="A3034" s="1">
        <v>3029</v>
      </c>
      <c r="C3034" s="2" t="s">
        <v>3581</v>
      </c>
      <c r="E3034" t="str" cm="1">
        <f t="array" aca="1" ref="E3034" ca="1">IF(F3034&lt;&gt;"",INDIRECT("'"&amp;F3034&amp;"'!"&amp;G3034),"")</f>
        <v/>
      </c>
      <c r="F3034" s="550"/>
    </row>
    <row r="3035" spans="1:18" ht="15.75" customHeight="1">
      <c r="A3035" s="1">
        <v>3030</v>
      </c>
      <c r="C3035" s="2" t="s">
        <v>3581</v>
      </c>
      <c r="E3035" t="str" cm="1">
        <f t="array" aca="1" ref="E3035" ca="1">IF(F3035&lt;&gt;"",INDIRECT("'"&amp;F3035&amp;"'!"&amp;G3035),"")</f>
        <v/>
      </c>
      <c r="F3035" s="550"/>
    </row>
    <row r="3036" spans="1:18" ht="15.75" customHeight="1">
      <c r="A3036" s="1">
        <v>3031</v>
      </c>
      <c r="C3036" s="2" t="s">
        <v>3581</v>
      </c>
      <c r="E3036" t="str" cm="1">
        <f t="array" aca="1" ref="E3036" ca="1">IF(F3036&lt;&gt;"",INDIRECT("'"&amp;F3036&amp;"'!"&amp;G3036),"")</f>
        <v/>
      </c>
      <c r="F3036" s="550"/>
      <c r="R3036" s="1175"/>
    </row>
    <row r="3037" spans="1:18" ht="15.75" customHeight="1">
      <c r="A3037" s="1">
        <v>3032</v>
      </c>
      <c r="C3037" s="2" t="s">
        <v>3581</v>
      </c>
      <c r="E3037" t="str" cm="1">
        <f t="array" aca="1" ref="E3037" ca="1">IF(F3037&lt;&gt;"",INDIRECT("'"&amp;F3037&amp;"'!"&amp;G3037),"")</f>
        <v/>
      </c>
      <c r="F3037" s="550"/>
      <c r="H3037" s="3"/>
      <c r="I3037" s="3"/>
      <c r="J3037" s="3"/>
    </row>
    <row r="3038" spans="1:18" ht="15.75" customHeight="1">
      <c r="A3038" s="1">
        <v>3033</v>
      </c>
      <c r="C3038" s="2" t="s">
        <v>3581</v>
      </c>
      <c r="E3038" t="str" cm="1">
        <f t="array" aca="1" ref="E3038" ca="1">IF(F3038&lt;&gt;"",INDIRECT("'"&amp;F3038&amp;"'!"&amp;G3038),"")</f>
        <v/>
      </c>
      <c r="F3038" s="550"/>
      <c r="H3038" s="3"/>
      <c r="I3038" s="3"/>
      <c r="J3038" s="3"/>
    </row>
    <row r="3039" spans="1:18" ht="15.75" customHeight="1">
      <c r="A3039" s="1">
        <v>3034</v>
      </c>
      <c r="C3039" s="2" t="s">
        <v>3581</v>
      </c>
      <c r="E3039" t="str" cm="1">
        <f t="array" aca="1" ref="E3039" ca="1">IF(F3039&lt;&gt;"",INDIRECT("'"&amp;F3039&amp;"'!"&amp;G3039),"")</f>
        <v/>
      </c>
      <c r="F3039" s="550"/>
      <c r="H3039" s="3"/>
      <c r="I3039" s="3"/>
      <c r="J3039" s="3"/>
    </row>
    <row r="3040" spans="1:18" ht="15.75" customHeight="1">
      <c r="A3040" s="1">
        <v>3035</v>
      </c>
      <c r="C3040" s="2" t="s">
        <v>3581</v>
      </c>
      <c r="E3040" t="str" cm="1">
        <f t="array" aca="1" ref="E3040" ca="1">IF(F3040&lt;&gt;"",INDIRECT("'"&amp;F3040&amp;"'!"&amp;G3040),"")</f>
        <v/>
      </c>
      <c r="F3040" s="550"/>
      <c r="H3040" s="3"/>
      <c r="I3040" s="3"/>
      <c r="J3040" s="3"/>
    </row>
    <row r="3041" spans="1:18" ht="15.75" customHeight="1">
      <c r="A3041" s="1">
        <v>3036</v>
      </c>
      <c r="C3041" s="2" t="s">
        <v>3581</v>
      </c>
      <c r="E3041" t="str" cm="1">
        <f t="array" aca="1" ref="E3041" ca="1">IF(F3041&lt;&gt;"",INDIRECT("'"&amp;F3041&amp;"'!"&amp;G3041),"")</f>
        <v/>
      </c>
      <c r="F3041" s="550"/>
      <c r="H3041" s="3"/>
      <c r="I3041" s="3"/>
      <c r="J3041" s="3"/>
    </row>
    <row r="3042" spans="1:18" ht="15.75" customHeight="1">
      <c r="A3042" s="1">
        <v>3037</v>
      </c>
      <c r="C3042" s="2" t="s">
        <v>3581</v>
      </c>
      <c r="E3042" t="str" cm="1">
        <f t="array" aca="1" ref="E3042" ca="1">IF(F3042&lt;&gt;"",INDIRECT("'"&amp;F3042&amp;"'!"&amp;G3042),"")</f>
        <v/>
      </c>
      <c r="F3042" s="550"/>
      <c r="H3042" s="3"/>
      <c r="I3042" s="3"/>
      <c r="J3042" s="3"/>
    </row>
    <row r="3043" spans="1:18" ht="15.75" customHeight="1">
      <c r="A3043" s="1">
        <v>3038</v>
      </c>
      <c r="C3043" s="2" t="s">
        <v>3581</v>
      </c>
      <c r="E3043" t="str" cm="1">
        <f t="array" aca="1" ref="E3043" ca="1">IF(F3043&lt;&gt;"",INDIRECT("'"&amp;F3043&amp;"'!"&amp;G3043),"")</f>
        <v/>
      </c>
      <c r="F3043" s="550"/>
      <c r="H3043" s="3"/>
      <c r="I3043" s="3"/>
      <c r="J3043" s="3"/>
    </row>
    <row r="3044" spans="1:18" ht="15.75" customHeight="1">
      <c r="A3044" s="1">
        <v>3039</v>
      </c>
      <c r="C3044" s="2" t="s">
        <v>3581</v>
      </c>
      <c r="E3044" t="str" cm="1">
        <f t="array" aca="1" ref="E3044" ca="1">IF(F3044&lt;&gt;"",INDIRECT("'"&amp;F3044&amp;"'!"&amp;G3044),"")</f>
        <v/>
      </c>
      <c r="F3044" s="550"/>
      <c r="H3044" s="3"/>
      <c r="I3044" s="3"/>
      <c r="J3044" s="3"/>
    </row>
    <row r="3045" spans="1:18" ht="15.75" customHeight="1">
      <c r="A3045" s="1">
        <v>3040</v>
      </c>
      <c r="C3045" s="2" t="s">
        <v>3581</v>
      </c>
      <c r="E3045" t="str" cm="1">
        <f t="array" aca="1" ref="E3045" ca="1">IF(F3045&lt;&gt;"",INDIRECT("'"&amp;F3045&amp;"'!"&amp;G3045),"")</f>
        <v/>
      </c>
      <c r="F3045" s="550"/>
      <c r="R3045" s="1175"/>
    </row>
    <row r="3046" spans="1:18" ht="15.75" customHeight="1">
      <c r="A3046" s="1">
        <v>3041</v>
      </c>
      <c r="C3046" s="2" t="s">
        <v>3581</v>
      </c>
      <c r="E3046" t="str" cm="1">
        <f t="array" aca="1" ref="E3046" ca="1">IF(F3046&lt;&gt;"",INDIRECT("'"&amp;F3046&amp;"'!"&amp;G3046),"")</f>
        <v/>
      </c>
      <c r="F3046" s="550"/>
      <c r="R3046" s="1175"/>
    </row>
    <row r="3047" spans="1:18" ht="15.75" customHeight="1">
      <c r="A3047" s="1">
        <v>3042</v>
      </c>
      <c r="C3047" s="2" t="s">
        <v>3581</v>
      </c>
      <c r="E3047" t="str" cm="1">
        <f t="array" aca="1" ref="E3047" ca="1">IF(F3047&lt;&gt;"",INDIRECT("'"&amp;F3047&amp;"'!"&amp;G3047),"")</f>
        <v/>
      </c>
      <c r="F3047" s="550"/>
      <c r="R3047" s="1175"/>
    </row>
    <row r="3048" spans="1:18" ht="15.75" customHeight="1">
      <c r="A3048" s="1">
        <v>3043</v>
      </c>
      <c r="C3048" s="2" t="s">
        <v>3581</v>
      </c>
      <c r="E3048" t="str" cm="1">
        <f t="array" aca="1" ref="E3048" ca="1">IF(F3048&lt;&gt;"",INDIRECT("'"&amp;F3048&amp;"'!"&amp;G3048),"")</f>
        <v/>
      </c>
      <c r="F3048" s="550"/>
      <c r="R3048" s="1175"/>
    </row>
    <row r="3049" spans="1:18" ht="15.75" customHeight="1">
      <c r="A3049" s="1">
        <v>3044</v>
      </c>
      <c r="C3049" s="2" t="s">
        <v>3581</v>
      </c>
      <c r="E3049" t="str" cm="1">
        <f t="array" aca="1" ref="E3049" ca="1">IF(F3049&lt;&gt;"",INDIRECT("'"&amp;F3049&amp;"'!"&amp;G3049),"")</f>
        <v/>
      </c>
      <c r="F3049" s="550"/>
      <c r="R3049" s="1175"/>
    </row>
    <row r="3050" spans="1:18" ht="15.75" customHeight="1">
      <c r="A3050" s="1">
        <v>3045</v>
      </c>
      <c r="C3050" s="2" t="s">
        <v>3581</v>
      </c>
      <c r="E3050" t="str" cm="1">
        <f t="array" aca="1" ref="E3050" ca="1">IF(F3050&lt;&gt;"",INDIRECT("'"&amp;F3050&amp;"'!"&amp;G3050),"")</f>
        <v/>
      </c>
      <c r="F3050" s="550"/>
      <c r="R3050" s="1175"/>
    </row>
    <row r="3051" spans="1:18" ht="15.75" customHeight="1">
      <c r="A3051" s="1">
        <v>3046</v>
      </c>
      <c r="C3051" s="2" t="s">
        <v>3581</v>
      </c>
      <c r="E3051" t="str" cm="1">
        <f t="array" aca="1" ref="E3051" ca="1">IF(F3051&lt;&gt;"",INDIRECT("'"&amp;F3051&amp;"'!"&amp;G3051),"")</f>
        <v/>
      </c>
      <c r="F3051" s="550"/>
      <c r="H3051" s="3"/>
      <c r="I3051" s="3"/>
      <c r="J3051" s="3"/>
    </row>
    <row r="3052" spans="1:18" ht="15.75" customHeight="1">
      <c r="A3052" s="1">
        <v>3047</v>
      </c>
      <c r="C3052" s="2" t="s">
        <v>3581</v>
      </c>
      <c r="E3052" t="str" cm="1">
        <f t="array" aca="1" ref="E3052" ca="1">IF(F3052&lt;&gt;"",INDIRECT("'"&amp;F3052&amp;"'!"&amp;G3052),"")</f>
        <v/>
      </c>
      <c r="F3052" s="550"/>
      <c r="H3052" s="3"/>
      <c r="I3052" s="3"/>
      <c r="J3052" s="3"/>
    </row>
    <row r="3053" spans="1:18" ht="15.75" customHeight="1">
      <c r="A3053" s="1">
        <v>3048</v>
      </c>
      <c r="C3053" s="2" t="s">
        <v>3581</v>
      </c>
      <c r="E3053" t="str" cm="1">
        <f t="array" aca="1" ref="E3053" ca="1">IF(F3053&lt;&gt;"",INDIRECT("'"&amp;F3053&amp;"'!"&amp;G3053),"")</f>
        <v/>
      </c>
      <c r="F3053" s="550"/>
      <c r="H3053" s="3"/>
      <c r="I3053" s="3"/>
      <c r="J3053" s="3"/>
    </row>
    <row r="3054" spans="1:18" ht="15.75" customHeight="1">
      <c r="A3054" s="1">
        <v>3049</v>
      </c>
      <c r="C3054" s="2" t="s">
        <v>3581</v>
      </c>
      <c r="E3054" t="str" cm="1">
        <f t="array" aca="1" ref="E3054" ca="1">IF(F3054&lt;&gt;"",INDIRECT("'"&amp;F3054&amp;"'!"&amp;G3054),"")</f>
        <v/>
      </c>
      <c r="F3054" s="550"/>
      <c r="H3054" s="3"/>
      <c r="I3054" s="3"/>
      <c r="J3054" s="3"/>
    </row>
    <row r="3055" spans="1:18" ht="15.75" customHeight="1">
      <c r="A3055" s="1">
        <v>3050</v>
      </c>
      <c r="C3055" s="2" t="s">
        <v>3581</v>
      </c>
      <c r="E3055" t="str" cm="1">
        <f t="array" aca="1" ref="E3055" ca="1">IF(F3055&lt;&gt;"",INDIRECT("'"&amp;F3055&amp;"'!"&amp;G3055),"")</f>
        <v/>
      </c>
      <c r="F3055" s="550"/>
      <c r="R3055" s="1175"/>
    </row>
    <row r="3056" spans="1:18" ht="15.75" customHeight="1">
      <c r="A3056" s="1">
        <v>3051</v>
      </c>
      <c r="C3056" s="2" t="s">
        <v>3581</v>
      </c>
      <c r="E3056" t="str" cm="1">
        <f t="array" aca="1" ref="E3056" ca="1">IF(F3056&lt;&gt;"",INDIRECT("'"&amp;F3056&amp;"'!"&amp;G3056),"")</f>
        <v/>
      </c>
      <c r="F3056" s="550"/>
      <c r="R3056" s="1175"/>
    </row>
    <row r="3057" spans="1:18" ht="15.75" customHeight="1">
      <c r="A3057" s="1">
        <v>3052</v>
      </c>
      <c r="C3057" s="2" t="s">
        <v>3581</v>
      </c>
      <c r="E3057" t="str" cm="1">
        <f t="array" aca="1" ref="E3057" ca="1">IF(F3057&lt;&gt;"",INDIRECT("'"&amp;F3057&amp;"'!"&amp;G3057),"")</f>
        <v/>
      </c>
      <c r="F3057" s="550"/>
      <c r="H3057" s="3"/>
      <c r="I3057" s="3"/>
      <c r="J3057" s="3"/>
    </row>
    <row r="3058" spans="1:18" ht="15.75" customHeight="1">
      <c r="A3058" s="1">
        <v>3053</v>
      </c>
      <c r="C3058" s="2" t="s">
        <v>3581</v>
      </c>
      <c r="E3058" t="str" cm="1">
        <f t="array" aca="1" ref="E3058" ca="1">IF(F3058&lt;&gt;"",INDIRECT("'"&amp;F3058&amp;"'!"&amp;G3058),"")</f>
        <v/>
      </c>
      <c r="F3058" s="550"/>
      <c r="H3058" s="3"/>
      <c r="I3058" s="3"/>
      <c r="J3058" s="3"/>
    </row>
    <row r="3059" spans="1:18" ht="15.75" customHeight="1">
      <c r="A3059" s="1">
        <v>3054</v>
      </c>
      <c r="C3059" s="2" t="s">
        <v>3581</v>
      </c>
      <c r="E3059" t="str" cm="1">
        <f t="array" aca="1" ref="E3059" ca="1">IF(F3059&lt;&gt;"",INDIRECT("'"&amp;F3059&amp;"'!"&amp;G3059),"")</f>
        <v/>
      </c>
      <c r="F3059" s="550"/>
      <c r="H3059" s="3"/>
      <c r="I3059" s="3"/>
      <c r="J3059" s="3"/>
    </row>
    <row r="3060" spans="1:18" ht="15.75" customHeight="1">
      <c r="A3060" s="1">
        <v>3055</v>
      </c>
      <c r="C3060" s="2" t="s">
        <v>3581</v>
      </c>
      <c r="E3060" t="str" cm="1">
        <f t="array" aca="1" ref="E3060" ca="1">IF(F3060&lt;&gt;"",INDIRECT("'"&amp;F3060&amp;"'!"&amp;G3060),"")</f>
        <v/>
      </c>
      <c r="F3060" s="550"/>
    </row>
    <row r="3061" spans="1:18" ht="15.75" customHeight="1">
      <c r="A3061" s="1">
        <v>3056</v>
      </c>
      <c r="C3061" s="2" t="s">
        <v>3581</v>
      </c>
      <c r="E3061" t="str" cm="1">
        <f t="array" aca="1" ref="E3061" ca="1">IF(F3061&lt;&gt;"",INDIRECT("'"&amp;F3061&amp;"'!"&amp;G3061),"")</f>
        <v/>
      </c>
      <c r="F3061" s="550"/>
    </row>
    <row r="3062" spans="1:18" ht="15.75" customHeight="1">
      <c r="A3062" s="1">
        <v>3057</v>
      </c>
      <c r="C3062" s="2" t="s">
        <v>3581</v>
      </c>
      <c r="E3062" t="str" cm="1">
        <f t="array" aca="1" ref="E3062" ca="1">IF(F3062&lt;&gt;"",INDIRECT("'"&amp;F3062&amp;"'!"&amp;G3062),"")</f>
        <v/>
      </c>
      <c r="F3062" s="550"/>
    </row>
    <row r="3063" spans="1:18" ht="15.75" customHeight="1">
      <c r="A3063" s="1">
        <v>3058</v>
      </c>
      <c r="C3063" s="2" t="s">
        <v>3581</v>
      </c>
      <c r="E3063" t="str" cm="1">
        <f t="array" aca="1" ref="E3063" ca="1">IF(F3063&lt;&gt;"",INDIRECT("'"&amp;F3063&amp;"'!"&amp;G3063),"")</f>
        <v/>
      </c>
      <c r="F3063" s="550"/>
      <c r="R3063" s="1175"/>
    </row>
    <row r="3064" spans="1:18" ht="15.75" customHeight="1">
      <c r="A3064" s="1">
        <v>3059</v>
      </c>
      <c r="C3064" s="2" t="s">
        <v>3581</v>
      </c>
      <c r="E3064" t="str" cm="1">
        <f t="array" aca="1" ref="E3064" ca="1">IF(F3064&lt;&gt;"",INDIRECT("'"&amp;F3064&amp;"'!"&amp;G3064),"")</f>
        <v/>
      </c>
      <c r="F3064" s="550"/>
      <c r="R3064" s="1175"/>
    </row>
    <row r="3065" spans="1:18" ht="15.75" customHeight="1">
      <c r="A3065" s="1">
        <v>3060</v>
      </c>
      <c r="C3065" s="2" t="s">
        <v>3581</v>
      </c>
      <c r="E3065" t="str" cm="1">
        <f t="array" aca="1" ref="E3065" ca="1">IF(F3065&lt;&gt;"",INDIRECT("'"&amp;F3065&amp;"'!"&amp;G3065),"")</f>
        <v/>
      </c>
      <c r="F3065" s="550"/>
    </row>
    <row r="3066" spans="1:18" ht="15.75" customHeight="1">
      <c r="A3066" s="1">
        <v>3061</v>
      </c>
      <c r="C3066" s="2" t="s">
        <v>3581</v>
      </c>
      <c r="E3066" t="str" cm="1">
        <f t="array" aca="1" ref="E3066" ca="1">IF(F3066&lt;&gt;"",INDIRECT("'"&amp;F3066&amp;"'!"&amp;G3066),"")</f>
        <v/>
      </c>
      <c r="F3066" s="550"/>
      <c r="H3066" s="3"/>
      <c r="I3066" s="3"/>
      <c r="J3066" s="3"/>
    </row>
    <row r="3067" spans="1:18" ht="15.75" customHeight="1">
      <c r="A3067" s="1">
        <v>3062</v>
      </c>
      <c r="C3067" s="2" t="s">
        <v>3581</v>
      </c>
      <c r="E3067" t="str" cm="1">
        <f t="array" aca="1" ref="E3067" ca="1">IF(F3067&lt;&gt;"",INDIRECT("'"&amp;F3067&amp;"'!"&amp;G3067),"")</f>
        <v/>
      </c>
      <c r="F3067" s="550"/>
      <c r="H3067" s="3"/>
      <c r="I3067" s="3"/>
      <c r="J3067" s="3"/>
    </row>
    <row r="3068" spans="1:18" ht="15.75" customHeight="1">
      <c r="A3068" s="1">
        <v>3063</v>
      </c>
      <c r="C3068" s="2" t="s">
        <v>3581</v>
      </c>
      <c r="E3068" t="str" cm="1">
        <f t="array" aca="1" ref="E3068" ca="1">IF(F3068&lt;&gt;"",INDIRECT("'"&amp;F3068&amp;"'!"&amp;G3068),"")</f>
        <v/>
      </c>
      <c r="F3068" s="550"/>
      <c r="R3068" s="1175"/>
    </row>
    <row r="3069" spans="1:18" ht="15.75" customHeight="1">
      <c r="A3069" s="1">
        <v>3064</v>
      </c>
      <c r="C3069" s="2" t="s">
        <v>3581</v>
      </c>
      <c r="E3069" t="str" cm="1">
        <f t="array" aca="1" ref="E3069" ca="1">IF(F3069&lt;&gt;"",INDIRECT("'"&amp;F3069&amp;"'!"&amp;G3069),"")</f>
        <v/>
      </c>
      <c r="F3069" s="550"/>
      <c r="H3069" s="3"/>
      <c r="I3069" s="3"/>
      <c r="J3069" s="3"/>
    </row>
    <row r="3070" spans="1:18" ht="15.75" customHeight="1">
      <c r="A3070" s="1">
        <v>3065</v>
      </c>
      <c r="C3070" s="2" t="s">
        <v>3581</v>
      </c>
      <c r="E3070" t="str" cm="1">
        <f t="array" aca="1" ref="E3070" ca="1">IF(F3070&lt;&gt;"",INDIRECT("'"&amp;F3070&amp;"'!"&amp;G3070),"")</f>
        <v/>
      </c>
      <c r="F3070" s="550"/>
      <c r="H3070" s="3"/>
      <c r="I3070" s="3"/>
      <c r="J3070" s="3"/>
    </row>
    <row r="3071" spans="1:18" ht="15.75" customHeight="1">
      <c r="A3071" s="1">
        <v>3066</v>
      </c>
      <c r="C3071" s="2" t="s">
        <v>3581</v>
      </c>
      <c r="E3071" t="str" cm="1">
        <f t="array" aca="1" ref="E3071" ca="1">IF(F3071&lt;&gt;"",INDIRECT("'"&amp;F3071&amp;"'!"&amp;G3071),"")</f>
        <v/>
      </c>
      <c r="F3071" s="550"/>
      <c r="H3071" s="3"/>
      <c r="I3071" s="3"/>
      <c r="J3071" s="3"/>
    </row>
    <row r="3072" spans="1:18" ht="15.75" customHeight="1">
      <c r="A3072" s="1">
        <v>3067</v>
      </c>
      <c r="C3072" s="2" t="s">
        <v>3581</v>
      </c>
      <c r="E3072" t="str" cm="1">
        <f t="array" aca="1" ref="E3072" ca="1">IF(F3072&lt;&gt;"",INDIRECT("'"&amp;F3072&amp;"'!"&amp;G3072),"")</f>
        <v/>
      </c>
      <c r="F3072" s="550"/>
      <c r="H3072" s="3"/>
      <c r="I3072" s="3"/>
      <c r="J3072" s="3"/>
    </row>
    <row r="3073" spans="1:18" ht="15.75" customHeight="1">
      <c r="A3073" s="1">
        <v>3068</v>
      </c>
      <c r="C3073" s="2" t="s">
        <v>3581</v>
      </c>
      <c r="E3073" t="str" cm="1">
        <f t="array" aca="1" ref="E3073" ca="1">IF(F3073&lt;&gt;"",INDIRECT("'"&amp;F3073&amp;"'!"&amp;G3073),"")</f>
        <v/>
      </c>
      <c r="F3073" s="550"/>
      <c r="H3073" s="3"/>
      <c r="I3073" s="3"/>
      <c r="J3073" s="3"/>
    </row>
    <row r="3074" spans="1:18" ht="15.75" customHeight="1">
      <c r="A3074" s="1">
        <v>3069</v>
      </c>
      <c r="C3074" s="2" t="s">
        <v>3581</v>
      </c>
      <c r="E3074" t="str" cm="1">
        <f t="array" aca="1" ref="E3074" ca="1">IF(F3074&lt;&gt;"",INDIRECT("'"&amp;F3074&amp;"'!"&amp;G3074),"")</f>
        <v/>
      </c>
      <c r="F3074" s="550"/>
      <c r="H3074" s="3"/>
      <c r="I3074" s="3"/>
      <c r="J3074" s="3"/>
    </row>
    <row r="3075" spans="1:18" ht="15.75" customHeight="1">
      <c r="A3075" s="1">
        <v>3070</v>
      </c>
      <c r="C3075" s="2" t="s">
        <v>3581</v>
      </c>
      <c r="E3075" t="str" cm="1">
        <f t="array" aca="1" ref="E3075" ca="1">IF(F3075&lt;&gt;"",INDIRECT("'"&amp;F3075&amp;"'!"&amp;G3075),"")</f>
        <v/>
      </c>
      <c r="F3075" s="550"/>
      <c r="H3075" s="3"/>
      <c r="I3075" s="3"/>
      <c r="J3075" s="3"/>
    </row>
    <row r="3076" spans="1:18" ht="15.75" customHeight="1">
      <c r="A3076" s="1">
        <v>3071</v>
      </c>
      <c r="C3076" s="2" t="s">
        <v>3581</v>
      </c>
      <c r="E3076" t="str" cm="1">
        <f t="array" aca="1" ref="E3076" ca="1">IF(F3076&lt;&gt;"",INDIRECT("'"&amp;F3076&amp;"'!"&amp;G3076),"")</f>
        <v/>
      </c>
      <c r="F3076" s="550"/>
      <c r="H3076" s="3"/>
      <c r="I3076" s="3"/>
      <c r="J3076" s="3"/>
    </row>
    <row r="3077" spans="1:18" ht="15.75" customHeight="1">
      <c r="A3077" s="1">
        <v>3072</v>
      </c>
      <c r="C3077" s="2" t="s">
        <v>3581</v>
      </c>
      <c r="E3077" t="str" cm="1">
        <f t="array" aca="1" ref="E3077" ca="1">IF(F3077&lt;&gt;"",INDIRECT("'"&amp;F3077&amp;"'!"&amp;G3077),"")</f>
        <v/>
      </c>
      <c r="F3077" s="550"/>
      <c r="H3077" s="3"/>
      <c r="I3077" s="3"/>
      <c r="J3077" s="3"/>
    </row>
    <row r="3078" spans="1:18" ht="15.75" customHeight="1">
      <c r="A3078" s="1">
        <v>3073</v>
      </c>
      <c r="C3078" s="2" t="s">
        <v>3581</v>
      </c>
      <c r="E3078" t="str" cm="1">
        <f t="array" aca="1" ref="E3078" ca="1">IF(F3078&lt;&gt;"",INDIRECT("'"&amp;F3078&amp;"'!"&amp;G3078),"")</f>
        <v/>
      </c>
      <c r="F3078" s="550"/>
      <c r="H3078" s="3"/>
      <c r="I3078" s="3"/>
      <c r="J3078" s="3"/>
    </row>
    <row r="3079" spans="1:18" ht="15.75" customHeight="1">
      <c r="A3079" s="1">
        <v>3074</v>
      </c>
      <c r="C3079" s="2" t="s">
        <v>3581</v>
      </c>
      <c r="E3079" t="str" cm="1">
        <f t="array" aca="1" ref="E3079" ca="1">IF(F3079&lt;&gt;"",INDIRECT("'"&amp;F3079&amp;"'!"&amp;G3079),"")</f>
        <v/>
      </c>
      <c r="F3079" s="550"/>
      <c r="H3079" s="3"/>
      <c r="I3079" s="3"/>
      <c r="J3079" s="3"/>
    </row>
    <row r="3080" spans="1:18" ht="15.75" customHeight="1">
      <c r="A3080" s="1">
        <v>3075</v>
      </c>
      <c r="C3080" s="2" t="s">
        <v>3581</v>
      </c>
      <c r="E3080" t="str" cm="1">
        <f t="array" aca="1" ref="E3080" ca="1">IF(F3080&lt;&gt;"",INDIRECT("'"&amp;F3080&amp;"'!"&amp;G3080),"")</f>
        <v/>
      </c>
      <c r="F3080" s="550"/>
      <c r="H3080" s="3"/>
      <c r="I3080" s="3"/>
      <c r="J3080" s="3"/>
    </row>
    <row r="3081" spans="1:18" ht="15.75" customHeight="1">
      <c r="A3081" s="1">
        <v>3076</v>
      </c>
      <c r="C3081" s="2" t="s">
        <v>3581</v>
      </c>
      <c r="E3081" t="str" cm="1">
        <f t="array" aca="1" ref="E3081" ca="1">IF(F3081&lt;&gt;"",INDIRECT("'"&amp;F3081&amp;"'!"&amp;G3081),"")</f>
        <v/>
      </c>
      <c r="F3081" s="550"/>
      <c r="H3081" s="3"/>
      <c r="I3081" s="3"/>
      <c r="J3081" s="3"/>
    </row>
    <row r="3082" spans="1:18" ht="15.75" customHeight="1">
      <c r="A3082" s="1">
        <v>3077</v>
      </c>
      <c r="C3082" s="2" t="s">
        <v>3581</v>
      </c>
      <c r="E3082" t="str" cm="1">
        <f t="array" aca="1" ref="E3082" ca="1">IF(F3082&lt;&gt;"",INDIRECT("'"&amp;F3082&amp;"'!"&amp;G3082),"")</f>
        <v/>
      </c>
      <c r="F3082" s="550"/>
      <c r="R3082" s="1175"/>
    </row>
    <row r="3083" spans="1:18" ht="15.75" customHeight="1">
      <c r="A3083" s="1">
        <v>3078</v>
      </c>
      <c r="C3083" s="2" t="s">
        <v>3581</v>
      </c>
      <c r="E3083" t="str" cm="1">
        <f t="array" aca="1" ref="E3083" ca="1">IF(F3083&lt;&gt;"",INDIRECT("'"&amp;F3083&amp;"'!"&amp;G3083),"")</f>
        <v/>
      </c>
      <c r="F3083" s="550"/>
      <c r="R3083" s="1175"/>
    </row>
    <row r="3084" spans="1:18" ht="15.75" customHeight="1">
      <c r="A3084" s="1">
        <v>3079</v>
      </c>
      <c r="C3084" s="2" t="s">
        <v>3581</v>
      </c>
      <c r="E3084" t="str" cm="1">
        <f t="array" aca="1" ref="E3084" ca="1">IF(F3084&lt;&gt;"",INDIRECT("'"&amp;F3084&amp;"'!"&amp;G3084),"")</f>
        <v/>
      </c>
      <c r="F3084" s="550"/>
      <c r="H3084" s="3"/>
      <c r="I3084" s="3"/>
      <c r="J3084" s="3"/>
    </row>
    <row r="3085" spans="1:18" ht="15.75" customHeight="1">
      <c r="A3085" s="1">
        <v>3080</v>
      </c>
      <c r="C3085" s="2" t="s">
        <v>3581</v>
      </c>
      <c r="E3085" t="str" cm="1">
        <f t="array" aca="1" ref="E3085" ca="1">IF(F3085&lt;&gt;"",INDIRECT("'"&amp;F3085&amp;"'!"&amp;G3085),"")</f>
        <v/>
      </c>
      <c r="F3085" s="550"/>
      <c r="H3085" s="3"/>
      <c r="I3085" s="3"/>
      <c r="J3085" s="3"/>
    </row>
    <row r="3086" spans="1:18" ht="15.75" customHeight="1">
      <c r="A3086" s="1">
        <v>3081</v>
      </c>
      <c r="C3086" s="2" t="s">
        <v>3581</v>
      </c>
      <c r="E3086" t="str" cm="1">
        <f t="array" aca="1" ref="E3086" ca="1">IF(F3086&lt;&gt;"",INDIRECT("'"&amp;F3086&amp;"'!"&amp;G3086),"")</f>
        <v/>
      </c>
      <c r="F3086" s="550"/>
      <c r="R3086" s="1175"/>
    </row>
    <row r="3087" spans="1:18" ht="15.75" customHeight="1">
      <c r="A3087" s="1">
        <v>3082</v>
      </c>
      <c r="C3087" s="2" t="s">
        <v>3581</v>
      </c>
      <c r="E3087" t="str" cm="1">
        <f t="array" aca="1" ref="E3087" ca="1">IF(F3087&lt;&gt;"",INDIRECT("'"&amp;F3087&amp;"'!"&amp;G3087),"")</f>
        <v/>
      </c>
      <c r="F3087" s="550"/>
      <c r="R3087" s="1175"/>
    </row>
    <row r="3088" spans="1:18" ht="15.75" customHeight="1">
      <c r="A3088" s="1">
        <v>3083</v>
      </c>
      <c r="C3088" s="2" t="s">
        <v>3581</v>
      </c>
      <c r="E3088" t="str" cm="1">
        <f t="array" aca="1" ref="E3088" ca="1">IF(F3088&lt;&gt;"",INDIRECT("'"&amp;F3088&amp;"'!"&amp;G3088),"")</f>
        <v/>
      </c>
      <c r="F3088" s="550"/>
      <c r="R3088" s="1175"/>
    </row>
    <row r="3089" spans="1:18" ht="15.75" customHeight="1">
      <c r="A3089" s="1">
        <v>3084</v>
      </c>
      <c r="C3089" s="2" t="s">
        <v>3581</v>
      </c>
      <c r="E3089" t="str" cm="1">
        <f t="array" aca="1" ref="E3089" ca="1">IF(F3089&lt;&gt;"",INDIRECT("'"&amp;F3089&amp;"'!"&amp;G3089),"")</f>
        <v/>
      </c>
      <c r="F3089" s="550"/>
      <c r="H3089" s="3"/>
      <c r="I3089" s="3"/>
      <c r="J3089" s="3"/>
    </row>
    <row r="3090" spans="1:18" ht="15.75" customHeight="1">
      <c r="A3090" s="1">
        <v>3085</v>
      </c>
      <c r="C3090" s="2" t="s">
        <v>3581</v>
      </c>
      <c r="E3090" t="str" cm="1">
        <f t="array" aca="1" ref="E3090" ca="1">IF(F3090&lt;&gt;"",INDIRECT("'"&amp;F3090&amp;"'!"&amp;G3090),"")</f>
        <v/>
      </c>
      <c r="F3090" s="550"/>
      <c r="H3090" s="3"/>
      <c r="I3090" s="3"/>
      <c r="J3090" s="3"/>
    </row>
    <row r="3091" spans="1:18" ht="15.75" customHeight="1">
      <c r="A3091" s="1">
        <v>3086</v>
      </c>
      <c r="C3091" s="2" t="s">
        <v>3581</v>
      </c>
      <c r="E3091" t="str" cm="1">
        <f t="array" aca="1" ref="E3091" ca="1">IF(F3091&lt;&gt;"",INDIRECT("'"&amp;F3091&amp;"'!"&amp;G3091),"")</f>
        <v/>
      </c>
      <c r="F3091" s="550"/>
      <c r="H3091" s="3"/>
      <c r="I3091" s="3"/>
      <c r="J3091" s="3"/>
    </row>
    <row r="3092" spans="1:18" ht="15.75" customHeight="1">
      <c r="A3092" s="1">
        <v>3087</v>
      </c>
      <c r="C3092" s="2" t="s">
        <v>3581</v>
      </c>
      <c r="E3092" t="str" cm="1">
        <f t="array" aca="1" ref="E3092" ca="1">IF(F3092&lt;&gt;"",INDIRECT("'"&amp;F3092&amp;"'!"&amp;G3092),"")</f>
        <v/>
      </c>
      <c r="F3092" s="550"/>
      <c r="H3092" s="3"/>
      <c r="I3092" s="3"/>
      <c r="J3092" s="3"/>
    </row>
    <row r="3093" spans="1:18" ht="15.75" customHeight="1">
      <c r="A3093" s="1">
        <v>3088</v>
      </c>
      <c r="C3093" s="2" t="s">
        <v>3581</v>
      </c>
      <c r="E3093" t="str" cm="1">
        <f t="array" aca="1" ref="E3093" ca="1">IF(F3093&lt;&gt;"",INDIRECT("'"&amp;F3093&amp;"'!"&amp;G3093),"")</f>
        <v/>
      </c>
      <c r="F3093" s="550"/>
      <c r="H3093" s="3"/>
      <c r="I3093" s="3"/>
      <c r="J3093" s="3"/>
    </row>
    <row r="3094" spans="1:18" ht="15.75" customHeight="1">
      <c r="A3094" s="1">
        <v>3089</v>
      </c>
      <c r="C3094" s="2" t="s">
        <v>3581</v>
      </c>
      <c r="E3094" t="str" cm="1">
        <f t="array" aca="1" ref="E3094" ca="1">IF(F3094&lt;&gt;"",INDIRECT("'"&amp;F3094&amp;"'!"&amp;G3094),"")</f>
        <v/>
      </c>
      <c r="F3094" s="550"/>
      <c r="R3094" s="1175"/>
    </row>
    <row r="3095" spans="1:18" ht="15.75" customHeight="1">
      <c r="A3095" s="1">
        <v>3090</v>
      </c>
      <c r="C3095" s="2" t="s">
        <v>3581</v>
      </c>
      <c r="E3095" t="str" cm="1">
        <f t="array" aca="1" ref="E3095" ca="1">IF(F3095&lt;&gt;"",INDIRECT("'"&amp;F3095&amp;"'!"&amp;G3095),"")</f>
        <v/>
      </c>
      <c r="F3095" s="550"/>
      <c r="H3095" s="3"/>
      <c r="I3095" s="3"/>
      <c r="J3095" s="3"/>
    </row>
    <row r="3096" spans="1:18" ht="15.75" customHeight="1">
      <c r="A3096" s="1">
        <v>3091</v>
      </c>
      <c r="C3096" s="2" t="s">
        <v>3581</v>
      </c>
      <c r="E3096" t="str" cm="1">
        <f t="array" aca="1" ref="E3096" ca="1">IF(F3096&lt;&gt;"",INDIRECT("'"&amp;F3096&amp;"'!"&amp;G3096),"")</f>
        <v/>
      </c>
      <c r="F3096" s="550"/>
      <c r="H3096" s="3"/>
      <c r="I3096" s="3"/>
      <c r="J3096" s="3"/>
    </row>
    <row r="3097" spans="1:18" ht="15.75" customHeight="1">
      <c r="A3097" s="1">
        <v>3092</v>
      </c>
      <c r="C3097" s="2" t="s">
        <v>3581</v>
      </c>
      <c r="E3097" t="str" cm="1">
        <f t="array" aca="1" ref="E3097" ca="1">IF(F3097&lt;&gt;"",INDIRECT("'"&amp;F3097&amp;"'!"&amp;G3097),"")</f>
        <v/>
      </c>
      <c r="F3097" s="550"/>
      <c r="H3097" s="3"/>
      <c r="I3097" s="3"/>
      <c r="J3097" s="3"/>
    </row>
    <row r="3098" spans="1:18" ht="15.75" customHeight="1">
      <c r="A3098" s="1">
        <v>3093</v>
      </c>
      <c r="C3098" s="2" t="s">
        <v>3581</v>
      </c>
      <c r="E3098" t="str" cm="1">
        <f t="array" aca="1" ref="E3098" ca="1">IF(F3098&lt;&gt;"",INDIRECT("'"&amp;F3098&amp;"'!"&amp;G3098),"")</f>
        <v/>
      </c>
      <c r="F3098" s="550"/>
      <c r="H3098" s="3"/>
      <c r="I3098" s="3"/>
      <c r="J3098" s="3"/>
    </row>
    <row r="3099" spans="1:18" ht="15.75" customHeight="1">
      <c r="A3099" s="1">
        <v>3094</v>
      </c>
      <c r="C3099" s="2" t="s">
        <v>3581</v>
      </c>
      <c r="E3099" t="str" cm="1">
        <f t="array" aca="1" ref="E3099" ca="1">IF(F3099&lt;&gt;"",INDIRECT("'"&amp;F3099&amp;"'!"&amp;G3099),"")</f>
        <v/>
      </c>
      <c r="F3099" s="550"/>
    </row>
    <row r="3100" spans="1:18" ht="15.75" customHeight="1">
      <c r="A3100" s="1">
        <v>3095</v>
      </c>
      <c r="C3100" s="2" t="s">
        <v>3581</v>
      </c>
      <c r="E3100" t="str" cm="1">
        <f t="array" aca="1" ref="E3100" ca="1">IF(F3100&lt;&gt;"",INDIRECT("'"&amp;F3100&amp;"'!"&amp;G3100),"")</f>
        <v/>
      </c>
      <c r="F3100" s="550"/>
      <c r="H3100" s="3"/>
      <c r="I3100" s="3"/>
      <c r="J3100" s="3"/>
    </row>
    <row r="3101" spans="1:18" ht="15.75" customHeight="1">
      <c r="A3101" s="1">
        <v>3096</v>
      </c>
      <c r="C3101" s="2" t="s">
        <v>3581</v>
      </c>
      <c r="E3101" t="str" cm="1">
        <f t="array" aca="1" ref="E3101" ca="1">IF(F3101&lt;&gt;"",INDIRECT("'"&amp;F3101&amp;"'!"&amp;G3101),"")</f>
        <v/>
      </c>
      <c r="F3101" s="550"/>
      <c r="H3101" s="3"/>
      <c r="I3101" s="3"/>
      <c r="J3101" s="3"/>
    </row>
    <row r="3102" spans="1:18" ht="15.75" customHeight="1">
      <c r="A3102" s="1">
        <v>3097</v>
      </c>
      <c r="C3102" s="2" t="s">
        <v>3581</v>
      </c>
      <c r="E3102" t="str" cm="1">
        <f t="array" aca="1" ref="E3102" ca="1">IF(F3102&lt;&gt;"",INDIRECT("'"&amp;F3102&amp;"'!"&amp;G3102),"")</f>
        <v/>
      </c>
      <c r="F3102" s="550"/>
      <c r="H3102" s="3"/>
      <c r="I3102" s="3"/>
      <c r="J3102" s="3"/>
    </row>
    <row r="3103" spans="1:18" ht="15.75" customHeight="1">
      <c r="A3103" s="1">
        <v>3098</v>
      </c>
      <c r="C3103" s="2" t="s">
        <v>3581</v>
      </c>
      <c r="E3103" t="str" cm="1">
        <f t="array" aca="1" ref="E3103" ca="1">IF(F3103&lt;&gt;"",INDIRECT("'"&amp;F3103&amp;"'!"&amp;G3103),"")</f>
        <v/>
      </c>
      <c r="F3103" s="550"/>
      <c r="H3103" s="3"/>
      <c r="I3103" s="3"/>
      <c r="J3103" s="3"/>
    </row>
    <row r="3104" spans="1:18" ht="15.75" customHeight="1">
      <c r="A3104" s="1">
        <v>3099</v>
      </c>
      <c r="C3104" s="2" t="s">
        <v>3581</v>
      </c>
      <c r="E3104" t="str" cm="1">
        <f t="array" aca="1" ref="E3104" ca="1">IF(F3104&lt;&gt;"",INDIRECT("'"&amp;F3104&amp;"'!"&amp;G3104),"")</f>
        <v/>
      </c>
      <c r="F3104" s="550"/>
    </row>
    <row r="3105" spans="1:18">
      <c r="A3105">
        <v>3100</v>
      </c>
      <c r="B3105" s="6">
        <f>'BudgetSum 2-4'!D31</f>
        <v>0</v>
      </c>
      <c r="D3105" t="b">
        <f ca="1">E3105=B3105</f>
        <v>1</v>
      </c>
      <c r="E3105" cm="1">
        <f t="array" aca="1" ref="E3105" ca="1">IF(F3105&lt;&gt;"",INDIRECT("'"&amp;F3105&amp;"'!"&amp;G3105),"")</f>
        <v>0</v>
      </c>
      <c r="F3105" s="1175" t="s">
        <v>3517</v>
      </c>
      <c r="G3105" t="s">
        <v>4320</v>
      </c>
      <c r="R3105" s="1175"/>
    </row>
    <row r="3106" spans="1:18" ht="15.75" customHeight="1">
      <c r="A3106" s="1">
        <v>3101</v>
      </c>
      <c r="C3106" s="2" t="s">
        <v>3871</v>
      </c>
      <c r="E3106" t="str" cm="1">
        <f t="array" aca="1" ref="E3106" ca="1">IF(F3106&lt;&gt;"",INDIRECT("'"&amp;F3106&amp;"'!"&amp;G3106),"")</f>
        <v/>
      </c>
      <c r="F3106" s="550"/>
    </row>
    <row r="3107" spans="1:18" ht="15.75" customHeight="1">
      <c r="A3107" s="1">
        <v>3102</v>
      </c>
      <c r="C3107" s="2" t="s">
        <v>3581</v>
      </c>
      <c r="E3107" t="str" cm="1">
        <f t="array" aca="1" ref="E3107" ca="1">IF(F3107&lt;&gt;"",INDIRECT("'"&amp;F3107&amp;"'!"&amp;G3107),"")</f>
        <v/>
      </c>
      <c r="F3107" s="550"/>
      <c r="H3107" s="3"/>
      <c r="I3107" s="3"/>
      <c r="J3107" s="3"/>
    </row>
    <row r="3108" spans="1:18" ht="15.75" customHeight="1">
      <c r="A3108" s="1">
        <v>3103</v>
      </c>
      <c r="C3108" s="2" t="s">
        <v>3581</v>
      </c>
      <c r="E3108" t="str" cm="1">
        <f t="array" aca="1" ref="E3108" ca="1">IF(F3108&lt;&gt;"",INDIRECT("'"&amp;F3108&amp;"'!"&amp;G3108),"")</f>
        <v/>
      </c>
      <c r="F3108" s="550"/>
      <c r="H3108" s="3"/>
      <c r="I3108" s="3"/>
      <c r="J3108" s="3"/>
    </row>
    <row r="3109" spans="1:18" ht="15.75" customHeight="1">
      <c r="A3109" s="1">
        <v>3104</v>
      </c>
      <c r="C3109" s="2" t="s">
        <v>3581</v>
      </c>
      <c r="E3109" t="str" cm="1">
        <f t="array" aca="1" ref="E3109" ca="1">IF(F3109&lt;&gt;"",INDIRECT("'"&amp;F3109&amp;"'!"&amp;G3109),"")</f>
        <v/>
      </c>
      <c r="F3109" s="550"/>
      <c r="H3109" s="3"/>
      <c r="I3109" s="3"/>
      <c r="J3109" s="3"/>
    </row>
    <row r="3110" spans="1:18" ht="15.75" customHeight="1">
      <c r="A3110" s="1">
        <v>3105</v>
      </c>
      <c r="C3110" s="2" t="s">
        <v>3581</v>
      </c>
      <c r="E3110" t="str" cm="1">
        <f t="array" aca="1" ref="E3110" ca="1">IF(F3110&lt;&gt;"",INDIRECT("'"&amp;F3110&amp;"'!"&amp;G3110),"")</f>
        <v/>
      </c>
      <c r="F3110" s="550"/>
      <c r="R3110" s="1175"/>
    </row>
    <row r="3111" spans="1:18" ht="15.75" customHeight="1">
      <c r="A3111" s="1">
        <v>3106</v>
      </c>
      <c r="C3111" s="2" t="s">
        <v>3581</v>
      </c>
      <c r="E3111" t="str" cm="1">
        <f t="array" aca="1" ref="E3111" ca="1">IF(F3111&lt;&gt;"",INDIRECT("'"&amp;F3111&amp;"'!"&amp;G3111),"")</f>
        <v/>
      </c>
      <c r="F3111" s="550"/>
      <c r="H3111" s="3"/>
      <c r="I3111" s="3"/>
      <c r="J3111" s="3"/>
    </row>
    <row r="3112" spans="1:18" ht="15.75" customHeight="1">
      <c r="A3112" s="1">
        <v>3107</v>
      </c>
      <c r="C3112" s="2" t="s">
        <v>3871</v>
      </c>
      <c r="E3112" t="str" cm="1">
        <f t="array" aca="1" ref="E3112" ca="1">IF(F3112&lt;&gt;"",INDIRECT("'"&amp;F3112&amp;"'!"&amp;G3112),"")</f>
        <v/>
      </c>
      <c r="F3112" s="550"/>
      <c r="H3112" s="3"/>
      <c r="I3112" s="3"/>
      <c r="J3112" s="3"/>
    </row>
    <row r="3113" spans="1:18" ht="15.75" customHeight="1">
      <c r="A3113" s="1">
        <v>3108</v>
      </c>
      <c r="C3113" s="2" t="s">
        <v>3581</v>
      </c>
      <c r="E3113" t="str" cm="1">
        <f t="array" aca="1" ref="E3113" ca="1">IF(F3113&lt;&gt;"",INDIRECT("'"&amp;F3113&amp;"'!"&amp;G3113),"")</f>
        <v/>
      </c>
      <c r="F3113" s="550"/>
      <c r="R3113" s="1175"/>
    </row>
    <row r="3114" spans="1:18" ht="15" customHeight="1">
      <c r="A3114">
        <v>3109</v>
      </c>
      <c r="B3114" s="6">
        <f>'BudgetSum 2-4'!H54</f>
        <v>0</v>
      </c>
      <c r="D3114" t="b">
        <f ca="1">E3114=B3114</f>
        <v>1</v>
      </c>
      <c r="E3114" cm="1">
        <f t="array" aca="1" ref="E3114" ca="1">IF(F3114&lt;&gt;"",INDIRECT("'"&amp;F3114&amp;"'!"&amp;G3114),"")</f>
        <v>0</v>
      </c>
      <c r="F3114" s="1175" t="s">
        <v>3517</v>
      </c>
      <c r="G3114" t="s">
        <v>4321</v>
      </c>
      <c r="H3114" s="3"/>
      <c r="I3114" s="3"/>
      <c r="J3114" s="3"/>
    </row>
    <row r="3115" spans="1:18" ht="15.75" customHeight="1">
      <c r="A3115" s="1">
        <v>3110</v>
      </c>
      <c r="C3115" s="2" t="s">
        <v>3581</v>
      </c>
      <c r="E3115" t="str" cm="1">
        <f t="array" aca="1" ref="E3115" ca="1">IF(F3115&lt;&gt;"",INDIRECT("'"&amp;F3115&amp;"'!"&amp;G3115),"")</f>
        <v/>
      </c>
      <c r="F3115" s="550"/>
      <c r="H3115" s="3"/>
      <c r="I3115" s="3"/>
      <c r="J3115" s="3"/>
    </row>
    <row r="3116" spans="1:18" ht="15.75" customHeight="1">
      <c r="A3116" s="1">
        <v>3111</v>
      </c>
      <c r="C3116" s="2" t="s">
        <v>3581</v>
      </c>
      <c r="E3116" t="str" cm="1">
        <f t="array" aca="1" ref="E3116" ca="1">IF(F3116&lt;&gt;"",INDIRECT("'"&amp;F3116&amp;"'!"&amp;G3116),"")</f>
        <v/>
      </c>
      <c r="F3116" s="550"/>
      <c r="H3116" s="3"/>
      <c r="I3116" s="3"/>
      <c r="J3116" s="3"/>
    </row>
    <row r="3117" spans="1:18" ht="15.75" customHeight="1">
      <c r="A3117" s="1">
        <v>3112</v>
      </c>
      <c r="C3117" s="2" t="s">
        <v>3581</v>
      </c>
      <c r="E3117" t="str" cm="1">
        <f t="array" aca="1" ref="E3117" ca="1">IF(F3117&lt;&gt;"",INDIRECT("'"&amp;F3117&amp;"'!"&amp;G3117),"")</f>
        <v/>
      </c>
      <c r="F3117" s="550"/>
      <c r="H3117" s="3"/>
      <c r="I3117" s="3"/>
      <c r="J3117" s="3"/>
    </row>
    <row r="3118" spans="1:18" ht="15.75" customHeight="1">
      <c r="A3118" s="1">
        <v>3113</v>
      </c>
      <c r="C3118" s="2" t="s">
        <v>3581</v>
      </c>
      <c r="E3118" t="str" cm="1">
        <f t="array" aca="1" ref="E3118" ca="1">IF(F3118&lt;&gt;"",INDIRECT("'"&amp;F3118&amp;"'!"&amp;G3118),"")</f>
        <v/>
      </c>
      <c r="F3118" s="550"/>
      <c r="H3118" s="3"/>
      <c r="I3118" s="3"/>
      <c r="J3118" s="3"/>
    </row>
    <row r="3119" spans="1:18" ht="15.75" customHeight="1">
      <c r="A3119" s="1">
        <v>3114</v>
      </c>
      <c r="C3119" s="2" t="s">
        <v>3581</v>
      </c>
      <c r="E3119" t="str" cm="1">
        <f t="array" aca="1" ref="E3119" ca="1">IF(F3119&lt;&gt;"",INDIRECT("'"&amp;F3119&amp;"'!"&amp;G3119),"")</f>
        <v/>
      </c>
      <c r="F3119" s="550"/>
      <c r="H3119" s="3"/>
      <c r="I3119" s="3"/>
      <c r="J3119" s="3"/>
    </row>
    <row r="3120" spans="1:18" ht="15.75" customHeight="1">
      <c r="A3120" s="1">
        <v>3115</v>
      </c>
      <c r="C3120" s="2" t="s">
        <v>3581</v>
      </c>
      <c r="E3120" t="str" cm="1">
        <f t="array" aca="1" ref="E3120" ca="1">IF(F3120&lt;&gt;"",INDIRECT("'"&amp;F3120&amp;"'!"&amp;G3120),"")</f>
        <v/>
      </c>
      <c r="F3120" s="550"/>
      <c r="R3120" s="1175"/>
    </row>
    <row r="3121" spans="1:18" ht="15.75" customHeight="1">
      <c r="A3121" s="1">
        <v>3116</v>
      </c>
      <c r="C3121" s="2" t="s">
        <v>3581</v>
      </c>
      <c r="E3121" t="str" cm="1">
        <f t="array" aca="1" ref="E3121" ca="1">IF(F3121&lt;&gt;"",INDIRECT("'"&amp;F3121&amp;"'!"&amp;G3121),"")</f>
        <v/>
      </c>
      <c r="F3121" s="550"/>
      <c r="H3121" s="3"/>
      <c r="I3121" s="3"/>
      <c r="J3121" s="3"/>
    </row>
    <row r="3122" spans="1:18" ht="15.75" customHeight="1">
      <c r="A3122" s="1">
        <v>3117</v>
      </c>
      <c r="C3122" s="2" t="s">
        <v>3581</v>
      </c>
      <c r="E3122" t="str" cm="1">
        <f t="array" aca="1" ref="E3122" ca="1">IF(F3122&lt;&gt;"",INDIRECT("'"&amp;F3122&amp;"'!"&amp;G3122),"")</f>
        <v/>
      </c>
      <c r="F3122" s="550"/>
      <c r="R3122" s="1175"/>
    </row>
    <row r="3123" spans="1:18" ht="15.75" customHeight="1">
      <c r="A3123" s="1">
        <v>3118</v>
      </c>
      <c r="C3123" s="2" t="s">
        <v>3581</v>
      </c>
      <c r="E3123" t="str" cm="1">
        <f t="array" aca="1" ref="E3123" ca="1">IF(F3123&lt;&gt;"",INDIRECT("'"&amp;F3123&amp;"'!"&amp;G3123),"")</f>
        <v/>
      </c>
      <c r="F3123" s="550"/>
      <c r="H3123" s="3"/>
      <c r="I3123" s="3"/>
      <c r="J3123" s="3"/>
    </row>
    <row r="3124" spans="1:18" ht="15.75" customHeight="1">
      <c r="A3124" s="1">
        <v>3119</v>
      </c>
      <c r="C3124" s="2" t="s">
        <v>3581</v>
      </c>
      <c r="E3124" t="str" cm="1">
        <f t="array" aca="1" ref="E3124" ca="1">IF(F3124&lt;&gt;"",INDIRECT("'"&amp;F3124&amp;"'!"&amp;G3124),"")</f>
        <v/>
      </c>
      <c r="F3124" s="550"/>
      <c r="R3124" s="1175"/>
    </row>
    <row r="3125" spans="1:18" ht="15.75" customHeight="1">
      <c r="A3125" s="1">
        <v>3120</v>
      </c>
      <c r="C3125" s="2" t="s">
        <v>3581</v>
      </c>
      <c r="E3125" t="str" cm="1">
        <f t="array" aca="1" ref="E3125" ca="1">IF(F3125&lt;&gt;"",INDIRECT("'"&amp;F3125&amp;"'!"&amp;G3125),"")</f>
        <v/>
      </c>
      <c r="F3125" s="550"/>
      <c r="H3125" s="3"/>
      <c r="I3125" s="3"/>
      <c r="J3125" s="3"/>
    </row>
    <row r="3126" spans="1:18" ht="15.75" customHeight="1">
      <c r="A3126" s="1">
        <v>3121</v>
      </c>
      <c r="C3126" s="2" t="s">
        <v>3581</v>
      </c>
      <c r="E3126" t="str" cm="1">
        <f t="array" aca="1" ref="E3126" ca="1">IF(F3126&lt;&gt;"",INDIRECT("'"&amp;F3126&amp;"'!"&amp;G3126),"")</f>
        <v/>
      </c>
      <c r="F3126" s="550"/>
    </row>
    <row r="3127" spans="1:18" ht="15.75" customHeight="1">
      <c r="A3127" s="1">
        <v>3122</v>
      </c>
      <c r="C3127" s="2" t="s">
        <v>3581</v>
      </c>
      <c r="E3127" t="str" cm="1">
        <f t="array" aca="1" ref="E3127" ca="1">IF(F3127&lt;&gt;"",INDIRECT("'"&amp;F3127&amp;"'!"&amp;G3127),"")</f>
        <v/>
      </c>
      <c r="F3127" s="550"/>
      <c r="R3127" s="1175"/>
    </row>
    <row r="3128" spans="1:18" ht="15.75" customHeight="1">
      <c r="A3128" s="1">
        <v>3123</v>
      </c>
      <c r="C3128" s="2" t="s">
        <v>3581</v>
      </c>
      <c r="E3128" t="str" cm="1">
        <f t="array" aca="1" ref="E3128" ca="1">IF(F3128&lt;&gt;"",INDIRECT("'"&amp;F3128&amp;"'!"&amp;G3128),"")</f>
        <v/>
      </c>
      <c r="F3128" s="550"/>
      <c r="H3128" s="3"/>
      <c r="I3128" s="3"/>
      <c r="J3128" s="3"/>
    </row>
    <row r="3129" spans="1:18" ht="15.75" customHeight="1">
      <c r="A3129" s="1">
        <v>3124</v>
      </c>
      <c r="C3129" s="2" t="s">
        <v>3581</v>
      </c>
      <c r="E3129" t="str" cm="1">
        <f t="array" aca="1" ref="E3129" ca="1">IF(F3129&lt;&gt;"",INDIRECT("'"&amp;F3129&amp;"'!"&amp;G3129),"")</f>
        <v/>
      </c>
      <c r="F3129" s="550"/>
      <c r="H3129" s="3"/>
      <c r="I3129" s="3"/>
      <c r="J3129" s="3"/>
    </row>
    <row r="3130" spans="1:18" ht="15.75" customHeight="1">
      <c r="A3130" s="1">
        <v>3125</v>
      </c>
      <c r="C3130" s="2" t="s">
        <v>3581</v>
      </c>
      <c r="E3130" t="str" cm="1">
        <f t="array" aca="1" ref="E3130" ca="1">IF(F3130&lt;&gt;"",INDIRECT("'"&amp;F3130&amp;"'!"&amp;G3130),"")</f>
        <v/>
      </c>
      <c r="F3130" s="550"/>
      <c r="H3130" s="3"/>
      <c r="I3130" s="3"/>
      <c r="J3130" s="3"/>
    </row>
    <row r="3131" spans="1:18" ht="15.75" customHeight="1">
      <c r="A3131" s="1">
        <v>3126</v>
      </c>
      <c r="C3131" s="2" t="s">
        <v>3581</v>
      </c>
      <c r="E3131" t="str" cm="1">
        <f t="array" aca="1" ref="E3131" ca="1">IF(F3131&lt;&gt;"",INDIRECT("'"&amp;F3131&amp;"'!"&amp;G3131),"")</f>
        <v/>
      </c>
      <c r="F3131" s="550"/>
      <c r="H3131" s="3"/>
      <c r="I3131" s="3"/>
      <c r="J3131" s="3"/>
    </row>
    <row r="3132" spans="1:18" ht="15.75" customHeight="1">
      <c r="A3132" s="1">
        <v>3127</v>
      </c>
      <c r="C3132" s="2" t="s">
        <v>3581</v>
      </c>
      <c r="E3132" t="str" cm="1">
        <f t="array" aca="1" ref="E3132" ca="1">IF(F3132&lt;&gt;"",INDIRECT("'"&amp;F3132&amp;"'!"&amp;G3132),"")</f>
        <v/>
      </c>
      <c r="F3132" s="550"/>
      <c r="H3132" s="3"/>
      <c r="I3132" s="3"/>
      <c r="J3132" s="3"/>
    </row>
    <row r="3133" spans="1:18" ht="15.75" customHeight="1">
      <c r="A3133" s="1">
        <v>3128</v>
      </c>
      <c r="C3133" s="2" t="s">
        <v>3581</v>
      </c>
      <c r="E3133" t="str" cm="1">
        <f t="array" aca="1" ref="E3133" ca="1">IF(F3133&lt;&gt;"",INDIRECT("'"&amp;F3133&amp;"'!"&amp;G3133),"")</f>
        <v/>
      </c>
      <c r="F3133" s="550"/>
      <c r="R3133" s="1175"/>
    </row>
    <row r="3134" spans="1:18" ht="15.75" customHeight="1">
      <c r="A3134" s="1">
        <v>3129</v>
      </c>
      <c r="C3134" s="2" t="s">
        <v>3581</v>
      </c>
      <c r="E3134" t="str" cm="1">
        <f t="array" aca="1" ref="E3134" ca="1">IF(F3134&lt;&gt;"",INDIRECT("'"&amp;F3134&amp;"'!"&amp;G3134),"")</f>
        <v/>
      </c>
      <c r="F3134" s="550"/>
      <c r="R3134" s="1175"/>
    </row>
    <row r="3135" spans="1:18" ht="15.75" customHeight="1">
      <c r="A3135" s="1">
        <v>3130</v>
      </c>
      <c r="C3135" s="2" t="s">
        <v>3581</v>
      </c>
      <c r="E3135" t="str" cm="1">
        <f t="array" aca="1" ref="E3135" ca="1">IF(F3135&lt;&gt;"",INDIRECT("'"&amp;F3135&amp;"'!"&amp;G3135),"")</f>
        <v/>
      </c>
      <c r="F3135" s="550"/>
      <c r="R3135" s="1175"/>
    </row>
    <row r="3136" spans="1:18" ht="15.75" customHeight="1">
      <c r="A3136" s="1">
        <v>3131</v>
      </c>
      <c r="C3136" s="2" t="s">
        <v>3581</v>
      </c>
      <c r="E3136" t="str" cm="1">
        <f t="array" aca="1" ref="E3136" ca="1">IF(F3136&lt;&gt;"",INDIRECT("'"&amp;F3136&amp;"'!"&amp;G3136),"")</f>
        <v/>
      </c>
      <c r="F3136" s="550"/>
    </row>
    <row r="3137" spans="1:18" ht="15.75" customHeight="1">
      <c r="A3137" s="1">
        <v>3132</v>
      </c>
      <c r="C3137" s="2" t="s">
        <v>3581</v>
      </c>
      <c r="E3137" t="str" cm="1">
        <f t="array" aca="1" ref="E3137" ca="1">IF(F3137&lt;&gt;"",INDIRECT("'"&amp;F3137&amp;"'!"&amp;G3137),"")</f>
        <v/>
      </c>
      <c r="F3137" s="550"/>
      <c r="R3137" s="1175"/>
    </row>
    <row r="3138" spans="1:18" ht="15.75" customHeight="1">
      <c r="A3138" s="1">
        <v>3133</v>
      </c>
      <c r="C3138" s="2" t="s">
        <v>3581</v>
      </c>
      <c r="E3138" t="str" cm="1">
        <f t="array" aca="1" ref="E3138" ca="1">IF(F3138&lt;&gt;"",INDIRECT("'"&amp;F3138&amp;"'!"&amp;G3138),"")</f>
        <v/>
      </c>
      <c r="F3138" s="550"/>
      <c r="R3138" s="1175"/>
    </row>
    <row r="3139" spans="1:18" ht="15.75" customHeight="1">
      <c r="A3139" s="1">
        <v>3134</v>
      </c>
      <c r="C3139" s="2" t="s">
        <v>3581</v>
      </c>
      <c r="E3139" t="str" cm="1">
        <f t="array" aca="1" ref="E3139" ca="1">IF(F3139&lt;&gt;"",INDIRECT("'"&amp;F3139&amp;"'!"&amp;G3139),"")</f>
        <v/>
      </c>
      <c r="F3139" s="550"/>
      <c r="R3139" s="1175"/>
    </row>
    <row r="3140" spans="1:18" ht="15.75" customHeight="1">
      <c r="A3140" s="1">
        <v>3135</v>
      </c>
      <c r="C3140" s="2" t="s">
        <v>3581</v>
      </c>
      <c r="E3140" t="str" cm="1">
        <f t="array" aca="1" ref="E3140" ca="1">IF(F3140&lt;&gt;"",INDIRECT("'"&amp;F3140&amp;"'!"&amp;G3140),"")</f>
        <v/>
      </c>
      <c r="F3140" s="550"/>
      <c r="R3140" s="1175"/>
    </row>
    <row r="3141" spans="1:18" ht="15.75" customHeight="1">
      <c r="A3141" s="1">
        <v>3136</v>
      </c>
      <c r="C3141" s="2" t="s">
        <v>3581</v>
      </c>
      <c r="E3141" t="str" cm="1">
        <f t="array" aca="1" ref="E3141" ca="1">IF(F3141&lt;&gt;"",INDIRECT("'"&amp;F3141&amp;"'!"&amp;G3141),"")</f>
        <v/>
      </c>
      <c r="F3141" s="550"/>
      <c r="R3141" s="1175"/>
    </row>
    <row r="3142" spans="1:18" ht="15.75" customHeight="1">
      <c r="A3142" s="1">
        <v>3137</v>
      </c>
      <c r="C3142" s="2" t="s">
        <v>3581</v>
      </c>
      <c r="E3142" t="str" cm="1">
        <f t="array" aca="1" ref="E3142" ca="1">IF(F3142&lt;&gt;"",INDIRECT("'"&amp;F3142&amp;"'!"&amp;G3142),"")</f>
        <v/>
      </c>
      <c r="F3142" s="550"/>
      <c r="R3142" s="1175"/>
    </row>
    <row r="3143" spans="1:18" ht="15.75" customHeight="1">
      <c r="A3143" s="1">
        <v>3138</v>
      </c>
      <c r="C3143" s="2" t="s">
        <v>3581</v>
      </c>
      <c r="E3143" t="str" cm="1">
        <f t="array" aca="1" ref="E3143" ca="1">IF(F3143&lt;&gt;"",INDIRECT("'"&amp;F3143&amp;"'!"&amp;G3143),"")</f>
        <v/>
      </c>
      <c r="F3143" s="550"/>
      <c r="R3143" s="1175"/>
    </row>
    <row r="3144" spans="1:18" ht="15.75" customHeight="1">
      <c r="A3144" s="1">
        <v>3139</v>
      </c>
      <c r="C3144" s="2" t="s">
        <v>3581</v>
      </c>
      <c r="E3144" t="str" cm="1">
        <f t="array" aca="1" ref="E3144" ca="1">IF(F3144&lt;&gt;"",INDIRECT("'"&amp;F3144&amp;"'!"&amp;G3144),"")</f>
        <v/>
      </c>
      <c r="F3144" s="550"/>
      <c r="R3144" s="1175"/>
    </row>
    <row r="3145" spans="1:18" ht="15.75" customHeight="1">
      <c r="A3145" s="1">
        <v>3140</v>
      </c>
      <c r="C3145" s="2" t="s">
        <v>3581</v>
      </c>
      <c r="E3145" t="str" cm="1">
        <f t="array" aca="1" ref="E3145" ca="1">IF(F3145&lt;&gt;"",INDIRECT("'"&amp;F3145&amp;"'!"&amp;G3145),"")</f>
        <v/>
      </c>
      <c r="F3145" s="550"/>
      <c r="R3145" s="1175"/>
    </row>
    <row r="3146" spans="1:18" ht="15.75" customHeight="1">
      <c r="A3146" s="1">
        <v>3141</v>
      </c>
      <c r="C3146" s="2" t="s">
        <v>3581</v>
      </c>
      <c r="E3146" t="str" cm="1">
        <f t="array" aca="1" ref="E3146" ca="1">IF(F3146&lt;&gt;"",INDIRECT("'"&amp;F3146&amp;"'!"&amp;G3146),"")</f>
        <v/>
      </c>
      <c r="F3146" s="550"/>
      <c r="R3146" s="1175"/>
    </row>
    <row r="3147" spans="1:18" ht="15.75" customHeight="1">
      <c r="A3147" s="1">
        <v>3142</v>
      </c>
      <c r="C3147" s="2" t="s">
        <v>3581</v>
      </c>
      <c r="E3147" t="str" cm="1">
        <f t="array" aca="1" ref="E3147" ca="1">IF(F3147&lt;&gt;"",INDIRECT("'"&amp;F3147&amp;"'!"&amp;G3147),"")</f>
        <v/>
      </c>
      <c r="F3147" s="550"/>
      <c r="R3147" s="1175"/>
    </row>
    <row r="3148" spans="1:18" ht="15.75" customHeight="1">
      <c r="A3148" s="1">
        <v>3143</v>
      </c>
      <c r="C3148" s="2" t="s">
        <v>3581</v>
      </c>
      <c r="E3148" t="str" cm="1">
        <f t="array" aca="1" ref="E3148" ca="1">IF(F3148&lt;&gt;"",INDIRECT("'"&amp;F3148&amp;"'!"&amp;G3148),"")</f>
        <v/>
      </c>
      <c r="F3148" s="550"/>
      <c r="R3148" s="1175"/>
    </row>
    <row r="3149" spans="1:18" ht="15.75" customHeight="1">
      <c r="A3149" s="1">
        <v>3144</v>
      </c>
      <c r="C3149" s="2" t="s">
        <v>3581</v>
      </c>
      <c r="E3149" t="str" cm="1">
        <f t="array" aca="1" ref="E3149" ca="1">IF(F3149&lt;&gt;"",INDIRECT("'"&amp;F3149&amp;"'!"&amp;G3149),"")</f>
        <v/>
      </c>
      <c r="F3149" s="550"/>
      <c r="R3149" s="1175"/>
    </row>
    <row r="3150" spans="1:18" ht="15.75" customHeight="1">
      <c r="A3150" s="1">
        <v>3145</v>
      </c>
      <c r="C3150" s="2" t="s">
        <v>3581</v>
      </c>
      <c r="E3150" t="str" cm="1">
        <f t="array" aca="1" ref="E3150" ca="1">IF(F3150&lt;&gt;"",INDIRECT("'"&amp;F3150&amp;"'!"&amp;G3150),"")</f>
        <v/>
      </c>
      <c r="F3150" s="550"/>
      <c r="R3150" s="1175"/>
    </row>
    <row r="3151" spans="1:18" ht="15.75" customHeight="1">
      <c r="A3151" s="1">
        <v>3146</v>
      </c>
      <c r="C3151" s="2" t="s">
        <v>3581</v>
      </c>
      <c r="E3151" t="str" cm="1">
        <f t="array" aca="1" ref="E3151" ca="1">IF(F3151&lt;&gt;"",INDIRECT("'"&amp;F3151&amp;"'!"&amp;G3151),"")</f>
        <v/>
      </c>
      <c r="F3151" s="550"/>
      <c r="R3151" s="1175"/>
    </row>
    <row r="3152" spans="1:18" ht="15.75" customHeight="1">
      <c r="A3152" s="1">
        <v>3147</v>
      </c>
      <c r="C3152" s="2" t="s">
        <v>3581</v>
      </c>
      <c r="E3152" t="str" cm="1">
        <f t="array" aca="1" ref="E3152" ca="1">IF(F3152&lt;&gt;"",INDIRECT("'"&amp;F3152&amp;"'!"&amp;G3152),"")</f>
        <v/>
      </c>
      <c r="F3152" s="550"/>
      <c r="R3152" s="1175"/>
    </row>
    <row r="3153" spans="1:18" ht="15.75" customHeight="1">
      <c r="A3153" s="1">
        <v>3148</v>
      </c>
      <c r="C3153" s="2" t="s">
        <v>3581</v>
      </c>
      <c r="E3153" t="str" cm="1">
        <f t="array" aca="1" ref="E3153" ca="1">IF(F3153&lt;&gt;"",INDIRECT("'"&amp;F3153&amp;"'!"&amp;G3153),"")</f>
        <v/>
      </c>
      <c r="F3153" s="550"/>
      <c r="R3153" s="1175"/>
    </row>
    <row r="3154" spans="1:18" ht="15.75" customHeight="1">
      <c r="A3154" s="1">
        <v>3149</v>
      </c>
      <c r="C3154" s="2" t="s">
        <v>3581</v>
      </c>
      <c r="E3154" t="str" cm="1">
        <f t="array" aca="1" ref="E3154" ca="1">IF(F3154&lt;&gt;"",INDIRECT("'"&amp;F3154&amp;"'!"&amp;G3154),"")</f>
        <v/>
      </c>
      <c r="F3154" s="550"/>
      <c r="R3154" s="1175"/>
    </row>
    <row r="3155" spans="1:18" ht="15.75" customHeight="1">
      <c r="A3155" s="1">
        <v>3150</v>
      </c>
      <c r="C3155" s="2" t="s">
        <v>3581</v>
      </c>
      <c r="E3155" t="str" cm="1">
        <f t="array" aca="1" ref="E3155" ca="1">IF(F3155&lt;&gt;"",INDIRECT("'"&amp;F3155&amp;"'!"&amp;G3155),"")</f>
        <v/>
      </c>
      <c r="F3155" s="550"/>
      <c r="R3155" s="1175"/>
    </row>
    <row r="3156" spans="1:18" ht="15.75" customHeight="1">
      <c r="A3156" s="1">
        <v>3151</v>
      </c>
      <c r="C3156" s="2" t="s">
        <v>3581</v>
      </c>
      <c r="E3156" t="str" cm="1">
        <f t="array" aca="1" ref="E3156" ca="1">IF(F3156&lt;&gt;"",INDIRECT("'"&amp;F3156&amp;"'!"&amp;G3156),"")</f>
        <v/>
      </c>
      <c r="F3156" s="550"/>
      <c r="H3156" s="3"/>
      <c r="I3156" s="3"/>
      <c r="J3156" s="3"/>
    </row>
    <row r="3157" spans="1:18" ht="15.75" customHeight="1">
      <c r="A3157" s="1">
        <v>3152</v>
      </c>
      <c r="C3157" s="2" t="s">
        <v>3581</v>
      </c>
      <c r="E3157" t="str" cm="1">
        <f t="array" aca="1" ref="E3157" ca="1">IF(F3157&lt;&gt;"",INDIRECT("'"&amp;F3157&amp;"'!"&amp;G3157),"")</f>
        <v/>
      </c>
      <c r="F3157" s="550"/>
      <c r="H3157" s="3"/>
      <c r="I3157" s="3"/>
      <c r="J3157" s="3"/>
    </row>
    <row r="3158" spans="1:18" ht="15.75" customHeight="1">
      <c r="A3158" s="1">
        <v>3153</v>
      </c>
      <c r="C3158" s="2" t="s">
        <v>3581</v>
      </c>
      <c r="E3158" t="str" cm="1">
        <f t="array" aca="1" ref="E3158" ca="1">IF(F3158&lt;&gt;"",INDIRECT("'"&amp;F3158&amp;"'!"&amp;G3158),"")</f>
        <v/>
      </c>
      <c r="F3158" s="550"/>
      <c r="H3158" s="3"/>
      <c r="I3158" s="3"/>
      <c r="J3158" s="3"/>
    </row>
    <row r="3159" spans="1:18" ht="15.75" customHeight="1">
      <c r="A3159" s="1">
        <v>3154</v>
      </c>
      <c r="C3159" s="2" t="s">
        <v>3581</v>
      </c>
      <c r="E3159" t="str" cm="1">
        <f t="array" aca="1" ref="E3159" ca="1">IF(F3159&lt;&gt;"",INDIRECT("'"&amp;F3159&amp;"'!"&amp;G3159),"")</f>
        <v/>
      </c>
      <c r="F3159" s="550"/>
      <c r="H3159" s="3"/>
      <c r="I3159" s="3"/>
      <c r="J3159" s="3"/>
    </row>
    <row r="3160" spans="1:18" ht="15.75" customHeight="1">
      <c r="A3160" s="1">
        <v>3155</v>
      </c>
      <c r="C3160" s="2" t="s">
        <v>3581</v>
      </c>
      <c r="E3160" t="str" cm="1">
        <f t="array" aca="1" ref="E3160" ca="1">IF(F3160&lt;&gt;"",INDIRECT("'"&amp;F3160&amp;"'!"&amp;G3160),"")</f>
        <v/>
      </c>
      <c r="F3160" s="550"/>
      <c r="R3160" s="1175"/>
    </row>
    <row r="3161" spans="1:18" ht="15.75" customHeight="1">
      <c r="A3161" s="1">
        <v>3156</v>
      </c>
      <c r="C3161" s="2" t="s">
        <v>3581</v>
      </c>
      <c r="E3161" t="str" cm="1">
        <f t="array" aca="1" ref="E3161" ca="1">IF(F3161&lt;&gt;"",INDIRECT("'"&amp;F3161&amp;"'!"&amp;G3161),"")</f>
        <v/>
      </c>
      <c r="F3161" s="550"/>
      <c r="H3161" s="3"/>
      <c r="I3161" s="3"/>
      <c r="J3161" s="3"/>
    </row>
    <row r="3162" spans="1:18" ht="15.75" customHeight="1">
      <c r="A3162" s="1">
        <v>3157</v>
      </c>
      <c r="C3162" s="2" t="s">
        <v>3581</v>
      </c>
      <c r="E3162" t="str" cm="1">
        <f t="array" aca="1" ref="E3162" ca="1">IF(F3162&lt;&gt;"",INDIRECT("'"&amp;F3162&amp;"'!"&amp;G3162),"")</f>
        <v/>
      </c>
      <c r="F3162" s="550"/>
      <c r="H3162" s="3"/>
      <c r="I3162" s="3"/>
      <c r="J3162" s="3"/>
    </row>
    <row r="3163" spans="1:18" ht="15.75" customHeight="1">
      <c r="A3163" s="1">
        <v>3158</v>
      </c>
      <c r="C3163" s="2" t="s">
        <v>3581</v>
      </c>
      <c r="E3163" t="str" cm="1">
        <f t="array" aca="1" ref="E3163" ca="1">IF(F3163&lt;&gt;"",INDIRECT("'"&amp;F3163&amp;"'!"&amp;G3163),"")</f>
        <v/>
      </c>
      <c r="F3163" s="550"/>
      <c r="R3163" s="1175"/>
    </row>
    <row r="3164" spans="1:18" ht="15.75" customHeight="1">
      <c r="A3164" s="1">
        <v>3159</v>
      </c>
      <c r="C3164" s="2" t="s">
        <v>3581</v>
      </c>
      <c r="E3164" t="str" cm="1">
        <f t="array" aca="1" ref="E3164" ca="1">IF(F3164&lt;&gt;"",INDIRECT("'"&amp;F3164&amp;"'!"&amp;G3164),"")</f>
        <v/>
      </c>
      <c r="F3164" s="550"/>
      <c r="H3164" s="3"/>
      <c r="I3164" s="3"/>
      <c r="J3164" s="3"/>
    </row>
    <row r="3165" spans="1:18" ht="15.75" customHeight="1">
      <c r="A3165" s="1">
        <v>3160</v>
      </c>
      <c r="C3165" s="2" t="s">
        <v>3581</v>
      </c>
      <c r="E3165" t="str" cm="1">
        <f t="array" aca="1" ref="E3165" ca="1">IF(F3165&lt;&gt;"",INDIRECT("'"&amp;F3165&amp;"'!"&amp;G3165),"")</f>
        <v/>
      </c>
      <c r="F3165" s="550"/>
      <c r="H3165" s="3"/>
      <c r="I3165" s="3"/>
      <c r="J3165" s="3"/>
    </row>
    <row r="3166" spans="1:18" ht="15.75" customHeight="1">
      <c r="A3166" s="1">
        <v>3161</v>
      </c>
      <c r="C3166" s="2" t="s">
        <v>3581</v>
      </c>
      <c r="E3166" t="str" cm="1">
        <f t="array" aca="1" ref="E3166" ca="1">IF(F3166&lt;&gt;"",INDIRECT("'"&amp;F3166&amp;"'!"&amp;G3166),"")</f>
        <v/>
      </c>
      <c r="F3166" s="550"/>
      <c r="H3166" s="3"/>
      <c r="I3166" s="3"/>
      <c r="J3166" s="3"/>
    </row>
    <row r="3167" spans="1:18" ht="15.75" customHeight="1">
      <c r="A3167" s="1">
        <v>3162</v>
      </c>
      <c r="C3167" s="2" t="s">
        <v>3581</v>
      </c>
      <c r="E3167" t="str" cm="1">
        <f t="array" aca="1" ref="E3167" ca="1">IF(F3167&lt;&gt;"",INDIRECT("'"&amp;F3167&amp;"'!"&amp;G3167),"")</f>
        <v/>
      </c>
      <c r="F3167" s="550"/>
      <c r="H3167" s="3"/>
      <c r="I3167" s="3"/>
      <c r="J3167" s="3"/>
    </row>
    <row r="3168" spans="1:18" ht="15.75" customHeight="1">
      <c r="A3168" s="1">
        <v>3163</v>
      </c>
      <c r="C3168" s="2" t="s">
        <v>3581</v>
      </c>
      <c r="E3168" t="str" cm="1">
        <f t="array" aca="1" ref="E3168" ca="1">IF(F3168&lt;&gt;"",INDIRECT("'"&amp;F3168&amp;"'!"&amp;G3168),"")</f>
        <v/>
      </c>
      <c r="F3168" s="550"/>
      <c r="H3168" s="3"/>
      <c r="I3168" s="3"/>
      <c r="J3168" s="3"/>
    </row>
    <row r="3169" spans="1:18" ht="15" customHeight="1">
      <c r="A3169">
        <v>3164</v>
      </c>
      <c r="B3169" s="6">
        <f>'BudgetSum 2-4'!I5</f>
        <v>0</v>
      </c>
      <c r="D3169" t="b">
        <f t="shared" ref="D3169:D3176" ca="1" si="49">E3169=B3169</f>
        <v>1</v>
      </c>
      <c r="E3169" cm="1">
        <f t="array" aca="1" ref="E3169" ca="1">IF(F3169&lt;&gt;"",INDIRECT("'"&amp;F3169&amp;"'!"&amp;G3169),"")</f>
        <v>0</v>
      </c>
      <c r="F3169" s="1175" t="s">
        <v>3517</v>
      </c>
      <c r="G3169" t="s">
        <v>4322</v>
      </c>
      <c r="H3169" s="3"/>
      <c r="I3169" s="3"/>
      <c r="J3169" s="3"/>
    </row>
    <row r="3170" spans="1:18" ht="15" customHeight="1">
      <c r="A3170">
        <v>3165</v>
      </c>
      <c r="B3170" s="6">
        <f>'BudgetSum 2-4'!I9</f>
        <v>0</v>
      </c>
      <c r="D3170" t="b">
        <f t="shared" ca="1" si="49"/>
        <v>1</v>
      </c>
      <c r="E3170" cm="1">
        <f t="array" aca="1" ref="E3170" ca="1">IF(F3170&lt;&gt;"",INDIRECT("'"&amp;F3170&amp;"'!"&amp;G3170),"")</f>
        <v>0</v>
      </c>
      <c r="F3170" s="1175" t="s">
        <v>3517</v>
      </c>
      <c r="G3170" t="s">
        <v>4323</v>
      </c>
      <c r="H3170" s="3"/>
      <c r="I3170" s="3"/>
      <c r="J3170" s="3"/>
    </row>
    <row r="3171" spans="1:18">
      <c r="A3171">
        <v>3166</v>
      </c>
      <c r="B3171" s="6">
        <f>'BudgetSum 2-4'!I22</f>
        <v>0</v>
      </c>
      <c r="D3171" t="b">
        <f t="shared" ca="1" si="49"/>
        <v>1</v>
      </c>
      <c r="E3171" cm="1">
        <f t="array" aca="1" ref="E3171" ca="1">IF(F3171&lt;&gt;"",INDIRECT("'"&amp;F3171&amp;"'!"&amp;G3171),"")</f>
        <v>0</v>
      </c>
      <c r="F3171" s="1175" t="s">
        <v>3517</v>
      </c>
      <c r="G3171" t="s">
        <v>4324</v>
      </c>
      <c r="R3171" s="1175"/>
    </row>
    <row r="3172" spans="1:18">
      <c r="A3172">
        <v>3167</v>
      </c>
      <c r="B3172" s="6">
        <f>'BudgetSum 2-4'!C45</f>
        <v>0</v>
      </c>
      <c r="D3172" t="b">
        <f t="shared" ca="1" si="49"/>
        <v>1</v>
      </c>
      <c r="E3172" cm="1">
        <f t="array" aca="1" ref="E3172" ca="1">IF(F3172&lt;&gt;"",INDIRECT("'"&amp;F3172&amp;"'!"&amp;G3172),"")</f>
        <v>0</v>
      </c>
      <c r="F3172" s="1175" t="s">
        <v>3517</v>
      </c>
      <c r="G3172" t="s">
        <v>4325</v>
      </c>
      <c r="R3172" s="1175"/>
    </row>
    <row r="3173" spans="1:18">
      <c r="A3173">
        <v>3168</v>
      </c>
      <c r="B3173" s="6">
        <f>'BudgetSum 2-4'!C46</f>
        <v>0</v>
      </c>
      <c r="D3173" t="b">
        <f t="shared" ca="1" si="49"/>
        <v>1</v>
      </c>
      <c r="E3173" cm="1">
        <f t="array" aca="1" ref="E3173" ca="1">IF(F3173&lt;&gt;"",INDIRECT("'"&amp;F3173&amp;"'!"&amp;G3173),"")</f>
        <v>0</v>
      </c>
      <c r="F3173" s="1175" t="s">
        <v>3517</v>
      </c>
      <c r="G3173" t="s">
        <v>3654</v>
      </c>
      <c r="R3173" s="1175"/>
    </row>
    <row r="3174" spans="1:18">
      <c r="A3174">
        <v>3169</v>
      </c>
      <c r="B3174" s="6">
        <f>'BudgetSum 2-4'!C78</f>
        <v>0</v>
      </c>
      <c r="D3174" t="b">
        <f t="shared" ca="1" si="49"/>
        <v>1</v>
      </c>
      <c r="E3174" cm="1">
        <f t="array" aca="1" ref="E3174" ca="1">IF(F3174&lt;&gt;"",INDIRECT("'"&amp;F3174&amp;"'!"&amp;G3174),"")</f>
        <v>0</v>
      </c>
      <c r="F3174" s="1175" t="s">
        <v>3517</v>
      </c>
      <c r="G3174" t="s">
        <v>4326</v>
      </c>
      <c r="R3174" s="1175"/>
    </row>
    <row r="3175" spans="1:18">
      <c r="A3175">
        <v>3170</v>
      </c>
      <c r="B3175" s="6">
        <f>'BudgetSum 2-4'!C79</f>
        <v>0</v>
      </c>
      <c r="D3175" t="b">
        <f t="shared" ca="1" si="49"/>
        <v>1</v>
      </c>
      <c r="E3175" cm="1">
        <f t="array" aca="1" ref="E3175" ca="1">IF(F3175&lt;&gt;"",INDIRECT("'"&amp;F3175&amp;"'!"&amp;G3175),"")</f>
        <v>0</v>
      </c>
      <c r="F3175" s="1175" t="s">
        <v>3517</v>
      </c>
      <c r="G3175" t="s">
        <v>4327</v>
      </c>
      <c r="R3175" s="1175"/>
    </row>
    <row r="3176" spans="1:18">
      <c r="A3176">
        <v>3171</v>
      </c>
      <c r="B3176" s="6">
        <f>'BudgetSum 2-4'!C80</f>
        <v>0</v>
      </c>
      <c r="D3176" t="b">
        <f t="shared" ca="1" si="49"/>
        <v>1</v>
      </c>
      <c r="E3176" cm="1">
        <f t="array" aca="1" ref="E3176" ca="1">IF(F3176&lt;&gt;"",INDIRECT("'"&amp;F3176&amp;"'!"&amp;G3176),"")</f>
        <v>0</v>
      </c>
      <c r="F3176" s="1175" t="s">
        <v>3517</v>
      </c>
      <c r="G3176" t="s">
        <v>4328</v>
      </c>
      <c r="R3176" s="1175"/>
    </row>
    <row r="3177" spans="1:18" ht="15.75" customHeight="1">
      <c r="A3177" s="1">
        <v>3172</v>
      </c>
      <c r="C3177" s="2" t="s">
        <v>3581</v>
      </c>
      <c r="E3177" t="str" cm="1">
        <f t="array" aca="1" ref="E3177" ca="1">IF(F3177&lt;&gt;"",INDIRECT("'"&amp;F3177&amp;"'!"&amp;G3177),"")</f>
        <v/>
      </c>
      <c r="F3177" s="550"/>
      <c r="H3177" s="3"/>
      <c r="I3177" s="3"/>
      <c r="J3177" s="3"/>
    </row>
    <row r="3178" spans="1:18">
      <c r="A3178">
        <v>3173</v>
      </c>
      <c r="B3178" s="6">
        <f>'BudgetSum 2-4'!D45</f>
        <v>0</v>
      </c>
      <c r="D3178" t="b">
        <f ca="1">E3178=B3178</f>
        <v>1</v>
      </c>
      <c r="E3178" cm="1">
        <f t="array" aca="1" ref="E3178" ca="1">IF(F3178&lt;&gt;"",INDIRECT("'"&amp;F3178&amp;"'!"&amp;G3178),"")</f>
        <v>0</v>
      </c>
      <c r="F3178" s="1175" t="s">
        <v>3517</v>
      </c>
      <c r="G3178" t="s">
        <v>4329</v>
      </c>
      <c r="R3178" s="1175"/>
    </row>
    <row r="3179" spans="1:18">
      <c r="A3179">
        <v>3174</v>
      </c>
      <c r="B3179" s="6">
        <f>'BudgetSum 2-4'!D46</f>
        <v>0</v>
      </c>
      <c r="D3179" t="b">
        <f ca="1">E3179=B3179</f>
        <v>1</v>
      </c>
      <c r="E3179" cm="1">
        <f t="array" aca="1" ref="E3179" ca="1">IF(F3179&lt;&gt;"",INDIRECT("'"&amp;F3179&amp;"'!"&amp;G3179),"")</f>
        <v>0</v>
      </c>
      <c r="F3179" s="1175" t="s">
        <v>3517</v>
      </c>
      <c r="G3179" t="s">
        <v>3691</v>
      </c>
      <c r="R3179" s="1175"/>
    </row>
    <row r="3180" spans="1:18">
      <c r="A3180">
        <v>3175</v>
      </c>
      <c r="B3180" s="6">
        <f>'BudgetSum 2-4'!D78</f>
        <v>0</v>
      </c>
      <c r="D3180" t="b">
        <f ca="1">E3180=B3180</f>
        <v>1</v>
      </c>
      <c r="E3180" cm="1">
        <f t="array" aca="1" ref="E3180" ca="1">IF(F3180&lt;&gt;"",INDIRECT("'"&amp;F3180&amp;"'!"&amp;G3180),"")</f>
        <v>0</v>
      </c>
      <c r="F3180" s="1175" t="s">
        <v>3517</v>
      </c>
      <c r="G3180" t="s">
        <v>4330</v>
      </c>
      <c r="R3180" s="1175"/>
    </row>
    <row r="3181" spans="1:18">
      <c r="A3181">
        <v>3176</v>
      </c>
      <c r="B3181" s="6">
        <f>'BudgetSum 2-4'!D79</f>
        <v>0</v>
      </c>
      <c r="D3181" t="b">
        <f ca="1">E3181=B3181</f>
        <v>1</v>
      </c>
      <c r="E3181" cm="1">
        <f t="array" aca="1" ref="E3181" ca="1">IF(F3181&lt;&gt;"",INDIRECT("'"&amp;F3181&amp;"'!"&amp;G3181),"")</f>
        <v>0</v>
      </c>
      <c r="F3181" s="1175" t="s">
        <v>3517</v>
      </c>
      <c r="G3181" t="s">
        <v>4331</v>
      </c>
      <c r="R3181" s="1175"/>
    </row>
    <row r="3182" spans="1:18">
      <c r="A3182">
        <v>3177</v>
      </c>
      <c r="B3182" s="6">
        <f>'BudgetSum 2-4'!D80</f>
        <v>0</v>
      </c>
      <c r="D3182" t="b">
        <f ca="1">E3182=B3182</f>
        <v>1</v>
      </c>
      <c r="E3182" cm="1">
        <f t="array" aca="1" ref="E3182" ca="1">IF(F3182&lt;&gt;"",INDIRECT("'"&amp;F3182&amp;"'!"&amp;G3182),"")</f>
        <v>0</v>
      </c>
      <c r="F3182" s="1175" t="s">
        <v>3517</v>
      </c>
      <c r="G3182" t="s">
        <v>4332</v>
      </c>
      <c r="R3182" s="1175"/>
    </row>
    <row r="3183" spans="1:18" ht="15.75" customHeight="1">
      <c r="A3183" s="1">
        <v>3178</v>
      </c>
      <c r="C3183" s="2" t="s">
        <v>3581</v>
      </c>
      <c r="E3183" t="str" cm="1">
        <f t="array" aca="1" ref="E3183" ca="1">IF(F3183&lt;&gt;"",INDIRECT("'"&amp;F3183&amp;"'!"&amp;G3183),"")</f>
        <v/>
      </c>
      <c r="F3183" s="550"/>
      <c r="R3183" s="1175"/>
    </row>
    <row r="3184" spans="1:18" ht="15.75" customHeight="1">
      <c r="A3184" s="1">
        <v>3179</v>
      </c>
      <c r="C3184" s="2" t="s">
        <v>3581</v>
      </c>
      <c r="E3184" t="str" cm="1">
        <f t="array" aca="1" ref="E3184" ca="1">IF(F3184&lt;&gt;"",INDIRECT("'"&amp;F3184&amp;"'!"&amp;G3184),"")</f>
        <v/>
      </c>
      <c r="F3184" s="550"/>
      <c r="H3184" s="3"/>
      <c r="I3184" s="3"/>
      <c r="J3184" s="3"/>
    </row>
    <row r="3185" spans="1:18" ht="15.75" customHeight="1">
      <c r="A3185" s="1">
        <v>3180</v>
      </c>
      <c r="C3185" s="2" t="s">
        <v>3581</v>
      </c>
      <c r="E3185" t="str" cm="1">
        <f t="array" aca="1" ref="E3185" ca="1">IF(F3185&lt;&gt;"",INDIRECT("'"&amp;F3185&amp;"'!"&amp;G3185),"")</f>
        <v/>
      </c>
      <c r="F3185" s="550"/>
      <c r="H3185" s="3"/>
      <c r="I3185" s="3"/>
      <c r="J3185" s="3"/>
    </row>
    <row r="3186" spans="1:18" ht="15.75" customHeight="1">
      <c r="A3186" s="1">
        <v>3181</v>
      </c>
      <c r="C3186" s="2" t="s">
        <v>3581</v>
      </c>
      <c r="E3186" t="str" cm="1">
        <f t="array" aca="1" ref="E3186" ca="1">IF(F3186&lt;&gt;"",INDIRECT("'"&amp;F3186&amp;"'!"&amp;G3186),"")</f>
        <v/>
      </c>
      <c r="F3186" s="550"/>
      <c r="H3186" s="3"/>
      <c r="I3186" s="3"/>
      <c r="J3186" s="3"/>
    </row>
    <row r="3187" spans="1:18" ht="15.75" customHeight="1">
      <c r="A3187" s="1">
        <v>3182</v>
      </c>
      <c r="C3187" s="2" t="s">
        <v>3581</v>
      </c>
      <c r="E3187" t="str" cm="1">
        <f t="array" aca="1" ref="E3187" ca="1">IF(F3187&lt;&gt;"",INDIRECT("'"&amp;F3187&amp;"'!"&amp;G3187),"")</f>
        <v/>
      </c>
      <c r="F3187" s="550"/>
      <c r="H3187" s="3"/>
      <c r="I3187" s="3"/>
      <c r="J3187" s="3"/>
    </row>
    <row r="3188" spans="1:18" ht="15.75" customHeight="1">
      <c r="A3188" s="1">
        <v>3183</v>
      </c>
      <c r="C3188" s="2" t="s">
        <v>3581</v>
      </c>
      <c r="E3188" t="str" cm="1">
        <f t="array" aca="1" ref="E3188" ca="1">IF(F3188&lt;&gt;"",INDIRECT("'"&amp;F3188&amp;"'!"&amp;G3188),"")</f>
        <v/>
      </c>
      <c r="F3188" s="550"/>
      <c r="H3188" s="3"/>
      <c r="I3188" s="3"/>
      <c r="J3188" s="3"/>
    </row>
    <row r="3189" spans="1:18" ht="15.75" customHeight="1">
      <c r="A3189" s="1">
        <v>3184</v>
      </c>
      <c r="C3189" s="2" t="s">
        <v>3581</v>
      </c>
      <c r="E3189" t="str" cm="1">
        <f t="array" aca="1" ref="E3189" ca="1">IF(F3189&lt;&gt;"",INDIRECT("'"&amp;F3189&amp;"'!"&amp;G3189),"")</f>
        <v/>
      </c>
      <c r="F3189" s="550"/>
      <c r="H3189" s="3"/>
      <c r="I3189" s="3"/>
      <c r="J3189" s="3"/>
    </row>
    <row r="3190" spans="1:18" ht="15.75" customHeight="1">
      <c r="A3190" s="1">
        <v>3185</v>
      </c>
      <c r="C3190" s="2" t="s">
        <v>3581</v>
      </c>
      <c r="E3190" t="str" cm="1">
        <f t="array" aca="1" ref="E3190" ca="1">IF(F3190&lt;&gt;"",INDIRECT("'"&amp;F3190&amp;"'!"&amp;G3190),"")</f>
        <v/>
      </c>
      <c r="F3190" s="550"/>
      <c r="H3190" s="3"/>
      <c r="I3190" s="3"/>
      <c r="J3190" s="3"/>
    </row>
    <row r="3191" spans="1:18" ht="15.75" customHeight="1">
      <c r="A3191" s="1">
        <v>3186</v>
      </c>
      <c r="C3191" s="2" t="s">
        <v>3581</v>
      </c>
      <c r="E3191" t="str" cm="1">
        <f t="array" aca="1" ref="E3191" ca="1">IF(F3191&lt;&gt;"",INDIRECT("'"&amp;F3191&amp;"'!"&amp;G3191),"")</f>
        <v/>
      </c>
      <c r="F3191" s="550"/>
      <c r="R3191" s="1175"/>
    </row>
    <row r="3192" spans="1:18" ht="15.75" customHeight="1">
      <c r="A3192" s="1">
        <v>3187</v>
      </c>
      <c r="C3192" s="2" t="s">
        <v>3581</v>
      </c>
      <c r="E3192" t="str" cm="1">
        <f t="array" aca="1" ref="E3192" ca="1">IF(F3192&lt;&gt;"",INDIRECT("'"&amp;F3192&amp;"'!"&amp;G3192),"")</f>
        <v/>
      </c>
      <c r="F3192" s="550"/>
      <c r="R3192" s="1175"/>
    </row>
    <row r="3193" spans="1:18" ht="15.75" customHeight="1">
      <c r="A3193" s="1">
        <v>3188</v>
      </c>
      <c r="C3193" s="2" t="s">
        <v>3581</v>
      </c>
      <c r="E3193" t="str" cm="1">
        <f t="array" aca="1" ref="E3193" ca="1">IF(F3193&lt;&gt;"",INDIRECT("'"&amp;F3193&amp;"'!"&amp;G3193),"")</f>
        <v/>
      </c>
      <c r="F3193" s="550"/>
    </row>
    <row r="3194" spans="1:18" ht="15.75" customHeight="1">
      <c r="A3194" s="1">
        <v>3189</v>
      </c>
      <c r="C3194" s="2" t="s">
        <v>3581</v>
      </c>
      <c r="E3194" t="str" cm="1">
        <f t="array" aca="1" ref="E3194" ca="1">IF(F3194&lt;&gt;"",INDIRECT("'"&amp;F3194&amp;"'!"&amp;G3194),"")</f>
        <v/>
      </c>
      <c r="F3194" s="550"/>
      <c r="R3194" s="1175"/>
    </row>
    <row r="3195" spans="1:18">
      <c r="A3195">
        <v>3190</v>
      </c>
      <c r="B3195" s="6">
        <f>'BudgetSum 2-4'!F45</f>
        <v>0</v>
      </c>
      <c r="D3195" t="b">
        <f ca="1">E3195=B3195</f>
        <v>1</v>
      </c>
      <c r="E3195" cm="1">
        <f t="array" aca="1" ref="E3195" ca="1">IF(F3195&lt;&gt;"",INDIRECT("'"&amp;F3195&amp;"'!"&amp;G3195),"")</f>
        <v>0</v>
      </c>
      <c r="F3195" s="1175" t="s">
        <v>3517</v>
      </c>
      <c r="G3195" t="s">
        <v>4333</v>
      </c>
      <c r="R3195" s="1175"/>
    </row>
    <row r="3196" spans="1:18">
      <c r="A3196">
        <v>3191</v>
      </c>
      <c r="B3196" s="6">
        <f>'BudgetSum 2-4'!F46</f>
        <v>0</v>
      </c>
      <c r="D3196" t="b">
        <f ca="1">E3196=B3196</f>
        <v>1</v>
      </c>
      <c r="E3196" cm="1">
        <f t="array" aca="1" ref="E3196" ca="1">IF(F3196&lt;&gt;"",INDIRECT("'"&amp;F3196&amp;"'!"&amp;G3196),"")</f>
        <v>0</v>
      </c>
      <c r="F3196" s="1175" t="s">
        <v>3517</v>
      </c>
      <c r="G3196" t="s">
        <v>3766</v>
      </c>
      <c r="R3196" s="1175"/>
    </row>
    <row r="3197" spans="1:18">
      <c r="A3197">
        <v>3192</v>
      </c>
      <c r="B3197" s="6">
        <f>'BudgetSum 2-4'!F78</f>
        <v>0</v>
      </c>
      <c r="D3197" t="b">
        <f ca="1">E3197=B3197</f>
        <v>1</v>
      </c>
      <c r="E3197" cm="1">
        <f t="array" aca="1" ref="E3197" ca="1">IF(F3197&lt;&gt;"",INDIRECT("'"&amp;F3197&amp;"'!"&amp;G3197),"")</f>
        <v>0</v>
      </c>
      <c r="F3197" s="1175" t="s">
        <v>3517</v>
      </c>
      <c r="G3197" t="s">
        <v>4334</v>
      </c>
      <c r="R3197" s="1175"/>
    </row>
    <row r="3198" spans="1:18">
      <c r="A3198">
        <v>3193</v>
      </c>
      <c r="B3198" s="6">
        <f>'BudgetSum 2-4'!F79</f>
        <v>0</v>
      </c>
      <c r="D3198" t="b">
        <f ca="1">E3198=B3198</f>
        <v>1</v>
      </c>
      <c r="E3198" cm="1">
        <f t="array" aca="1" ref="E3198" ca="1">IF(F3198&lt;&gt;"",INDIRECT("'"&amp;F3198&amp;"'!"&amp;G3198),"")</f>
        <v>0</v>
      </c>
      <c r="F3198" s="1175" t="s">
        <v>3517</v>
      </c>
      <c r="G3198" t="s">
        <v>4335</v>
      </c>
      <c r="R3198" s="1175"/>
    </row>
    <row r="3199" spans="1:18">
      <c r="A3199">
        <v>3194</v>
      </c>
      <c r="B3199" s="6">
        <f>'BudgetSum 2-4'!F80</f>
        <v>0</v>
      </c>
      <c r="D3199" t="b">
        <f ca="1">E3199=B3199</f>
        <v>1</v>
      </c>
      <c r="E3199" cm="1">
        <f t="array" aca="1" ref="E3199" ca="1">IF(F3199&lt;&gt;"",INDIRECT("'"&amp;F3199&amp;"'!"&amp;G3199),"")</f>
        <v>0</v>
      </c>
      <c r="F3199" s="1175" t="s">
        <v>3517</v>
      </c>
      <c r="G3199" t="s">
        <v>4336</v>
      </c>
      <c r="R3199" s="1175"/>
    </row>
    <row r="3200" spans="1:18" ht="15.75" customHeight="1">
      <c r="A3200" s="1">
        <v>3195</v>
      </c>
      <c r="C3200" s="2" t="s">
        <v>3581</v>
      </c>
      <c r="E3200" t="str" cm="1">
        <f t="array" aca="1" ref="E3200" ca="1">IF(F3200&lt;&gt;"",INDIRECT("'"&amp;F3200&amp;"'!"&amp;G3200),"")</f>
        <v/>
      </c>
      <c r="F3200" s="550"/>
      <c r="R3200" s="1175"/>
    </row>
    <row r="3201" spans="1:18">
      <c r="A3201">
        <v>3196</v>
      </c>
      <c r="B3201" s="6">
        <f>'BudgetSum 2-4'!G45</f>
        <v>0</v>
      </c>
      <c r="D3201" t="b">
        <f ca="1">E3201=B3201</f>
        <v>1</v>
      </c>
      <c r="E3201" cm="1">
        <f t="array" aca="1" ref="E3201" ca="1">IF(F3201&lt;&gt;"",INDIRECT("'"&amp;F3201&amp;"'!"&amp;G3201),"")</f>
        <v>0</v>
      </c>
      <c r="F3201" s="1175" t="s">
        <v>3517</v>
      </c>
      <c r="G3201" t="s">
        <v>4337</v>
      </c>
      <c r="R3201" s="1175"/>
    </row>
    <row r="3202" spans="1:18">
      <c r="A3202">
        <v>3197</v>
      </c>
      <c r="B3202" s="6">
        <f>'BudgetSum 2-4'!G46</f>
        <v>0</v>
      </c>
      <c r="D3202" t="b">
        <f ca="1">E3202=B3202</f>
        <v>1</v>
      </c>
      <c r="E3202" cm="1">
        <f t="array" aca="1" ref="E3202" ca="1">IF(F3202&lt;&gt;"",INDIRECT("'"&amp;F3202&amp;"'!"&amp;G3202),"")</f>
        <v>0</v>
      </c>
      <c r="F3202" s="1175" t="s">
        <v>3517</v>
      </c>
      <c r="G3202" t="s">
        <v>3804</v>
      </c>
      <c r="R3202" s="1175"/>
    </row>
    <row r="3203" spans="1:18">
      <c r="A3203">
        <v>3198</v>
      </c>
      <c r="B3203" s="6">
        <f>'BudgetSum 2-4'!G53</f>
        <v>0</v>
      </c>
      <c r="D3203" t="b">
        <f ca="1">E3203=B3203</f>
        <v>1</v>
      </c>
      <c r="E3203" cm="1">
        <f t="array" aca="1" ref="E3203" ca="1">IF(F3203&lt;&gt;"",INDIRECT("'"&amp;F3203&amp;"'!"&amp;G3203),"")</f>
        <v>0</v>
      </c>
      <c r="F3203" s="1175" t="s">
        <v>3517</v>
      </c>
      <c r="G3203" t="s">
        <v>4214</v>
      </c>
      <c r="R3203" s="1175"/>
    </row>
    <row r="3204" spans="1:18">
      <c r="A3204">
        <v>3199</v>
      </c>
      <c r="B3204" s="6">
        <f>'BudgetSum 2-4'!G79</f>
        <v>0</v>
      </c>
      <c r="D3204" t="b">
        <f ca="1">E3204=B3204</f>
        <v>1</v>
      </c>
      <c r="E3204" cm="1">
        <f t="array" aca="1" ref="E3204" ca="1">IF(F3204&lt;&gt;"",INDIRECT("'"&amp;F3204&amp;"'!"&amp;G3204),"")</f>
        <v>0</v>
      </c>
      <c r="F3204" s="1175" t="s">
        <v>3517</v>
      </c>
      <c r="G3204" t="s">
        <v>4338</v>
      </c>
      <c r="R3204" s="1175"/>
    </row>
    <row r="3205" spans="1:18">
      <c r="A3205">
        <v>3200</v>
      </c>
      <c r="B3205" s="6">
        <f>'BudgetSum 2-4'!G80</f>
        <v>0</v>
      </c>
      <c r="D3205" t="b">
        <f ca="1">E3205=B3205</f>
        <v>1</v>
      </c>
      <c r="E3205" cm="1">
        <f t="array" aca="1" ref="E3205" ca="1">IF(F3205&lt;&gt;"",INDIRECT("'"&amp;F3205&amp;"'!"&amp;G3205),"")</f>
        <v>0</v>
      </c>
      <c r="F3205" s="1175" t="s">
        <v>3517</v>
      </c>
      <c r="G3205" t="s">
        <v>4339</v>
      </c>
      <c r="R3205" s="1175"/>
    </row>
    <row r="3206" spans="1:18" ht="15.75" customHeight="1">
      <c r="A3206" s="1">
        <v>3201</v>
      </c>
      <c r="C3206" s="2" t="s">
        <v>3581</v>
      </c>
      <c r="E3206" t="str" cm="1">
        <f t="array" aca="1" ref="E3206" ca="1">IF(F3206&lt;&gt;"",INDIRECT("'"&amp;F3206&amp;"'!"&amp;G3206),"")</f>
        <v/>
      </c>
      <c r="F3206" s="550"/>
      <c r="R3206" s="1175"/>
    </row>
    <row r="3207" spans="1:18" ht="15.75" customHeight="1">
      <c r="A3207" s="1">
        <v>3202</v>
      </c>
      <c r="C3207" s="2" t="s">
        <v>3581</v>
      </c>
      <c r="E3207" t="str" cm="1">
        <f t="array" aca="1" ref="E3207" ca="1">IF(F3207&lt;&gt;"",INDIRECT("'"&amp;F3207&amp;"'!"&amp;G3207),"")</f>
        <v/>
      </c>
      <c r="F3207" s="550"/>
      <c r="R3207" s="1175"/>
    </row>
    <row r="3208" spans="1:18" ht="15.75" customHeight="1">
      <c r="A3208" s="1">
        <v>3203</v>
      </c>
      <c r="C3208" s="2" t="s">
        <v>3581</v>
      </c>
      <c r="E3208" t="str" cm="1">
        <f t="array" aca="1" ref="E3208" ca="1">IF(F3208&lt;&gt;"",INDIRECT("'"&amp;F3208&amp;"'!"&amp;G3208),"")</f>
        <v/>
      </c>
      <c r="F3208" s="550"/>
      <c r="R3208" s="1175"/>
    </row>
    <row r="3209" spans="1:18" ht="15.75" customHeight="1">
      <c r="A3209" s="1">
        <v>3204</v>
      </c>
      <c r="C3209" s="2" t="s">
        <v>3581</v>
      </c>
      <c r="E3209" t="str" cm="1">
        <f t="array" aca="1" ref="E3209" ca="1">IF(F3209&lt;&gt;"",INDIRECT("'"&amp;F3209&amp;"'!"&amp;G3209),"")</f>
        <v/>
      </c>
      <c r="F3209" s="550"/>
      <c r="R3209" s="1175"/>
    </row>
    <row r="3210" spans="1:18" ht="15.75" customHeight="1">
      <c r="A3210" s="1">
        <v>3205</v>
      </c>
      <c r="C3210" s="2" t="s">
        <v>3581</v>
      </c>
      <c r="E3210" t="str" cm="1">
        <f t="array" aca="1" ref="E3210" ca="1">IF(F3210&lt;&gt;"",INDIRECT("'"&amp;F3210&amp;"'!"&amp;G3210),"")</f>
        <v/>
      </c>
      <c r="F3210" s="550"/>
      <c r="R3210" s="1175"/>
    </row>
    <row r="3211" spans="1:18" ht="15.75" customHeight="1">
      <c r="A3211" s="1">
        <v>3206</v>
      </c>
      <c r="C3211" s="2" t="s">
        <v>3581</v>
      </c>
      <c r="E3211" t="str" cm="1">
        <f t="array" aca="1" ref="E3211" ca="1">IF(F3211&lt;&gt;"",INDIRECT("'"&amp;F3211&amp;"'!"&amp;G3211),"")</f>
        <v/>
      </c>
      <c r="F3211" s="550"/>
      <c r="R3211" s="1175"/>
    </row>
    <row r="3212" spans="1:18" ht="15.75" customHeight="1">
      <c r="A3212" s="1">
        <v>3207</v>
      </c>
      <c r="C3212" s="2" t="s">
        <v>3581</v>
      </c>
      <c r="E3212" t="str" cm="1">
        <f t="array" aca="1" ref="E3212" ca="1">IF(F3212&lt;&gt;"",INDIRECT("'"&amp;F3212&amp;"'!"&amp;G3212),"")</f>
        <v/>
      </c>
      <c r="F3212" s="550"/>
      <c r="R3212" s="1175"/>
    </row>
    <row r="3213" spans="1:18" ht="15.75" customHeight="1">
      <c r="A3213" s="1">
        <v>3208</v>
      </c>
      <c r="C3213" s="2" t="s">
        <v>3581</v>
      </c>
      <c r="E3213" t="str" cm="1">
        <f t="array" aca="1" ref="E3213" ca="1">IF(F3213&lt;&gt;"",INDIRECT("'"&amp;F3213&amp;"'!"&amp;G3213),"")</f>
        <v/>
      </c>
      <c r="F3213" s="550"/>
      <c r="R3213" s="1175"/>
    </row>
    <row r="3214" spans="1:18" ht="15.75" customHeight="1">
      <c r="A3214" s="1">
        <v>3209</v>
      </c>
      <c r="C3214" s="2" t="s">
        <v>3581</v>
      </c>
      <c r="E3214" t="str" cm="1">
        <f t="array" aca="1" ref="E3214" ca="1">IF(F3214&lt;&gt;"",INDIRECT("'"&amp;F3214&amp;"'!"&amp;G3214),"")</f>
        <v/>
      </c>
      <c r="F3214" s="550"/>
      <c r="R3214" s="1175"/>
    </row>
    <row r="3215" spans="1:18" ht="15.75" customHeight="1">
      <c r="A3215" s="1">
        <v>3210</v>
      </c>
      <c r="C3215" s="2" t="s">
        <v>3581</v>
      </c>
      <c r="E3215" t="str" cm="1">
        <f t="array" aca="1" ref="E3215" ca="1">IF(F3215&lt;&gt;"",INDIRECT("'"&amp;F3215&amp;"'!"&amp;G3215),"")</f>
        <v/>
      </c>
      <c r="F3215" s="550"/>
      <c r="R3215" s="1175"/>
    </row>
    <row r="3216" spans="1:18" ht="15.75" customHeight="1">
      <c r="A3216" s="1">
        <v>3211</v>
      </c>
      <c r="C3216" s="2" t="s">
        <v>3581</v>
      </c>
      <c r="E3216" t="str" cm="1">
        <f t="array" aca="1" ref="E3216" ca="1">IF(F3216&lt;&gt;"",INDIRECT("'"&amp;F3216&amp;"'!"&amp;G3216),"")</f>
        <v/>
      </c>
      <c r="F3216" s="550"/>
      <c r="R3216" s="1175"/>
    </row>
    <row r="3217" spans="1:18">
      <c r="A3217">
        <v>3212</v>
      </c>
      <c r="B3217" s="6">
        <f>'BudgetSum 2-4'!E45</f>
        <v>0</v>
      </c>
      <c r="D3217" t="b">
        <f ca="1">E3217=B3217</f>
        <v>1</v>
      </c>
      <c r="E3217" cm="1">
        <f t="array" aca="1" ref="E3217" ca="1">IF(F3217&lt;&gt;"",INDIRECT("'"&amp;F3217&amp;"'!"&amp;G3217),"")</f>
        <v>0</v>
      </c>
      <c r="F3217" s="1175" t="s">
        <v>3517</v>
      </c>
      <c r="G3217" t="s">
        <v>4340</v>
      </c>
      <c r="R3217" s="1175"/>
    </row>
    <row r="3218" spans="1:18">
      <c r="A3218">
        <v>3213</v>
      </c>
      <c r="B3218" s="6">
        <f>'BudgetSum 2-4'!E46</f>
        <v>0</v>
      </c>
      <c r="D3218" t="b">
        <f ca="1">E3218=B3218</f>
        <v>1</v>
      </c>
      <c r="E3218" cm="1">
        <f t="array" aca="1" ref="E3218" ca="1">IF(F3218&lt;&gt;"",INDIRECT("'"&amp;F3218&amp;"'!"&amp;G3218),"")</f>
        <v>0</v>
      </c>
      <c r="F3218" s="1175" t="s">
        <v>3517</v>
      </c>
      <c r="G3218" t="s">
        <v>3729</v>
      </c>
      <c r="R3218" s="1175"/>
    </row>
    <row r="3219" spans="1:18">
      <c r="A3219">
        <v>3214</v>
      </c>
      <c r="B3219" s="6">
        <f>'BudgetSum 2-4'!E78</f>
        <v>0</v>
      </c>
      <c r="D3219" t="b">
        <f ca="1">E3219=B3219</f>
        <v>1</v>
      </c>
      <c r="E3219" cm="1">
        <f t="array" aca="1" ref="E3219" ca="1">IF(F3219&lt;&gt;"",INDIRECT("'"&amp;F3219&amp;"'!"&amp;G3219),"")</f>
        <v>0</v>
      </c>
      <c r="F3219" s="1175" t="s">
        <v>3517</v>
      </c>
      <c r="G3219" t="s">
        <v>4341</v>
      </c>
      <c r="R3219" s="1175"/>
    </row>
    <row r="3220" spans="1:18">
      <c r="A3220">
        <v>3215</v>
      </c>
      <c r="B3220" s="6">
        <f>'BudgetSum 2-4'!E79</f>
        <v>0</v>
      </c>
      <c r="D3220" t="b">
        <f ca="1">E3220=B3220</f>
        <v>1</v>
      </c>
      <c r="E3220" cm="1">
        <f t="array" aca="1" ref="E3220" ca="1">IF(F3220&lt;&gt;"",INDIRECT("'"&amp;F3220&amp;"'!"&amp;G3220),"")</f>
        <v>0</v>
      </c>
      <c r="F3220" s="1175" t="s">
        <v>3517</v>
      </c>
      <c r="G3220" t="s">
        <v>4342</v>
      </c>
      <c r="R3220" s="1175"/>
    </row>
    <row r="3221" spans="1:18">
      <c r="A3221">
        <v>3216</v>
      </c>
      <c r="B3221" s="6">
        <f>'BudgetSum 2-4'!E80</f>
        <v>0</v>
      </c>
      <c r="D3221" t="b">
        <f ca="1">E3221=B3221</f>
        <v>1</v>
      </c>
      <c r="E3221" cm="1">
        <f t="array" aca="1" ref="E3221" ca="1">IF(F3221&lt;&gt;"",INDIRECT("'"&amp;F3221&amp;"'!"&amp;G3221),"")</f>
        <v>0</v>
      </c>
      <c r="F3221" s="1175" t="s">
        <v>3517</v>
      </c>
      <c r="G3221" t="s">
        <v>4271</v>
      </c>
      <c r="R3221" s="1175"/>
    </row>
    <row r="3222" spans="1:18" ht="15.75" customHeight="1">
      <c r="A3222" s="1">
        <v>3217</v>
      </c>
      <c r="C3222" s="2" t="s">
        <v>3581</v>
      </c>
      <c r="E3222" t="str" cm="1">
        <f t="array" aca="1" ref="E3222" ca="1">IF(F3222&lt;&gt;"",INDIRECT("'"&amp;F3222&amp;"'!"&amp;G3222),"")</f>
        <v/>
      </c>
      <c r="F3222" s="550"/>
      <c r="R3222" s="1175"/>
    </row>
    <row r="3223" spans="1:18" ht="15.75" customHeight="1">
      <c r="A3223" s="1">
        <v>3218</v>
      </c>
      <c r="C3223" s="2" t="s">
        <v>3871</v>
      </c>
      <c r="E3223" t="str" cm="1">
        <f t="array" aca="1" ref="E3223" ca="1">IF(F3223&lt;&gt;"",INDIRECT("'"&amp;F3223&amp;"'!"&amp;G3223),"")</f>
        <v/>
      </c>
      <c r="F3223" s="550"/>
      <c r="R3223" s="1175"/>
    </row>
    <row r="3224" spans="1:18" ht="15.75" customHeight="1">
      <c r="A3224" s="1">
        <v>3219</v>
      </c>
      <c r="C3224" s="2" t="s">
        <v>3871</v>
      </c>
      <c r="E3224" t="str" cm="1">
        <f t="array" aca="1" ref="E3224" ca="1">IF(F3224&lt;&gt;"",INDIRECT("'"&amp;F3224&amp;"'!"&amp;G3224),"")</f>
        <v/>
      </c>
      <c r="F3224" s="550"/>
      <c r="R3224" s="1175"/>
    </row>
    <row r="3225" spans="1:18" ht="15.75" customHeight="1">
      <c r="A3225" s="1">
        <v>3220</v>
      </c>
      <c r="C3225" s="2" t="s">
        <v>3871</v>
      </c>
      <c r="E3225" t="str" cm="1">
        <f t="array" aca="1" ref="E3225" ca="1">IF(F3225&lt;&gt;"",INDIRECT("'"&amp;F3225&amp;"'!"&amp;G3225),"")</f>
        <v/>
      </c>
      <c r="F3225" s="550"/>
      <c r="R3225" s="1175"/>
    </row>
    <row r="3226" spans="1:18" ht="15.75" customHeight="1">
      <c r="A3226" s="1">
        <v>3221</v>
      </c>
      <c r="C3226" s="2" t="s">
        <v>3871</v>
      </c>
      <c r="E3226" t="str" cm="1">
        <f t="array" aca="1" ref="E3226" ca="1">IF(F3226&lt;&gt;"",INDIRECT("'"&amp;F3226&amp;"'!"&amp;G3226),"")</f>
        <v/>
      </c>
      <c r="F3226" s="550"/>
      <c r="R3226" s="1175"/>
    </row>
    <row r="3227" spans="1:18" ht="15.75" customHeight="1">
      <c r="A3227" s="1">
        <v>3222</v>
      </c>
      <c r="C3227" s="2" t="s">
        <v>3871</v>
      </c>
      <c r="E3227" t="str" cm="1">
        <f t="array" aca="1" ref="E3227" ca="1">IF(F3227&lt;&gt;"",INDIRECT("'"&amp;F3227&amp;"'!"&amp;G3227),"")</f>
        <v/>
      </c>
      <c r="F3227" s="550"/>
      <c r="R3227" s="1175"/>
    </row>
    <row r="3228" spans="1:18" ht="15.75" customHeight="1">
      <c r="A3228">
        <v>3223</v>
      </c>
      <c r="C3228" s="2" t="s">
        <v>3581</v>
      </c>
      <c r="E3228" t="str" cm="1">
        <f t="array" aca="1" ref="E3228" ca="1">IF(F3228&lt;&gt;"",INDIRECT("'"&amp;F3228&amp;"'!"&amp;G3228),"")</f>
        <v/>
      </c>
      <c r="F3228" s="550"/>
      <c r="R3228" s="1175"/>
    </row>
    <row r="3229" spans="1:18" ht="15.75" customHeight="1">
      <c r="A3229" s="1">
        <v>3224</v>
      </c>
      <c r="C3229" s="2" t="s">
        <v>3581</v>
      </c>
      <c r="E3229" t="str" cm="1">
        <f t="array" aca="1" ref="E3229" ca="1">IF(F3229&lt;&gt;"",INDIRECT("'"&amp;F3229&amp;"'!"&amp;G3229),"")</f>
        <v/>
      </c>
      <c r="F3229" s="550"/>
      <c r="R3229" s="1175"/>
    </row>
    <row r="3230" spans="1:18" ht="15.75" customHeight="1">
      <c r="A3230" s="1">
        <v>3225</v>
      </c>
      <c r="C3230" s="2" t="s">
        <v>3581</v>
      </c>
      <c r="E3230" t="str" cm="1">
        <f t="array" aca="1" ref="E3230" ca="1">IF(F3230&lt;&gt;"",INDIRECT("'"&amp;F3230&amp;"'!"&amp;G3230),"")</f>
        <v/>
      </c>
      <c r="F3230" s="550"/>
      <c r="R3230" s="1175"/>
    </row>
    <row r="3231" spans="1:18" ht="15.75" customHeight="1">
      <c r="A3231" s="1">
        <v>3226</v>
      </c>
      <c r="C3231" s="2" t="s">
        <v>3581</v>
      </c>
      <c r="E3231" t="str" cm="1">
        <f t="array" aca="1" ref="E3231" ca="1">IF(F3231&lt;&gt;"",INDIRECT("'"&amp;F3231&amp;"'!"&amp;G3231),"")</f>
        <v/>
      </c>
      <c r="F3231" s="550"/>
      <c r="R3231" s="1175"/>
    </row>
    <row r="3232" spans="1:18" ht="15.75" customHeight="1">
      <c r="A3232" s="1">
        <v>3227</v>
      </c>
      <c r="C3232" s="2" t="s">
        <v>3581</v>
      </c>
      <c r="E3232" t="str" cm="1">
        <f t="array" aca="1" ref="E3232" ca="1">IF(F3232&lt;&gt;"",INDIRECT("'"&amp;F3232&amp;"'!"&amp;G3232),"")</f>
        <v/>
      </c>
      <c r="F3232" s="550"/>
      <c r="R3232" s="1175"/>
    </row>
    <row r="3233" spans="1:18" ht="15.75" customHeight="1">
      <c r="A3233" s="1">
        <v>3228</v>
      </c>
      <c r="C3233" s="2" t="s">
        <v>3581</v>
      </c>
      <c r="E3233" t="str" cm="1">
        <f t="array" aca="1" ref="E3233" ca="1">IF(F3233&lt;&gt;"",INDIRECT("'"&amp;F3233&amp;"'!"&amp;G3233),"")</f>
        <v/>
      </c>
      <c r="F3233" s="550"/>
      <c r="R3233" s="1175"/>
    </row>
    <row r="3234" spans="1:18" ht="15.75" customHeight="1">
      <c r="A3234" s="1">
        <v>3229</v>
      </c>
      <c r="C3234" s="2" t="s">
        <v>3581</v>
      </c>
      <c r="E3234" t="str" cm="1">
        <f t="array" aca="1" ref="E3234" ca="1">IF(F3234&lt;&gt;"",INDIRECT("'"&amp;F3234&amp;"'!"&amp;G3234),"")</f>
        <v/>
      </c>
      <c r="F3234" s="550"/>
      <c r="R3234" s="1175"/>
    </row>
    <row r="3235" spans="1:18" ht="15.75" customHeight="1">
      <c r="A3235" s="1">
        <v>3230</v>
      </c>
      <c r="C3235" s="2" t="s">
        <v>3581</v>
      </c>
      <c r="E3235" t="str" cm="1">
        <f t="array" aca="1" ref="E3235" ca="1">IF(F3235&lt;&gt;"",INDIRECT("'"&amp;F3235&amp;"'!"&amp;G3235),"")</f>
        <v/>
      </c>
      <c r="F3235" s="550"/>
      <c r="R3235" s="1175"/>
    </row>
    <row r="3236" spans="1:18" ht="15.75" customHeight="1">
      <c r="A3236" s="1">
        <v>3231</v>
      </c>
      <c r="C3236" s="2" t="s">
        <v>3581</v>
      </c>
      <c r="E3236" t="str" cm="1">
        <f t="array" aca="1" ref="E3236" ca="1">IF(F3236&lt;&gt;"",INDIRECT("'"&amp;F3236&amp;"'!"&amp;G3236),"")</f>
        <v/>
      </c>
      <c r="F3236" s="550"/>
      <c r="R3236" s="1175"/>
    </row>
    <row r="3237" spans="1:18" ht="15.75" customHeight="1">
      <c r="A3237" s="1">
        <v>3232</v>
      </c>
      <c r="C3237" s="2" t="s">
        <v>3581</v>
      </c>
      <c r="E3237" t="str" cm="1">
        <f t="array" aca="1" ref="E3237" ca="1">IF(F3237&lt;&gt;"",INDIRECT("'"&amp;F3237&amp;"'!"&amp;G3237),"")</f>
        <v/>
      </c>
      <c r="F3237" s="550"/>
      <c r="R3237" s="1175"/>
    </row>
    <row r="3238" spans="1:18" ht="15.75" customHeight="1">
      <c r="A3238" s="1">
        <v>3233</v>
      </c>
      <c r="C3238" s="2" t="s">
        <v>3581</v>
      </c>
      <c r="E3238" t="str" cm="1">
        <f t="array" aca="1" ref="E3238" ca="1">IF(F3238&lt;&gt;"",INDIRECT("'"&amp;F3238&amp;"'!"&amp;G3238),"")</f>
        <v/>
      </c>
      <c r="F3238" s="550"/>
      <c r="R3238" s="1175"/>
    </row>
    <row r="3239" spans="1:18">
      <c r="A3239">
        <v>3234</v>
      </c>
      <c r="B3239" s="6">
        <f>'BudgetSum 2-4'!H45</f>
        <v>0</v>
      </c>
      <c r="D3239" t="b">
        <f ca="1">E3239=B3239</f>
        <v>1</v>
      </c>
      <c r="E3239" cm="1">
        <f t="array" aca="1" ref="E3239" ca="1">IF(F3239&lt;&gt;"",INDIRECT("'"&amp;F3239&amp;"'!"&amp;G3239),"")</f>
        <v>0</v>
      </c>
      <c r="F3239" s="1175" t="s">
        <v>3517</v>
      </c>
      <c r="G3239" t="s">
        <v>4343</v>
      </c>
      <c r="R3239" s="1175"/>
    </row>
    <row r="3240" spans="1:18">
      <c r="A3240">
        <v>3235</v>
      </c>
      <c r="B3240" s="6">
        <f>'BudgetSum 2-4'!H46</f>
        <v>0</v>
      </c>
      <c r="D3240" t="b">
        <f ca="1">E3240=B3240</f>
        <v>1</v>
      </c>
      <c r="E3240" cm="1">
        <f t="array" aca="1" ref="E3240" ca="1">IF(F3240&lt;&gt;"",INDIRECT("'"&amp;F3240&amp;"'!"&amp;G3240),"")</f>
        <v>0</v>
      </c>
      <c r="F3240" s="1175" t="s">
        <v>3517</v>
      </c>
      <c r="G3240" t="s">
        <v>3842</v>
      </c>
      <c r="R3240" s="1175"/>
    </row>
    <row r="3241" spans="1:18" ht="15" customHeight="1">
      <c r="A3241">
        <v>3236</v>
      </c>
      <c r="B3241" s="6">
        <f>'BudgetSum 2-4'!H78</f>
        <v>0</v>
      </c>
      <c r="D3241" t="b">
        <f ca="1">E3241=B3241</f>
        <v>1</v>
      </c>
      <c r="E3241" cm="1">
        <f t="array" aca="1" ref="E3241" ca="1">IF(F3241&lt;&gt;"",INDIRECT("'"&amp;F3241&amp;"'!"&amp;G3241),"")</f>
        <v>0</v>
      </c>
      <c r="F3241" s="1175" t="s">
        <v>3517</v>
      </c>
      <c r="G3241" t="s">
        <v>4344</v>
      </c>
      <c r="H3241" s="3"/>
      <c r="I3241" s="3"/>
      <c r="J3241" s="3"/>
    </row>
    <row r="3242" spans="1:18">
      <c r="A3242">
        <v>3237</v>
      </c>
      <c r="B3242" s="6">
        <f>'BudgetSum 2-4'!H79</f>
        <v>0</v>
      </c>
      <c r="D3242" t="b">
        <f ca="1">E3242=B3242</f>
        <v>1</v>
      </c>
      <c r="E3242" cm="1">
        <f t="array" aca="1" ref="E3242" ca="1">IF(F3242&lt;&gt;"",INDIRECT("'"&amp;F3242&amp;"'!"&amp;G3242),"")</f>
        <v>0</v>
      </c>
      <c r="F3242" s="1175" t="s">
        <v>3517</v>
      </c>
      <c r="G3242" t="s">
        <v>4345</v>
      </c>
      <c r="R3242" s="1175"/>
    </row>
    <row r="3243" spans="1:18">
      <c r="A3243">
        <v>3238</v>
      </c>
      <c r="B3243" s="6">
        <f>'BudgetSum 2-4'!H80</f>
        <v>0</v>
      </c>
      <c r="D3243" t="b">
        <f ca="1">E3243=B3243</f>
        <v>1</v>
      </c>
      <c r="E3243" cm="1">
        <f t="array" aca="1" ref="E3243" ca="1">IF(F3243&lt;&gt;"",INDIRECT("'"&amp;F3243&amp;"'!"&amp;G3243),"")</f>
        <v>0</v>
      </c>
      <c r="F3243" s="1175" t="s">
        <v>3517</v>
      </c>
      <c r="G3243" t="s">
        <v>4276</v>
      </c>
      <c r="R3243" s="1175"/>
    </row>
    <row r="3244" spans="1:18" ht="15.75" customHeight="1">
      <c r="A3244" s="1">
        <v>3239</v>
      </c>
      <c r="C3244" s="2" t="s">
        <v>3581</v>
      </c>
      <c r="E3244" t="str" cm="1">
        <f t="array" aca="1" ref="E3244" ca="1">IF(F3244&lt;&gt;"",INDIRECT("'"&amp;F3244&amp;"'!"&amp;G3244),"")</f>
        <v/>
      </c>
      <c r="F3244" s="550"/>
      <c r="R3244" s="1175"/>
    </row>
    <row r="3245" spans="1:18" ht="15.75" customHeight="1">
      <c r="A3245" s="1">
        <v>3240</v>
      </c>
      <c r="C3245" s="2" t="s">
        <v>3581</v>
      </c>
      <c r="E3245" t="str" cm="1">
        <f t="array" aca="1" ref="E3245" ca="1">IF(F3245&lt;&gt;"",INDIRECT("'"&amp;F3245&amp;"'!"&amp;G3245),"")</f>
        <v/>
      </c>
      <c r="F3245" s="550"/>
      <c r="R3245" s="1175"/>
    </row>
    <row r="3246" spans="1:18" ht="15.75" customHeight="1">
      <c r="A3246" s="1">
        <v>3241</v>
      </c>
      <c r="C3246" s="2" t="s">
        <v>3581</v>
      </c>
      <c r="E3246" t="str" cm="1">
        <f t="array" aca="1" ref="E3246" ca="1">IF(F3246&lt;&gt;"",INDIRECT("'"&amp;F3246&amp;"'!"&amp;G3246),"")</f>
        <v/>
      </c>
      <c r="F3246" s="550"/>
      <c r="R3246" s="1175"/>
    </row>
    <row r="3247" spans="1:18" ht="15.75" customHeight="1">
      <c r="A3247" s="1">
        <v>3242</v>
      </c>
      <c r="C3247" s="2" t="s">
        <v>3581</v>
      </c>
      <c r="E3247" t="str" cm="1">
        <f t="array" aca="1" ref="E3247" ca="1">IF(F3247&lt;&gt;"",INDIRECT("'"&amp;F3247&amp;"'!"&amp;G3247),"")</f>
        <v/>
      </c>
      <c r="F3247" s="550"/>
      <c r="R3247" s="1175"/>
    </row>
    <row r="3248" spans="1:18" ht="15.75" customHeight="1">
      <c r="A3248" s="1">
        <v>3243</v>
      </c>
      <c r="C3248" s="2" t="s">
        <v>3581</v>
      </c>
      <c r="E3248" t="str" cm="1">
        <f t="array" aca="1" ref="E3248" ca="1">IF(F3248&lt;&gt;"",INDIRECT("'"&amp;F3248&amp;"'!"&amp;G3248),"")</f>
        <v/>
      </c>
      <c r="F3248" s="550"/>
      <c r="R3248" s="1175"/>
    </row>
    <row r="3249" spans="1:18" ht="15.75" customHeight="1">
      <c r="A3249" s="1">
        <v>3244</v>
      </c>
      <c r="C3249" s="2" t="s">
        <v>3581</v>
      </c>
      <c r="E3249" t="str" cm="1">
        <f t="array" aca="1" ref="E3249" ca="1">IF(F3249&lt;&gt;"",INDIRECT("'"&amp;F3249&amp;"'!"&amp;G3249),"")</f>
        <v/>
      </c>
      <c r="F3249" s="550"/>
      <c r="R3249" s="1175"/>
    </row>
    <row r="3250" spans="1:18" ht="15.75" customHeight="1">
      <c r="A3250" s="1">
        <v>3245</v>
      </c>
      <c r="C3250" s="2" t="s">
        <v>3581</v>
      </c>
      <c r="E3250" t="str" cm="1">
        <f t="array" aca="1" ref="E3250" ca="1">IF(F3250&lt;&gt;"",INDIRECT("'"&amp;F3250&amp;"'!"&amp;G3250),"")</f>
        <v/>
      </c>
      <c r="F3250" s="550"/>
      <c r="R3250" s="1175"/>
    </row>
    <row r="3251" spans="1:18" ht="15.75" customHeight="1">
      <c r="A3251" s="1">
        <v>3246</v>
      </c>
      <c r="C3251" s="2" t="s">
        <v>3581</v>
      </c>
      <c r="E3251" t="str" cm="1">
        <f t="array" aca="1" ref="E3251" ca="1">IF(F3251&lt;&gt;"",INDIRECT("'"&amp;F3251&amp;"'!"&amp;G3251),"")</f>
        <v/>
      </c>
      <c r="F3251" s="550"/>
      <c r="R3251" s="1175"/>
    </row>
    <row r="3252" spans="1:18" ht="15.75" customHeight="1">
      <c r="A3252" s="1">
        <v>3247</v>
      </c>
      <c r="C3252" s="2" t="s">
        <v>3581</v>
      </c>
      <c r="E3252" t="str" cm="1">
        <f t="array" aca="1" ref="E3252" ca="1">IF(F3252&lt;&gt;"",INDIRECT("'"&amp;F3252&amp;"'!"&amp;G3252),"")</f>
        <v/>
      </c>
      <c r="F3252" s="550"/>
      <c r="R3252" s="1175"/>
    </row>
    <row r="3253" spans="1:18" ht="15.75" customHeight="1">
      <c r="A3253" s="1">
        <v>3248</v>
      </c>
      <c r="C3253" s="2" t="s">
        <v>3581</v>
      </c>
      <c r="E3253" t="str" cm="1">
        <f t="array" aca="1" ref="E3253" ca="1">IF(F3253&lt;&gt;"",INDIRECT("'"&amp;F3253&amp;"'!"&amp;G3253),"")</f>
        <v/>
      </c>
      <c r="F3253" s="550"/>
      <c r="R3253" s="1175"/>
    </row>
    <row r="3254" spans="1:18" ht="15.75" customHeight="1">
      <c r="A3254" s="1">
        <v>3249</v>
      </c>
      <c r="C3254" s="2" t="s">
        <v>3581</v>
      </c>
      <c r="E3254" t="str" cm="1">
        <f t="array" aca="1" ref="E3254" ca="1">IF(F3254&lt;&gt;"",INDIRECT("'"&amp;F3254&amp;"'!"&amp;G3254),"")</f>
        <v/>
      </c>
      <c r="F3254" s="550"/>
      <c r="H3254" s="3"/>
      <c r="I3254" s="3"/>
      <c r="J3254" s="3"/>
    </row>
    <row r="3255" spans="1:18" ht="15.75" customHeight="1">
      <c r="A3255" s="1">
        <v>3250</v>
      </c>
      <c r="C3255" s="2" t="s">
        <v>3581</v>
      </c>
      <c r="E3255" t="str" cm="1">
        <f t="array" aca="1" ref="E3255" ca="1">IF(F3255&lt;&gt;"",INDIRECT("'"&amp;F3255&amp;"'!"&amp;G3255),"")</f>
        <v/>
      </c>
      <c r="F3255" s="550"/>
      <c r="H3255" s="3"/>
      <c r="I3255" s="3"/>
      <c r="J3255" s="3"/>
    </row>
    <row r="3256" spans="1:18" ht="15.75" customHeight="1">
      <c r="A3256" s="1">
        <v>3251</v>
      </c>
      <c r="C3256" s="2" t="s">
        <v>3581</v>
      </c>
      <c r="E3256" t="str" cm="1">
        <f t="array" aca="1" ref="E3256" ca="1">IF(F3256&lt;&gt;"",INDIRECT("'"&amp;F3256&amp;"'!"&amp;G3256),"")</f>
        <v/>
      </c>
      <c r="F3256" s="550"/>
      <c r="H3256" s="3"/>
      <c r="I3256" s="3"/>
      <c r="J3256" s="3"/>
    </row>
    <row r="3257" spans="1:18" ht="15.75" customHeight="1">
      <c r="A3257" s="1">
        <v>3252</v>
      </c>
      <c r="C3257" s="2" t="s">
        <v>3581</v>
      </c>
      <c r="E3257" t="str" cm="1">
        <f t="array" aca="1" ref="E3257" ca="1">IF(F3257&lt;&gt;"",INDIRECT("'"&amp;F3257&amp;"'!"&amp;G3257),"")</f>
        <v/>
      </c>
      <c r="F3257" s="550"/>
      <c r="H3257" s="3"/>
      <c r="I3257" s="3"/>
      <c r="J3257" s="3"/>
    </row>
    <row r="3258" spans="1:18" ht="15.75" customHeight="1">
      <c r="A3258" s="1">
        <v>3253</v>
      </c>
      <c r="C3258" s="2" t="s">
        <v>3581</v>
      </c>
      <c r="E3258" t="str" cm="1">
        <f t="array" aca="1" ref="E3258" ca="1">IF(F3258&lt;&gt;"",INDIRECT("'"&amp;F3258&amp;"'!"&amp;G3258),"")</f>
        <v/>
      </c>
      <c r="F3258" s="550"/>
      <c r="R3258" s="1175"/>
    </row>
    <row r="3259" spans="1:18" ht="15.75" customHeight="1">
      <c r="A3259" s="1">
        <v>3254</v>
      </c>
      <c r="C3259" s="2" t="s">
        <v>3581</v>
      </c>
      <c r="E3259" t="str" cm="1">
        <f t="array" aca="1" ref="E3259" ca="1">IF(F3259&lt;&gt;"",INDIRECT("'"&amp;F3259&amp;"'!"&amp;G3259),"")</f>
        <v/>
      </c>
      <c r="F3259" s="550"/>
      <c r="R3259" s="1175"/>
    </row>
    <row r="3260" spans="1:18">
      <c r="A3260">
        <v>3255</v>
      </c>
      <c r="B3260" s="6">
        <f>'BudgetSum 2-4'!I45</f>
        <v>0</v>
      </c>
      <c r="D3260" t="b">
        <f ca="1">E3260=B3260</f>
        <v>1</v>
      </c>
      <c r="E3260" cm="1">
        <f t="array" aca="1" ref="E3260" ca="1">IF(F3260&lt;&gt;"",INDIRECT("'"&amp;F3260&amp;"'!"&amp;G3260),"")</f>
        <v>0</v>
      </c>
      <c r="F3260" s="1175" t="s">
        <v>3517</v>
      </c>
      <c r="G3260" t="s">
        <v>4346</v>
      </c>
      <c r="R3260" s="1175"/>
    </row>
    <row r="3261" spans="1:18">
      <c r="A3261">
        <v>3256</v>
      </c>
      <c r="B3261" s="6">
        <f>'BudgetSum 2-4'!I46</f>
        <v>0</v>
      </c>
      <c r="D3261" t="b">
        <f ca="1">E3261=B3261</f>
        <v>1</v>
      </c>
      <c r="E3261" cm="1">
        <f t="array" aca="1" ref="E3261" ca="1">IF(F3261&lt;&gt;"",INDIRECT("'"&amp;F3261&amp;"'!"&amp;G3261),"")</f>
        <v>0</v>
      </c>
      <c r="F3261" s="1175" t="s">
        <v>3517</v>
      </c>
      <c r="G3261" t="s">
        <v>4347</v>
      </c>
      <c r="R3261" s="1175"/>
    </row>
    <row r="3262" spans="1:18">
      <c r="A3262">
        <v>3257</v>
      </c>
      <c r="B3262" s="6">
        <f>'BudgetSum 2-4'!I79</f>
        <v>0</v>
      </c>
      <c r="D3262" t="b">
        <f ca="1">E3262=B3262</f>
        <v>1</v>
      </c>
      <c r="E3262" cm="1">
        <f t="array" aca="1" ref="E3262" ca="1">IF(F3262&lt;&gt;"",INDIRECT("'"&amp;F3262&amp;"'!"&amp;G3262),"")</f>
        <v>0</v>
      </c>
      <c r="F3262" s="1175" t="s">
        <v>3517</v>
      </c>
      <c r="G3262" t="s">
        <v>4348</v>
      </c>
      <c r="R3262" s="1175"/>
    </row>
    <row r="3263" spans="1:18" ht="15" customHeight="1">
      <c r="A3263">
        <v>3258</v>
      </c>
      <c r="B3263" s="6">
        <f>'BudgetSum 2-4'!I80</f>
        <v>0</v>
      </c>
      <c r="D3263" t="b">
        <f ca="1">E3263=B3263</f>
        <v>1</v>
      </c>
      <c r="E3263" cm="1">
        <f t="array" aca="1" ref="E3263" ca="1">IF(F3263&lt;&gt;"",INDIRECT("'"&amp;F3263&amp;"'!"&amp;G3263),"")</f>
        <v>0</v>
      </c>
      <c r="F3263" s="1175" t="s">
        <v>3517</v>
      </c>
      <c r="G3263" t="s">
        <v>4349</v>
      </c>
      <c r="H3263" s="3"/>
      <c r="I3263" s="3"/>
      <c r="J3263" s="3"/>
    </row>
    <row r="3264" spans="1:18" ht="15.75" customHeight="1">
      <c r="A3264" s="1">
        <v>3259</v>
      </c>
      <c r="C3264" s="2" t="s">
        <v>3581</v>
      </c>
      <c r="E3264" t="str" cm="1">
        <f t="array" aca="1" ref="E3264" ca="1">IF(F3264&lt;&gt;"",INDIRECT("'"&amp;F3264&amp;"'!"&amp;G3264),"")</f>
        <v/>
      </c>
      <c r="F3264" s="550"/>
    </row>
    <row r="3265" spans="1:18">
      <c r="A3265">
        <v>3260</v>
      </c>
      <c r="B3265" s="6">
        <f>'BudgetSum 2-4'!I3</f>
        <v>0</v>
      </c>
      <c r="D3265" t="b">
        <f ca="1">E3265=B3265</f>
        <v>1</v>
      </c>
      <c r="E3265" cm="1">
        <f t="array" aca="1" ref="E3265" ca="1">IF(F3265&lt;&gt;"",INDIRECT("'"&amp;F3265&amp;"'!"&amp;G3265),"")</f>
        <v>0</v>
      </c>
      <c r="F3265" s="1175" t="s">
        <v>3517</v>
      </c>
      <c r="G3265" t="s">
        <v>4350</v>
      </c>
      <c r="R3265" s="1175"/>
    </row>
    <row r="3266" spans="1:18" ht="15.75" customHeight="1">
      <c r="A3266" s="1">
        <v>3261</v>
      </c>
      <c r="C3266" s="2" t="s">
        <v>3581</v>
      </c>
      <c r="E3266" t="str" cm="1">
        <f t="array" aca="1" ref="E3266" ca="1">IF(F3266&lt;&gt;"",INDIRECT("'"&amp;F3266&amp;"'!"&amp;G3266),"")</f>
        <v/>
      </c>
      <c r="F3266" s="550"/>
    </row>
    <row r="3267" spans="1:18" ht="15" customHeight="1">
      <c r="A3267">
        <v>3262</v>
      </c>
      <c r="B3267" s="6">
        <f>'BudgetSum 2-4'!I81</f>
        <v>0</v>
      </c>
      <c r="D3267" t="b">
        <f ca="1">E3267=B3267</f>
        <v>1</v>
      </c>
      <c r="E3267" cm="1">
        <f t="array" aca="1" ref="E3267" ca="1">IF(F3267&lt;&gt;"",INDIRECT("'"&amp;F3267&amp;"'!"&amp;G3267),"")</f>
        <v>0</v>
      </c>
      <c r="F3267" s="1175" t="s">
        <v>3517</v>
      </c>
      <c r="G3267" t="s">
        <v>4351</v>
      </c>
      <c r="H3267" s="3"/>
      <c r="I3267" s="3"/>
      <c r="J3267" s="3"/>
    </row>
    <row r="3268" spans="1:18" ht="15.75" customHeight="1">
      <c r="A3268" s="1">
        <v>3263</v>
      </c>
      <c r="C3268" s="2" t="s">
        <v>3581</v>
      </c>
      <c r="E3268" t="str" cm="1">
        <f t="array" aca="1" ref="E3268" ca="1">IF(F3268&lt;&gt;"",INDIRECT("'"&amp;F3268&amp;"'!"&amp;G3268),"")</f>
        <v/>
      </c>
      <c r="F3268" s="550"/>
      <c r="H3268" s="3"/>
      <c r="I3268" s="3"/>
      <c r="J3268" s="3"/>
    </row>
    <row r="3269" spans="1:18" ht="15.75" customHeight="1">
      <c r="A3269" s="1">
        <v>3264</v>
      </c>
      <c r="C3269" s="2" t="s">
        <v>3581</v>
      </c>
      <c r="E3269" t="str" cm="1">
        <f t="array" aca="1" ref="E3269" ca="1">IF(F3269&lt;&gt;"",INDIRECT("'"&amp;F3269&amp;"'!"&amp;G3269),"")</f>
        <v/>
      </c>
      <c r="F3269" s="550"/>
      <c r="R3269" s="1175"/>
    </row>
    <row r="3270" spans="1:18" ht="15.75" customHeight="1">
      <c r="A3270" s="1">
        <v>3265</v>
      </c>
      <c r="C3270" s="2" t="s">
        <v>3581</v>
      </c>
      <c r="E3270" t="str" cm="1">
        <f t="array" aca="1" ref="E3270" ca="1">IF(F3270&lt;&gt;"",INDIRECT("'"&amp;F3270&amp;"'!"&amp;G3270),"")</f>
        <v/>
      </c>
      <c r="F3270" s="550"/>
      <c r="H3270" s="3"/>
      <c r="I3270" s="3"/>
      <c r="J3270" s="3"/>
    </row>
    <row r="3271" spans="1:18" ht="15.75" customHeight="1">
      <c r="A3271" s="1">
        <v>3266</v>
      </c>
      <c r="C3271" s="2" t="s">
        <v>3581</v>
      </c>
      <c r="E3271" t="str" cm="1">
        <f t="array" aca="1" ref="E3271" ca="1">IF(F3271&lt;&gt;"",INDIRECT("'"&amp;F3271&amp;"'!"&amp;G3271),"")</f>
        <v/>
      </c>
      <c r="F3271" s="550"/>
      <c r="R3271" s="1175"/>
    </row>
    <row r="3272" spans="1:18" ht="15.75" customHeight="1">
      <c r="A3272" s="1">
        <v>3267</v>
      </c>
      <c r="C3272" s="2" t="s">
        <v>3581</v>
      </c>
      <c r="E3272" t="str" cm="1">
        <f t="array" aca="1" ref="E3272" ca="1">IF(F3272&lt;&gt;"",INDIRECT("'"&amp;F3272&amp;"'!"&amp;G3272),"")</f>
        <v/>
      </c>
      <c r="F3272" s="550"/>
      <c r="H3272" s="3"/>
      <c r="I3272" s="3"/>
      <c r="J3272" s="3"/>
    </row>
    <row r="3273" spans="1:18" ht="15.75" customHeight="1">
      <c r="A3273" s="1">
        <v>3268</v>
      </c>
      <c r="C3273" s="2" t="s">
        <v>3581</v>
      </c>
      <c r="E3273" t="str" cm="1">
        <f t="array" aca="1" ref="E3273" ca="1">IF(F3273&lt;&gt;"",INDIRECT("'"&amp;F3273&amp;"'!"&amp;G3273),"")</f>
        <v/>
      </c>
      <c r="F3273" s="550"/>
      <c r="H3273" s="3"/>
      <c r="I3273" s="3"/>
      <c r="J3273" s="3"/>
    </row>
    <row r="3274" spans="1:18" ht="15.75" customHeight="1">
      <c r="A3274" s="1">
        <v>3269</v>
      </c>
      <c r="C3274" s="2" t="s">
        <v>3581</v>
      </c>
      <c r="E3274" t="str" cm="1">
        <f t="array" aca="1" ref="E3274" ca="1">IF(F3274&lt;&gt;"",INDIRECT("'"&amp;F3274&amp;"'!"&amp;G3274),"")</f>
        <v/>
      </c>
      <c r="F3274" s="550"/>
    </row>
    <row r="3275" spans="1:18" ht="15.75" customHeight="1">
      <c r="A3275" s="1">
        <v>3270</v>
      </c>
      <c r="C3275" s="2" t="s">
        <v>3581</v>
      </c>
      <c r="E3275" t="str" cm="1">
        <f t="array" aca="1" ref="E3275" ca="1">IF(F3275&lt;&gt;"",INDIRECT("'"&amp;F3275&amp;"'!"&amp;G3275),"")</f>
        <v/>
      </c>
      <c r="F3275" s="550"/>
      <c r="H3275" s="3"/>
      <c r="I3275" s="3"/>
      <c r="J3275" s="3"/>
    </row>
    <row r="3276" spans="1:18" ht="15.75" customHeight="1">
      <c r="A3276" s="1">
        <v>3271</v>
      </c>
      <c r="C3276" s="2" t="s">
        <v>3581</v>
      </c>
      <c r="E3276" t="str" cm="1">
        <f t="array" aca="1" ref="E3276" ca="1">IF(F3276&lt;&gt;"",INDIRECT("'"&amp;F3276&amp;"'!"&amp;G3276),"")</f>
        <v/>
      </c>
      <c r="F3276" s="550"/>
      <c r="H3276" s="3"/>
      <c r="I3276" s="3"/>
      <c r="J3276" s="3"/>
    </row>
    <row r="3277" spans="1:18" ht="15.75" customHeight="1">
      <c r="A3277" s="1">
        <v>3272</v>
      </c>
      <c r="C3277" s="2" t="s">
        <v>3581</v>
      </c>
      <c r="E3277" t="str" cm="1">
        <f t="array" aca="1" ref="E3277" ca="1">IF(F3277&lt;&gt;"",INDIRECT("'"&amp;F3277&amp;"'!"&amp;G3277),"")</f>
        <v/>
      </c>
      <c r="F3277" s="550"/>
      <c r="H3277" s="3"/>
      <c r="I3277" s="3"/>
      <c r="J3277" s="3"/>
    </row>
    <row r="3278" spans="1:18" ht="15.75" customHeight="1">
      <c r="A3278" s="1">
        <v>3273</v>
      </c>
      <c r="C3278" s="2" t="s">
        <v>3581</v>
      </c>
      <c r="E3278" t="str" cm="1">
        <f t="array" aca="1" ref="E3278" ca="1">IF(F3278&lt;&gt;"",INDIRECT("'"&amp;F3278&amp;"'!"&amp;G3278),"")</f>
        <v/>
      </c>
      <c r="F3278" s="550"/>
      <c r="H3278" s="3"/>
      <c r="I3278" s="3"/>
      <c r="J3278" s="3"/>
    </row>
    <row r="3279" spans="1:18" ht="15.75" customHeight="1">
      <c r="A3279" s="1">
        <v>3274</v>
      </c>
      <c r="C3279" s="2" t="s">
        <v>3581</v>
      </c>
      <c r="E3279" t="str" cm="1">
        <f t="array" aca="1" ref="E3279" ca="1">IF(F3279&lt;&gt;"",INDIRECT("'"&amp;F3279&amp;"'!"&amp;G3279),"")</f>
        <v/>
      </c>
      <c r="F3279" s="550"/>
      <c r="R3279" s="1175"/>
    </row>
    <row r="3280" spans="1:18" ht="15.75" customHeight="1">
      <c r="A3280" s="1">
        <v>3275</v>
      </c>
      <c r="C3280" s="2" t="s">
        <v>3581</v>
      </c>
      <c r="E3280" t="str" cm="1">
        <f t="array" aca="1" ref="E3280" ca="1">IF(F3280&lt;&gt;"",INDIRECT("'"&amp;F3280&amp;"'!"&amp;G3280),"")</f>
        <v/>
      </c>
      <c r="F3280" s="550"/>
      <c r="R3280" s="1175"/>
    </row>
    <row r="3281" spans="1:18" ht="15.75" customHeight="1">
      <c r="A3281" s="1">
        <v>3276</v>
      </c>
      <c r="C3281" s="2" t="s">
        <v>3581</v>
      </c>
      <c r="E3281" t="str" cm="1">
        <f t="array" aca="1" ref="E3281" ca="1">IF(F3281&lt;&gt;"",INDIRECT("'"&amp;F3281&amp;"'!"&amp;G3281),"")</f>
        <v/>
      </c>
      <c r="F3281" s="550"/>
      <c r="H3281" s="3"/>
      <c r="I3281" s="3"/>
      <c r="J3281" s="3"/>
    </row>
    <row r="3282" spans="1:18" ht="15.75" customHeight="1">
      <c r="A3282" s="1">
        <v>3277</v>
      </c>
      <c r="C3282" s="2" t="s">
        <v>3581</v>
      </c>
      <c r="E3282" t="str" cm="1">
        <f t="array" aca="1" ref="E3282" ca="1">IF(F3282&lt;&gt;"",INDIRECT("'"&amp;F3282&amp;"'!"&amp;G3282),"")</f>
        <v/>
      </c>
      <c r="F3282" s="550"/>
      <c r="R3282" s="1175"/>
    </row>
    <row r="3283" spans="1:18" ht="15.75" customHeight="1">
      <c r="A3283" s="1">
        <v>3278</v>
      </c>
      <c r="C3283" s="2" t="s">
        <v>3581</v>
      </c>
      <c r="E3283" t="str" cm="1">
        <f t="array" aca="1" ref="E3283" ca="1">IF(F3283&lt;&gt;"",INDIRECT("'"&amp;F3283&amp;"'!"&amp;G3283),"")</f>
        <v/>
      </c>
      <c r="F3283" s="550"/>
      <c r="R3283" s="1175"/>
    </row>
    <row r="3284" spans="1:18" ht="15.75" customHeight="1">
      <c r="A3284" s="1">
        <v>3279</v>
      </c>
      <c r="C3284" s="2" t="s">
        <v>3581</v>
      </c>
      <c r="E3284" t="str" cm="1">
        <f t="array" aca="1" ref="E3284" ca="1">IF(F3284&lt;&gt;"",INDIRECT("'"&amp;F3284&amp;"'!"&amp;G3284),"")</f>
        <v/>
      </c>
      <c r="F3284" s="550"/>
      <c r="R3284" s="1175"/>
    </row>
    <row r="3285" spans="1:18" ht="15.75" customHeight="1">
      <c r="A3285" s="1">
        <v>3280</v>
      </c>
      <c r="C3285" s="2" t="s">
        <v>3581</v>
      </c>
      <c r="E3285" t="str" cm="1">
        <f t="array" aca="1" ref="E3285" ca="1">IF(F3285&lt;&gt;"",INDIRECT("'"&amp;F3285&amp;"'!"&amp;G3285),"")</f>
        <v/>
      </c>
      <c r="F3285" s="550"/>
      <c r="H3285" s="3"/>
      <c r="I3285" s="3"/>
      <c r="J3285" s="3"/>
    </row>
    <row r="3286" spans="1:18" ht="15.75" customHeight="1">
      <c r="A3286" s="1">
        <v>3281</v>
      </c>
      <c r="C3286" s="2" t="s">
        <v>3581</v>
      </c>
      <c r="E3286" t="str" cm="1">
        <f t="array" aca="1" ref="E3286" ca="1">IF(F3286&lt;&gt;"",INDIRECT("'"&amp;F3286&amp;"'!"&amp;G3286),"")</f>
        <v/>
      </c>
      <c r="F3286" s="550"/>
      <c r="H3286" s="3"/>
      <c r="I3286" s="3"/>
      <c r="J3286" s="3"/>
    </row>
    <row r="3287" spans="1:18" ht="15.75" customHeight="1">
      <c r="A3287" s="1">
        <v>3282</v>
      </c>
      <c r="C3287" s="2" t="s">
        <v>3581</v>
      </c>
      <c r="E3287" t="str" cm="1">
        <f t="array" aca="1" ref="E3287" ca="1">IF(F3287&lt;&gt;"",INDIRECT("'"&amp;F3287&amp;"'!"&amp;G3287),"")</f>
        <v/>
      </c>
      <c r="F3287" s="550"/>
      <c r="H3287" s="3"/>
      <c r="I3287" s="3"/>
      <c r="J3287" s="3"/>
    </row>
    <row r="3288" spans="1:18" ht="15.75" customHeight="1">
      <c r="A3288" s="1">
        <v>3283</v>
      </c>
      <c r="C3288" s="2" t="s">
        <v>3581</v>
      </c>
      <c r="E3288" t="str" cm="1">
        <f t="array" aca="1" ref="E3288" ca="1">IF(F3288&lt;&gt;"",INDIRECT("'"&amp;F3288&amp;"'!"&amp;G3288),"")</f>
        <v/>
      </c>
      <c r="F3288" s="550"/>
      <c r="H3288" s="3"/>
      <c r="I3288" s="3"/>
      <c r="J3288" s="3"/>
    </row>
    <row r="3289" spans="1:18" ht="15.75" customHeight="1">
      <c r="A3289" s="1">
        <v>3284</v>
      </c>
      <c r="C3289" s="2" t="s">
        <v>3581</v>
      </c>
      <c r="E3289" t="str" cm="1">
        <f t="array" aca="1" ref="E3289" ca="1">IF(F3289&lt;&gt;"",INDIRECT("'"&amp;F3289&amp;"'!"&amp;G3289),"")</f>
        <v/>
      </c>
      <c r="F3289" s="550"/>
      <c r="H3289" s="3"/>
      <c r="I3289" s="3"/>
      <c r="J3289" s="3"/>
    </row>
    <row r="3290" spans="1:18" ht="15.75" customHeight="1">
      <c r="A3290" s="1">
        <v>3285</v>
      </c>
      <c r="C3290" s="2" t="s">
        <v>3581</v>
      </c>
      <c r="E3290" t="str" cm="1">
        <f t="array" aca="1" ref="E3290" ca="1">IF(F3290&lt;&gt;"",INDIRECT("'"&amp;F3290&amp;"'!"&amp;G3290),"")</f>
        <v/>
      </c>
      <c r="F3290" s="550"/>
      <c r="R3290" s="1175"/>
    </row>
    <row r="3291" spans="1:18" ht="15.75" customHeight="1">
      <c r="A3291" s="1">
        <v>3286</v>
      </c>
      <c r="C3291" s="2" t="s">
        <v>3581</v>
      </c>
      <c r="E3291" t="str" cm="1">
        <f t="array" aca="1" ref="E3291" ca="1">IF(F3291&lt;&gt;"",INDIRECT("'"&amp;F3291&amp;"'!"&amp;G3291),"")</f>
        <v/>
      </c>
      <c r="F3291" s="550"/>
      <c r="H3291" s="3"/>
      <c r="I3291" s="3"/>
      <c r="J3291" s="3"/>
    </row>
    <row r="3292" spans="1:18" ht="15.75" customHeight="1">
      <c r="A3292" s="1">
        <v>3287</v>
      </c>
      <c r="C3292" s="2" t="s">
        <v>3581</v>
      </c>
      <c r="E3292" t="str" cm="1">
        <f t="array" aca="1" ref="E3292" ca="1">IF(F3292&lt;&gt;"",INDIRECT("'"&amp;F3292&amp;"'!"&amp;G3292),"")</f>
        <v/>
      </c>
      <c r="F3292" s="550"/>
      <c r="R3292" s="1175"/>
    </row>
    <row r="3293" spans="1:18" ht="15.75" customHeight="1">
      <c r="A3293" s="1">
        <v>3288</v>
      </c>
      <c r="C3293" s="2" t="s">
        <v>3581</v>
      </c>
      <c r="E3293" t="str" cm="1">
        <f t="array" aca="1" ref="E3293" ca="1">IF(F3293&lt;&gt;"",INDIRECT("'"&amp;F3293&amp;"'!"&amp;G3293),"")</f>
        <v/>
      </c>
      <c r="F3293" s="550"/>
      <c r="H3293" s="3"/>
      <c r="I3293" s="3"/>
      <c r="J3293" s="3"/>
    </row>
    <row r="3294" spans="1:18" ht="15.75" customHeight="1">
      <c r="A3294" s="1">
        <v>3289</v>
      </c>
      <c r="C3294" s="2" t="s">
        <v>3581</v>
      </c>
      <c r="E3294" t="str" cm="1">
        <f t="array" aca="1" ref="E3294" ca="1">IF(F3294&lt;&gt;"",INDIRECT("'"&amp;F3294&amp;"'!"&amp;G3294),"")</f>
        <v/>
      </c>
      <c r="F3294" s="550"/>
      <c r="H3294" s="3"/>
      <c r="I3294" s="3"/>
      <c r="J3294" s="3"/>
    </row>
    <row r="3295" spans="1:18" ht="15.75" customHeight="1">
      <c r="A3295" s="1">
        <v>3290</v>
      </c>
      <c r="C3295" s="2" t="s">
        <v>3581</v>
      </c>
      <c r="E3295" t="str" cm="1">
        <f t="array" aca="1" ref="E3295" ca="1">IF(F3295&lt;&gt;"",INDIRECT("'"&amp;F3295&amp;"'!"&amp;G3295),"")</f>
        <v/>
      </c>
      <c r="F3295" s="550"/>
    </row>
    <row r="3296" spans="1:18" ht="15.75" customHeight="1">
      <c r="A3296" s="1">
        <v>3291</v>
      </c>
      <c r="C3296" s="2" t="s">
        <v>3581</v>
      </c>
      <c r="E3296" t="str" cm="1">
        <f t="array" aca="1" ref="E3296" ca="1">IF(F3296&lt;&gt;"",INDIRECT("'"&amp;F3296&amp;"'!"&amp;G3296),"")</f>
        <v/>
      </c>
      <c r="F3296" s="550"/>
    </row>
    <row r="3297" spans="1:18" ht="15.75" customHeight="1">
      <c r="A3297" s="1">
        <v>3292</v>
      </c>
      <c r="C3297" s="2" t="s">
        <v>3581</v>
      </c>
      <c r="E3297" t="str" cm="1">
        <f t="array" aca="1" ref="E3297" ca="1">IF(F3297&lt;&gt;"",INDIRECT("'"&amp;F3297&amp;"'!"&amp;G3297),"")</f>
        <v/>
      </c>
      <c r="F3297" s="550"/>
      <c r="H3297" s="3"/>
      <c r="I3297" s="3"/>
      <c r="J3297" s="3"/>
    </row>
    <row r="3298" spans="1:18" ht="15.75" customHeight="1">
      <c r="A3298" s="1">
        <v>3293</v>
      </c>
      <c r="C3298" s="2" t="s">
        <v>3581</v>
      </c>
      <c r="E3298" t="str" cm="1">
        <f t="array" aca="1" ref="E3298" ca="1">IF(F3298&lt;&gt;"",INDIRECT("'"&amp;F3298&amp;"'!"&amp;G3298),"")</f>
        <v/>
      </c>
      <c r="F3298" s="550"/>
      <c r="H3298" s="3"/>
      <c r="I3298" s="3"/>
      <c r="J3298" s="3"/>
    </row>
    <row r="3299" spans="1:18" ht="15.75" customHeight="1">
      <c r="A3299" s="1">
        <v>3294</v>
      </c>
      <c r="C3299" s="2" t="s">
        <v>3581</v>
      </c>
      <c r="E3299" t="str" cm="1">
        <f t="array" aca="1" ref="E3299" ca="1">IF(F3299&lt;&gt;"",INDIRECT("'"&amp;F3299&amp;"'!"&amp;G3299),"")</f>
        <v/>
      </c>
      <c r="F3299" s="550"/>
      <c r="H3299" s="3"/>
      <c r="I3299" s="3"/>
      <c r="J3299" s="3"/>
    </row>
    <row r="3300" spans="1:18" ht="15.75" customHeight="1">
      <c r="A3300" s="1">
        <v>3295</v>
      </c>
      <c r="C3300" s="2" t="s">
        <v>3581</v>
      </c>
      <c r="E3300" t="str" cm="1">
        <f t="array" aca="1" ref="E3300" ca="1">IF(F3300&lt;&gt;"",INDIRECT("'"&amp;F3300&amp;"'!"&amp;G3300),"")</f>
        <v/>
      </c>
      <c r="F3300" s="550"/>
      <c r="H3300" s="3"/>
      <c r="I3300" s="3"/>
      <c r="J3300" s="3"/>
    </row>
    <row r="3301" spans="1:18" ht="15.75" customHeight="1">
      <c r="A3301" s="1">
        <v>3296</v>
      </c>
      <c r="C3301" s="2" t="s">
        <v>3581</v>
      </c>
      <c r="E3301" t="str" cm="1">
        <f t="array" aca="1" ref="E3301" ca="1">IF(F3301&lt;&gt;"",INDIRECT("'"&amp;F3301&amp;"'!"&amp;G3301),"")</f>
        <v/>
      </c>
      <c r="F3301" s="550"/>
      <c r="H3301" s="3"/>
      <c r="I3301" s="3"/>
      <c r="J3301" s="3"/>
    </row>
    <row r="3302" spans="1:18" ht="15.75" customHeight="1">
      <c r="A3302" s="1">
        <v>3297</v>
      </c>
      <c r="C3302" s="2" t="s">
        <v>3581</v>
      </c>
      <c r="E3302" t="str" cm="1">
        <f t="array" aca="1" ref="E3302" ca="1">IF(F3302&lt;&gt;"",INDIRECT("'"&amp;F3302&amp;"'!"&amp;G3302),"")</f>
        <v/>
      </c>
      <c r="F3302" s="550"/>
    </row>
    <row r="3303" spans="1:18" ht="15.75" customHeight="1">
      <c r="A3303" s="1">
        <v>3298</v>
      </c>
      <c r="C3303" s="2" t="s">
        <v>3581</v>
      </c>
      <c r="E3303" t="str" cm="1">
        <f t="array" aca="1" ref="E3303" ca="1">IF(F3303&lt;&gt;"",INDIRECT("'"&amp;F3303&amp;"'!"&amp;G3303),"")</f>
        <v/>
      </c>
      <c r="F3303" s="550"/>
      <c r="H3303" s="3"/>
      <c r="I3303" s="3"/>
      <c r="J3303" s="3"/>
    </row>
    <row r="3304" spans="1:18" ht="15.75" customHeight="1">
      <c r="A3304" s="1">
        <v>3299</v>
      </c>
      <c r="C3304" s="2" t="s">
        <v>3581</v>
      </c>
      <c r="E3304" t="str" cm="1">
        <f t="array" aca="1" ref="E3304" ca="1">IF(F3304&lt;&gt;"",INDIRECT("'"&amp;F3304&amp;"'!"&amp;G3304),"")</f>
        <v/>
      </c>
      <c r="F3304" s="550"/>
      <c r="H3304" s="3"/>
      <c r="I3304" s="3"/>
      <c r="J3304" s="3"/>
    </row>
    <row r="3305" spans="1:18" ht="15.75" customHeight="1">
      <c r="A3305" s="1">
        <v>3300</v>
      </c>
      <c r="C3305" s="2" t="s">
        <v>3581</v>
      </c>
      <c r="E3305" t="str" cm="1">
        <f t="array" aca="1" ref="E3305" ca="1">IF(F3305&lt;&gt;"",INDIRECT("'"&amp;F3305&amp;"'!"&amp;G3305),"")</f>
        <v/>
      </c>
      <c r="F3305" s="550"/>
    </row>
    <row r="3306" spans="1:18" ht="15.75" customHeight="1">
      <c r="A3306" s="1">
        <v>3301</v>
      </c>
      <c r="C3306" s="2" t="s">
        <v>3581</v>
      </c>
      <c r="E3306" t="str" cm="1">
        <f t="array" aca="1" ref="E3306" ca="1">IF(F3306&lt;&gt;"",INDIRECT("'"&amp;F3306&amp;"'!"&amp;G3306),"")</f>
        <v/>
      </c>
      <c r="F3306" s="550"/>
    </row>
    <row r="3307" spans="1:18" ht="15.75" customHeight="1">
      <c r="A3307" s="1">
        <v>3302</v>
      </c>
      <c r="C3307" s="2" t="s">
        <v>3581</v>
      </c>
      <c r="E3307" t="str" cm="1">
        <f t="array" aca="1" ref="E3307" ca="1">IF(F3307&lt;&gt;"",INDIRECT("'"&amp;F3307&amp;"'!"&amp;G3307),"")</f>
        <v/>
      </c>
      <c r="F3307" s="550"/>
    </row>
    <row r="3308" spans="1:18" ht="15.75" customHeight="1">
      <c r="A3308" s="1">
        <v>3303</v>
      </c>
      <c r="C3308" s="2" t="s">
        <v>3581</v>
      </c>
      <c r="E3308" t="str" cm="1">
        <f t="array" aca="1" ref="E3308" ca="1">IF(F3308&lt;&gt;"",INDIRECT("'"&amp;F3308&amp;"'!"&amp;G3308),"")</f>
        <v/>
      </c>
      <c r="F3308" s="550"/>
    </row>
    <row r="3309" spans="1:18" ht="15.75" customHeight="1">
      <c r="A3309" s="1">
        <v>3304</v>
      </c>
      <c r="C3309" s="2" t="s">
        <v>3581</v>
      </c>
      <c r="E3309" t="str" cm="1">
        <f t="array" aca="1" ref="E3309" ca="1">IF(F3309&lt;&gt;"",INDIRECT("'"&amp;F3309&amp;"'!"&amp;G3309),"")</f>
        <v/>
      </c>
      <c r="F3309" s="550"/>
      <c r="R3309" s="1175"/>
    </row>
    <row r="3310" spans="1:18">
      <c r="A3310">
        <v>3305</v>
      </c>
      <c r="B3310" s="6">
        <f>'EstExp 11-19'!C8</f>
        <v>0</v>
      </c>
      <c r="D3310" t="b">
        <f t="shared" ref="D3310:D3321" ca="1" si="50">E3310=B3310</f>
        <v>1</v>
      </c>
      <c r="E3310" cm="1">
        <f t="array" aca="1" ref="E3310" ca="1">IF(F3310&lt;&gt;"",INDIRECT("'"&amp;F3310&amp;"'!"&amp;G3310),"")</f>
        <v>0</v>
      </c>
      <c r="F3310" s="1175" t="s">
        <v>3614</v>
      </c>
      <c r="G3310" t="s">
        <v>3536</v>
      </c>
      <c r="R3310" s="1175"/>
    </row>
    <row r="3311" spans="1:18">
      <c r="A3311">
        <v>3306</v>
      </c>
      <c r="B3311" s="6">
        <f>'EstExp 11-19'!C19</f>
        <v>0</v>
      </c>
      <c r="D3311" t="b">
        <f t="shared" ca="1" si="50"/>
        <v>1</v>
      </c>
      <c r="E3311" cm="1">
        <f t="array" aca="1" ref="E3311" ca="1">IF(F3311&lt;&gt;"",INDIRECT("'"&amp;F3311&amp;"'!"&amp;G3311),"")</f>
        <v>0</v>
      </c>
      <c r="F3311" s="1175" t="s">
        <v>3614</v>
      </c>
      <c r="G3311" t="s">
        <v>3537</v>
      </c>
      <c r="R3311" s="1175"/>
    </row>
    <row r="3312" spans="1:18">
      <c r="A3312">
        <v>3307</v>
      </c>
      <c r="B3312" s="6">
        <f>'EstExp 11-19'!D8</f>
        <v>0</v>
      </c>
      <c r="D3312" t="b">
        <f t="shared" ca="1" si="50"/>
        <v>1</v>
      </c>
      <c r="E3312" cm="1">
        <f t="array" aca="1" ref="E3312" ca="1">IF(F3312&lt;&gt;"",INDIRECT("'"&amp;F3312&amp;"'!"&amp;G3312),"")</f>
        <v>0</v>
      </c>
      <c r="F3312" s="1175" t="s">
        <v>3614</v>
      </c>
      <c r="G3312" t="s">
        <v>3558</v>
      </c>
      <c r="R3312" s="1175"/>
    </row>
    <row r="3313" spans="1:18">
      <c r="A3313">
        <v>3308</v>
      </c>
      <c r="B3313" s="6">
        <f>'EstExp 11-19'!D19</f>
        <v>0</v>
      </c>
      <c r="D3313" t="b">
        <f t="shared" ca="1" si="50"/>
        <v>1</v>
      </c>
      <c r="E3313" cm="1">
        <f t="array" aca="1" ref="E3313" ca="1">IF(F3313&lt;&gt;"",INDIRECT("'"&amp;F3313&amp;"'!"&amp;G3313),"")</f>
        <v>0</v>
      </c>
      <c r="F3313" s="1175" t="s">
        <v>3614</v>
      </c>
      <c r="G3313" t="s">
        <v>3549</v>
      </c>
      <c r="R3313" s="1175"/>
    </row>
    <row r="3314" spans="1:18">
      <c r="A3314">
        <v>3309</v>
      </c>
      <c r="B3314" s="6">
        <f>'EstExp 11-19'!E8</f>
        <v>0</v>
      </c>
      <c r="D3314" t="b">
        <f t="shared" ca="1" si="50"/>
        <v>1</v>
      </c>
      <c r="E3314" cm="1">
        <f t="array" aca="1" ref="E3314" ca="1">IF(F3314&lt;&gt;"",INDIRECT("'"&amp;F3314&amp;"'!"&amp;G3314),"")</f>
        <v>0</v>
      </c>
      <c r="F3314" s="1175" t="s">
        <v>3614</v>
      </c>
      <c r="G3314" t="s">
        <v>4352</v>
      </c>
      <c r="R3314" s="1175"/>
    </row>
    <row r="3315" spans="1:18" ht="15" customHeight="1">
      <c r="A3315">
        <v>3310</v>
      </c>
      <c r="B3315" s="6">
        <f>'EstExp 11-19'!E19</f>
        <v>0</v>
      </c>
      <c r="D3315" t="b">
        <f t="shared" ca="1" si="50"/>
        <v>1</v>
      </c>
      <c r="E3315" cm="1">
        <f t="array" aca="1" ref="E3315" ca="1">IF(F3315&lt;&gt;"",INDIRECT("'"&amp;F3315&amp;"'!"&amp;G3315),"")</f>
        <v>0</v>
      </c>
      <c r="F3315" s="1175" t="s">
        <v>3614</v>
      </c>
      <c r="G3315" t="s">
        <v>3559</v>
      </c>
      <c r="H3315" s="3"/>
      <c r="I3315" s="3"/>
      <c r="J3315" s="3"/>
    </row>
    <row r="3316" spans="1:18" ht="15" customHeight="1">
      <c r="A3316">
        <v>3311</v>
      </c>
      <c r="B3316" s="6">
        <f>'EstExp 11-19'!F8</f>
        <v>0</v>
      </c>
      <c r="D3316" t="b">
        <f t="shared" ca="1" si="50"/>
        <v>1</v>
      </c>
      <c r="E3316" cm="1">
        <f t="array" aca="1" ref="E3316" ca="1">IF(F3316&lt;&gt;"",INDIRECT("'"&amp;F3316&amp;"'!"&amp;G3316),"")</f>
        <v>0</v>
      </c>
      <c r="F3316" s="1175" t="s">
        <v>3614</v>
      </c>
      <c r="G3316" t="s">
        <v>4195</v>
      </c>
      <c r="H3316" s="3"/>
      <c r="I3316" s="3"/>
      <c r="J3316" s="3"/>
    </row>
    <row r="3317" spans="1:18" ht="15" customHeight="1">
      <c r="A3317">
        <v>3312</v>
      </c>
      <c r="B3317" s="6">
        <f>'EstExp 11-19'!F19</f>
        <v>0</v>
      </c>
      <c r="D3317" t="b">
        <f t="shared" ca="1" si="50"/>
        <v>1</v>
      </c>
      <c r="E3317" cm="1">
        <f t="array" aca="1" ref="E3317" ca="1">IF(F3317&lt;&gt;"",INDIRECT("'"&amp;F3317&amp;"'!"&amp;G3317),"")</f>
        <v>0</v>
      </c>
      <c r="F3317" s="1175" t="s">
        <v>3614</v>
      </c>
      <c r="G3317" t="s">
        <v>3571</v>
      </c>
      <c r="H3317" s="3"/>
      <c r="I3317" s="3"/>
      <c r="J3317" s="3"/>
    </row>
    <row r="3318" spans="1:18" ht="15" customHeight="1">
      <c r="A3318">
        <v>3313</v>
      </c>
      <c r="B3318" s="6">
        <f>'EstExp 11-19'!G8</f>
        <v>0</v>
      </c>
      <c r="D3318" t="b">
        <f t="shared" ca="1" si="50"/>
        <v>1</v>
      </c>
      <c r="E3318" cm="1">
        <f t="array" aca="1" ref="E3318" ca="1">IF(F3318&lt;&gt;"",INDIRECT("'"&amp;F3318&amp;"'!"&amp;G3318),"")</f>
        <v>0</v>
      </c>
      <c r="F3318" s="1175" t="s">
        <v>3614</v>
      </c>
      <c r="G3318" t="s">
        <v>4199</v>
      </c>
      <c r="H3318" s="3"/>
      <c r="I3318" s="3"/>
      <c r="J3318" s="3"/>
    </row>
    <row r="3319" spans="1:18" ht="15" customHeight="1">
      <c r="A3319">
        <v>3314</v>
      </c>
      <c r="B3319" s="6">
        <f>'EstExp 11-19'!G19</f>
        <v>0</v>
      </c>
      <c r="D3319" t="b">
        <f t="shared" ca="1" si="50"/>
        <v>1</v>
      </c>
      <c r="E3319" cm="1">
        <f t="array" aca="1" ref="E3319" ca="1">IF(F3319&lt;&gt;"",INDIRECT("'"&amp;F3319&amp;"'!"&amp;G3319),"")</f>
        <v>0</v>
      </c>
      <c r="F3319" s="1175" t="s">
        <v>3614</v>
      </c>
      <c r="G3319" t="s">
        <v>3582</v>
      </c>
      <c r="H3319" s="3"/>
      <c r="I3319" s="3"/>
      <c r="J3319" s="3"/>
    </row>
    <row r="3320" spans="1:18">
      <c r="A3320">
        <v>3315</v>
      </c>
      <c r="B3320" s="6">
        <f>'EstExp 11-19'!H8</f>
        <v>0</v>
      </c>
      <c r="D3320" t="b">
        <f t="shared" ca="1" si="50"/>
        <v>1</v>
      </c>
      <c r="E3320" cm="1">
        <f t="array" aca="1" ref="E3320" ca="1">IF(F3320&lt;&gt;"",INDIRECT("'"&amp;F3320&amp;"'!"&amp;G3320),"")</f>
        <v>0</v>
      </c>
      <c r="F3320" s="1175" t="s">
        <v>3614</v>
      </c>
      <c r="G3320" t="s">
        <v>4207</v>
      </c>
      <c r="R3320" s="1175"/>
    </row>
    <row r="3321" spans="1:18">
      <c r="A3321">
        <v>3316</v>
      </c>
      <c r="B3321" s="6">
        <f>'EstExp 11-19'!H19</f>
        <v>0</v>
      </c>
      <c r="D3321" t="b">
        <f t="shared" ca="1" si="50"/>
        <v>1</v>
      </c>
      <c r="E3321" cm="1">
        <f t="array" aca="1" ref="E3321" ca="1">IF(F3321&lt;&gt;"",INDIRECT("'"&amp;F3321&amp;"'!"&amp;G3321),"")</f>
        <v>0</v>
      </c>
      <c r="F3321" s="1175" t="s">
        <v>3614</v>
      </c>
      <c r="G3321" t="s">
        <v>3591</v>
      </c>
      <c r="R3321" s="1175"/>
    </row>
    <row r="3322" spans="1:18" ht="15.75" customHeight="1">
      <c r="A3322" s="1">
        <v>3317</v>
      </c>
      <c r="C3322" s="2" t="s">
        <v>3871</v>
      </c>
      <c r="E3322" t="str" cm="1">
        <f t="array" aca="1" ref="E3322" ca="1">IF(F3322&lt;&gt;"",INDIRECT("'"&amp;F3322&amp;"'!"&amp;G3322),"")</f>
        <v/>
      </c>
      <c r="F3322" s="550"/>
      <c r="H3322" s="3"/>
      <c r="I3322" s="3"/>
      <c r="J3322" s="3"/>
    </row>
    <row r="3323" spans="1:18" ht="15.75" customHeight="1">
      <c r="A3323" s="1">
        <v>3318</v>
      </c>
      <c r="C3323" s="2" t="s">
        <v>3871</v>
      </c>
      <c r="E3323" t="str" cm="1">
        <f t="array" aca="1" ref="E3323" ca="1">IF(F3323&lt;&gt;"",INDIRECT("'"&amp;F3323&amp;"'!"&amp;G3323),"")</f>
        <v/>
      </c>
      <c r="F3323" s="550"/>
      <c r="H3323" s="3"/>
      <c r="I3323" s="3"/>
      <c r="J3323" s="3"/>
    </row>
    <row r="3324" spans="1:18" ht="15" customHeight="1">
      <c r="A3324">
        <v>3319</v>
      </c>
      <c r="B3324" s="6">
        <f>'EstExp 11-19'!K8</f>
        <v>0</v>
      </c>
      <c r="D3324" t="b">
        <f ca="1">E3324=B3324</f>
        <v>1</v>
      </c>
      <c r="E3324" cm="1">
        <f t="array" aca="1" ref="E3324" ca="1">IF(F3324&lt;&gt;"",INDIRECT("'"&amp;F3324&amp;"'!"&amp;G3324),"")</f>
        <v>0</v>
      </c>
      <c r="F3324" s="1175" t="s">
        <v>3614</v>
      </c>
      <c r="G3324" t="s">
        <v>4353</v>
      </c>
      <c r="H3324" s="3"/>
      <c r="I3324" s="3"/>
      <c r="J3324" s="3"/>
    </row>
    <row r="3325" spans="1:18" ht="15" customHeight="1">
      <c r="A3325">
        <v>3320</v>
      </c>
      <c r="B3325" s="6">
        <f>'EstExp 11-19'!K19</f>
        <v>0</v>
      </c>
      <c r="D3325" t="b">
        <f ca="1">E3325=B3325</f>
        <v>1</v>
      </c>
      <c r="E3325" cm="1">
        <f t="array" aca="1" ref="E3325" ca="1">IF(F3325&lt;&gt;"",INDIRECT("'"&amp;F3325&amp;"'!"&amp;G3325),"")</f>
        <v>0</v>
      </c>
      <c r="F3325" s="1175" t="s">
        <v>3614</v>
      </c>
      <c r="G3325" t="s">
        <v>3611</v>
      </c>
      <c r="H3325" s="3"/>
      <c r="I3325" s="3"/>
      <c r="J3325" s="3"/>
    </row>
    <row r="3326" spans="1:18" ht="15.75" customHeight="1">
      <c r="A3326" s="1">
        <v>3321</v>
      </c>
      <c r="C3326" s="2" t="s">
        <v>3581</v>
      </c>
      <c r="E3326" t="str" cm="1">
        <f t="array" aca="1" ref="E3326" ca="1">IF(F3326&lt;&gt;"",INDIRECT("'"&amp;F3326&amp;"'!"&amp;G3326),"")</f>
        <v/>
      </c>
      <c r="F3326" s="550"/>
      <c r="H3326" s="3"/>
      <c r="I3326" s="3"/>
      <c r="J3326" s="3"/>
    </row>
    <row r="3327" spans="1:18" ht="15.75" customHeight="1">
      <c r="A3327" s="1">
        <v>3322</v>
      </c>
      <c r="C3327" s="2" t="s">
        <v>3581</v>
      </c>
      <c r="E3327" t="str" cm="1">
        <f t="array" aca="1" ref="E3327" ca="1">IF(F3327&lt;&gt;"",INDIRECT("'"&amp;F3327&amp;"'!"&amp;G3327),"")</f>
        <v/>
      </c>
      <c r="F3327" s="550"/>
      <c r="H3327" s="3"/>
      <c r="I3327" s="3"/>
      <c r="J3327" s="3"/>
    </row>
    <row r="3328" spans="1:18" ht="15.75" customHeight="1">
      <c r="A3328" s="1">
        <v>3323</v>
      </c>
      <c r="C3328" s="2" t="s">
        <v>3581</v>
      </c>
      <c r="E3328" t="str" cm="1">
        <f t="array" aca="1" ref="E3328" ca="1">IF(F3328&lt;&gt;"",INDIRECT("'"&amp;F3328&amp;"'!"&amp;G3328),"")</f>
        <v/>
      </c>
      <c r="F3328" s="550"/>
      <c r="H3328" s="3"/>
      <c r="I3328" s="3"/>
      <c r="J3328" s="3"/>
    </row>
    <row r="3329" spans="1:18" ht="15.75" customHeight="1">
      <c r="A3329" s="1">
        <v>3324</v>
      </c>
      <c r="C3329" s="2" t="s">
        <v>3581</v>
      </c>
      <c r="E3329" t="str" cm="1">
        <f t="array" aca="1" ref="E3329" ca="1">IF(F3329&lt;&gt;"",INDIRECT("'"&amp;F3329&amp;"'!"&amp;G3329),"")</f>
        <v/>
      </c>
      <c r="F3329" s="550"/>
      <c r="H3329" s="3"/>
      <c r="I3329" s="3"/>
      <c r="J3329" s="3"/>
    </row>
    <row r="3330" spans="1:18" ht="15.75" customHeight="1">
      <c r="A3330" s="1">
        <v>3325</v>
      </c>
      <c r="C3330" s="2" t="s">
        <v>3581</v>
      </c>
      <c r="E3330" t="str" cm="1">
        <f t="array" aca="1" ref="E3330" ca="1">IF(F3330&lt;&gt;"",INDIRECT("'"&amp;F3330&amp;"'!"&amp;G3330),"")</f>
        <v/>
      </c>
      <c r="F3330" s="550"/>
      <c r="H3330" s="3"/>
      <c r="I3330" s="3"/>
      <c r="J3330" s="3"/>
    </row>
    <row r="3331" spans="1:18" ht="15" customHeight="1">
      <c r="A3331">
        <v>3326</v>
      </c>
      <c r="B3331" s="6">
        <f>'EstExp 11-19'!D219</f>
        <v>0</v>
      </c>
      <c r="D3331" t="b">
        <f t="shared" ref="D3331:D3336" ca="1" si="51">E3331=B3331</f>
        <v>1</v>
      </c>
      <c r="E3331" cm="1">
        <f t="array" aca="1" ref="E3331" ca="1">IF(F3331&lt;&gt;"",INDIRECT("'"&amp;F3331&amp;"'!"&amp;G3331),"")</f>
        <v>0</v>
      </c>
      <c r="F3331" s="1175" t="s">
        <v>3614</v>
      </c>
      <c r="G3331" t="s">
        <v>4354</v>
      </c>
      <c r="H3331" s="3"/>
      <c r="I3331" s="3"/>
      <c r="J3331" s="3"/>
    </row>
    <row r="3332" spans="1:18" ht="15" customHeight="1">
      <c r="A3332">
        <v>3327</v>
      </c>
      <c r="B3332" s="6">
        <f>'EstExp 11-19'!D221</f>
        <v>0</v>
      </c>
      <c r="D3332" t="b">
        <f t="shared" ca="1" si="51"/>
        <v>1</v>
      </c>
      <c r="E3332" cm="1">
        <f t="array" aca="1" ref="E3332" ca="1">IF(F3332&lt;&gt;"",INDIRECT("'"&amp;F3332&amp;"'!"&amp;G3332),"")</f>
        <v>0</v>
      </c>
      <c r="F3332" s="1175" t="s">
        <v>3614</v>
      </c>
      <c r="G3332" t="s">
        <v>4355</v>
      </c>
      <c r="H3332" s="3"/>
      <c r="I3332" s="3"/>
      <c r="J3332" s="3"/>
    </row>
    <row r="3333" spans="1:18" ht="15" customHeight="1">
      <c r="A3333">
        <v>3328</v>
      </c>
      <c r="B3333" s="6">
        <f>'EstExp 11-19'!D232</f>
        <v>0</v>
      </c>
      <c r="D3333" t="b">
        <f t="shared" ca="1" si="51"/>
        <v>1</v>
      </c>
      <c r="E3333" cm="1">
        <f t="array" aca="1" ref="E3333" ca="1">IF(F3333&lt;&gt;"",INDIRECT("'"&amp;F3333&amp;"'!"&amp;G3333),"")</f>
        <v>0</v>
      </c>
      <c r="F3333" s="1175" t="s">
        <v>3614</v>
      </c>
      <c r="G3333" t="s">
        <v>4356</v>
      </c>
      <c r="H3333" s="3"/>
      <c r="I3333" s="3"/>
      <c r="J3333" s="3"/>
    </row>
    <row r="3334" spans="1:18">
      <c r="A3334">
        <v>3329</v>
      </c>
      <c r="B3334" s="6">
        <f>'EstExp 11-19'!K219</f>
        <v>0</v>
      </c>
      <c r="D3334" t="b">
        <f t="shared" ca="1" si="51"/>
        <v>1</v>
      </c>
      <c r="E3334" cm="1">
        <f t="array" aca="1" ref="E3334" ca="1">IF(F3334&lt;&gt;"",INDIRECT("'"&amp;F3334&amp;"'!"&amp;G3334),"")</f>
        <v>0</v>
      </c>
      <c r="F3334" s="1175" t="s">
        <v>3614</v>
      </c>
      <c r="G3334" t="s">
        <v>4357</v>
      </c>
      <c r="R3334" s="1175"/>
    </row>
    <row r="3335" spans="1:18" ht="15" customHeight="1">
      <c r="A3335">
        <v>3330</v>
      </c>
      <c r="B3335" s="6">
        <f>'EstExp 11-19'!K221</f>
        <v>0</v>
      </c>
      <c r="D3335" t="b">
        <f t="shared" ca="1" si="51"/>
        <v>1</v>
      </c>
      <c r="E3335" cm="1">
        <f t="array" aca="1" ref="E3335" ca="1">IF(F3335&lt;&gt;"",INDIRECT("'"&amp;F3335&amp;"'!"&amp;G3335),"")</f>
        <v>0</v>
      </c>
      <c r="F3335" s="1175" t="s">
        <v>3614</v>
      </c>
      <c r="G3335" t="s">
        <v>4358</v>
      </c>
      <c r="H3335" s="3"/>
      <c r="I3335" s="3"/>
      <c r="J3335" s="3"/>
    </row>
    <row r="3336" spans="1:18" ht="15" customHeight="1">
      <c r="A3336">
        <v>3331</v>
      </c>
      <c r="B3336" s="6">
        <f>'EstExp 11-19'!K232</f>
        <v>0</v>
      </c>
      <c r="D3336" t="b">
        <f t="shared" ca="1" si="51"/>
        <v>1</v>
      </c>
      <c r="E3336" cm="1">
        <f t="array" aca="1" ref="E3336" ca="1">IF(F3336&lt;&gt;"",INDIRECT("'"&amp;F3336&amp;"'!"&amp;G3336),"")</f>
        <v>0</v>
      </c>
      <c r="F3336" s="1175" t="s">
        <v>3614</v>
      </c>
      <c r="G3336" t="s">
        <v>4359</v>
      </c>
      <c r="H3336" s="3"/>
      <c r="I3336" s="3"/>
      <c r="J3336" s="3"/>
    </row>
    <row r="3337" spans="1:18" ht="15.75" customHeight="1">
      <c r="A3337" s="1">
        <v>3332</v>
      </c>
      <c r="C3337" s="2" t="s">
        <v>3581</v>
      </c>
      <c r="E3337" t="str" cm="1">
        <f t="array" aca="1" ref="E3337" ca="1">IF(F3337&lt;&gt;"",INDIRECT("'"&amp;F3337&amp;"'!"&amp;G3337),"")</f>
        <v/>
      </c>
      <c r="F3337" s="550"/>
      <c r="H3337" s="3"/>
      <c r="I3337" s="3"/>
      <c r="J3337" s="3"/>
    </row>
    <row r="3338" spans="1:18" ht="15.75" customHeight="1">
      <c r="A3338" s="1">
        <v>3333</v>
      </c>
      <c r="C3338" s="2" t="s">
        <v>3581</v>
      </c>
      <c r="E3338" t="str" cm="1">
        <f t="array" aca="1" ref="E3338" ca="1">IF(F3338&lt;&gt;"",INDIRECT("'"&amp;F3338&amp;"'!"&amp;G3338),"")</f>
        <v/>
      </c>
      <c r="F3338" s="550"/>
      <c r="R3338" s="1175"/>
    </row>
    <row r="3339" spans="1:18" ht="15.75" customHeight="1">
      <c r="A3339" s="1">
        <v>3334</v>
      </c>
      <c r="C3339" s="2" t="s">
        <v>3581</v>
      </c>
      <c r="E3339" t="str" cm="1">
        <f t="array" aca="1" ref="E3339" ca="1">IF(F3339&lt;&gt;"",INDIRECT("'"&amp;F3339&amp;"'!"&amp;G3339),"")</f>
        <v/>
      </c>
      <c r="F3339" s="550"/>
      <c r="R3339" s="1175"/>
    </row>
    <row r="3340" spans="1:18" ht="15.75" customHeight="1">
      <c r="A3340" s="1">
        <v>3335</v>
      </c>
      <c r="C3340" s="2" t="s">
        <v>3581</v>
      </c>
      <c r="E3340" t="str" cm="1">
        <f t="array" aca="1" ref="E3340" ca="1">IF(F3340&lt;&gt;"",INDIRECT("'"&amp;F3340&amp;"'!"&amp;G3340),"")</f>
        <v/>
      </c>
      <c r="F3340" s="550"/>
      <c r="R3340" s="1175"/>
    </row>
    <row r="3341" spans="1:18" ht="15.75" customHeight="1">
      <c r="A3341" s="1">
        <v>3336</v>
      </c>
      <c r="C3341" s="2" t="s">
        <v>3581</v>
      </c>
      <c r="E3341" t="str" cm="1">
        <f t="array" aca="1" ref="E3341" ca="1">IF(F3341&lt;&gt;"",INDIRECT("'"&amp;F3341&amp;"'!"&amp;G3341),"")</f>
        <v/>
      </c>
      <c r="F3341" s="550"/>
    </row>
    <row r="3342" spans="1:18" ht="15.75" customHeight="1">
      <c r="A3342" s="1">
        <v>3337</v>
      </c>
      <c r="C3342" s="2" t="s">
        <v>3581</v>
      </c>
      <c r="E3342" t="str" cm="1">
        <f t="array" aca="1" ref="E3342" ca="1">IF(F3342&lt;&gt;"",INDIRECT("'"&amp;F3342&amp;"'!"&amp;G3342),"")</f>
        <v/>
      </c>
      <c r="F3342" s="550"/>
    </row>
    <row r="3343" spans="1:18" ht="15.75" customHeight="1">
      <c r="A3343" s="1">
        <v>3338</v>
      </c>
      <c r="C3343" s="2" t="s">
        <v>3581</v>
      </c>
      <c r="E3343" t="str" cm="1">
        <f t="array" aca="1" ref="E3343" ca="1">IF(F3343&lt;&gt;"",INDIRECT("'"&amp;F3343&amp;"'!"&amp;G3343),"")</f>
        <v/>
      </c>
      <c r="F3343" s="550"/>
      <c r="R3343" s="1175"/>
    </row>
    <row r="3344" spans="1:18" ht="15.75" customHeight="1">
      <c r="A3344" s="1">
        <v>3339</v>
      </c>
      <c r="C3344" s="2" t="s">
        <v>3581</v>
      </c>
      <c r="E3344" t="str" cm="1">
        <f t="array" aca="1" ref="E3344" ca="1">IF(F3344&lt;&gt;"",INDIRECT("'"&amp;F3344&amp;"'!"&amp;G3344),"")</f>
        <v/>
      </c>
      <c r="F3344" s="550"/>
      <c r="R3344" s="1175"/>
    </row>
    <row r="3345" spans="1:18" ht="15.75" customHeight="1">
      <c r="A3345" s="1">
        <v>3340</v>
      </c>
      <c r="C3345" s="2" t="s">
        <v>3581</v>
      </c>
      <c r="E3345" t="str" cm="1">
        <f t="array" aca="1" ref="E3345" ca="1">IF(F3345&lt;&gt;"",INDIRECT("'"&amp;F3345&amp;"'!"&amp;G3345),"")</f>
        <v/>
      </c>
      <c r="F3345" s="550"/>
      <c r="H3345" s="3"/>
      <c r="I3345" s="3"/>
      <c r="J3345" s="3"/>
    </row>
    <row r="3346" spans="1:18" ht="15.75" customHeight="1">
      <c r="A3346" s="1">
        <v>3341</v>
      </c>
      <c r="C3346" s="2" t="s">
        <v>3581</v>
      </c>
      <c r="E3346" t="str" cm="1">
        <f t="array" aca="1" ref="E3346" ca="1">IF(F3346&lt;&gt;"",INDIRECT("'"&amp;F3346&amp;"'!"&amp;G3346),"")</f>
        <v/>
      </c>
      <c r="F3346" s="550"/>
      <c r="H3346" s="3"/>
      <c r="I3346" s="3"/>
      <c r="J3346" s="3"/>
    </row>
    <row r="3347" spans="1:18" ht="15.75" customHeight="1">
      <c r="A3347" s="1">
        <v>3342</v>
      </c>
      <c r="C3347" s="2" t="s">
        <v>3581</v>
      </c>
      <c r="E3347" t="str" cm="1">
        <f t="array" aca="1" ref="E3347" ca="1">IF(F3347&lt;&gt;"",INDIRECT("'"&amp;F3347&amp;"'!"&amp;G3347),"")</f>
        <v/>
      </c>
      <c r="F3347" s="550"/>
      <c r="H3347" s="3"/>
      <c r="I3347" s="3"/>
      <c r="J3347" s="3"/>
    </row>
    <row r="3348" spans="1:18" ht="15.75" customHeight="1">
      <c r="A3348" s="1">
        <v>3343</v>
      </c>
      <c r="C3348" s="2" t="s">
        <v>3581</v>
      </c>
      <c r="E3348" t="str" cm="1">
        <f t="array" aca="1" ref="E3348" ca="1">IF(F3348&lt;&gt;"",INDIRECT("'"&amp;F3348&amp;"'!"&amp;G3348),"")</f>
        <v/>
      </c>
      <c r="F3348" s="550"/>
      <c r="H3348" s="3"/>
      <c r="I3348" s="3"/>
      <c r="J3348" s="3"/>
    </row>
    <row r="3349" spans="1:18" ht="15" customHeight="1">
      <c r="A3349">
        <v>3344</v>
      </c>
      <c r="B3349" s="6">
        <f>'BudgetSum 2-4'!C6</f>
        <v>13384</v>
      </c>
      <c r="D3349" t="b">
        <f ca="1">E3349=B3349</f>
        <v>1</v>
      </c>
      <c r="E3349" cm="1">
        <f t="array" aca="1" ref="E3349" ca="1">IF(F3349&lt;&gt;"",INDIRECT("'"&amp;F3349&amp;"'!"&amp;G3349),"")</f>
        <v>13384</v>
      </c>
      <c r="F3349" s="1175" t="s">
        <v>3517</v>
      </c>
      <c r="G3349" t="s">
        <v>4360</v>
      </c>
      <c r="H3349" s="3"/>
      <c r="I3349" s="3"/>
      <c r="J3349" s="3"/>
    </row>
    <row r="3350" spans="1:18">
      <c r="A3350">
        <v>3345</v>
      </c>
      <c r="B3350" s="6">
        <f>'BudgetSum 2-4'!D6</f>
        <v>0</v>
      </c>
      <c r="D3350" t="b">
        <f ca="1">E3350=B3350</f>
        <v>1</v>
      </c>
      <c r="E3350" cm="1">
        <f t="array" aca="1" ref="E3350" ca="1">IF(F3350&lt;&gt;"",INDIRECT("'"&amp;F3350&amp;"'!"&amp;G3350),"")</f>
        <v>0</v>
      </c>
      <c r="F3350" s="1175" t="s">
        <v>3517</v>
      </c>
      <c r="G3350" t="s">
        <v>4361</v>
      </c>
      <c r="R3350" s="1175"/>
    </row>
    <row r="3351" spans="1:18" ht="15.75" customHeight="1">
      <c r="A3351" s="1">
        <v>3346</v>
      </c>
      <c r="C3351" s="2" t="s">
        <v>3581</v>
      </c>
      <c r="E3351" t="str" cm="1">
        <f t="array" aca="1" ref="E3351" ca="1">IF(F3351&lt;&gt;"",INDIRECT("'"&amp;F3351&amp;"'!"&amp;G3351),"")</f>
        <v/>
      </c>
      <c r="F3351" s="550"/>
      <c r="R3351" s="1175"/>
    </row>
    <row r="3352" spans="1:18">
      <c r="A3352">
        <v>3347</v>
      </c>
      <c r="B3352" s="6">
        <f>'BudgetSum 2-4'!F6</f>
        <v>0</v>
      </c>
      <c r="D3352" t="b">
        <f ca="1">E3352=B3352</f>
        <v>1</v>
      </c>
      <c r="E3352" cm="1">
        <f t="array" aca="1" ref="E3352" ca="1">IF(F3352&lt;&gt;"",INDIRECT("'"&amp;F3352&amp;"'!"&amp;G3352),"")</f>
        <v>0</v>
      </c>
      <c r="F3352" s="1175" t="s">
        <v>3517</v>
      </c>
      <c r="G3352" t="s">
        <v>4362</v>
      </c>
      <c r="R3352" s="1175"/>
    </row>
    <row r="3353" spans="1:18">
      <c r="A3353">
        <v>3348</v>
      </c>
      <c r="B3353" s="6">
        <f>'BudgetSum 2-4'!G6</f>
        <v>0</v>
      </c>
      <c r="D3353" t="b">
        <f ca="1">E3353=B3353</f>
        <v>1</v>
      </c>
      <c r="E3353" cm="1">
        <f t="array" aca="1" ref="E3353" ca="1">IF(F3353&lt;&gt;"",INDIRECT("'"&amp;F3353&amp;"'!"&amp;G3353),"")</f>
        <v>0</v>
      </c>
      <c r="F3353" s="1175" t="s">
        <v>3517</v>
      </c>
      <c r="G3353" t="s">
        <v>4363</v>
      </c>
      <c r="R3353" s="1175"/>
    </row>
    <row r="3354" spans="1:18" ht="15.75" customHeight="1">
      <c r="A3354" s="1">
        <v>3349</v>
      </c>
      <c r="C3354" s="2" t="s">
        <v>3581</v>
      </c>
      <c r="E3354" t="str" cm="1">
        <f t="array" aca="1" ref="E3354" ca="1">IF(F3354&lt;&gt;"",INDIRECT("'"&amp;F3354&amp;"'!"&amp;G3354),"")</f>
        <v/>
      </c>
      <c r="F3354" s="550"/>
      <c r="R3354" s="1175"/>
    </row>
    <row r="3355" spans="1:18">
      <c r="A3355">
        <v>3350</v>
      </c>
      <c r="B3355" s="7">
        <f>'CashSum 5'!C3</f>
        <v>289008</v>
      </c>
      <c r="D3355" t="b">
        <f ca="1">E3355=B3355</f>
        <v>1</v>
      </c>
      <c r="E3355" cm="1">
        <f t="array" aca="1" ref="E3355" ca="1">IF(F3355&lt;&gt;"",INDIRECT("'"&amp;F3355&amp;"'!"&amp;G3355),"")</f>
        <v>289008</v>
      </c>
      <c r="F3355" s="1175" t="s">
        <v>3525</v>
      </c>
      <c r="G3355" t="s">
        <v>4166</v>
      </c>
      <c r="R3355" s="1175"/>
    </row>
    <row r="3356" spans="1:18" ht="15.75" customHeight="1">
      <c r="A3356" s="1">
        <v>3351</v>
      </c>
      <c r="C3356" s="2" t="s">
        <v>3581</v>
      </c>
      <c r="E3356" t="str" cm="1">
        <f t="array" aca="1" ref="E3356" ca="1">IF(F3356&lt;&gt;"",INDIRECT("'"&amp;F3356&amp;"'!"&amp;G3356),"")</f>
        <v/>
      </c>
      <c r="F3356" s="550"/>
      <c r="H3356" s="3"/>
      <c r="I3356" s="3"/>
      <c r="J3356" s="3"/>
    </row>
    <row r="3357" spans="1:18" ht="15.75" customHeight="1">
      <c r="A3357" s="1">
        <v>3352</v>
      </c>
      <c r="C3357" s="2" t="s">
        <v>3581</v>
      </c>
      <c r="E3357" t="str" cm="1">
        <f t="array" aca="1" ref="E3357" ca="1">IF(F3357&lt;&gt;"",INDIRECT("'"&amp;F3357&amp;"'!"&amp;G3357),"")</f>
        <v/>
      </c>
      <c r="F3357" s="550"/>
      <c r="H3357" s="3"/>
      <c r="I3357" s="3"/>
      <c r="J3357" s="3"/>
    </row>
    <row r="3358" spans="1:18">
      <c r="A3358">
        <v>3353</v>
      </c>
      <c r="B3358" s="7">
        <f>'CashSum 5'!D3</f>
        <v>0</v>
      </c>
      <c r="D3358" t="b">
        <f ca="1">E3358=B3358</f>
        <v>1</v>
      </c>
      <c r="E3358" cm="1">
        <f t="array" aca="1" ref="E3358" ca="1">IF(F3358&lt;&gt;"",INDIRECT("'"&amp;F3358&amp;"'!"&amp;G3358),"")</f>
        <v>0</v>
      </c>
      <c r="F3358" s="1175" t="s">
        <v>3525</v>
      </c>
      <c r="G3358" t="s">
        <v>4168</v>
      </c>
      <c r="R3358" s="1175"/>
    </row>
    <row r="3359" spans="1:18" ht="15.75" customHeight="1">
      <c r="A3359" s="1">
        <v>3354</v>
      </c>
      <c r="C3359" s="2" t="s">
        <v>3581</v>
      </c>
      <c r="E3359" t="str" cm="1">
        <f t="array" aca="1" ref="E3359" ca="1">IF(F3359&lt;&gt;"",INDIRECT("'"&amp;F3359&amp;"'!"&amp;G3359),"")</f>
        <v/>
      </c>
      <c r="F3359" s="550"/>
      <c r="H3359" s="3"/>
      <c r="I3359" s="3"/>
      <c r="J3359" s="3"/>
    </row>
    <row r="3360" spans="1:18" ht="15.75" customHeight="1">
      <c r="A3360" s="1">
        <v>3355</v>
      </c>
      <c r="C3360" s="2" t="s">
        <v>3581</v>
      </c>
      <c r="E3360" t="str" cm="1">
        <f t="array" aca="1" ref="E3360" ca="1">IF(F3360&lt;&gt;"",INDIRECT("'"&amp;F3360&amp;"'!"&amp;G3360),"")</f>
        <v/>
      </c>
      <c r="F3360" s="550"/>
    </row>
    <row r="3361" spans="1:18">
      <c r="A3361">
        <v>3356</v>
      </c>
      <c r="B3361" s="7">
        <f>'CashSum 5'!E3</f>
        <v>0</v>
      </c>
      <c r="D3361" t="b">
        <f ca="1">E3361=B3361</f>
        <v>1</v>
      </c>
      <c r="E3361" cm="1">
        <f t="array" aca="1" ref="E3361" ca="1">IF(F3361&lt;&gt;"",INDIRECT("'"&amp;F3361&amp;"'!"&amp;G3361),"")</f>
        <v>0</v>
      </c>
      <c r="F3361" s="1175" t="s">
        <v>3525</v>
      </c>
      <c r="G3361" t="s">
        <v>4170</v>
      </c>
      <c r="R3361" s="1175"/>
    </row>
    <row r="3362" spans="1:18" ht="15.75" customHeight="1">
      <c r="A3362" s="1">
        <v>3357</v>
      </c>
      <c r="C3362" s="2" t="s">
        <v>3581</v>
      </c>
      <c r="E3362" t="str" cm="1">
        <f t="array" aca="1" ref="E3362" ca="1">IF(F3362&lt;&gt;"",INDIRECT("'"&amp;F3362&amp;"'!"&amp;G3362),"")</f>
        <v/>
      </c>
      <c r="F3362" s="550"/>
    </row>
    <row r="3363" spans="1:18">
      <c r="A3363">
        <v>3358</v>
      </c>
      <c r="B3363" s="7">
        <f>'CashSum 5'!F3</f>
        <v>0</v>
      </c>
      <c r="D3363" t="b">
        <f ca="1">E3363=B3363</f>
        <v>1</v>
      </c>
      <c r="E3363" cm="1">
        <f t="array" aca="1" ref="E3363" ca="1">IF(F3363&lt;&gt;"",INDIRECT("'"&amp;F3363&amp;"'!"&amp;G3363),"")</f>
        <v>0</v>
      </c>
      <c r="F3363" s="1175" t="s">
        <v>3525</v>
      </c>
      <c r="G3363" t="s">
        <v>4172</v>
      </c>
      <c r="R3363" s="1175"/>
    </row>
    <row r="3364" spans="1:18" ht="15.75" customHeight="1">
      <c r="A3364" s="1">
        <v>3359</v>
      </c>
      <c r="C3364" s="2" t="s">
        <v>3581</v>
      </c>
      <c r="E3364" t="str" cm="1">
        <f t="array" aca="1" ref="E3364" ca="1">IF(F3364&lt;&gt;"",INDIRECT("'"&amp;F3364&amp;"'!"&amp;G3364),"")</f>
        <v/>
      </c>
      <c r="F3364" s="550"/>
    </row>
    <row r="3365" spans="1:18" ht="15.75" customHeight="1">
      <c r="A3365" s="1">
        <v>3360</v>
      </c>
      <c r="C3365" s="2" t="s">
        <v>3581</v>
      </c>
      <c r="E3365" t="str" cm="1">
        <f t="array" aca="1" ref="E3365" ca="1">IF(F3365&lt;&gt;"",INDIRECT("'"&amp;F3365&amp;"'!"&amp;G3365),"")</f>
        <v/>
      </c>
      <c r="F3365" s="550"/>
      <c r="R3365" s="1175"/>
    </row>
    <row r="3366" spans="1:18">
      <c r="A3366">
        <v>3361</v>
      </c>
      <c r="B3366" s="7">
        <f>'CashSum 5'!G3</f>
        <v>0</v>
      </c>
      <c r="D3366" t="b">
        <f ca="1">E3366=B3366</f>
        <v>1</v>
      </c>
      <c r="E3366" cm="1">
        <f t="array" aca="1" ref="E3366" ca="1">IF(F3366&lt;&gt;"",INDIRECT("'"&amp;F3366&amp;"'!"&amp;G3366),"")</f>
        <v>0</v>
      </c>
      <c r="F3366" s="1175" t="s">
        <v>3525</v>
      </c>
      <c r="G3366" t="s">
        <v>4174</v>
      </c>
      <c r="R3366" s="1175"/>
    </row>
    <row r="3367" spans="1:18" ht="15.75" customHeight="1">
      <c r="A3367" s="1">
        <v>3362</v>
      </c>
      <c r="C3367" s="2" t="s">
        <v>3581</v>
      </c>
      <c r="E3367" t="str" cm="1">
        <f t="array" aca="1" ref="E3367" ca="1">IF(F3367&lt;&gt;"",INDIRECT("'"&amp;F3367&amp;"'!"&amp;G3367),"")</f>
        <v/>
      </c>
      <c r="F3367" s="550"/>
      <c r="R3367" s="1175"/>
    </row>
    <row r="3368" spans="1:18" ht="15.75" customHeight="1">
      <c r="A3368" s="1">
        <v>3363</v>
      </c>
      <c r="C3368" s="2" t="s">
        <v>3581</v>
      </c>
      <c r="E3368" t="str" cm="1">
        <f t="array" aca="1" ref="E3368" ca="1">IF(F3368&lt;&gt;"",INDIRECT("'"&amp;F3368&amp;"'!"&amp;G3368),"")</f>
        <v/>
      </c>
      <c r="F3368" s="550"/>
    </row>
    <row r="3369" spans="1:18">
      <c r="A3369">
        <v>3364</v>
      </c>
      <c r="B3369" s="7">
        <f>'CashSum 5'!H3</f>
        <v>0</v>
      </c>
      <c r="D3369" t="b">
        <f ca="1">E3369=B3369</f>
        <v>1</v>
      </c>
      <c r="E3369" cm="1">
        <f t="array" aca="1" ref="E3369" ca="1">IF(F3369&lt;&gt;"",INDIRECT("'"&amp;F3369&amp;"'!"&amp;G3369),"")</f>
        <v>0</v>
      </c>
      <c r="F3369" s="1175" t="s">
        <v>3525</v>
      </c>
      <c r="G3369" t="s">
        <v>4176</v>
      </c>
      <c r="R3369" s="1175"/>
    </row>
    <row r="3370" spans="1:18" ht="15.75" customHeight="1">
      <c r="A3370" s="1">
        <v>3365</v>
      </c>
      <c r="C3370" s="2" t="s">
        <v>3581</v>
      </c>
      <c r="E3370" t="str" cm="1">
        <f t="array" aca="1" ref="E3370" ca="1">IF(F3370&lt;&gt;"",INDIRECT("'"&amp;F3370&amp;"'!"&amp;G3370),"")</f>
        <v/>
      </c>
      <c r="F3370" s="550"/>
      <c r="H3370" s="3"/>
      <c r="I3370" s="3"/>
      <c r="J3370" s="3"/>
    </row>
    <row r="3371" spans="1:18">
      <c r="A3371">
        <v>3366</v>
      </c>
      <c r="B3371" s="7">
        <f>'CashSum 5'!I3</f>
        <v>0</v>
      </c>
      <c r="D3371" t="b">
        <f ca="1">E3371=B3371</f>
        <v>1</v>
      </c>
      <c r="E3371" cm="1">
        <f t="array" aca="1" ref="E3371" ca="1">IF(F3371&lt;&gt;"",INDIRECT("'"&amp;F3371&amp;"'!"&amp;G3371),"")</f>
        <v>0</v>
      </c>
      <c r="F3371" s="1175" t="s">
        <v>3525</v>
      </c>
      <c r="G3371" t="s">
        <v>4350</v>
      </c>
      <c r="R3371" s="1175"/>
    </row>
    <row r="3372" spans="1:18" ht="15.75" customHeight="1">
      <c r="A3372" s="1">
        <v>3367</v>
      </c>
      <c r="C3372" s="2" t="s">
        <v>3581</v>
      </c>
      <c r="E3372" t="str" cm="1">
        <f t="array" aca="1" ref="E3372" ca="1">IF(F3372&lt;&gt;"",INDIRECT("'"&amp;F3372&amp;"'!"&amp;G3372),"")</f>
        <v/>
      </c>
      <c r="F3372" s="550"/>
      <c r="H3372" s="3"/>
      <c r="I3372" s="3"/>
      <c r="J3372" s="3"/>
    </row>
    <row r="3373" spans="1:18" ht="15.75" customHeight="1">
      <c r="A3373" s="1">
        <v>3368</v>
      </c>
      <c r="C3373" s="2" t="s">
        <v>3581</v>
      </c>
      <c r="E3373" t="str" cm="1">
        <f t="array" aca="1" ref="E3373" ca="1">IF(F3373&lt;&gt;"",INDIRECT("'"&amp;F3373&amp;"'!"&amp;G3373),"")</f>
        <v/>
      </c>
      <c r="F3373" s="550"/>
      <c r="R3373" s="1175"/>
    </row>
    <row r="3374" spans="1:18" ht="15.75" customHeight="1">
      <c r="A3374" s="1">
        <v>3369</v>
      </c>
      <c r="C3374" s="2" t="s">
        <v>3871</v>
      </c>
      <c r="E3374" t="str" cm="1">
        <f t="array" aca="1" ref="E3374" ca="1">IF(F3374&lt;&gt;"",INDIRECT("'"&amp;F3374&amp;"'!"&amp;G3374),"")</f>
        <v/>
      </c>
      <c r="F3374" s="550"/>
      <c r="H3374" s="3"/>
      <c r="I3374" s="3"/>
      <c r="J3374" s="3"/>
    </row>
    <row r="3375" spans="1:18" ht="15.75" customHeight="1">
      <c r="A3375" s="1">
        <v>3370</v>
      </c>
      <c r="C3375" s="2" t="s">
        <v>3581</v>
      </c>
      <c r="E3375" t="str" cm="1">
        <f t="array" aca="1" ref="E3375" ca="1">IF(F3375&lt;&gt;"",INDIRECT("'"&amp;F3375&amp;"'!"&amp;G3375),"")</f>
        <v/>
      </c>
      <c r="F3375" s="550"/>
      <c r="H3375" s="3"/>
      <c r="I3375" s="3"/>
      <c r="J3375" s="3"/>
    </row>
    <row r="3376" spans="1:18" ht="15.75" customHeight="1">
      <c r="A3376" s="1">
        <v>3371</v>
      </c>
      <c r="C3376" s="2" t="s">
        <v>3581</v>
      </c>
      <c r="E3376" t="str" cm="1">
        <f t="array" aca="1" ref="E3376" ca="1">IF(F3376&lt;&gt;"",INDIRECT("'"&amp;F3376&amp;"'!"&amp;G3376),"")</f>
        <v/>
      </c>
      <c r="F3376" s="550"/>
      <c r="H3376" s="3"/>
      <c r="I3376" s="3"/>
      <c r="J3376" s="3"/>
    </row>
    <row r="3377" spans="1:18" ht="15.75" customHeight="1">
      <c r="A3377" s="1">
        <v>3372</v>
      </c>
      <c r="C3377" s="2" t="s">
        <v>3581</v>
      </c>
      <c r="E3377" t="str" cm="1">
        <f t="array" aca="1" ref="E3377" ca="1">IF(F3377&lt;&gt;"",INDIRECT("'"&amp;F3377&amp;"'!"&amp;G3377),"")</f>
        <v/>
      </c>
      <c r="F3377" s="550"/>
      <c r="H3377" s="3"/>
      <c r="I3377" s="3"/>
      <c r="J3377" s="3"/>
    </row>
    <row r="3378" spans="1:18" ht="15.75" customHeight="1">
      <c r="A3378" s="1">
        <v>3373</v>
      </c>
      <c r="C3378" s="2" t="s">
        <v>3581</v>
      </c>
      <c r="E3378" t="str" cm="1">
        <f t="array" aca="1" ref="E3378" ca="1">IF(F3378&lt;&gt;"",INDIRECT("'"&amp;F3378&amp;"'!"&amp;G3378),"")</f>
        <v/>
      </c>
      <c r="F3378" s="550"/>
      <c r="H3378" s="3"/>
      <c r="I3378" s="3"/>
      <c r="J3378" s="3"/>
    </row>
    <row r="3379" spans="1:18" ht="15.75" customHeight="1">
      <c r="A3379" s="1">
        <v>3374</v>
      </c>
      <c r="C3379" s="2" t="s">
        <v>3581</v>
      </c>
      <c r="E3379" t="str" cm="1">
        <f t="array" aca="1" ref="E3379" ca="1">IF(F3379&lt;&gt;"",INDIRECT("'"&amp;F3379&amp;"'!"&amp;G3379),"")</f>
        <v/>
      </c>
      <c r="F3379" s="550"/>
      <c r="H3379" s="3"/>
      <c r="I3379" s="3"/>
      <c r="J3379" s="3"/>
    </row>
    <row r="3380" spans="1:18" ht="15.75" customHeight="1">
      <c r="A3380" s="1">
        <v>3375</v>
      </c>
      <c r="C3380" s="2" t="s">
        <v>3581</v>
      </c>
      <c r="E3380" t="str" cm="1">
        <f t="array" aca="1" ref="E3380" ca="1">IF(F3380&lt;&gt;"",INDIRECT("'"&amp;F3380&amp;"'!"&amp;G3380),"")</f>
        <v/>
      </c>
      <c r="F3380" s="550"/>
      <c r="H3380" s="3"/>
      <c r="I3380" s="3"/>
      <c r="J3380" s="3"/>
    </row>
    <row r="3381" spans="1:18" ht="15.75" customHeight="1">
      <c r="A3381" s="1">
        <v>3376</v>
      </c>
      <c r="C3381" s="2" t="s">
        <v>3581</v>
      </c>
      <c r="E3381" t="str" cm="1">
        <f t="array" aca="1" ref="E3381" ca="1">IF(F3381&lt;&gt;"",INDIRECT("'"&amp;F3381&amp;"'!"&amp;G3381),"")</f>
        <v/>
      </c>
      <c r="F3381" s="550"/>
      <c r="H3381" s="3"/>
      <c r="I3381" s="3"/>
      <c r="J3381" s="3"/>
    </row>
    <row r="3382" spans="1:18" ht="15.75" customHeight="1">
      <c r="A3382" s="1">
        <v>3377</v>
      </c>
      <c r="C3382" s="2" t="s">
        <v>3581</v>
      </c>
      <c r="E3382" t="str" cm="1">
        <f t="array" aca="1" ref="E3382" ca="1">IF(F3382&lt;&gt;"",INDIRECT("'"&amp;F3382&amp;"'!"&amp;G3382),"")</f>
        <v/>
      </c>
      <c r="F3382" s="550"/>
      <c r="H3382" s="3"/>
      <c r="I3382" s="3"/>
      <c r="J3382" s="3"/>
    </row>
    <row r="3383" spans="1:18" ht="15.75" customHeight="1">
      <c r="A3383" s="1">
        <v>3378</v>
      </c>
      <c r="C3383" s="2" t="s">
        <v>3581</v>
      </c>
      <c r="E3383" t="str" cm="1">
        <f t="array" aca="1" ref="E3383" ca="1">IF(F3383&lt;&gt;"",INDIRECT("'"&amp;F3383&amp;"'!"&amp;G3383),"")</f>
        <v/>
      </c>
      <c r="F3383" s="550"/>
      <c r="H3383" s="3"/>
      <c r="I3383" s="3"/>
      <c r="J3383" s="3"/>
    </row>
    <row r="3384" spans="1:18" ht="15.75" customHeight="1">
      <c r="A3384" s="1">
        <v>3379</v>
      </c>
      <c r="C3384" s="2" t="s">
        <v>3581</v>
      </c>
      <c r="E3384" t="str" cm="1">
        <f t="array" aca="1" ref="E3384" ca="1">IF(F3384&lt;&gt;"",INDIRECT("'"&amp;F3384&amp;"'!"&amp;G3384),"")</f>
        <v/>
      </c>
      <c r="F3384" s="550"/>
      <c r="H3384" s="3"/>
      <c r="I3384" s="3"/>
      <c r="J3384" s="3"/>
    </row>
    <row r="3385" spans="1:18" ht="15.75" customHeight="1">
      <c r="A3385" s="1">
        <v>3380</v>
      </c>
      <c r="C3385" s="2" t="s">
        <v>3581</v>
      </c>
      <c r="E3385" t="str" cm="1">
        <f t="array" aca="1" ref="E3385" ca="1">IF(F3385&lt;&gt;"",INDIRECT("'"&amp;F3385&amp;"'!"&amp;G3385),"")</f>
        <v/>
      </c>
      <c r="F3385" s="550"/>
      <c r="H3385" s="3"/>
      <c r="I3385" s="3"/>
      <c r="J3385" s="3"/>
    </row>
    <row r="3386" spans="1:18" ht="15.75" customHeight="1">
      <c r="A3386" s="1">
        <v>3381</v>
      </c>
      <c r="C3386" s="2" t="s">
        <v>3871</v>
      </c>
      <c r="E3386" t="str" cm="1">
        <f t="array" aca="1" ref="E3386" ca="1">IF(F3386&lt;&gt;"",INDIRECT("'"&amp;F3386&amp;"'!"&amp;G3386),"")</f>
        <v/>
      </c>
      <c r="F3386" s="550"/>
      <c r="H3386" s="3"/>
      <c r="I3386" s="3"/>
      <c r="J3386" s="3"/>
    </row>
    <row r="3387" spans="1:18" ht="15.75" customHeight="1">
      <c r="A3387" s="1">
        <v>3382</v>
      </c>
      <c r="C3387" s="2" t="s">
        <v>3871</v>
      </c>
      <c r="E3387" t="str" cm="1">
        <f t="array" aca="1" ref="E3387" ca="1">IF(F3387&lt;&gt;"",INDIRECT("'"&amp;F3387&amp;"'!"&amp;G3387),"")</f>
        <v/>
      </c>
      <c r="F3387" s="550"/>
      <c r="R3387" s="1175"/>
    </row>
    <row r="3388" spans="1:18" ht="15.75" customHeight="1">
      <c r="A3388" s="1">
        <v>3383</v>
      </c>
      <c r="C3388" s="2" t="s">
        <v>3871</v>
      </c>
      <c r="E3388" t="str" cm="1">
        <f t="array" aca="1" ref="E3388" ca="1">IF(F3388&lt;&gt;"",INDIRECT("'"&amp;F3388&amp;"'!"&amp;G3388),"")</f>
        <v/>
      </c>
      <c r="F3388" s="550"/>
      <c r="R3388" s="1175"/>
    </row>
    <row r="3389" spans="1:18" ht="15.75" customHeight="1">
      <c r="A3389" s="1">
        <v>3384</v>
      </c>
      <c r="C3389" s="2" t="s">
        <v>3871</v>
      </c>
      <c r="E3389" t="str" cm="1">
        <f t="array" aca="1" ref="E3389" ca="1">IF(F3389&lt;&gt;"",INDIRECT("'"&amp;F3389&amp;"'!"&amp;G3389),"")</f>
        <v/>
      </c>
      <c r="F3389" s="550"/>
      <c r="H3389" s="3"/>
      <c r="I3389" s="3"/>
      <c r="J3389" s="3"/>
    </row>
    <row r="3390" spans="1:18" ht="15.75" customHeight="1">
      <c r="A3390" s="1">
        <v>3385</v>
      </c>
      <c r="C3390" s="2" t="s">
        <v>3581</v>
      </c>
      <c r="E3390" t="str" cm="1">
        <f t="array" aca="1" ref="E3390" ca="1">IF(F3390&lt;&gt;"",INDIRECT("'"&amp;F3390&amp;"'!"&amp;G3390),"")</f>
        <v/>
      </c>
      <c r="F3390" s="550"/>
      <c r="H3390" s="3"/>
      <c r="I3390" s="3"/>
      <c r="J3390" s="3"/>
    </row>
    <row r="3391" spans="1:18" ht="15.75" customHeight="1">
      <c r="A3391" s="1">
        <v>3386</v>
      </c>
      <c r="C3391" s="2" t="s">
        <v>3581</v>
      </c>
      <c r="E3391" t="str" cm="1">
        <f t="array" aca="1" ref="E3391" ca="1">IF(F3391&lt;&gt;"",INDIRECT("'"&amp;F3391&amp;"'!"&amp;G3391),"")</f>
        <v/>
      </c>
      <c r="F3391" s="550"/>
      <c r="R3391" s="1175"/>
    </row>
    <row r="3392" spans="1:18" ht="15.75" customHeight="1">
      <c r="A3392" s="1">
        <v>3387</v>
      </c>
      <c r="C3392" s="2" t="s">
        <v>3581</v>
      </c>
      <c r="E3392" t="str" cm="1">
        <f t="array" aca="1" ref="E3392" ca="1">IF(F3392&lt;&gt;"",INDIRECT("'"&amp;F3392&amp;"'!"&amp;G3392),"")</f>
        <v/>
      </c>
      <c r="F3392" s="550"/>
      <c r="R3392" s="1175"/>
    </row>
    <row r="3393" spans="1:18" ht="15.75" customHeight="1">
      <c r="A3393" s="1">
        <v>3388</v>
      </c>
      <c r="C3393" s="2" t="s">
        <v>3581</v>
      </c>
      <c r="E3393" t="str" cm="1">
        <f t="array" aca="1" ref="E3393" ca="1">IF(F3393&lt;&gt;"",INDIRECT("'"&amp;F3393&amp;"'!"&amp;G3393),"")</f>
        <v/>
      </c>
      <c r="F3393" s="550"/>
      <c r="R3393" s="1175"/>
    </row>
    <row r="3394" spans="1:18" ht="15.75" customHeight="1">
      <c r="A3394" s="1">
        <v>3389</v>
      </c>
      <c r="C3394" s="2" t="s">
        <v>3581</v>
      </c>
      <c r="E3394" t="str" cm="1">
        <f t="array" aca="1" ref="E3394" ca="1">IF(F3394&lt;&gt;"",INDIRECT("'"&amp;F3394&amp;"'!"&amp;G3394),"")</f>
        <v/>
      </c>
      <c r="F3394" s="550"/>
      <c r="H3394" s="3"/>
      <c r="I3394" s="3"/>
      <c r="J3394" s="3"/>
    </row>
    <row r="3395" spans="1:18" ht="15.75" customHeight="1">
      <c r="A3395" s="1">
        <v>3390</v>
      </c>
      <c r="C3395" s="2" t="s">
        <v>3581</v>
      </c>
      <c r="E3395" t="str" cm="1">
        <f t="array" aca="1" ref="E3395" ca="1">IF(F3395&lt;&gt;"",INDIRECT("'"&amp;F3395&amp;"'!"&amp;G3395),"")</f>
        <v/>
      </c>
      <c r="F3395" s="550"/>
      <c r="H3395" s="3"/>
      <c r="I3395" s="3"/>
      <c r="J3395" s="3"/>
    </row>
    <row r="3396" spans="1:18" ht="15.75" customHeight="1">
      <c r="A3396" s="1">
        <v>3391</v>
      </c>
      <c r="C3396" s="2" t="s">
        <v>3581</v>
      </c>
      <c r="E3396" t="str" cm="1">
        <f t="array" aca="1" ref="E3396" ca="1">IF(F3396&lt;&gt;"",INDIRECT("'"&amp;F3396&amp;"'!"&amp;G3396),"")</f>
        <v/>
      </c>
      <c r="F3396" s="550"/>
      <c r="H3396" s="3"/>
      <c r="I3396" s="3"/>
      <c r="J3396" s="3"/>
    </row>
    <row r="3397" spans="1:18" ht="15.75" customHeight="1">
      <c r="A3397" s="1">
        <v>3392</v>
      </c>
      <c r="C3397" s="2" t="s">
        <v>3581</v>
      </c>
      <c r="E3397" t="str" cm="1">
        <f t="array" aca="1" ref="E3397" ca="1">IF(F3397&lt;&gt;"",INDIRECT("'"&amp;F3397&amp;"'!"&amp;G3397),"")</f>
        <v/>
      </c>
      <c r="F3397" s="550"/>
      <c r="H3397" s="3"/>
      <c r="I3397" s="3"/>
      <c r="J3397" s="3"/>
    </row>
    <row r="3398" spans="1:18" ht="15.75" customHeight="1">
      <c r="A3398" s="1">
        <v>3393</v>
      </c>
      <c r="C3398" s="2" t="s">
        <v>3581</v>
      </c>
      <c r="E3398" t="str" cm="1">
        <f t="array" aca="1" ref="E3398" ca="1">IF(F3398&lt;&gt;"",INDIRECT("'"&amp;F3398&amp;"'!"&amp;G3398),"")</f>
        <v/>
      </c>
      <c r="F3398" s="550"/>
      <c r="H3398" s="3"/>
      <c r="I3398" s="3"/>
      <c r="J3398" s="3"/>
    </row>
    <row r="3399" spans="1:18" ht="15.75" customHeight="1">
      <c r="A3399" s="1">
        <v>3394</v>
      </c>
      <c r="C3399" s="2" t="s">
        <v>3581</v>
      </c>
      <c r="E3399" t="str" cm="1">
        <f t="array" aca="1" ref="E3399" ca="1">IF(F3399&lt;&gt;"",INDIRECT("'"&amp;F3399&amp;"'!"&amp;G3399),"")</f>
        <v/>
      </c>
      <c r="F3399" s="550"/>
      <c r="R3399" s="1175"/>
    </row>
    <row r="3400" spans="1:18" ht="15.75" customHeight="1">
      <c r="A3400" s="1">
        <v>3395</v>
      </c>
      <c r="C3400" s="2" t="s">
        <v>3581</v>
      </c>
      <c r="E3400" t="str" cm="1">
        <f t="array" aca="1" ref="E3400" ca="1">IF(F3400&lt;&gt;"",INDIRECT("'"&amp;F3400&amp;"'!"&amp;G3400),"")</f>
        <v/>
      </c>
      <c r="F3400" s="550"/>
      <c r="H3400" s="3"/>
      <c r="I3400" s="3"/>
      <c r="J3400" s="3"/>
    </row>
    <row r="3401" spans="1:18" ht="15.75" customHeight="1">
      <c r="A3401" s="1">
        <v>3396</v>
      </c>
      <c r="C3401" s="2" t="s">
        <v>3581</v>
      </c>
      <c r="E3401" t="str" cm="1">
        <f t="array" aca="1" ref="E3401" ca="1">IF(F3401&lt;&gt;"",INDIRECT("'"&amp;F3401&amp;"'!"&amp;G3401),"")</f>
        <v/>
      </c>
      <c r="F3401" s="550"/>
      <c r="R3401" s="1175"/>
    </row>
    <row r="3402" spans="1:18" ht="15.75" customHeight="1">
      <c r="A3402" s="1">
        <v>3397</v>
      </c>
      <c r="C3402" s="2" t="s">
        <v>3581</v>
      </c>
      <c r="E3402" t="str" cm="1">
        <f t="array" aca="1" ref="E3402" ca="1">IF(F3402&lt;&gt;"",INDIRECT("'"&amp;F3402&amp;"'!"&amp;G3402),"")</f>
        <v/>
      </c>
      <c r="F3402" s="550"/>
    </row>
    <row r="3403" spans="1:18" ht="15.75" customHeight="1">
      <c r="A3403" s="1">
        <v>3398</v>
      </c>
      <c r="C3403" s="2" t="s">
        <v>3581</v>
      </c>
      <c r="E3403" t="str" cm="1">
        <f t="array" aca="1" ref="E3403" ca="1">IF(F3403&lt;&gt;"",INDIRECT("'"&amp;F3403&amp;"'!"&amp;G3403),"")</f>
        <v/>
      </c>
      <c r="F3403" s="550"/>
    </row>
    <row r="3404" spans="1:18" ht="15.75" customHeight="1">
      <c r="A3404" s="1">
        <v>3399</v>
      </c>
      <c r="C3404" s="2" t="s">
        <v>3581</v>
      </c>
      <c r="E3404" t="str" cm="1">
        <f t="array" aca="1" ref="E3404" ca="1">IF(F3404&lt;&gt;"",INDIRECT("'"&amp;F3404&amp;"'!"&amp;G3404),"")</f>
        <v/>
      </c>
      <c r="F3404" s="550"/>
      <c r="R3404" s="1175"/>
    </row>
    <row r="3405" spans="1:18" ht="15.75" customHeight="1">
      <c r="A3405" s="1">
        <v>3400</v>
      </c>
      <c r="C3405" s="2" t="s">
        <v>3581</v>
      </c>
      <c r="E3405" t="str" cm="1">
        <f t="array" aca="1" ref="E3405" ca="1">IF(F3405&lt;&gt;"",INDIRECT("'"&amp;F3405&amp;"'!"&amp;G3405),"")</f>
        <v/>
      </c>
      <c r="F3405" s="550"/>
      <c r="H3405" s="3"/>
      <c r="I3405" s="3"/>
      <c r="J3405" s="3"/>
    </row>
    <row r="3406" spans="1:18" ht="15.75" customHeight="1">
      <c r="A3406" s="1">
        <v>3401</v>
      </c>
      <c r="C3406" s="2" t="s">
        <v>3581</v>
      </c>
      <c r="E3406" t="str" cm="1">
        <f t="array" aca="1" ref="E3406" ca="1">IF(F3406&lt;&gt;"",INDIRECT("'"&amp;F3406&amp;"'!"&amp;G3406),"")</f>
        <v/>
      </c>
      <c r="F3406" s="550"/>
      <c r="R3406" s="1175"/>
    </row>
    <row r="3407" spans="1:18" ht="15.75" customHeight="1">
      <c r="A3407" s="1">
        <v>3402</v>
      </c>
      <c r="C3407" s="2" t="s">
        <v>3581</v>
      </c>
      <c r="E3407" t="str" cm="1">
        <f t="array" aca="1" ref="E3407" ca="1">IF(F3407&lt;&gt;"",INDIRECT("'"&amp;F3407&amp;"'!"&amp;G3407),"")</f>
        <v/>
      </c>
      <c r="F3407" s="550"/>
      <c r="H3407" s="3"/>
      <c r="I3407" s="3"/>
      <c r="J3407" s="3"/>
    </row>
    <row r="3408" spans="1:18" ht="15.75" customHeight="1">
      <c r="A3408" s="1">
        <v>3403</v>
      </c>
      <c r="C3408" s="2" t="s">
        <v>3581</v>
      </c>
      <c r="E3408" t="str" cm="1">
        <f t="array" aca="1" ref="E3408" ca="1">IF(F3408&lt;&gt;"",INDIRECT("'"&amp;F3408&amp;"'!"&amp;G3408),"")</f>
        <v/>
      </c>
      <c r="F3408" s="550"/>
    </row>
    <row r="3409" spans="1:18" ht="15.75" customHeight="1">
      <c r="A3409" s="1">
        <v>3404</v>
      </c>
      <c r="C3409" s="2" t="s">
        <v>3581</v>
      </c>
      <c r="E3409" t="str" cm="1">
        <f t="array" aca="1" ref="E3409" ca="1">IF(F3409&lt;&gt;"",INDIRECT("'"&amp;F3409&amp;"'!"&amp;G3409),"")</f>
        <v/>
      </c>
      <c r="F3409" s="550"/>
      <c r="R3409" s="1175"/>
    </row>
    <row r="3410" spans="1:18" ht="15.75" customHeight="1">
      <c r="A3410" s="1">
        <v>3405</v>
      </c>
      <c r="C3410" s="2" t="s">
        <v>3581</v>
      </c>
      <c r="E3410" t="str" cm="1">
        <f t="array" aca="1" ref="E3410" ca="1">IF(F3410&lt;&gt;"",INDIRECT("'"&amp;F3410&amp;"'!"&amp;G3410),"")</f>
        <v/>
      </c>
      <c r="F3410" s="550"/>
      <c r="H3410" s="3"/>
      <c r="I3410" s="3"/>
      <c r="J3410" s="3"/>
    </row>
    <row r="3411" spans="1:18" ht="15.75" customHeight="1">
      <c r="A3411" s="1">
        <v>3406</v>
      </c>
      <c r="C3411" s="2" t="s">
        <v>3581</v>
      </c>
      <c r="E3411" t="str" cm="1">
        <f t="array" aca="1" ref="E3411" ca="1">IF(F3411&lt;&gt;"",INDIRECT("'"&amp;F3411&amp;"'!"&amp;G3411),"")</f>
        <v/>
      </c>
      <c r="F3411" s="550"/>
      <c r="H3411" s="3"/>
      <c r="I3411" s="3"/>
      <c r="J3411" s="3"/>
    </row>
    <row r="3412" spans="1:18" ht="15.75" customHeight="1">
      <c r="A3412" s="1">
        <v>3407</v>
      </c>
      <c r="C3412" s="2" t="s">
        <v>3581</v>
      </c>
      <c r="E3412" t="str" cm="1">
        <f t="array" aca="1" ref="E3412" ca="1">IF(F3412&lt;&gt;"",INDIRECT("'"&amp;F3412&amp;"'!"&amp;G3412),"")</f>
        <v/>
      </c>
      <c r="F3412" s="550"/>
      <c r="H3412" s="3"/>
      <c r="I3412" s="3"/>
      <c r="J3412" s="3"/>
    </row>
    <row r="3413" spans="1:18" ht="15.75" customHeight="1">
      <c r="A3413" s="1">
        <v>3408</v>
      </c>
      <c r="C3413" s="2" t="s">
        <v>3581</v>
      </c>
      <c r="E3413" t="str" cm="1">
        <f t="array" aca="1" ref="E3413" ca="1">IF(F3413&lt;&gt;"",INDIRECT("'"&amp;F3413&amp;"'!"&amp;G3413),"")</f>
        <v/>
      </c>
      <c r="F3413" s="550"/>
      <c r="H3413" s="3"/>
      <c r="I3413" s="3"/>
      <c r="J3413" s="3"/>
    </row>
    <row r="3414" spans="1:18" ht="15.75" customHeight="1">
      <c r="A3414" s="1">
        <v>3409</v>
      </c>
      <c r="C3414" s="2" t="s">
        <v>3581</v>
      </c>
      <c r="E3414" t="str" cm="1">
        <f t="array" aca="1" ref="E3414" ca="1">IF(F3414&lt;&gt;"",INDIRECT("'"&amp;F3414&amp;"'!"&amp;G3414),"")</f>
        <v/>
      </c>
      <c r="F3414" s="550"/>
      <c r="H3414" s="3"/>
      <c r="I3414" s="3"/>
      <c r="J3414" s="3"/>
    </row>
    <row r="3415" spans="1:18" ht="15.75" customHeight="1">
      <c r="A3415" s="1">
        <v>3410</v>
      </c>
      <c r="C3415" s="2" t="s">
        <v>3581</v>
      </c>
      <c r="E3415" t="str" cm="1">
        <f t="array" aca="1" ref="E3415" ca="1">IF(F3415&lt;&gt;"",INDIRECT("'"&amp;F3415&amp;"'!"&amp;G3415),"")</f>
        <v/>
      </c>
      <c r="F3415" s="550"/>
      <c r="R3415" s="1175"/>
    </row>
    <row r="3416" spans="1:18" ht="15.75" customHeight="1">
      <c r="A3416" s="1">
        <v>3411</v>
      </c>
      <c r="C3416" s="2" t="s">
        <v>3581</v>
      </c>
      <c r="E3416" t="str" cm="1">
        <f t="array" aca="1" ref="E3416" ca="1">IF(F3416&lt;&gt;"",INDIRECT("'"&amp;F3416&amp;"'!"&amp;G3416),"")</f>
        <v/>
      </c>
      <c r="F3416" s="550"/>
      <c r="R3416" s="1175"/>
    </row>
    <row r="3417" spans="1:18" ht="15.75" customHeight="1">
      <c r="A3417" s="1">
        <v>3412</v>
      </c>
      <c r="C3417" s="2" t="s">
        <v>3581</v>
      </c>
      <c r="E3417" t="str" cm="1">
        <f t="array" aca="1" ref="E3417" ca="1">IF(F3417&lt;&gt;"",INDIRECT("'"&amp;F3417&amp;"'!"&amp;G3417),"")</f>
        <v/>
      </c>
      <c r="F3417" s="550"/>
      <c r="R3417" s="1175"/>
    </row>
    <row r="3418" spans="1:18" ht="15.75" customHeight="1">
      <c r="A3418" s="1">
        <v>3413</v>
      </c>
      <c r="C3418" s="2" t="s">
        <v>3581</v>
      </c>
      <c r="E3418" t="str" cm="1">
        <f t="array" aca="1" ref="E3418" ca="1">IF(F3418&lt;&gt;"",INDIRECT("'"&amp;F3418&amp;"'!"&amp;G3418),"")</f>
        <v/>
      </c>
      <c r="F3418" s="550"/>
      <c r="R3418" s="1175"/>
    </row>
    <row r="3419" spans="1:18" ht="15.75" customHeight="1">
      <c r="A3419" s="1">
        <v>3414</v>
      </c>
      <c r="C3419" s="2" t="s">
        <v>3581</v>
      </c>
      <c r="E3419" t="str" cm="1">
        <f t="array" aca="1" ref="E3419" ca="1">IF(F3419&lt;&gt;"",INDIRECT("'"&amp;F3419&amp;"'!"&amp;G3419),"")</f>
        <v/>
      </c>
      <c r="F3419" s="550"/>
      <c r="R3419" s="1175"/>
    </row>
    <row r="3420" spans="1:18" ht="15.75" customHeight="1">
      <c r="A3420" s="1">
        <v>3415</v>
      </c>
      <c r="C3420" s="2" t="s">
        <v>3581</v>
      </c>
      <c r="E3420" t="str" cm="1">
        <f t="array" aca="1" ref="E3420" ca="1">IF(F3420&lt;&gt;"",INDIRECT("'"&amp;F3420&amp;"'!"&amp;G3420),"")</f>
        <v/>
      </c>
      <c r="F3420" s="550"/>
      <c r="R3420" s="1175"/>
    </row>
    <row r="3421" spans="1:18" ht="15.75" customHeight="1">
      <c r="A3421" s="1">
        <v>3416</v>
      </c>
      <c r="C3421" s="2" t="s">
        <v>3581</v>
      </c>
      <c r="E3421" t="str" cm="1">
        <f t="array" aca="1" ref="E3421" ca="1">IF(F3421&lt;&gt;"",INDIRECT("'"&amp;F3421&amp;"'!"&amp;G3421),"")</f>
        <v/>
      </c>
      <c r="F3421" s="550"/>
      <c r="R3421" s="1175"/>
    </row>
    <row r="3422" spans="1:18" ht="15.75" customHeight="1">
      <c r="A3422" s="1">
        <v>3417</v>
      </c>
      <c r="C3422" s="2" t="s">
        <v>3581</v>
      </c>
      <c r="E3422" t="str" cm="1">
        <f t="array" aca="1" ref="E3422" ca="1">IF(F3422&lt;&gt;"",INDIRECT("'"&amp;F3422&amp;"'!"&amp;G3422),"")</f>
        <v/>
      </c>
      <c r="F3422" s="550"/>
      <c r="R3422" s="1175"/>
    </row>
    <row r="3423" spans="1:18" ht="15.75" customHeight="1">
      <c r="A3423" s="1">
        <v>3418</v>
      </c>
      <c r="C3423" s="2" t="s">
        <v>3581</v>
      </c>
      <c r="E3423" t="str" cm="1">
        <f t="array" aca="1" ref="E3423" ca="1">IF(F3423&lt;&gt;"",INDIRECT("'"&amp;F3423&amp;"'!"&amp;G3423),"")</f>
        <v/>
      </c>
      <c r="F3423" s="550"/>
      <c r="R3423" s="1175"/>
    </row>
    <row r="3424" spans="1:18" ht="15.75" customHeight="1">
      <c r="A3424" s="1">
        <v>3419</v>
      </c>
      <c r="C3424" s="2" t="s">
        <v>3581</v>
      </c>
      <c r="E3424" t="str" cm="1">
        <f t="array" aca="1" ref="E3424" ca="1">IF(F3424&lt;&gt;"",INDIRECT("'"&amp;F3424&amp;"'!"&amp;G3424),"")</f>
        <v/>
      </c>
      <c r="F3424" s="550"/>
      <c r="R3424" s="1175"/>
    </row>
    <row r="3425" spans="1:18" ht="15.75" customHeight="1">
      <c r="A3425" s="1">
        <v>3420</v>
      </c>
      <c r="C3425" s="2" t="s">
        <v>3581</v>
      </c>
      <c r="E3425" t="str" cm="1">
        <f t="array" aca="1" ref="E3425" ca="1">IF(F3425&lt;&gt;"",INDIRECT("'"&amp;F3425&amp;"'!"&amp;G3425),"")</f>
        <v/>
      </c>
      <c r="F3425" s="550"/>
      <c r="R3425" s="1175"/>
    </row>
    <row r="3426" spans="1:18">
      <c r="A3426">
        <v>3421</v>
      </c>
      <c r="B3426" s="6">
        <f>'EstExp 11-19'!C129</f>
        <v>0</v>
      </c>
      <c r="D3426" t="b">
        <f t="shared" ref="D3426:D3432" ca="1" si="52">E3426=B3426</f>
        <v>1</v>
      </c>
      <c r="E3426" cm="1">
        <f t="array" aca="1" ref="E3426" ca="1">IF(F3426&lt;&gt;"",INDIRECT("'"&amp;F3426&amp;"'!"&amp;G3426),"")</f>
        <v>0</v>
      </c>
      <c r="F3426" s="1175" t="s">
        <v>3614</v>
      </c>
      <c r="G3426" t="s">
        <v>4364</v>
      </c>
      <c r="R3426" s="1175"/>
    </row>
    <row r="3427" spans="1:18">
      <c r="A3427">
        <v>3422</v>
      </c>
      <c r="B3427" s="6">
        <f>'EstExp 11-19'!D129</f>
        <v>0</v>
      </c>
      <c r="D3427" t="b">
        <f t="shared" ca="1" si="52"/>
        <v>1</v>
      </c>
      <c r="E3427" cm="1">
        <f t="array" aca="1" ref="E3427" ca="1">IF(F3427&lt;&gt;"",INDIRECT("'"&amp;F3427&amp;"'!"&amp;G3427),"")</f>
        <v>0</v>
      </c>
      <c r="F3427" s="1175" t="s">
        <v>3614</v>
      </c>
      <c r="G3427" t="s">
        <v>4365</v>
      </c>
      <c r="R3427" s="1175"/>
    </row>
    <row r="3428" spans="1:18">
      <c r="A3428">
        <v>3423</v>
      </c>
      <c r="B3428" s="6">
        <f>'EstExp 11-19'!E129</f>
        <v>0</v>
      </c>
      <c r="D3428" t="b">
        <f t="shared" ca="1" si="52"/>
        <v>1</v>
      </c>
      <c r="E3428" cm="1">
        <f t="array" aca="1" ref="E3428" ca="1">IF(F3428&lt;&gt;"",INDIRECT("'"&amp;F3428&amp;"'!"&amp;G3428),"")</f>
        <v>0</v>
      </c>
      <c r="F3428" s="1175" t="s">
        <v>3614</v>
      </c>
      <c r="G3428" t="s">
        <v>4366</v>
      </c>
      <c r="R3428" s="1175"/>
    </row>
    <row r="3429" spans="1:18">
      <c r="A3429">
        <v>3424</v>
      </c>
      <c r="B3429" s="6">
        <f>'EstExp 11-19'!F129</f>
        <v>0</v>
      </c>
      <c r="D3429" t="b">
        <f t="shared" ca="1" si="52"/>
        <v>1</v>
      </c>
      <c r="E3429" cm="1">
        <f t="array" aca="1" ref="E3429" ca="1">IF(F3429&lt;&gt;"",INDIRECT("'"&amp;F3429&amp;"'!"&amp;G3429),"")</f>
        <v>0</v>
      </c>
      <c r="F3429" s="1175" t="s">
        <v>3614</v>
      </c>
      <c r="G3429" t="s">
        <v>4367</v>
      </c>
      <c r="R3429" s="1175"/>
    </row>
    <row r="3430" spans="1:18">
      <c r="A3430">
        <v>3425</v>
      </c>
      <c r="B3430" s="6">
        <f>'EstExp 11-19'!G129</f>
        <v>0</v>
      </c>
      <c r="D3430" t="b">
        <f t="shared" ca="1" si="52"/>
        <v>1</v>
      </c>
      <c r="E3430" cm="1">
        <f t="array" aca="1" ref="E3430" ca="1">IF(F3430&lt;&gt;"",INDIRECT("'"&amp;F3430&amp;"'!"&amp;G3430),"")</f>
        <v>0</v>
      </c>
      <c r="F3430" s="1175" t="s">
        <v>3614</v>
      </c>
      <c r="G3430" t="s">
        <v>4368</v>
      </c>
      <c r="R3430" s="1175"/>
    </row>
    <row r="3431" spans="1:18">
      <c r="A3431">
        <v>3426</v>
      </c>
      <c r="B3431" s="6">
        <f>'EstExp 11-19'!H129</f>
        <v>0</v>
      </c>
      <c r="D3431" t="b">
        <f t="shared" ca="1" si="52"/>
        <v>1</v>
      </c>
      <c r="E3431" cm="1">
        <f t="array" aca="1" ref="E3431" ca="1">IF(F3431&lt;&gt;"",INDIRECT("'"&amp;F3431&amp;"'!"&amp;G3431),"")</f>
        <v>0</v>
      </c>
      <c r="F3431" s="1175" t="s">
        <v>3614</v>
      </c>
      <c r="G3431" t="s">
        <v>4369</v>
      </c>
      <c r="R3431" s="1175"/>
    </row>
    <row r="3432" spans="1:18">
      <c r="A3432">
        <v>3427</v>
      </c>
      <c r="B3432" s="6">
        <f>'EstExp 11-19'!K129</f>
        <v>0</v>
      </c>
      <c r="D3432" t="b">
        <f t="shared" ca="1" si="52"/>
        <v>1</v>
      </c>
      <c r="E3432" cm="1">
        <f t="array" aca="1" ref="E3432" ca="1">IF(F3432&lt;&gt;"",INDIRECT("'"&amp;F3432&amp;"'!"&amp;G3432),"")</f>
        <v>0</v>
      </c>
      <c r="F3432" s="1175" t="s">
        <v>3614</v>
      </c>
      <c r="G3432" t="s">
        <v>4370</v>
      </c>
      <c r="R3432" s="1175"/>
    </row>
    <row r="3433" spans="1:18" ht="15.75" customHeight="1">
      <c r="A3433" s="1">
        <v>3428</v>
      </c>
      <c r="C3433" s="2" t="s">
        <v>3581</v>
      </c>
      <c r="E3433" t="str" cm="1">
        <f t="array" aca="1" ref="E3433" ca="1">IF(F3433&lt;&gt;"",INDIRECT("'"&amp;F3433&amp;"'!"&amp;G3433),"")</f>
        <v/>
      </c>
      <c r="F3433" s="550"/>
      <c r="R3433" s="1175"/>
    </row>
    <row r="3434" spans="1:18">
      <c r="A3434">
        <v>3429</v>
      </c>
      <c r="B3434" s="6">
        <f>'BudgetSum 2-4'!E28</f>
        <v>0</v>
      </c>
      <c r="D3434" t="b">
        <f ca="1">E3434=B3434</f>
        <v>1</v>
      </c>
      <c r="E3434" cm="1">
        <f t="array" aca="1" ref="E3434" ca="1">IF(F3434&lt;&gt;"",INDIRECT("'"&amp;F3434&amp;"'!"&amp;G3434),"")</f>
        <v>0</v>
      </c>
      <c r="F3434" s="1175" t="s">
        <v>3517</v>
      </c>
      <c r="G3434" t="s">
        <v>4371</v>
      </c>
      <c r="R3434" s="1175"/>
    </row>
    <row r="3435" spans="1:18" ht="15.75" customHeight="1">
      <c r="A3435" s="1">
        <v>3430</v>
      </c>
      <c r="C3435" s="2" t="s">
        <v>3581</v>
      </c>
      <c r="E3435" t="str" cm="1">
        <f t="array" aca="1" ref="E3435" ca="1">IF(F3435&lt;&gt;"",INDIRECT("'"&amp;F3435&amp;"'!"&amp;G3435),"")</f>
        <v/>
      </c>
      <c r="F3435" s="550"/>
      <c r="R3435" s="1175"/>
    </row>
    <row r="3436" spans="1:18">
      <c r="A3436">
        <v>3431</v>
      </c>
      <c r="B3436" s="6">
        <f>'BudgetSum 2-4'!G28</f>
        <v>0</v>
      </c>
      <c r="D3436" t="b">
        <f ca="1">E3436=B3436</f>
        <v>1</v>
      </c>
      <c r="E3436" cm="1">
        <f t="array" aca="1" ref="E3436" ca="1">IF(F3436&lt;&gt;"",INDIRECT("'"&amp;F3436&amp;"'!"&amp;G3436),"")</f>
        <v>0</v>
      </c>
      <c r="F3436" s="1175" t="s">
        <v>3517</v>
      </c>
      <c r="G3436" t="s">
        <v>4372</v>
      </c>
      <c r="R3436" s="1175"/>
    </row>
    <row r="3437" spans="1:18">
      <c r="A3437">
        <v>3432</v>
      </c>
      <c r="B3437" s="6">
        <f>'BudgetSum 2-4'!H28</f>
        <v>0</v>
      </c>
      <c r="D3437" t="b">
        <f ca="1">E3437=B3437</f>
        <v>1</v>
      </c>
      <c r="E3437" cm="1">
        <f t="array" aca="1" ref="E3437" ca="1">IF(F3437&lt;&gt;"",INDIRECT("'"&amp;F3437&amp;"'!"&amp;G3437),"")</f>
        <v>0</v>
      </c>
      <c r="F3437" s="1175" t="s">
        <v>3517</v>
      </c>
      <c r="G3437" t="s">
        <v>4373</v>
      </c>
      <c r="R3437" s="1175"/>
    </row>
    <row r="3438" spans="1:18" ht="15.75" customHeight="1">
      <c r="A3438" s="1">
        <v>3433</v>
      </c>
      <c r="C3438" s="2" t="s">
        <v>3581</v>
      </c>
      <c r="E3438" t="str" cm="1">
        <f t="array" aca="1" ref="E3438" ca="1">IF(F3438&lt;&gt;"",INDIRECT("'"&amp;F3438&amp;"'!"&amp;G3438),"")</f>
        <v/>
      </c>
      <c r="F3438" s="550"/>
      <c r="R3438" s="1175"/>
    </row>
    <row r="3439" spans="1:18" ht="15.75" customHeight="1">
      <c r="A3439" s="1">
        <v>3434</v>
      </c>
      <c r="C3439" s="2" t="s">
        <v>3871</v>
      </c>
      <c r="E3439" t="str" cm="1">
        <f t="array" aca="1" ref="E3439" ca="1">IF(F3439&lt;&gt;"",INDIRECT("'"&amp;F3439&amp;"'!"&amp;G3439),"")</f>
        <v/>
      </c>
      <c r="F3439" s="550"/>
      <c r="R3439" s="1175"/>
    </row>
    <row r="3440" spans="1:18" ht="15.75" customHeight="1">
      <c r="A3440" s="1">
        <v>3435</v>
      </c>
      <c r="C3440" s="2" t="s">
        <v>3581</v>
      </c>
      <c r="E3440" t="str" cm="1">
        <f t="array" aca="1" ref="E3440" ca="1">IF(F3440&lt;&gt;"",INDIRECT("'"&amp;F3440&amp;"'!"&amp;G3440),"")</f>
        <v/>
      </c>
      <c r="F3440" s="550"/>
      <c r="R3440" s="1175"/>
    </row>
    <row r="3441" spans="1:18" ht="15.75" customHeight="1">
      <c r="A3441" s="1">
        <v>3436</v>
      </c>
      <c r="C3441" s="2" t="s">
        <v>3581</v>
      </c>
      <c r="E3441" t="str" cm="1">
        <f t="array" aca="1" ref="E3441" ca="1">IF(F3441&lt;&gt;"",INDIRECT("'"&amp;F3441&amp;"'!"&amp;G3441),"")</f>
        <v/>
      </c>
      <c r="F3441" s="550"/>
      <c r="R3441" s="1175"/>
    </row>
    <row r="3442" spans="1:18" ht="15.75" customHeight="1">
      <c r="A3442" s="1">
        <v>3437</v>
      </c>
      <c r="C3442" s="2" t="s">
        <v>3581</v>
      </c>
      <c r="E3442" t="str" cm="1">
        <f t="array" aca="1" ref="E3442" ca="1">IF(F3442&lt;&gt;"",INDIRECT("'"&amp;F3442&amp;"'!"&amp;G3442),"")</f>
        <v/>
      </c>
      <c r="F3442" s="550"/>
      <c r="R3442" s="1175"/>
    </row>
    <row r="3443" spans="1:18" ht="15.75" customHeight="1">
      <c r="A3443" s="1">
        <v>3438</v>
      </c>
      <c r="C3443" s="2" t="s">
        <v>3581</v>
      </c>
      <c r="E3443" t="str" cm="1">
        <f t="array" aca="1" ref="E3443" ca="1">IF(F3443&lt;&gt;"",INDIRECT("'"&amp;F3443&amp;"'!"&amp;G3443),"")</f>
        <v/>
      </c>
      <c r="F3443" s="550"/>
      <c r="R3443" s="1175"/>
    </row>
    <row r="3444" spans="1:18" ht="15.75" customHeight="1">
      <c r="A3444" s="1">
        <v>3439</v>
      </c>
      <c r="C3444" s="2" t="s">
        <v>3581</v>
      </c>
      <c r="E3444" t="str" cm="1">
        <f t="array" aca="1" ref="E3444" ca="1">IF(F3444&lt;&gt;"",INDIRECT("'"&amp;F3444&amp;"'!"&amp;G3444),"")</f>
        <v/>
      </c>
      <c r="F3444" s="550"/>
      <c r="R3444" s="1175"/>
    </row>
    <row r="3445" spans="1:18" ht="15.75" customHeight="1">
      <c r="A3445" s="1">
        <v>3440</v>
      </c>
      <c r="C3445" s="2" t="s">
        <v>3581</v>
      </c>
      <c r="E3445" t="str" cm="1">
        <f t="array" aca="1" ref="E3445" ca="1">IF(F3445&lt;&gt;"",INDIRECT("'"&amp;F3445&amp;"'!"&amp;G3445),"")</f>
        <v/>
      </c>
      <c r="F3445" s="550"/>
      <c r="R3445" s="1175"/>
    </row>
    <row r="3446" spans="1:18" ht="15.75" customHeight="1">
      <c r="A3446" s="1">
        <v>3441</v>
      </c>
      <c r="C3446" s="2" t="s">
        <v>3581</v>
      </c>
      <c r="E3446" t="str" cm="1">
        <f t="array" aca="1" ref="E3446" ca="1">IF(F3446&lt;&gt;"",INDIRECT("'"&amp;F3446&amp;"'!"&amp;G3446),"")</f>
        <v/>
      </c>
      <c r="F3446" s="550"/>
      <c r="R3446" s="1175"/>
    </row>
    <row r="3447" spans="1:18" ht="15.75" customHeight="1">
      <c r="A3447" s="1">
        <v>3442</v>
      </c>
      <c r="C3447" s="2" t="s">
        <v>3581</v>
      </c>
      <c r="E3447" t="str" cm="1">
        <f t="array" aca="1" ref="E3447" ca="1">IF(F3447&lt;&gt;"",INDIRECT("'"&amp;F3447&amp;"'!"&amp;G3447),"")</f>
        <v/>
      </c>
      <c r="F3447" s="550"/>
      <c r="R3447" s="1175"/>
    </row>
    <row r="3448" spans="1:18" ht="15.75" customHeight="1">
      <c r="A3448" s="1">
        <v>3443</v>
      </c>
      <c r="C3448" s="2" t="s">
        <v>3581</v>
      </c>
      <c r="E3448" t="str" cm="1">
        <f t="array" aca="1" ref="E3448" ca="1">IF(F3448&lt;&gt;"",INDIRECT("'"&amp;F3448&amp;"'!"&amp;G3448),"")</f>
        <v/>
      </c>
      <c r="F3448" s="550"/>
      <c r="R3448" s="1175"/>
    </row>
    <row r="3449" spans="1:18" ht="15.75" customHeight="1">
      <c r="A3449" s="1">
        <v>3444</v>
      </c>
      <c r="C3449" s="2" t="s">
        <v>3581</v>
      </c>
      <c r="E3449" t="str" cm="1">
        <f t="array" aca="1" ref="E3449" ca="1">IF(F3449&lt;&gt;"",INDIRECT("'"&amp;F3449&amp;"'!"&amp;G3449),"")</f>
        <v/>
      </c>
      <c r="F3449" s="550"/>
      <c r="R3449" s="1175"/>
    </row>
    <row r="3450" spans="1:18" ht="15.75" customHeight="1">
      <c r="A3450" s="1">
        <v>3445</v>
      </c>
      <c r="C3450" s="2" t="s">
        <v>3581</v>
      </c>
      <c r="E3450" t="str" cm="1">
        <f t="array" aca="1" ref="E3450" ca="1">IF(F3450&lt;&gt;"",INDIRECT("'"&amp;F3450&amp;"'!"&amp;G3450),"")</f>
        <v/>
      </c>
      <c r="F3450" s="550"/>
      <c r="H3450" s="3"/>
      <c r="I3450" s="3"/>
      <c r="J3450" s="3"/>
    </row>
    <row r="3451" spans="1:18" ht="15.75" customHeight="1">
      <c r="A3451" s="1">
        <v>3446</v>
      </c>
      <c r="C3451" s="2" t="s">
        <v>3581</v>
      </c>
      <c r="E3451" t="str" cm="1">
        <f t="array" aca="1" ref="E3451" ca="1">IF(F3451&lt;&gt;"",INDIRECT("'"&amp;F3451&amp;"'!"&amp;G3451),"")</f>
        <v/>
      </c>
      <c r="F3451" s="550"/>
      <c r="H3451" s="3"/>
      <c r="I3451" s="3"/>
      <c r="J3451" s="3"/>
    </row>
    <row r="3452" spans="1:18" ht="15.75" customHeight="1">
      <c r="A3452" s="1">
        <v>3447</v>
      </c>
      <c r="C3452" s="2" t="s">
        <v>3581</v>
      </c>
      <c r="E3452" t="str" cm="1">
        <f t="array" aca="1" ref="E3452" ca="1">IF(F3452&lt;&gt;"",INDIRECT("'"&amp;F3452&amp;"'!"&amp;G3452),"")</f>
        <v/>
      </c>
      <c r="F3452" s="550"/>
      <c r="H3452" s="3"/>
      <c r="I3452" s="3"/>
      <c r="J3452" s="3"/>
    </row>
    <row r="3453" spans="1:18" ht="15.75" customHeight="1">
      <c r="A3453">
        <v>3448</v>
      </c>
      <c r="C3453" s="2" t="s">
        <v>3581</v>
      </c>
      <c r="E3453" t="str" cm="1">
        <f t="array" aca="1" ref="E3453" ca="1">IF(F3453&lt;&gt;"",INDIRECT("'"&amp;F3453&amp;"'!"&amp;G3453),"")</f>
        <v/>
      </c>
      <c r="F3453" s="550"/>
      <c r="H3453" s="3"/>
      <c r="I3453" s="3"/>
      <c r="J3453" s="3"/>
    </row>
    <row r="3454" spans="1:18" ht="15.75" customHeight="1">
      <c r="A3454" s="1">
        <v>3449</v>
      </c>
      <c r="C3454" s="2" t="s">
        <v>3581</v>
      </c>
      <c r="E3454" t="str" cm="1">
        <f t="array" aca="1" ref="E3454" ca="1">IF(F3454&lt;&gt;"",INDIRECT("'"&amp;F3454&amp;"'!"&amp;G3454),"")</f>
        <v/>
      </c>
      <c r="F3454" s="550"/>
      <c r="R3454" s="1175"/>
    </row>
    <row r="3455" spans="1:18" ht="15.75" customHeight="1">
      <c r="A3455" s="1">
        <v>3450</v>
      </c>
      <c r="C3455" s="2" t="s">
        <v>3581</v>
      </c>
      <c r="E3455" t="str" cm="1">
        <f t="array" aca="1" ref="E3455" ca="1">IF(F3455&lt;&gt;"",INDIRECT("'"&amp;F3455&amp;"'!"&amp;G3455),"")</f>
        <v/>
      </c>
      <c r="F3455" s="550"/>
      <c r="R3455" s="1175"/>
    </row>
    <row r="3456" spans="1:18" ht="15.75" customHeight="1">
      <c r="A3456" s="1">
        <v>3451</v>
      </c>
      <c r="C3456" s="2" t="s">
        <v>3581</v>
      </c>
      <c r="E3456" t="str" cm="1">
        <f t="array" aca="1" ref="E3456" ca="1">IF(F3456&lt;&gt;"",INDIRECT("'"&amp;F3456&amp;"'!"&amp;G3456),"")</f>
        <v/>
      </c>
      <c r="F3456" s="550"/>
      <c r="H3456" s="3"/>
      <c r="I3456" s="3"/>
      <c r="J3456" s="3"/>
    </row>
    <row r="3457" spans="1:18" ht="15.75" customHeight="1">
      <c r="A3457" s="1">
        <v>3452</v>
      </c>
      <c r="C3457" s="2" t="s">
        <v>3871</v>
      </c>
      <c r="E3457" t="str" cm="1">
        <f t="array" aca="1" ref="E3457" ca="1">IF(F3457&lt;&gt;"",INDIRECT("'"&amp;F3457&amp;"'!"&amp;G3457),"")</f>
        <v/>
      </c>
      <c r="F3457" s="550"/>
    </row>
    <row r="3458" spans="1:18" ht="15.75" customHeight="1">
      <c r="A3458" s="1">
        <v>3453</v>
      </c>
      <c r="C3458" s="2" t="s">
        <v>3581</v>
      </c>
      <c r="E3458" t="str" cm="1">
        <f t="array" aca="1" ref="E3458" ca="1">IF(F3458&lt;&gt;"",INDIRECT("'"&amp;F3458&amp;"'!"&amp;G3458),"")</f>
        <v/>
      </c>
      <c r="F3458" s="550"/>
      <c r="R3458" s="1175"/>
    </row>
    <row r="3459" spans="1:18" ht="15.75" customHeight="1">
      <c r="A3459" s="1">
        <v>3454</v>
      </c>
      <c r="C3459" s="2" t="s">
        <v>3581</v>
      </c>
      <c r="E3459" t="str" cm="1">
        <f t="array" aca="1" ref="E3459" ca="1">IF(F3459&lt;&gt;"",INDIRECT("'"&amp;F3459&amp;"'!"&amp;G3459),"")</f>
        <v/>
      </c>
      <c r="F3459" s="550"/>
      <c r="H3459" s="3"/>
      <c r="I3459" s="3"/>
      <c r="J3459" s="3"/>
    </row>
    <row r="3460" spans="1:18" ht="15.75" customHeight="1">
      <c r="A3460" s="1">
        <v>3455</v>
      </c>
      <c r="C3460" s="2" t="s">
        <v>3581</v>
      </c>
      <c r="E3460" t="str" cm="1">
        <f t="array" aca="1" ref="E3460" ca="1">IF(F3460&lt;&gt;"",INDIRECT("'"&amp;F3460&amp;"'!"&amp;G3460),"")</f>
        <v/>
      </c>
      <c r="F3460" s="550"/>
    </row>
    <row r="3461" spans="1:18" ht="15.75" customHeight="1">
      <c r="A3461" s="1">
        <v>3456</v>
      </c>
      <c r="C3461" s="2" t="s">
        <v>3581</v>
      </c>
      <c r="E3461" t="str" cm="1">
        <f t="array" aca="1" ref="E3461" ca="1">IF(F3461&lt;&gt;"",INDIRECT("'"&amp;F3461&amp;"'!"&amp;G3461),"")</f>
        <v/>
      </c>
      <c r="F3461" s="550"/>
    </row>
    <row r="3462" spans="1:18" ht="15.75" customHeight="1">
      <c r="A3462" s="1">
        <v>3457</v>
      </c>
      <c r="C3462" s="2" t="s">
        <v>3581</v>
      </c>
      <c r="E3462" t="str" cm="1">
        <f t="array" aca="1" ref="E3462" ca="1">IF(F3462&lt;&gt;"",INDIRECT("'"&amp;F3462&amp;"'!"&amp;G3462),"")</f>
        <v/>
      </c>
      <c r="F3462" s="550"/>
    </row>
    <row r="3463" spans="1:18" ht="15.75" customHeight="1">
      <c r="A3463" s="1">
        <v>3458</v>
      </c>
      <c r="C3463" s="2" t="s">
        <v>3581</v>
      </c>
      <c r="E3463" t="str" cm="1">
        <f t="array" aca="1" ref="E3463" ca="1">IF(F3463&lt;&gt;"",INDIRECT("'"&amp;F3463&amp;"'!"&amp;G3463),"")</f>
        <v/>
      </c>
      <c r="F3463" s="550"/>
      <c r="R3463" s="1175"/>
    </row>
    <row r="3464" spans="1:18" ht="15.75" customHeight="1">
      <c r="A3464" s="1">
        <v>3459</v>
      </c>
      <c r="C3464" s="2" t="s">
        <v>3581</v>
      </c>
      <c r="E3464" t="str" cm="1">
        <f t="array" aca="1" ref="E3464" ca="1">IF(F3464&lt;&gt;"",INDIRECT("'"&amp;F3464&amp;"'!"&amp;G3464),"")</f>
        <v/>
      </c>
      <c r="F3464" s="550"/>
      <c r="H3464" s="3"/>
      <c r="I3464" s="3"/>
      <c r="J3464" s="3"/>
    </row>
    <row r="3465" spans="1:18" ht="15.75" customHeight="1">
      <c r="A3465" s="1">
        <v>3460</v>
      </c>
      <c r="C3465" s="2" t="s">
        <v>3581</v>
      </c>
      <c r="E3465" t="str" cm="1">
        <f t="array" aca="1" ref="E3465" ca="1">IF(F3465&lt;&gt;"",INDIRECT("'"&amp;F3465&amp;"'!"&amp;G3465),"")</f>
        <v/>
      </c>
      <c r="F3465" s="550"/>
      <c r="H3465" s="3"/>
      <c r="I3465" s="3"/>
      <c r="J3465" s="3"/>
    </row>
    <row r="3466" spans="1:18" ht="15.75" customHeight="1">
      <c r="A3466" s="1">
        <v>3461</v>
      </c>
      <c r="C3466" s="2" t="s">
        <v>3581</v>
      </c>
      <c r="E3466" t="str" cm="1">
        <f t="array" aca="1" ref="E3466" ca="1">IF(F3466&lt;&gt;"",INDIRECT("'"&amp;F3466&amp;"'!"&amp;G3466),"")</f>
        <v/>
      </c>
      <c r="F3466" s="550"/>
      <c r="H3466" s="3"/>
      <c r="I3466" s="3"/>
      <c r="J3466" s="3"/>
    </row>
    <row r="3467" spans="1:18" ht="15.75" customHeight="1">
      <c r="A3467" s="1">
        <v>3462</v>
      </c>
      <c r="C3467" s="2" t="s">
        <v>3581</v>
      </c>
      <c r="E3467" t="str" cm="1">
        <f t="array" aca="1" ref="E3467" ca="1">IF(F3467&lt;&gt;"",INDIRECT("'"&amp;F3467&amp;"'!"&amp;G3467),"")</f>
        <v/>
      </c>
      <c r="F3467" s="550"/>
      <c r="H3467" s="3"/>
      <c r="I3467" s="3"/>
      <c r="J3467" s="3"/>
    </row>
    <row r="3468" spans="1:18" ht="15.75" customHeight="1">
      <c r="A3468" s="1">
        <v>3463</v>
      </c>
      <c r="C3468" s="2" t="s">
        <v>3581</v>
      </c>
      <c r="E3468" t="str" cm="1">
        <f t="array" aca="1" ref="E3468" ca="1">IF(F3468&lt;&gt;"",INDIRECT("'"&amp;F3468&amp;"'!"&amp;G3468),"")</f>
        <v/>
      </c>
      <c r="F3468" s="550"/>
      <c r="H3468" s="3"/>
      <c r="I3468" s="3"/>
      <c r="J3468" s="3"/>
    </row>
    <row r="3469" spans="1:18" ht="15.75" customHeight="1">
      <c r="A3469" s="1">
        <v>3464</v>
      </c>
      <c r="C3469" s="2" t="s">
        <v>3581</v>
      </c>
      <c r="E3469" t="str" cm="1">
        <f t="array" aca="1" ref="E3469" ca="1">IF(F3469&lt;&gt;"",INDIRECT("'"&amp;F3469&amp;"'!"&amp;G3469),"")</f>
        <v/>
      </c>
      <c r="F3469" s="550"/>
      <c r="R3469" s="1175"/>
    </row>
    <row r="3470" spans="1:18" ht="15.75" customHeight="1">
      <c r="A3470" s="1">
        <v>3465</v>
      </c>
      <c r="C3470" s="2" t="s">
        <v>3581</v>
      </c>
      <c r="E3470" t="str" cm="1">
        <f t="array" aca="1" ref="E3470" ca="1">IF(F3470&lt;&gt;"",INDIRECT("'"&amp;F3470&amp;"'!"&amp;G3470),"")</f>
        <v/>
      </c>
      <c r="F3470" s="550"/>
      <c r="H3470" s="3"/>
      <c r="I3470" s="3"/>
      <c r="J3470" s="3"/>
    </row>
    <row r="3471" spans="1:18" ht="15.75" customHeight="1">
      <c r="A3471" s="1">
        <v>3466</v>
      </c>
      <c r="C3471" s="2" t="s">
        <v>3581</v>
      </c>
      <c r="E3471" t="str" cm="1">
        <f t="array" aca="1" ref="E3471" ca="1">IF(F3471&lt;&gt;"",INDIRECT("'"&amp;F3471&amp;"'!"&amp;G3471),"")</f>
        <v/>
      </c>
      <c r="F3471" s="550"/>
      <c r="R3471" s="1175"/>
    </row>
    <row r="3472" spans="1:18" ht="15.75" customHeight="1">
      <c r="A3472" s="1">
        <v>3467</v>
      </c>
      <c r="C3472" s="2" t="s">
        <v>3581</v>
      </c>
      <c r="E3472" t="str" cm="1">
        <f t="array" aca="1" ref="E3472" ca="1">IF(F3472&lt;&gt;"",INDIRECT("'"&amp;F3472&amp;"'!"&amp;G3472),"")</f>
        <v/>
      </c>
      <c r="F3472" s="550"/>
      <c r="H3472" s="3"/>
      <c r="I3472" s="3"/>
      <c r="J3472" s="3"/>
    </row>
    <row r="3473" spans="1:18" ht="15.75" customHeight="1">
      <c r="A3473" s="1">
        <v>3468</v>
      </c>
      <c r="C3473" s="2" t="s">
        <v>3581</v>
      </c>
      <c r="E3473" t="str" cm="1">
        <f t="array" aca="1" ref="E3473" ca="1">IF(F3473&lt;&gt;"",INDIRECT("'"&amp;F3473&amp;"'!"&amp;G3473),"")</f>
        <v/>
      </c>
      <c r="F3473" s="550"/>
    </row>
    <row r="3474" spans="1:18">
      <c r="A3474">
        <v>3469</v>
      </c>
      <c r="B3474" s="6">
        <f>'BudgetSum 2-4'!C38</f>
        <v>0</v>
      </c>
      <c r="D3474" t="b">
        <f ca="1">E3474=B3474</f>
        <v>1</v>
      </c>
      <c r="E3474" cm="1">
        <f t="array" aca="1" ref="E3474" ca="1">IF(F3474&lt;&gt;"",INDIRECT("'"&amp;F3474&amp;"'!"&amp;G3474),"")</f>
        <v>0</v>
      </c>
      <c r="F3474" s="1175" t="s">
        <v>3517</v>
      </c>
      <c r="G3474" t="s">
        <v>3647</v>
      </c>
      <c r="R3474" s="1175"/>
    </row>
    <row r="3475" spans="1:18">
      <c r="A3475">
        <v>3470</v>
      </c>
      <c r="B3475" s="6">
        <f>'BudgetSum 2-4'!D38</f>
        <v>0</v>
      </c>
      <c r="D3475" t="b">
        <f ca="1">E3475=B3475</f>
        <v>1</v>
      </c>
      <c r="E3475" cm="1">
        <f t="array" aca="1" ref="E3475" ca="1">IF(F3475&lt;&gt;"",INDIRECT("'"&amp;F3475&amp;"'!"&amp;G3475),"")</f>
        <v>0</v>
      </c>
      <c r="F3475" s="1175" t="s">
        <v>3517</v>
      </c>
      <c r="G3475" t="s">
        <v>3684</v>
      </c>
      <c r="R3475" s="1175"/>
    </row>
    <row r="3476" spans="1:18">
      <c r="A3476">
        <v>3471</v>
      </c>
      <c r="B3476" s="6">
        <f>'BudgetSum 2-4'!F38</f>
        <v>0</v>
      </c>
      <c r="D3476" t="b">
        <f ca="1">E3476=B3476</f>
        <v>1</v>
      </c>
      <c r="E3476" cm="1">
        <f t="array" aca="1" ref="E3476" ca="1">IF(F3476&lt;&gt;"",INDIRECT("'"&amp;F3476&amp;"'!"&amp;G3476),"")</f>
        <v>0</v>
      </c>
      <c r="F3476" s="1175" t="s">
        <v>3517</v>
      </c>
      <c r="G3476" t="s">
        <v>3759</v>
      </c>
      <c r="R3476" s="1175"/>
    </row>
    <row r="3477" spans="1:18">
      <c r="A3477">
        <v>3472</v>
      </c>
      <c r="B3477" s="6">
        <f>'BudgetSum 2-4'!G38</f>
        <v>0</v>
      </c>
      <c r="D3477" t="b">
        <f ca="1">E3477=B3477</f>
        <v>1</v>
      </c>
      <c r="E3477" cm="1">
        <f t="array" aca="1" ref="E3477" ca="1">IF(F3477&lt;&gt;"",INDIRECT("'"&amp;F3477&amp;"'!"&amp;G3477),"")</f>
        <v>0</v>
      </c>
      <c r="F3477" s="1175" t="s">
        <v>3517</v>
      </c>
      <c r="G3477" t="s">
        <v>3797</v>
      </c>
      <c r="R3477" s="1175"/>
    </row>
    <row r="3478" spans="1:18">
      <c r="A3478">
        <v>3473</v>
      </c>
      <c r="B3478" s="6">
        <f>'BudgetSum 2-4'!H38</f>
        <v>0</v>
      </c>
      <c r="D3478" t="b">
        <f ca="1">E3478=B3478</f>
        <v>1</v>
      </c>
      <c r="E3478" cm="1">
        <f t="array" aca="1" ref="E3478" ca="1">IF(F3478&lt;&gt;"",INDIRECT("'"&amp;F3478&amp;"'!"&amp;G3478),"")</f>
        <v>0</v>
      </c>
      <c r="F3478" s="1175" t="s">
        <v>3517</v>
      </c>
      <c r="G3478" t="s">
        <v>3835</v>
      </c>
      <c r="R3478" s="1175"/>
    </row>
    <row r="3479" spans="1:18" ht="15.75" customHeight="1">
      <c r="A3479" s="1">
        <v>3474</v>
      </c>
      <c r="C3479" s="2" t="s">
        <v>3581</v>
      </c>
      <c r="E3479" t="str" cm="1">
        <f t="array" aca="1" ref="E3479" ca="1">IF(F3479&lt;&gt;"",INDIRECT("'"&amp;F3479&amp;"'!"&amp;G3479),"")</f>
        <v/>
      </c>
      <c r="F3479" s="550"/>
    </row>
    <row r="3480" spans="1:18" ht="15.75" customHeight="1">
      <c r="A3480" s="1">
        <v>3475</v>
      </c>
      <c r="C3480" s="2" t="s">
        <v>3871</v>
      </c>
      <c r="E3480" t="str" cm="1">
        <f t="array" aca="1" ref="E3480" ca="1">IF(F3480&lt;&gt;"",INDIRECT("'"&amp;F3480&amp;"'!"&amp;G3480),"")</f>
        <v/>
      </c>
      <c r="F3480" s="550"/>
      <c r="H3480" s="3"/>
      <c r="I3480" s="3"/>
      <c r="J3480" s="3"/>
    </row>
    <row r="3481" spans="1:18" ht="15.75" customHeight="1">
      <c r="A3481" s="1">
        <v>3476</v>
      </c>
      <c r="C3481" s="2" t="s">
        <v>3581</v>
      </c>
      <c r="E3481" t="str" cm="1">
        <f t="array" aca="1" ref="E3481" ca="1">IF(F3481&lt;&gt;"",INDIRECT("'"&amp;F3481&amp;"'!"&amp;G3481),"")</f>
        <v/>
      </c>
      <c r="F3481" s="550"/>
      <c r="R3481" s="1175"/>
    </row>
    <row r="3482" spans="1:18" ht="15.75" customHeight="1">
      <c r="A3482" s="1">
        <v>3477</v>
      </c>
      <c r="C3482" s="2" t="s">
        <v>3581</v>
      </c>
      <c r="E3482" t="str" cm="1">
        <f t="array" aca="1" ref="E3482" ca="1">IF(F3482&lt;&gt;"",INDIRECT("'"&amp;F3482&amp;"'!"&amp;G3482),"")</f>
        <v/>
      </c>
      <c r="F3482" s="550"/>
      <c r="H3482" s="3"/>
      <c r="I3482" s="3"/>
      <c r="J3482" s="3"/>
    </row>
    <row r="3483" spans="1:18" ht="15.75" customHeight="1">
      <c r="A3483" s="1">
        <v>3478</v>
      </c>
      <c r="C3483" s="2" t="s">
        <v>3581</v>
      </c>
      <c r="E3483" t="str" cm="1">
        <f t="array" aca="1" ref="E3483" ca="1">IF(F3483&lt;&gt;"",INDIRECT("'"&amp;F3483&amp;"'!"&amp;G3483),"")</f>
        <v/>
      </c>
      <c r="F3483" s="550"/>
      <c r="H3483" s="3"/>
      <c r="I3483" s="3"/>
      <c r="J3483" s="3"/>
    </row>
    <row r="3484" spans="1:18" ht="15.75" customHeight="1">
      <c r="A3484" s="1">
        <v>3479</v>
      </c>
      <c r="C3484" s="2" t="s">
        <v>3581</v>
      </c>
      <c r="E3484" t="str" cm="1">
        <f t="array" aca="1" ref="E3484" ca="1">IF(F3484&lt;&gt;"",INDIRECT("'"&amp;F3484&amp;"'!"&amp;G3484),"")</f>
        <v/>
      </c>
      <c r="F3484" s="550"/>
      <c r="H3484" s="3"/>
      <c r="I3484" s="3"/>
      <c r="J3484" s="3"/>
    </row>
    <row r="3485" spans="1:18" ht="15.75" customHeight="1">
      <c r="A3485" s="1">
        <v>3480</v>
      </c>
      <c r="C3485" s="2" t="s">
        <v>3581</v>
      </c>
      <c r="E3485" t="str" cm="1">
        <f t="array" aca="1" ref="E3485" ca="1">IF(F3485&lt;&gt;"",INDIRECT("'"&amp;F3485&amp;"'!"&amp;G3485),"")</f>
        <v/>
      </c>
      <c r="F3485" s="550"/>
      <c r="H3485" s="3"/>
      <c r="I3485" s="3"/>
      <c r="J3485" s="3"/>
    </row>
    <row r="3486" spans="1:18" ht="15.75" customHeight="1">
      <c r="A3486" s="1">
        <v>3481</v>
      </c>
      <c r="C3486" s="2" t="s">
        <v>3581</v>
      </c>
      <c r="E3486" t="str" cm="1">
        <f t="array" aca="1" ref="E3486" ca="1">IF(F3486&lt;&gt;"",INDIRECT("'"&amp;F3486&amp;"'!"&amp;G3486),"")</f>
        <v/>
      </c>
      <c r="F3486" s="550"/>
      <c r="H3486" s="3"/>
      <c r="I3486" s="3"/>
      <c r="J3486" s="3"/>
    </row>
    <row r="3487" spans="1:18" ht="15.75" customHeight="1">
      <c r="A3487" s="1">
        <v>3482</v>
      </c>
      <c r="C3487" s="2" t="s">
        <v>3581</v>
      </c>
      <c r="E3487" t="str" cm="1">
        <f t="array" aca="1" ref="E3487" ca="1">IF(F3487&lt;&gt;"",INDIRECT("'"&amp;F3487&amp;"'!"&amp;G3487),"")</f>
        <v/>
      </c>
      <c r="F3487" s="550"/>
      <c r="H3487" s="3"/>
      <c r="I3487" s="3"/>
      <c r="J3487" s="3"/>
    </row>
    <row r="3488" spans="1:18" ht="15.75" customHeight="1">
      <c r="A3488" s="1">
        <v>3483</v>
      </c>
      <c r="C3488" s="2" t="s">
        <v>3581</v>
      </c>
      <c r="E3488" t="str" cm="1">
        <f t="array" aca="1" ref="E3488" ca="1">IF(F3488&lt;&gt;"",INDIRECT("'"&amp;F3488&amp;"'!"&amp;G3488),"")</f>
        <v/>
      </c>
      <c r="F3488" s="550"/>
      <c r="H3488" s="3"/>
      <c r="I3488" s="3"/>
      <c r="J3488" s="3"/>
    </row>
    <row r="3489" spans="1:18" ht="15.75" customHeight="1">
      <c r="A3489" s="1">
        <v>3484</v>
      </c>
      <c r="C3489" s="2" t="s">
        <v>3581</v>
      </c>
      <c r="E3489" t="str" cm="1">
        <f t="array" aca="1" ref="E3489" ca="1">IF(F3489&lt;&gt;"",INDIRECT("'"&amp;F3489&amp;"'!"&amp;G3489),"")</f>
        <v/>
      </c>
      <c r="F3489" s="550"/>
      <c r="R3489" s="1175"/>
    </row>
    <row r="3490" spans="1:18">
      <c r="A3490">
        <v>3485</v>
      </c>
      <c r="B3490" s="7">
        <f>'CashSum 5'!K3</f>
        <v>0</v>
      </c>
      <c r="D3490" t="b">
        <f ca="1">E3490=B3490</f>
        <v>1</v>
      </c>
      <c r="E3490" cm="1">
        <f t="array" aca="1" ref="E3490" ca="1">IF(F3490&lt;&gt;"",INDIRECT("'"&amp;F3490&amp;"'!"&amp;G3490),"")</f>
        <v>0</v>
      </c>
      <c r="F3490" s="1175" t="s">
        <v>3525</v>
      </c>
      <c r="G3490" t="s">
        <v>4374</v>
      </c>
      <c r="R3490" s="1175"/>
    </row>
    <row r="3491" spans="1:18" ht="15.75" customHeight="1">
      <c r="A3491" s="1">
        <v>3486</v>
      </c>
      <c r="C3491" s="2" t="s">
        <v>3581</v>
      </c>
      <c r="E3491" t="str" cm="1">
        <f t="array" aca="1" ref="E3491" ca="1">IF(F3491&lt;&gt;"",INDIRECT("'"&amp;F3491&amp;"'!"&amp;G3491),"")</f>
        <v/>
      </c>
      <c r="F3491" s="550"/>
      <c r="R3491" s="1175"/>
    </row>
    <row r="3492" spans="1:18" ht="15.75" customHeight="1">
      <c r="A3492" s="1">
        <v>3487</v>
      </c>
      <c r="C3492" s="2" t="s">
        <v>3581</v>
      </c>
      <c r="E3492" t="str" cm="1">
        <f t="array" aca="1" ref="E3492" ca="1">IF(F3492&lt;&gt;"",INDIRECT("'"&amp;F3492&amp;"'!"&amp;G3492),"")</f>
        <v/>
      </c>
      <c r="F3492" s="550"/>
      <c r="R3492" s="1175"/>
    </row>
    <row r="3493" spans="1:18" ht="15.75" customHeight="1">
      <c r="A3493" s="1">
        <v>3488</v>
      </c>
      <c r="C3493" s="2" t="s">
        <v>3581</v>
      </c>
      <c r="E3493" t="str" cm="1">
        <f t="array" aca="1" ref="E3493" ca="1">IF(F3493&lt;&gt;"",INDIRECT("'"&amp;F3493&amp;"'!"&amp;G3493),"")</f>
        <v/>
      </c>
      <c r="F3493" s="550"/>
    </row>
    <row r="3494" spans="1:18" ht="15.75" customHeight="1">
      <c r="A3494" s="1">
        <v>3489</v>
      </c>
      <c r="C3494" s="2" t="s">
        <v>3581</v>
      </c>
      <c r="E3494" t="str" cm="1">
        <f t="array" aca="1" ref="E3494" ca="1">IF(F3494&lt;&gt;"",INDIRECT("'"&amp;F3494&amp;"'!"&amp;G3494),"")</f>
        <v/>
      </c>
      <c r="F3494" s="550"/>
    </row>
    <row r="3495" spans="1:18" ht="15.75" customHeight="1">
      <c r="A3495" s="1">
        <v>3490</v>
      </c>
      <c r="C3495" s="2" t="s">
        <v>3581</v>
      </c>
      <c r="E3495" t="str" cm="1">
        <f t="array" aca="1" ref="E3495" ca="1">IF(F3495&lt;&gt;"",INDIRECT("'"&amp;F3495&amp;"'!"&amp;G3495),"")</f>
        <v/>
      </c>
      <c r="F3495" s="550"/>
    </row>
    <row r="3496" spans="1:18" ht="15.75" customHeight="1">
      <c r="A3496" s="1">
        <v>3491</v>
      </c>
      <c r="C3496" s="2" t="s">
        <v>3581</v>
      </c>
      <c r="E3496" t="str" cm="1">
        <f t="array" aca="1" ref="E3496" ca="1">IF(F3496&lt;&gt;"",INDIRECT("'"&amp;F3496&amp;"'!"&amp;G3496),"")</f>
        <v/>
      </c>
      <c r="F3496" s="550"/>
      <c r="R3496" s="1175"/>
    </row>
    <row r="3497" spans="1:18" ht="15.75" customHeight="1">
      <c r="A3497" s="1">
        <v>3492</v>
      </c>
      <c r="C3497" s="2" t="s">
        <v>3581</v>
      </c>
      <c r="E3497" t="str" cm="1">
        <f t="array" aca="1" ref="E3497" ca="1">IF(F3497&lt;&gt;"",INDIRECT("'"&amp;F3497&amp;"'!"&amp;G3497),"")</f>
        <v/>
      </c>
      <c r="F3497" s="550"/>
      <c r="R3497" s="1175"/>
    </row>
    <row r="3498" spans="1:18" ht="15.75" customHeight="1">
      <c r="A3498" s="1">
        <v>3493</v>
      </c>
      <c r="C3498" s="2" t="s">
        <v>3871</v>
      </c>
      <c r="E3498" t="str" cm="1">
        <f t="array" aca="1" ref="E3498" ca="1">IF(F3498&lt;&gt;"",INDIRECT("'"&amp;F3498&amp;"'!"&amp;G3498),"")</f>
        <v/>
      </c>
      <c r="F3498" s="550"/>
      <c r="H3498" s="3"/>
      <c r="I3498" s="3"/>
      <c r="J3498" s="3"/>
    </row>
    <row r="3499" spans="1:18" ht="15.75" customHeight="1">
      <c r="A3499" s="1">
        <v>3494</v>
      </c>
      <c r="C3499" s="2" t="s">
        <v>3581</v>
      </c>
      <c r="E3499" t="str" cm="1">
        <f t="array" aca="1" ref="E3499" ca="1">IF(F3499&lt;&gt;"",INDIRECT("'"&amp;F3499&amp;"'!"&amp;G3499),"")</f>
        <v/>
      </c>
      <c r="F3499" s="550"/>
      <c r="H3499" s="3"/>
      <c r="I3499" s="3"/>
      <c r="J3499" s="3"/>
    </row>
    <row r="3500" spans="1:18" ht="15.75" customHeight="1">
      <c r="A3500" s="1">
        <v>3495</v>
      </c>
      <c r="C3500" s="2" t="s">
        <v>3871</v>
      </c>
      <c r="E3500" t="str" cm="1">
        <f t="array" aca="1" ref="E3500" ca="1">IF(F3500&lt;&gt;"",INDIRECT("'"&amp;F3500&amp;"'!"&amp;G3500),"")</f>
        <v/>
      </c>
      <c r="F3500" s="550"/>
      <c r="H3500" s="3"/>
      <c r="I3500" s="3"/>
      <c r="J3500" s="3"/>
    </row>
    <row r="3501" spans="1:18" ht="15.75" customHeight="1">
      <c r="A3501" s="1">
        <v>3496</v>
      </c>
      <c r="C3501" s="2" t="s">
        <v>3581</v>
      </c>
      <c r="E3501" t="str" cm="1">
        <f t="array" aca="1" ref="E3501" ca="1">IF(F3501&lt;&gt;"",INDIRECT("'"&amp;F3501&amp;"'!"&amp;G3501),"")</f>
        <v/>
      </c>
      <c r="F3501" s="550"/>
      <c r="H3501" s="3"/>
      <c r="I3501" s="3"/>
      <c r="J3501" s="3"/>
    </row>
    <row r="3502" spans="1:18" ht="15.75" customHeight="1">
      <c r="A3502" s="1">
        <v>3497</v>
      </c>
      <c r="C3502" s="2" t="s">
        <v>3581</v>
      </c>
      <c r="E3502" t="str" cm="1">
        <f t="array" aca="1" ref="E3502" ca="1">IF(F3502&lt;&gt;"",INDIRECT("'"&amp;F3502&amp;"'!"&amp;G3502),"")</f>
        <v/>
      </c>
      <c r="F3502" s="550"/>
      <c r="R3502" s="1175"/>
    </row>
    <row r="3503" spans="1:18" ht="15.75" customHeight="1">
      <c r="A3503" s="1">
        <v>3498</v>
      </c>
      <c r="C3503" s="2" t="s">
        <v>3581</v>
      </c>
      <c r="E3503" t="str" cm="1">
        <f t="array" aca="1" ref="E3503" ca="1">IF(F3503&lt;&gt;"",INDIRECT("'"&amp;F3503&amp;"'!"&amp;G3503),"")</f>
        <v/>
      </c>
      <c r="F3503" s="550"/>
      <c r="R3503" s="1175"/>
    </row>
    <row r="3504" spans="1:18" ht="15.75" customHeight="1">
      <c r="A3504" s="1">
        <v>3499</v>
      </c>
      <c r="C3504" s="2" t="s">
        <v>3581</v>
      </c>
      <c r="E3504" t="str" cm="1">
        <f t="array" aca="1" ref="E3504" ca="1">IF(F3504&lt;&gt;"",INDIRECT("'"&amp;F3504&amp;"'!"&amp;G3504),"")</f>
        <v/>
      </c>
      <c r="F3504" s="550"/>
      <c r="H3504" s="3"/>
      <c r="I3504" s="3"/>
      <c r="J3504" s="3"/>
    </row>
    <row r="3505" spans="1:18" ht="15.75" customHeight="1">
      <c r="A3505" s="1">
        <v>3500</v>
      </c>
      <c r="C3505" s="2" t="s">
        <v>3581</v>
      </c>
      <c r="E3505" t="str" cm="1">
        <f t="array" aca="1" ref="E3505" ca="1">IF(F3505&lt;&gt;"",INDIRECT("'"&amp;F3505&amp;"'!"&amp;G3505),"")</f>
        <v/>
      </c>
      <c r="F3505" s="550"/>
      <c r="H3505" s="3"/>
      <c r="I3505" s="3"/>
      <c r="J3505" s="3"/>
    </row>
    <row r="3506" spans="1:18" ht="15.75" customHeight="1">
      <c r="A3506" s="1">
        <v>3501</v>
      </c>
      <c r="C3506" s="2" t="s">
        <v>3581</v>
      </c>
      <c r="E3506" t="str" cm="1">
        <f t="array" aca="1" ref="E3506" ca="1">IF(F3506&lt;&gt;"",INDIRECT("'"&amp;F3506&amp;"'!"&amp;G3506),"")</f>
        <v/>
      </c>
      <c r="F3506" s="550"/>
      <c r="H3506" s="3"/>
      <c r="I3506" s="3"/>
      <c r="J3506" s="3"/>
    </row>
    <row r="3507" spans="1:18" ht="15.75" customHeight="1">
      <c r="A3507" s="1">
        <v>3502</v>
      </c>
      <c r="C3507" s="2" t="s">
        <v>3581</v>
      </c>
      <c r="E3507" t="str" cm="1">
        <f t="array" aca="1" ref="E3507" ca="1">IF(F3507&lt;&gt;"",INDIRECT("'"&amp;F3507&amp;"'!"&amp;G3507),"")</f>
        <v/>
      </c>
      <c r="F3507" s="550"/>
    </row>
    <row r="3508" spans="1:18" ht="15.75" customHeight="1">
      <c r="A3508" s="1">
        <v>3503</v>
      </c>
      <c r="C3508" s="2" t="s">
        <v>3581</v>
      </c>
      <c r="E3508" t="str" cm="1">
        <f t="array" aca="1" ref="E3508" ca="1">IF(F3508&lt;&gt;"",INDIRECT("'"&amp;F3508&amp;"'!"&amp;G3508),"")</f>
        <v/>
      </c>
      <c r="F3508" s="550"/>
    </row>
    <row r="3509" spans="1:18" ht="15.75" customHeight="1">
      <c r="A3509" s="1">
        <v>3504</v>
      </c>
      <c r="C3509" s="2" t="s">
        <v>3581</v>
      </c>
      <c r="E3509" t="str" cm="1">
        <f t="array" aca="1" ref="E3509" ca="1">IF(F3509&lt;&gt;"",INDIRECT("'"&amp;F3509&amp;"'!"&amp;G3509),"")</f>
        <v/>
      </c>
      <c r="F3509" s="550"/>
    </row>
    <row r="3510" spans="1:18" ht="15.75" customHeight="1">
      <c r="A3510" s="1">
        <v>3505</v>
      </c>
      <c r="C3510" s="2" t="s">
        <v>3581</v>
      </c>
      <c r="E3510" t="str" cm="1">
        <f t="array" aca="1" ref="E3510" ca="1">IF(F3510&lt;&gt;"",INDIRECT("'"&amp;F3510&amp;"'!"&amp;G3510),"")</f>
        <v/>
      </c>
      <c r="F3510" s="550"/>
      <c r="R3510" s="1175"/>
    </row>
    <row r="3511" spans="1:18" ht="15.75" customHeight="1">
      <c r="A3511" s="1">
        <v>3506</v>
      </c>
      <c r="C3511" s="2" t="s">
        <v>3581</v>
      </c>
      <c r="E3511" t="str" cm="1">
        <f t="array" aca="1" ref="E3511" ca="1">IF(F3511&lt;&gt;"",INDIRECT("'"&amp;F3511&amp;"'!"&amp;G3511),"")</f>
        <v/>
      </c>
      <c r="F3511" s="550"/>
      <c r="R3511" s="1175"/>
    </row>
    <row r="3512" spans="1:18" ht="15.75" customHeight="1">
      <c r="A3512" s="1">
        <v>3507</v>
      </c>
      <c r="C3512" s="2" t="s">
        <v>3581</v>
      </c>
      <c r="E3512" t="str" cm="1">
        <f t="array" aca="1" ref="E3512" ca="1">IF(F3512&lt;&gt;"",INDIRECT("'"&amp;F3512&amp;"'!"&amp;G3512),"")</f>
        <v/>
      </c>
      <c r="F3512" s="550"/>
    </row>
    <row r="3513" spans="1:18">
      <c r="A3513">
        <v>3508</v>
      </c>
      <c r="B3513" s="6">
        <f>'BudgetSum 2-4'!K5</f>
        <v>0</v>
      </c>
      <c r="D3513" t="b">
        <f t="shared" ref="D3513:D3528" ca="1" si="53">E3513=B3513</f>
        <v>1</v>
      </c>
      <c r="E3513" cm="1">
        <f t="array" aca="1" ref="E3513" ca="1">IF(F3513&lt;&gt;"",INDIRECT("'"&amp;F3513&amp;"'!"&amp;G3513),"")</f>
        <v>0</v>
      </c>
      <c r="F3513" s="1175" t="s">
        <v>3517</v>
      </c>
      <c r="G3513" t="s">
        <v>3875</v>
      </c>
      <c r="R3513" s="1175"/>
    </row>
    <row r="3514" spans="1:18">
      <c r="A3514">
        <v>3509</v>
      </c>
      <c r="B3514" s="6">
        <f>'BudgetSum 2-4'!K7</f>
        <v>0</v>
      </c>
      <c r="D3514" t="b">
        <f t="shared" ca="1" si="53"/>
        <v>1</v>
      </c>
      <c r="E3514" cm="1">
        <f t="array" aca="1" ref="E3514" ca="1">IF(F3514&lt;&gt;"",INDIRECT("'"&amp;F3514&amp;"'!"&amp;G3514),"")</f>
        <v>0</v>
      </c>
      <c r="F3514" s="1175" t="s">
        <v>3517</v>
      </c>
      <c r="G3514" t="s">
        <v>4375</v>
      </c>
      <c r="R3514" s="1175"/>
    </row>
    <row r="3515" spans="1:18" ht="15" customHeight="1">
      <c r="A3515">
        <v>3510</v>
      </c>
      <c r="B3515" s="6">
        <f>'BudgetSum 2-4'!K9</f>
        <v>0</v>
      </c>
      <c r="D3515" t="b">
        <f t="shared" ca="1" si="53"/>
        <v>1</v>
      </c>
      <c r="E3515" cm="1">
        <f t="array" aca="1" ref="E3515" ca="1">IF(F3515&lt;&gt;"",INDIRECT("'"&amp;F3515&amp;"'!"&amp;G3515),"")</f>
        <v>0</v>
      </c>
      <c r="F3515" s="1175" t="s">
        <v>3517</v>
      </c>
      <c r="G3515" t="s">
        <v>4376</v>
      </c>
      <c r="H3515" s="3"/>
      <c r="I3515" s="3"/>
      <c r="J3515" s="3"/>
    </row>
    <row r="3516" spans="1:18">
      <c r="A3516">
        <v>3511</v>
      </c>
      <c r="B3516" s="6">
        <f>'BudgetSum 2-4'!K14</f>
        <v>0</v>
      </c>
      <c r="D3516" t="b">
        <f t="shared" ca="1" si="53"/>
        <v>1</v>
      </c>
      <c r="E3516" cm="1">
        <f t="array" aca="1" ref="E3516" ca="1">IF(F3516&lt;&gt;"",INDIRECT("'"&amp;F3516&amp;"'!"&amp;G3516),"")</f>
        <v>0</v>
      </c>
      <c r="F3516" s="1175" t="s">
        <v>3517</v>
      </c>
      <c r="G3516" t="s">
        <v>3876</v>
      </c>
      <c r="R3516" s="1175"/>
    </row>
    <row r="3517" spans="1:18">
      <c r="A3517">
        <v>3512</v>
      </c>
      <c r="B3517" s="6">
        <f>'BudgetSum 2-4'!K16</f>
        <v>0</v>
      </c>
      <c r="D3517" t="b">
        <f t="shared" ca="1" si="53"/>
        <v>1</v>
      </c>
      <c r="E3517" cm="1">
        <f t="array" aca="1" ref="E3517" ca="1">IF(F3517&lt;&gt;"",INDIRECT("'"&amp;F3517&amp;"'!"&amp;G3517),"")</f>
        <v>0</v>
      </c>
      <c r="F3517" s="1175" t="s">
        <v>3517</v>
      </c>
      <c r="G3517" t="s">
        <v>3609</v>
      </c>
      <c r="R3517" s="1175"/>
    </row>
    <row r="3518" spans="1:18">
      <c r="A3518">
        <v>3513</v>
      </c>
      <c r="B3518" s="6">
        <f>'BudgetSum 2-4'!K17</f>
        <v>0</v>
      </c>
      <c r="D3518" t="b">
        <f t="shared" ca="1" si="53"/>
        <v>1</v>
      </c>
      <c r="E3518" cm="1">
        <f t="array" aca="1" ref="E3518" ca="1">IF(F3518&lt;&gt;"",INDIRECT("'"&amp;F3518&amp;"'!"&amp;G3518),"")</f>
        <v>0</v>
      </c>
      <c r="F3518" s="1175" t="s">
        <v>3517</v>
      </c>
      <c r="G3518" t="s">
        <v>3610</v>
      </c>
      <c r="R3518" s="1175"/>
    </row>
    <row r="3519" spans="1:18">
      <c r="A3519">
        <v>3514</v>
      </c>
      <c r="B3519" s="6">
        <f>'BudgetSum 2-4'!K19</f>
        <v>0</v>
      </c>
      <c r="D3519" t="b">
        <f t="shared" ca="1" si="53"/>
        <v>1</v>
      </c>
      <c r="E3519" cm="1">
        <f t="array" aca="1" ref="E3519" ca="1">IF(F3519&lt;&gt;"",INDIRECT("'"&amp;F3519&amp;"'!"&amp;G3519),"")</f>
        <v>0</v>
      </c>
      <c r="F3519" s="1175" t="s">
        <v>3517</v>
      </c>
      <c r="G3519" t="s">
        <v>3611</v>
      </c>
      <c r="R3519" s="1175"/>
    </row>
    <row r="3520" spans="1:18">
      <c r="A3520">
        <v>3515</v>
      </c>
      <c r="B3520" s="6">
        <f>'BudgetSum 2-4'!K22</f>
        <v>0</v>
      </c>
      <c r="D3520" t="b">
        <f t="shared" ca="1" si="53"/>
        <v>1</v>
      </c>
      <c r="E3520" cm="1">
        <f t="array" aca="1" ref="E3520" ca="1">IF(F3520&lt;&gt;"",INDIRECT("'"&amp;F3520&amp;"'!"&amp;G3520),"")</f>
        <v>0</v>
      </c>
      <c r="F3520" s="1175" t="s">
        <v>3517</v>
      </c>
      <c r="G3520" t="s">
        <v>4377</v>
      </c>
      <c r="R3520" s="1175"/>
    </row>
    <row r="3521" spans="1:18" ht="15" customHeight="1">
      <c r="A3521">
        <v>3516</v>
      </c>
      <c r="B3521" s="6">
        <f>'BudgetSum 2-4'!K28</f>
        <v>0</v>
      </c>
      <c r="D3521" t="b">
        <f t="shared" ca="1" si="53"/>
        <v>1</v>
      </c>
      <c r="E3521" cm="1">
        <f t="array" aca="1" ref="E3521" ca="1">IF(F3521&lt;&gt;"",INDIRECT("'"&amp;F3521&amp;"'!"&amp;G3521),"")</f>
        <v>0</v>
      </c>
      <c r="F3521" s="1175" t="s">
        <v>3517</v>
      </c>
      <c r="G3521" t="s">
        <v>4378</v>
      </c>
      <c r="H3521" s="3"/>
      <c r="I3521" s="3"/>
      <c r="J3521" s="3"/>
    </row>
    <row r="3522" spans="1:18">
      <c r="A3522">
        <v>3517</v>
      </c>
      <c r="B3522" s="6">
        <f>'BudgetSum 2-4'!K30</f>
        <v>0</v>
      </c>
      <c r="D3522" t="b">
        <f t="shared" ca="1" si="53"/>
        <v>1</v>
      </c>
      <c r="E3522" cm="1">
        <f t="array" aca="1" ref="E3522" ca="1">IF(F3522&lt;&gt;"",INDIRECT("'"&amp;F3522&amp;"'!"&amp;G3522),"")</f>
        <v>0</v>
      </c>
      <c r="F3522" s="1175" t="s">
        <v>3517</v>
      </c>
      <c r="G3522" t="s">
        <v>4379</v>
      </c>
      <c r="R3522" s="1175"/>
    </row>
    <row r="3523" spans="1:18" ht="15" customHeight="1">
      <c r="A3523">
        <v>3518</v>
      </c>
      <c r="B3523" s="6">
        <f>'BudgetSum 2-4'!K35</f>
        <v>0</v>
      </c>
      <c r="D3523" t="b">
        <f t="shared" ca="1" si="53"/>
        <v>1</v>
      </c>
      <c r="E3523" cm="1">
        <f t="array" aca="1" ref="E3523" ca="1">IF(F3523&lt;&gt;"",INDIRECT("'"&amp;F3523&amp;"'!"&amp;G3523),"")</f>
        <v>0</v>
      </c>
      <c r="F3523" s="1175" t="s">
        <v>3517</v>
      </c>
      <c r="G3523" t="s">
        <v>4380</v>
      </c>
      <c r="H3523" s="3"/>
      <c r="I3523" s="3"/>
      <c r="J3523" s="3"/>
    </row>
    <row r="3524" spans="1:18">
      <c r="A3524">
        <v>3519</v>
      </c>
      <c r="B3524" s="6">
        <f>'BudgetSum 2-4'!K36</f>
        <v>0</v>
      </c>
      <c r="D3524" t="b">
        <f t="shared" ca="1" si="53"/>
        <v>1</v>
      </c>
      <c r="E3524" cm="1">
        <f t="array" aca="1" ref="E3524" ca="1">IF(F3524&lt;&gt;"",INDIRECT("'"&amp;F3524&amp;"'!"&amp;G3524),"")</f>
        <v>0</v>
      </c>
      <c r="F3524" s="1175" t="s">
        <v>3517</v>
      </c>
      <c r="G3524" t="s">
        <v>4381</v>
      </c>
      <c r="R3524" s="1175"/>
    </row>
    <row r="3525" spans="1:18">
      <c r="A3525">
        <v>3520</v>
      </c>
      <c r="B3525" s="6">
        <f>'BudgetSum 2-4'!K37</f>
        <v>0</v>
      </c>
      <c r="D3525" t="b">
        <f t="shared" ca="1" si="53"/>
        <v>1</v>
      </c>
      <c r="E3525" cm="1">
        <f t="array" aca="1" ref="E3525" ca="1">IF(F3525&lt;&gt;"",INDIRECT("'"&amp;F3525&amp;"'!"&amp;G3525),"")</f>
        <v>0</v>
      </c>
      <c r="F3525" s="1175" t="s">
        <v>3517</v>
      </c>
      <c r="G3525" t="s">
        <v>4382</v>
      </c>
      <c r="R3525" s="1175"/>
    </row>
    <row r="3526" spans="1:18">
      <c r="A3526">
        <v>3521</v>
      </c>
      <c r="B3526" s="6">
        <f>'BudgetSum 2-4'!K38</f>
        <v>0</v>
      </c>
      <c r="D3526" t="b">
        <f t="shared" ca="1" si="53"/>
        <v>1</v>
      </c>
      <c r="E3526" cm="1">
        <f t="array" aca="1" ref="E3526" ca="1">IF(F3526&lt;&gt;"",INDIRECT("'"&amp;F3526&amp;"'!"&amp;G3526),"")</f>
        <v>0</v>
      </c>
      <c r="F3526" s="1175" t="s">
        <v>3517</v>
      </c>
      <c r="G3526" t="s">
        <v>3879</v>
      </c>
      <c r="R3526" s="1175"/>
    </row>
    <row r="3527" spans="1:18">
      <c r="A3527">
        <v>3522</v>
      </c>
      <c r="B3527" s="6">
        <f>'BudgetSum 2-4'!K45</f>
        <v>0</v>
      </c>
      <c r="D3527" t="b">
        <f t="shared" ca="1" si="53"/>
        <v>1</v>
      </c>
      <c r="E3527" cm="1">
        <f t="array" aca="1" ref="E3527" ca="1">IF(F3527&lt;&gt;"",INDIRECT("'"&amp;F3527&amp;"'!"&amp;G3527),"")</f>
        <v>0</v>
      </c>
      <c r="F3527" s="1175" t="s">
        <v>3517</v>
      </c>
      <c r="G3527" t="s">
        <v>4383</v>
      </c>
      <c r="R3527" s="1175"/>
    </row>
    <row r="3528" spans="1:18">
      <c r="A3528">
        <v>3523</v>
      </c>
      <c r="B3528" s="6">
        <f>'BudgetSum 2-4'!K46</f>
        <v>0</v>
      </c>
      <c r="D3528" t="b">
        <f t="shared" ca="1" si="53"/>
        <v>1</v>
      </c>
      <c r="E3528" cm="1">
        <f t="array" aca="1" ref="E3528" ca="1">IF(F3528&lt;&gt;"",INDIRECT("'"&amp;F3528&amp;"'!"&amp;G3528),"")</f>
        <v>0</v>
      </c>
      <c r="F3528" s="1175" t="s">
        <v>3517</v>
      </c>
      <c r="G3528" t="s">
        <v>3886</v>
      </c>
      <c r="R3528" s="1175"/>
    </row>
    <row r="3529" spans="1:18" ht="15.75" customHeight="1">
      <c r="A3529" s="1">
        <v>3524</v>
      </c>
      <c r="C3529" s="2" t="s">
        <v>3581</v>
      </c>
      <c r="E3529" t="str" cm="1">
        <f t="array" aca="1" ref="E3529" ca="1">IF(F3529&lt;&gt;"",INDIRECT("'"&amp;F3529&amp;"'!"&amp;G3529),"")</f>
        <v/>
      </c>
      <c r="F3529" s="550"/>
      <c r="H3529" s="3"/>
      <c r="I3529" s="3"/>
      <c r="J3529" s="3"/>
    </row>
    <row r="3530" spans="1:18">
      <c r="A3530">
        <v>3525</v>
      </c>
      <c r="B3530" s="6">
        <f>'BudgetSum 2-4'!K79</f>
        <v>0</v>
      </c>
      <c r="D3530" t="b">
        <f ca="1">E3530=B3530</f>
        <v>1</v>
      </c>
      <c r="E3530" cm="1">
        <f t="array" aca="1" ref="E3530" ca="1">IF(F3530&lt;&gt;"",INDIRECT("'"&amp;F3530&amp;"'!"&amp;G3530),"")</f>
        <v>0</v>
      </c>
      <c r="F3530" s="1175" t="s">
        <v>3517</v>
      </c>
      <c r="G3530" t="s">
        <v>4384</v>
      </c>
      <c r="R3530" s="1175"/>
    </row>
    <row r="3531" spans="1:18">
      <c r="A3531">
        <v>3526</v>
      </c>
      <c r="B3531" s="6">
        <f>'BudgetSum 2-4'!K80</f>
        <v>0</v>
      </c>
      <c r="D3531" t="b">
        <f ca="1">E3531=B3531</f>
        <v>1</v>
      </c>
      <c r="E3531" cm="1">
        <f t="array" aca="1" ref="E3531" ca="1">IF(F3531&lt;&gt;"",INDIRECT("'"&amp;F3531&amp;"'!"&amp;G3531),"")</f>
        <v>0</v>
      </c>
      <c r="F3531" s="1175" t="s">
        <v>3517</v>
      </c>
      <c r="G3531" t="s">
        <v>4281</v>
      </c>
      <c r="R3531" s="1175"/>
    </row>
    <row r="3532" spans="1:18" ht="15.75" customHeight="1">
      <c r="A3532" s="1">
        <v>3527</v>
      </c>
      <c r="C3532" s="2" t="s">
        <v>3581</v>
      </c>
      <c r="E3532" t="str" cm="1">
        <f t="array" aca="1" ref="E3532" ca="1">IF(F3532&lt;&gt;"",INDIRECT("'"&amp;F3532&amp;"'!"&amp;G3532),"")</f>
        <v/>
      </c>
      <c r="F3532" s="550"/>
      <c r="H3532" s="3"/>
      <c r="I3532" s="3"/>
      <c r="J3532" s="3"/>
    </row>
    <row r="3533" spans="1:18" ht="15" customHeight="1">
      <c r="A3533">
        <v>3528</v>
      </c>
      <c r="B3533" s="6">
        <f>'BudgetSum 2-4'!K3</f>
        <v>0</v>
      </c>
      <c r="D3533" t="b">
        <f ca="1">E3533=B3533</f>
        <v>1</v>
      </c>
      <c r="E3533" cm="1">
        <f t="array" aca="1" ref="E3533" ca="1">IF(F3533&lt;&gt;"",INDIRECT("'"&amp;F3533&amp;"'!"&amp;G3533),"")</f>
        <v>0</v>
      </c>
      <c r="F3533" s="1175" t="s">
        <v>3517</v>
      </c>
      <c r="G3533" t="s">
        <v>4374</v>
      </c>
    </row>
    <row r="3534" spans="1:18" ht="15.75" customHeight="1">
      <c r="A3534" s="1">
        <v>3529</v>
      </c>
      <c r="C3534" s="2" t="s">
        <v>3581</v>
      </c>
      <c r="E3534" t="str" cm="1">
        <f t="array" aca="1" ref="E3534" ca="1">IF(F3534&lt;&gt;"",INDIRECT("'"&amp;F3534&amp;"'!"&amp;G3534),"")</f>
        <v/>
      </c>
      <c r="F3534" s="550"/>
      <c r="R3534" s="1175"/>
    </row>
    <row r="3535" spans="1:18">
      <c r="A3535">
        <v>3530</v>
      </c>
      <c r="B3535" s="6">
        <f>'BudgetSum 2-4'!K81</f>
        <v>0</v>
      </c>
      <c r="D3535" t="b">
        <f ca="1">E3535=B3535</f>
        <v>1</v>
      </c>
      <c r="E3535" cm="1">
        <f t="array" aca="1" ref="E3535" ca="1">IF(F3535&lt;&gt;"",INDIRECT("'"&amp;F3535&amp;"'!"&amp;G3535),"")</f>
        <v>0</v>
      </c>
      <c r="F3535" s="1175" t="s">
        <v>3517</v>
      </c>
      <c r="G3535" t="s">
        <v>4282</v>
      </c>
      <c r="R3535" s="1175"/>
    </row>
    <row r="3536" spans="1:18" ht="15.75" customHeight="1">
      <c r="A3536" s="1">
        <v>3531</v>
      </c>
      <c r="C3536" s="2" t="s">
        <v>3581</v>
      </c>
      <c r="E3536" t="str" cm="1">
        <f t="array" aca="1" ref="E3536" ca="1">IF(F3536&lt;&gt;"",INDIRECT("'"&amp;F3536&amp;"'!"&amp;G3536),"")</f>
        <v/>
      </c>
      <c r="F3536" s="550"/>
      <c r="H3536" s="3"/>
      <c r="I3536" s="3"/>
      <c r="J3536" s="3"/>
    </row>
    <row r="3537" spans="1:18" ht="15.75" customHeight="1">
      <c r="A3537" s="1">
        <v>3532</v>
      </c>
      <c r="C3537" s="2" t="s">
        <v>3581</v>
      </c>
      <c r="E3537" t="str" cm="1">
        <f t="array" aca="1" ref="E3537" ca="1">IF(F3537&lt;&gt;"",INDIRECT("'"&amp;F3537&amp;"'!"&amp;G3537),"")</f>
        <v/>
      </c>
      <c r="F3537" s="550"/>
      <c r="H3537" s="3"/>
      <c r="I3537" s="3"/>
      <c r="J3537" s="3"/>
    </row>
    <row r="3538" spans="1:18" ht="15.75" customHeight="1">
      <c r="A3538" s="1">
        <v>3533</v>
      </c>
      <c r="C3538" s="2" t="s">
        <v>3581</v>
      </c>
      <c r="E3538" t="str" cm="1">
        <f t="array" aca="1" ref="E3538" ca="1">IF(F3538&lt;&gt;"",INDIRECT("'"&amp;F3538&amp;"'!"&amp;G3538),"")</f>
        <v/>
      </c>
      <c r="F3538" s="550"/>
      <c r="H3538" s="3"/>
      <c r="I3538" s="3"/>
      <c r="J3538" s="3"/>
    </row>
    <row r="3539" spans="1:18" ht="15.75" customHeight="1">
      <c r="A3539" s="1">
        <v>3534</v>
      </c>
      <c r="C3539" s="2" t="s">
        <v>3581</v>
      </c>
      <c r="E3539" t="str" cm="1">
        <f t="array" aca="1" ref="E3539" ca="1">IF(F3539&lt;&gt;"",INDIRECT("'"&amp;F3539&amp;"'!"&amp;G3539),"")</f>
        <v/>
      </c>
      <c r="F3539" s="550"/>
      <c r="H3539" s="3"/>
      <c r="I3539" s="3"/>
      <c r="J3539" s="3"/>
    </row>
    <row r="3540" spans="1:18" ht="15.75" customHeight="1">
      <c r="A3540" s="1">
        <v>3535</v>
      </c>
      <c r="C3540" s="2" t="s">
        <v>3581</v>
      </c>
      <c r="E3540" t="str" cm="1">
        <f t="array" aca="1" ref="E3540" ca="1">IF(F3540&lt;&gt;"",INDIRECT("'"&amp;F3540&amp;"'!"&amp;G3540),"")</f>
        <v/>
      </c>
      <c r="F3540" s="550"/>
      <c r="H3540" s="3"/>
      <c r="I3540" s="3"/>
      <c r="J3540" s="3"/>
    </row>
    <row r="3541" spans="1:18" ht="15.75" customHeight="1">
      <c r="A3541" s="1">
        <v>3536</v>
      </c>
      <c r="C3541" s="2" t="s">
        <v>3581</v>
      </c>
      <c r="E3541" t="str" cm="1">
        <f t="array" aca="1" ref="E3541" ca="1">IF(F3541&lt;&gt;"",INDIRECT("'"&amp;F3541&amp;"'!"&amp;G3541),"")</f>
        <v/>
      </c>
      <c r="F3541" s="550"/>
      <c r="H3541" s="3"/>
      <c r="I3541" s="3"/>
      <c r="J3541" s="3"/>
    </row>
    <row r="3542" spans="1:18" ht="15.75" customHeight="1">
      <c r="A3542" s="1">
        <v>3537</v>
      </c>
      <c r="C3542" s="2" t="s">
        <v>3581</v>
      </c>
      <c r="E3542" t="str" cm="1">
        <f t="array" aca="1" ref="E3542" ca="1">IF(F3542&lt;&gt;"",INDIRECT("'"&amp;F3542&amp;"'!"&amp;G3542),"")</f>
        <v/>
      </c>
      <c r="F3542" s="550"/>
      <c r="H3542" s="3"/>
      <c r="I3542" s="3"/>
      <c r="J3542" s="3"/>
    </row>
    <row r="3543" spans="1:18" ht="15.75" customHeight="1">
      <c r="A3543" s="1">
        <v>3538</v>
      </c>
      <c r="C3543" s="2" t="s">
        <v>3581</v>
      </c>
      <c r="E3543" t="str" cm="1">
        <f t="array" aca="1" ref="E3543" ca="1">IF(F3543&lt;&gt;"",INDIRECT("'"&amp;F3543&amp;"'!"&amp;G3543),"")</f>
        <v/>
      </c>
      <c r="F3543" s="550"/>
      <c r="H3543" s="3"/>
      <c r="I3543" s="3"/>
      <c r="J3543" s="3"/>
    </row>
    <row r="3544" spans="1:18" ht="15.75" customHeight="1">
      <c r="A3544" s="1">
        <v>3539</v>
      </c>
      <c r="C3544" s="2" t="s">
        <v>3581</v>
      </c>
      <c r="E3544" t="str" cm="1">
        <f t="array" aca="1" ref="E3544" ca="1">IF(F3544&lt;&gt;"",INDIRECT("'"&amp;F3544&amp;"'!"&amp;G3544),"")</f>
        <v/>
      </c>
      <c r="F3544" s="550"/>
      <c r="H3544" s="3"/>
      <c r="I3544" s="3"/>
      <c r="J3544" s="3"/>
    </row>
    <row r="3545" spans="1:18" ht="15.75" customHeight="1">
      <c r="A3545" s="1">
        <v>3540</v>
      </c>
      <c r="C3545" s="2" t="s">
        <v>3581</v>
      </c>
      <c r="E3545" t="str" cm="1">
        <f t="array" aca="1" ref="E3545" ca="1">IF(F3545&lt;&gt;"",INDIRECT("'"&amp;F3545&amp;"'!"&amp;G3545),"")</f>
        <v/>
      </c>
      <c r="F3545" s="550"/>
      <c r="H3545" s="3"/>
      <c r="I3545" s="3"/>
      <c r="J3545" s="3"/>
    </row>
    <row r="3546" spans="1:18" ht="15.75" customHeight="1">
      <c r="A3546" s="1">
        <v>3541</v>
      </c>
      <c r="C3546" s="2" t="s">
        <v>3581</v>
      </c>
      <c r="E3546" t="str" cm="1">
        <f t="array" aca="1" ref="E3546" ca="1">IF(F3546&lt;&gt;"",INDIRECT("'"&amp;F3546&amp;"'!"&amp;G3546),"")</f>
        <v/>
      </c>
      <c r="F3546" s="550"/>
      <c r="H3546" s="3"/>
      <c r="I3546" s="3"/>
      <c r="J3546" s="3"/>
    </row>
    <row r="3547" spans="1:18" ht="15.75" customHeight="1">
      <c r="A3547" s="1">
        <v>3542</v>
      </c>
      <c r="C3547" s="2" t="s">
        <v>3581</v>
      </c>
      <c r="E3547" t="str" cm="1">
        <f t="array" aca="1" ref="E3547" ca="1">IF(F3547&lt;&gt;"",INDIRECT("'"&amp;F3547&amp;"'!"&amp;G3547),"")</f>
        <v/>
      </c>
      <c r="F3547" s="550"/>
      <c r="H3547" s="3"/>
      <c r="I3547" s="3"/>
      <c r="J3547" s="3"/>
    </row>
    <row r="3548" spans="1:18" ht="15.75" customHeight="1">
      <c r="A3548" s="1">
        <v>3543</v>
      </c>
      <c r="C3548" s="2" t="s">
        <v>3581</v>
      </c>
      <c r="E3548" t="str" cm="1">
        <f t="array" aca="1" ref="E3548" ca="1">IF(F3548&lt;&gt;"",INDIRECT("'"&amp;F3548&amp;"'!"&amp;G3548),"")</f>
        <v/>
      </c>
      <c r="F3548" s="550"/>
      <c r="H3548" s="3"/>
      <c r="I3548" s="3"/>
      <c r="J3548" s="3"/>
    </row>
    <row r="3549" spans="1:18" ht="15.75" customHeight="1">
      <c r="A3549" s="1">
        <v>3544</v>
      </c>
      <c r="C3549" s="2" t="s">
        <v>3581</v>
      </c>
      <c r="E3549" t="str" cm="1">
        <f t="array" aca="1" ref="E3549" ca="1">IF(F3549&lt;&gt;"",INDIRECT("'"&amp;F3549&amp;"'!"&amp;G3549),"")</f>
        <v/>
      </c>
      <c r="F3549" s="550"/>
      <c r="R3549" s="1175"/>
    </row>
    <row r="3550" spans="1:18" ht="15.75" customHeight="1">
      <c r="A3550" s="1">
        <v>3545</v>
      </c>
      <c r="C3550" s="2" t="s">
        <v>3581</v>
      </c>
      <c r="E3550" t="str" cm="1">
        <f t="array" aca="1" ref="E3550" ca="1">IF(F3550&lt;&gt;"",INDIRECT("'"&amp;F3550&amp;"'!"&amp;G3550),"")</f>
        <v/>
      </c>
      <c r="F3550" s="550"/>
      <c r="R3550" s="1175"/>
    </row>
    <row r="3551" spans="1:18" ht="15.75" customHeight="1">
      <c r="A3551" s="1">
        <v>3546</v>
      </c>
      <c r="C3551" s="2" t="s">
        <v>3581</v>
      </c>
      <c r="E3551" t="str" cm="1">
        <f t="array" aca="1" ref="E3551" ca="1">IF(F3551&lt;&gt;"",INDIRECT("'"&amp;F3551&amp;"'!"&amp;G3551),"")</f>
        <v/>
      </c>
      <c r="F3551" s="550"/>
      <c r="H3551" s="3"/>
      <c r="I3551" s="3"/>
      <c r="J3551" s="3"/>
    </row>
    <row r="3552" spans="1:18" ht="15.75" customHeight="1">
      <c r="A3552" s="1">
        <v>3547</v>
      </c>
      <c r="C3552" s="2" t="s">
        <v>3581</v>
      </c>
      <c r="E3552" t="str" cm="1">
        <f t="array" aca="1" ref="E3552" ca="1">IF(F3552&lt;&gt;"",INDIRECT("'"&amp;F3552&amp;"'!"&amp;G3552),"")</f>
        <v/>
      </c>
      <c r="F3552" s="550"/>
      <c r="H3552" s="3"/>
      <c r="I3552" s="3"/>
      <c r="J3552" s="3"/>
    </row>
    <row r="3553" spans="1:18" ht="15.75" customHeight="1">
      <c r="A3553" s="1">
        <v>3548</v>
      </c>
      <c r="C3553" s="2" t="s">
        <v>3581</v>
      </c>
      <c r="E3553" t="str" cm="1">
        <f t="array" aca="1" ref="E3553" ca="1">IF(F3553&lt;&gt;"",INDIRECT("'"&amp;F3553&amp;"'!"&amp;G3553),"")</f>
        <v/>
      </c>
      <c r="F3553" s="550"/>
      <c r="R3553" s="1175"/>
    </row>
    <row r="3554" spans="1:18" ht="15.75" customHeight="1">
      <c r="A3554" s="1">
        <v>3549</v>
      </c>
      <c r="C3554" s="2" t="s">
        <v>3581</v>
      </c>
      <c r="E3554" t="str" cm="1">
        <f t="array" aca="1" ref="E3554" ca="1">IF(F3554&lt;&gt;"",INDIRECT("'"&amp;F3554&amp;"'!"&amp;G3554),"")</f>
        <v/>
      </c>
      <c r="F3554" s="550"/>
      <c r="R3554" s="1175"/>
    </row>
    <row r="3555" spans="1:18" ht="15.75" customHeight="1">
      <c r="A3555" s="1">
        <v>3550</v>
      </c>
      <c r="C3555" s="2" t="s">
        <v>3581</v>
      </c>
      <c r="E3555" t="str" cm="1">
        <f t="array" aca="1" ref="E3555" ca="1">IF(F3555&lt;&gt;"",INDIRECT("'"&amp;F3555&amp;"'!"&amp;G3555),"")</f>
        <v/>
      </c>
      <c r="F3555" s="550"/>
      <c r="R3555" s="1175"/>
    </row>
    <row r="3556" spans="1:18" ht="15.75" customHeight="1">
      <c r="A3556" s="1">
        <v>3551</v>
      </c>
      <c r="C3556" s="2" t="s">
        <v>3581</v>
      </c>
      <c r="E3556" t="str" cm="1">
        <f t="array" aca="1" ref="E3556" ca="1">IF(F3556&lt;&gt;"",INDIRECT("'"&amp;F3556&amp;"'!"&amp;G3556),"")</f>
        <v/>
      </c>
      <c r="F3556" s="550"/>
      <c r="H3556" s="3"/>
      <c r="I3556" s="3"/>
      <c r="J3556" s="3"/>
    </row>
    <row r="3557" spans="1:18" ht="15.75" customHeight="1">
      <c r="A3557" s="1">
        <v>3552</v>
      </c>
      <c r="C3557" s="2" t="s">
        <v>3581</v>
      </c>
      <c r="E3557" t="str" cm="1">
        <f t="array" aca="1" ref="E3557" ca="1">IF(F3557&lt;&gt;"",INDIRECT("'"&amp;F3557&amp;"'!"&amp;G3557),"")</f>
        <v/>
      </c>
      <c r="F3557" s="550"/>
      <c r="H3557" s="3"/>
      <c r="I3557" s="3"/>
      <c r="J3557" s="3"/>
    </row>
    <row r="3558" spans="1:18" ht="15.75" customHeight="1">
      <c r="A3558" s="1">
        <v>3553</v>
      </c>
      <c r="C3558" s="2" t="s">
        <v>3581</v>
      </c>
      <c r="E3558" t="str" cm="1">
        <f t="array" aca="1" ref="E3558" ca="1">IF(F3558&lt;&gt;"",INDIRECT("'"&amp;F3558&amp;"'!"&amp;G3558),"")</f>
        <v/>
      </c>
      <c r="F3558" s="550"/>
      <c r="H3558" s="3"/>
      <c r="I3558" s="3"/>
      <c r="J3558" s="3"/>
    </row>
    <row r="3559" spans="1:18" ht="15.75" customHeight="1">
      <c r="A3559" s="1">
        <v>3554</v>
      </c>
      <c r="C3559" s="2" t="s">
        <v>3581</v>
      </c>
      <c r="E3559" t="str" cm="1">
        <f t="array" aca="1" ref="E3559" ca="1">IF(F3559&lt;&gt;"",INDIRECT("'"&amp;F3559&amp;"'!"&amp;G3559),"")</f>
        <v/>
      </c>
      <c r="F3559" s="550"/>
      <c r="H3559" s="3"/>
      <c r="I3559" s="3"/>
      <c r="J3559" s="3"/>
    </row>
    <row r="3560" spans="1:18" ht="15.75" customHeight="1">
      <c r="A3560" s="1">
        <v>3555</v>
      </c>
      <c r="C3560" s="2" t="s">
        <v>3581</v>
      </c>
      <c r="E3560" t="str" cm="1">
        <f t="array" aca="1" ref="E3560" ca="1">IF(F3560&lt;&gt;"",INDIRECT("'"&amp;F3560&amp;"'!"&amp;G3560),"")</f>
        <v/>
      </c>
      <c r="F3560" s="550"/>
      <c r="H3560" s="3"/>
      <c r="I3560" s="3"/>
      <c r="J3560" s="3"/>
    </row>
    <row r="3561" spans="1:18" ht="15" customHeight="1">
      <c r="A3561">
        <v>3556</v>
      </c>
      <c r="B3561" s="6">
        <f>'EstExp 11-19'!C434</f>
        <v>0</v>
      </c>
      <c r="D3561" t="b">
        <f t="shared" ref="D3561:D3566" ca="1" si="54">E3561=B3561</f>
        <v>1</v>
      </c>
      <c r="E3561" cm="1">
        <f t="array" aca="1" ref="E3561" ca="1">IF(F3561&lt;&gt;"",INDIRECT("'"&amp;F3561&amp;"'!"&amp;G3561),"")</f>
        <v>0</v>
      </c>
      <c r="F3561" s="1175" t="s">
        <v>3614</v>
      </c>
      <c r="G3561" t="s">
        <v>4385</v>
      </c>
      <c r="H3561" s="3"/>
      <c r="I3561" s="3"/>
      <c r="J3561" s="3"/>
    </row>
    <row r="3562" spans="1:18">
      <c r="A3562">
        <v>3557</v>
      </c>
      <c r="B3562" s="6">
        <f>'EstExp 11-19'!C435</f>
        <v>0</v>
      </c>
      <c r="D3562" t="b">
        <f t="shared" ca="1" si="54"/>
        <v>1</v>
      </c>
      <c r="E3562" cm="1">
        <f t="array" aca="1" ref="E3562" ca="1">IF(F3562&lt;&gt;"",INDIRECT("'"&amp;F3562&amp;"'!"&amp;G3562),"")</f>
        <v>0</v>
      </c>
      <c r="F3562" s="1175" t="s">
        <v>3614</v>
      </c>
      <c r="G3562" t="s">
        <v>4386</v>
      </c>
      <c r="R3562" s="1175"/>
    </row>
    <row r="3563" spans="1:18">
      <c r="A3563">
        <v>3558</v>
      </c>
      <c r="B3563" s="6">
        <f>'EstExp 11-19'!C436</f>
        <v>0</v>
      </c>
      <c r="D3563" t="b">
        <f t="shared" ca="1" si="54"/>
        <v>1</v>
      </c>
      <c r="E3563" cm="1">
        <f t="array" aca="1" ref="E3563" ca="1">IF(F3563&lt;&gt;"",INDIRECT("'"&amp;F3563&amp;"'!"&amp;G3563),"")</f>
        <v>0</v>
      </c>
      <c r="F3563" s="1175" t="s">
        <v>3614</v>
      </c>
      <c r="G3563" t="s">
        <v>4387</v>
      </c>
      <c r="R3563" s="1175"/>
    </row>
    <row r="3564" spans="1:18" ht="15" customHeight="1">
      <c r="A3564">
        <v>3559</v>
      </c>
      <c r="B3564" s="6">
        <f>'EstExp 11-19'!C437</f>
        <v>0</v>
      </c>
      <c r="D3564" t="b">
        <f t="shared" ca="1" si="54"/>
        <v>1</v>
      </c>
      <c r="E3564" cm="1">
        <f t="array" aca="1" ref="E3564" ca="1">IF(F3564&lt;&gt;"",INDIRECT("'"&amp;F3564&amp;"'!"&amp;G3564),"")</f>
        <v>0</v>
      </c>
      <c r="F3564" s="1175" t="s">
        <v>3614</v>
      </c>
      <c r="G3564" t="s">
        <v>4388</v>
      </c>
      <c r="H3564" s="3"/>
      <c r="I3564" s="3"/>
      <c r="J3564" s="3"/>
    </row>
    <row r="3565" spans="1:18" ht="15" customHeight="1">
      <c r="A3565">
        <v>3560</v>
      </c>
      <c r="B3565" s="6">
        <f>'EstExp 11-19'!C438</f>
        <v>0</v>
      </c>
      <c r="D3565" t="b">
        <f t="shared" ca="1" si="54"/>
        <v>1</v>
      </c>
      <c r="E3565" cm="1">
        <f t="array" aca="1" ref="E3565" ca="1">IF(F3565&lt;&gt;"",INDIRECT("'"&amp;F3565&amp;"'!"&amp;G3565),"")</f>
        <v>0</v>
      </c>
      <c r="F3565" s="1175" t="s">
        <v>3614</v>
      </c>
      <c r="G3565" t="s">
        <v>4389</v>
      </c>
    </row>
    <row r="3566" spans="1:18" ht="15" customHeight="1">
      <c r="A3566">
        <v>3561</v>
      </c>
      <c r="B3566" s="6">
        <f>'EstExp 11-19'!C453</f>
        <v>0</v>
      </c>
      <c r="D3566" t="b">
        <f t="shared" ca="1" si="54"/>
        <v>1</v>
      </c>
      <c r="E3566" cm="1">
        <f t="array" aca="1" ref="E3566" ca="1">IF(F3566&lt;&gt;"",INDIRECT("'"&amp;F3566&amp;"'!"&amp;G3566),"")</f>
        <v>0</v>
      </c>
      <c r="F3566" s="1175" t="s">
        <v>3614</v>
      </c>
      <c r="G3566" t="s">
        <v>4390</v>
      </c>
    </row>
    <row r="3567" spans="1:18" ht="15.75" customHeight="1">
      <c r="A3567" s="1">
        <v>3562</v>
      </c>
      <c r="C3567" s="2" t="s">
        <v>3581</v>
      </c>
      <c r="E3567" t="str" cm="1">
        <f t="array" aca="1" ref="E3567" ca="1">IF(F3567&lt;&gt;"",INDIRECT("'"&amp;F3567&amp;"'!"&amp;G3567),"")</f>
        <v/>
      </c>
      <c r="F3567" s="550"/>
      <c r="R3567" s="1175"/>
    </row>
    <row r="3568" spans="1:18" ht="15" customHeight="1">
      <c r="A3568">
        <v>3563</v>
      </c>
      <c r="B3568" s="6">
        <f>'EstExp 11-19'!D434</f>
        <v>0</v>
      </c>
      <c r="D3568" t="b">
        <f t="shared" ref="D3568:D3573" ca="1" si="55">E3568=B3568</f>
        <v>1</v>
      </c>
      <c r="E3568" cm="1">
        <f t="array" aca="1" ref="E3568" ca="1">IF(F3568&lt;&gt;"",INDIRECT("'"&amp;F3568&amp;"'!"&amp;G3568),"")</f>
        <v>0</v>
      </c>
      <c r="F3568" s="1175" t="s">
        <v>3614</v>
      </c>
      <c r="G3568" t="s">
        <v>4391</v>
      </c>
      <c r="H3568" s="3"/>
      <c r="I3568" s="3"/>
      <c r="J3568" s="3"/>
    </row>
    <row r="3569" spans="1:10" ht="15" customHeight="1">
      <c r="A3569">
        <v>3564</v>
      </c>
      <c r="B3569" s="6">
        <f>'EstExp 11-19'!D435</f>
        <v>0</v>
      </c>
      <c r="D3569" t="b">
        <f t="shared" ca="1" si="55"/>
        <v>1</v>
      </c>
      <c r="E3569" cm="1">
        <f t="array" aca="1" ref="E3569" ca="1">IF(F3569&lt;&gt;"",INDIRECT("'"&amp;F3569&amp;"'!"&amp;G3569),"")</f>
        <v>0</v>
      </c>
      <c r="F3569" s="1175" t="s">
        <v>3614</v>
      </c>
      <c r="G3569" t="s">
        <v>4392</v>
      </c>
      <c r="H3569" s="3"/>
      <c r="I3569" s="3"/>
      <c r="J3569" s="3"/>
    </row>
    <row r="3570" spans="1:10" ht="15" customHeight="1">
      <c r="A3570">
        <v>3565</v>
      </c>
      <c r="B3570" s="6">
        <f>'EstExp 11-19'!D436</f>
        <v>0</v>
      </c>
      <c r="D3570" t="b">
        <f t="shared" ca="1" si="55"/>
        <v>1</v>
      </c>
      <c r="E3570" cm="1">
        <f t="array" aca="1" ref="E3570" ca="1">IF(F3570&lt;&gt;"",INDIRECT("'"&amp;F3570&amp;"'!"&amp;G3570),"")</f>
        <v>0</v>
      </c>
      <c r="F3570" s="1175" t="s">
        <v>3614</v>
      </c>
      <c r="G3570" t="s">
        <v>4393</v>
      </c>
      <c r="H3570" s="3"/>
      <c r="I3570" s="3"/>
      <c r="J3570" s="3"/>
    </row>
    <row r="3571" spans="1:10" ht="15" customHeight="1">
      <c r="A3571">
        <v>3566</v>
      </c>
      <c r="B3571" s="6">
        <f>'EstExp 11-19'!D437</f>
        <v>0</v>
      </c>
      <c r="D3571" t="b">
        <f t="shared" ca="1" si="55"/>
        <v>1</v>
      </c>
      <c r="E3571" cm="1">
        <f t="array" aca="1" ref="E3571" ca="1">IF(F3571&lt;&gt;"",INDIRECT("'"&amp;F3571&amp;"'!"&amp;G3571),"")</f>
        <v>0</v>
      </c>
      <c r="F3571" s="1175" t="s">
        <v>3614</v>
      </c>
      <c r="G3571" t="s">
        <v>4394</v>
      </c>
      <c r="H3571" s="3"/>
      <c r="I3571" s="3"/>
      <c r="J3571" s="3"/>
    </row>
    <row r="3572" spans="1:10" ht="15" customHeight="1">
      <c r="A3572">
        <v>3567</v>
      </c>
      <c r="B3572" s="6">
        <f>'EstExp 11-19'!D438</f>
        <v>0</v>
      </c>
      <c r="D3572" t="b">
        <f t="shared" ca="1" si="55"/>
        <v>1</v>
      </c>
      <c r="E3572" cm="1">
        <f t="array" aca="1" ref="E3572" ca="1">IF(F3572&lt;&gt;"",INDIRECT("'"&amp;F3572&amp;"'!"&amp;G3572),"")</f>
        <v>0</v>
      </c>
      <c r="F3572" s="1175" t="s">
        <v>3614</v>
      </c>
      <c r="G3572" t="s">
        <v>4395</v>
      </c>
      <c r="H3572" s="3"/>
      <c r="I3572" s="3"/>
      <c r="J3572" s="3"/>
    </row>
    <row r="3573" spans="1:10" ht="15" customHeight="1">
      <c r="A3573">
        <v>3568</v>
      </c>
      <c r="B3573" s="6">
        <f>'EstExp 11-19'!D453</f>
        <v>0</v>
      </c>
      <c r="D3573" t="b">
        <f t="shared" ca="1" si="55"/>
        <v>1</v>
      </c>
      <c r="E3573" cm="1">
        <f t="array" aca="1" ref="E3573" ca="1">IF(F3573&lt;&gt;"",INDIRECT("'"&amp;F3573&amp;"'!"&amp;G3573),"")</f>
        <v>0</v>
      </c>
      <c r="F3573" s="1175" t="s">
        <v>3614</v>
      </c>
      <c r="G3573" t="s">
        <v>4396</v>
      </c>
    </row>
    <row r="3574" spans="1:10" ht="15.75" customHeight="1">
      <c r="A3574" s="1">
        <v>3569</v>
      </c>
      <c r="C3574" s="2" t="s">
        <v>3581</v>
      </c>
      <c r="E3574" t="str" cm="1">
        <f t="array" aca="1" ref="E3574" ca="1">IF(F3574&lt;&gt;"",INDIRECT("'"&amp;F3574&amp;"'!"&amp;G3574),"")</f>
        <v/>
      </c>
      <c r="F3574" s="550"/>
      <c r="H3574" s="3"/>
      <c r="I3574" s="3"/>
      <c r="J3574" s="3"/>
    </row>
    <row r="3575" spans="1:10" ht="15" customHeight="1">
      <c r="A3575">
        <v>3570</v>
      </c>
      <c r="B3575" s="6">
        <f>'EstExp 11-19'!E434</f>
        <v>0</v>
      </c>
      <c r="D3575" t="b">
        <f t="shared" ref="D3575:D3580" ca="1" si="56">E3575=B3575</f>
        <v>1</v>
      </c>
      <c r="E3575" cm="1">
        <f t="array" aca="1" ref="E3575" ca="1">IF(F3575&lt;&gt;"",INDIRECT("'"&amp;F3575&amp;"'!"&amp;G3575),"")</f>
        <v>0</v>
      </c>
      <c r="F3575" s="1175" t="s">
        <v>3614</v>
      </c>
      <c r="G3575" t="s">
        <v>4397</v>
      </c>
    </row>
    <row r="3576" spans="1:10" ht="15" customHeight="1">
      <c r="A3576">
        <v>3571</v>
      </c>
      <c r="B3576" s="6">
        <f>'EstExp 11-19'!E435</f>
        <v>0</v>
      </c>
      <c r="D3576" t="b">
        <f t="shared" ca="1" si="56"/>
        <v>1</v>
      </c>
      <c r="E3576" cm="1">
        <f t="array" aca="1" ref="E3576" ca="1">IF(F3576&lt;&gt;"",INDIRECT("'"&amp;F3576&amp;"'!"&amp;G3576),"")</f>
        <v>0</v>
      </c>
      <c r="F3576" s="1175" t="s">
        <v>3614</v>
      </c>
      <c r="G3576" t="s">
        <v>4398</v>
      </c>
      <c r="H3576" s="3"/>
      <c r="I3576" s="3"/>
      <c r="J3576" s="3"/>
    </row>
    <row r="3577" spans="1:10" ht="15" customHeight="1">
      <c r="A3577">
        <v>3572</v>
      </c>
      <c r="B3577" s="6">
        <f>'EstExp 11-19'!E436</f>
        <v>0</v>
      </c>
      <c r="D3577" t="b">
        <f t="shared" ca="1" si="56"/>
        <v>1</v>
      </c>
      <c r="E3577" cm="1">
        <f t="array" aca="1" ref="E3577" ca="1">IF(F3577&lt;&gt;"",INDIRECT("'"&amp;F3577&amp;"'!"&amp;G3577),"")</f>
        <v>0</v>
      </c>
      <c r="F3577" s="1175" t="s">
        <v>3614</v>
      </c>
      <c r="G3577" t="s">
        <v>4399</v>
      </c>
      <c r="H3577" s="3"/>
      <c r="I3577" s="3"/>
      <c r="J3577" s="3"/>
    </row>
    <row r="3578" spans="1:10" ht="15" customHeight="1">
      <c r="A3578">
        <v>3573</v>
      </c>
      <c r="B3578" s="6">
        <f>'EstExp 11-19'!E437</f>
        <v>0</v>
      </c>
      <c r="D3578" t="b">
        <f t="shared" ca="1" si="56"/>
        <v>1</v>
      </c>
      <c r="E3578" cm="1">
        <f t="array" aca="1" ref="E3578" ca="1">IF(F3578&lt;&gt;"",INDIRECT("'"&amp;F3578&amp;"'!"&amp;G3578),"")</f>
        <v>0</v>
      </c>
      <c r="F3578" s="1175" t="s">
        <v>3614</v>
      </c>
      <c r="G3578" t="s">
        <v>4400</v>
      </c>
      <c r="H3578" s="3"/>
      <c r="I3578" s="3"/>
      <c r="J3578" s="3"/>
    </row>
    <row r="3579" spans="1:10" ht="15" customHeight="1">
      <c r="A3579">
        <v>3574</v>
      </c>
      <c r="B3579" s="6">
        <f>'EstExp 11-19'!E438</f>
        <v>0</v>
      </c>
      <c r="D3579" t="b">
        <f t="shared" ca="1" si="56"/>
        <v>1</v>
      </c>
      <c r="E3579" cm="1">
        <f t="array" aca="1" ref="E3579" ca="1">IF(F3579&lt;&gt;"",INDIRECT("'"&amp;F3579&amp;"'!"&amp;G3579),"")</f>
        <v>0</v>
      </c>
      <c r="F3579" s="1175" t="s">
        <v>3614</v>
      </c>
      <c r="G3579" t="s">
        <v>4401</v>
      </c>
      <c r="H3579" s="3"/>
      <c r="I3579" s="3"/>
      <c r="J3579" s="3"/>
    </row>
    <row r="3580" spans="1:10" ht="15" customHeight="1">
      <c r="A3580">
        <v>3575</v>
      </c>
      <c r="B3580" s="6">
        <f>'EstExp 11-19'!E453</f>
        <v>0</v>
      </c>
      <c r="D3580" t="b">
        <f t="shared" ca="1" si="56"/>
        <v>1</v>
      </c>
      <c r="E3580" cm="1">
        <f t="array" aca="1" ref="E3580" ca="1">IF(F3580&lt;&gt;"",INDIRECT("'"&amp;F3580&amp;"'!"&amp;G3580),"")</f>
        <v>0</v>
      </c>
      <c r="F3580" s="1175" t="s">
        <v>3614</v>
      </c>
      <c r="G3580" t="s">
        <v>4402</v>
      </c>
      <c r="H3580" s="3"/>
      <c r="I3580" s="3"/>
      <c r="J3580" s="3"/>
    </row>
    <row r="3581" spans="1:10" ht="15.75" customHeight="1">
      <c r="A3581" s="1">
        <v>3576</v>
      </c>
      <c r="C3581" s="2" t="s">
        <v>3581</v>
      </c>
      <c r="E3581" t="str" cm="1">
        <f t="array" aca="1" ref="E3581" ca="1">IF(F3581&lt;&gt;"",INDIRECT("'"&amp;F3581&amp;"'!"&amp;G3581),"")</f>
        <v/>
      </c>
      <c r="F3581" s="550"/>
      <c r="H3581" s="3"/>
      <c r="I3581" s="3"/>
      <c r="J3581" s="3"/>
    </row>
    <row r="3582" spans="1:10" ht="15" customHeight="1">
      <c r="A3582">
        <v>3577</v>
      </c>
      <c r="B3582" s="6">
        <f>'EstExp 11-19'!F434</f>
        <v>0</v>
      </c>
      <c r="D3582" t="b">
        <f t="shared" ref="D3582:D3587" ca="1" si="57">E3582=B3582</f>
        <v>1</v>
      </c>
      <c r="E3582" cm="1">
        <f t="array" aca="1" ref="E3582" ca="1">IF(F3582&lt;&gt;"",INDIRECT("'"&amp;F3582&amp;"'!"&amp;G3582),"")</f>
        <v>0</v>
      </c>
      <c r="F3582" s="1175" t="s">
        <v>3614</v>
      </c>
      <c r="G3582" t="s">
        <v>4403</v>
      </c>
    </row>
    <row r="3583" spans="1:10" ht="15" customHeight="1">
      <c r="A3583">
        <v>3578</v>
      </c>
      <c r="B3583" s="6">
        <f>'EstExp 11-19'!F435</f>
        <v>0</v>
      </c>
      <c r="D3583" t="b">
        <f t="shared" ca="1" si="57"/>
        <v>1</v>
      </c>
      <c r="E3583" cm="1">
        <f t="array" aca="1" ref="E3583" ca="1">IF(F3583&lt;&gt;"",INDIRECT("'"&amp;F3583&amp;"'!"&amp;G3583),"")</f>
        <v>0</v>
      </c>
      <c r="F3583" s="1175" t="s">
        <v>3614</v>
      </c>
      <c r="G3583" t="s">
        <v>4404</v>
      </c>
      <c r="H3583" s="3"/>
      <c r="I3583" s="3"/>
      <c r="J3583" s="3"/>
    </row>
    <row r="3584" spans="1:10" ht="15" customHeight="1">
      <c r="A3584">
        <v>3579</v>
      </c>
      <c r="B3584" s="6">
        <f>'EstExp 11-19'!F436</f>
        <v>0</v>
      </c>
      <c r="D3584" t="b">
        <f t="shared" ca="1" si="57"/>
        <v>1</v>
      </c>
      <c r="E3584" cm="1">
        <f t="array" aca="1" ref="E3584" ca="1">IF(F3584&lt;&gt;"",INDIRECT("'"&amp;F3584&amp;"'!"&amp;G3584),"")</f>
        <v>0</v>
      </c>
      <c r="F3584" s="1175" t="s">
        <v>3614</v>
      </c>
      <c r="G3584" t="s">
        <v>4405</v>
      </c>
      <c r="H3584" s="3"/>
      <c r="I3584" s="3"/>
      <c r="J3584" s="3"/>
    </row>
    <row r="3585" spans="1:10" ht="15" customHeight="1">
      <c r="A3585">
        <v>3580</v>
      </c>
      <c r="B3585" s="6">
        <f>'EstExp 11-19'!F437</f>
        <v>0</v>
      </c>
      <c r="D3585" t="b">
        <f t="shared" ca="1" si="57"/>
        <v>1</v>
      </c>
      <c r="E3585" cm="1">
        <f t="array" aca="1" ref="E3585" ca="1">IF(F3585&lt;&gt;"",INDIRECT("'"&amp;F3585&amp;"'!"&amp;G3585),"")</f>
        <v>0</v>
      </c>
      <c r="F3585" s="1175" t="s">
        <v>3614</v>
      </c>
      <c r="G3585" t="s">
        <v>4406</v>
      </c>
      <c r="H3585" s="3"/>
      <c r="I3585" s="3"/>
      <c r="J3585" s="3"/>
    </row>
    <row r="3586" spans="1:10" ht="15" customHeight="1">
      <c r="A3586">
        <v>3581</v>
      </c>
      <c r="B3586" s="6">
        <f>'EstExp 11-19'!F438</f>
        <v>0</v>
      </c>
      <c r="D3586" t="b">
        <f t="shared" ca="1" si="57"/>
        <v>1</v>
      </c>
      <c r="E3586" cm="1">
        <f t="array" aca="1" ref="E3586" ca="1">IF(F3586&lt;&gt;"",INDIRECT("'"&amp;F3586&amp;"'!"&amp;G3586),"")</f>
        <v>0</v>
      </c>
      <c r="F3586" s="1175" t="s">
        <v>3614</v>
      </c>
      <c r="G3586" t="s">
        <v>4407</v>
      </c>
    </row>
    <row r="3587" spans="1:10" ht="15" customHeight="1">
      <c r="A3587">
        <v>3582</v>
      </c>
      <c r="B3587" s="6">
        <f>'EstExp 11-19'!F453</f>
        <v>0</v>
      </c>
      <c r="D3587" t="b">
        <f t="shared" ca="1" si="57"/>
        <v>1</v>
      </c>
      <c r="E3587" cm="1">
        <f t="array" aca="1" ref="E3587" ca="1">IF(F3587&lt;&gt;"",INDIRECT("'"&amp;F3587&amp;"'!"&amp;G3587),"")</f>
        <v>0</v>
      </c>
      <c r="F3587" s="1175" t="s">
        <v>3614</v>
      </c>
      <c r="G3587" t="s">
        <v>4408</v>
      </c>
    </row>
    <row r="3588" spans="1:10" ht="15.75" customHeight="1">
      <c r="A3588" s="1">
        <v>3583</v>
      </c>
      <c r="C3588" s="2" t="s">
        <v>3581</v>
      </c>
      <c r="E3588" t="str" cm="1">
        <f t="array" aca="1" ref="E3588" ca="1">IF(F3588&lt;&gt;"",INDIRECT("'"&amp;F3588&amp;"'!"&amp;G3588),"")</f>
        <v/>
      </c>
      <c r="F3588" s="550"/>
      <c r="H3588" s="3"/>
      <c r="I3588" s="3"/>
      <c r="J3588" s="3"/>
    </row>
    <row r="3589" spans="1:10" ht="15" customHeight="1">
      <c r="A3589">
        <v>3584</v>
      </c>
      <c r="B3589" s="6">
        <f>'EstExp 11-19'!G434</f>
        <v>0</v>
      </c>
      <c r="D3589" t="b">
        <f t="shared" ref="D3589:D3594" ca="1" si="58">E3589=B3589</f>
        <v>1</v>
      </c>
      <c r="E3589" cm="1">
        <f t="array" aca="1" ref="E3589" ca="1">IF(F3589&lt;&gt;"",INDIRECT("'"&amp;F3589&amp;"'!"&amp;G3589),"")</f>
        <v>0</v>
      </c>
      <c r="F3589" s="1175" t="s">
        <v>3614</v>
      </c>
      <c r="G3589" t="s">
        <v>4409</v>
      </c>
    </row>
    <row r="3590" spans="1:10" ht="15" customHeight="1">
      <c r="A3590">
        <v>3585</v>
      </c>
      <c r="B3590" s="6">
        <f>'EstExp 11-19'!G435</f>
        <v>0</v>
      </c>
      <c r="D3590" t="b">
        <f t="shared" ca="1" si="58"/>
        <v>1</v>
      </c>
      <c r="E3590" cm="1">
        <f t="array" aca="1" ref="E3590" ca="1">IF(F3590&lt;&gt;"",INDIRECT("'"&amp;F3590&amp;"'!"&amp;G3590),"")</f>
        <v>0</v>
      </c>
      <c r="F3590" s="1175" t="s">
        <v>3614</v>
      </c>
      <c r="G3590" t="s">
        <v>4410</v>
      </c>
    </row>
    <row r="3591" spans="1:10" ht="15" customHeight="1">
      <c r="A3591">
        <v>3586</v>
      </c>
      <c r="B3591" s="6">
        <f>'EstExp 11-19'!G436</f>
        <v>0</v>
      </c>
      <c r="D3591" t="b">
        <f t="shared" ca="1" si="58"/>
        <v>1</v>
      </c>
      <c r="E3591" cm="1">
        <f t="array" aca="1" ref="E3591" ca="1">IF(F3591&lt;&gt;"",INDIRECT("'"&amp;F3591&amp;"'!"&amp;G3591),"")</f>
        <v>0</v>
      </c>
      <c r="F3591" s="1175" t="s">
        <v>3614</v>
      </c>
      <c r="G3591" t="s">
        <v>4411</v>
      </c>
    </row>
    <row r="3592" spans="1:10" ht="15" customHeight="1">
      <c r="A3592">
        <v>3587</v>
      </c>
      <c r="B3592" s="6">
        <f>'EstExp 11-19'!G437</f>
        <v>0</v>
      </c>
      <c r="D3592" t="b">
        <f t="shared" ca="1" si="58"/>
        <v>1</v>
      </c>
      <c r="E3592" cm="1">
        <f t="array" aca="1" ref="E3592" ca="1">IF(F3592&lt;&gt;"",INDIRECT("'"&amp;F3592&amp;"'!"&amp;G3592),"")</f>
        <v>0</v>
      </c>
      <c r="F3592" s="1175" t="s">
        <v>3614</v>
      </c>
      <c r="G3592" t="s">
        <v>4412</v>
      </c>
      <c r="H3592" s="3"/>
      <c r="I3592" s="3"/>
      <c r="J3592" s="3"/>
    </row>
    <row r="3593" spans="1:10" ht="15" customHeight="1">
      <c r="A3593">
        <v>3588</v>
      </c>
      <c r="B3593" s="6">
        <f>'EstExp 11-19'!G438</f>
        <v>0</v>
      </c>
      <c r="D3593" t="b">
        <f t="shared" ca="1" si="58"/>
        <v>1</v>
      </c>
      <c r="E3593" cm="1">
        <f t="array" aca="1" ref="E3593" ca="1">IF(F3593&lt;&gt;"",INDIRECT("'"&amp;F3593&amp;"'!"&amp;G3593),"")</f>
        <v>0</v>
      </c>
      <c r="F3593" s="1175" t="s">
        <v>3614</v>
      </c>
      <c r="G3593" t="s">
        <v>4413</v>
      </c>
      <c r="H3593" s="3"/>
      <c r="I3593" s="3"/>
      <c r="J3593" s="3"/>
    </row>
    <row r="3594" spans="1:10" ht="15" customHeight="1">
      <c r="A3594">
        <v>3589</v>
      </c>
      <c r="B3594" s="6">
        <f>'EstExp 11-19'!G453</f>
        <v>0</v>
      </c>
      <c r="D3594" t="b">
        <f t="shared" ca="1" si="58"/>
        <v>1</v>
      </c>
      <c r="E3594" cm="1">
        <f t="array" aca="1" ref="E3594" ca="1">IF(F3594&lt;&gt;"",INDIRECT("'"&amp;F3594&amp;"'!"&amp;G3594),"")</f>
        <v>0</v>
      </c>
      <c r="F3594" s="1175" t="s">
        <v>3614</v>
      </c>
      <c r="G3594" t="s">
        <v>4414</v>
      </c>
      <c r="H3594" s="3"/>
      <c r="I3594" s="3"/>
      <c r="J3594" s="3"/>
    </row>
    <row r="3595" spans="1:10" ht="15.75" customHeight="1">
      <c r="A3595" s="1">
        <v>3590</v>
      </c>
      <c r="C3595" s="2" t="s">
        <v>3581</v>
      </c>
      <c r="E3595" t="str" cm="1">
        <f t="array" aca="1" ref="E3595" ca="1">IF(F3595&lt;&gt;"",INDIRECT("'"&amp;F3595&amp;"'!"&amp;G3595),"")</f>
        <v/>
      </c>
      <c r="F3595" s="550"/>
      <c r="H3595" s="3"/>
      <c r="I3595" s="3"/>
      <c r="J3595" s="3"/>
    </row>
    <row r="3596" spans="1:10" ht="15" customHeight="1">
      <c r="A3596">
        <v>3591</v>
      </c>
      <c r="B3596" s="6">
        <f>'EstExp 11-19'!H434</f>
        <v>0</v>
      </c>
      <c r="D3596" t="b">
        <f t="shared" ref="D3596:D3602" ca="1" si="59">E3596=B3596</f>
        <v>1</v>
      </c>
      <c r="E3596" cm="1">
        <f t="array" aca="1" ref="E3596" ca="1">IF(F3596&lt;&gt;"",INDIRECT("'"&amp;F3596&amp;"'!"&amp;G3596),"")</f>
        <v>0</v>
      </c>
      <c r="F3596" s="1175" t="s">
        <v>3614</v>
      </c>
      <c r="G3596" t="s">
        <v>4415</v>
      </c>
      <c r="H3596" s="3"/>
      <c r="I3596" s="3"/>
      <c r="J3596" s="3"/>
    </row>
    <row r="3597" spans="1:10" ht="15" customHeight="1">
      <c r="A3597">
        <v>3592</v>
      </c>
      <c r="B3597" s="6">
        <f>'EstExp 11-19'!H435</f>
        <v>0</v>
      </c>
      <c r="D3597" t="b">
        <f t="shared" ca="1" si="59"/>
        <v>1</v>
      </c>
      <c r="E3597" cm="1">
        <f t="array" aca="1" ref="E3597" ca="1">IF(F3597&lt;&gt;"",INDIRECT("'"&amp;F3597&amp;"'!"&amp;G3597),"")</f>
        <v>0</v>
      </c>
      <c r="F3597" s="1175" t="s">
        <v>3614</v>
      </c>
      <c r="G3597" t="s">
        <v>4416</v>
      </c>
      <c r="H3597" s="3"/>
      <c r="I3597" s="3"/>
      <c r="J3597" s="3"/>
    </row>
    <row r="3598" spans="1:10" ht="15" customHeight="1">
      <c r="A3598">
        <v>3593</v>
      </c>
      <c r="B3598" s="6">
        <f>'EstExp 11-19'!H436</f>
        <v>0</v>
      </c>
      <c r="D3598" t="b">
        <f t="shared" ca="1" si="59"/>
        <v>1</v>
      </c>
      <c r="E3598" cm="1">
        <f t="array" aca="1" ref="E3598" ca="1">IF(F3598&lt;&gt;"",INDIRECT("'"&amp;F3598&amp;"'!"&amp;G3598),"")</f>
        <v>0</v>
      </c>
      <c r="F3598" s="1175" t="s">
        <v>3614</v>
      </c>
      <c r="G3598" t="s">
        <v>4417</v>
      </c>
      <c r="H3598" s="3"/>
      <c r="I3598" s="3"/>
      <c r="J3598" s="3"/>
    </row>
    <row r="3599" spans="1:10" ht="15" customHeight="1">
      <c r="A3599">
        <v>3594</v>
      </c>
      <c r="B3599" s="6">
        <f>'EstExp 11-19'!H437</f>
        <v>0</v>
      </c>
      <c r="D3599" t="b">
        <f t="shared" ca="1" si="59"/>
        <v>1</v>
      </c>
      <c r="E3599" cm="1">
        <f t="array" aca="1" ref="E3599" ca="1">IF(F3599&lt;&gt;"",INDIRECT("'"&amp;F3599&amp;"'!"&amp;G3599),"")</f>
        <v>0</v>
      </c>
      <c r="F3599" s="1175" t="s">
        <v>3614</v>
      </c>
      <c r="G3599" t="s">
        <v>4418</v>
      </c>
      <c r="H3599" s="3"/>
      <c r="I3599" s="3"/>
      <c r="J3599" s="3"/>
    </row>
    <row r="3600" spans="1:10" ht="15" customHeight="1">
      <c r="A3600">
        <v>3595</v>
      </c>
      <c r="B3600" s="6">
        <f>'EstExp 11-19'!H438</f>
        <v>0</v>
      </c>
      <c r="D3600" t="b">
        <f t="shared" ca="1" si="59"/>
        <v>1</v>
      </c>
      <c r="E3600" cm="1">
        <f t="array" aca="1" ref="E3600" ca="1">IF(F3600&lt;&gt;"",INDIRECT("'"&amp;F3600&amp;"'!"&amp;G3600),"")</f>
        <v>0</v>
      </c>
      <c r="F3600" s="1175" t="s">
        <v>3614</v>
      </c>
      <c r="G3600" t="s">
        <v>4419</v>
      </c>
    </row>
    <row r="3601" spans="1:18" ht="15" customHeight="1">
      <c r="A3601">
        <v>3596</v>
      </c>
      <c r="B3601" s="6">
        <f>'EstExp 11-19'!H446</f>
        <v>0</v>
      </c>
      <c r="D3601" t="b">
        <f t="shared" ca="1" si="59"/>
        <v>1</v>
      </c>
      <c r="E3601" cm="1">
        <f t="array" aca="1" ref="E3601" ca="1">IF(F3601&lt;&gt;"",INDIRECT("'"&amp;F3601&amp;"'!"&amp;G3601),"")</f>
        <v>0</v>
      </c>
      <c r="F3601" s="1175" t="s">
        <v>3614</v>
      </c>
      <c r="G3601" t="s">
        <v>4420</v>
      </c>
    </row>
    <row r="3602" spans="1:18" ht="15" customHeight="1">
      <c r="A3602">
        <v>3597</v>
      </c>
      <c r="B3602" s="6">
        <f>'EstExp 11-19'!H451</f>
        <v>0</v>
      </c>
      <c r="D3602" t="b">
        <f t="shared" ca="1" si="59"/>
        <v>1</v>
      </c>
      <c r="E3602" cm="1">
        <f t="array" aca="1" ref="E3602" ca="1">IF(F3602&lt;&gt;"",INDIRECT("'"&amp;F3602&amp;"'!"&amp;G3602),"")</f>
        <v>0</v>
      </c>
      <c r="F3602" s="1175" t="s">
        <v>3614</v>
      </c>
      <c r="G3602" t="s">
        <v>4421</v>
      </c>
      <c r="H3602" s="3"/>
      <c r="I3602" s="3"/>
      <c r="J3602" s="3"/>
    </row>
    <row r="3603" spans="1:18" ht="15.75" customHeight="1">
      <c r="A3603" s="1">
        <v>3598</v>
      </c>
      <c r="C3603" s="2" t="s">
        <v>3581</v>
      </c>
      <c r="E3603" t="str" cm="1">
        <f t="array" aca="1" ref="E3603" ca="1">IF(F3603&lt;&gt;"",INDIRECT("'"&amp;F3603&amp;"'!"&amp;G3603),"")</f>
        <v/>
      </c>
      <c r="F3603" s="550"/>
    </row>
    <row r="3604" spans="1:18" ht="15" customHeight="1">
      <c r="A3604">
        <v>3599</v>
      </c>
      <c r="B3604" s="6">
        <f>'EstExp 11-19'!H453</f>
        <v>0</v>
      </c>
      <c r="D3604" t="b">
        <f ca="1">E3604=B3604</f>
        <v>1</v>
      </c>
      <c r="E3604" cm="1">
        <f t="array" aca="1" ref="E3604" ca="1">IF(F3604&lt;&gt;"",INDIRECT("'"&amp;F3604&amp;"'!"&amp;G3604),"")</f>
        <v>0</v>
      </c>
      <c r="F3604" s="1175" t="s">
        <v>3614</v>
      </c>
      <c r="G3604" t="s">
        <v>4422</v>
      </c>
      <c r="H3604" s="3"/>
      <c r="I3604" s="3"/>
      <c r="J3604" s="3"/>
    </row>
    <row r="3605" spans="1:18" ht="15.75" customHeight="1">
      <c r="A3605" s="1">
        <v>3600</v>
      </c>
      <c r="C3605" s="2" t="s">
        <v>3581</v>
      </c>
      <c r="E3605" t="str" cm="1">
        <f t="array" aca="1" ref="E3605" ca="1">IF(F3605&lt;&gt;"",INDIRECT("'"&amp;F3605&amp;"'!"&amp;G3605),"")</f>
        <v/>
      </c>
      <c r="F3605" s="550"/>
      <c r="H3605" s="3"/>
      <c r="I3605" s="3"/>
      <c r="J3605" s="3"/>
    </row>
    <row r="3606" spans="1:18" ht="15" customHeight="1">
      <c r="A3606">
        <v>3601</v>
      </c>
      <c r="B3606" s="7">
        <f>'EstExp 11-19'!H442</f>
        <v>0</v>
      </c>
      <c r="C3606" s="2" t="s">
        <v>3871</v>
      </c>
      <c r="D3606" t="b">
        <f ca="1">E3606=B3606</f>
        <v>1</v>
      </c>
      <c r="E3606" cm="1">
        <f t="array" aca="1" ref="E3606" ca="1">IF(F3606&lt;&gt;"",INDIRECT("'"&amp;F3606&amp;"'!"&amp;G3606),"")</f>
        <v>0</v>
      </c>
      <c r="F3606" s="1175" t="s">
        <v>3614</v>
      </c>
      <c r="G3606" t="s">
        <v>4423</v>
      </c>
      <c r="H3606" s="3"/>
      <c r="I3606" s="3"/>
      <c r="J3606" s="3"/>
    </row>
    <row r="3607" spans="1:18" ht="15" customHeight="1">
      <c r="A3607">
        <v>3602</v>
      </c>
      <c r="B3607" s="7">
        <f>'EstExp 11-19'!H443</f>
        <v>0</v>
      </c>
      <c r="C3607" s="5" t="s">
        <v>3871</v>
      </c>
      <c r="D3607" t="b">
        <f ca="1">E3607=B3607</f>
        <v>1</v>
      </c>
      <c r="E3607" cm="1">
        <f t="array" aca="1" ref="E3607" ca="1">IF(F3607&lt;&gt;"",INDIRECT("'"&amp;F3607&amp;"'!"&amp;G3607),"")</f>
        <v>0</v>
      </c>
      <c r="F3607" s="1175" t="s">
        <v>3614</v>
      </c>
      <c r="G3607" t="s">
        <v>4424</v>
      </c>
      <c r="H3607" s="3"/>
      <c r="I3607" s="3"/>
      <c r="J3607" s="3"/>
    </row>
    <row r="3608" spans="1:18" ht="15.75" customHeight="1">
      <c r="A3608" s="1">
        <v>3603</v>
      </c>
      <c r="C3608" s="2" t="s">
        <v>3871</v>
      </c>
      <c r="E3608" t="str" cm="1">
        <f t="array" aca="1" ref="E3608" ca="1">IF(F3608&lt;&gt;"",INDIRECT("'"&amp;F3608&amp;"'!"&amp;G3608),"")</f>
        <v/>
      </c>
      <c r="F3608" s="550"/>
      <c r="H3608" s="3"/>
      <c r="I3608" s="3"/>
      <c r="J3608" s="3"/>
    </row>
    <row r="3609" spans="1:18" ht="15.75" customHeight="1">
      <c r="A3609" s="1">
        <v>3604</v>
      </c>
      <c r="C3609" s="2" t="s">
        <v>3581</v>
      </c>
      <c r="E3609" t="str" cm="1">
        <f t="array" aca="1" ref="E3609" ca="1">IF(F3609&lt;&gt;"",INDIRECT("'"&amp;F3609&amp;"'!"&amp;G3609),"")</f>
        <v/>
      </c>
      <c r="F3609" s="550"/>
      <c r="H3609" s="3"/>
      <c r="I3609" s="3"/>
      <c r="J3609" s="3"/>
    </row>
    <row r="3610" spans="1:18" ht="15.75" customHeight="1">
      <c r="A3610" s="1">
        <v>3605</v>
      </c>
      <c r="C3610" s="2" t="s">
        <v>3581</v>
      </c>
      <c r="E3610" t="str" cm="1">
        <f t="array" aca="1" ref="E3610" ca="1">IF(F3610&lt;&gt;"",INDIRECT("'"&amp;F3610&amp;"'!"&amp;G3610),"")</f>
        <v/>
      </c>
      <c r="F3610" s="550"/>
      <c r="H3610" s="3"/>
      <c r="I3610" s="3"/>
      <c r="J3610" s="3"/>
    </row>
    <row r="3611" spans="1:18" ht="15.75" customHeight="1">
      <c r="A3611" s="1">
        <v>3606</v>
      </c>
      <c r="C3611" s="2" t="s">
        <v>3581</v>
      </c>
      <c r="E3611" t="str" cm="1">
        <f t="array" aca="1" ref="E3611" ca="1">IF(F3611&lt;&gt;"",INDIRECT("'"&amp;F3611&amp;"'!"&amp;G3611),"")</f>
        <v/>
      </c>
      <c r="F3611" s="550"/>
    </row>
    <row r="3612" spans="1:18" ht="15" customHeight="1">
      <c r="A3612">
        <v>3607</v>
      </c>
      <c r="B3612" s="6">
        <f>'EstExp 11-19'!K434</f>
        <v>0</v>
      </c>
      <c r="D3612" t="b">
        <f t="shared" ref="D3612:D3620" ca="1" si="60">E3612=B3612</f>
        <v>1</v>
      </c>
      <c r="E3612" cm="1">
        <f t="array" aca="1" ref="E3612" ca="1">IF(F3612&lt;&gt;"",INDIRECT("'"&amp;F3612&amp;"'!"&amp;G3612),"")</f>
        <v>0</v>
      </c>
      <c r="F3612" s="1175" t="s">
        <v>3614</v>
      </c>
      <c r="G3612" t="s">
        <v>4425</v>
      </c>
      <c r="H3612" s="3"/>
      <c r="I3612" s="3"/>
      <c r="J3612" s="3"/>
    </row>
    <row r="3613" spans="1:18">
      <c r="A3613">
        <v>3608</v>
      </c>
      <c r="B3613" s="6">
        <f>'EstExp 11-19'!K435</f>
        <v>0</v>
      </c>
      <c r="D3613" t="b">
        <f t="shared" ca="1" si="60"/>
        <v>1</v>
      </c>
      <c r="E3613" cm="1">
        <f t="array" aca="1" ref="E3613" ca="1">IF(F3613&lt;&gt;"",INDIRECT("'"&amp;F3613&amp;"'!"&amp;G3613),"")</f>
        <v>0</v>
      </c>
      <c r="F3613" s="1175" t="s">
        <v>3614</v>
      </c>
      <c r="G3613" t="s">
        <v>4426</v>
      </c>
      <c r="R3613" s="1175"/>
    </row>
    <row r="3614" spans="1:18">
      <c r="A3614">
        <v>3609</v>
      </c>
      <c r="B3614" s="6">
        <f>'EstExp 11-19'!K436</f>
        <v>0</v>
      </c>
      <c r="D3614" t="b">
        <f t="shared" ca="1" si="60"/>
        <v>1</v>
      </c>
      <c r="E3614" cm="1">
        <f t="array" aca="1" ref="E3614" ca="1">IF(F3614&lt;&gt;"",INDIRECT("'"&amp;F3614&amp;"'!"&amp;G3614),"")</f>
        <v>0</v>
      </c>
      <c r="F3614" s="1175" t="s">
        <v>3614</v>
      </c>
      <c r="G3614" t="s">
        <v>4427</v>
      </c>
      <c r="R3614" s="1175"/>
    </row>
    <row r="3615" spans="1:18" ht="15" customHeight="1">
      <c r="A3615">
        <v>3610</v>
      </c>
      <c r="B3615" s="6">
        <f>'EstExp 11-19'!K437</f>
        <v>0</v>
      </c>
      <c r="D3615" t="b">
        <f t="shared" ca="1" si="60"/>
        <v>1</v>
      </c>
      <c r="E3615" cm="1">
        <f t="array" aca="1" ref="E3615" ca="1">IF(F3615&lt;&gt;"",INDIRECT("'"&amp;F3615&amp;"'!"&amp;G3615),"")</f>
        <v>0</v>
      </c>
      <c r="F3615" s="1175" t="s">
        <v>3614</v>
      </c>
      <c r="G3615" t="s">
        <v>4428</v>
      </c>
      <c r="H3615" s="3"/>
      <c r="I3615" s="3"/>
      <c r="J3615" s="3"/>
    </row>
    <row r="3616" spans="1:18" ht="15" customHeight="1">
      <c r="A3616">
        <v>3611</v>
      </c>
      <c r="B3616" s="6">
        <f>'EstExp 11-19'!K438</f>
        <v>0</v>
      </c>
      <c r="D3616" t="b">
        <f t="shared" ca="1" si="60"/>
        <v>1</v>
      </c>
      <c r="E3616" cm="1">
        <f t="array" aca="1" ref="E3616" ca="1">IF(F3616&lt;&gt;"",INDIRECT("'"&amp;F3616&amp;"'!"&amp;G3616),"")</f>
        <v>0</v>
      </c>
      <c r="F3616" s="1175" t="s">
        <v>3614</v>
      </c>
      <c r="G3616" t="s">
        <v>4429</v>
      </c>
      <c r="H3616" s="3"/>
      <c r="I3616" s="3"/>
      <c r="J3616" s="3"/>
    </row>
    <row r="3617" spans="1:18" ht="15" customHeight="1">
      <c r="A3617">
        <v>3612</v>
      </c>
      <c r="B3617" s="6">
        <f>'EstExp 11-19'!K442</f>
        <v>0</v>
      </c>
      <c r="D3617" t="b">
        <f t="shared" ca="1" si="60"/>
        <v>1</v>
      </c>
      <c r="E3617" cm="1">
        <f t="array" aca="1" ref="E3617" ca="1">IF(F3617&lt;&gt;"",INDIRECT("'"&amp;F3617&amp;"'!"&amp;G3617),"")</f>
        <v>0</v>
      </c>
      <c r="F3617" s="1175" t="s">
        <v>3614</v>
      </c>
      <c r="G3617" t="s">
        <v>4430</v>
      </c>
      <c r="H3617" s="3"/>
      <c r="I3617" s="3"/>
      <c r="J3617" s="3"/>
    </row>
    <row r="3618" spans="1:18" ht="15" customHeight="1">
      <c r="A3618">
        <v>3613</v>
      </c>
      <c r="B3618" s="6">
        <f>'EstExp 11-19'!K443</f>
        <v>0</v>
      </c>
      <c r="D3618" t="b">
        <f t="shared" ca="1" si="60"/>
        <v>1</v>
      </c>
      <c r="E3618" cm="1">
        <f t="array" aca="1" ref="E3618" ca="1">IF(F3618&lt;&gt;"",INDIRECT("'"&amp;F3618&amp;"'!"&amp;G3618),"")</f>
        <v>0</v>
      </c>
      <c r="F3618" s="1175" t="s">
        <v>3614</v>
      </c>
      <c r="G3618" t="s">
        <v>4431</v>
      </c>
      <c r="H3618" s="3"/>
      <c r="I3618" s="3"/>
      <c r="J3618" s="3"/>
    </row>
    <row r="3619" spans="1:18" ht="15" customHeight="1">
      <c r="A3619">
        <v>3614</v>
      </c>
      <c r="B3619" s="6">
        <f>'EstExp 11-19'!K446</f>
        <v>0</v>
      </c>
      <c r="D3619" t="b">
        <f t="shared" ca="1" si="60"/>
        <v>1</v>
      </c>
      <c r="E3619" cm="1">
        <f t="array" aca="1" ref="E3619" ca="1">IF(F3619&lt;&gt;"",INDIRECT("'"&amp;F3619&amp;"'!"&amp;G3619),"")</f>
        <v>0</v>
      </c>
      <c r="F3619" s="1175" t="s">
        <v>3614</v>
      </c>
      <c r="G3619" t="s">
        <v>4432</v>
      </c>
      <c r="H3619" s="3"/>
      <c r="I3619" s="3"/>
      <c r="J3619" s="3"/>
    </row>
    <row r="3620" spans="1:18">
      <c r="A3620">
        <v>3615</v>
      </c>
      <c r="B3620" s="6">
        <f>'EstExp 11-19'!K451</f>
        <v>0</v>
      </c>
      <c r="D3620" t="b">
        <f t="shared" ca="1" si="60"/>
        <v>1</v>
      </c>
      <c r="E3620" cm="1">
        <f t="array" aca="1" ref="E3620" ca="1">IF(F3620&lt;&gt;"",INDIRECT("'"&amp;F3620&amp;"'!"&amp;G3620),"")</f>
        <v>0</v>
      </c>
      <c r="F3620" s="1175" t="s">
        <v>3614</v>
      </c>
      <c r="G3620" t="s">
        <v>4433</v>
      </c>
      <c r="R3620" s="1175"/>
    </row>
    <row r="3621" spans="1:18" ht="15.75" customHeight="1">
      <c r="A3621" s="1">
        <v>3616</v>
      </c>
      <c r="C3621" s="2" t="s">
        <v>3581</v>
      </c>
      <c r="E3621" t="str" cm="1">
        <f t="array" aca="1" ref="E3621" ca="1">IF(F3621&lt;&gt;"",INDIRECT("'"&amp;F3621&amp;"'!"&amp;G3621),"")</f>
        <v/>
      </c>
      <c r="F3621" s="550"/>
    </row>
    <row r="3622" spans="1:18" ht="15" customHeight="1">
      <c r="A3622">
        <v>3617</v>
      </c>
      <c r="B3622" s="6">
        <f>'EstExp 11-19'!K453</f>
        <v>0</v>
      </c>
      <c r="D3622" t="b">
        <f ca="1">E3622=B3622</f>
        <v>1</v>
      </c>
      <c r="E3622" cm="1">
        <f t="array" aca="1" ref="E3622" ca="1">IF(F3622&lt;&gt;"",INDIRECT("'"&amp;F3622&amp;"'!"&amp;G3622),"")</f>
        <v>0</v>
      </c>
      <c r="F3622" s="1175" t="s">
        <v>3614</v>
      </c>
      <c r="G3622" t="s">
        <v>4434</v>
      </c>
      <c r="H3622" s="3"/>
      <c r="I3622" s="3"/>
      <c r="J3622" s="3"/>
    </row>
    <row r="3623" spans="1:18" ht="15.75" customHeight="1">
      <c r="A3623" s="1">
        <v>3618</v>
      </c>
      <c r="C3623" s="2" t="s">
        <v>3581</v>
      </c>
      <c r="E3623" t="str" cm="1">
        <f t="array" aca="1" ref="E3623" ca="1">IF(F3623&lt;&gt;"",INDIRECT("'"&amp;F3623&amp;"'!"&amp;G3623),"")</f>
        <v/>
      </c>
      <c r="F3623" s="550"/>
      <c r="H3623" s="3"/>
      <c r="I3623" s="3"/>
      <c r="J3623" s="3"/>
    </row>
    <row r="3624" spans="1:18" ht="15.75" customHeight="1">
      <c r="A3624" s="1">
        <v>3619</v>
      </c>
      <c r="C3624" s="2" t="s">
        <v>3581</v>
      </c>
      <c r="E3624" t="str" cm="1">
        <f t="array" aca="1" ref="E3624" ca="1">IF(F3624&lt;&gt;"",INDIRECT("'"&amp;F3624&amp;"'!"&amp;G3624),"")</f>
        <v/>
      </c>
      <c r="F3624" s="550"/>
      <c r="H3624" s="3"/>
      <c r="I3624" s="3"/>
      <c r="J3624" s="3"/>
    </row>
    <row r="3625" spans="1:18" ht="15" customHeight="1">
      <c r="A3625">
        <v>3620</v>
      </c>
      <c r="B3625" s="6">
        <f>'EstExp 11-19'!K454</f>
        <v>0</v>
      </c>
      <c r="D3625" t="b">
        <f ca="1">E3625=B3625</f>
        <v>1</v>
      </c>
      <c r="E3625" cm="1">
        <f t="array" aca="1" ref="E3625" ca="1">IF(F3625&lt;&gt;"",INDIRECT("'"&amp;F3625&amp;"'!"&amp;G3625),"")</f>
        <v>0</v>
      </c>
      <c r="F3625" s="1175" t="s">
        <v>3614</v>
      </c>
      <c r="G3625" t="s">
        <v>4435</v>
      </c>
      <c r="H3625" s="3"/>
      <c r="I3625" s="3"/>
      <c r="J3625" s="3"/>
    </row>
    <row r="3626" spans="1:18" ht="15.75" customHeight="1">
      <c r="A3626" s="1">
        <v>3621</v>
      </c>
      <c r="C3626" s="2" t="s">
        <v>3581</v>
      </c>
      <c r="E3626" t="str" cm="1">
        <f t="array" aca="1" ref="E3626" ca="1">IF(F3626&lt;&gt;"",INDIRECT("'"&amp;F3626&amp;"'!"&amp;G3626),"")</f>
        <v/>
      </c>
      <c r="F3626" s="550"/>
      <c r="H3626" s="3"/>
      <c r="I3626" s="3"/>
      <c r="J3626" s="3"/>
    </row>
    <row r="3627" spans="1:18" ht="15.75" customHeight="1">
      <c r="A3627" s="1">
        <v>3622</v>
      </c>
      <c r="C3627" s="2" t="s">
        <v>3581</v>
      </c>
      <c r="E3627" t="str" cm="1">
        <f t="array" aca="1" ref="E3627" ca="1">IF(F3627&lt;&gt;"",INDIRECT("'"&amp;F3627&amp;"'!"&amp;G3627),"")</f>
        <v/>
      </c>
      <c r="F3627" s="550"/>
      <c r="R3627" s="1175"/>
    </row>
    <row r="3628" spans="1:18" ht="15.75" customHeight="1">
      <c r="A3628" s="1">
        <v>3623</v>
      </c>
      <c r="C3628" s="2" t="s">
        <v>3581</v>
      </c>
      <c r="E3628" t="str" cm="1">
        <f t="array" aca="1" ref="E3628" ca="1">IF(F3628&lt;&gt;"",INDIRECT("'"&amp;F3628&amp;"'!"&amp;G3628),"")</f>
        <v/>
      </c>
      <c r="F3628" s="550"/>
      <c r="H3628" s="3"/>
      <c r="I3628" s="3"/>
      <c r="J3628" s="3"/>
    </row>
    <row r="3629" spans="1:18" ht="15.75" customHeight="1">
      <c r="A3629" s="1">
        <v>3624</v>
      </c>
      <c r="C3629" s="2" t="s">
        <v>3581</v>
      </c>
      <c r="E3629" t="str" cm="1">
        <f t="array" aca="1" ref="E3629" ca="1">IF(F3629&lt;&gt;"",INDIRECT("'"&amp;F3629&amp;"'!"&amp;G3629),"")</f>
        <v/>
      </c>
      <c r="F3629" s="550"/>
      <c r="H3629" s="3"/>
      <c r="I3629" s="3"/>
      <c r="J3629" s="3"/>
    </row>
    <row r="3630" spans="1:18" ht="15.75" customHeight="1">
      <c r="A3630" s="1">
        <v>3625</v>
      </c>
      <c r="C3630" s="2" t="s">
        <v>3581</v>
      </c>
      <c r="E3630" t="str" cm="1">
        <f t="array" aca="1" ref="E3630" ca="1">IF(F3630&lt;&gt;"",INDIRECT("'"&amp;F3630&amp;"'!"&amp;G3630),"")</f>
        <v/>
      </c>
      <c r="F3630" s="550"/>
      <c r="R3630" s="1175"/>
    </row>
    <row r="3631" spans="1:18" ht="15.75" customHeight="1">
      <c r="A3631" s="1">
        <v>3626</v>
      </c>
      <c r="C3631" s="2" t="s">
        <v>3581</v>
      </c>
      <c r="E3631" t="str" cm="1">
        <f t="array" aca="1" ref="E3631" ca="1">IF(F3631&lt;&gt;"",INDIRECT("'"&amp;F3631&amp;"'!"&amp;G3631),"")</f>
        <v/>
      </c>
      <c r="F3631" s="550"/>
      <c r="H3631" s="3"/>
      <c r="I3631" s="3"/>
      <c r="J3631" s="3"/>
    </row>
    <row r="3632" spans="1:18" ht="15.75" customHeight="1">
      <c r="A3632" s="1">
        <v>3627</v>
      </c>
      <c r="C3632" s="2" t="s">
        <v>3581</v>
      </c>
      <c r="E3632" t="str" cm="1">
        <f t="array" aca="1" ref="E3632" ca="1">IF(F3632&lt;&gt;"",INDIRECT("'"&amp;F3632&amp;"'!"&amp;G3632),"")</f>
        <v/>
      </c>
      <c r="F3632" s="550"/>
      <c r="H3632" s="3"/>
      <c r="I3632" s="3"/>
      <c r="J3632" s="3"/>
    </row>
    <row r="3633" spans="1:18" ht="15.75" customHeight="1">
      <c r="A3633" s="1">
        <v>3628</v>
      </c>
      <c r="C3633" s="2" t="s">
        <v>3581</v>
      </c>
      <c r="E3633" t="str" cm="1">
        <f t="array" aca="1" ref="E3633" ca="1">IF(F3633&lt;&gt;"",INDIRECT("'"&amp;F3633&amp;"'!"&amp;G3633),"")</f>
        <v/>
      </c>
      <c r="F3633" s="550"/>
      <c r="H3633" s="3"/>
      <c r="I3633" s="3"/>
      <c r="J3633" s="3"/>
    </row>
    <row r="3634" spans="1:18" ht="15.75" customHeight="1">
      <c r="A3634" s="1">
        <v>3629</v>
      </c>
      <c r="C3634" s="2" t="s">
        <v>3581</v>
      </c>
      <c r="E3634" t="str" cm="1">
        <f t="array" aca="1" ref="E3634" ca="1">IF(F3634&lt;&gt;"",INDIRECT("'"&amp;F3634&amp;"'!"&amp;G3634),"")</f>
        <v/>
      </c>
      <c r="F3634" s="550"/>
      <c r="H3634" s="3"/>
      <c r="I3634" s="3"/>
      <c r="J3634" s="3"/>
    </row>
    <row r="3635" spans="1:18" ht="15.75" customHeight="1">
      <c r="A3635" s="1">
        <v>3630</v>
      </c>
      <c r="C3635" s="2" t="s">
        <v>3581</v>
      </c>
      <c r="E3635" t="str" cm="1">
        <f t="array" aca="1" ref="E3635" ca="1">IF(F3635&lt;&gt;"",INDIRECT("'"&amp;F3635&amp;"'!"&amp;G3635),"")</f>
        <v/>
      </c>
      <c r="F3635" s="550"/>
      <c r="H3635" s="3"/>
      <c r="I3635" s="3"/>
      <c r="J3635" s="3"/>
    </row>
    <row r="3636" spans="1:18" ht="15.75" customHeight="1">
      <c r="A3636" s="1">
        <v>3631</v>
      </c>
      <c r="C3636" s="2" t="s">
        <v>3581</v>
      </c>
      <c r="E3636" t="str" cm="1">
        <f t="array" aca="1" ref="E3636" ca="1">IF(F3636&lt;&gt;"",INDIRECT("'"&amp;F3636&amp;"'!"&amp;G3636),"")</f>
        <v/>
      </c>
      <c r="F3636" s="550"/>
      <c r="R3636" s="1175"/>
    </row>
    <row r="3637" spans="1:18" ht="15.75" customHeight="1">
      <c r="A3637" s="1">
        <v>3632</v>
      </c>
      <c r="C3637" s="2" t="s">
        <v>3581</v>
      </c>
      <c r="E3637" t="str" cm="1">
        <f t="array" aca="1" ref="E3637" ca="1">IF(F3637&lt;&gt;"",INDIRECT("'"&amp;F3637&amp;"'!"&amp;G3637),"")</f>
        <v/>
      </c>
      <c r="F3637" s="550"/>
      <c r="H3637" s="3"/>
      <c r="I3637" s="3"/>
      <c r="J3637" s="3"/>
    </row>
    <row r="3638" spans="1:18" ht="15.75" customHeight="1">
      <c r="A3638" s="1">
        <v>3633</v>
      </c>
      <c r="C3638" s="2" t="s">
        <v>3581</v>
      </c>
      <c r="E3638" t="str" cm="1">
        <f t="array" aca="1" ref="E3638" ca="1">IF(F3638&lt;&gt;"",INDIRECT("'"&amp;F3638&amp;"'!"&amp;G3638),"")</f>
        <v/>
      </c>
      <c r="F3638" s="550"/>
      <c r="R3638" s="1175"/>
    </row>
    <row r="3639" spans="1:18" ht="15.75" customHeight="1">
      <c r="A3639" s="1">
        <v>3634</v>
      </c>
      <c r="C3639" s="2" t="s">
        <v>3581</v>
      </c>
      <c r="E3639" t="str" cm="1">
        <f t="array" aca="1" ref="E3639" ca="1">IF(F3639&lt;&gt;"",INDIRECT("'"&amp;F3639&amp;"'!"&amp;G3639),"")</f>
        <v/>
      </c>
      <c r="F3639" s="550"/>
    </row>
    <row r="3640" spans="1:18" ht="15.75" customHeight="1">
      <c r="A3640" s="1">
        <v>3635</v>
      </c>
      <c r="C3640" s="2" t="s">
        <v>3581</v>
      </c>
      <c r="E3640" t="str" cm="1">
        <f t="array" aca="1" ref="E3640" ca="1">IF(F3640&lt;&gt;"",INDIRECT("'"&amp;F3640&amp;"'!"&amp;G3640),"")</f>
        <v/>
      </c>
      <c r="F3640" s="550"/>
      <c r="H3640" s="3"/>
      <c r="I3640" s="3"/>
      <c r="J3640" s="3"/>
    </row>
    <row r="3641" spans="1:18" ht="15.75" customHeight="1">
      <c r="A3641" s="1">
        <v>3636</v>
      </c>
      <c r="C3641" s="2" t="s">
        <v>3581</v>
      </c>
      <c r="E3641" t="str" cm="1">
        <f t="array" aca="1" ref="E3641" ca="1">IF(F3641&lt;&gt;"",INDIRECT("'"&amp;F3641&amp;"'!"&amp;G3641),"")</f>
        <v/>
      </c>
      <c r="F3641" s="550"/>
      <c r="R3641" s="1175"/>
    </row>
    <row r="3642" spans="1:18" ht="15" customHeight="1">
      <c r="A3642">
        <v>3637</v>
      </c>
      <c r="B3642" s="6">
        <f>'BudgetSum 2-4'!D32</f>
        <v>0</v>
      </c>
      <c r="D3642" t="b">
        <f ca="1">E3642=B3642</f>
        <v>1</v>
      </c>
      <c r="E3642" cm="1">
        <f t="array" aca="1" ref="E3642" ca="1">IF(F3642&lt;&gt;"",INDIRECT("'"&amp;F3642&amp;"'!"&amp;G3642),"")</f>
        <v>0</v>
      </c>
      <c r="F3642" s="1175" t="s">
        <v>3517</v>
      </c>
      <c r="G3642" t="s">
        <v>4436</v>
      </c>
      <c r="H3642" s="3"/>
      <c r="I3642" s="3"/>
      <c r="J3642" s="3"/>
    </row>
    <row r="3643" spans="1:18">
      <c r="A3643">
        <v>3638</v>
      </c>
      <c r="B3643" s="6">
        <f>'BudgetSum 2-4'!E33</f>
        <v>0</v>
      </c>
      <c r="D3643" t="b">
        <f ca="1">E3643=B3643</f>
        <v>1</v>
      </c>
      <c r="E3643" cm="1">
        <f t="array" aca="1" ref="E3643" ca="1">IF(F3643&lt;&gt;"",INDIRECT("'"&amp;F3643&amp;"'!"&amp;G3643),"")</f>
        <v>0</v>
      </c>
      <c r="F3643" s="1175" t="s">
        <v>3517</v>
      </c>
      <c r="G3643" t="s">
        <v>4437</v>
      </c>
      <c r="R3643" s="1175"/>
    </row>
    <row r="3644" spans="1:18" ht="15.75" customHeight="1">
      <c r="A3644" s="1">
        <v>3639</v>
      </c>
      <c r="C3644" s="2" t="s">
        <v>3581</v>
      </c>
      <c r="E3644" t="str" cm="1">
        <f t="array" aca="1" ref="E3644" ca="1">IF(F3644&lt;&gt;"",INDIRECT("'"&amp;F3644&amp;"'!"&amp;G3644),"")</f>
        <v/>
      </c>
      <c r="F3644" s="550"/>
      <c r="H3644" s="3"/>
      <c r="I3644" s="3"/>
      <c r="J3644" s="3"/>
    </row>
    <row r="3645" spans="1:18" ht="15.75" customHeight="1">
      <c r="A3645" s="1">
        <v>3640</v>
      </c>
      <c r="C3645" s="2" t="s">
        <v>3581</v>
      </c>
      <c r="E3645" t="str" cm="1">
        <f t="array" aca="1" ref="E3645" ca="1">IF(F3645&lt;&gt;"",INDIRECT("'"&amp;F3645&amp;"'!"&amp;G3645),"")</f>
        <v/>
      </c>
      <c r="F3645" s="550"/>
      <c r="R3645" s="1175"/>
    </row>
    <row r="3646" spans="1:18">
      <c r="A3646">
        <v>3641</v>
      </c>
      <c r="B3646" s="6">
        <f>'BudgetSum 2-4'!K55</f>
        <v>0</v>
      </c>
      <c r="D3646" t="b">
        <f ca="1">E3646=B3646</f>
        <v>1</v>
      </c>
      <c r="E3646" cm="1">
        <f t="array" aca="1" ref="E3646" ca="1">IF(F3646&lt;&gt;"",INDIRECT("'"&amp;F3646&amp;"'!"&amp;G3646),"")</f>
        <v>0</v>
      </c>
      <c r="F3646" s="1175" t="s">
        <v>3517</v>
      </c>
      <c r="G3646" t="s">
        <v>3892</v>
      </c>
      <c r="R3646" s="1175"/>
    </row>
    <row r="3647" spans="1:18">
      <c r="A3647">
        <v>3642</v>
      </c>
      <c r="B3647" s="6">
        <f>'BudgetSum 2-4'!K56</f>
        <v>0</v>
      </c>
      <c r="D3647" t="b">
        <f ca="1">E3647=B3647</f>
        <v>1</v>
      </c>
      <c r="E3647" cm="1">
        <f t="array" aca="1" ref="E3647" ca="1">IF(F3647&lt;&gt;"",INDIRECT("'"&amp;F3647&amp;"'!"&amp;G3647),"")</f>
        <v>0</v>
      </c>
      <c r="F3647" s="1175" t="s">
        <v>3517</v>
      </c>
      <c r="G3647" t="s">
        <v>4438</v>
      </c>
      <c r="R3647" s="1175"/>
    </row>
    <row r="3648" spans="1:18" ht="15.75" customHeight="1">
      <c r="A3648" s="1">
        <v>3643</v>
      </c>
      <c r="C3648" s="2" t="s">
        <v>3581</v>
      </c>
      <c r="E3648" t="str" cm="1">
        <f t="array" aca="1" ref="E3648" ca="1">IF(F3648&lt;&gt;"",INDIRECT("'"&amp;F3648&amp;"'!"&amp;G3648),"")</f>
        <v/>
      </c>
      <c r="F3648" s="550"/>
      <c r="H3648" s="3"/>
      <c r="I3648" s="3"/>
      <c r="J3648" s="3"/>
    </row>
    <row r="3649" spans="1:18" ht="15.75" customHeight="1">
      <c r="A3649" s="1">
        <v>3644</v>
      </c>
      <c r="C3649" s="2" t="s">
        <v>3581</v>
      </c>
      <c r="E3649" t="str" cm="1">
        <f t="array" aca="1" ref="E3649" ca="1">IF(F3649&lt;&gt;"",INDIRECT("'"&amp;F3649&amp;"'!"&amp;G3649),"")</f>
        <v/>
      </c>
      <c r="F3649" s="550"/>
    </row>
    <row r="3650" spans="1:18" ht="15.75" customHeight="1">
      <c r="A3650" s="1">
        <v>3645</v>
      </c>
      <c r="C3650" s="2" t="s">
        <v>3581</v>
      </c>
      <c r="E3650" t="str" cm="1">
        <f t="array" aca="1" ref="E3650" ca="1">IF(F3650&lt;&gt;"",INDIRECT("'"&amp;F3650&amp;"'!"&amp;G3650),"")</f>
        <v/>
      </c>
      <c r="F3650" s="550"/>
      <c r="R3650" s="1175"/>
    </row>
    <row r="3651" spans="1:18" ht="15.75" customHeight="1">
      <c r="A3651" s="1">
        <v>3646</v>
      </c>
      <c r="C3651" s="2" t="s">
        <v>3581</v>
      </c>
      <c r="E3651" t="str" cm="1">
        <f t="array" aca="1" ref="E3651" ca="1">IF(F3651&lt;&gt;"",INDIRECT("'"&amp;F3651&amp;"'!"&amp;G3651),"")</f>
        <v/>
      </c>
      <c r="F3651" s="550"/>
      <c r="H3651" s="3"/>
      <c r="I3651" s="3"/>
      <c r="J3651" s="3"/>
    </row>
    <row r="3652" spans="1:18" ht="15.75" customHeight="1">
      <c r="A3652" s="1">
        <v>3647</v>
      </c>
      <c r="C3652" s="2" t="s">
        <v>3581</v>
      </c>
      <c r="E3652" t="str" cm="1">
        <f t="array" aca="1" ref="E3652" ca="1">IF(F3652&lt;&gt;"",INDIRECT("'"&amp;F3652&amp;"'!"&amp;G3652),"")</f>
        <v/>
      </c>
      <c r="F3652" s="550"/>
      <c r="H3652" s="3"/>
      <c r="I3652" s="3"/>
      <c r="J3652" s="3"/>
    </row>
    <row r="3653" spans="1:18" ht="15.75" customHeight="1">
      <c r="A3653" s="1">
        <v>3648</v>
      </c>
      <c r="C3653" s="2" t="s">
        <v>3581</v>
      </c>
      <c r="E3653" t="str" cm="1">
        <f t="array" aca="1" ref="E3653" ca="1">IF(F3653&lt;&gt;"",INDIRECT("'"&amp;F3653&amp;"'!"&amp;G3653),"")</f>
        <v/>
      </c>
      <c r="F3653" s="550"/>
      <c r="H3653" s="3"/>
      <c r="I3653" s="3"/>
      <c r="J3653" s="3"/>
    </row>
    <row r="3654" spans="1:18" ht="15.75" customHeight="1">
      <c r="A3654" s="1">
        <v>3649</v>
      </c>
      <c r="C3654" s="2" t="s">
        <v>3581</v>
      </c>
      <c r="E3654" t="str" cm="1">
        <f t="array" aca="1" ref="E3654" ca="1">IF(F3654&lt;&gt;"",INDIRECT("'"&amp;F3654&amp;"'!"&amp;G3654),"")</f>
        <v/>
      </c>
      <c r="F3654" s="550"/>
      <c r="H3654" s="3"/>
      <c r="I3654" s="3"/>
      <c r="J3654" s="3"/>
    </row>
    <row r="3655" spans="1:18" ht="15.75" customHeight="1">
      <c r="A3655" s="1">
        <v>3650</v>
      </c>
      <c r="C3655" s="2" t="s">
        <v>3581</v>
      </c>
      <c r="E3655" t="str" cm="1">
        <f t="array" aca="1" ref="E3655" ca="1">IF(F3655&lt;&gt;"",INDIRECT("'"&amp;F3655&amp;"'!"&amp;G3655),"")</f>
        <v/>
      </c>
      <c r="F3655" s="550"/>
      <c r="H3655" s="3"/>
      <c r="I3655" s="3"/>
      <c r="J3655" s="3"/>
    </row>
    <row r="3656" spans="1:18" ht="15.75" customHeight="1">
      <c r="A3656" s="1">
        <v>3651</v>
      </c>
      <c r="C3656" s="2" t="s">
        <v>3581</v>
      </c>
      <c r="E3656" t="str" cm="1">
        <f t="array" aca="1" ref="E3656" ca="1">IF(F3656&lt;&gt;"",INDIRECT("'"&amp;F3656&amp;"'!"&amp;G3656),"")</f>
        <v/>
      </c>
      <c r="F3656" s="550"/>
      <c r="R3656" s="1175"/>
    </row>
    <row r="3657" spans="1:18" ht="15.75" customHeight="1">
      <c r="A3657" s="1">
        <v>3652</v>
      </c>
      <c r="C3657" s="2" t="s">
        <v>3581</v>
      </c>
      <c r="E3657" t="str" cm="1">
        <f t="array" aca="1" ref="E3657" ca="1">IF(F3657&lt;&gt;"",INDIRECT("'"&amp;F3657&amp;"'!"&amp;G3657),"")</f>
        <v/>
      </c>
      <c r="F3657" s="550"/>
      <c r="R3657" s="1175"/>
    </row>
    <row r="3658" spans="1:18" ht="15.75" customHeight="1">
      <c r="A3658" s="1">
        <v>3653</v>
      </c>
      <c r="C3658" s="2" t="s">
        <v>3581</v>
      </c>
      <c r="E3658" t="str" cm="1">
        <f t="array" aca="1" ref="E3658" ca="1">IF(F3658&lt;&gt;"",INDIRECT("'"&amp;F3658&amp;"'!"&amp;G3658),"")</f>
        <v/>
      </c>
      <c r="F3658" s="550"/>
      <c r="R3658" s="1175"/>
    </row>
    <row r="3659" spans="1:18" ht="15.75" customHeight="1">
      <c r="A3659" s="1">
        <v>3654</v>
      </c>
      <c r="C3659" s="2" t="s">
        <v>3581</v>
      </c>
      <c r="E3659" t="str" cm="1">
        <f t="array" aca="1" ref="E3659" ca="1">IF(F3659&lt;&gt;"",INDIRECT("'"&amp;F3659&amp;"'!"&amp;G3659),"")</f>
        <v/>
      </c>
      <c r="F3659" s="550"/>
      <c r="R3659" s="1175"/>
    </row>
    <row r="3660" spans="1:18" ht="15.75" customHeight="1">
      <c r="A3660" s="1">
        <v>3655</v>
      </c>
      <c r="C3660" s="2" t="s">
        <v>3871</v>
      </c>
      <c r="E3660" t="str" cm="1">
        <f t="array" aca="1" ref="E3660" ca="1">IF(F3660&lt;&gt;"",INDIRECT("'"&amp;F3660&amp;"'!"&amp;G3660),"")</f>
        <v/>
      </c>
      <c r="F3660" s="550"/>
      <c r="R3660" s="1175"/>
    </row>
    <row r="3661" spans="1:18">
      <c r="A3661">
        <v>3656</v>
      </c>
      <c r="B3661" s="6">
        <f>'EstExp 11-19'!K306</f>
        <v>0</v>
      </c>
      <c r="D3661" t="b">
        <f ca="1">E3661=B3661</f>
        <v>1</v>
      </c>
      <c r="E3661" cm="1">
        <f t="array" aca="1" ref="E3661" ca="1">IF(F3661&lt;&gt;"",INDIRECT("'"&amp;F3661&amp;"'!"&amp;G3661),"")</f>
        <v>0</v>
      </c>
      <c r="F3661" s="1175" t="s">
        <v>3614</v>
      </c>
      <c r="G3661" t="s">
        <v>4439</v>
      </c>
      <c r="R3661" s="1175"/>
    </row>
    <row r="3662" spans="1:18">
      <c r="A3662">
        <v>3657</v>
      </c>
      <c r="B3662" s="6">
        <f>'BudgetSum 2-4'!K8</f>
        <v>0</v>
      </c>
      <c r="D3662" t="b">
        <f ca="1">E3662=B3662</f>
        <v>1</v>
      </c>
      <c r="E3662" cm="1">
        <f t="array" aca="1" ref="E3662" ca="1">IF(F3662&lt;&gt;"",INDIRECT("'"&amp;F3662&amp;"'!"&amp;G3662),"")</f>
        <v>0</v>
      </c>
      <c r="F3662" s="1175" t="s">
        <v>3517</v>
      </c>
      <c r="G3662" t="s">
        <v>4353</v>
      </c>
      <c r="R3662" s="1175"/>
    </row>
    <row r="3663" spans="1:18" ht="15.75" customHeight="1">
      <c r="A3663" s="1">
        <v>3658</v>
      </c>
      <c r="C3663" s="2" t="s">
        <v>3581</v>
      </c>
      <c r="E3663" t="str" cm="1">
        <f t="array" aca="1" ref="E3663" ca="1">IF(F3663&lt;&gt;"",INDIRECT("'"&amp;F3663&amp;"'!"&amp;G3663),"")</f>
        <v/>
      </c>
      <c r="F3663" s="550"/>
      <c r="R3663" s="1175"/>
    </row>
    <row r="3664" spans="1:18" ht="15.75" customHeight="1">
      <c r="A3664" s="1">
        <v>3659</v>
      </c>
      <c r="C3664" s="2" t="s">
        <v>3581</v>
      </c>
      <c r="E3664" t="str" cm="1">
        <f t="array" aca="1" ref="E3664" ca="1">IF(F3664&lt;&gt;"",INDIRECT("'"&amp;F3664&amp;"'!"&amp;G3664),"")</f>
        <v/>
      </c>
      <c r="F3664" s="550"/>
      <c r="R3664" s="1175"/>
    </row>
    <row r="3665" spans="1:18">
      <c r="A3665">
        <v>3660</v>
      </c>
      <c r="B3665" s="6">
        <f>'EstExp 11-19'!D280</f>
        <v>0</v>
      </c>
      <c r="D3665" t="b">
        <f ca="1">E3665=B3665</f>
        <v>1</v>
      </c>
      <c r="E3665" cm="1">
        <f t="array" aca="1" ref="E3665" ca="1">IF(F3665&lt;&gt;"",INDIRECT("'"&amp;F3665&amp;"'!"&amp;G3665),"")</f>
        <v>0</v>
      </c>
      <c r="F3665" s="1175" t="s">
        <v>3614</v>
      </c>
      <c r="G3665" t="s">
        <v>4440</v>
      </c>
      <c r="R3665" s="1175"/>
    </row>
    <row r="3666" spans="1:18">
      <c r="A3666">
        <v>3661</v>
      </c>
      <c r="B3666" s="6">
        <f>'EstExp 11-19'!D282</f>
        <v>0</v>
      </c>
      <c r="D3666" t="b">
        <f ca="1">E3666=B3666</f>
        <v>1</v>
      </c>
      <c r="E3666" cm="1">
        <f t="array" aca="1" ref="E3666" ca="1">IF(F3666&lt;&gt;"",INDIRECT("'"&amp;F3666&amp;"'!"&amp;G3666),"")</f>
        <v>0</v>
      </c>
      <c r="F3666" s="1175" t="s">
        <v>3614</v>
      </c>
      <c r="G3666" t="s">
        <v>4441</v>
      </c>
      <c r="R3666" s="1175"/>
    </row>
    <row r="3667" spans="1:18">
      <c r="A3667">
        <v>3662</v>
      </c>
      <c r="B3667" s="6">
        <f>'EstExp 11-19'!K280</f>
        <v>0</v>
      </c>
      <c r="D3667" t="b">
        <f ca="1">E3667=B3667</f>
        <v>1</v>
      </c>
      <c r="E3667" cm="1">
        <f t="array" aca="1" ref="E3667" ca="1">IF(F3667&lt;&gt;"",INDIRECT("'"&amp;F3667&amp;"'!"&amp;G3667),"")</f>
        <v>0</v>
      </c>
      <c r="F3667" s="1175" t="s">
        <v>3614</v>
      </c>
      <c r="G3667" t="s">
        <v>4442</v>
      </c>
      <c r="R3667" s="1175"/>
    </row>
    <row r="3668" spans="1:18">
      <c r="A3668">
        <v>3663</v>
      </c>
      <c r="B3668" s="6">
        <f>'EstExp 11-19'!K282</f>
        <v>0</v>
      </c>
      <c r="D3668" t="b">
        <f ca="1">E3668=B3668</f>
        <v>1</v>
      </c>
      <c r="E3668" cm="1">
        <f t="array" aca="1" ref="E3668" ca="1">IF(F3668&lt;&gt;"",INDIRECT("'"&amp;F3668&amp;"'!"&amp;G3668),"")</f>
        <v>0</v>
      </c>
      <c r="F3668" s="1175" t="s">
        <v>3614</v>
      </c>
      <c r="G3668" t="s">
        <v>4443</v>
      </c>
      <c r="R3668" s="1175"/>
    </row>
    <row r="3669" spans="1:18" ht="15.75" customHeight="1">
      <c r="A3669" s="1">
        <v>3664</v>
      </c>
      <c r="C3669" s="2" t="s">
        <v>3581</v>
      </c>
      <c r="E3669" t="str" cm="1">
        <f t="array" aca="1" ref="E3669" ca="1">IF(F3669&lt;&gt;"",INDIRECT("'"&amp;F3669&amp;"'!"&amp;G3669),"")</f>
        <v/>
      </c>
      <c r="F3669" s="550"/>
      <c r="R3669" s="1175"/>
    </row>
    <row r="3670" spans="1:18" ht="15.75" customHeight="1">
      <c r="A3670" s="1">
        <v>3665</v>
      </c>
      <c r="C3670" s="2" t="s">
        <v>3581</v>
      </c>
      <c r="E3670" t="str" cm="1">
        <f t="array" aca="1" ref="E3670" ca="1">IF(F3670&lt;&gt;"",INDIRECT("'"&amp;F3670&amp;"'!"&amp;G3670),"")</f>
        <v/>
      </c>
      <c r="F3670" s="550"/>
      <c r="R3670" s="1175"/>
    </row>
    <row r="3671" spans="1:18" ht="15.75" customHeight="1">
      <c r="A3671" s="1">
        <v>3666</v>
      </c>
      <c r="C3671" s="2" t="s">
        <v>3581</v>
      </c>
      <c r="E3671" t="str" cm="1">
        <f t="array" aca="1" ref="E3671" ca="1">IF(F3671&lt;&gt;"",INDIRECT("'"&amp;F3671&amp;"'!"&amp;G3671),"")</f>
        <v/>
      </c>
      <c r="F3671" s="550"/>
      <c r="R3671" s="1175"/>
    </row>
    <row r="3672" spans="1:18" ht="15.75" customHeight="1">
      <c r="A3672" s="1">
        <v>3667</v>
      </c>
      <c r="C3672" s="2" t="s">
        <v>3581</v>
      </c>
      <c r="E3672" t="str" cm="1">
        <f t="array" aca="1" ref="E3672" ca="1">IF(F3672&lt;&gt;"",INDIRECT("'"&amp;F3672&amp;"'!"&amp;G3672),"")</f>
        <v/>
      </c>
      <c r="F3672" s="550"/>
      <c r="R3672" s="1175"/>
    </row>
    <row r="3673" spans="1:18" ht="15.75" customHeight="1">
      <c r="A3673" s="1">
        <v>3668</v>
      </c>
      <c r="C3673" s="2" t="s">
        <v>3581</v>
      </c>
      <c r="E3673" t="str" cm="1">
        <f t="array" aca="1" ref="E3673" ca="1">IF(F3673&lt;&gt;"",INDIRECT("'"&amp;F3673&amp;"'!"&amp;G3673),"")</f>
        <v/>
      </c>
      <c r="F3673" s="550"/>
      <c r="R3673" s="1175"/>
    </row>
    <row r="3674" spans="1:18" ht="15.75" customHeight="1">
      <c r="A3674" s="1">
        <v>3669</v>
      </c>
      <c r="C3674" s="2" t="s">
        <v>3581</v>
      </c>
      <c r="E3674" t="str" cm="1">
        <f t="array" aca="1" ref="E3674" ca="1">IF(F3674&lt;&gt;"",INDIRECT("'"&amp;F3674&amp;"'!"&amp;G3674),"")</f>
        <v/>
      </c>
      <c r="F3674" s="550"/>
      <c r="R3674" s="1175"/>
    </row>
    <row r="3675" spans="1:18" ht="15.75" customHeight="1">
      <c r="A3675" s="1">
        <v>3670</v>
      </c>
      <c r="C3675" s="2" t="s">
        <v>3581</v>
      </c>
      <c r="E3675" t="str" cm="1">
        <f t="array" aca="1" ref="E3675" ca="1">IF(F3675&lt;&gt;"",INDIRECT("'"&amp;F3675&amp;"'!"&amp;G3675),"")</f>
        <v/>
      </c>
      <c r="F3675" s="550"/>
      <c r="R3675" s="1175"/>
    </row>
    <row r="3676" spans="1:18" ht="15.75" customHeight="1">
      <c r="A3676" s="1">
        <v>3671</v>
      </c>
      <c r="C3676" s="2" t="s">
        <v>3581</v>
      </c>
      <c r="E3676" t="str" cm="1">
        <f t="array" aca="1" ref="E3676" ca="1">IF(F3676&lt;&gt;"",INDIRECT("'"&amp;F3676&amp;"'!"&amp;G3676),"")</f>
        <v/>
      </c>
      <c r="F3676" s="550"/>
      <c r="R3676" s="1175"/>
    </row>
    <row r="3677" spans="1:18" ht="15.75" customHeight="1">
      <c r="A3677" s="1">
        <v>3672</v>
      </c>
      <c r="C3677" s="2" t="s">
        <v>3581</v>
      </c>
      <c r="E3677" t="str" cm="1">
        <f t="array" aca="1" ref="E3677" ca="1">IF(F3677&lt;&gt;"",INDIRECT("'"&amp;F3677&amp;"'!"&amp;G3677),"")</f>
        <v/>
      </c>
      <c r="F3677" s="550"/>
      <c r="R3677" s="1175"/>
    </row>
    <row r="3678" spans="1:18" ht="15.75" customHeight="1">
      <c r="A3678" s="1">
        <v>3673</v>
      </c>
      <c r="C3678" s="2" t="s">
        <v>3581</v>
      </c>
      <c r="E3678" t="str" cm="1">
        <f t="array" aca="1" ref="E3678" ca="1">IF(F3678&lt;&gt;"",INDIRECT("'"&amp;F3678&amp;"'!"&amp;G3678),"")</f>
        <v/>
      </c>
      <c r="F3678" s="550"/>
      <c r="R3678" s="1175"/>
    </row>
    <row r="3679" spans="1:18" ht="15.75" customHeight="1">
      <c r="A3679" s="1">
        <v>3674</v>
      </c>
      <c r="C3679" s="2" t="s">
        <v>3581</v>
      </c>
      <c r="E3679" t="str" cm="1">
        <f t="array" aca="1" ref="E3679" ca="1">IF(F3679&lt;&gt;"",INDIRECT("'"&amp;F3679&amp;"'!"&amp;G3679),"")</f>
        <v/>
      </c>
      <c r="F3679" s="550"/>
      <c r="R3679" s="1175"/>
    </row>
    <row r="3680" spans="1:18" ht="15.75" customHeight="1">
      <c r="A3680" s="1">
        <v>3675</v>
      </c>
      <c r="C3680" s="2" t="s">
        <v>3581</v>
      </c>
      <c r="E3680" t="str" cm="1">
        <f t="array" aca="1" ref="E3680" ca="1">IF(F3680&lt;&gt;"",INDIRECT("'"&amp;F3680&amp;"'!"&amp;G3680),"")</f>
        <v/>
      </c>
      <c r="F3680" s="550"/>
      <c r="R3680" s="1175"/>
    </row>
    <row r="3681" spans="1:18" ht="15.75" customHeight="1">
      <c r="A3681" s="1">
        <v>3676</v>
      </c>
      <c r="C3681" s="2" t="s">
        <v>3581</v>
      </c>
      <c r="E3681" t="str" cm="1">
        <f t="array" aca="1" ref="E3681" ca="1">IF(F3681&lt;&gt;"",INDIRECT("'"&amp;F3681&amp;"'!"&amp;G3681),"")</f>
        <v/>
      </c>
      <c r="F3681" s="550"/>
      <c r="R3681" s="1175"/>
    </row>
    <row r="3682" spans="1:18" ht="15.75" customHeight="1">
      <c r="A3682" s="1">
        <v>3677</v>
      </c>
      <c r="C3682" s="2" t="s">
        <v>3581</v>
      </c>
      <c r="E3682" t="str" cm="1">
        <f t="array" aca="1" ref="E3682" ca="1">IF(F3682&lt;&gt;"",INDIRECT("'"&amp;F3682&amp;"'!"&amp;G3682),"")</f>
        <v/>
      </c>
      <c r="F3682" s="550"/>
      <c r="H3682" s="3"/>
      <c r="I3682" s="3"/>
      <c r="J3682" s="3"/>
    </row>
    <row r="3683" spans="1:18" ht="15.75" customHeight="1">
      <c r="A3683" s="1">
        <v>3678</v>
      </c>
      <c r="C3683" s="2" t="s">
        <v>3581</v>
      </c>
      <c r="E3683" t="str" cm="1">
        <f t="array" aca="1" ref="E3683" ca="1">IF(F3683&lt;&gt;"",INDIRECT("'"&amp;F3683&amp;"'!"&amp;G3683),"")</f>
        <v/>
      </c>
      <c r="F3683" s="550"/>
      <c r="H3683" s="3"/>
      <c r="I3683" s="3"/>
      <c r="J3683" s="3"/>
    </row>
    <row r="3684" spans="1:18" ht="15.75" customHeight="1">
      <c r="A3684" s="1">
        <v>3679</v>
      </c>
      <c r="C3684" s="2" t="s">
        <v>3581</v>
      </c>
      <c r="E3684" t="str" cm="1">
        <f t="array" aca="1" ref="E3684" ca="1">IF(F3684&lt;&gt;"",INDIRECT("'"&amp;F3684&amp;"'!"&amp;G3684),"")</f>
        <v/>
      </c>
      <c r="F3684" s="550"/>
      <c r="H3684" s="3"/>
      <c r="I3684" s="3"/>
      <c r="J3684" s="3"/>
    </row>
    <row r="3685" spans="1:18" ht="15.75" customHeight="1">
      <c r="A3685" s="1">
        <v>3680</v>
      </c>
      <c r="C3685" s="2" t="s">
        <v>3581</v>
      </c>
      <c r="E3685" t="str" cm="1">
        <f t="array" aca="1" ref="E3685" ca="1">IF(F3685&lt;&gt;"",INDIRECT("'"&amp;F3685&amp;"'!"&amp;G3685),"")</f>
        <v/>
      </c>
      <c r="F3685" s="550"/>
      <c r="H3685" s="3"/>
      <c r="I3685" s="3"/>
      <c r="J3685" s="3"/>
    </row>
    <row r="3686" spans="1:18" ht="15.75" customHeight="1">
      <c r="A3686" s="1">
        <v>3681</v>
      </c>
      <c r="C3686" s="2" t="s">
        <v>3581</v>
      </c>
      <c r="E3686" t="str" cm="1">
        <f t="array" aca="1" ref="E3686" ca="1">IF(F3686&lt;&gt;"",INDIRECT("'"&amp;F3686&amp;"'!"&amp;G3686),"")</f>
        <v/>
      </c>
      <c r="F3686" s="550"/>
      <c r="R3686" s="1175"/>
    </row>
    <row r="3687" spans="1:18" ht="15.75" customHeight="1">
      <c r="A3687" s="1">
        <v>3682</v>
      </c>
      <c r="C3687" s="2" t="s">
        <v>3581</v>
      </c>
      <c r="E3687" t="str" cm="1">
        <f t="array" aca="1" ref="E3687" ca="1">IF(F3687&lt;&gt;"",INDIRECT("'"&amp;F3687&amp;"'!"&amp;G3687),"")</f>
        <v/>
      </c>
      <c r="F3687" s="550"/>
      <c r="H3687" s="3"/>
      <c r="I3687" s="3"/>
      <c r="J3687" s="3"/>
    </row>
    <row r="3688" spans="1:18" ht="15.75" customHeight="1">
      <c r="A3688" s="1">
        <v>3683</v>
      </c>
      <c r="C3688" s="2" t="s">
        <v>3581</v>
      </c>
      <c r="E3688" t="str" cm="1">
        <f t="array" aca="1" ref="E3688" ca="1">IF(F3688&lt;&gt;"",INDIRECT("'"&amp;F3688&amp;"'!"&amp;G3688),"")</f>
        <v/>
      </c>
      <c r="F3688" s="550"/>
      <c r="H3688" s="3"/>
      <c r="I3688" s="3"/>
      <c r="J3688" s="3"/>
    </row>
    <row r="3689" spans="1:18" ht="15.75" customHeight="1">
      <c r="A3689" s="1">
        <v>3684</v>
      </c>
      <c r="C3689" s="2" t="s">
        <v>3581</v>
      </c>
      <c r="E3689" t="str" cm="1">
        <f t="array" aca="1" ref="E3689" ca="1">IF(F3689&lt;&gt;"",INDIRECT("'"&amp;F3689&amp;"'!"&amp;G3689),"")</f>
        <v/>
      </c>
      <c r="F3689" s="550"/>
      <c r="H3689" s="3"/>
      <c r="I3689" s="3"/>
      <c r="J3689" s="3"/>
    </row>
    <row r="3690" spans="1:18" ht="15.75" customHeight="1">
      <c r="A3690" s="1">
        <v>3685</v>
      </c>
      <c r="C3690" s="2" t="s">
        <v>3581</v>
      </c>
      <c r="E3690" t="str" cm="1">
        <f t="array" aca="1" ref="E3690" ca="1">IF(F3690&lt;&gt;"",INDIRECT("'"&amp;F3690&amp;"'!"&amp;G3690),"")</f>
        <v/>
      </c>
      <c r="F3690" s="550"/>
      <c r="H3690" s="3"/>
      <c r="I3690" s="3"/>
      <c r="J3690" s="3"/>
    </row>
    <row r="3691" spans="1:18" ht="15.75" customHeight="1">
      <c r="A3691" s="1">
        <v>3686</v>
      </c>
      <c r="C3691" s="2" t="s">
        <v>3581</v>
      </c>
      <c r="E3691" t="str" cm="1">
        <f t="array" aca="1" ref="E3691" ca="1">IF(F3691&lt;&gt;"",INDIRECT("'"&amp;F3691&amp;"'!"&amp;G3691),"")</f>
        <v/>
      </c>
      <c r="F3691" s="550"/>
      <c r="H3691" s="3"/>
      <c r="I3691" s="3"/>
      <c r="J3691" s="3"/>
    </row>
    <row r="3692" spans="1:18" ht="15.75" customHeight="1">
      <c r="A3692" s="1">
        <v>3687</v>
      </c>
      <c r="C3692" s="2" t="s">
        <v>3581</v>
      </c>
      <c r="E3692" t="str" cm="1">
        <f t="array" aca="1" ref="E3692" ca="1">IF(F3692&lt;&gt;"",INDIRECT("'"&amp;F3692&amp;"'!"&amp;G3692),"")</f>
        <v/>
      </c>
      <c r="F3692" s="550"/>
      <c r="R3692" s="1175"/>
    </row>
    <row r="3693" spans="1:18" ht="15.75" customHeight="1">
      <c r="A3693" s="1">
        <v>3688</v>
      </c>
      <c r="C3693" s="2" t="s">
        <v>3581</v>
      </c>
      <c r="E3693" t="str" cm="1">
        <f t="array" aca="1" ref="E3693" ca="1">IF(F3693&lt;&gt;"",INDIRECT("'"&amp;F3693&amp;"'!"&amp;G3693),"")</f>
        <v/>
      </c>
      <c r="F3693" s="550"/>
      <c r="H3693" s="3"/>
      <c r="I3693" s="3"/>
      <c r="J3693" s="3"/>
    </row>
    <row r="3694" spans="1:18" ht="15.75" customHeight="1">
      <c r="A3694" s="1">
        <v>3689</v>
      </c>
      <c r="C3694" s="2" t="s">
        <v>3581</v>
      </c>
      <c r="E3694" t="str" cm="1">
        <f t="array" aca="1" ref="E3694" ca="1">IF(F3694&lt;&gt;"",INDIRECT("'"&amp;F3694&amp;"'!"&amp;G3694),"")</f>
        <v/>
      </c>
      <c r="F3694" s="550"/>
      <c r="H3694" s="3"/>
      <c r="I3694" s="3"/>
      <c r="J3694" s="3"/>
    </row>
    <row r="3695" spans="1:18" ht="15.75" customHeight="1">
      <c r="A3695" s="1">
        <v>3690</v>
      </c>
      <c r="C3695" s="2" t="s">
        <v>3581</v>
      </c>
      <c r="E3695" t="str" cm="1">
        <f t="array" aca="1" ref="E3695" ca="1">IF(F3695&lt;&gt;"",INDIRECT("'"&amp;F3695&amp;"'!"&amp;G3695),"")</f>
        <v/>
      </c>
      <c r="F3695" s="550"/>
      <c r="H3695" s="3"/>
      <c r="I3695" s="3"/>
      <c r="J3695" s="3"/>
    </row>
    <row r="3696" spans="1:18" ht="15.75" customHeight="1">
      <c r="A3696" s="1">
        <v>3691</v>
      </c>
      <c r="C3696" s="2" t="s">
        <v>3581</v>
      </c>
      <c r="E3696" t="str" cm="1">
        <f t="array" aca="1" ref="E3696" ca="1">IF(F3696&lt;&gt;"",INDIRECT("'"&amp;F3696&amp;"'!"&amp;G3696),"")</f>
        <v/>
      </c>
      <c r="F3696" s="550"/>
      <c r="H3696" s="3"/>
      <c r="I3696" s="3"/>
      <c r="J3696" s="3"/>
    </row>
    <row r="3697" spans="1:18" ht="15.75" customHeight="1">
      <c r="A3697" s="1">
        <v>3692</v>
      </c>
      <c r="C3697" s="2" t="s">
        <v>3581</v>
      </c>
      <c r="E3697" t="str" cm="1">
        <f t="array" aca="1" ref="E3697" ca="1">IF(F3697&lt;&gt;"",INDIRECT("'"&amp;F3697&amp;"'!"&amp;G3697),"")</f>
        <v/>
      </c>
      <c r="F3697" s="550"/>
      <c r="H3697" s="3"/>
      <c r="I3697" s="3"/>
      <c r="J3697" s="3"/>
    </row>
    <row r="3698" spans="1:18" ht="15.75" customHeight="1">
      <c r="A3698" s="1">
        <v>3693</v>
      </c>
      <c r="C3698" s="2" t="s">
        <v>3581</v>
      </c>
      <c r="E3698" t="str" cm="1">
        <f t="array" aca="1" ref="E3698" ca="1">IF(F3698&lt;&gt;"",INDIRECT("'"&amp;F3698&amp;"'!"&amp;G3698),"")</f>
        <v/>
      </c>
      <c r="F3698" s="550"/>
      <c r="H3698" s="3"/>
      <c r="I3698" s="3"/>
      <c r="J3698" s="3"/>
    </row>
    <row r="3699" spans="1:18" ht="15.75" customHeight="1">
      <c r="A3699" s="1">
        <v>3694</v>
      </c>
      <c r="C3699" s="2" t="s">
        <v>3581</v>
      </c>
      <c r="E3699" t="str" cm="1">
        <f t="array" aca="1" ref="E3699" ca="1">IF(F3699&lt;&gt;"",INDIRECT("'"&amp;F3699&amp;"'!"&amp;G3699),"")</f>
        <v/>
      </c>
      <c r="F3699" s="550"/>
      <c r="R3699" s="1175"/>
    </row>
    <row r="3700" spans="1:18" ht="15.75" customHeight="1">
      <c r="A3700" s="1">
        <v>3695</v>
      </c>
      <c r="C3700" s="2" t="s">
        <v>3581</v>
      </c>
      <c r="E3700" t="str" cm="1">
        <f t="array" aca="1" ref="E3700" ca="1">IF(F3700&lt;&gt;"",INDIRECT("'"&amp;F3700&amp;"'!"&amp;G3700),"")</f>
        <v/>
      </c>
      <c r="F3700" s="550"/>
      <c r="R3700" s="1175"/>
    </row>
    <row r="3701" spans="1:18" ht="15.75" customHeight="1">
      <c r="A3701" s="1">
        <v>3696</v>
      </c>
      <c r="C3701" s="2" t="s">
        <v>3581</v>
      </c>
      <c r="E3701" t="str" cm="1">
        <f t="array" aca="1" ref="E3701" ca="1">IF(F3701&lt;&gt;"",INDIRECT("'"&amp;F3701&amp;"'!"&amp;G3701),"")</f>
        <v/>
      </c>
      <c r="F3701" s="550"/>
      <c r="R3701" s="1175"/>
    </row>
    <row r="3702" spans="1:18" ht="15.75" customHeight="1">
      <c r="A3702" s="1">
        <v>3697</v>
      </c>
      <c r="C3702" s="2" t="s">
        <v>3581</v>
      </c>
      <c r="E3702" t="str" cm="1">
        <f t="array" aca="1" ref="E3702" ca="1">IF(F3702&lt;&gt;"",INDIRECT("'"&amp;F3702&amp;"'!"&amp;G3702),"")</f>
        <v/>
      </c>
      <c r="F3702" s="550"/>
      <c r="H3702" s="3"/>
      <c r="I3702" s="3"/>
      <c r="J3702" s="3"/>
    </row>
    <row r="3703" spans="1:18" ht="15.75" customHeight="1">
      <c r="A3703" s="1">
        <v>3698</v>
      </c>
      <c r="C3703" s="2" t="s">
        <v>3581</v>
      </c>
      <c r="E3703" t="str" cm="1">
        <f t="array" aca="1" ref="E3703" ca="1">IF(F3703&lt;&gt;"",INDIRECT("'"&amp;F3703&amp;"'!"&amp;G3703),"")</f>
        <v/>
      </c>
      <c r="F3703" s="550"/>
      <c r="H3703" s="3"/>
      <c r="I3703" s="3"/>
      <c r="J3703" s="3"/>
    </row>
    <row r="3704" spans="1:18" ht="15.75" customHeight="1">
      <c r="A3704" s="1">
        <v>3699</v>
      </c>
      <c r="C3704" s="2" t="s">
        <v>3581</v>
      </c>
      <c r="E3704" t="str" cm="1">
        <f t="array" aca="1" ref="E3704" ca="1">IF(F3704&lt;&gt;"",INDIRECT("'"&amp;F3704&amp;"'!"&amp;G3704),"")</f>
        <v/>
      </c>
      <c r="F3704" s="550"/>
      <c r="H3704" s="3"/>
      <c r="I3704" s="3"/>
      <c r="J3704" s="3"/>
    </row>
    <row r="3705" spans="1:18" ht="15.75" customHeight="1">
      <c r="A3705" s="1">
        <v>3700</v>
      </c>
      <c r="C3705" s="2" t="s">
        <v>3581</v>
      </c>
      <c r="E3705" t="str" cm="1">
        <f t="array" aca="1" ref="E3705" ca="1">IF(F3705&lt;&gt;"",INDIRECT("'"&amp;F3705&amp;"'!"&amp;G3705),"")</f>
        <v/>
      </c>
      <c r="F3705" s="550"/>
      <c r="H3705" s="3"/>
      <c r="I3705" s="3"/>
      <c r="J3705" s="3"/>
    </row>
    <row r="3706" spans="1:18" ht="15.75" customHeight="1">
      <c r="A3706" s="1">
        <v>3701</v>
      </c>
      <c r="C3706" s="2" t="s">
        <v>3581</v>
      </c>
      <c r="E3706" t="str" cm="1">
        <f t="array" aca="1" ref="E3706" ca="1">IF(F3706&lt;&gt;"",INDIRECT("'"&amp;F3706&amp;"'!"&amp;G3706),"")</f>
        <v/>
      </c>
      <c r="F3706" s="550"/>
      <c r="H3706" s="3"/>
      <c r="I3706" s="3"/>
      <c r="J3706" s="3"/>
    </row>
    <row r="3707" spans="1:18" ht="15.75" customHeight="1">
      <c r="A3707" s="1">
        <v>3702</v>
      </c>
      <c r="C3707" s="2" t="s">
        <v>3581</v>
      </c>
      <c r="E3707" t="str" cm="1">
        <f t="array" aca="1" ref="E3707" ca="1">IF(F3707&lt;&gt;"",INDIRECT("'"&amp;F3707&amp;"'!"&amp;G3707),"")</f>
        <v/>
      </c>
      <c r="F3707" s="550"/>
      <c r="R3707" s="1175"/>
    </row>
    <row r="3708" spans="1:18" ht="15.75" customHeight="1">
      <c r="A3708" s="1">
        <v>3703</v>
      </c>
      <c r="C3708" s="2" t="s">
        <v>3581</v>
      </c>
      <c r="E3708" t="str" cm="1">
        <f t="array" aca="1" ref="E3708" ca="1">IF(F3708&lt;&gt;"",INDIRECT("'"&amp;F3708&amp;"'!"&amp;G3708),"")</f>
        <v/>
      </c>
      <c r="F3708" s="550"/>
      <c r="R3708" s="1175"/>
    </row>
    <row r="3709" spans="1:18" ht="15.75" customHeight="1">
      <c r="A3709" s="1">
        <v>3704</v>
      </c>
      <c r="C3709" s="2" t="s">
        <v>3581</v>
      </c>
      <c r="E3709" t="str" cm="1">
        <f t="array" aca="1" ref="E3709" ca="1">IF(F3709&lt;&gt;"",INDIRECT("'"&amp;F3709&amp;"'!"&amp;G3709),"")</f>
        <v/>
      </c>
      <c r="F3709" s="550"/>
      <c r="R3709" s="1175"/>
    </row>
    <row r="3710" spans="1:18" ht="15.75" customHeight="1">
      <c r="A3710" s="1">
        <v>3705</v>
      </c>
      <c r="C3710" s="2" t="s">
        <v>3581</v>
      </c>
      <c r="E3710" t="str" cm="1">
        <f t="array" aca="1" ref="E3710" ca="1">IF(F3710&lt;&gt;"",INDIRECT("'"&amp;F3710&amp;"'!"&amp;G3710),"")</f>
        <v/>
      </c>
      <c r="F3710" s="550"/>
      <c r="R3710" s="1175"/>
    </row>
    <row r="3711" spans="1:18" ht="15.75" customHeight="1">
      <c r="A3711" s="1">
        <v>3706</v>
      </c>
      <c r="C3711" s="2" t="s">
        <v>3581</v>
      </c>
      <c r="E3711" t="str" cm="1">
        <f t="array" aca="1" ref="E3711" ca="1">IF(F3711&lt;&gt;"",INDIRECT("'"&amp;F3711&amp;"'!"&amp;G3711),"")</f>
        <v/>
      </c>
      <c r="F3711" s="550"/>
      <c r="R3711" s="1175"/>
    </row>
    <row r="3712" spans="1:18" ht="15.75" customHeight="1">
      <c r="A3712" s="1">
        <v>3707</v>
      </c>
      <c r="C3712" s="2" t="s">
        <v>3581</v>
      </c>
      <c r="E3712" t="str" cm="1">
        <f t="array" aca="1" ref="E3712" ca="1">IF(F3712&lt;&gt;"",INDIRECT("'"&amp;F3712&amp;"'!"&amp;G3712),"")</f>
        <v/>
      </c>
      <c r="F3712" s="550"/>
      <c r="R3712" s="1175"/>
    </row>
    <row r="3713" spans="1:18" ht="15.75" customHeight="1">
      <c r="A3713" s="1">
        <v>3708</v>
      </c>
      <c r="C3713" s="2" t="s">
        <v>3581</v>
      </c>
      <c r="E3713" t="str" cm="1">
        <f t="array" aca="1" ref="E3713" ca="1">IF(F3713&lt;&gt;"",INDIRECT("'"&amp;F3713&amp;"'!"&amp;G3713),"")</f>
        <v/>
      </c>
      <c r="F3713" s="550"/>
      <c r="R3713" s="1175"/>
    </row>
    <row r="3714" spans="1:18" ht="15.75" customHeight="1">
      <c r="A3714" s="1">
        <v>3709</v>
      </c>
      <c r="C3714" s="2" t="s">
        <v>3581</v>
      </c>
      <c r="E3714" t="str" cm="1">
        <f t="array" aca="1" ref="E3714" ca="1">IF(F3714&lt;&gt;"",INDIRECT("'"&amp;F3714&amp;"'!"&amp;G3714),"")</f>
        <v/>
      </c>
      <c r="F3714" s="550"/>
      <c r="R3714" s="1175"/>
    </row>
    <row r="3715" spans="1:18" ht="15.75" customHeight="1">
      <c r="A3715" s="1">
        <v>3710</v>
      </c>
      <c r="C3715" s="2" t="s">
        <v>3581</v>
      </c>
      <c r="E3715" t="str" cm="1">
        <f t="array" aca="1" ref="E3715" ca="1">IF(F3715&lt;&gt;"",INDIRECT("'"&amp;F3715&amp;"'!"&amp;G3715),"")</f>
        <v/>
      </c>
      <c r="F3715" s="550"/>
      <c r="R3715" s="1175"/>
    </row>
    <row r="3716" spans="1:18" ht="15.75" customHeight="1">
      <c r="A3716" s="1">
        <v>3711</v>
      </c>
      <c r="C3716" s="2" t="s">
        <v>3581</v>
      </c>
      <c r="E3716" t="str" cm="1">
        <f t="array" aca="1" ref="E3716" ca="1">IF(F3716&lt;&gt;"",INDIRECT("'"&amp;F3716&amp;"'!"&amp;G3716),"")</f>
        <v/>
      </c>
      <c r="F3716" s="550"/>
      <c r="R3716" s="1175"/>
    </row>
    <row r="3717" spans="1:18" ht="15.75" customHeight="1">
      <c r="A3717" s="1">
        <v>3712</v>
      </c>
      <c r="C3717" s="2" t="s">
        <v>3581</v>
      </c>
      <c r="E3717" t="str" cm="1">
        <f t="array" aca="1" ref="E3717" ca="1">IF(F3717&lt;&gt;"",INDIRECT("'"&amp;F3717&amp;"'!"&amp;G3717),"")</f>
        <v/>
      </c>
      <c r="F3717" s="550"/>
      <c r="R3717" s="1175"/>
    </row>
    <row r="3718" spans="1:18" ht="15.75" customHeight="1">
      <c r="A3718" s="1">
        <v>3713</v>
      </c>
      <c r="C3718" s="2" t="s">
        <v>3581</v>
      </c>
      <c r="E3718" t="str" cm="1">
        <f t="array" aca="1" ref="E3718" ca="1">IF(F3718&lt;&gt;"",INDIRECT("'"&amp;F3718&amp;"'!"&amp;G3718),"")</f>
        <v/>
      </c>
      <c r="F3718" s="550"/>
      <c r="R3718" s="1175"/>
    </row>
    <row r="3719" spans="1:18" ht="15.75" customHeight="1">
      <c r="A3719" s="1">
        <v>3714</v>
      </c>
      <c r="C3719" s="2" t="s">
        <v>3581</v>
      </c>
      <c r="E3719" t="str" cm="1">
        <f t="array" aca="1" ref="E3719" ca="1">IF(F3719&lt;&gt;"",INDIRECT("'"&amp;F3719&amp;"'!"&amp;G3719),"")</f>
        <v/>
      </c>
      <c r="F3719" s="550"/>
      <c r="R3719" s="1175"/>
    </row>
    <row r="3720" spans="1:18" ht="15.75" customHeight="1">
      <c r="A3720" s="1">
        <v>3715</v>
      </c>
      <c r="C3720" s="2" t="s">
        <v>3581</v>
      </c>
      <c r="E3720" t="str" cm="1">
        <f t="array" aca="1" ref="E3720" ca="1">IF(F3720&lt;&gt;"",INDIRECT("'"&amp;F3720&amp;"'!"&amp;G3720),"")</f>
        <v/>
      </c>
      <c r="F3720" s="550"/>
      <c r="R3720" s="1175"/>
    </row>
    <row r="3721" spans="1:18" ht="15.75" customHeight="1">
      <c r="A3721" s="1">
        <v>3716</v>
      </c>
      <c r="C3721" s="2" t="s">
        <v>3581</v>
      </c>
      <c r="E3721" t="str" cm="1">
        <f t="array" aca="1" ref="E3721" ca="1">IF(F3721&lt;&gt;"",INDIRECT("'"&amp;F3721&amp;"'!"&amp;G3721),"")</f>
        <v/>
      </c>
      <c r="F3721" s="550"/>
      <c r="H3721" s="3"/>
      <c r="I3721" s="3"/>
      <c r="J3721" s="3"/>
    </row>
    <row r="3722" spans="1:18" ht="15.75" customHeight="1">
      <c r="A3722" s="1">
        <v>3717</v>
      </c>
      <c r="C3722" s="2" t="s">
        <v>3581</v>
      </c>
      <c r="E3722" t="str" cm="1">
        <f t="array" aca="1" ref="E3722" ca="1">IF(F3722&lt;&gt;"",INDIRECT("'"&amp;F3722&amp;"'!"&amp;G3722),"")</f>
        <v/>
      </c>
      <c r="F3722" s="550"/>
      <c r="R3722" s="1175"/>
    </row>
    <row r="3723" spans="1:18" ht="15.75" customHeight="1">
      <c r="A3723" s="1">
        <v>3718</v>
      </c>
      <c r="C3723" s="2" t="s">
        <v>3581</v>
      </c>
      <c r="E3723" t="str" cm="1">
        <f t="array" aca="1" ref="E3723" ca="1">IF(F3723&lt;&gt;"",INDIRECT("'"&amp;F3723&amp;"'!"&amp;G3723),"")</f>
        <v/>
      </c>
      <c r="F3723" s="550"/>
      <c r="R3723" s="1175"/>
    </row>
    <row r="3724" spans="1:18" ht="15.75" customHeight="1">
      <c r="A3724" s="1">
        <v>3719</v>
      </c>
      <c r="C3724" s="2" t="s">
        <v>3581</v>
      </c>
      <c r="E3724" t="str" cm="1">
        <f t="array" aca="1" ref="E3724" ca="1">IF(F3724&lt;&gt;"",INDIRECT("'"&amp;F3724&amp;"'!"&amp;G3724),"")</f>
        <v/>
      </c>
      <c r="F3724" s="550"/>
      <c r="H3724" s="3"/>
      <c r="I3724" s="3"/>
      <c r="J3724" s="3"/>
    </row>
    <row r="3725" spans="1:18" ht="15.75" customHeight="1">
      <c r="A3725" s="1">
        <v>3720</v>
      </c>
      <c r="C3725" s="2" t="s">
        <v>3581</v>
      </c>
      <c r="E3725" t="str" cm="1">
        <f t="array" aca="1" ref="E3725" ca="1">IF(F3725&lt;&gt;"",INDIRECT("'"&amp;F3725&amp;"'!"&amp;G3725),"")</f>
        <v/>
      </c>
      <c r="F3725" s="550"/>
      <c r="H3725" s="3"/>
      <c r="I3725" s="3"/>
      <c r="J3725" s="3"/>
    </row>
    <row r="3726" spans="1:18" ht="15.75" customHeight="1">
      <c r="A3726" s="1">
        <v>3721</v>
      </c>
      <c r="C3726" s="2" t="s">
        <v>3581</v>
      </c>
      <c r="E3726" t="str" cm="1">
        <f t="array" aca="1" ref="E3726" ca="1">IF(F3726&lt;&gt;"",INDIRECT("'"&amp;F3726&amp;"'!"&amp;G3726),"")</f>
        <v/>
      </c>
      <c r="F3726" s="550"/>
      <c r="H3726" s="3"/>
      <c r="I3726" s="3"/>
      <c r="J3726" s="3"/>
    </row>
    <row r="3727" spans="1:18" ht="15.75" customHeight="1">
      <c r="A3727" s="1">
        <v>3722</v>
      </c>
      <c r="C3727" s="2" t="s">
        <v>3581</v>
      </c>
      <c r="E3727" t="str" cm="1">
        <f t="array" aca="1" ref="E3727" ca="1">IF(F3727&lt;&gt;"",INDIRECT("'"&amp;F3727&amp;"'!"&amp;G3727),"")</f>
        <v/>
      </c>
      <c r="F3727" s="550"/>
      <c r="H3727" s="3"/>
      <c r="I3727" s="3"/>
      <c r="J3727" s="3"/>
    </row>
    <row r="3728" spans="1:18" ht="15.75" customHeight="1">
      <c r="A3728" s="1">
        <v>3723</v>
      </c>
      <c r="C3728" s="2" t="s">
        <v>3581</v>
      </c>
      <c r="E3728" t="str" cm="1">
        <f t="array" aca="1" ref="E3728" ca="1">IF(F3728&lt;&gt;"",INDIRECT("'"&amp;F3728&amp;"'!"&amp;G3728),"")</f>
        <v/>
      </c>
      <c r="F3728" s="550"/>
      <c r="H3728" s="3"/>
      <c r="I3728" s="3"/>
      <c r="J3728" s="3"/>
    </row>
    <row r="3729" spans="1:18" ht="15.75" customHeight="1">
      <c r="A3729" s="1">
        <v>3724</v>
      </c>
      <c r="C3729" s="2" t="s">
        <v>3581</v>
      </c>
      <c r="E3729" t="str" cm="1">
        <f t="array" aca="1" ref="E3729" ca="1">IF(F3729&lt;&gt;"",INDIRECT("'"&amp;F3729&amp;"'!"&amp;G3729),"")</f>
        <v/>
      </c>
      <c r="F3729" s="550"/>
      <c r="H3729" s="3"/>
      <c r="I3729" s="3"/>
      <c r="J3729" s="3"/>
    </row>
    <row r="3730" spans="1:18" ht="15.75" customHeight="1">
      <c r="A3730" s="1">
        <v>3725</v>
      </c>
      <c r="C3730" s="2" t="s">
        <v>3581</v>
      </c>
      <c r="E3730" t="str" cm="1">
        <f t="array" aca="1" ref="E3730" ca="1">IF(F3730&lt;&gt;"",INDIRECT("'"&amp;F3730&amp;"'!"&amp;G3730),"")</f>
        <v/>
      </c>
      <c r="F3730" s="550"/>
      <c r="H3730" s="3"/>
      <c r="I3730" s="3"/>
      <c r="J3730" s="3"/>
    </row>
    <row r="3731" spans="1:18" ht="15.75" customHeight="1">
      <c r="A3731" s="1">
        <v>3726</v>
      </c>
      <c r="C3731" s="2" t="s">
        <v>3581</v>
      </c>
      <c r="E3731" t="str" cm="1">
        <f t="array" aca="1" ref="E3731" ca="1">IF(F3731&lt;&gt;"",INDIRECT("'"&amp;F3731&amp;"'!"&amp;G3731),"")</f>
        <v/>
      </c>
      <c r="F3731" s="550"/>
      <c r="H3731" s="3"/>
      <c r="I3731" s="3"/>
      <c r="J3731" s="3"/>
    </row>
    <row r="3732" spans="1:18" ht="15.75" customHeight="1">
      <c r="A3732" s="1">
        <v>3727</v>
      </c>
      <c r="C3732" s="2" t="s">
        <v>3581</v>
      </c>
      <c r="E3732" t="str" cm="1">
        <f t="array" aca="1" ref="E3732" ca="1">IF(F3732&lt;&gt;"",INDIRECT("'"&amp;F3732&amp;"'!"&amp;G3732),"")</f>
        <v/>
      </c>
      <c r="F3732" s="550"/>
      <c r="H3732" s="3"/>
      <c r="I3732" s="3"/>
      <c r="J3732" s="3"/>
    </row>
    <row r="3733" spans="1:18" ht="15.75" customHeight="1">
      <c r="A3733" s="1">
        <v>3728</v>
      </c>
      <c r="C3733" s="2" t="s">
        <v>3581</v>
      </c>
      <c r="E3733" t="str" cm="1">
        <f t="array" aca="1" ref="E3733" ca="1">IF(F3733&lt;&gt;"",INDIRECT("'"&amp;F3733&amp;"'!"&amp;G3733),"")</f>
        <v/>
      </c>
      <c r="F3733" s="550"/>
      <c r="H3733" s="3"/>
      <c r="I3733" s="3"/>
      <c r="J3733" s="3"/>
    </row>
    <row r="3734" spans="1:18" ht="15.75" customHeight="1">
      <c r="A3734" s="1">
        <v>3729</v>
      </c>
      <c r="C3734" s="2" t="s">
        <v>3581</v>
      </c>
      <c r="E3734" t="str" cm="1">
        <f t="array" aca="1" ref="E3734" ca="1">IF(F3734&lt;&gt;"",INDIRECT("'"&amp;F3734&amp;"'!"&amp;G3734),"")</f>
        <v/>
      </c>
      <c r="F3734" s="550"/>
      <c r="H3734" s="3"/>
      <c r="I3734" s="3"/>
      <c r="J3734" s="3"/>
    </row>
    <row r="3735" spans="1:18" ht="15.75" customHeight="1">
      <c r="A3735" s="1">
        <v>3730</v>
      </c>
      <c r="C3735" s="2" t="s">
        <v>3581</v>
      </c>
      <c r="E3735" t="str" cm="1">
        <f t="array" aca="1" ref="E3735" ca="1">IF(F3735&lt;&gt;"",INDIRECT("'"&amp;F3735&amp;"'!"&amp;G3735),"")</f>
        <v/>
      </c>
      <c r="F3735" s="550"/>
      <c r="H3735" s="3"/>
      <c r="I3735" s="3"/>
      <c r="J3735" s="3"/>
    </row>
    <row r="3736" spans="1:18" ht="15.75" customHeight="1">
      <c r="A3736" s="1">
        <v>3731</v>
      </c>
      <c r="C3736" s="2" t="s">
        <v>3581</v>
      </c>
      <c r="E3736" t="str" cm="1">
        <f t="array" aca="1" ref="E3736" ca="1">IF(F3736&lt;&gt;"",INDIRECT("'"&amp;F3736&amp;"'!"&amp;G3736),"")</f>
        <v/>
      </c>
      <c r="F3736" s="550"/>
      <c r="H3736" s="3"/>
      <c r="I3736" s="3"/>
      <c r="J3736" s="3"/>
    </row>
    <row r="3737" spans="1:18" ht="15.75" customHeight="1">
      <c r="A3737" s="1">
        <v>3732</v>
      </c>
      <c r="C3737" s="2" t="s">
        <v>3581</v>
      </c>
      <c r="E3737" t="str" cm="1">
        <f t="array" aca="1" ref="E3737" ca="1">IF(F3737&lt;&gt;"",INDIRECT("'"&amp;F3737&amp;"'!"&amp;G3737),"")</f>
        <v/>
      </c>
      <c r="F3737" s="550"/>
      <c r="H3737" s="3"/>
      <c r="I3737" s="3"/>
      <c r="J3737" s="3"/>
    </row>
    <row r="3738" spans="1:18" ht="15.75" customHeight="1">
      <c r="A3738" s="1">
        <v>3733</v>
      </c>
      <c r="C3738" s="2" t="s">
        <v>3581</v>
      </c>
      <c r="E3738" t="str" cm="1">
        <f t="array" aca="1" ref="E3738" ca="1">IF(F3738&lt;&gt;"",INDIRECT("'"&amp;F3738&amp;"'!"&amp;G3738),"")</f>
        <v/>
      </c>
      <c r="F3738" s="550"/>
      <c r="H3738" s="3"/>
      <c r="I3738" s="3"/>
      <c r="J3738" s="3"/>
    </row>
    <row r="3739" spans="1:18" ht="15.75" customHeight="1">
      <c r="A3739" s="1">
        <v>3734</v>
      </c>
      <c r="C3739" s="2" t="s">
        <v>3581</v>
      </c>
      <c r="E3739" t="str" cm="1">
        <f t="array" aca="1" ref="E3739" ca="1">IF(F3739&lt;&gt;"",INDIRECT("'"&amp;F3739&amp;"'!"&amp;G3739),"")</f>
        <v/>
      </c>
      <c r="F3739" s="550"/>
      <c r="R3739" s="1175"/>
    </row>
    <row r="3740" spans="1:18" ht="15.75" customHeight="1">
      <c r="A3740" s="1">
        <v>3735</v>
      </c>
      <c r="C3740" s="2" t="s">
        <v>3581</v>
      </c>
      <c r="E3740" t="str" cm="1">
        <f t="array" aca="1" ref="E3740" ca="1">IF(F3740&lt;&gt;"",INDIRECT("'"&amp;F3740&amp;"'!"&amp;G3740),"")</f>
        <v/>
      </c>
      <c r="F3740" s="550"/>
    </row>
    <row r="3741" spans="1:18" ht="15.75" customHeight="1">
      <c r="A3741" s="1">
        <v>3736</v>
      </c>
      <c r="C3741" s="2" t="s">
        <v>3581</v>
      </c>
      <c r="E3741" t="str" cm="1">
        <f t="array" aca="1" ref="E3741" ca="1">IF(F3741&lt;&gt;"",INDIRECT("'"&amp;F3741&amp;"'!"&amp;G3741),"")</f>
        <v/>
      </c>
      <c r="F3741" s="550"/>
    </row>
    <row r="3742" spans="1:18" ht="15.75" customHeight="1">
      <c r="A3742" s="1">
        <v>3737</v>
      </c>
      <c r="C3742" s="2" t="s">
        <v>3581</v>
      </c>
      <c r="E3742" t="str" cm="1">
        <f t="array" aca="1" ref="E3742" ca="1">IF(F3742&lt;&gt;"",INDIRECT("'"&amp;F3742&amp;"'!"&amp;G3742),"")</f>
        <v/>
      </c>
      <c r="F3742" s="550"/>
    </row>
    <row r="3743" spans="1:18" ht="15.75" customHeight="1">
      <c r="A3743" s="1">
        <v>3738</v>
      </c>
      <c r="C3743" s="2" t="s">
        <v>3581</v>
      </c>
      <c r="E3743" t="str" cm="1">
        <f t="array" aca="1" ref="E3743" ca="1">IF(F3743&lt;&gt;"",INDIRECT("'"&amp;F3743&amp;"'!"&amp;G3743),"")</f>
        <v/>
      </c>
      <c r="F3743" s="550"/>
    </row>
    <row r="3744" spans="1:18" ht="15.75" customHeight="1">
      <c r="A3744" s="1">
        <v>3739</v>
      </c>
      <c r="C3744" s="2" t="s">
        <v>3581</v>
      </c>
      <c r="E3744" t="str" cm="1">
        <f t="array" aca="1" ref="E3744" ca="1">IF(F3744&lt;&gt;"",INDIRECT("'"&amp;F3744&amp;"'!"&amp;G3744),"")</f>
        <v/>
      </c>
      <c r="F3744" s="550"/>
    </row>
    <row r="3745" spans="1:10" ht="15.75" customHeight="1">
      <c r="A3745" s="1">
        <v>3740</v>
      </c>
      <c r="C3745" s="2" t="s">
        <v>3581</v>
      </c>
      <c r="E3745" t="str" cm="1">
        <f t="array" aca="1" ref="E3745" ca="1">IF(F3745&lt;&gt;"",INDIRECT("'"&amp;F3745&amp;"'!"&amp;G3745),"")</f>
        <v/>
      </c>
      <c r="F3745" s="550"/>
    </row>
    <row r="3746" spans="1:10" ht="15.75" customHeight="1">
      <c r="A3746" s="1">
        <v>3741</v>
      </c>
      <c r="C3746" s="2" t="s">
        <v>3581</v>
      </c>
      <c r="E3746" t="str" cm="1">
        <f t="array" aca="1" ref="E3746" ca="1">IF(F3746&lt;&gt;"",INDIRECT("'"&amp;F3746&amp;"'!"&amp;G3746),"")</f>
        <v/>
      </c>
      <c r="F3746" s="550"/>
    </row>
    <row r="3747" spans="1:10" ht="15.75" customHeight="1">
      <c r="A3747" s="1">
        <v>3742</v>
      </c>
      <c r="C3747" s="2" t="s">
        <v>3581</v>
      </c>
      <c r="E3747" t="str" cm="1">
        <f t="array" aca="1" ref="E3747" ca="1">IF(F3747&lt;&gt;"",INDIRECT("'"&amp;F3747&amp;"'!"&amp;G3747),"")</f>
        <v/>
      </c>
      <c r="F3747" s="550"/>
    </row>
    <row r="3748" spans="1:10" ht="15.75" customHeight="1">
      <c r="A3748" s="1">
        <v>3743</v>
      </c>
      <c r="C3748" s="2" t="s">
        <v>3581</v>
      </c>
      <c r="E3748" t="str" cm="1">
        <f t="array" aca="1" ref="E3748" ca="1">IF(F3748&lt;&gt;"",INDIRECT("'"&amp;F3748&amp;"'!"&amp;G3748),"")</f>
        <v/>
      </c>
      <c r="F3748" s="550"/>
    </row>
    <row r="3749" spans="1:10" ht="15.75" customHeight="1">
      <c r="A3749" s="1">
        <v>3744</v>
      </c>
      <c r="C3749" s="2" t="s">
        <v>3581</v>
      </c>
      <c r="E3749" t="str" cm="1">
        <f t="array" aca="1" ref="E3749" ca="1">IF(F3749&lt;&gt;"",INDIRECT("'"&amp;F3749&amp;"'!"&amp;G3749),"")</f>
        <v/>
      </c>
      <c r="F3749" s="550"/>
    </row>
    <row r="3750" spans="1:10" ht="15.75" customHeight="1">
      <c r="A3750" s="1">
        <v>3745</v>
      </c>
      <c r="C3750" s="2" t="s">
        <v>3581</v>
      </c>
      <c r="E3750" t="str" cm="1">
        <f t="array" aca="1" ref="E3750" ca="1">IF(F3750&lt;&gt;"",INDIRECT("'"&amp;F3750&amp;"'!"&amp;G3750),"")</f>
        <v/>
      </c>
      <c r="F3750" s="550"/>
    </row>
    <row r="3751" spans="1:10" ht="15.75" customHeight="1">
      <c r="A3751" s="1">
        <v>3746</v>
      </c>
      <c r="C3751" s="2" t="s">
        <v>3581</v>
      </c>
      <c r="E3751" t="str" cm="1">
        <f t="array" aca="1" ref="E3751" ca="1">IF(F3751&lt;&gt;"",INDIRECT("'"&amp;F3751&amp;"'!"&amp;G3751),"")</f>
        <v/>
      </c>
      <c r="F3751" s="550"/>
    </row>
    <row r="3752" spans="1:10" ht="15.75" customHeight="1">
      <c r="A3752" s="1">
        <v>3747</v>
      </c>
      <c r="C3752" s="2" t="s">
        <v>3581</v>
      </c>
      <c r="E3752" t="str" cm="1">
        <f t="array" aca="1" ref="E3752" ca="1">IF(F3752&lt;&gt;"",INDIRECT("'"&amp;F3752&amp;"'!"&amp;G3752),"")</f>
        <v/>
      </c>
      <c r="F3752" s="550"/>
    </row>
    <row r="3753" spans="1:10" ht="15.75" customHeight="1">
      <c r="A3753" s="1">
        <v>3748</v>
      </c>
      <c r="C3753" s="2" t="s">
        <v>3581</v>
      </c>
      <c r="E3753" t="str" cm="1">
        <f t="array" aca="1" ref="E3753" ca="1">IF(F3753&lt;&gt;"",INDIRECT("'"&amp;F3753&amp;"'!"&amp;G3753),"")</f>
        <v/>
      </c>
      <c r="F3753" s="550"/>
    </row>
    <row r="3754" spans="1:10" ht="15.75" customHeight="1">
      <c r="A3754" s="1">
        <v>3749</v>
      </c>
      <c r="C3754" s="2" t="s">
        <v>3581</v>
      </c>
      <c r="E3754" t="str" cm="1">
        <f t="array" aca="1" ref="E3754" ca="1">IF(F3754&lt;&gt;"",INDIRECT("'"&amp;F3754&amp;"'!"&amp;G3754),"")</f>
        <v/>
      </c>
      <c r="F3754" s="550"/>
    </row>
    <row r="3755" spans="1:10" ht="15.75" customHeight="1">
      <c r="A3755" s="1">
        <v>3750</v>
      </c>
      <c r="C3755" s="2" t="s">
        <v>3581</v>
      </c>
      <c r="E3755" t="str" cm="1">
        <f t="array" aca="1" ref="E3755" ca="1">IF(F3755&lt;&gt;"",INDIRECT("'"&amp;F3755&amp;"'!"&amp;G3755),"")</f>
        <v/>
      </c>
      <c r="F3755" s="550"/>
    </row>
    <row r="3756" spans="1:10" ht="15.75" customHeight="1">
      <c r="A3756" s="1">
        <v>3751</v>
      </c>
      <c r="C3756" s="2" t="s">
        <v>3581</v>
      </c>
      <c r="E3756" t="str" cm="1">
        <f t="array" aca="1" ref="E3756" ca="1">IF(F3756&lt;&gt;"",INDIRECT("'"&amp;F3756&amp;"'!"&amp;G3756),"")</f>
        <v/>
      </c>
      <c r="F3756" s="550"/>
    </row>
    <row r="3757" spans="1:10" ht="15.75" customHeight="1">
      <c r="A3757" s="1">
        <v>3752</v>
      </c>
      <c r="C3757" s="2" t="s">
        <v>3581</v>
      </c>
      <c r="E3757" t="str" cm="1">
        <f t="array" aca="1" ref="E3757" ca="1">IF(F3757&lt;&gt;"",INDIRECT("'"&amp;F3757&amp;"'!"&amp;G3757),"")</f>
        <v/>
      </c>
      <c r="F3757" s="550"/>
      <c r="H3757" s="3"/>
      <c r="I3757" s="3"/>
      <c r="J3757" s="3"/>
    </row>
    <row r="3758" spans="1:10" ht="15.75" customHeight="1">
      <c r="A3758" s="1">
        <v>3753</v>
      </c>
      <c r="C3758" s="2" t="s">
        <v>3581</v>
      </c>
      <c r="E3758" t="str" cm="1">
        <f t="array" aca="1" ref="E3758" ca="1">IF(F3758&lt;&gt;"",INDIRECT("'"&amp;F3758&amp;"'!"&amp;G3758),"")</f>
        <v/>
      </c>
      <c r="F3758" s="550"/>
      <c r="H3758" s="3"/>
      <c r="I3758" s="3"/>
      <c r="J3758" s="3"/>
    </row>
    <row r="3759" spans="1:10" ht="15.75" customHeight="1">
      <c r="A3759" s="1">
        <v>3754</v>
      </c>
      <c r="C3759" s="2" t="s">
        <v>3581</v>
      </c>
      <c r="E3759" t="str" cm="1">
        <f t="array" aca="1" ref="E3759" ca="1">IF(F3759&lt;&gt;"",INDIRECT("'"&amp;F3759&amp;"'!"&amp;G3759),"")</f>
        <v/>
      </c>
      <c r="F3759" s="550"/>
      <c r="H3759" s="3"/>
      <c r="I3759" s="3"/>
      <c r="J3759" s="3"/>
    </row>
    <row r="3760" spans="1:10" ht="15.75" customHeight="1">
      <c r="A3760" s="1">
        <v>3755</v>
      </c>
      <c r="C3760" s="2" t="s">
        <v>3581</v>
      </c>
      <c r="E3760" t="str" cm="1">
        <f t="array" aca="1" ref="E3760" ca="1">IF(F3760&lt;&gt;"",INDIRECT("'"&amp;F3760&amp;"'!"&amp;G3760),"")</f>
        <v/>
      </c>
      <c r="F3760" s="550"/>
      <c r="H3760" s="3"/>
      <c r="I3760" s="3"/>
      <c r="J3760" s="3"/>
    </row>
    <row r="3761" spans="1:10" ht="15.75" customHeight="1">
      <c r="A3761" s="1">
        <v>3756</v>
      </c>
      <c r="C3761" s="2" t="s">
        <v>3581</v>
      </c>
      <c r="E3761" t="str" cm="1">
        <f t="array" aca="1" ref="E3761" ca="1">IF(F3761&lt;&gt;"",INDIRECT("'"&amp;F3761&amp;"'!"&amp;G3761),"")</f>
        <v/>
      </c>
      <c r="F3761" s="550"/>
    </row>
    <row r="3762" spans="1:10" ht="15.75" customHeight="1">
      <c r="A3762" s="1">
        <v>3757</v>
      </c>
      <c r="C3762" s="2" t="s">
        <v>3581</v>
      </c>
      <c r="E3762" t="str" cm="1">
        <f t="array" aca="1" ref="E3762" ca="1">IF(F3762&lt;&gt;"",INDIRECT("'"&amp;F3762&amp;"'!"&amp;G3762),"")</f>
        <v/>
      </c>
      <c r="F3762" s="550"/>
      <c r="H3762" s="3"/>
      <c r="I3762" s="3"/>
      <c r="J3762" s="3"/>
    </row>
    <row r="3763" spans="1:10" ht="15.75" customHeight="1">
      <c r="A3763" s="1">
        <v>3758</v>
      </c>
      <c r="C3763" s="2" t="s">
        <v>3581</v>
      </c>
      <c r="E3763" t="str" cm="1">
        <f t="array" aca="1" ref="E3763" ca="1">IF(F3763&lt;&gt;"",INDIRECT("'"&amp;F3763&amp;"'!"&amp;G3763),"")</f>
        <v/>
      </c>
      <c r="F3763" s="550"/>
      <c r="H3763" s="3"/>
      <c r="I3763" s="3"/>
      <c r="J3763" s="3"/>
    </row>
    <row r="3764" spans="1:10" ht="15.75" customHeight="1">
      <c r="A3764" s="1">
        <v>3759</v>
      </c>
      <c r="C3764" s="2" t="s">
        <v>3581</v>
      </c>
      <c r="E3764" t="str" cm="1">
        <f t="array" aca="1" ref="E3764" ca="1">IF(F3764&lt;&gt;"",INDIRECT("'"&amp;F3764&amp;"'!"&amp;G3764),"")</f>
        <v/>
      </c>
      <c r="F3764" s="550"/>
      <c r="H3764" s="3"/>
      <c r="I3764" s="3"/>
      <c r="J3764" s="3"/>
    </row>
    <row r="3765" spans="1:10" ht="15.75" customHeight="1">
      <c r="A3765" s="1">
        <v>3760</v>
      </c>
      <c r="C3765" s="2" t="s">
        <v>3581</v>
      </c>
      <c r="E3765" t="str" cm="1">
        <f t="array" aca="1" ref="E3765" ca="1">IF(F3765&lt;&gt;"",INDIRECT("'"&amp;F3765&amp;"'!"&amp;G3765),"")</f>
        <v/>
      </c>
      <c r="F3765" s="550"/>
      <c r="H3765" s="3"/>
      <c r="I3765" s="3"/>
      <c r="J3765" s="3"/>
    </row>
    <row r="3766" spans="1:10" ht="15.75" customHeight="1">
      <c r="A3766" s="1">
        <v>3761</v>
      </c>
      <c r="C3766" s="2" t="s">
        <v>3581</v>
      </c>
      <c r="E3766" t="str" cm="1">
        <f t="array" aca="1" ref="E3766" ca="1">IF(F3766&lt;&gt;"",INDIRECT("'"&amp;F3766&amp;"'!"&amp;G3766),"")</f>
        <v/>
      </c>
      <c r="F3766" s="550"/>
      <c r="H3766" s="3"/>
      <c r="I3766" s="3"/>
      <c r="J3766" s="3"/>
    </row>
    <row r="3767" spans="1:10" ht="15.75" customHeight="1">
      <c r="A3767" s="1">
        <v>3762</v>
      </c>
      <c r="C3767" s="2" t="s">
        <v>3581</v>
      </c>
      <c r="E3767" t="str" cm="1">
        <f t="array" aca="1" ref="E3767" ca="1">IF(F3767&lt;&gt;"",INDIRECT("'"&amp;F3767&amp;"'!"&amp;G3767),"")</f>
        <v/>
      </c>
      <c r="F3767" s="550"/>
      <c r="H3767" s="3"/>
      <c r="I3767" s="3"/>
      <c r="J3767" s="3"/>
    </row>
    <row r="3768" spans="1:10" ht="15.75" customHeight="1">
      <c r="A3768" s="1">
        <v>3763</v>
      </c>
      <c r="C3768" s="2" t="s">
        <v>3581</v>
      </c>
      <c r="E3768" t="str" cm="1">
        <f t="array" aca="1" ref="E3768" ca="1">IF(F3768&lt;&gt;"",INDIRECT("'"&amp;F3768&amp;"'!"&amp;G3768),"")</f>
        <v/>
      </c>
      <c r="F3768" s="550"/>
      <c r="H3768" s="3"/>
      <c r="I3768" s="3"/>
      <c r="J3768" s="3"/>
    </row>
    <row r="3769" spans="1:10" ht="15.75" customHeight="1">
      <c r="A3769" s="1">
        <v>3764</v>
      </c>
      <c r="C3769" s="2" t="s">
        <v>3581</v>
      </c>
      <c r="E3769" t="str" cm="1">
        <f t="array" aca="1" ref="E3769" ca="1">IF(F3769&lt;&gt;"",INDIRECT("'"&amp;F3769&amp;"'!"&amp;G3769),"")</f>
        <v/>
      </c>
      <c r="F3769" s="550"/>
    </row>
    <row r="3770" spans="1:10" ht="15.75" customHeight="1">
      <c r="A3770" s="1">
        <v>3765</v>
      </c>
      <c r="C3770" s="2" t="s">
        <v>3581</v>
      </c>
      <c r="E3770" t="str" cm="1">
        <f t="array" aca="1" ref="E3770" ca="1">IF(F3770&lt;&gt;"",INDIRECT("'"&amp;F3770&amp;"'!"&amp;G3770),"")</f>
        <v/>
      </c>
      <c r="F3770" s="550"/>
      <c r="H3770" s="3"/>
      <c r="I3770" s="3"/>
      <c r="J3770" s="3"/>
    </row>
    <row r="3771" spans="1:10" ht="15.75" customHeight="1">
      <c r="A3771" s="1">
        <v>3766</v>
      </c>
      <c r="C3771" s="2" t="s">
        <v>3581</v>
      </c>
      <c r="E3771" t="str" cm="1">
        <f t="array" aca="1" ref="E3771" ca="1">IF(F3771&lt;&gt;"",INDIRECT("'"&amp;F3771&amp;"'!"&amp;G3771),"")</f>
        <v/>
      </c>
      <c r="F3771" s="550"/>
      <c r="H3771" s="3"/>
      <c r="I3771" s="3"/>
      <c r="J3771" s="3"/>
    </row>
    <row r="3772" spans="1:10" ht="15.75" customHeight="1">
      <c r="A3772" s="1">
        <v>3767</v>
      </c>
      <c r="C3772" s="2" t="s">
        <v>3581</v>
      </c>
      <c r="E3772" t="str" cm="1">
        <f t="array" aca="1" ref="E3772" ca="1">IF(F3772&lt;&gt;"",INDIRECT("'"&amp;F3772&amp;"'!"&amp;G3772),"")</f>
        <v/>
      </c>
      <c r="F3772" s="550"/>
      <c r="H3772" s="3"/>
      <c r="I3772" s="3"/>
      <c r="J3772" s="3"/>
    </row>
    <row r="3773" spans="1:10" ht="15.75" customHeight="1">
      <c r="A3773" s="1">
        <v>3768</v>
      </c>
      <c r="C3773" s="2" t="s">
        <v>3581</v>
      </c>
      <c r="E3773" t="str" cm="1">
        <f t="array" aca="1" ref="E3773" ca="1">IF(F3773&lt;&gt;"",INDIRECT("'"&amp;F3773&amp;"'!"&amp;G3773),"")</f>
        <v/>
      </c>
      <c r="F3773" s="550"/>
      <c r="H3773" s="3"/>
      <c r="I3773" s="3"/>
      <c r="J3773" s="3"/>
    </row>
    <row r="3774" spans="1:10" ht="15.75" customHeight="1">
      <c r="A3774" s="1">
        <v>3769</v>
      </c>
      <c r="C3774" s="2" t="s">
        <v>3581</v>
      </c>
      <c r="E3774" t="str" cm="1">
        <f t="array" aca="1" ref="E3774" ca="1">IF(F3774&lt;&gt;"",INDIRECT("'"&amp;F3774&amp;"'!"&amp;G3774),"")</f>
        <v/>
      </c>
      <c r="F3774" s="550"/>
      <c r="H3774" s="3"/>
      <c r="I3774" s="3"/>
      <c r="J3774" s="3"/>
    </row>
    <row r="3775" spans="1:10" ht="15.75" customHeight="1">
      <c r="A3775" s="1">
        <v>3770</v>
      </c>
      <c r="C3775" s="2" t="s">
        <v>3581</v>
      </c>
      <c r="E3775" t="str" cm="1">
        <f t="array" aca="1" ref="E3775" ca="1">IF(F3775&lt;&gt;"",INDIRECT("'"&amp;F3775&amp;"'!"&amp;G3775),"")</f>
        <v/>
      </c>
      <c r="F3775" s="550"/>
      <c r="H3775" s="3"/>
      <c r="I3775" s="3"/>
      <c r="J3775" s="3"/>
    </row>
    <row r="3776" spans="1:10" ht="15.75" customHeight="1">
      <c r="A3776" s="1">
        <v>3771</v>
      </c>
      <c r="C3776" s="2" t="s">
        <v>3581</v>
      </c>
      <c r="E3776" t="str" cm="1">
        <f t="array" aca="1" ref="E3776" ca="1">IF(F3776&lt;&gt;"",INDIRECT("'"&amp;F3776&amp;"'!"&amp;G3776),"")</f>
        <v/>
      </c>
      <c r="F3776" s="550"/>
      <c r="H3776" s="3"/>
      <c r="I3776" s="3"/>
      <c r="J3776" s="3"/>
    </row>
    <row r="3777" spans="1:18" ht="15.75" customHeight="1">
      <c r="A3777" s="1">
        <v>3772</v>
      </c>
      <c r="C3777" s="2" t="s">
        <v>3581</v>
      </c>
      <c r="E3777" t="str" cm="1">
        <f t="array" aca="1" ref="E3777" ca="1">IF(F3777&lt;&gt;"",INDIRECT("'"&amp;F3777&amp;"'!"&amp;G3777),"")</f>
        <v/>
      </c>
      <c r="F3777" s="550"/>
    </row>
    <row r="3778" spans="1:18" ht="15.75" customHeight="1">
      <c r="A3778" s="1">
        <v>3773</v>
      </c>
      <c r="C3778" s="2" t="s">
        <v>3581</v>
      </c>
      <c r="E3778" t="str" cm="1">
        <f t="array" aca="1" ref="E3778" ca="1">IF(F3778&lt;&gt;"",INDIRECT("'"&amp;F3778&amp;"'!"&amp;G3778),"")</f>
        <v/>
      </c>
      <c r="F3778" s="550"/>
      <c r="R3778" s="1175"/>
    </row>
    <row r="3779" spans="1:18" ht="15.75" customHeight="1">
      <c r="A3779" s="1">
        <v>3774</v>
      </c>
      <c r="C3779" s="2" t="s">
        <v>3581</v>
      </c>
      <c r="E3779" t="str" cm="1">
        <f t="array" aca="1" ref="E3779" ca="1">IF(F3779&lt;&gt;"",INDIRECT("'"&amp;F3779&amp;"'!"&amp;G3779),"")</f>
        <v/>
      </c>
      <c r="F3779" s="550"/>
      <c r="R3779" s="1175"/>
    </row>
    <row r="3780" spans="1:18" ht="15.75" customHeight="1">
      <c r="A3780" s="1">
        <v>3775</v>
      </c>
      <c r="C3780" s="2" t="s">
        <v>3581</v>
      </c>
      <c r="E3780" t="str" cm="1">
        <f t="array" aca="1" ref="E3780" ca="1">IF(F3780&lt;&gt;"",INDIRECT("'"&amp;F3780&amp;"'!"&amp;G3780),"")</f>
        <v/>
      </c>
      <c r="F3780" s="550"/>
      <c r="R3780" s="1175"/>
    </row>
    <row r="3781" spans="1:18" ht="15.75" customHeight="1">
      <c r="A3781" s="1">
        <v>3776</v>
      </c>
      <c r="C3781" s="2" t="s">
        <v>3581</v>
      </c>
      <c r="E3781" t="str" cm="1">
        <f t="array" aca="1" ref="E3781" ca="1">IF(F3781&lt;&gt;"",INDIRECT("'"&amp;F3781&amp;"'!"&amp;G3781),"")</f>
        <v/>
      </c>
      <c r="F3781" s="550"/>
      <c r="R3781" s="1175"/>
    </row>
    <row r="3782" spans="1:18" ht="15.75" customHeight="1">
      <c r="A3782" s="1">
        <v>3777</v>
      </c>
      <c r="C3782" s="2" t="s">
        <v>3581</v>
      </c>
      <c r="E3782" t="str" cm="1">
        <f t="array" aca="1" ref="E3782" ca="1">IF(F3782&lt;&gt;"",INDIRECT("'"&amp;F3782&amp;"'!"&amp;G3782),"")</f>
        <v/>
      </c>
      <c r="F3782" s="550"/>
      <c r="R3782" s="1175"/>
    </row>
    <row r="3783" spans="1:18" ht="15.75" customHeight="1">
      <c r="A3783" s="1">
        <v>3778</v>
      </c>
      <c r="C3783" s="2" t="s">
        <v>3581</v>
      </c>
      <c r="E3783" t="str" cm="1">
        <f t="array" aca="1" ref="E3783" ca="1">IF(F3783&lt;&gt;"",INDIRECT("'"&amp;F3783&amp;"'!"&amp;G3783),"")</f>
        <v/>
      </c>
      <c r="F3783" s="550"/>
      <c r="R3783" s="1175"/>
    </row>
    <row r="3784" spans="1:18" ht="15.75" customHeight="1">
      <c r="A3784" s="1">
        <v>3779</v>
      </c>
      <c r="C3784" s="2" t="s">
        <v>3581</v>
      </c>
      <c r="E3784" t="str" cm="1">
        <f t="array" aca="1" ref="E3784" ca="1">IF(F3784&lt;&gt;"",INDIRECT("'"&amp;F3784&amp;"'!"&amp;G3784),"")</f>
        <v/>
      </c>
      <c r="F3784" s="550"/>
      <c r="R3784" s="1175"/>
    </row>
    <row r="3785" spans="1:18" ht="15.75" customHeight="1">
      <c r="A3785" s="1">
        <v>3780</v>
      </c>
      <c r="C3785" s="2" t="s">
        <v>3581</v>
      </c>
      <c r="E3785" t="str" cm="1">
        <f t="array" aca="1" ref="E3785" ca="1">IF(F3785&lt;&gt;"",INDIRECT("'"&amp;F3785&amp;"'!"&amp;G3785),"")</f>
        <v/>
      </c>
      <c r="F3785" s="550"/>
      <c r="R3785" s="1175"/>
    </row>
    <row r="3786" spans="1:18" ht="15.75" customHeight="1">
      <c r="A3786" s="1">
        <v>3781</v>
      </c>
      <c r="C3786" s="2" t="s">
        <v>3581</v>
      </c>
      <c r="E3786" t="str" cm="1">
        <f t="array" aca="1" ref="E3786" ca="1">IF(F3786&lt;&gt;"",INDIRECT("'"&amp;F3786&amp;"'!"&amp;G3786),"")</f>
        <v/>
      </c>
      <c r="F3786" s="550"/>
      <c r="R3786" s="1175"/>
    </row>
    <row r="3787" spans="1:18" ht="15.75" customHeight="1">
      <c r="A3787" s="1">
        <v>3782</v>
      </c>
      <c r="C3787" s="2" t="s">
        <v>3581</v>
      </c>
      <c r="E3787" t="str" cm="1">
        <f t="array" aca="1" ref="E3787" ca="1">IF(F3787&lt;&gt;"",INDIRECT("'"&amp;F3787&amp;"'!"&amp;G3787),"")</f>
        <v/>
      </c>
      <c r="F3787" s="550"/>
      <c r="R3787" s="1175"/>
    </row>
    <row r="3788" spans="1:18" ht="15.75" customHeight="1">
      <c r="A3788" s="1">
        <v>3783</v>
      </c>
      <c r="C3788" s="2" t="s">
        <v>3581</v>
      </c>
      <c r="E3788" t="str" cm="1">
        <f t="array" aca="1" ref="E3788" ca="1">IF(F3788&lt;&gt;"",INDIRECT("'"&amp;F3788&amp;"'!"&amp;G3788),"")</f>
        <v/>
      </c>
      <c r="F3788" s="550"/>
      <c r="R3788" s="1175"/>
    </row>
    <row r="3789" spans="1:18" ht="15.75" customHeight="1">
      <c r="A3789" s="1">
        <v>3784</v>
      </c>
      <c r="C3789" s="2" t="s">
        <v>3581</v>
      </c>
      <c r="E3789" t="str" cm="1">
        <f t="array" aca="1" ref="E3789" ca="1">IF(F3789&lt;&gt;"",INDIRECT("'"&amp;F3789&amp;"'!"&amp;G3789),"")</f>
        <v/>
      </c>
      <c r="F3789" s="550"/>
      <c r="R3789" s="1175"/>
    </row>
    <row r="3790" spans="1:18" ht="15.75" customHeight="1">
      <c r="A3790" s="1">
        <v>3785</v>
      </c>
      <c r="C3790" s="2" t="s">
        <v>3581</v>
      </c>
      <c r="E3790" t="str" cm="1">
        <f t="array" aca="1" ref="E3790" ca="1">IF(F3790&lt;&gt;"",INDIRECT("'"&amp;F3790&amp;"'!"&amp;G3790),"")</f>
        <v/>
      </c>
      <c r="F3790" s="550"/>
      <c r="R3790" s="1175"/>
    </row>
    <row r="3791" spans="1:18" ht="15.75" customHeight="1">
      <c r="A3791" s="1">
        <v>3786</v>
      </c>
      <c r="C3791" s="2" t="s">
        <v>3581</v>
      </c>
      <c r="E3791" t="str" cm="1">
        <f t="array" aca="1" ref="E3791" ca="1">IF(F3791&lt;&gt;"",INDIRECT("'"&amp;F3791&amp;"'!"&amp;G3791),"")</f>
        <v/>
      </c>
      <c r="F3791" s="550"/>
      <c r="R3791" s="1175"/>
    </row>
    <row r="3792" spans="1:18" ht="15.75" customHeight="1">
      <c r="A3792" s="1">
        <v>3787</v>
      </c>
      <c r="C3792" s="2" t="s">
        <v>3581</v>
      </c>
      <c r="E3792" t="str" cm="1">
        <f t="array" aca="1" ref="E3792" ca="1">IF(F3792&lt;&gt;"",INDIRECT("'"&amp;F3792&amp;"'!"&amp;G3792),"")</f>
        <v/>
      </c>
      <c r="F3792" s="550"/>
      <c r="R3792" s="1175"/>
    </row>
    <row r="3793" spans="1:18" ht="15.75" customHeight="1">
      <c r="A3793" s="1">
        <v>3788</v>
      </c>
      <c r="C3793" s="2" t="s">
        <v>3581</v>
      </c>
      <c r="E3793" t="str" cm="1">
        <f t="array" aca="1" ref="E3793" ca="1">IF(F3793&lt;&gt;"",INDIRECT("'"&amp;F3793&amp;"'!"&amp;G3793),"")</f>
        <v/>
      </c>
      <c r="F3793" s="550"/>
      <c r="R3793" s="1175"/>
    </row>
    <row r="3794" spans="1:18" ht="15.75" customHeight="1">
      <c r="A3794" s="1">
        <v>3789</v>
      </c>
      <c r="C3794" s="2" t="s">
        <v>3581</v>
      </c>
      <c r="E3794" t="str" cm="1">
        <f t="array" aca="1" ref="E3794" ca="1">IF(F3794&lt;&gt;"",INDIRECT("'"&amp;F3794&amp;"'!"&amp;G3794),"")</f>
        <v/>
      </c>
      <c r="F3794" s="550"/>
      <c r="R3794" s="1175"/>
    </row>
    <row r="3795" spans="1:18" ht="15.75" customHeight="1">
      <c r="A3795" s="1">
        <v>3790</v>
      </c>
      <c r="C3795" s="2" t="s">
        <v>3581</v>
      </c>
      <c r="E3795" t="str" cm="1">
        <f t="array" aca="1" ref="E3795" ca="1">IF(F3795&lt;&gt;"",INDIRECT("'"&amp;F3795&amp;"'!"&amp;G3795),"")</f>
        <v/>
      </c>
      <c r="F3795" s="550"/>
      <c r="H3795" s="3"/>
      <c r="I3795" s="3"/>
      <c r="J3795" s="3"/>
    </row>
    <row r="3796" spans="1:18" ht="15.75" customHeight="1">
      <c r="A3796" s="1">
        <v>3791</v>
      </c>
      <c r="C3796" s="2" t="s">
        <v>3581</v>
      </c>
      <c r="E3796" t="str" cm="1">
        <f t="array" aca="1" ref="E3796" ca="1">IF(F3796&lt;&gt;"",INDIRECT("'"&amp;F3796&amp;"'!"&amp;G3796),"")</f>
        <v/>
      </c>
      <c r="F3796" s="550"/>
      <c r="H3796" s="3"/>
      <c r="I3796" s="3"/>
      <c r="J3796" s="3"/>
    </row>
    <row r="3797" spans="1:18" ht="15.75" customHeight="1">
      <c r="A3797" s="1">
        <v>3792</v>
      </c>
      <c r="C3797" s="2" t="s">
        <v>3581</v>
      </c>
      <c r="E3797" t="str" cm="1">
        <f t="array" aca="1" ref="E3797" ca="1">IF(F3797&lt;&gt;"",INDIRECT("'"&amp;F3797&amp;"'!"&amp;G3797),"")</f>
        <v/>
      </c>
      <c r="F3797" s="550"/>
      <c r="H3797" s="3"/>
      <c r="I3797" s="3"/>
      <c r="J3797" s="3"/>
    </row>
    <row r="3798" spans="1:18" ht="15.75" customHeight="1">
      <c r="A3798" s="1">
        <v>3793</v>
      </c>
      <c r="C3798" s="2" t="s">
        <v>3581</v>
      </c>
      <c r="E3798" t="str" cm="1">
        <f t="array" aca="1" ref="E3798" ca="1">IF(F3798&lt;&gt;"",INDIRECT("'"&amp;F3798&amp;"'!"&amp;G3798),"")</f>
        <v/>
      </c>
      <c r="F3798" s="550"/>
      <c r="H3798" s="3"/>
      <c r="I3798" s="3"/>
      <c r="J3798" s="3"/>
    </row>
    <row r="3799" spans="1:18" ht="15.75" customHeight="1">
      <c r="A3799" s="1">
        <v>3794</v>
      </c>
      <c r="C3799" s="2" t="s">
        <v>3581</v>
      </c>
      <c r="E3799" t="str" cm="1">
        <f t="array" aca="1" ref="E3799" ca="1">IF(F3799&lt;&gt;"",INDIRECT("'"&amp;F3799&amp;"'!"&amp;G3799),"")</f>
        <v/>
      </c>
      <c r="F3799" s="550"/>
      <c r="R3799" s="1175"/>
    </row>
    <row r="3800" spans="1:18" ht="15.75" customHeight="1">
      <c r="A3800" s="1">
        <v>3795</v>
      </c>
      <c r="C3800" s="2" t="s">
        <v>3581</v>
      </c>
      <c r="E3800" t="str" cm="1">
        <f t="array" aca="1" ref="E3800" ca="1">IF(F3800&lt;&gt;"",INDIRECT("'"&amp;F3800&amp;"'!"&amp;G3800),"")</f>
        <v/>
      </c>
      <c r="F3800" s="550"/>
      <c r="H3800" s="3"/>
      <c r="I3800" s="3"/>
      <c r="J3800" s="3"/>
    </row>
    <row r="3801" spans="1:18" ht="15.75" customHeight="1">
      <c r="A3801" s="1">
        <v>3796</v>
      </c>
      <c r="C3801" s="2" t="s">
        <v>3581</v>
      </c>
      <c r="E3801" t="str" cm="1">
        <f t="array" aca="1" ref="E3801" ca="1">IF(F3801&lt;&gt;"",INDIRECT("'"&amp;F3801&amp;"'!"&amp;G3801),"")</f>
        <v/>
      </c>
      <c r="F3801" s="550"/>
      <c r="H3801" s="3"/>
      <c r="I3801" s="3"/>
      <c r="J3801" s="3"/>
    </row>
    <row r="3802" spans="1:18" ht="15.75" customHeight="1">
      <c r="A3802" s="1">
        <v>3797</v>
      </c>
      <c r="C3802" s="2" t="s">
        <v>3581</v>
      </c>
      <c r="E3802" t="str" cm="1">
        <f t="array" aca="1" ref="E3802" ca="1">IF(F3802&lt;&gt;"",INDIRECT("'"&amp;F3802&amp;"'!"&amp;G3802),"")</f>
        <v/>
      </c>
      <c r="F3802" s="550"/>
      <c r="H3802" s="3"/>
      <c r="I3802" s="3"/>
      <c r="J3802" s="3"/>
    </row>
    <row r="3803" spans="1:18" ht="15.75" customHeight="1">
      <c r="A3803" s="1">
        <v>3798</v>
      </c>
      <c r="C3803" s="2" t="s">
        <v>3581</v>
      </c>
      <c r="E3803" t="str" cm="1">
        <f t="array" aca="1" ref="E3803" ca="1">IF(F3803&lt;&gt;"",INDIRECT("'"&amp;F3803&amp;"'!"&amp;G3803),"")</f>
        <v/>
      </c>
      <c r="F3803" s="550"/>
      <c r="H3803" s="3"/>
      <c r="I3803" s="3"/>
      <c r="J3803" s="3"/>
    </row>
    <row r="3804" spans="1:18" ht="15.75" customHeight="1">
      <c r="A3804" s="1">
        <v>3799</v>
      </c>
      <c r="C3804" s="2" t="s">
        <v>3581</v>
      </c>
      <c r="E3804" t="str" cm="1">
        <f t="array" aca="1" ref="E3804" ca="1">IF(F3804&lt;&gt;"",INDIRECT("'"&amp;F3804&amp;"'!"&amp;G3804),"")</f>
        <v/>
      </c>
      <c r="F3804" s="550"/>
      <c r="H3804" s="3"/>
      <c r="I3804" s="3"/>
      <c r="J3804" s="3"/>
    </row>
    <row r="3805" spans="1:18" ht="15.75" customHeight="1">
      <c r="A3805" s="1">
        <v>3800</v>
      </c>
      <c r="C3805" s="2" t="s">
        <v>3581</v>
      </c>
      <c r="E3805" t="str" cm="1">
        <f t="array" aca="1" ref="E3805" ca="1">IF(F3805&lt;&gt;"",INDIRECT("'"&amp;F3805&amp;"'!"&amp;G3805),"")</f>
        <v/>
      </c>
      <c r="F3805" s="550"/>
      <c r="H3805" s="3"/>
      <c r="I3805" s="3"/>
      <c r="J3805" s="3"/>
    </row>
    <row r="3806" spans="1:18" ht="15.75" customHeight="1">
      <c r="A3806" s="1">
        <v>3801</v>
      </c>
      <c r="C3806" s="2" t="s">
        <v>3581</v>
      </c>
      <c r="E3806" t="str" cm="1">
        <f t="array" aca="1" ref="E3806" ca="1">IF(F3806&lt;&gt;"",INDIRECT("'"&amp;F3806&amp;"'!"&amp;G3806),"")</f>
        <v/>
      </c>
      <c r="F3806" s="550"/>
      <c r="H3806" s="3"/>
      <c r="I3806" s="3"/>
      <c r="J3806" s="3"/>
    </row>
    <row r="3807" spans="1:18" ht="15.75" customHeight="1">
      <c r="A3807" s="1">
        <v>3802</v>
      </c>
      <c r="C3807" s="2" t="s">
        <v>3581</v>
      </c>
      <c r="E3807" t="str" cm="1">
        <f t="array" aca="1" ref="E3807" ca="1">IF(F3807&lt;&gt;"",INDIRECT("'"&amp;F3807&amp;"'!"&amp;G3807),"")</f>
        <v/>
      </c>
      <c r="F3807" s="550"/>
      <c r="R3807" s="1175"/>
    </row>
    <row r="3808" spans="1:18" ht="15.75" customHeight="1">
      <c r="A3808" s="1">
        <v>3803</v>
      </c>
      <c r="C3808" s="2" t="s">
        <v>3581</v>
      </c>
      <c r="E3808" t="str" cm="1">
        <f t="array" aca="1" ref="E3808" ca="1">IF(F3808&lt;&gt;"",INDIRECT("'"&amp;F3808&amp;"'!"&amp;G3808),"")</f>
        <v/>
      </c>
      <c r="F3808" s="550"/>
      <c r="H3808" s="3"/>
      <c r="I3808" s="3"/>
      <c r="J3808" s="3"/>
    </row>
    <row r="3809" spans="1:18" ht="15.75" customHeight="1">
      <c r="A3809" s="1">
        <v>3804</v>
      </c>
      <c r="C3809" s="2" t="s">
        <v>3581</v>
      </c>
      <c r="E3809" t="str" cm="1">
        <f t="array" aca="1" ref="E3809" ca="1">IF(F3809&lt;&gt;"",INDIRECT("'"&amp;F3809&amp;"'!"&amp;G3809),"")</f>
        <v/>
      </c>
      <c r="F3809" s="550"/>
      <c r="R3809" s="1175"/>
    </row>
    <row r="3810" spans="1:18" ht="15.75" customHeight="1">
      <c r="A3810" s="1">
        <v>3805</v>
      </c>
      <c r="C3810" s="2" t="s">
        <v>3581</v>
      </c>
      <c r="E3810" t="str" cm="1">
        <f t="array" aca="1" ref="E3810" ca="1">IF(F3810&lt;&gt;"",INDIRECT("'"&amp;F3810&amp;"'!"&amp;G3810),"")</f>
        <v/>
      </c>
      <c r="F3810" s="550"/>
      <c r="H3810" s="3"/>
      <c r="I3810" s="3"/>
      <c r="J3810" s="3"/>
    </row>
    <row r="3811" spans="1:18" ht="15.75" customHeight="1">
      <c r="A3811" s="1">
        <v>3806</v>
      </c>
      <c r="C3811" s="2" t="s">
        <v>3581</v>
      </c>
      <c r="E3811" t="str" cm="1">
        <f t="array" aca="1" ref="E3811" ca="1">IF(F3811&lt;&gt;"",INDIRECT("'"&amp;F3811&amp;"'!"&amp;G3811),"")</f>
        <v/>
      </c>
      <c r="F3811" s="550"/>
      <c r="H3811" s="3"/>
      <c r="I3811" s="3"/>
      <c r="J3811" s="3"/>
    </row>
    <row r="3812" spans="1:18" ht="15.75" customHeight="1">
      <c r="A3812" s="1">
        <v>3807</v>
      </c>
      <c r="C3812" s="2" t="s">
        <v>3581</v>
      </c>
      <c r="E3812" t="str" cm="1">
        <f t="array" aca="1" ref="E3812" ca="1">IF(F3812&lt;&gt;"",INDIRECT("'"&amp;F3812&amp;"'!"&amp;G3812),"")</f>
        <v/>
      </c>
      <c r="F3812" s="550"/>
      <c r="H3812" s="3"/>
      <c r="I3812" s="3"/>
      <c r="J3812" s="3"/>
    </row>
    <row r="3813" spans="1:18" ht="15.75" customHeight="1">
      <c r="A3813" s="1">
        <v>3808</v>
      </c>
      <c r="C3813" s="2" t="s">
        <v>3581</v>
      </c>
      <c r="E3813" t="str" cm="1">
        <f t="array" aca="1" ref="E3813" ca="1">IF(F3813&lt;&gt;"",INDIRECT("'"&amp;F3813&amp;"'!"&amp;G3813),"")</f>
        <v/>
      </c>
      <c r="F3813" s="550"/>
      <c r="H3813" s="3"/>
      <c r="I3813" s="3"/>
      <c r="J3813" s="3"/>
    </row>
    <row r="3814" spans="1:18" ht="15.75" customHeight="1">
      <c r="A3814" s="1">
        <v>3809</v>
      </c>
      <c r="C3814" s="2" t="s">
        <v>3581</v>
      </c>
      <c r="E3814" t="str" cm="1">
        <f t="array" aca="1" ref="E3814" ca="1">IF(F3814&lt;&gt;"",INDIRECT("'"&amp;F3814&amp;"'!"&amp;G3814),"")</f>
        <v/>
      </c>
      <c r="F3814" s="550"/>
      <c r="H3814" s="3"/>
      <c r="I3814" s="3"/>
      <c r="J3814" s="3"/>
    </row>
    <row r="3815" spans="1:18" ht="15.75" customHeight="1">
      <c r="A3815" s="1">
        <v>3810</v>
      </c>
      <c r="C3815" s="2" t="s">
        <v>3581</v>
      </c>
      <c r="E3815" t="str" cm="1">
        <f t="array" aca="1" ref="E3815" ca="1">IF(F3815&lt;&gt;"",INDIRECT("'"&amp;F3815&amp;"'!"&amp;G3815),"")</f>
        <v/>
      </c>
      <c r="F3815" s="550"/>
      <c r="R3815" s="1175"/>
    </row>
    <row r="3816" spans="1:18" ht="15.75" customHeight="1">
      <c r="A3816" s="1">
        <v>3811</v>
      </c>
      <c r="C3816" s="2" t="s">
        <v>3581</v>
      </c>
      <c r="E3816" t="str" cm="1">
        <f t="array" aca="1" ref="E3816" ca="1">IF(F3816&lt;&gt;"",INDIRECT("'"&amp;F3816&amp;"'!"&amp;G3816),"")</f>
        <v/>
      </c>
      <c r="F3816" s="550"/>
      <c r="R3816" s="1175"/>
    </row>
    <row r="3817" spans="1:18" ht="15.75" customHeight="1">
      <c r="A3817" s="1">
        <v>3812</v>
      </c>
      <c r="C3817" s="2" t="s">
        <v>3581</v>
      </c>
      <c r="E3817" t="str" cm="1">
        <f t="array" aca="1" ref="E3817" ca="1">IF(F3817&lt;&gt;"",INDIRECT("'"&amp;F3817&amp;"'!"&amp;G3817),"")</f>
        <v/>
      </c>
      <c r="F3817" s="550"/>
      <c r="R3817" s="1175"/>
    </row>
    <row r="3818" spans="1:18" ht="15.75" customHeight="1">
      <c r="A3818" s="1">
        <v>3813</v>
      </c>
      <c r="C3818" s="2" t="s">
        <v>3581</v>
      </c>
      <c r="E3818" t="str" cm="1">
        <f t="array" aca="1" ref="E3818" ca="1">IF(F3818&lt;&gt;"",INDIRECT("'"&amp;F3818&amp;"'!"&amp;G3818),"")</f>
        <v/>
      </c>
      <c r="F3818" s="550"/>
      <c r="R3818" s="1175"/>
    </row>
    <row r="3819" spans="1:18" ht="15.75" customHeight="1">
      <c r="A3819" s="1">
        <v>3814</v>
      </c>
      <c r="C3819" s="2" t="s">
        <v>3581</v>
      </c>
      <c r="E3819" t="str" cm="1">
        <f t="array" aca="1" ref="E3819" ca="1">IF(F3819&lt;&gt;"",INDIRECT("'"&amp;F3819&amp;"'!"&amp;G3819),"")</f>
        <v/>
      </c>
      <c r="F3819" s="550"/>
      <c r="R3819" s="1175"/>
    </row>
    <row r="3820" spans="1:18" ht="15.75" customHeight="1">
      <c r="A3820" s="1">
        <v>3815</v>
      </c>
      <c r="C3820" s="2" t="s">
        <v>3581</v>
      </c>
      <c r="E3820" t="str" cm="1">
        <f t="array" aca="1" ref="E3820" ca="1">IF(F3820&lt;&gt;"",INDIRECT("'"&amp;F3820&amp;"'!"&amp;G3820),"")</f>
        <v/>
      </c>
      <c r="F3820" s="550"/>
    </row>
    <row r="3821" spans="1:18" ht="15.75" customHeight="1">
      <c r="A3821" s="1">
        <v>3816</v>
      </c>
      <c r="C3821" s="2" t="s">
        <v>3581</v>
      </c>
      <c r="E3821" t="str" cm="1">
        <f t="array" aca="1" ref="E3821" ca="1">IF(F3821&lt;&gt;"",INDIRECT("'"&amp;F3821&amp;"'!"&amp;G3821),"")</f>
        <v/>
      </c>
      <c r="F3821" s="550"/>
      <c r="R3821" s="1175"/>
    </row>
    <row r="3822" spans="1:18" ht="15.75" customHeight="1">
      <c r="A3822" s="1">
        <v>3817</v>
      </c>
      <c r="C3822" s="2" t="s">
        <v>3581</v>
      </c>
      <c r="E3822" t="str" cm="1">
        <f t="array" aca="1" ref="E3822" ca="1">IF(F3822&lt;&gt;"",INDIRECT("'"&amp;F3822&amp;"'!"&amp;G3822),"")</f>
        <v/>
      </c>
      <c r="F3822" s="550"/>
      <c r="H3822" s="3"/>
      <c r="I3822" s="3"/>
      <c r="J3822" s="3"/>
    </row>
    <row r="3823" spans="1:18" ht="15.75" customHeight="1">
      <c r="A3823" s="1">
        <v>3818</v>
      </c>
      <c r="C3823" s="2" t="s">
        <v>3581</v>
      </c>
      <c r="E3823" t="str" cm="1">
        <f t="array" aca="1" ref="E3823" ca="1">IF(F3823&lt;&gt;"",INDIRECT("'"&amp;F3823&amp;"'!"&amp;G3823),"")</f>
        <v/>
      </c>
      <c r="F3823" s="550"/>
      <c r="H3823" s="3"/>
      <c r="I3823" s="3"/>
      <c r="J3823" s="3"/>
    </row>
    <row r="3824" spans="1:18" ht="15.75" customHeight="1">
      <c r="A3824" s="1">
        <v>3819</v>
      </c>
      <c r="C3824" s="2" t="s">
        <v>3581</v>
      </c>
      <c r="E3824" t="str" cm="1">
        <f t="array" aca="1" ref="E3824" ca="1">IF(F3824&lt;&gt;"",INDIRECT("'"&amp;F3824&amp;"'!"&amp;G3824),"")</f>
        <v/>
      </c>
      <c r="F3824" s="550"/>
      <c r="R3824" s="1175"/>
    </row>
    <row r="3825" spans="1:18" ht="15.75" customHeight="1">
      <c r="A3825" s="1">
        <v>3820</v>
      </c>
      <c r="C3825" s="2" t="s">
        <v>3581</v>
      </c>
      <c r="E3825" t="str" cm="1">
        <f t="array" aca="1" ref="E3825" ca="1">IF(F3825&lt;&gt;"",INDIRECT("'"&amp;F3825&amp;"'!"&amp;G3825),"")</f>
        <v/>
      </c>
      <c r="F3825" s="550"/>
      <c r="R3825" s="1175"/>
    </row>
    <row r="3826" spans="1:18" ht="15.75" customHeight="1">
      <c r="A3826" s="1">
        <v>3821</v>
      </c>
      <c r="C3826" s="2" t="s">
        <v>3581</v>
      </c>
      <c r="E3826" t="str" cm="1">
        <f t="array" aca="1" ref="E3826" ca="1">IF(F3826&lt;&gt;"",INDIRECT("'"&amp;F3826&amp;"'!"&amp;G3826),"")</f>
        <v/>
      </c>
      <c r="F3826" s="550"/>
      <c r="H3826" s="3"/>
      <c r="I3826" s="3"/>
      <c r="J3826" s="3"/>
    </row>
    <row r="3827" spans="1:18" ht="15.75" customHeight="1">
      <c r="A3827" s="1">
        <v>3822</v>
      </c>
      <c r="C3827" s="2" t="s">
        <v>3581</v>
      </c>
      <c r="E3827" t="str" cm="1">
        <f t="array" aca="1" ref="E3827" ca="1">IF(F3827&lt;&gt;"",INDIRECT("'"&amp;F3827&amp;"'!"&amp;G3827),"")</f>
        <v/>
      </c>
      <c r="F3827" s="550"/>
      <c r="H3827" s="3"/>
      <c r="I3827" s="3"/>
      <c r="J3827" s="3"/>
    </row>
    <row r="3828" spans="1:18" ht="15.75" customHeight="1">
      <c r="A3828" s="1">
        <v>3823</v>
      </c>
      <c r="C3828" s="2" t="s">
        <v>3581</v>
      </c>
      <c r="E3828" t="str" cm="1">
        <f t="array" aca="1" ref="E3828" ca="1">IF(F3828&lt;&gt;"",INDIRECT("'"&amp;F3828&amp;"'!"&amp;G3828),"")</f>
        <v/>
      </c>
      <c r="F3828" s="550"/>
    </row>
    <row r="3829" spans="1:18" ht="15.75" customHeight="1">
      <c r="A3829" s="1">
        <v>3824</v>
      </c>
      <c r="C3829" s="2" t="s">
        <v>3581</v>
      </c>
      <c r="E3829" t="str" cm="1">
        <f t="array" aca="1" ref="E3829" ca="1">IF(F3829&lt;&gt;"",INDIRECT("'"&amp;F3829&amp;"'!"&amp;G3829),"")</f>
        <v/>
      </c>
      <c r="F3829" s="550"/>
    </row>
    <row r="3830" spans="1:18" ht="15.75" customHeight="1">
      <c r="A3830" s="1">
        <v>3825</v>
      </c>
      <c r="C3830" s="2" t="s">
        <v>3581</v>
      </c>
      <c r="E3830" t="str" cm="1">
        <f t="array" aca="1" ref="E3830" ca="1">IF(F3830&lt;&gt;"",INDIRECT("'"&amp;F3830&amp;"'!"&amp;G3830),"")</f>
        <v/>
      </c>
      <c r="F3830" s="550"/>
    </row>
    <row r="3831" spans="1:18" ht="15.75" customHeight="1">
      <c r="A3831" s="1">
        <v>3826</v>
      </c>
      <c r="C3831" s="2" t="s">
        <v>3581</v>
      </c>
      <c r="E3831" t="str" cm="1">
        <f t="array" aca="1" ref="E3831" ca="1">IF(F3831&lt;&gt;"",INDIRECT("'"&amp;F3831&amp;"'!"&amp;G3831),"")</f>
        <v/>
      </c>
      <c r="F3831" s="550"/>
      <c r="R3831" s="1175"/>
    </row>
    <row r="3832" spans="1:18" ht="15.75" customHeight="1">
      <c r="A3832" s="1">
        <v>3827</v>
      </c>
      <c r="C3832" s="2" t="s">
        <v>3581</v>
      </c>
      <c r="E3832" t="str" cm="1">
        <f t="array" aca="1" ref="E3832" ca="1">IF(F3832&lt;&gt;"",INDIRECT("'"&amp;F3832&amp;"'!"&amp;G3832),"")</f>
        <v/>
      </c>
      <c r="F3832" s="550"/>
      <c r="R3832" s="1175"/>
    </row>
    <row r="3833" spans="1:18" ht="15.75" customHeight="1">
      <c r="A3833" s="1">
        <v>3828</v>
      </c>
      <c r="C3833" s="2" t="s">
        <v>3581</v>
      </c>
      <c r="E3833" t="str" cm="1">
        <f t="array" aca="1" ref="E3833" ca="1">IF(F3833&lt;&gt;"",INDIRECT("'"&amp;F3833&amp;"'!"&amp;G3833),"")</f>
        <v/>
      </c>
      <c r="F3833" s="550"/>
      <c r="R3833" s="1175"/>
    </row>
    <row r="3834" spans="1:18" ht="15.75" customHeight="1">
      <c r="A3834" s="1">
        <v>3829</v>
      </c>
      <c r="C3834" s="2" t="s">
        <v>3581</v>
      </c>
      <c r="E3834" t="str" cm="1">
        <f t="array" aca="1" ref="E3834" ca="1">IF(F3834&lt;&gt;"",INDIRECT("'"&amp;F3834&amp;"'!"&amp;G3834),"")</f>
        <v/>
      </c>
      <c r="F3834" s="550"/>
      <c r="R3834" s="1175"/>
    </row>
    <row r="3835" spans="1:18" ht="15.75" customHeight="1">
      <c r="A3835" s="1">
        <v>3830</v>
      </c>
      <c r="C3835" s="2" t="s">
        <v>3581</v>
      </c>
      <c r="E3835" t="str" cm="1">
        <f t="array" aca="1" ref="E3835" ca="1">IF(F3835&lt;&gt;"",INDIRECT("'"&amp;F3835&amp;"'!"&amp;G3835),"")</f>
        <v/>
      </c>
      <c r="F3835" s="550"/>
      <c r="R3835" s="1175"/>
    </row>
    <row r="3836" spans="1:18" ht="15.75" customHeight="1">
      <c r="A3836" s="1">
        <v>3831</v>
      </c>
      <c r="C3836" s="2" t="s">
        <v>3581</v>
      </c>
      <c r="E3836" t="str" cm="1">
        <f t="array" aca="1" ref="E3836" ca="1">IF(F3836&lt;&gt;"",INDIRECT("'"&amp;F3836&amp;"'!"&amp;G3836),"")</f>
        <v/>
      </c>
      <c r="F3836" s="550"/>
      <c r="R3836" s="1175"/>
    </row>
    <row r="3837" spans="1:18" ht="15.75" customHeight="1">
      <c r="A3837" s="1">
        <v>3832</v>
      </c>
      <c r="C3837" s="2" t="s">
        <v>3581</v>
      </c>
      <c r="E3837" t="str" cm="1">
        <f t="array" aca="1" ref="E3837" ca="1">IF(F3837&lt;&gt;"",INDIRECT("'"&amp;F3837&amp;"'!"&amp;G3837),"")</f>
        <v/>
      </c>
      <c r="F3837" s="550"/>
      <c r="R3837" s="1175"/>
    </row>
    <row r="3838" spans="1:18" ht="15.75" customHeight="1">
      <c r="A3838" s="1">
        <v>3833</v>
      </c>
      <c r="C3838" s="2" t="s">
        <v>3581</v>
      </c>
      <c r="E3838" t="str" cm="1">
        <f t="array" aca="1" ref="E3838" ca="1">IF(F3838&lt;&gt;"",INDIRECT("'"&amp;F3838&amp;"'!"&amp;G3838),"")</f>
        <v/>
      </c>
      <c r="F3838" s="550"/>
      <c r="R3838" s="1175"/>
    </row>
    <row r="3839" spans="1:18" ht="15.75" customHeight="1">
      <c r="A3839" s="1">
        <v>3834</v>
      </c>
      <c r="C3839" s="2" t="s">
        <v>3581</v>
      </c>
      <c r="E3839" t="str" cm="1">
        <f t="array" aca="1" ref="E3839" ca="1">IF(F3839&lt;&gt;"",INDIRECT("'"&amp;F3839&amp;"'!"&amp;G3839),"")</f>
        <v/>
      </c>
      <c r="F3839" s="550"/>
      <c r="R3839" s="1175"/>
    </row>
    <row r="3840" spans="1:18" ht="15.75" customHeight="1">
      <c r="A3840" s="1">
        <v>3835</v>
      </c>
      <c r="C3840" s="2" t="s">
        <v>3581</v>
      </c>
      <c r="E3840" t="str" cm="1">
        <f t="array" aca="1" ref="E3840" ca="1">IF(F3840&lt;&gt;"",INDIRECT("'"&amp;F3840&amp;"'!"&amp;G3840),"")</f>
        <v/>
      </c>
      <c r="F3840" s="550"/>
      <c r="R3840" s="1175"/>
    </row>
    <row r="3841" spans="1:18" ht="15.75" customHeight="1">
      <c r="A3841" s="1">
        <v>3836</v>
      </c>
      <c r="C3841" s="2" t="s">
        <v>3581</v>
      </c>
      <c r="E3841" t="str" cm="1">
        <f t="array" aca="1" ref="E3841" ca="1">IF(F3841&lt;&gt;"",INDIRECT("'"&amp;F3841&amp;"'!"&amp;G3841),"")</f>
        <v/>
      </c>
      <c r="F3841" s="550"/>
    </row>
    <row r="3842" spans="1:18" ht="15.75" customHeight="1">
      <c r="A3842" s="1">
        <v>3837</v>
      </c>
      <c r="C3842" s="2" t="s">
        <v>3581</v>
      </c>
      <c r="E3842" t="str" cm="1">
        <f t="array" aca="1" ref="E3842" ca="1">IF(F3842&lt;&gt;"",INDIRECT("'"&amp;F3842&amp;"'!"&amp;G3842),"")</f>
        <v/>
      </c>
      <c r="F3842" s="550"/>
      <c r="R3842" s="1175"/>
    </row>
    <row r="3843" spans="1:18" ht="15.75" customHeight="1">
      <c r="A3843" s="1">
        <v>3838</v>
      </c>
      <c r="C3843" s="2" t="s">
        <v>3581</v>
      </c>
      <c r="E3843" t="str" cm="1">
        <f t="array" aca="1" ref="E3843" ca="1">IF(F3843&lt;&gt;"",INDIRECT("'"&amp;F3843&amp;"'!"&amp;G3843),"")</f>
        <v/>
      </c>
      <c r="F3843" s="550"/>
      <c r="R3843" s="1175"/>
    </row>
    <row r="3844" spans="1:18" ht="15.75" customHeight="1">
      <c r="A3844" s="1">
        <v>3839</v>
      </c>
      <c r="C3844" s="2" t="s">
        <v>3581</v>
      </c>
      <c r="E3844" t="str" cm="1">
        <f t="array" aca="1" ref="E3844" ca="1">IF(F3844&lt;&gt;"",INDIRECT("'"&amp;F3844&amp;"'!"&amp;G3844),"")</f>
        <v/>
      </c>
      <c r="F3844" s="550"/>
      <c r="R3844" s="1175"/>
    </row>
    <row r="3845" spans="1:18" ht="15.75" customHeight="1">
      <c r="A3845" s="1">
        <v>3840</v>
      </c>
      <c r="C3845" s="2" t="s">
        <v>3581</v>
      </c>
      <c r="E3845" t="str" cm="1">
        <f t="array" aca="1" ref="E3845" ca="1">IF(F3845&lt;&gt;"",INDIRECT("'"&amp;F3845&amp;"'!"&amp;G3845),"")</f>
        <v/>
      </c>
      <c r="F3845" s="550"/>
      <c r="R3845" s="1175"/>
    </row>
    <row r="3846" spans="1:18" ht="15.75" customHeight="1">
      <c r="A3846" s="1">
        <v>3841</v>
      </c>
      <c r="C3846" s="2" t="s">
        <v>3581</v>
      </c>
      <c r="E3846" t="str" cm="1">
        <f t="array" aca="1" ref="E3846" ca="1">IF(F3846&lt;&gt;"",INDIRECT("'"&amp;F3846&amp;"'!"&amp;G3846),"")</f>
        <v/>
      </c>
      <c r="F3846" s="550"/>
      <c r="R3846" s="1175"/>
    </row>
    <row r="3847" spans="1:18" ht="15.75" customHeight="1">
      <c r="A3847" s="1">
        <v>3842</v>
      </c>
      <c r="C3847" s="2" t="s">
        <v>3581</v>
      </c>
      <c r="E3847" t="str" cm="1">
        <f t="array" aca="1" ref="E3847" ca="1">IF(F3847&lt;&gt;"",INDIRECT("'"&amp;F3847&amp;"'!"&amp;G3847),"")</f>
        <v/>
      </c>
      <c r="F3847" s="550"/>
      <c r="R3847" s="1175"/>
    </row>
    <row r="3848" spans="1:18" ht="15.75" customHeight="1">
      <c r="A3848" s="1">
        <v>3843</v>
      </c>
      <c r="C3848" s="2" t="s">
        <v>3581</v>
      </c>
      <c r="E3848" t="str" cm="1">
        <f t="array" aca="1" ref="E3848" ca="1">IF(F3848&lt;&gt;"",INDIRECT("'"&amp;F3848&amp;"'!"&amp;G3848),"")</f>
        <v/>
      </c>
      <c r="F3848" s="550"/>
      <c r="R3848" s="1175"/>
    </row>
    <row r="3849" spans="1:18" ht="15.75" customHeight="1">
      <c r="A3849" s="1">
        <v>3844</v>
      </c>
      <c r="C3849" s="2" t="s">
        <v>3581</v>
      </c>
      <c r="E3849" t="str" cm="1">
        <f t="array" aca="1" ref="E3849" ca="1">IF(F3849&lt;&gt;"",INDIRECT("'"&amp;F3849&amp;"'!"&amp;G3849),"")</f>
        <v/>
      </c>
      <c r="F3849" s="550"/>
      <c r="R3849" s="1175"/>
    </row>
    <row r="3850" spans="1:18" ht="15.75" customHeight="1">
      <c r="A3850" s="1">
        <v>3845</v>
      </c>
      <c r="C3850" s="2" t="s">
        <v>3581</v>
      </c>
      <c r="E3850" t="str" cm="1">
        <f t="array" aca="1" ref="E3850" ca="1">IF(F3850&lt;&gt;"",INDIRECT("'"&amp;F3850&amp;"'!"&amp;G3850),"")</f>
        <v/>
      </c>
      <c r="F3850" s="550"/>
      <c r="R3850" s="1175"/>
    </row>
    <row r="3851" spans="1:18" ht="15.75" customHeight="1">
      <c r="A3851" s="1">
        <v>3846</v>
      </c>
      <c r="C3851" s="2" t="s">
        <v>3581</v>
      </c>
      <c r="E3851" t="str" cm="1">
        <f t="array" aca="1" ref="E3851" ca="1">IF(F3851&lt;&gt;"",INDIRECT("'"&amp;F3851&amp;"'!"&amp;G3851),"")</f>
        <v/>
      </c>
      <c r="F3851" s="550"/>
      <c r="R3851" s="1175"/>
    </row>
    <row r="3852" spans="1:18" ht="15.75" customHeight="1">
      <c r="A3852" s="1">
        <v>3847</v>
      </c>
      <c r="C3852" s="2" t="s">
        <v>3581</v>
      </c>
      <c r="E3852" t="str" cm="1">
        <f t="array" aca="1" ref="E3852" ca="1">IF(F3852&lt;&gt;"",INDIRECT("'"&amp;F3852&amp;"'!"&amp;G3852),"")</f>
        <v/>
      </c>
      <c r="F3852" s="550"/>
      <c r="R3852" s="1175"/>
    </row>
    <row r="3853" spans="1:18" ht="15.75" customHeight="1">
      <c r="A3853" s="1">
        <v>3848</v>
      </c>
      <c r="C3853" s="2" t="s">
        <v>3581</v>
      </c>
      <c r="E3853" t="str" cm="1">
        <f t="array" aca="1" ref="E3853" ca="1">IF(F3853&lt;&gt;"",INDIRECT("'"&amp;F3853&amp;"'!"&amp;G3853),"")</f>
        <v/>
      </c>
      <c r="F3853" s="550"/>
      <c r="R3853" s="1175"/>
    </row>
    <row r="3854" spans="1:18" ht="15.75" customHeight="1">
      <c r="A3854" s="1">
        <v>3849</v>
      </c>
      <c r="C3854" s="2" t="s">
        <v>3581</v>
      </c>
      <c r="E3854" t="str" cm="1">
        <f t="array" aca="1" ref="E3854" ca="1">IF(F3854&lt;&gt;"",INDIRECT("'"&amp;F3854&amp;"'!"&amp;G3854),"")</f>
        <v/>
      </c>
      <c r="F3854" s="550"/>
      <c r="R3854" s="1175"/>
    </row>
    <row r="3855" spans="1:18" ht="15.75" customHeight="1">
      <c r="A3855" s="1">
        <v>3850</v>
      </c>
      <c r="C3855" s="2" t="s">
        <v>3581</v>
      </c>
      <c r="E3855" t="str" cm="1">
        <f t="array" aca="1" ref="E3855" ca="1">IF(F3855&lt;&gt;"",INDIRECT("'"&amp;F3855&amp;"'!"&amp;G3855),"")</f>
        <v/>
      </c>
      <c r="F3855" s="550"/>
      <c r="R3855" s="1175"/>
    </row>
    <row r="3856" spans="1:18" ht="15.75" customHeight="1">
      <c r="A3856" s="1">
        <v>3851</v>
      </c>
      <c r="C3856" s="2" t="s">
        <v>3581</v>
      </c>
      <c r="E3856" t="str" cm="1">
        <f t="array" aca="1" ref="E3856" ca="1">IF(F3856&lt;&gt;"",INDIRECT("'"&amp;F3856&amp;"'!"&amp;G3856),"")</f>
        <v/>
      </c>
      <c r="F3856" s="550"/>
      <c r="R3856" s="1175"/>
    </row>
    <row r="3857" spans="1:18" ht="15.75" customHeight="1">
      <c r="A3857" s="1">
        <v>3852</v>
      </c>
      <c r="C3857" s="2" t="s">
        <v>3581</v>
      </c>
      <c r="E3857" t="str" cm="1">
        <f t="array" aca="1" ref="E3857" ca="1">IF(F3857&lt;&gt;"",INDIRECT("'"&amp;F3857&amp;"'!"&amp;G3857),"")</f>
        <v/>
      </c>
      <c r="F3857" s="550"/>
      <c r="R3857" s="1175"/>
    </row>
    <row r="3858" spans="1:18" ht="15.75" customHeight="1">
      <c r="A3858" s="1">
        <v>3853</v>
      </c>
      <c r="C3858" s="2" t="s">
        <v>3581</v>
      </c>
      <c r="E3858" t="str" cm="1">
        <f t="array" aca="1" ref="E3858" ca="1">IF(F3858&lt;&gt;"",INDIRECT("'"&amp;F3858&amp;"'!"&amp;G3858),"")</f>
        <v/>
      </c>
      <c r="F3858" s="550"/>
      <c r="R3858" s="1175"/>
    </row>
    <row r="3859" spans="1:18" ht="15.75" customHeight="1">
      <c r="A3859" s="1">
        <v>3854</v>
      </c>
      <c r="C3859" s="2" t="s">
        <v>3581</v>
      </c>
      <c r="E3859" t="str" cm="1">
        <f t="array" aca="1" ref="E3859" ca="1">IF(F3859&lt;&gt;"",INDIRECT("'"&amp;F3859&amp;"'!"&amp;G3859),"")</f>
        <v/>
      </c>
      <c r="F3859" s="550"/>
      <c r="R3859" s="1175"/>
    </row>
    <row r="3860" spans="1:18" ht="15.75" customHeight="1">
      <c r="A3860" s="1">
        <v>3855</v>
      </c>
      <c r="C3860" s="2" t="s">
        <v>3581</v>
      </c>
      <c r="E3860" t="str" cm="1">
        <f t="array" aca="1" ref="E3860" ca="1">IF(F3860&lt;&gt;"",INDIRECT("'"&amp;F3860&amp;"'!"&amp;G3860),"")</f>
        <v/>
      </c>
      <c r="F3860" s="550"/>
      <c r="R3860" s="1175"/>
    </row>
    <row r="3861" spans="1:18" ht="15.75" customHeight="1">
      <c r="A3861" s="1">
        <v>3856</v>
      </c>
      <c r="C3861" s="2" t="s">
        <v>3581</v>
      </c>
      <c r="E3861" t="str" cm="1">
        <f t="array" aca="1" ref="E3861" ca="1">IF(F3861&lt;&gt;"",INDIRECT("'"&amp;F3861&amp;"'!"&amp;G3861),"")</f>
        <v/>
      </c>
      <c r="F3861" s="550"/>
      <c r="R3861" s="1175"/>
    </row>
    <row r="3862" spans="1:18" ht="15.75" customHeight="1">
      <c r="A3862" s="1">
        <v>3857</v>
      </c>
      <c r="C3862" s="2" t="s">
        <v>3581</v>
      </c>
      <c r="E3862" t="str" cm="1">
        <f t="array" aca="1" ref="E3862" ca="1">IF(F3862&lt;&gt;"",INDIRECT("'"&amp;F3862&amp;"'!"&amp;G3862),"")</f>
        <v/>
      </c>
      <c r="F3862" s="550"/>
      <c r="R3862" s="1175"/>
    </row>
    <row r="3863" spans="1:18" ht="15.75" customHeight="1">
      <c r="A3863" s="1">
        <v>3858</v>
      </c>
      <c r="C3863" s="2" t="s">
        <v>3581</v>
      </c>
      <c r="E3863" t="str" cm="1">
        <f t="array" aca="1" ref="E3863" ca="1">IF(F3863&lt;&gt;"",INDIRECT("'"&amp;F3863&amp;"'!"&amp;G3863),"")</f>
        <v/>
      </c>
      <c r="F3863" s="550"/>
      <c r="R3863" s="1175"/>
    </row>
    <row r="3864" spans="1:18" ht="15.75" customHeight="1">
      <c r="A3864" s="1">
        <v>3859</v>
      </c>
      <c r="C3864" s="2" t="s">
        <v>3581</v>
      </c>
      <c r="E3864" t="str" cm="1">
        <f t="array" aca="1" ref="E3864" ca="1">IF(F3864&lt;&gt;"",INDIRECT("'"&amp;F3864&amp;"'!"&amp;G3864),"")</f>
        <v/>
      </c>
      <c r="F3864" s="550"/>
      <c r="R3864" s="1175"/>
    </row>
    <row r="3865" spans="1:18" ht="15.75" customHeight="1">
      <c r="A3865" s="1">
        <v>3860</v>
      </c>
      <c r="C3865" s="2" t="s">
        <v>3581</v>
      </c>
      <c r="E3865" t="str" cm="1">
        <f t="array" aca="1" ref="E3865" ca="1">IF(F3865&lt;&gt;"",INDIRECT("'"&amp;F3865&amp;"'!"&amp;G3865),"")</f>
        <v/>
      </c>
      <c r="F3865" s="550"/>
      <c r="R3865" s="1175"/>
    </row>
    <row r="3866" spans="1:18" ht="15.75" customHeight="1">
      <c r="A3866" s="1">
        <v>3861</v>
      </c>
      <c r="C3866" s="2" t="s">
        <v>3581</v>
      </c>
      <c r="E3866" t="str" cm="1">
        <f t="array" aca="1" ref="E3866" ca="1">IF(F3866&lt;&gt;"",INDIRECT("'"&amp;F3866&amp;"'!"&amp;G3866),"")</f>
        <v/>
      </c>
      <c r="F3866" s="550"/>
      <c r="R3866" s="1175"/>
    </row>
    <row r="3867" spans="1:18" ht="15.75" customHeight="1">
      <c r="A3867" s="1">
        <v>3862</v>
      </c>
      <c r="C3867" s="2" t="s">
        <v>3581</v>
      </c>
      <c r="E3867" t="str" cm="1">
        <f t="array" aca="1" ref="E3867" ca="1">IF(F3867&lt;&gt;"",INDIRECT("'"&amp;F3867&amp;"'!"&amp;G3867),"")</f>
        <v/>
      </c>
      <c r="F3867" s="550"/>
      <c r="R3867" s="1175"/>
    </row>
    <row r="3868" spans="1:18" ht="15.75" customHeight="1">
      <c r="A3868" s="1">
        <v>3863</v>
      </c>
      <c r="C3868" s="2" t="s">
        <v>3581</v>
      </c>
      <c r="E3868" t="str" cm="1">
        <f t="array" aca="1" ref="E3868" ca="1">IF(F3868&lt;&gt;"",INDIRECT("'"&amp;F3868&amp;"'!"&amp;G3868),"")</f>
        <v/>
      </c>
      <c r="F3868" s="550"/>
      <c r="R3868" s="1175"/>
    </row>
    <row r="3869" spans="1:18" ht="15.75" customHeight="1">
      <c r="A3869" s="1">
        <v>3864</v>
      </c>
      <c r="C3869" s="2" t="s">
        <v>3581</v>
      </c>
      <c r="E3869" t="str" cm="1">
        <f t="array" aca="1" ref="E3869" ca="1">IF(F3869&lt;&gt;"",INDIRECT("'"&amp;F3869&amp;"'!"&amp;G3869),"")</f>
        <v/>
      </c>
      <c r="F3869" s="550"/>
      <c r="R3869" s="1175"/>
    </row>
    <row r="3870" spans="1:18" ht="15.75" customHeight="1">
      <c r="A3870" s="1">
        <v>3865</v>
      </c>
      <c r="C3870" s="2" t="s">
        <v>3581</v>
      </c>
      <c r="E3870" t="str" cm="1">
        <f t="array" aca="1" ref="E3870" ca="1">IF(F3870&lt;&gt;"",INDIRECT("'"&amp;F3870&amp;"'!"&amp;G3870),"")</f>
        <v/>
      </c>
      <c r="F3870" s="550"/>
      <c r="R3870" s="1175"/>
    </row>
    <row r="3871" spans="1:18" ht="15.75" customHeight="1">
      <c r="A3871" s="1">
        <v>3866</v>
      </c>
      <c r="C3871" s="2" t="s">
        <v>3581</v>
      </c>
      <c r="E3871" t="str" cm="1">
        <f t="array" aca="1" ref="E3871" ca="1">IF(F3871&lt;&gt;"",INDIRECT("'"&amp;F3871&amp;"'!"&amp;G3871),"")</f>
        <v/>
      </c>
      <c r="F3871" s="550"/>
      <c r="R3871" s="1175"/>
    </row>
    <row r="3872" spans="1:18" ht="15.75" customHeight="1">
      <c r="A3872" s="1">
        <v>3867</v>
      </c>
      <c r="C3872" s="2" t="s">
        <v>3581</v>
      </c>
      <c r="E3872" t="str" cm="1">
        <f t="array" aca="1" ref="E3872" ca="1">IF(F3872&lt;&gt;"",INDIRECT("'"&amp;F3872&amp;"'!"&amp;G3872),"")</f>
        <v/>
      </c>
      <c r="F3872" s="550"/>
      <c r="R3872" s="1175"/>
    </row>
    <row r="3873" spans="1:18" ht="15.75" customHeight="1">
      <c r="A3873" s="1">
        <v>3868</v>
      </c>
      <c r="C3873" s="2" t="s">
        <v>3581</v>
      </c>
      <c r="E3873" t="str" cm="1">
        <f t="array" aca="1" ref="E3873" ca="1">IF(F3873&lt;&gt;"",INDIRECT("'"&amp;F3873&amp;"'!"&amp;G3873),"")</f>
        <v/>
      </c>
      <c r="F3873" s="550"/>
      <c r="R3873" s="1175"/>
    </row>
    <row r="3874" spans="1:18" ht="15.75" customHeight="1">
      <c r="A3874" s="1">
        <v>3869</v>
      </c>
      <c r="C3874" s="2" t="s">
        <v>3581</v>
      </c>
      <c r="E3874" t="str" cm="1">
        <f t="array" aca="1" ref="E3874" ca="1">IF(F3874&lt;&gt;"",INDIRECT("'"&amp;F3874&amp;"'!"&amp;G3874),"")</f>
        <v/>
      </c>
      <c r="F3874" s="550"/>
      <c r="R3874" s="1175"/>
    </row>
    <row r="3875" spans="1:18" ht="15.75" customHeight="1">
      <c r="A3875" s="1">
        <v>3870</v>
      </c>
      <c r="C3875" s="2" t="s">
        <v>3581</v>
      </c>
      <c r="E3875" t="str" cm="1">
        <f t="array" aca="1" ref="E3875" ca="1">IF(F3875&lt;&gt;"",INDIRECT("'"&amp;F3875&amp;"'!"&amp;G3875),"")</f>
        <v/>
      </c>
      <c r="F3875" s="550"/>
      <c r="R3875" s="1175"/>
    </row>
    <row r="3876" spans="1:18" ht="15.75" customHeight="1">
      <c r="A3876" s="1">
        <v>3871</v>
      </c>
      <c r="C3876" s="2" t="s">
        <v>3581</v>
      </c>
      <c r="E3876" t="str" cm="1">
        <f t="array" aca="1" ref="E3876" ca="1">IF(F3876&lt;&gt;"",INDIRECT("'"&amp;F3876&amp;"'!"&amp;G3876),"")</f>
        <v/>
      </c>
      <c r="F3876" s="550"/>
      <c r="R3876" s="1175"/>
    </row>
    <row r="3877" spans="1:18" ht="15.75" customHeight="1">
      <c r="A3877" s="1">
        <v>3872</v>
      </c>
      <c r="C3877" s="2" t="s">
        <v>3581</v>
      </c>
      <c r="E3877" t="str" cm="1">
        <f t="array" aca="1" ref="E3877" ca="1">IF(F3877&lt;&gt;"",INDIRECT("'"&amp;F3877&amp;"'!"&amp;G3877),"")</f>
        <v/>
      </c>
      <c r="F3877" s="550"/>
    </row>
    <row r="3878" spans="1:18" ht="15.75" customHeight="1">
      <c r="A3878" s="1">
        <v>3873</v>
      </c>
      <c r="C3878" s="2" t="s">
        <v>3581</v>
      </c>
      <c r="E3878" t="str" cm="1">
        <f t="array" aca="1" ref="E3878" ca="1">IF(F3878&lt;&gt;"",INDIRECT("'"&amp;F3878&amp;"'!"&amp;G3878),"")</f>
        <v/>
      </c>
      <c r="F3878" s="550"/>
      <c r="R3878" s="1175"/>
    </row>
    <row r="3879" spans="1:18" ht="15.75" customHeight="1">
      <c r="A3879" s="1">
        <v>3874</v>
      </c>
      <c r="C3879" s="2" t="s">
        <v>3581</v>
      </c>
      <c r="E3879" t="str" cm="1">
        <f t="array" aca="1" ref="E3879" ca="1">IF(F3879&lt;&gt;"",INDIRECT("'"&amp;F3879&amp;"'!"&amp;G3879),"")</f>
        <v/>
      </c>
      <c r="F3879" s="550"/>
      <c r="R3879" s="1175"/>
    </row>
    <row r="3880" spans="1:18" ht="15.75" customHeight="1">
      <c r="A3880" s="1">
        <v>3875</v>
      </c>
      <c r="C3880" s="2" t="s">
        <v>3581</v>
      </c>
      <c r="E3880" t="str" cm="1">
        <f t="array" aca="1" ref="E3880" ca="1">IF(F3880&lt;&gt;"",INDIRECT("'"&amp;F3880&amp;"'!"&amp;G3880),"")</f>
        <v/>
      </c>
      <c r="F3880" s="550"/>
      <c r="R3880" s="1175"/>
    </row>
    <row r="3881" spans="1:18" ht="15.75" customHeight="1">
      <c r="A3881" s="1">
        <v>3876</v>
      </c>
      <c r="C3881" s="2" t="s">
        <v>3581</v>
      </c>
      <c r="E3881" t="str" cm="1">
        <f t="array" aca="1" ref="E3881" ca="1">IF(F3881&lt;&gt;"",INDIRECT("'"&amp;F3881&amp;"'!"&amp;G3881),"")</f>
        <v/>
      </c>
      <c r="F3881" s="550"/>
      <c r="R3881" s="1175"/>
    </row>
    <row r="3882" spans="1:18" ht="15.75" customHeight="1">
      <c r="A3882" s="1">
        <v>3877</v>
      </c>
      <c r="C3882" s="2" t="s">
        <v>3581</v>
      </c>
      <c r="E3882" t="str" cm="1">
        <f t="array" aca="1" ref="E3882" ca="1">IF(F3882&lt;&gt;"",INDIRECT("'"&amp;F3882&amp;"'!"&amp;G3882),"")</f>
        <v/>
      </c>
      <c r="F3882" s="550"/>
      <c r="R3882" s="1175"/>
    </row>
    <row r="3883" spans="1:18" ht="15.75" customHeight="1">
      <c r="A3883" s="1">
        <v>3878</v>
      </c>
      <c r="C3883" s="2" t="s">
        <v>3581</v>
      </c>
      <c r="E3883" t="str" cm="1">
        <f t="array" aca="1" ref="E3883" ca="1">IF(F3883&lt;&gt;"",INDIRECT("'"&amp;F3883&amp;"'!"&amp;G3883),"")</f>
        <v/>
      </c>
      <c r="F3883" s="550"/>
      <c r="R3883" s="1175"/>
    </row>
    <row r="3884" spans="1:18" ht="15.75" customHeight="1">
      <c r="A3884" s="1">
        <v>3879</v>
      </c>
      <c r="C3884" s="2" t="s">
        <v>3581</v>
      </c>
      <c r="E3884" t="str" cm="1">
        <f t="array" aca="1" ref="E3884" ca="1">IF(F3884&lt;&gt;"",INDIRECT("'"&amp;F3884&amp;"'!"&amp;G3884),"")</f>
        <v/>
      </c>
      <c r="F3884" s="550"/>
      <c r="R3884" s="1175"/>
    </row>
    <row r="3885" spans="1:18" ht="15.75" customHeight="1">
      <c r="A3885" s="1">
        <v>3880</v>
      </c>
      <c r="C3885" s="2" t="s">
        <v>3581</v>
      </c>
      <c r="E3885" t="str" cm="1">
        <f t="array" aca="1" ref="E3885" ca="1">IF(F3885&lt;&gt;"",INDIRECT("'"&amp;F3885&amp;"'!"&amp;G3885),"")</f>
        <v/>
      </c>
      <c r="F3885" s="550"/>
      <c r="R3885" s="1175"/>
    </row>
    <row r="3886" spans="1:18" ht="15.75" customHeight="1">
      <c r="A3886" s="1">
        <v>3881</v>
      </c>
      <c r="C3886" s="2" t="s">
        <v>3581</v>
      </c>
      <c r="E3886" t="str" cm="1">
        <f t="array" aca="1" ref="E3886" ca="1">IF(F3886&lt;&gt;"",INDIRECT("'"&amp;F3886&amp;"'!"&amp;G3886),"")</f>
        <v/>
      </c>
      <c r="F3886" s="550"/>
      <c r="R3886" s="1175"/>
    </row>
    <row r="3887" spans="1:18" ht="15.75" customHeight="1">
      <c r="A3887" s="1">
        <v>3882</v>
      </c>
      <c r="C3887" s="2" t="s">
        <v>3581</v>
      </c>
      <c r="E3887" t="str" cm="1">
        <f t="array" aca="1" ref="E3887" ca="1">IF(F3887&lt;&gt;"",INDIRECT("'"&amp;F3887&amp;"'!"&amp;G3887),"")</f>
        <v/>
      </c>
      <c r="F3887" s="550"/>
      <c r="R3887" s="1175"/>
    </row>
    <row r="3888" spans="1:18" ht="15.75" customHeight="1">
      <c r="A3888" s="1">
        <v>3883</v>
      </c>
      <c r="C3888" s="2" t="s">
        <v>3581</v>
      </c>
      <c r="E3888" t="str" cm="1">
        <f t="array" aca="1" ref="E3888" ca="1">IF(F3888&lt;&gt;"",INDIRECT("'"&amp;F3888&amp;"'!"&amp;G3888),"")</f>
        <v/>
      </c>
      <c r="F3888" s="550"/>
      <c r="R3888" s="1175"/>
    </row>
    <row r="3889" spans="1:18" ht="15.75" customHeight="1">
      <c r="A3889" s="1">
        <v>3884</v>
      </c>
      <c r="C3889" s="2" t="s">
        <v>3581</v>
      </c>
      <c r="E3889" t="str" cm="1">
        <f t="array" aca="1" ref="E3889" ca="1">IF(F3889&lt;&gt;"",INDIRECT("'"&amp;F3889&amp;"'!"&amp;G3889),"")</f>
        <v/>
      </c>
      <c r="F3889" s="550"/>
      <c r="R3889" s="1175"/>
    </row>
    <row r="3890" spans="1:18" ht="15.75" customHeight="1">
      <c r="A3890" s="1">
        <v>3885</v>
      </c>
      <c r="C3890" s="2" t="s">
        <v>3581</v>
      </c>
      <c r="E3890" t="str" cm="1">
        <f t="array" aca="1" ref="E3890" ca="1">IF(F3890&lt;&gt;"",INDIRECT("'"&amp;F3890&amp;"'!"&amp;G3890),"")</f>
        <v/>
      </c>
      <c r="F3890" s="550"/>
      <c r="R3890" s="1175"/>
    </row>
    <row r="3891" spans="1:18" ht="15.75" customHeight="1">
      <c r="A3891" s="1">
        <v>3886</v>
      </c>
      <c r="C3891" s="2" t="s">
        <v>3581</v>
      </c>
      <c r="E3891" t="str" cm="1">
        <f t="array" aca="1" ref="E3891" ca="1">IF(F3891&lt;&gt;"",INDIRECT("'"&amp;F3891&amp;"'!"&amp;G3891),"")</f>
        <v/>
      </c>
      <c r="F3891" s="550"/>
      <c r="R3891" s="1175"/>
    </row>
    <row r="3892" spans="1:18" ht="15.75" customHeight="1">
      <c r="A3892" s="1">
        <v>3887</v>
      </c>
      <c r="C3892" s="2" t="s">
        <v>3581</v>
      </c>
      <c r="E3892" t="str" cm="1">
        <f t="array" aca="1" ref="E3892" ca="1">IF(F3892&lt;&gt;"",INDIRECT("'"&amp;F3892&amp;"'!"&amp;G3892),"")</f>
        <v/>
      </c>
      <c r="F3892" s="550"/>
      <c r="R3892" s="1175"/>
    </row>
    <row r="3893" spans="1:18" ht="15.75" customHeight="1">
      <c r="A3893" s="1">
        <v>3888</v>
      </c>
      <c r="C3893" s="2" t="s">
        <v>3581</v>
      </c>
      <c r="E3893" t="str" cm="1">
        <f t="array" aca="1" ref="E3893" ca="1">IF(F3893&lt;&gt;"",INDIRECT("'"&amp;F3893&amp;"'!"&amp;G3893),"")</f>
        <v/>
      </c>
      <c r="F3893" s="550"/>
      <c r="R3893" s="1175"/>
    </row>
    <row r="3894" spans="1:18" ht="15.75" customHeight="1">
      <c r="A3894" s="1">
        <v>3889</v>
      </c>
      <c r="C3894" s="2" t="s">
        <v>3581</v>
      </c>
      <c r="E3894" t="str" cm="1">
        <f t="array" aca="1" ref="E3894" ca="1">IF(F3894&lt;&gt;"",INDIRECT("'"&amp;F3894&amp;"'!"&amp;G3894),"")</f>
        <v/>
      </c>
      <c r="F3894" s="550"/>
      <c r="R3894" s="1175"/>
    </row>
    <row r="3895" spans="1:18" ht="15.75" customHeight="1">
      <c r="A3895" s="1">
        <v>3890</v>
      </c>
      <c r="C3895" s="2" t="s">
        <v>3581</v>
      </c>
      <c r="E3895" t="str" cm="1">
        <f t="array" aca="1" ref="E3895" ca="1">IF(F3895&lt;&gt;"",INDIRECT("'"&amp;F3895&amp;"'!"&amp;G3895),"")</f>
        <v/>
      </c>
      <c r="F3895" s="550"/>
      <c r="R3895" s="1175"/>
    </row>
    <row r="3896" spans="1:18" ht="15.75" customHeight="1">
      <c r="A3896" s="1">
        <v>3891</v>
      </c>
      <c r="C3896" s="2" t="s">
        <v>3581</v>
      </c>
      <c r="E3896" t="str" cm="1">
        <f t="array" aca="1" ref="E3896" ca="1">IF(F3896&lt;&gt;"",INDIRECT("'"&amp;F3896&amp;"'!"&amp;G3896),"")</f>
        <v/>
      </c>
      <c r="F3896" s="550"/>
      <c r="R3896" s="1175"/>
    </row>
    <row r="3897" spans="1:18" ht="15.75" customHeight="1">
      <c r="A3897" s="1">
        <v>3892</v>
      </c>
      <c r="C3897" s="2" t="s">
        <v>3581</v>
      </c>
      <c r="E3897" t="str" cm="1">
        <f t="array" aca="1" ref="E3897" ca="1">IF(F3897&lt;&gt;"",INDIRECT("'"&amp;F3897&amp;"'!"&amp;G3897),"")</f>
        <v/>
      </c>
      <c r="F3897" s="550"/>
      <c r="R3897" s="1175"/>
    </row>
    <row r="3898" spans="1:18" ht="15.75" customHeight="1">
      <c r="A3898" s="1">
        <v>3893</v>
      </c>
      <c r="C3898" s="2" t="s">
        <v>3581</v>
      </c>
      <c r="E3898" t="str" cm="1">
        <f t="array" aca="1" ref="E3898" ca="1">IF(F3898&lt;&gt;"",INDIRECT("'"&amp;F3898&amp;"'!"&amp;G3898),"")</f>
        <v/>
      </c>
      <c r="F3898" s="550"/>
      <c r="R3898" s="1175"/>
    </row>
    <row r="3899" spans="1:18" ht="15.75" customHeight="1">
      <c r="A3899" s="1">
        <v>3894</v>
      </c>
      <c r="C3899" s="2" t="s">
        <v>3581</v>
      </c>
      <c r="E3899" t="str" cm="1">
        <f t="array" aca="1" ref="E3899" ca="1">IF(F3899&lt;&gt;"",INDIRECT("'"&amp;F3899&amp;"'!"&amp;G3899),"")</f>
        <v/>
      </c>
      <c r="F3899" s="550"/>
      <c r="R3899" s="1175"/>
    </row>
    <row r="3900" spans="1:18" ht="15.75" customHeight="1">
      <c r="A3900" s="1">
        <v>3895</v>
      </c>
      <c r="C3900" s="2" t="s">
        <v>3581</v>
      </c>
      <c r="E3900" t="str" cm="1">
        <f t="array" aca="1" ref="E3900" ca="1">IF(F3900&lt;&gt;"",INDIRECT("'"&amp;F3900&amp;"'!"&amp;G3900),"")</f>
        <v/>
      </c>
      <c r="F3900" s="550"/>
      <c r="R3900" s="1175"/>
    </row>
    <row r="3901" spans="1:18" ht="15.75" customHeight="1">
      <c r="A3901" s="1">
        <v>3896</v>
      </c>
      <c r="C3901" s="2" t="s">
        <v>3581</v>
      </c>
      <c r="E3901" t="str" cm="1">
        <f t="array" aca="1" ref="E3901" ca="1">IF(F3901&lt;&gt;"",INDIRECT("'"&amp;F3901&amp;"'!"&amp;G3901),"")</f>
        <v/>
      </c>
      <c r="F3901" s="550"/>
      <c r="R3901" s="1175"/>
    </row>
    <row r="3902" spans="1:18" ht="15.75" customHeight="1">
      <c r="A3902" s="1">
        <v>3897</v>
      </c>
      <c r="C3902" s="2" t="s">
        <v>3581</v>
      </c>
      <c r="E3902" t="str" cm="1">
        <f t="array" aca="1" ref="E3902" ca="1">IF(F3902&lt;&gt;"",INDIRECT("'"&amp;F3902&amp;"'!"&amp;G3902),"")</f>
        <v/>
      </c>
      <c r="F3902" s="550"/>
      <c r="R3902" s="1175"/>
    </row>
    <row r="3903" spans="1:18" ht="15.75" customHeight="1">
      <c r="A3903" s="1">
        <v>3898</v>
      </c>
      <c r="C3903" s="2" t="s">
        <v>3581</v>
      </c>
      <c r="E3903" t="str" cm="1">
        <f t="array" aca="1" ref="E3903" ca="1">IF(F3903&lt;&gt;"",INDIRECT("'"&amp;F3903&amp;"'!"&amp;G3903),"")</f>
        <v/>
      </c>
      <c r="F3903" s="550"/>
      <c r="R3903" s="1175"/>
    </row>
    <row r="3904" spans="1:18" ht="15.75" customHeight="1">
      <c r="A3904" s="1">
        <v>3899</v>
      </c>
      <c r="C3904" s="2" t="s">
        <v>3581</v>
      </c>
      <c r="E3904" t="str" cm="1">
        <f t="array" aca="1" ref="E3904" ca="1">IF(F3904&lt;&gt;"",INDIRECT("'"&amp;F3904&amp;"'!"&amp;G3904),"")</f>
        <v/>
      </c>
      <c r="F3904" s="550"/>
      <c r="R3904" s="1175"/>
    </row>
    <row r="3905" spans="1:18" ht="15.75" customHeight="1">
      <c r="A3905" s="1">
        <v>3900</v>
      </c>
      <c r="C3905" s="2" t="s">
        <v>3581</v>
      </c>
      <c r="E3905" t="str" cm="1">
        <f t="array" aca="1" ref="E3905" ca="1">IF(F3905&lt;&gt;"",INDIRECT("'"&amp;F3905&amp;"'!"&amp;G3905),"")</f>
        <v/>
      </c>
      <c r="F3905" s="550"/>
      <c r="R3905" s="1175"/>
    </row>
    <row r="3906" spans="1:18" ht="15.75" customHeight="1">
      <c r="A3906" s="1">
        <v>3901</v>
      </c>
      <c r="C3906" s="2" t="s">
        <v>3581</v>
      </c>
      <c r="E3906" t="str" cm="1">
        <f t="array" aca="1" ref="E3906" ca="1">IF(F3906&lt;&gt;"",INDIRECT("'"&amp;F3906&amp;"'!"&amp;G3906),"")</f>
        <v/>
      </c>
      <c r="F3906" s="550"/>
      <c r="R3906" s="1175"/>
    </row>
    <row r="3907" spans="1:18" ht="15.75" customHeight="1">
      <c r="A3907" s="1">
        <v>3902</v>
      </c>
      <c r="C3907" s="2" t="s">
        <v>3581</v>
      </c>
      <c r="E3907" t="str" cm="1">
        <f t="array" aca="1" ref="E3907" ca="1">IF(F3907&lt;&gt;"",INDIRECT("'"&amp;F3907&amp;"'!"&amp;G3907),"")</f>
        <v/>
      </c>
      <c r="F3907" s="550"/>
      <c r="R3907" s="1175"/>
    </row>
    <row r="3908" spans="1:18" ht="15.75" customHeight="1">
      <c r="A3908" s="1">
        <v>3903</v>
      </c>
      <c r="C3908" s="2" t="s">
        <v>3581</v>
      </c>
      <c r="E3908" t="str" cm="1">
        <f t="array" aca="1" ref="E3908" ca="1">IF(F3908&lt;&gt;"",INDIRECT("'"&amp;F3908&amp;"'!"&amp;G3908),"")</f>
        <v/>
      </c>
      <c r="F3908" s="550"/>
      <c r="R3908" s="1175"/>
    </row>
    <row r="3909" spans="1:18" ht="15.75" customHeight="1">
      <c r="A3909" s="1">
        <v>3904</v>
      </c>
      <c r="C3909" s="2" t="s">
        <v>3581</v>
      </c>
      <c r="E3909" t="str" cm="1">
        <f t="array" aca="1" ref="E3909" ca="1">IF(F3909&lt;&gt;"",INDIRECT("'"&amp;F3909&amp;"'!"&amp;G3909),"")</f>
        <v/>
      </c>
      <c r="F3909" s="550"/>
      <c r="R3909" s="1175"/>
    </row>
    <row r="3910" spans="1:18" ht="15.75" customHeight="1">
      <c r="A3910" s="1">
        <v>3905</v>
      </c>
      <c r="C3910" s="2" t="s">
        <v>3581</v>
      </c>
      <c r="E3910" t="str" cm="1">
        <f t="array" aca="1" ref="E3910" ca="1">IF(F3910&lt;&gt;"",INDIRECT("'"&amp;F3910&amp;"'!"&amp;G3910),"")</f>
        <v/>
      </c>
      <c r="F3910" s="550"/>
      <c r="R3910" s="1175"/>
    </row>
    <row r="3911" spans="1:18" ht="15.75" customHeight="1">
      <c r="A3911" s="1">
        <v>3906</v>
      </c>
      <c r="C3911" s="2" t="s">
        <v>3581</v>
      </c>
      <c r="E3911" t="str" cm="1">
        <f t="array" aca="1" ref="E3911" ca="1">IF(F3911&lt;&gt;"",INDIRECT("'"&amp;F3911&amp;"'!"&amp;G3911),"")</f>
        <v/>
      </c>
      <c r="F3911" s="550"/>
      <c r="R3911" s="1175"/>
    </row>
    <row r="3912" spans="1:18" ht="15.75" customHeight="1">
      <c r="A3912" s="1">
        <v>3907</v>
      </c>
      <c r="C3912" s="2" t="s">
        <v>3581</v>
      </c>
      <c r="E3912" t="str" cm="1">
        <f t="array" aca="1" ref="E3912" ca="1">IF(F3912&lt;&gt;"",INDIRECT("'"&amp;F3912&amp;"'!"&amp;G3912),"")</f>
        <v/>
      </c>
      <c r="F3912" s="550"/>
      <c r="R3912" s="1175"/>
    </row>
    <row r="3913" spans="1:18" ht="15.75" customHeight="1">
      <c r="A3913" s="1">
        <v>3908</v>
      </c>
      <c r="C3913" s="2" t="s">
        <v>3581</v>
      </c>
      <c r="E3913" t="str" cm="1">
        <f t="array" aca="1" ref="E3913" ca="1">IF(F3913&lt;&gt;"",INDIRECT("'"&amp;F3913&amp;"'!"&amp;G3913),"")</f>
        <v/>
      </c>
      <c r="F3913" s="550"/>
      <c r="R3913" s="1175"/>
    </row>
    <row r="3914" spans="1:18" ht="15.75" customHeight="1">
      <c r="A3914" s="1">
        <v>3909</v>
      </c>
      <c r="C3914" s="2" t="s">
        <v>3581</v>
      </c>
      <c r="E3914" t="str" cm="1">
        <f t="array" aca="1" ref="E3914" ca="1">IF(F3914&lt;&gt;"",INDIRECT("'"&amp;F3914&amp;"'!"&amp;G3914),"")</f>
        <v/>
      </c>
      <c r="F3914" s="550"/>
      <c r="R3914" s="1175"/>
    </row>
    <row r="3915" spans="1:18" ht="15.75" customHeight="1">
      <c r="A3915" s="1">
        <v>3910</v>
      </c>
      <c r="C3915" s="2" t="s">
        <v>3581</v>
      </c>
      <c r="E3915" t="str" cm="1">
        <f t="array" aca="1" ref="E3915" ca="1">IF(F3915&lt;&gt;"",INDIRECT("'"&amp;F3915&amp;"'!"&amp;G3915),"")</f>
        <v/>
      </c>
      <c r="F3915" s="550"/>
      <c r="R3915" s="1175"/>
    </row>
    <row r="3916" spans="1:18" ht="15.75" customHeight="1">
      <c r="A3916" s="1">
        <v>3911</v>
      </c>
      <c r="C3916" s="2" t="s">
        <v>3581</v>
      </c>
      <c r="E3916" t="str" cm="1">
        <f t="array" aca="1" ref="E3916" ca="1">IF(F3916&lt;&gt;"",INDIRECT("'"&amp;F3916&amp;"'!"&amp;G3916),"")</f>
        <v/>
      </c>
      <c r="F3916" s="550"/>
      <c r="R3916" s="1175"/>
    </row>
    <row r="3917" spans="1:18" ht="15.75" customHeight="1">
      <c r="A3917" s="1">
        <v>3912</v>
      </c>
      <c r="C3917" s="2" t="s">
        <v>3581</v>
      </c>
      <c r="E3917" t="str" cm="1">
        <f t="array" aca="1" ref="E3917" ca="1">IF(F3917&lt;&gt;"",INDIRECT("'"&amp;F3917&amp;"'!"&amp;G3917),"")</f>
        <v/>
      </c>
      <c r="F3917" s="550"/>
      <c r="R3917" s="1175"/>
    </row>
    <row r="3918" spans="1:18" ht="15.75" customHeight="1">
      <c r="A3918" s="1">
        <v>3913</v>
      </c>
      <c r="C3918" s="2" t="s">
        <v>3581</v>
      </c>
      <c r="E3918" t="str" cm="1">
        <f t="array" aca="1" ref="E3918" ca="1">IF(F3918&lt;&gt;"",INDIRECT("'"&amp;F3918&amp;"'!"&amp;G3918),"")</f>
        <v/>
      </c>
      <c r="F3918" s="550"/>
      <c r="R3918" s="1175"/>
    </row>
    <row r="3919" spans="1:18" ht="15.75" customHeight="1">
      <c r="A3919" s="1">
        <v>3914</v>
      </c>
      <c r="C3919" s="2" t="s">
        <v>3581</v>
      </c>
      <c r="E3919" t="str" cm="1">
        <f t="array" aca="1" ref="E3919" ca="1">IF(F3919&lt;&gt;"",INDIRECT("'"&amp;F3919&amp;"'!"&amp;G3919),"")</f>
        <v/>
      </c>
      <c r="F3919" s="550"/>
      <c r="R3919" s="1175"/>
    </row>
    <row r="3920" spans="1:18" ht="15.75" customHeight="1">
      <c r="A3920" s="1">
        <v>3915</v>
      </c>
      <c r="C3920" s="2" t="s">
        <v>3581</v>
      </c>
      <c r="E3920" t="str" cm="1">
        <f t="array" aca="1" ref="E3920" ca="1">IF(F3920&lt;&gt;"",INDIRECT("'"&amp;F3920&amp;"'!"&amp;G3920),"")</f>
        <v/>
      </c>
      <c r="F3920" s="550"/>
      <c r="R3920" s="1175"/>
    </row>
    <row r="3921" spans="1:18" ht="15.75" customHeight="1">
      <c r="A3921" s="1">
        <v>3916</v>
      </c>
      <c r="C3921" s="2" t="s">
        <v>3581</v>
      </c>
      <c r="E3921" t="str" cm="1">
        <f t="array" aca="1" ref="E3921" ca="1">IF(F3921&lt;&gt;"",INDIRECT("'"&amp;F3921&amp;"'!"&amp;G3921),"")</f>
        <v/>
      </c>
      <c r="F3921" s="550"/>
      <c r="R3921" s="1175"/>
    </row>
    <row r="3922" spans="1:18" ht="15.75" customHeight="1">
      <c r="A3922" s="1">
        <v>3917</v>
      </c>
      <c r="C3922" s="2" t="s">
        <v>3581</v>
      </c>
      <c r="E3922" t="str" cm="1">
        <f t="array" aca="1" ref="E3922" ca="1">IF(F3922&lt;&gt;"",INDIRECT("'"&amp;F3922&amp;"'!"&amp;G3922),"")</f>
        <v/>
      </c>
      <c r="F3922" s="550"/>
      <c r="R3922" s="1175"/>
    </row>
    <row r="3923" spans="1:18" ht="15.75" customHeight="1">
      <c r="A3923" s="1">
        <v>3918</v>
      </c>
      <c r="C3923" s="2" t="s">
        <v>3581</v>
      </c>
      <c r="E3923" t="str" cm="1">
        <f t="array" aca="1" ref="E3923" ca="1">IF(F3923&lt;&gt;"",INDIRECT("'"&amp;F3923&amp;"'!"&amp;G3923),"")</f>
        <v/>
      </c>
      <c r="F3923" s="550"/>
      <c r="R3923" s="1175"/>
    </row>
    <row r="3924" spans="1:18" ht="15.75" customHeight="1">
      <c r="A3924" s="1">
        <v>3919</v>
      </c>
      <c r="C3924" s="2" t="s">
        <v>3581</v>
      </c>
      <c r="E3924" t="str" cm="1">
        <f t="array" aca="1" ref="E3924" ca="1">IF(F3924&lt;&gt;"",INDIRECT("'"&amp;F3924&amp;"'!"&amp;G3924),"")</f>
        <v/>
      </c>
      <c r="F3924" s="550"/>
      <c r="R3924" s="1175"/>
    </row>
    <row r="3925" spans="1:18" ht="15.75" customHeight="1">
      <c r="A3925" s="1">
        <v>3920</v>
      </c>
      <c r="C3925" s="2" t="s">
        <v>3581</v>
      </c>
      <c r="E3925" t="str" cm="1">
        <f t="array" aca="1" ref="E3925" ca="1">IF(F3925&lt;&gt;"",INDIRECT("'"&amp;F3925&amp;"'!"&amp;G3925),"")</f>
        <v/>
      </c>
      <c r="F3925" s="550"/>
      <c r="R3925" s="1175"/>
    </row>
    <row r="3926" spans="1:18" ht="15.75" customHeight="1">
      <c r="A3926" s="1">
        <v>3921</v>
      </c>
      <c r="C3926" s="2" t="s">
        <v>3581</v>
      </c>
      <c r="E3926" t="str" cm="1">
        <f t="array" aca="1" ref="E3926" ca="1">IF(F3926&lt;&gt;"",INDIRECT("'"&amp;F3926&amp;"'!"&amp;G3926),"")</f>
        <v/>
      </c>
      <c r="F3926" s="550"/>
      <c r="R3926" s="1175"/>
    </row>
    <row r="3927" spans="1:18" ht="15.75" customHeight="1">
      <c r="A3927" s="1">
        <v>3922</v>
      </c>
      <c r="C3927" s="2" t="s">
        <v>3581</v>
      </c>
      <c r="E3927" t="str" cm="1">
        <f t="array" aca="1" ref="E3927" ca="1">IF(F3927&lt;&gt;"",INDIRECT("'"&amp;F3927&amp;"'!"&amp;G3927),"")</f>
        <v/>
      </c>
      <c r="F3927" s="550"/>
      <c r="R3927" s="1175"/>
    </row>
    <row r="3928" spans="1:18" ht="15.75" customHeight="1">
      <c r="A3928" s="1">
        <v>3923</v>
      </c>
      <c r="C3928" s="2" t="s">
        <v>3581</v>
      </c>
      <c r="E3928" t="str" cm="1">
        <f t="array" aca="1" ref="E3928" ca="1">IF(F3928&lt;&gt;"",INDIRECT("'"&amp;F3928&amp;"'!"&amp;G3928),"")</f>
        <v/>
      </c>
      <c r="F3928" s="550"/>
      <c r="R3928" s="1175"/>
    </row>
    <row r="3929" spans="1:18" ht="15.75" customHeight="1">
      <c r="A3929" s="1">
        <v>3924</v>
      </c>
      <c r="C3929" s="2" t="s">
        <v>3581</v>
      </c>
      <c r="E3929" t="str" cm="1">
        <f t="array" aca="1" ref="E3929" ca="1">IF(F3929&lt;&gt;"",INDIRECT("'"&amp;F3929&amp;"'!"&amp;G3929),"")</f>
        <v/>
      </c>
      <c r="F3929" s="550"/>
      <c r="R3929" s="1175"/>
    </row>
    <row r="3930" spans="1:18" ht="15.75" customHeight="1">
      <c r="A3930" s="1">
        <v>3925</v>
      </c>
      <c r="C3930" s="2" t="s">
        <v>3581</v>
      </c>
      <c r="E3930" t="str" cm="1">
        <f t="array" aca="1" ref="E3930" ca="1">IF(F3930&lt;&gt;"",INDIRECT("'"&amp;F3930&amp;"'!"&amp;G3930),"")</f>
        <v/>
      </c>
      <c r="F3930" s="550"/>
      <c r="R3930" s="1175"/>
    </row>
    <row r="3931" spans="1:18" ht="15.75" customHeight="1">
      <c r="A3931" s="1">
        <v>3926</v>
      </c>
      <c r="C3931" s="2" t="s">
        <v>3581</v>
      </c>
      <c r="E3931" t="str" cm="1">
        <f t="array" aca="1" ref="E3931" ca="1">IF(F3931&lt;&gt;"",INDIRECT("'"&amp;F3931&amp;"'!"&amp;G3931),"")</f>
        <v/>
      </c>
      <c r="F3931" s="550"/>
      <c r="R3931" s="1175"/>
    </row>
    <row r="3932" spans="1:18" ht="15.75" customHeight="1">
      <c r="A3932" s="1">
        <v>3927</v>
      </c>
      <c r="C3932" s="2" t="s">
        <v>3581</v>
      </c>
      <c r="E3932" t="str" cm="1">
        <f t="array" aca="1" ref="E3932" ca="1">IF(F3932&lt;&gt;"",INDIRECT("'"&amp;F3932&amp;"'!"&amp;G3932),"")</f>
        <v/>
      </c>
      <c r="F3932" s="550"/>
      <c r="R3932" s="1175"/>
    </row>
    <row r="3933" spans="1:18" ht="15.75" customHeight="1">
      <c r="A3933" s="1">
        <v>3928</v>
      </c>
      <c r="C3933" s="2" t="s">
        <v>3581</v>
      </c>
      <c r="E3933" t="str" cm="1">
        <f t="array" aca="1" ref="E3933" ca="1">IF(F3933&lt;&gt;"",INDIRECT("'"&amp;F3933&amp;"'!"&amp;G3933),"")</f>
        <v/>
      </c>
      <c r="F3933" s="550"/>
      <c r="R3933" s="1175"/>
    </row>
    <row r="3934" spans="1:18" ht="15.75" customHeight="1">
      <c r="A3934" s="1">
        <v>3929</v>
      </c>
      <c r="C3934" s="2" t="s">
        <v>3581</v>
      </c>
      <c r="E3934" t="str" cm="1">
        <f t="array" aca="1" ref="E3934" ca="1">IF(F3934&lt;&gt;"",INDIRECT("'"&amp;F3934&amp;"'!"&amp;G3934),"")</f>
        <v/>
      </c>
      <c r="F3934" s="550"/>
      <c r="R3934" s="1175"/>
    </row>
    <row r="3935" spans="1:18" ht="15.75" customHeight="1">
      <c r="A3935" s="1">
        <v>3930</v>
      </c>
      <c r="C3935" s="2" t="s">
        <v>3581</v>
      </c>
      <c r="E3935" t="str" cm="1">
        <f t="array" aca="1" ref="E3935" ca="1">IF(F3935&lt;&gt;"",INDIRECT("'"&amp;F3935&amp;"'!"&amp;G3935),"")</f>
        <v/>
      </c>
      <c r="F3935" s="550"/>
      <c r="R3935" s="1175"/>
    </row>
    <row r="3936" spans="1:18" ht="15.75" customHeight="1">
      <c r="A3936" s="1">
        <v>3931</v>
      </c>
      <c r="C3936" s="2" t="s">
        <v>3581</v>
      </c>
      <c r="E3936" t="str" cm="1">
        <f t="array" aca="1" ref="E3936" ca="1">IF(F3936&lt;&gt;"",INDIRECT("'"&amp;F3936&amp;"'!"&amp;G3936),"")</f>
        <v/>
      </c>
      <c r="F3936" s="550"/>
      <c r="R3936" s="1175"/>
    </row>
    <row r="3937" spans="1:18" ht="15.75" customHeight="1">
      <c r="A3937" s="1">
        <v>3932</v>
      </c>
      <c r="C3937" s="2" t="s">
        <v>3581</v>
      </c>
      <c r="E3937" t="str" cm="1">
        <f t="array" aca="1" ref="E3937" ca="1">IF(F3937&lt;&gt;"",INDIRECT("'"&amp;F3937&amp;"'!"&amp;G3937),"")</f>
        <v/>
      </c>
      <c r="F3937" s="550"/>
      <c r="R3937" s="1175"/>
    </row>
    <row r="3938" spans="1:18" ht="15.75" customHeight="1">
      <c r="A3938" s="1">
        <v>3933</v>
      </c>
      <c r="C3938" s="2" t="s">
        <v>3581</v>
      </c>
      <c r="E3938" t="str" cm="1">
        <f t="array" aca="1" ref="E3938" ca="1">IF(F3938&lt;&gt;"",INDIRECT("'"&amp;F3938&amp;"'!"&amp;G3938),"")</f>
        <v/>
      </c>
      <c r="F3938" s="550"/>
      <c r="R3938" s="1175"/>
    </row>
    <row r="3939" spans="1:18" ht="15.75" customHeight="1">
      <c r="A3939" s="1">
        <v>3934</v>
      </c>
      <c r="C3939" s="2" t="s">
        <v>3581</v>
      </c>
      <c r="E3939" t="str" cm="1">
        <f t="array" aca="1" ref="E3939" ca="1">IF(F3939&lt;&gt;"",INDIRECT("'"&amp;F3939&amp;"'!"&amp;G3939),"")</f>
        <v/>
      </c>
      <c r="F3939" s="550"/>
      <c r="R3939" s="1175"/>
    </row>
    <row r="3940" spans="1:18" ht="15.75" customHeight="1">
      <c r="A3940" s="1">
        <v>3935</v>
      </c>
      <c r="C3940" s="2" t="s">
        <v>3581</v>
      </c>
      <c r="E3940" t="str" cm="1">
        <f t="array" aca="1" ref="E3940" ca="1">IF(F3940&lt;&gt;"",INDIRECT("'"&amp;F3940&amp;"'!"&amp;G3940),"")</f>
        <v/>
      </c>
      <c r="F3940" s="550"/>
      <c r="R3940" s="1175"/>
    </row>
    <row r="3941" spans="1:18" ht="15.75" customHeight="1">
      <c r="A3941" s="1">
        <v>3936</v>
      </c>
      <c r="C3941" s="2" t="s">
        <v>3581</v>
      </c>
      <c r="E3941" t="str" cm="1">
        <f t="array" aca="1" ref="E3941" ca="1">IF(F3941&lt;&gt;"",INDIRECT("'"&amp;F3941&amp;"'!"&amp;G3941),"")</f>
        <v/>
      </c>
      <c r="F3941" s="550"/>
      <c r="R3941" s="1175"/>
    </row>
    <row r="3942" spans="1:18" ht="15.75" customHeight="1">
      <c r="A3942" s="1">
        <v>3937</v>
      </c>
      <c r="C3942" s="2" t="s">
        <v>3581</v>
      </c>
      <c r="E3942" t="str" cm="1">
        <f t="array" aca="1" ref="E3942" ca="1">IF(F3942&lt;&gt;"",INDIRECT("'"&amp;F3942&amp;"'!"&amp;G3942),"")</f>
        <v/>
      </c>
      <c r="F3942" s="550"/>
      <c r="R3942" s="1175"/>
    </row>
    <row r="3943" spans="1:18" ht="15.75" customHeight="1">
      <c r="A3943" s="1">
        <v>3938</v>
      </c>
      <c r="C3943" s="2" t="s">
        <v>3581</v>
      </c>
      <c r="E3943" t="str" cm="1">
        <f t="array" aca="1" ref="E3943" ca="1">IF(F3943&lt;&gt;"",INDIRECT("'"&amp;F3943&amp;"'!"&amp;G3943),"")</f>
        <v/>
      </c>
      <c r="F3943" s="550"/>
      <c r="R3943" s="1175"/>
    </row>
    <row r="3944" spans="1:18" ht="15.75" customHeight="1">
      <c r="A3944" s="1">
        <v>3939</v>
      </c>
      <c r="C3944" s="2" t="s">
        <v>3581</v>
      </c>
      <c r="E3944" t="str" cm="1">
        <f t="array" aca="1" ref="E3944" ca="1">IF(F3944&lt;&gt;"",INDIRECT("'"&amp;F3944&amp;"'!"&amp;G3944),"")</f>
        <v/>
      </c>
      <c r="F3944" s="550"/>
      <c r="R3944" s="1175"/>
    </row>
    <row r="3945" spans="1:18" ht="15.75" customHeight="1">
      <c r="A3945" s="1">
        <v>3940</v>
      </c>
      <c r="C3945" s="2" t="s">
        <v>3581</v>
      </c>
      <c r="E3945" t="str" cm="1">
        <f t="array" aca="1" ref="E3945" ca="1">IF(F3945&lt;&gt;"",INDIRECT("'"&amp;F3945&amp;"'!"&amp;G3945),"")</f>
        <v/>
      </c>
      <c r="F3945" s="550"/>
      <c r="R3945" s="1175"/>
    </row>
    <row r="3946" spans="1:18" ht="15.75" customHeight="1">
      <c r="A3946" s="1">
        <v>3941</v>
      </c>
      <c r="C3946" s="2" t="s">
        <v>3581</v>
      </c>
      <c r="E3946" t="str" cm="1">
        <f t="array" aca="1" ref="E3946" ca="1">IF(F3946&lt;&gt;"",INDIRECT("'"&amp;F3946&amp;"'!"&amp;G3946),"")</f>
        <v/>
      </c>
      <c r="F3946" s="550"/>
      <c r="R3946" s="1175"/>
    </row>
    <row r="3947" spans="1:18" ht="15.75" customHeight="1">
      <c r="A3947" s="1">
        <v>3942</v>
      </c>
      <c r="C3947" s="2" t="s">
        <v>3581</v>
      </c>
      <c r="E3947" t="str" cm="1">
        <f t="array" aca="1" ref="E3947" ca="1">IF(F3947&lt;&gt;"",INDIRECT("'"&amp;F3947&amp;"'!"&amp;G3947),"")</f>
        <v/>
      </c>
      <c r="F3947" s="550"/>
      <c r="R3947" s="1175"/>
    </row>
    <row r="3948" spans="1:18" ht="15.75" customHeight="1">
      <c r="A3948" s="1">
        <v>3943</v>
      </c>
      <c r="C3948" s="2" t="s">
        <v>3581</v>
      </c>
      <c r="E3948" t="str" cm="1">
        <f t="array" aca="1" ref="E3948" ca="1">IF(F3948&lt;&gt;"",INDIRECT("'"&amp;F3948&amp;"'!"&amp;G3948),"")</f>
        <v/>
      </c>
      <c r="F3948" s="550"/>
      <c r="R3948" s="1175"/>
    </row>
    <row r="3949" spans="1:18" ht="15.75" customHeight="1">
      <c r="A3949" s="1">
        <v>3944</v>
      </c>
      <c r="C3949" s="2" t="s">
        <v>3581</v>
      </c>
      <c r="E3949" t="str" cm="1">
        <f t="array" aca="1" ref="E3949" ca="1">IF(F3949&lt;&gt;"",INDIRECT("'"&amp;F3949&amp;"'!"&amp;G3949),"")</f>
        <v/>
      </c>
      <c r="F3949" s="550"/>
      <c r="R3949" s="1175"/>
    </row>
    <row r="3950" spans="1:18" ht="15.75" customHeight="1">
      <c r="A3950" s="1">
        <v>3945</v>
      </c>
      <c r="C3950" s="2" t="s">
        <v>3581</v>
      </c>
      <c r="E3950" t="str" cm="1">
        <f t="array" aca="1" ref="E3950" ca="1">IF(F3950&lt;&gt;"",INDIRECT("'"&amp;F3950&amp;"'!"&amp;G3950),"")</f>
        <v/>
      </c>
      <c r="F3950" s="550"/>
      <c r="R3950" s="1175"/>
    </row>
    <row r="3951" spans="1:18" ht="15.75" customHeight="1">
      <c r="A3951" s="1">
        <v>3946</v>
      </c>
      <c r="C3951" s="2" t="s">
        <v>3581</v>
      </c>
      <c r="E3951" t="str" cm="1">
        <f t="array" aca="1" ref="E3951" ca="1">IF(F3951&lt;&gt;"",INDIRECT("'"&amp;F3951&amp;"'!"&amp;G3951),"")</f>
        <v/>
      </c>
      <c r="F3951" s="550"/>
      <c r="R3951" s="1175"/>
    </row>
    <row r="3952" spans="1:18" ht="15.75" customHeight="1">
      <c r="A3952" s="1">
        <v>3947</v>
      </c>
      <c r="C3952" s="2" t="s">
        <v>3581</v>
      </c>
      <c r="E3952" t="str" cm="1">
        <f t="array" aca="1" ref="E3952" ca="1">IF(F3952&lt;&gt;"",INDIRECT("'"&amp;F3952&amp;"'!"&amp;G3952),"")</f>
        <v/>
      </c>
      <c r="F3952" s="550"/>
      <c r="R3952" s="1175"/>
    </row>
    <row r="3953" spans="1:18" ht="15.75" customHeight="1">
      <c r="A3953" s="1">
        <v>3948</v>
      </c>
      <c r="C3953" s="2" t="s">
        <v>3581</v>
      </c>
      <c r="E3953" t="str" cm="1">
        <f t="array" aca="1" ref="E3953" ca="1">IF(F3953&lt;&gt;"",INDIRECT("'"&amp;F3953&amp;"'!"&amp;G3953),"")</f>
        <v/>
      </c>
      <c r="F3953" s="550"/>
      <c r="R3953" s="1175"/>
    </row>
    <row r="3954" spans="1:18" ht="15.75" customHeight="1">
      <c r="A3954" s="1">
        <v>3949</v>
      </c>
      <c r="C3954" s="2" t="s">
        <v>3581</v>
      </c>
      <c r="E3954" t="str" cm="1">
        <f t="array" aca="1" ref="E3954" ca="1">IF(F3954&lt;&gt;"",INDIRECT("'"&amp;F3954&amp;"'!"&amp;G3954),"")</f>
        <v/>
      </c>
      <c r="F3954" s="550"/>
      <c r="R3954" s="1175"/>
    </row>
    <row r="3955" spans="1:18" ht="15.75" customHeight="1">
      <c r="A3955" s="1">
        <v>3950</v>
      </c>
      <c r="C3955" s="2" t="s">
        <v>3581</v>
      </c>
      <c r="E3955" t="str" cm="1">
        <f t="array" aca="1" ref="E3955" ca="1">IF(F3955&lt;&gt;"",INDIRECT("'"&amp;F3955&amp;"'!"&amp;G3955),"")</f>
        <v/>
      </c>
      <c r="F3955" s="550"/>
      <c r="R3955" s="1175"/>
    </row>
    <row r="3956" spans="1:18" ht="15.75" customHeight="1">
      <c r="A3956" s="1">
        <v>3951</v>
      </c>
      <c r="C3956" s="2" t="s">
        <v>3581</v>
      </c>
      <c r="E3956" t="str" cm="1">
        <f t="array" aca="1" ref="E3956" ca="1">IF(F3956&lt;&gt;"",INDIRECT("'"&amp;F3956&amp;"'!"&amp;G3956),"")</f>
        <v/>
      </c>
      <c r="F3956" s="550"/>
      <c r="R3956" s="1175"/>
    </row>
    <row r="3957" spans="1:18" ht="15.75" customHeight="1">
      <c r="A3957" s="1">
        <v>3952</v>
      </c>
      <c r="C3957" s="2" t="s">
        <v>3581</v>
      </c>
      <c r="E3957" t="str" cm="1">
        <f t="array" aca="1" ref="E3957" ca="1">IF(F3957&lt;&gt;"",INDIRECT("'"&amp;F3957&amp;"'!"&amp;G3957),"")</f>
        <v/>
      </c>
      <c r="F3957" s="550"/>
      <c r="R3957" s="1175"/>
    </row>
    <row r="3958" spans="1:18" ht="15.75" customHeight="1">
      <c r="A3958" s="1">
        <v>3953</v>
      </c>
      <c r="C3958" s="2" t="s">
        <v>3581</v>
      </c>
      <c r="E3958" t="str" cm="1">
        <f t="array" aca="1" ref="E3958" ca="1">IF(F3958&lt;&gt;"",INDIRECT("'"&amp;F3958&amp;"'!"&amp;G3958),"")</f>
        <v/>
      </c>
      <c r="F3958" s="550"/>
      <c r="R3958" s="1175"/>
    </row>
    <row r="3959" spans="1:18" ht="15.75" customHeight="1">
      <c r="A3959" s="1">
        <v>3954</v>
      </c>
      <c r="C3959" s="2" t="s">
        <v>3581</v>
      </c>
      <c r="E3959" t="str" cm="1">
        <f t="array" aca="1" ref="E3959" ca="1">IF(F3959&lt;&gt;"",INDIRECT("'"&amp;F3959&amp;"'!"&amp;G3959),"")</f>
        <v/>
      </c>
      <c r="F3959" s="550"/>
      <c r="R3959" s="1175"/>
    </row>
    <row r="3960" spans="1:18" ht="15.75" customHeight="1">
      <c r="A3960" s="1">
        <v>3955</v>
      </c>
      <c r="C3960" s="2" t="s">
        <v>3581</v>
      </c>
      <c r="E3960" t="str" cm="1">
        <f t="array" aca="1" ref="E3960" ca="1">IF(F3960&lt;&gt;"",INDIRECT("'"&amp;F3960&amp;"'!"&amp;G3960),"")</f>
        <v/>
      </c>
      <c r="F3960" s="550"/>
      <c r="R3960" s="1175"/>
    </row>
    <row r="3961" spans="1:18" ht="15.75" customHeight="1">
      <c r="A3961" s="1">
        <v>3956</v>
      </c>
      <c r="C3961" s="2" t="s">
        <v>3581</v>
      </c>
      <c r="E3961" t="str" cm="1">
        <f t="array" aca="1" ref="E3961" ca="1">IF(F3961&lt;&gt;"",INDIRECT("'"&amp;F3961&amp;"'!"&amp;G3961),"")</f>
        <v/>
      </c>
      <c r="F3961" s="550"/>
      <c r="R3961" s="1175"/>
    </row>
    <row r="3962" spans="1:18" ht="15.75" customHeight="1">
      <c r="A3962" s="1">
        <v>3957</v>
      </c>
      <c r="C3962" s="2" t="s">
        <v>3581</v>
      </c>
      <c r="E3962" t="str" cm="1">
        <f t="array" aca="1" ref="E3962" ca="1">IF(F3962&lt;&gt;"",INDIRECT("'"&amp;F3962&amp;"'!"&amp;G3962),"")</f>
        <v/>
      </c>
      <c r="F3962" s="550"/>
      <c r="R3962" s="1175"/>
    </row>
    <row r="3963" spans="1:18" ht="15.75" customHeight="1">
      <c r="A3963" s="1">
        <v>3958</v>
      </c>
      <c r="C3963" s="2" t="s">
        <v>3581</v>
      </c>
      <c r="E3963" t="str" cm="1">
        <f t="array" aca="1" ref="E3963" ca="1">IF(F3963&lt;&gt;"",INDIRECT("'"&amp;F3963&amp;"'!"&amp;G3963),"")</f>
        <v/>
      </c>
      <c r="F3963" s="550"/>
      <c r="R3963" s="1175"/>
    </row>
    <row r="3964" spans="1:18" ht="15.75" customHeight="1">
      <c r="A3964" s="1">
        <v>3959</v>
      </c>
      <c r="C3964" s="2" t="s">
        <v>3581</v>
      </c>
      <c r="E3964" t="str" cm="1">
        <f t="array" aca="1" ref="E3964" ca="1">IF(F3964&lt;&gt;"",INDIRECT("'"&amp;F3964&amp;"'!"&amp;G3964),"")</f>
        <v/>
      </c>
      <c r="F3964" s="550"/>
      <c r="R3964" s="1175"/>
    </row>
    <row r="3965" spans="1:18" ht="15.75" customHeight="1">
      <c r="A3965" s="1">
        <v>3960</v>
      </c>
      <c r="C3965" s="2" t="s">
        <v>3581</v>
      </c>
      <c r="E3965" t="str" cm="1">
        <f t="array" aca="1" ref="E3965" ca="1">IF(F3965&lt;&gt;"",INDIRECT("'"&amp;F3965&amp;"'!"&amp;G3965),"")</f>
        <v/>
      </c>
      <c r="F3965" s="550"/>
      <c r="R3965" s="1175"/>
    </row>
    <row r="3966" spans="1:18" ht="15.75" customHeight="1">
      <c r="A3966" s="1">
        <v>3961</v>
      </c>
      <c r="C3966" s="2" t="s">
        <v>3581</v>
      </c>
      <c r="E3966" t="str" cm="1">
        <f t="array" aca="1" ref="E3966" ca="1">IF(F3966&lt;&gt;"",INDIRECT("'"&amp;F3966&amp;"'!"&amp;G3966),"")</f>
        <v/>
      </c>
      <c r="F3966" s="550"/>
      <c r="R3966" s="1175"/>
    </row>
    <row r="3967" spans="1:18" ht="15.75" customHeight="1">
      <c r="A3967" s="1">
        <v>3962</v>
      </c>
      <c r="C3967" s="2" t="s">
        <v>3581</v>
      </c>
      <c r="E3967" t="str" cm="1">
        <f t="array" aca="1" ref="E3967" ca="1">IF(F3967&lt;&gt;"",INDIRECT("'"&amp;F3967&amp;"'!"&amp;G3967),"")</f>
        <v/>
      </c>
      <c r="F3967" s="550"/>
      <c r="R3967" s="1175"/>
    </row>
    <row r="3968" spans="1:18" ht="15.75" customHeight="1">
      <c r="A3968" s="1">
        <v>3963</v>
      </c>
      <c r="C3968" s="2" t="s">
        <v>3581</v>
      </c>
      <c r="E3968" t="str" cm="1">
        <f t="array" aca="1" ref="E3968" ca="1">IF(F3968&lt;&gt;"",INDIRECT("'"&amp;F3968&amp;"'!"&amp;G3968),"")</f>
        <v/>
      </c>
      <c r="F3968" s="550"/>
      <c r="R3968" s="1175"/>
    </row>
    <row r="3969" spans="1:18" ht="15.75" customHeight="1">
      <c r="A3969" s="1">
        <v>3964</v>
      </c>
      <c r="C3969" s="2" t="s">
        <v>3581</v>
      </c>
      <c r="E3969" t="str" cm="1">
        <f t="array" aca="1" ref="E3969" ca="1">IF(F3969&lt;&gt;"",INDIRECT("'"&amp;F3969&amp;"'!"&amp;G3969),"")</f>
        <v/>
      </c>
      <c r="F3969" s="550"/>
      <c r="R3969" s="1175"/>
    </row>
    <row r="3970" spans="1:18" ht="15.75" customHeight="1">
      <c r="A3970" s="1">
        <v>3965</v>
      </c>
      <c r="C3970" s="2" t="s">
        <v>3581</v>
      </c>
      <c r="E3970" t="str" cm="1">
        <f t="array" aca="1" ref="E3970" ca="1">IF(F3970&lt;&gt;"",INDIRECT("'"&amp;F3970&amp;"'!"&amp;G3970),"")</f>
        <v/>
      </c>
      <c r="F3970" s="550"/>
      <c r="R3970" s="1175"/>
    </row>
    <row r="3971" spans="1:18" ht="15.75" customHeight="1">
      <c r="A3971" s="1">
        <v>3966</v>
      </c>
      <c r="C3971" s="2" t="s">
        <v>3581</v>
      </c>
      <c r="E3971" t="str" cm="1">
        <f t="array" aca="1" ref="E3971" ca="1">IF(F3971&lt;&gt;"",INDIRECT("'"&amp;F3971&amp;"'!"&amp;G3971),"")</f>
        <v/>
      </c>
      <c r="F3971" s="550"/>
      <c r="R3971" s="1175"/>
    </row>
    <row r="3972" spans="1:18" ht="15.75" customHeight="1">
      <c r="A3972" s="1">
        <v>3967</v>
      </c>
      <c r="C3972" s="2" t="s">
        <v>3581</v>
      </c>
      <c r="E3972" t="str" cm="1">
        <f t="array" aca="1" ref="E3972" ca="1">IF(F3972&lt;&gt;"",INDIRECT("'"&amp;F3972&amp;"'!"&amp;G3972),"")</f>
        <v/>
      </c>
      <c r="F3972" s="550"/>
      <c r="R3972" s="1175"/>
    </row>
    <row r="3973" spans="1:18" ht="15.75" customHeight="1">
      <c r="A3973" s="1">
        <v>3968</v>
      </c>
      <c r="C3973" s="2" t="s">
        <v>3581</v>
      </c>
      <c r="E3973" t="str" cm="1">
        <f t="array" aca="1" ref="E3973" ca="1">IF(F3973&lt;&gt;"",INDIRECT("'"&amp;F3973&amp;"'!"&amp;G3973),"")</f>
        <v/>
      </c>
      <c r="F3973" s="550"/>
      <c r="R3973" s="1175"/>
    </row>
    <row r="3974" spans="1:18" ht="15.75" customHeight="1">
      <c r="A3974" s="1">
        <v>3969</v>
      </c>
      <c r="C3974" s="2" t="s">
        <v>3581</v>
      </c>
      <c r="E3974" t="str" cm="1">
        <f t="array" aca="1" ref="E3974" ca="1">IF(F3974&lt;&gt;"",INDIRECT("'"&amp;F3974&amp;"'!"&amp;G3974),"")</f>
        <v/>
      </c>
      <c r="F3974" s="550"/>
      <c r="R3974" s="1175"/>
    </row>
    <row r="3975" spans="1:18" ht="15.75" customHeight="1">
      <c r="A3975" s="1">
        <v>3970</v>
      </c>
      <c r="C3975" s="2" t="s">
        <v>3581</v>
      </c>
      <c r="E3975" t="str" cm="1">
        <f t="array" aca="1" ref="E3975" ca="1">IF(F3975&lt;&gt;"",INDIRECT("'"&amp;F3975&amp;"'!"&amp;G3975),"")</f>
        <v/>
      </c>
      <c r="F3975" s="550"/>
      <c r="R3975" s="1175"/>
    </row>
    <row r="3976" spans="1:18" ht="15.75" customHeight="1">
      <c r="A3976" s="1">
        <v>3971</v>
      </c>
      <c r="C3976" s="2" t="s">
        <v>3581</v>
      </c>
      <c r="E3976" t="str" cm="1">
        <f t="array" aca="1" ref="E3976" ca="1">IF(F3976&lt;&gt;"",INDIRECT("'"&amp;F3976&amp;"'!"&amp;G3976),"")</f>
        <v/>
      </c>
      <c r="F3976" s="550"/>
    </row>
    <row r="3977" spans="1:18" ht="15.75" customHeight="1">
      <c r="A3977" s="1">
        <v>3972</v>
      </c>
      <c r="C3977" s="2" t="s">
        <v>3581</v>
      </c>
      <c r="E3977" t="str" cm="1">
        <f t="array" aca="1" ref="E3977" ca="1">IF(F3977&lt;&gt;"",INDIRECT("'"&amp;F3977&amp;"'!"&amp;G3977),"")</f>
        <v/>
      </c>
      <c r="F3977" s="550"/>
      <c r="R3977" s="1175"/>
    </row>
    <row r="3978" spans="1:18" ht="15.75" customHeight="1">
      <c r="A3978" s="1">
        <v>3973</v>
      </c>
      <c r="C3978" s="2" t="s">
        <v>3581</v>
      </c>
      <c r="E3978" t="str" cm="1">
        <f t="array" aca="1" ref="E3978" ca="1">IF(F3978&lt;&gt;"",INDIRECT("'"&amp;F3978&amp;"'!"&amp;G3978),"")</f>
        <v/>
      </c>
      <c r="F3978" s="550"/>
      <c r="R3978" s="1175"/>
    </row>
    <row r="3979" spans="1:18" ht="15.75" customHeight="1">
      <c r="A3979" s="1">
        <v>3974</v>
      </c>
      <c r="C3979" s="2" t="s">
        <v>3581</v>
      </c>
      <c r="E3979" t="str" cm="1">
        <f t="array" aca="1" ref="E3979" ca="1">IF(F3979&lt;&gt;"",INDIRECT("'"&amp;F3979&amp;"'!"&amp;G3979),"")</f>
        <v/>
      </c>
      <c r="F3979" s="550"/>
      <c r="R3979" s="1175"/>
    </row>
    <row r="3980" spans="1:18" ht="15.75" customHeight="1">
      <c r="A3980" s="1">
        <v>3975</v>
      </c>
      <c r="C3980" s="2" t="s">
        <v>3581</v>
      </c>
      <c r="E3980" t="str" cm="1">
        <f t="array" aca="1" ref="E3980" ca="1">IF(F3980&lt;&gt;"",INDIRECT("'"&amp;F3980&amp;"'!"&amp;G3980),"")</f>
        <v/>
      </c>
      <c r="F3980" s="550"/>
      <c r="R3980" s="1175"/>
    </row>
    <row r="3981" spans="1:18" ht="15.75" customHeight="1">
      <c r="A3981" s="1">
        <v>3976</v>
      </c>
      <c r="C3981" s="2" t="s">
        <v>3581</v>
      </c>
      <c r="E3981" t="str" cm="1">
        <f t="array" aca="1" ref="E3981" ca="1">IF(F3981&lt;&gt;"",INDIRECT("'"&amp;F3981&amp;"'!"&amp;G3981),"")</f>
        <v/>
      </c>
      <c r="F3981" s="550"/>
      <c r="R3981" s="1175"/>
    </row>
    <row r="3982" spans="1:18" ht="15.75" customHeight="1">
      <c r="A3982" s="1">
        <v>3977</v>
      </c>
      <c r="C3982" s="2" t="s">
        <v>3581</v>
      </c>
      <c r="E3982" t="str" cm="1">
        <f t="array" aca="1" ref="E3982" ca="1">IF(F3982&lt;&gt;"",INDIRECT("'"&amp;F3982&amp;"'!"&amp;G3982),"")</f>
        <v/>
      </c>
      <c r="F3982" s="550"/>
      <c r="R3982" s="1175"/>
    </row>
    <row r="3983" spans="1:18" ht="15.75" customHeight="1">
      <c r="A3983" s="1">
        <v>3978</v>
      </c>
      <c r="C3983" s="2" t="s">
        <v>3581</v>
      </c>
      <c r="E3983" t="str" cm="1">
        <f t="array" aca="1" ref="E3983" ca="1">IF(F3983&lt;&gt;"",INDIRECT("'"&amp;F3983&amp;"'!"&amp;G3983),"")</f>
        <v/>
      </c>
      <c r="F3983" s="550"/>
      <c r="R3983" s="1175"/>
    </row>
    <row r="3984" spans="1:18" ht="15.75" customHeight="1">
      <c r="A3984" s="1">
        <v>3979</v>
      </c>
      <c r="C3984" s="2" t="s">
        <v>3581</v>
      </c>
      <c r="E3984" t="str" cm="1">
        <f t="array" aca="1" ref="E3984" ca="1">IF(F3984&lt;&gt;"",INDIRECT("'"&amp;F3984&amp;"'!"&amp;G3984),"")</f>
        <v/>
      </c>
      <c r="F3984" s="550"/>
      <c r="R3984" s="1175"/>
    </row>
    <row r="3985" spans="1:18" ht="15.75" customHeight="1">
      <c r="A3985" s="1">
        <v>3980</v>
      </c>
      <c r="C3985" s="2" t="s">
        <v>3581</v>
      </c>
      <c r="E3985" t="str" cm="1">
        <f t="array" aca="1" ref="E3985" ca="1">IF(F3985&lt;&gt;"",INDIRECT("'"&amp;F3985&amp;"'!"&amp;G3985),"")</f>
        <v/>
      </c>
      <c r="F3985" s="550"/>
      <c r="R3985" s="1175"/>
    </row>
    <row r="3986" spans="1:18" ht="15.75" customHeight="1">
      <c r="A3986" s="1">
        <v>3981</v>
      </c>
      <c r="C3986" s="2" t="s">
        <v>3581</v>
      </c>
      <c r="E3986" t="str" cm="1">
        <f t="array" aca="1" ref="E3986" ca="1">IF(F3986&lt;&gt;"",INDIRECT("'"&amp;F3986&amp;"'!"&amp;G3986),"")</f>
        <v/>
      </c>
      <c r="F3986" s="550"/>
      <c r="R3986" s="1175"/>
    </row>
    <row r="3987" spans="1:18" ht="15.75" customHeight="1">
      <c r="A3987" s="1">
        <v>3982</v>
      </c>
      <c r="C3987" s="2" t="s">
        <v>3581</v>
      </c>
      <c r="E3987" t="str" cm="1">
        <f t="array" aca="1" ref="E3987" ca="1">IF(F3987&lt;&gt;"",INDIRECT("'"&amp;F3987&amp;"'!"&amp;G3987),"")</f>
        <v/>
      </c>
      <c r="F3987" s="550"/>
      <c r="R3987" s="1175"/>
    </row>
    <row r="3988" spans="1:18" ht="15.75" customHeight="1">
      <c r="A3988" s="1">
        <v>3983</v>
      </c>
      <c r="C3988" s="2" t="s">
        <v>3581</v>
      </c>
      <c r="E3988" t="str" cm="1">
        <f t="array" aca="1" ref="E3988" ca="1">IF(F3988&lt;&gt;"",INDIRECT("'"&amp;F3988&amp;"'!"&amp;G3988),"")</f>
        <v/>
      </c>
      <c r="F3988" s="550"/>
      <c r="R3988" s="1175"/>
    </row>
    <row r="3989" spans="1:18" ht="15.75" customHeight="1">
      <c r="A3989" s="1">
        <v>3984</v>
      </c>
      <c r="C3989" s="2" t="s">
        <v>3581</v>
      </c>
      <c r="E3989" t="str" cm="1">
        <f t="array" aca="1" ref="E3989" ca="1">IF(F3989&lt;&gt;"",INDIRECT("'"&amp;F3989&amp;"'!"&amp;G3989),"")</f>
        <v/>
      </c>
      <c r="F3989" s="550"/>
      <c r="R3989" s="1175"/>
    </row>
    <row r="3990" spans="1:18" ht="15.75" customHeight="1">
      <c r="A3990" s="1">
        <v>3985</v>
      </c>
      <c r="C3990" s="2" t="s">
        <v>3581</v>
      </c>
      <c r="E3990" t="str" cm="1">
        <f t="array" aca="1" ref="E3990" ca="1">IF(F3990&lt;&gt;"",INDIRECT("'"&amp;F3990&amp;"'!"&amp;G3990),"")</f>
        <v/>
      </c>
      <c r="F3990" s="550"/>
      <c r="R3990" s="1175"/>
    </row>
    <row r="3991" spans="1:18" ht="15.75" customHeight="1">
      <c r="A3991" s="1">
        <v>3986</v>
      </c>
      <c r="C3991" s="2" t="s">
        <v>3581</v>
      </c>
      <c r="E3991" t="str" cm="1">
        <f t="array" aca="1" ref="E3991" ca="1">IF(F3991&lt;&gt;"",INDIRECT("'"&amp;F3991&amp;"'!"&amp;G3991),"")</f>
        <v/>
      </c>
      <c r="F3991" s="550"/>
      <c r="R3991" s="1175"/>
    </row>
    <row r="3992" spans="1:18" ht="15.75" customHeight="1">
      <c r="A3992" s="1">
        <v>3987</v>
      </c>
      <c r="C3992" s="2" t="s">
        <v>3581</v>
      </c>
      <c r="E3992" t="str" cm="1">
        <f t="array" aca="1" ref="E3992" ca="1">IF(F3992&lt;&gt;"",INDIRECT("'"&amp;F3992&amp;"'!"&amp;G3992),"")</f>
        <v/>
      </c>
      <c r="F3992" s="550"/>
      <c r="R3992" s="1175"/>
    </row>
    <row r="3993" spans="1:18" ht="15.75" customHeight="1">
      <c r="A3993" s="1">
        <v>3988</v>
      </c>
      <c r="C3993" s="2" t="s">
        <v>3581</v>
      </c>
      <c r="E3993" t="str" cm="1">
        <f t="array" aca="1" ref="E3993" ca="1">IF(F3993&lt;&gt;"",INDIRECT("'"&amp;F3993&amp;"'!"&amp;G3993),"")</f>
        <v/>
      </c>
      <c r="F3993" s="550"/>
      <c r="R3993" s="1175"/>
    </row>
    <row r="3994" spans="1:18" ht="15.75" customHeight="1">
      <c r="A3994" s="1">
        <v>3989</v>
      </c>
      <c r="C3994" s="2" t="s">
        <v>3581</v>
      </c>
      <c r="E3994" t="str" cm="1">
        <f t="array" aca="1" ref="E3994" ca="1">IF(F3994&lt;&gt;"",INDIRECT("'"&amp;F3994&amp;"'!"&amp;G3994),"")</f>
        <v/>
      </c>
      <c r="F3994" s="550"/>
      <c r="R3994" s="1175"/>
    </row>
    <row r="3995" spans="1:18" ht="15.75" customHeight="1">
      <c r="A3995" s="1">
        <v>3990</v>
      </c>
      <c r="C3995" s="2" t="s">
        <v>3581</v>
      </c>
      <c r="E3995" t="str" cm="1">
        <f t="array" aca="1" ref="E3995" ca="1">IF(F3995&lt;&gt;"",INDIRECT("'"&amp;F3995&amp;"'!"&amp;G3995),"")</f>
        <v/>
      </c>
      <c r="F3995" s="550"/>
      <c r="R3995" s="1175"/>
    </row>
    <row r="3996" spans="1:18" ht="15.75" customHeight="1">
      <c r="A3996" s="1">
        <v>3991</v>
      </c>
      <c r="C3996" s="2" t="s">
        <v>3581</v>
      </c>
      <c r="E3996" t="str" cm="1">
        <f t="array" aca="1" ref="E3996" ca="1">IF(F3996&lt;&gt;"",INDIRECT("'"&amp;F3996&amp;"'!"&amp;G3996),"")</f>
        <v/>
      </c>
      <c r="F3996" s="550"/>
      <c r="R3996" s="1175"/>
    </row>
    <row r="3997" spans="1:18" ht="15.75" customHeight="1">
      <c r="A3997" s="1">
        <v>3992</v>
      </c>
      <c r="C3997" s="2" t="s">
        <v>3581</v>
      </c>
      <c r="E3997" t="str" cm="1">
        <f t="array" aca="1" ref="E3997" ca="1">IF(F3997&lt;&gt;"",INDIRECT("'"&amp;F3997&amp;"'!"&amp;G3997),"")</f>
        <v/>
      </c>
      <c r="F3997" s="550"/>
      <c r="R3997" s="1175"/>
    </row>
    <row r="3998" spans="1:18" ht="15.75" customHeight="1">
      <c r="A3998" s="1">
        <v>3993</v>
      </c>
      <c r="C3998" s="2" t="s">
        <v>3581</v>
      </c>
      <c r="E3998" t="str" cm="1">
        <f t="array" aca="1" ref="E3998" ca="1">IF(F3998&lt;&gt;"",INDIRECT("'"&amp;F3998&amp;"'!"&amp;G3998),"")</f>
        <v/>
      </c>
      <c r="F3998" s="550"/>
      <c r="R3998" s="1175"/>
    </row>
    <row r="3999" spans="1:18" ht="15.75" customHeight="1">
      <c r="A3999" s="1">
        <v>3994</v>
      </c>
      <c r="C3999" s="2" t="s">
        <v>3581</v>
      </c>
      <c r="E3999" t="str" cm="1">
        <f t="array" aca="1" ref="E3999" ca="1">IF(F3999&lt;&gt;"",INDIRECT("'"&amp;F3999&amp;"'!"&amp;G3999),"")</f>
        <v/>
      </c>
      <c r="F3999" s="550"/>
      <c r="R3999" s="1175"/>
    </row>
    <row r="4000" spans="1:18" ht="15.75" customHeight="1">
      <c r="A4000" s="1">
        <v>3995</v>
      </c>
      <c r="C4000" s="2" t="s">
        <v>3581</v>
      </c>
      <c r="E4000" t="str" cm="1">
        <f t="array" aca="1" ref="E4000" ca="1">IF(F4000&lt;&gt;"",INDIRECT("'"&amp;F4000&amp;"'!"&amp;G4000),"")</f>
        <v/>
      </c>
      <c r="F4000" s="550"/>
      <c r="R4000" s="1175"/>
    </row>
    <row r="4001" spans="1:18" ht="15.75" customHeight="1">
      <c r="A4001" s="1">
        <v>3996</v>
      </c>
      <c r="C4001" s="2" t="s">
        <v>3581</v>
      </c>
      <c r="E4001" t="str" cm="1">
        <f t="array" aca="1" ref="E4001" ca="1">IF(F4001&lt;&gt;"",INDIRECT("'"&amp;F4001&amp;"'!"&amp;G4001),"")</f>
        <v/>
      </c>
      <c r="F4001" s="550"/>
      <c r="R4001" s="1175"/>
    </row>
    <row r="4002" spans="1:18" ht="15.75" customHeight="1">
      <c r="A4002" s="1">
        <v>3997</v>
      </c>
      <c r="C4002" s="2" t="s">
        <v>3581</v>
      </c>
      <c r="E4002" t="str" cm="1">
        <f t="array" aca="1" ref="E4002" ca="1">IF(F4002&lt;&gt;"",INDIRECT("'"&amp;F4002&amp;"'!"&amp;G4002),"")</f>
        <v/>
      </c>
      <c r="F4002" s="550"/>
      <c r="R4002" s="1175"/>
    </row>
    <row r="4003" spans="1:18" ht="15.75" customHeight="1">
      <c r="A4003" s="1">
        <v>3998</v>
      </c>
      <c r="C4003" s="2" t="s">
        <v>3581</v>
      </c>
      <c r="E4003" t="str" cm="1">
        <f t="array" aca="1" ref="E4003" ca="1">IF(F4003&lt;&gt;"",INDIRECT("'"&amp;F4003&amp;"'!"&amp;G4003),"")</f>
        <v/>
      </c>
      <c r="F4003" s="550"/>
      <c r="R4003" s="1175"/>
    </row>
    <row r="4004" spans="1:18" ht="15.75" customHeight="1">
      <c r="A4004" s="1">
        <v>3999</v>
      </c>
      <c r="C4004" s="2" t="s">
        <v>3581</v>
      </c>
      <c r="E4004" t="str" cm="1">
        <f t="array" aca="1" ref="E4004" ca="1">IF(F4004&lt;&gt;"",INDIRECT("'"&amp;F4004&amp;"'!"&amp;G4004),"")</f>
        <v/>
      </c>
      <c r="F4004" s="550"/>
    </row>
    <row r="4005" spans="1:18" ht="15.75" customHeight="1">
      <c r="A4005" s="1">
        <v>4000</v>
      </c>
      <c r="C4005" s="2" t="s">
        <v>3581</v>
      </c>
      <c r="E4005" t="str" cm="1">
        <f t="array" aca="1" ref="E4005" ca="1">IF(F4005&lt;&gt;"",INDIRECT("'"&amp;F4005&amp;"'!"&amp;G4005),"")</f>
        <v/>
      </c>
      <c r="F4005" s="550"/>
    </row>
    <row r="4006" spans="1:18" ht="15.75" customHeight="1">
      <c r="A4006" s="1">
        <v>4001</v>
      </c>
      <c r="C4006" s="2" t="s">
        <v>3581</v>
      </c>
      <c r="E4006" t="str" cm="1">
        <f t="array" aca="1" ref="E4006" ca="1">IF(F4006&lt;&gt;"",INDIRECT("'"&amp;F4006&amp;"'!"&amp;G4006),"")</f>
        <v/>
      </c>
      <c r="F4006" s="550"/>
    </row>
    <row r="4007" spans="1:18" ht="15.75" customHeight="1">
      <c r="A4007" s="1">
        <v>4002</v>
      </c>
      <c r="C4007" s="2" t="s">
        <v>3581</v>
      </c>
      <c r="E4007" t="str" cm="1">
        <f t="array" aca="1" ref="E4007" ca="1">IF(F4007&lt;&gt;"",INDIRECT("'"&amp;F4007&amp;"'!"&amp;G4007),"")</f>
        <v/>
      </c>
      <c r="F4007" s="550"/>
    </row>
    <row r="4008" spans="1:18" ht="15.75" customHeight="1">
      <c r="A4008" s="1">
        <v>4003</v>
      </c>
      <c r="C4008" s="2" t="s">
        <v>3581</v>
      </c>
      <c r="E4008" t="str" cm="1">
        <f t="array" aca="1" ref="E4008" ca="1">IF(F4008&lt;&gt;"",INDIRECT("'"&amp;F4008&amp;"'!"&amp;G4008),"")</f>
        <v/>
      </c>
      <c r="F4008" s="550"/>
    </row>
    <row r="4009" spans="1:18" ht="15.75" customHeight="1">
      <c r="A4009" s="1">
        <v>4004</v>
      </c>
      <c r="C4009" s="2" t="s">
        <v>3581</v>
      </c>
      <c r="E4009" t="str" cm="1">
        <f t="array" aca="1" ref="E4009" ca="1">IF(F4009&lt;&gt;"",INDIRECT("'"&amp;F4009&amp;"'!"&amp;G4009),"")</f>
        <v/>
      </c>
      <c r="F4009" s="550"/>
    </row>
    <row r="4010" spans="1:18" ht="15.75" customHeight="1">
      <c r="A4010" s="1">
        <v>4005</v>
      </c>
      <c r="C4010" s="2" t="s">
        <v>3581</v>
      </c>
      <c r="E4010" t="str" cm="1">
        <f t="array" aca="1" ref="E4010" ca="1">IF(F4010&lt;&gt;"",INDIRECT("'"&amp;F4010&amp;"'!"&amp;G4010),"")</f>
        <v/>
      </c>
      <c r="F4010" s="550"/>
      <c r="R4010" s="1175"/>
    </row>
    <row r="4011" spans="1:18" ht="15.75" customHeight="1">
      <c r="A4011" s="1">
        <v>4006</v>
      </c>
      <c r="C4011" s="2" t="s">
        <v>3581</v>
      </c>
      <c r="E4011" t="str" cm="1">
        <f t="array" aca="1" ref="E4011" ca="1">IF(F4011&lt;&gt;"",INDIRECT("'"&amp;F4011&amp;"'!"&amp;G4011),"")</f>
        <v/>
      </c>
      <c r="F4011" s="550"/>
      <c r="R4011" s="1175"/>
    </row>
    <row r="4012" spans="1:18" ht="15.75" customHeight="1">
      <c r="A4012" s="1">
        <v>4007</v>
      </c>
      <c r="C4012" s="2" t="s">
        <v>3581</v>
      </c>
      <c r="E4012" t="str" cm="1">
        <f t="array" aca="1" ref="E4012" ca="1">IF(F4012&lt;&gt;"",INDIRECT("'"&amp;F4012&amp;"'!"&amp;G4012),"")</f>
        <v/>
      </c>
      <c r="F4012" s="550"/>
      <c r="R4012" s="1175"/>
    </row>
    <row r="4013" spans="1:18" ht="15.75" customHeight="1">
      <c r="A4013" s="1">
        <v>4008</v>
      </c>
      <c r="C4013" s="2" t="s">
        <v>3581</v>
      </c>
      <c r="E4013" t="str" cm="1">
        <f t="array" aca="1" ref="E4013" ca="1">IF(F4013&lt;&gt;"",INDIRECT("'"&amp;F4013&amp;"'!"&amp;G4013),"")</f>
        <v/>
      </c>
      <c r="F4013" s="550"/>
      <c r="R4013" s="1175"/>
    </row>
    <row r="4014" spans="1:18" ht="15.75" customHeight="1">
      <c r="A4014" s="1">
        <v>4009</v>
      </c>
      <c r="C4014" s="2" t="s">
        <v>3581</v>
      </c>
      <c r="E4014" t="str" cm="1">
        <f t="array" aca="1" ref="E4014" ca="1">IF(F4014&lt;&gt;"",INDIRECT("'"&amp;F4014&amp;"'!"&amp;G4014),"")</f>
        <v/>
      </c>
      <c r="F4014" s="550"/>
      <c r="R4014" s="1175"/>
    </row>
    <row r="4015" spans="1:18" ht="15.75" customHeight="1">
      <c r="A4015" s="1">
        <v>4010</v>
      </c>
      <c r="C4015" s="2" t="s">
        <v>3581</v>
      </c>
      <c r="E4015" t="str" cm="1">
        <f t="array" aca="1" ref="E4015" ca="1">IF(F4015&lt;&gt;"",INDIRECT("'"&amp;F4015&amp;"'!"&amp;G4015),"")</f>
        <v/>
      </c>
      <c r="F4015" s="550"/>
      <c r="R4015" s="1175"/>
    </row>
    <row r="4016" spans="1:18" ht="15.75" customHeight="1">
      <c r="A4016" s="1">
        <v>4011</v>
      </c>
      <c r="C4016" s="2" t="s">
        <v>3581</v>
      </c>
      <c r="E4016" t="str" cm="1">
        <f t="array" aca="1" ref="E4016" ca="1">IF(F4016&lt;&gt;"",INDIRECT("'"&amp;F4016&amp;"'!"&amp;G4016),"")</f>
        <v/>
      </c>
      <c r="F4016" s="550"/>
      <c r="R4016" s="1175"/>
    </row>
    <row r="4017" spans="1:18" ht="15.75" customHeight="1">
      <c r="A4017" s="1">
        <v>4012</v>
      </c>
      <c r="C4017" s="2" t="s">
        <v>3581</v>
      </c>
      <c r="E4017" t="str" cm="1">
        <f t="array" aca="1" ref="E4017" ca="1">IF(F4017&lt;&gt;"",INDIRECT("'"&amp;F4017&amp;"'!"&amp;G4017),"")</f>
        <v/>
      </c>
      <c r="F4017" s="550"/>
      <c r="R4017" s="1175"/>
    </row>
    <row r="4018" spans="1:18">
      <c r="A4018">
        <v>4013</v>
      </c>
      <c r="B4018" s="6">
        <f>'EstExp 11-19'!C124</f>
        <v>0</v>
      </c>
      <c r="D4018" t="b">
        <f t="shared" ref="D4018:D4031" ca="1" si="61">E4018=B4018</f>
        <v>1</v>
      </c>
      <c r="E4018" cm="1">
        <f t="array" aca="1" ref="E4018" ca="1">IF(F4018&lt;&gt;"",INDIRECT("'"&amp;F4018&amp;"'!"&amp;G4018),"")</f>
        <v>0</v>
      </c>
      <c r="F4018" s="1175" t="s">
        <v>3614</v>
      </c>
      <c r="G4018" t="s">
        <v>4444</v>
      </c>
      <c r="R4018" s="1175"/>
    </row>
    <row r="4019" spans="1:18">
      <c r="A4019">
        <v>4014</v>
      </c>
      <c r="B4019" s="6">
        <f>'EstExp 11-19'!D124</f>
        <v>0</v>
      </c>
      <c r="D4019" t="b">
        <f t="shared" ca="1" si="61"/>
        <v>1</v>
      </c>
      <c r="E4019" cm="1">
        <f t="array" aca="1" ref="E4019" ca="1">IF(F4019&lt;&gt;"",INDIRECT("'"&amp;F4019&amp;"'!"&amp;G4019),"")</f>
        <v>0</v>
      </c>
      <c r="F4019" s="1175" t="s">
        <v>3614</v>
      </c>
      <c r="G4019" t="s">
        <v>4445</v>
      </c>
      <c r="R4019" s="1175"/>
    </row>
    <row r="4020" spans="1:18">
      <c r="A4020">
        <v>4015</v>
      </c>
      <c r="B4020" s="6">
        <f>'EstExp 11-19'!E124</f>
        <v>0</v>
      </c>
      <c r="D4020" t="b">
        <f t="shared" ca="1" si="61"/>
        <v>1</v>
      </c>
      <c r="E4020" cm="1">
        <f t="array" aca="1" ref="E4020" ca="1">IF(F4020&lt;&gt;"",INDIRECT("'"&amp;F4020&amp;"'!"&amp;G4020),"")</f>
        <v>0</v>
      </c>
      <c r="F4020" s="1175" t="s">
        <v>3614</v>
      </c>
      <c r="G4020" t="s">
        <v>4446</v>
      </c>
      <c r="R4020" s="1175"/>
    </row>
    <row r="4021" spans="1:18">
      <c r="A4021">
        <v>4016</v>
      </c>
      <c r="B4021" s="6">
        <f>'EstExp 11-19'!F124</f>
        <v>0</v>
      </c>
      <c r="D4021" t="b">
        <f t="shared" ca="1" si="61"/>
        <v>1</v>
      </c>
      <c r="E4021" cm="1">
        <f t="array" aca="1" ref="E4021" ca="1">IF(F4021&lt;&gt;"",INDIRECT("'"&amp;F4021&amp;"'!"&amp;G4021),"")</f>
        <v>0</v>
      </c>
      <c r="F4021" s="1175" t="s">
        <v>3614</v>
      </c>
      <c r="G4021" t="s">
        <v>4447</v>
      </c>
      <c r="R4021" s="1175"/>
    </row>
    <row r="4022" spans="1:18">
      <c r="A4022">
        <v>4017</v>
      </c>
      <c r="B4022" s="6">
        <f>'EstExp 11-19'!G124</f>
        <v>0</v>
      </c>
      <c r="D4022" t="b">
        <f t="shared" ca="1" si="61"/>
        <v>1</v>
      </c>
      <c r="E4022" cm="1">
        <f t="array" aca="1" ref="E4022" ca="1">IF(F4022&lt;&gt;"",INDIRECT("'"&amp;F4022&amp;"'!"&amp;G4022),"")</f>
        <v>0</v>
      </c>
      <c r="F4022" s="1175" t="s">
        <v>3614</v>
      </c>
      <c r="G4022" t="s">
        <v>4448</v>
      </c>
      <c r="R4022" s="1175"/>
    </row>
    <row r="4023" spans="1:18">
      <c r="A4023">
        <v>4018</v>
      </c>
      <c r="B4023" s="6">
        <f>'EstExp 11-19'!H124</f>
        <v>0</v>
      </c>
      <c r="D4023" t="b">
        <f t="shared" ca="1" si="61"/>
        <v>1</v>
      </c>
      <c r="E4023" cm="1">
        <f t="array" aca="1" ref="E4023" ca="1">IF(F4023&lt;&gt;"",INDIRECT("'"&amp;F4023&amp;"'!"&amp;G4023),"")</f>
        <v>0</v>
      </c>
      <c r="F4023" s="1175" t="s">
        <v>3614</v>
      </c>
      <c r="G4023" t="s">
        <v>4449</v>
      </c>
      <c r="R4023" s="1175"/>
    </row>
    <row r="4024" spans="1:18">
      <c r="A4024">
        <v>4019</v>
      </c>
      <c r="B4024" s="6">
        <f>'EstExp 11-19'!K124</f>
        <v>0</v>
      </c>
      <c r="D4024" t="b">
        <f t="shared" ca="1" si="61"/>
        <v>1</v>
      </c>
      <c r="E4024" cm="1">
        <f t="array" aca="1" ref="E4024" ca="1">IF(F4024&lt;&gt;"",INDIRECT("'"&amp;F4024&amp;"'!"&amp;G4024),"")</f>
        <v>0</v>
      </c>
      <c r="F4024" s="1175" t="s">
        <v>3614</v>
      </c>
      <c r="G4024" t="s">
        <v>4450</v>
      </c>
      <c r="R4024" s="1175"/>
    </row>
    <row r="4025" spans="1:18">
      <c r="A4025">
        <v>4020</v>
      </c>
      <c r="B4025" s="6">
        <f>'EstExp 11-19'!C184</f>
        <v>0</v>
      </c>
      <c r="D4025" t="b">
        <f t="shared" ca="1" si="61"/>
        <v>1</v>
      </c>
      <c r="E4025" cm="1">
        <f t="array" aca="1" ref="E4025" ca="1">IF(F4025&lt;&gt;"",INDIRECT("'"&amp;F4025&amp;"'!"&amp;G4025),"")</f>
        <v>0</v>
      </c>
      <c r="F4025" s="1175" t="s">
        <v>3614</v>
      </c>
      <c r="G4025" t="s">
        <v>4451</v>
      </c>
      <c r="R4025" s="1175"/>
    </row>
    <row r="4026" spans="1:18">
      <c r="A4026">
        <v>4021</v>
      </c>
      <c r="B4026" s="6">
        <f>'EstExp 11-19'!D184</f>
        <v>0</v>
      </c>
      <c r="D4026" t="b">
        <f t="shared" ca="1" si="61"/>
        <v>1</v>
      </c>
      <c r="E4026" cm="1">
        <f t="array" aca="1" ref="E4026" ca="1">IF(F4026&lt;&gt;"",INDIRECT("'"&amp;F4026&amp;"'!"&amp;G4026),"")</f>
        <v>0</v>
      </c>
      <c r="F4026" s="1175" t="s">
        <v>3614</v>
      </c>
      <c r="G4026" t="s">
        <v>4452</v>
      </c>
      <c r="R4026" s="1175"/>
    </row>
    <row r="4027" spans="1:18">
      <c r="A4027">
        <v>4022</v>
      </c>
      <c r="B4027" s="6">
        <f>'EstExp 11-19'!E184</f>
        <v>0</v>
      </c>
      <c r="D4027" t="b">
        <f t="shared" ca="1" si="61"/>
        <v>1</v>
      </c>
      <c r="E4027" cm="1">
        <f t="array" aca="1" ref="E4027" ca="1">IF(F4027&lt;&gt;"",INDIRECT("'"&amp;F4027&amp;"'!"&amp;G4027),"")</f>
        <v>0</v>
      </c>
      <c r="F4027" s="1175" t="s">
        <v>3614</v>
      </c>
      <c r="G4027" t="s">
        <v>4453</v>
      </c>
      <c r="R4027" s="1175"/>
    </row>
    <row r="4028" spans="1:18">
      <c r="A4028">
        <v>4023</v>
      </c>
      <c r="B4028" s="6">
        <f>'EstExp 11-19'!F184</f>
        <v>0</v>
      </c>
      <c r="D4028" t="b">
        <f t="shared" ca="1" si="61"/>
        <v>1</v>
      </c>
      <c r="E4028" cm="1">
        <f t="array" aca="1" ref="E4028" ca="1">IF(F4028&lt;&gt;"",INDIRECT("'"&amp;F4028&amp;"'!"&amp;G4028),"")</f>
        <v>0</v>
      </c>
      <c r="F4028" s="1175" t="s">
        <v>3614</v>
      </c>
      <c r="G4028" t="s">
        <v>4454</v>
      </c>
      <c r="R4028" s="1175"/>
    </row>
    <row r="4029" spans="1:18">
      <c r="A4029">
        <v>4024</v>
      </c>
      <c r="B4029" s="6">
        <f>'EstExp 11-19'!G184</f>
        <v>0</v>
      </c>
      <c r="D4029" t="b">
        <f t="shared" ca="1" si="61"/>
        <v>1</v>
      </c>
      <c r="E4029" cm="1">
        <f t="array" aca="1" ref="E4029" ca="1">IF(F4029&lt;&gt;"",INDIRECT("'"&amp;F4029&amp;"'!"&amp;G4029),"")</f>
        <v>0</v>
      </c>
      <c r="F4029" s="1175" t="s">
        <v>3614</v>
      </c>
      <c r="G4029" t="s">
        <v>4455</v>
      </c>
      <c r="R4029" s="1175"/>
    </row>
    <row r="4030" spans="1:18">
      <c r="A4030">
        <v>4025</v>
      </c>
      <c r="B4030" s="6">
        <f>'EstExp 11-19'!H184</f>
        <v>0</v>
      </c>
      <c r="D4030" t="b">
        <f t="shared" ca="1" si="61"/>
        <v>1</v>
      </c>
      <c r="E4030" cm="1">
        <f t="array" aca="1" ref="E4030" ca="1">IF(F4030&lt;&gt;"",INDIRECT("'"&amp;F4030&amp;"'!"&amp;G4030),"")</f>
        <v>0</v>
      </c>
      <c r="F4030" s="1175" t="s">
        <v>3614</v>
      </c>
      <c r="G4030" t="s">
        <v>4456</v>
      </c>
      <c r="R4030" s="1175"/>
    </row>
    <row r="4031" spans="1:18">
      <c r="A4031">
        <v>4026</v>
      </c>
      <c r="B4031" s="6">
        <f>'EstExp 11-19'!K184</f>
        <v>0</v>
      </c>
      <c r="D4031" t="b">
        <f t="shared" ca="1" si="61"/>
        <v>1</v>
      </c>
      <c r="E4031" cm="1">
        <f t="array" aca="1" ref="E4031" ca="1">IF(F4031&lt;&gt;"",INDIRECT("'"&amp;F4031&amp;"'!"&amp;G4031),"")</f>
        <v>0</v>
      </c>
      <c r="F4031" s="1175" t="s">
        <v>3614</v>
      </c>
      <c r="G4031" t="s">
        <v>4457</v>
      </c>
      <c r="R4031" s="1175"/>
    </row>
    <row r="4032" spans="1:18" ht="15.75" customHeight="1">
      <c r="A4032" s="1">
        <v>4027</v>
      </c>
      <c r="C4032" s="2" t="s">
        <v>3581</v>
      </c>
      <c r="E4032" t="str" cm="1">
        <f t="array" aca="1" ref="E4032" ca="1">IF(F4032&lt;&gt;"",INDIRECT("'"&amp;F4032&amp;"'!"&amp;G4032),"")</f>
        <v/>
      </c>
      <c r="F4032" s="550"/>
      <c r="R4032" s="1175"/>
    </row>
    <row r="4033" spans="1:18" ht="15.75" customHeight="1">
      <c r="A4033" s="1">
        <v>4028</v>
      </c>
      <c r="C4033" s="2" t="s">
        <v>3581</v>
      </c>
      <c r="E4033" t="str" cm="1">
        <f t="array" aca="1" ref="E4033" ca="1">IF(F4033&lt;&gt;"",INDIRECT("'"&amp;F4033&amp;"'!"&amp;G4033),"")</f>
        <v/>
      </c>
      <c r="F4033" s="550"/>
      <c r="R4033" s="1175"/>
    </row>
    <row r="4034" spans="1:18" ht="15.75" customHeight="1">
      <c r="A4034" s="1">
        <v>4029</v>
      </c>
      <c r="C4034" s="2" t="s">
        <v>3581</v>
      </c>
      <c r="E4034" t="str" cm="1">
        <f t="array" aca="1" ref="E4034" ca="1">IF(F4034&lt;&gt;"",INDIRECT("'"&amp;F4034&amp;"'!"&amp;G4034),"")</f>
        <v/>
      </c>
      <c r="F4034" s="550"/>
      <c r="R4034" s="1175"/>
    </row>
    <row r="4035" spans="1:18" ht="15.75" customHeight="1">
      <c r="A4035" s="1">
        <v>4030</v>
      </c>
      <c r="C4035" s="2" t="s">
        <v>3581</v>
      </c>
      <c r="E4035" t="str" cm="1">
        <f t="array" aca="1" ref="E4035" ca="1">IF(F4035&lt;&gt;"",INDIRECT("'"&amp;F4035&amp;"'!"&amp;G4035),"")</f>
        <v/>
      </c>
      <c r="F4035" s="550"/>
      <c r="R4035" s="1175"/>
    </row>
    <row r="4036" spans="1:18" ht="15.75" customHeight="1">
      <c r="A4036" s="1">
        <v>4031</v>
      </c>
      <c r="C4036" s="2" t="s">
        <v>3581</v>
      </c>
      <c r="E4036" t="str" cm="1">
        <f t="array" aca="1" ref="E4036" ca="1">IF(F4036&lt;&gt;"",INDIRECT("'"&amp;F4036&amp;"'!"&amp;G4036),"")</f>
        <v/>
      </c>
      <c r="F4036" s="550"/>
      <c r="R4036" s="1175"/>
    </row>
    <row r="4037" spans="1:18" ht="15.75" customHeight="1">
      <c r="A4037" s="1">
        <v>4032</v>
      </c>
      <c r="C4037" s="2" t="s">
        <v>3581</v>
      </c>
      <c r="E4037" t="str" cm="1">
        <f t="array" aca="1" ref="E4037" ca="1">IF(F4037&lt;&gt;"",INDIRECT("'"&amp;F4037&amp;"'!"&amp;G4037),"")</f>
        <v/>
      </c>
      <c r="F4037" s="550"/>
      <c r="R4037" s="1175"/>
    </row>
    <row r="4038" spans="1:18" ht="15.75" customHeight="1">
      <c r="A4038" s="1">
        <v>4033</v>
      </c>
      <c r="C4038" s="2" t="s">
        <v>3581</v>
      </c>
      <c r="E4038" t="str" cm="1">
        <f t="array" aca="1" ref="E4038" ca="1">IF(F4038&lt;&gt;"",INDIRECT("'"&amp;F4038&amp;"'!"&amp;G4038),"")</f>
        <v/>
      </c>
      <c r="F4038" s="550"/>
      <c r="R4038" s="1175"/>
    </row>
    <row r="4039" spans="1:18" ht="15.75" customHeight="1">
      <c r="A4039" s="1">
        <v>4034</v>
      </c>
      <c r="C4039" s="2" t="s">
        <v>3581</v>
      </c>
      <c r="E4039" t="str" cm="1">
        <f t="array" aca="1" ref="E4039" ca="1">IF(F4039&lt;&gt;"",INDIRECT("'"&amp;F4039&amp;"'!"&amp;G4039),"")</f>
        <v/>
      </c>
      <c r="F4039" s="550"/>
      <c r="R4039" s="1175"/>
    </row>
    <row r="4040" spans="1:18" ht="15.75" customHeight="1">
      <c r="A4040" s="1">
        <v>4035</v>
      </c>
      <c r="C4040" s="2" t="s">
        <v>3871</v>
      </c>
      <c r="E4040" t="str" cm="1">
        <f t="array" aca="1" ref="E4040" ca="1">IF(F4040&lt;&gt;"",INDIRECT("'"&amp;F4040&amp;"'!"&amp;G4040),"")</f>
        <v/>
      </c>
      <c r="F4040" s="550"/>
      <c r="R4040" s="1175"/>
    </row>
    <row r="4041" spans="1:18" ht="15.75" customHeight="1">
      <c r="A4041" s="1">
        <v>4036</v>
      </c>
      <c r="C4041" s="2" t="s">
        <v>3871</v>
      </c>
      <c r="E4041" t="str" cm="1">
        <f t="array" aca="1" ref="E4041" ca="1">IF(F4041&lt;&gt;"",INDIRECT("'"&amp;F4041&amp;"'!"&amp;G4041),"")</f>
        <v/>
      </c>
      <c r="F4041" s="550"/>
      <c r="R4041" s="1175"/>
    </row>
    <row r="4042" spans="1:18" ht="15.75" customHeight="1">
      <c r="A4042" s="1">
        <v>4037</v>
      </c>
      <c r="C4042" s="2" t="s">
        <v>3871</v>
      </c>
      <c r="E4042" t="str" cm="1">
        <f t="array" aca="1" ref="E4042" ca="1">IF(F4042&lt;&gt;"",INDIRECT("'"&amp;F4042&amp;"'!"&amp;G4042),"")</f>
        <v/>
      </c>
      <c r="F4042" s="550"/>
      <c r="R4042" s="1175"/>
    </row>
    <row r="4043" spans="1:18">
      <c r="A4043">
        <v>4038</v>
      </c>
      <c r="B4043" s="6">
        <f>'EstExp 11-19'!K304</f>
        <v>0</v>
      </c>
      <c r="D4043" t="b">
        <f ca="1">E4043=B4043</f>
        <v>1</v>
      </c>
      <c r="E4043" cm="1">
        <f t="array" aca="1" ref="E4043" ca="1">IF(F4043&lt;&gt;"",INDIRECT("'"&amp;F4043&amp;"'!"&amp;G4043),"")</f>
        <v>0</v>
      </c>
      <c r="F4043" s="1175" t="s">
        <v>3614</v>
      </c>
      <c r="G4043" t="s">
        <v>4458</v>
      </c>
      <c r="R4043" s="1175"/>
    </row>
    <row r="4044" spans="1:18">
      <c r="A4044">
        <v>4039</v>
      </c>
      <c r="B4044" s="6">
        <f>'EstExp 11-19'!K305</f>
        <v>0</v>
      </c>
      <c r="D4044" t="b">
        <f ca="1">E4044=B4044</f>
        <v>1</v>
      </c>
      <c r="E4044" cm="1">
        <f t="array" aca="1" ref="E4044" ca="1">IF(F4044&lt;&gt;"",INDIRECT("'"&amp;F4044&amp;"'!"&amp;G4044),"")</f>
        <v>0</v>
      </c>
      <c r="F4044" s="1175" t="s">
        <v>3614</v>
      </c>
      <c r="G4044" t="s">
        <v>4459</v>
      </c>
      <c r="R4044" s="1175"/>
    </row>
    <row r="4045" spans="1:18" ht="15.75" customHeight="1">
      <c r="A4045" s="1">
        <v>4040</v>
      </c>
      <c r="C4045" s="2" t="s">
        <v>4460</v>
      </c>
      <c r="E4045" t="str" cm="1">
        <f t="array" aca="1" ref="E4045" ca="1">IF(F4045&lt;&gt;"",INDIRECT("'"&amp;F4045&amp;"'!"&amp;G4045),"")</f>
        <v/>
      </c>
      <c r="F4045" s="550"/>
      <c r="R4045" s="1175"/>
    </row>
    <row r="4046" spans="1:18" ht="15.75" customHeight="1">
      <c r="A4046" s="1">
        <v>4041</v>
      </c>
      <c r="C4046" s="2" t="s">
        <v>3871</v>
      </c>
      <c r="E4046" t="str" cm="1">
        <f t="array" aca="1" ref="E4046" ca="1">IF(F4046&lt;&gt;"",INDIRECT("'"&amp;F4046&amp;"'!"&amp;G4046),"")</f>
        <v/>
      </c>
      <c r="F4046" s="550"/>
      <c r="R4046" s="1175"/>
    </row>
    <row r="4047" spans="1:18" ht="15.75" customHeight="1">
      <c r="A4047" s="1">
        <v>4042</v>
      </c>
      <c r="C4047" s="2" t="s">
        <v>3581</v>
      </c>
      <c r="E4047" t="str" cm="1">
        <f t="array" aca="1" ref="E4047" ca="1">IF(F4047&lt;&gt;"",INDIRECT("'"&amp;F4047&amp;"'!"&amp;G4047),"")</f>
        <v/>
      </c>
      <c r="F4047" s="550"/>
      <c r="R4047" s="1175"/>
    </row>
    <row r="4048" spans="1:18" ht="15.75" customHeight="1">
      <c r="A4048" s="1">
        <v>4043</v>
      </c>
      <c r="C4048" s="2" t="s">
        <v>3581</v>
      </c>
      <c r="E4048" t="str" cm="1">
        <f t="array" aca="1" ref="E4048" ca="1">IF(F4048&lt;&gt;"",INDIRECT("'"&amp;F4048&amp;"'!"&amp;G4048),"")</f>
        <v/>
      </c>
      <c r="F4048" s="550"/>
    </row>
    <row r="4049" spans="1:18" ht="15.75" customHeight="1">
      <c r="A4049" s="1">
        <v>4044</v>
      </c>
      <c r="C4049" s="2" t="s">
        <v>3581</v>
      </c>
      <c r="E4049" t="str" cm="1">
        <f t="array" aca="1" ref="E4049" ca="1">IF(F4049&lt;&gt;"",INDIRECT("'"&amp;F4049&amp;"'!"&amp;G4049),"")</f>
        <v/>
      </c>
      <c r="F4049" s="550"/>
    </row>
    <row r="4050" spans="1:18" ht="15.75" customHeight="1">
      <c r="A4050" s="1">
        <v>4045</v>
      </c>
      <c r="C4050" s="2" t="s">
        <v>3581</v>
      </c>
      <c r="E4050" t="str" cm="1">
        <f t="array" aca="1" ref="E4050" ca="1">IF(F4050&lt;&gt;"",INDIRECT("'"&amp;F4050&amp;"'!"&amp;G4050),"")</f>
        <v/>
      </c>
      <c r="F4050" s="550"/>
    </row>
    <row r="4051" spans="1:18" ht="15.75" customHeight="1">
      <c r="A4051" s="1">
        <v>4046</v>
      </c>
      <c r="C4051" s="2" t="s">
        <v>3581</v>
      </c>
      <c r="E4051" t="str" cm="1">
        <f t="array" aca="1" ref="E4051" ca="1">IF(F4051&lt;&gt;"",INDIRECT("'"&amp;F4051&amp;"'!"&amp;G4051),"")</f>
        <v/>
      </c>
      <c r="F4051" s="550"/>
      <c r="R4051" s="1175"/>
    </row>
    <row r="4052" spans="1:18" ht="15.75" customHeight="1">
      <c r="A4052" s="1">
        <v>4047</v>
      </c>
      <c r="C4052" s="2" t="s">
        <v>3581</v>
      </c>
      <c r="E4052" t="str" cm="1">
        <f t="array" aca="1" ref="E4052" ca="1">IF(F4052&lt;&gt;"",INDIRECT("'"&amp;F4052&amp;"'!"&amp;G4052),"")</f>
        <v/>
      </c>
      <c r="F4052" s="550"/>
      <c r="R4052" s="1175"/>
    </row>
    <row r="4053" spans="1:18" ht="15.75" customHeight="1">
      <c r="A4053" s="1">
        <v>4048</v>
      </c>
      <c r="C4053" s="2" t="s">
        <v>3581</v>
      </c>
      <c r="E4053" t="str" cm="1">
        <f t="array" aca="1" ref="E4053" ca="1">IF(F4053&lt;&gt;"",INDIRECT("'"&amp;F4053&amp;"'!"&amp;G4053),"")</f>
        <v/>
      </c>
      <c r="F4053" s="550"/>
      <c r="R4053" s="1175"/>
    </row>
    <row r="4054" spans="1:18" ht="15.75" customHeight="1">
      <c r="A4054" s="1">
        <v>4049</v>
      </c>
      <c r="C4054" s="2" t="s">
        <v>3581</v>
      </c>
      <c r="E4054" t="str" cm="1">
        <f t="array" aca="1" ref="E4054" ca="1">IF(F4054&lt;&gt;"",INDIRECT("'"&amp;F4054&amp;"'!"&amp;G4054),"")</f>
        <v/>
      </c>
      <c r="F4054" s="550"/>
      <c r="R4054" s="1175"/>
    </row>
    <row r="4055" spans="1:18" ht="15.75" customHeight="1">
      <c r="A4055" s="1">
        <v>4050</v>
      </c>
      <c r="C4055" s="2" t="s">
        <v>3581</v>
      </c>
      <c r="E4055" t="str" cm="1">
        <f t="array" aca="1" ref="E4055" ca="1">IF(F4055&lt;&gt;"",INDIRECT("'"&amp;F4055&amp;"'!"&amp;G4055),"")</f>
        <v/>
      </c>
      <c r="F4055" s="550"/>
      <c r="R4055" s="1175"/>
    </row>
    <row r="4056" spans="1:18" ht="15.75" customHeight="1">
      <c r="A4056" s="1">
        <v>4051</v>
      </c>
      <c r="C4056" s="2" t="s">
        <v>3581</v>
      </c>
      <c r="E4056" t="str" cm="1">
        <f t="array" aca="1" ref="E4056" ca="1">IF(F4056&lt;&gt;"",INDIRECT("'"&amp;F4056&amp;"'!"&amp;G4056),"")</f>
        <v/>
      </c>
      <c r="F4056" s="550"/>
      <c r="R4056" s="1175"/>
    </row>
    <row r="4057" spans="1:18">
      <c r="A4057">
        <v>4052</v>
      </c>
      <c r="B4057" s="6">
        <f>'BudgetSum 2-4'!C10</f>
        <v>0</v>
      </c>
      <c r="D4057" t="b">
        <f t="shared" ref="D4057:D4062" ca="1" si="62">E4057=B4057</f>
        <v>1</v>
      </c>
      <c r="E4057" cm="1">
        <f t="array" aca="1" ref="E4057" ca="1">IF(F4057&lt;&gt;"",INDIRECT("'"&amp;F4057&amp;"'!"&amp;G4057),"")</f>
        <v>0</v>
      </c>
      <c r="F4057" s="1175" t="s">
        <v>3517</v>
      </c>
      <c r="G4057" t="s">
        <v>3528</v>
      </c>
      <c r="R4057" s="1175"/>
    </row>
    <row r="4058" spans="1:18">
      <c r="A4058">
        <v>4053</v>
      </c>
      <c r="B4058" s="6">
        <f>'BudgetSum 2-4'!D10</f>
        <v>0</v>
      </c>
      <c r="D4058" t="b">
        <f t="shared" ca="1" si="62"/>
        <v>1</v>
      </c>
      <c r="E4058" cm="1">
        <f t="array" aca="1" ref="E4058" ca="1">IF(F4058&lt;&gt;"",INDIRECT("'"&amp;F4058&amp;"'!"&amp;G4058),"")</f>
        <v>0</v>
      </c>
      <c r="F4058" s="1175" t="s">
        <v>3517</v>
      </c>
      <c r="G4058" t="s">
        <v>3542</v>
      </c>
      <c r="R4058" s="1175"/>
    </row>
    <row r="4059" spans="1:18">
      <c r="A4059">
        <v>4054</v>
      </c>
      <c r="B4059" s="6">
        <f>'BudgetSum 2-4'!E10</f>
        <v>0</v>
      </c>
      <c r="D4059" t="b">
        <f t="shared" ca="1" si="62"/>
        <v>1</v>
      </c>
      <c r="E4059" cm="1">
        <f t="array" aca="1" ref="E4059" ca="1">IF(F4059&lt;&gt;"",INDIRECT("'"&amp;F4059&amp;"'!"&amp;G4059),"")</f>
        <v>0</v>
      </c>
      <c r="F4059" s="1175" t="s">
        <v>3517</v>
      </c>
      <c r="G4059" t="s">
        <v>3553</v>
      </c>
      <c r="R4059" s="1175"/>
    </row>
    <row r="4060" spans="1:18" ht="15" customHeight="1">
      <c r="A4060">
        <v>4055</v>
      </c>
      <c r="B4060" s="6">
        <f>'BudgetSum 2-4'!F10</f>
        <v>0</v>
      </c>
      <c r="D4060" t="b">
        <f t="shared" ca="1" si="62"/>
        <v>1</v>
      </c>
      <c r="E4060" cm="1">
        <f t="array" aca="1" ref="E4060" ca="1">IF(F4060&lt;&gt;"",INDIRECT("'"&amp;F4060&amp;"'!"&amp;G4060),"")</f>
        <v>0</v>
      </c>
      <c r="F4060" s="1175" t="s">
        <v>3517</v>
      </c>
      <c r="G4060" t="s">
        <v>3564</v>
      </c>
      <c r="H4060" s="3"/>
      <c r="I4060" s="3"/>
      <c r="J4060" s="3"/>
    </row>
    <row r="4061" spans="1:18">
      <c r="A4061">
        <v>4056</v>
      </c>
      <c r="B4061" s="6">
        <f>'BudgetSum 2-4'!G10</f>
        <v>0</v>
      </c>
      <c r="D4061" t="b">
        <f t="shared" ca="1" si="62"/>
        <v>1</v>
      </c>
      <c r="E4061" cm="1">
        <f t="array" aca="1" ref="E4061" ca="1">IF(F4061&lt;&gt;"",INDIRECT("'"&amp;F4061&amp;"'!"&amp;G4061),"")</f>
        <v>0</v>
      </c>
      <c r="F4061" s="1175" t="s">
        <v>3517</v>
      </c>
      <c r="G4061" t="s">
        <v>3575</v>
      </c>
      <c r="R4061" s="1175"/>
    </row>
    <row r="4062" spans="1:18">
      <c r="A4062">
        <v>4057</v>
      </c>
      <c r="B4062" s="6">
        <f>'BudgetSum 2-4'!H10</f>
        <v>0</v>
      </c>
      <c r="D4062" t="b">
        <f t="shared" ca="1" si="62"/>
        <v>1</v>
      </c>
      <c r="E4062" cm="1">
        <f t="array" aca="1" ref="E4062" ca="1">IF(F4062&lt;&gt;"",INDIRECT("'"&amp;F4062&amp;"'!"&amp;G4062),"")</f>
        <v>0</v>
      </c>
      <c r="F4062" s="1175" t="s">
        <v>3517</v>
      </c>
      <c r="G4062" t="s">
        <v>3586</v>
      </c>
      <c r="R4062" s="1175"/>
    </row>
    <row r="4063" spans="1:18" ht="15.75" customHeight="1">
      <c r="A4063" s="1">
        <v>4058</v>
      </c>
      <c r="C4063" s="2" t="s">
        <v>3581</v>
      </c>
      <c r="E4063" t="str" cm="1">
        <f t="array" aca="1" ref="E4063" ca="1">IF(F4063&lt;&gt;"",INDIRECT("'"&amp;F4063&amp;"'!"&amp;G4063),"")</f>
        <v/>
      </c>
      <c r="F4063" s="550"/>
      <c r="R4063" s="1175"/>
    </row>
    <row r="4064" spans="1:18" ht="15.75" customHeight="1">
      <c r="A4064" s="1">
        <v>4059</v>
      </c>
      <c r="C4064" s="2" t="s">
        <v>3581</v>
      </c>
      <c r="E4064" t="str" cm="1">
        <f t="array" aca="1" ref="E4064" ca="1">IF(F4064&lt;&gt;"",INDIRECT("'"&amp;F4064&amp;"'!"&amp;G4064),"")</f>
        <v/>
      </c>
      <c r="F4064" s="550"/>
      <c r="R4064" s="1175"/>
    </row>
    <row r="4065" spans="1:18">
      <c r="A4065">
        <v>4060</v>
      </c>
      <c r="B4065" s="6">
        <f>'BudgetSum 2-4'!K10</f>
        <v>0</v>
      </c>
      <c r="D4065" t="b">
        <f t="shared" ref="D4065:D4072" ca="1" si="63">E4065=B4065</f>
        <v>1</v>
      </c>
      <c r="E4065" cm="1">
        <f t="array" aca="1" ref="E4065" ca="1">IF(F4065&lt;&gt;"",INDIRECT("'"&amp;F4065&amp;"'!"&amp;G4065),"")</f>
        <v>0</v>
      </c>
      <c r="F4065" s="1175" t="s">
        <v>3517</v>
      </c>
      <c r="G4065" t="s">
        <v>3605</v>
      </c>
      <c r="R4065" s="1175"/>
    </row>
    <row r="4066" spans="1:18">
      <c r="A4066">
        <v>4061</v>
      </c>
      <c r="B4066" s="6">
        <f>'BudgetSum 2-4'!C11</f>
        <v>1327721</v>
      </c>
      <c r="D4066" t="b">
        <f t="shared" ca="1" si="63"/>
        <v>1</v>
      </c>
      <c r="E4066" cm="1">
        <f t="array" aca="1" ref="E4066" ca="1">IF(F4066&lt;&gt;"",INDIRECT("'"&amp;F4066&amp;"'!"&amp;G4066),"")</f>
        <v>1327721</v>
      </c>
      <c r="F4066" s="1175" t="s">
        <v>3517</v>
      </c>
      <c r="G4066" t="s">
        <v>3529</v>
      </c>
      <c r="R4066" s="1175"/>
    </row>
    <row r="4067" spans="1:18">
      <c r="A4067">
        <v>4062</v>
      </c>
      <c r="B4067" s="6">
        <f>'BudgetSum 2-4'!D11</f>
        <v>0</v>
      </c>
      <c r="D4067" t="b">
        <f t="shared" ca="1" si="63"/>
        <v>1</v>
      </c>
      <c r="E4067" cm="1">
        <f t="array" aca="1" ref="E4067" ca="1">IF(F4067&lt;&gt;"",INDIRECT("'"&amp;F4067&amp;"'!"&amp;G4067),"")</f>
        <v>0</v>
      </c>
      <c r="F4067" s="1175" t="s">
        <v>3517</v>
      </c>
      <c r="G4067" t="s">
        <v>3543</v>
      </c>
      <c r="R4067" s="1175"/>
    </row>
    <row r="4068" spans="1:18" ht="15" customHeight="1">
      <c r="A4068">
        <v>4063</v>
      </c>
      <c r="B4068" s="6">
        <f>'BudgetSum 2-4'!E11</f>
        <v>0</v>
      </c>
      <c r="D4068" t="b">
        <f t="shared" ca="1" si="63"/>
        <v>1</v>
      </c>
      <c r="E4068" cm="1">
        <f t="array" aca="1" ref="E4068" ca="1">IF(F4068&lt;&gt;"",INDIRECT("'"&amp;F4068&amp;"'!"&amp;G4068),"")</f>
        <v>0</v>
      </c>
      <c r="F4068" s="1175" t="s">
        <v>3517</v>
      </c>
      <c r="G4068" t="s">
        <v>3554</v>
      </c>
      <c r="H4068" s="3"/>
      <c r="I4068" s="3"/>
      <c r="J4068" s="3"/>
    </row>
    <row r="4069" spans="1:18">
      <c r="A4069">
        <v>4064</v>
      </c>
      <c r="B4069" s="6">
        <f>'BudgetSum 2-4'!F11</f>
        <v>0</v>
      </c>
      <c r="D4069" t="b">
        <f t="shared" ca="1" si="63"/>
        <v>1</v>
      </c>
      <c r="E4069" cm="1">
        <f t="array" aca="1" ref="E4069" ca="1">IF(F4069&lt;&gt;"",INDIRECT("'"&amp;F4069&amp;"'!"&amp;G4069),"")</f>
        <v>0</v>
      </c>
      <c r="F4069" s="1175" t="s">
        <v>3517</v>
      </c>
      <c r="G4069" t="s">
        <v>3565</v>
      </c>
      <c r="R4069" s="1175"/>
    </row>
    <row r="4070" spans="1:18" ht="15" customHeight="1">
      <c r="A4070">
        <v>4065</v>
      </c>
      <c r="B4070" s="6">
        <f>'BudgetSum 2-4'!G11</f>
        <v>0</v>
      </c>
      <c r="D4070" t="b">
        <f t="shared" ca="1" si="63"/>
        <v>1</v>
      </c>
      <c r="E4070" cm="1">
        <f t="array" aca="1" ref="E4070" ca="1">IF(F4070&lt;&gt;"",INDIRECT("'"&amp;F4070&amp;"'!"&amp;G4070),"")</f>
        <v>0</v>
      </c>
      <c r="F4070" s="1175" t="s">
        <v>3517</v>
      </c>
      <c r="G4070" t="s">
        <v>3576</v>
      </c>
      <c r="H4070" s="3"/>
      <c r="I4070" s="3"/>
      <c r="J4070" s="3"/>
    </row>
    <row r="4071" spans="1:18">
      <c r="A4071">
        <v>4066</v>
      </c>
      <c r="B4071" s="6">
        <f>'BudgetSum 2-4'!H11</f>
        <v>0</v>
      </c>
      <c r="D4071" t="b">
        <f t="shared" ca="1" si="63"/>
        <v>1</v>
      </c>
      <c r="E4071" cm="1">
        <f t="array" aca="1" ref="E4071" ca="1">IF(F4071&lt;&gt;"",INDIRECT("'"&amp;F4071&amp;"'!"&amp;G4071),"")</f>
        <v>0</v>
      </c>
      <c r="F4071" s="1175" t="s">
        <v>3517</v>
      </c>
      <c r="G4071" t="s">
        <v>3587</v>
      </c>
      <c r="R4071" s="1175"/>
    </row>
    <row r="4072" spans="1:18">
      <c r="A4072">
        <v>4067</v>
      </c>
      <c r="B4072" s="6">
        <f>'BudgetSum 2-4'!I11</f>
        <v>0</v>
      </c>
      <c r="D4072" t="b">
        <f t="shared" ca="1" si="63"/>
        <v>1</v>
      </c>
      <c r="E4072" cm="1">
        <f t="array" aca="1" ref="E4072" ca="1">IF(F4072&lt;&gt;"",INDIRECT("'"&amp;F4072&amp;"'!"&amp;G4072),"")</f>
        <v>0</v>
      </c>
      <c r="F4072" s="1175" t="s">
        <v>3517</v>
      </c>
      <c r="G4072" t="s">
        <v>3597</v>
      </c>
      <c r="R4072" s="1175"/>
    </row>
    <row r="4073" spans="1:18" ht="15.75" customHeight="1">
      <c r="A4073" s="1">
        <v>4068</v>
      </c>
      <c r="C4073" s="2" t="s">
        <v>3871</v>
      </c>
      <c r="E4073" t="str" cm="1">
        <f t="array" aca="1" ref="E4073" ca="1">IF(F4073&lt;&gt;"",INDIRECT("'"&amp;F4073&amp;"'!"&amp;G4073),"")</f>
        <v/>
      </c>
      <c r="F4073" s="550"/>
      <c r="R4073" s="1175"/>
    </row>
    <row r="4074" spans="1:18">
      <c r="A4074">
        <v>4069</v>
      </c>
      <c r="B4074" s="6">
        <f>'BudgetSum 2-4'!K11</f>
        <v>0</v>
      </c>
      <c r="D4074" t="b">
        <f t="shared" ref="D4074:D4085" ca="1" si="64">E4074=B4074</f>
        <v>1</v>
      </c>
      <c r="E4074" cm="1">
        <f t="array" aca="1" ref="E4074" ca="1">IF(F4074&lt;&gt;"",INDIRECT("'"&amp;F4074&amp;"'!"&amp;G4074),"")</f>
        <v>0</v>
      </c>
      <c r="F4074" s="1175" t="s">
        <v>3517</v>
      </c>
      <c r="G4074" t="s">
        <v>3606</v>
      </c>
      <c r="R4074" s="1175"/>
    </row>
    <row r="4075" spans="1:18">
      <c r="A4075">
        <v>4070</v>
      </c>
      <c r="B4075" s="6">
        <f>'BudgetSum 2-4'!C20</f>
        <v>0</v>
      </c>
      <c r="D4075" t="b">
        <f t="shared" ca="1" si="64"/>
        <v>1</v>
      </c>
      <c r="E4075" cm="1">
        <f t="array" aca="1" ref="E4075" ca="1">IF(F4075&lt;&gt;"",INDIRECT("'"&amp;F4075&amp;"'!"&amp;G4075),"")</f>
        <v>0</v>
      </c>
      <c r="F4075" s="1175" t="s">
        <v>3517</v>
      </c>
      <c r="G4075" t="s">
        <v>3538</v>
      </c>
      <c r="R4075" s="1175"/>
    </row>
    <row r="4076" spans="1:18">
      <c r="A4076">
        <v>4071</v>
      </c>
      <c r="B4076" s="6">
        <f>'BudgetSum 2-4'!D20</f>
        <v>0</v>
      </c>
      <c r="D4076" t="b">
        <f t="shared" ca="1" si="64"/>
        <v>1</v>
      </c>
      <c r="E4076" cm="1">
        <f t="array" aca="1" ref="E4076" ca="1">IF(F4076&lt;&gt;"",INDIRECT("'"&amp;F4076&amp;"'!"&amp;G4076),"")</f>
        <v>0</v>
      </c>
      <c r="F4076" s="1175" t="s">
        <v>3517</v>
      </c>
      <c r="G4076" t="s">
        <v>3550</v>
      </c>
      <c r="R4076" s="1175"/>
    </row>
    <row r="4077" spans="1:18">
      <c r="A4077">
        <v>4072</v>
      </c>
      <c r="B4077" s="6">
        <f>'BudgetSum 2-4'!F20</f>
        <v>0</v>
      </c>
      <c r="D4077" t="b">
        <f t="shared" ca="1" si="64"/>
        <v>1</v>
      </c>
      <c r="E4077" cm="1">
        <f t="array" aca="1" ref="E4077" ca="1">IF(F4077&lt;&gt;"",INDIRECT("'"&amp;F4077&amp;"'!"&amp;G4077),"")</f>
        <v>0</v>
      </c>
      <c r="F4077" s="1175" t="s">
        <v>3517</v>
      </c>
      <c r="G4077" t="s">
        <v>3572</v>
      </c>
      <c r="R4077" s="1175"/>
    </row>
    <row r="4078" spans="1:18">
      <c r="A4078">
        <v>4073</v>
      </c>
      <c r="B4078" s="6">
        <f>'BudgetSum 2-4'!H20</f>
        <v>0</v>
      </c>
      <c r="D4078" t="b">
        <f t="shared" ca="1" si="64"/>
        <v>1</v>
      </c>
      <c r="E4078" cm="1">
        <f t="array" aca="1" ref="E4078" ca="1">IF(F4078&lt;&gt;"",INDIRECT("'"&amp;F4078&amp;"'!"&amp;G4078),"")</f>
        <v>0</v>
      </c>
      <c r="F4078" s="1175" t="s">
        <v>3517</v>
      </c>
      <c r="G4078" t="s">
        <v>3592</v>
      </c>
      <c r="R4078" s="1175"/>
    </row>
    <row r="4079" spans="1:18" ht="15" customHeight="1">
      <c r="A4079">
        <v>4074</v>
      </c>
      <c r="B4079" s="6">
        <f>'BudgetSum 2-4'!K20</f>
        <v>0</v>
      </c>
      <c r="D4079" t="b">
        <f t="shared" ca="1" si="64"/>
        <v>1</v>
      </c>
      <c r="E4079" cm="1">
        <f t="array" aca="1" ref="E4079" ca="1">IF(F4079&lt;&gt;"",INDIRECT("'"&amp;F4079&amp;"'!"&amp;G4079),"")</f>
        <v>0</v>
      </c>
      <c r="F4079" s="1175" t="s">
        <v>3517</v>
      </c>
      <c r="G4079" t="s">
        <v>3612</v>
      </c>
    </row>
    <row r="4080" spans="1:18">
      <c r="A4080">
        <v>4075</v>
      </c>
      <c r="B4080" s="6">
        <f>'BudgetSum 2-4'!C21</f>
        <v>1327721</v>
      </c>
      <c r="D4080" t="b">
        <f t="shared" ca="1" si="64"/>
        <v>1</v>
      </c>
      <c r="E4080" cm="1">
        <f t="array" aca="1" ref="E4080" ca="1">IF(F4080&lt;&gt;"",INDIRECT("'"&amp;F4080&amp;"'!"&amp;G4080),"")</f>
        <v>1327721</v>
      </c>
      <c r="F4080" s="1175" t="s">
        <v>3517</v>
      </c>
      <c r="G4080" t="s">
        <v>3539</v>
      </c>
      <c r="R4080" s="1175"/>
    </row>
    <row r="4081" spans="1:18" ht="15" customHeight="1">
      <c r="A4081">
        <v>4076</v>
      </c>
      <c r="B4081" s="6">
        <f>'BudgetSum 2-4'!D21</f>
        <v>0</v>
      </c>
      <c r="D4081" t="b">
        <f t="shared" ca="1" si="64"/>
        <v>1</v>
      </c>
      <c r="E4081" cm="1">
        <f t="array" aca="1" ref="E4081" ca="1">IF(F4081&lt;&gt;"",INDIRECT("'"&amp;F4081&amp;"'!"&amp;G4081),"")</f>
        <v>0</v>
      </c>
      <c r="F4081" s="1175" t="s">
        <v>3517</v>
      </c>
      <c r="G4081" t="s">
        <v>3551</v>
      </c>
      <c r="H4081" s="3"/>
      <c r="I4081" s="3"/>
      <c r="J4081" s="3"/>
    </row>
    <row r="4082" spans="1:18">
      <c r="A4082">
        <v>4077</v>
      </c>
      <c r="B4082" s="6">
        <f>'BudgetSum 2-4'!E21</f>
        <v>0</v>
      </c>
      <c r="D4082" t="b">
        <f t="shared" ca="1" si="64"/>
        <v>1</v>
      </c>
      <c r="E4082" cm="1">
        <f t="array" aca="1" ref="E4082" ca="1">IF(F4082&lt;&gt;"",INDIRECT("'"&amp;F4082&amp;"'!"&amp;G4082),"")</f>
        <v>0</v>
      </c>
      <c r="F4082" s="1175" t="s">
        <v>3517</v>
      </c>
      <c r="G4082" t="s">
        <v>3561</v>
      </c>
      <c r="R4082" s="1175"/>
    </row>
    <row r="4083" spans="1:18">
      <c r="A4083">
        <v>4078</v>
      </c>
      <c r="B4083" s="6">
        <f>'BudgetSum 2-4'!F21</f>
        <v>0</v>
      </c>
      <c r="D4083" t="b">
        <f t="shared" ca="1" si="64"/>
        <v>1</v>
      </c>
      <c r="E4083" cm="1">
        <f t="array" aca="1" ref="E4083" ca="1">IF(F4083&lt;&gt;"",INDIRECT("'"&amp;F4083&amp;"'!"&amp;G4083),"")</f>
        <v>0</v>
      </c>
      <c r="F4083" s="1175" t="s">
        <v>3517</v>
      </c>
      <c r="G4083" t="s">
        <v>3573</v>
      </c>
      <c r="R4083" s="1175"/>
    </row>
    <row r="4084" spans="1:18">
      <c r="A4084">
        <v>4079</v>
      </c>
      <c r="B4084" s="6">
        <f>'BudgetSum 2-4'!G21</f>
        <v>0</v>
      </c>
      <c r="D4084" t="b">
        <f t="shared" ca="1" si="64"/>
        <v>1</v>
      </c>
      <c r="E4084" cm="1">
        <f t="array" aca="1" ref="E4084" ca="1">IF(F4084&lt;&gt;"",INDIRECT("'"&amp;F4084&amp;"'!"&amp;G4084),"")</f>
        <v>0</v>
      </c>
      <c r="F4084" s="1175" t="s">
        <v>3517</v>
      </c>
      <c r="G4084" t="s">
        <v>3584</v>
      </c>
      <c r="R4084" s="1175"/>
    </row>
    <row r="4085" spans="1:18" ht="15" customHeight="1">
      <c r="A4085">
        <v>4080</v>
      </c>
      <c r="B4085" s="6">
        <f>'BudgetSum 2-4'!H21</f>
        <v>0</v>
      </c>
      <c r="D4085" t="b">
        <f t="shared" ca="1" si="64"/>
        <v>1</v>
      </c>
      <c r="E4085" cm="1">
        <f t="array" aca="1" ref="E4085" ca="1">IF(F4085&lt;&gt;"",INDIRECT("'"&amp;F4085&amp;"'!"&amp;G4085),"")</f>
        <v>0</v>
      </c>
      <c r="F4085" s="1175" t="s">
        <v>3517</v>
      </c>
      <c r="G4085" t="s">
        <v>3593</v>
      </c>
      <c r="H4085" s="3"/>
      <c r="I4085" s="3"/>
      <c r="J4085" s="3"/>
    </row>
    <row r="4086" spans="1:18" ht="15.75" customHeight="1">
      <c r="A4086" s="1">
        <v>4081</v>
      </c>
      <c r="C4086" s="2" t="s">
        <v>3581</v>
      </c>
      <c r="E4086" t="str" cm="1">
        <f t="array" aca="1" ref="E4086" ca="1">IF(F4086&lt;&gt;"",INDIRECT("'"&amp;F4086&amp;"'!"&amp;G4086),"")</f>
        <v/>
      </c>
      <c r="F4086" s="550"/>
      <c r="R4086" s="1175"/>
    </row>
    <row r="4087" spans="1:18" ht="15.75" customHeight="1">
      <c r="A4087" s="1">
        <v>4082</v>
      </c>
      <c r="C4087" s="2" t="s">
        <v>3871</v>
      </c>
      <c r="E4087" t="str" cm="1">
        <f t="array" aca="1" ref="E4087" ca="1">IF(F4087&lt;&gt;"",INDIRECT("'"&amp;F4087&amp;"'!"&amp;G4087),"")</f>
        <v/>
      </c>
      <c r="F4087" s="550"/>
      <c r="R4087" s="1175"/>
    </row>
    <row r="4088" spans="1:18" ht="15" customHeight="1">
      <c r="A4088">
        <v>4083</v>
      </c>
      <c r="B4088" s="6">
        <f>'BudgetSum 2-4'!K21</f>
        <v>0</v>
      </c>
      <c r="D4088" t="b">
        <f ca="1">E4088=B4088</f>
        <v>1</v>
      </c>
      <c r="E4088" cm="1">
        <f t="array" aca="1" ref="E4088" ca="1">IF(F4088&lt;&gt;"",INDIRECT("'"&amp;F4088&amp;"'!"&amp;G4088),"")</f>
        <v>0</v>
      </c>
      <c r="F4088" s="1175" t="s">
        <v>3517</v>
      </c>
      <c r="G4088" t="s">
        <v>3613</v>
      </c>
      <c r="H4088" s="3"/>
      <c r="I4088" s="3"/>
      <c r="J4088" s="3"/>
    </row>
    <row r="4089" spans="1:18" ht="15.75" customHeight="1">
      <c r="A4089" s="1">
        <v>4084</v>
      </c>
      <c r="C4089" s="2" t="s">
        <v>3871</v>
      </c>
      <c r="E4089" t="str" cm="1">
        <f t="array" aca="1" ref="E4089" ca="1">IF(F4089&lt;&gt;"",INDIRECT("'"&amp;F4089&amp;"'!"&amp;G4089),"")</f>
        <v/>
      </c>
      <c r="F4089" s="550"/>
      <c r="R4089" s="1175"/>
    </row>
    <row r="4090" spans="1:18" ht="15.75" customHeight="1">
      <c r="A4090" s="1">
        <v>4085</v>
      </c>
      <c r="C4090" s="2" t="s">
        <v>3581</v>
      </c>
      <c r="E4090" t="str" cm="1">
        <f t="array" aca="1" ref="E4090" ca="1">IF(F4090&lt;&gt;"",INDIRECT("'"&amp;F4090&amp;"'!"&amp;G4090),"")</f>
        <v/>
      </c>
      <c r="F4090" s="550"/>
      <c r="R4090" s="1175"/>
    </row>
    <row r="4091" spans="1:18" ht="15.75" customHeight="1">
      <c r="A4091" s="1">
        <v>4086</v>
      </c>
      <c r="C4091" s="2" t="s">
        <v>3581</v>
      </c>
      <c r="E4091" t="str" cm="1">
        <f t="array" aca="1" ref="E4091" ca="1">IF(F4091&lt;&gt;"",INDIRECT("'"&amp;F4091&amp;"'!"&amp;G4091),"")</f>
        <v/>
      </c>
      <c r="F4091" s="550"/>
      <c r="R4091" s="1175"/>
    </row>
    <row r="4092" spans="1:18" ht="15.75" customHeight="1">
      <c r="A4092" s="1">
        <v>4087</v>
      </c>
      <c r="C4092" s="2" t="s">
        <v>3581</v>
      </c>
      <c r="E4092" t="str" cm="1">
        <f t="array" aca="1" ref="E4092" ca="1">IF(F4092&lt;&gt;"",INDIRECT("'"&amp;F4092&amp;"'!"&amp;G4092),"")</f>
        <v/>
      </c>
      <c r="F4092" s="550"/>
      <c r="R4092" s="1175"/>
    </row>
    <row r="4093" spans="1:18" ht="15.75" customHeight="1">
      <c r="A4093" s="1">
        <v>4088</v>
      </c>
      <c r="C4093" s="2" t="s">
        <v>3581</v>
      </c>
      <c r="E4093" t="str" cm="1">
        <f t="array" aca="1" ref="E4093" ca="1">IF(F4093&lt;&gt;"",INDIRECT("'"&amp;F4093&amp;"'!"&amp;G4093),"")</f>
        <v/>
      </c>
      <c r="F4093" s="550"/>
      <c r="R4093" s="1175"/>
    </row>
    <row r="4094" spans="1:18" ht="15.75" customHeight="1">
      <c r="A4094" s="1">
        <v>4089</v>
      </c>
      <c r="C4094" s="2" t="s">
        <v>3871</v>
      </c>
      <c r="E4094" t="str" cm="1">
        <f t="array" aca="1" ref="E4094" ca="1">IF(F4094&lt;&gt;"",INDIRECT("'"&amp;F4094&amp;"'!"&amp;G4094),"")</f>
        <v/>
      </c>
      <c r="F4094" s="550"/>
      <c r="R4094" s="1175"/>
    </row>
    <row r="4095" spans="1:18" ht="15.75" customHeight="1">
      <c r="A4095" s="1">
        <v>4090</v>
      </c>
      <c r="C4095" s="2" t="s">
        <v>3871</v>
      </c>
      <c r="E4095" t="str" cm="1">
        <f t="array" aca="1" ref="E4095" ca="1">IF(F4095&lt;&gt;"",INDIRECT("'"&amp;F4095&amp;"'!"&amp;G4095),"")</f>
        <v/>
      </c>
      <c r="F4095" s="550"/>
      <c r="R4095" s="1175"/>
    </row>
    <row r="4096" spans="1:18" ht="15.75" customHeight="1">
      <c r="A4096" s="1">
        <v>4091</v>
      </c>
      <c r="C4096" s="2" t="s">
        <v>3581</v>
      </c>
      <c r="E4096" t="str" cm="1">
        <f t="array" aca="1" ref="E4096" ca="1">IF(F4096&lt;&gt;"",INDIRECT("'"&amp;F4096&amp;"'!"&amp;G4096),"")</f>
        <v/>
      </c>
      <c r="F4096" s="550"/>
      <c r="R4096" s="1175"/>
    </row>
    <row r="4097" spans="1:18" ht="15.75" customHeight="1">
      <c r="A4097" s="1">
        <v>4092</v>
      </c>
      <c r="C4097" s="2" t="s">
        <v>3581</v>
      </c>
      <c r="E4097" t="str" cm="1">
        <f t="array" aca="1" ref="E4097" ca="1">IF(F4097&lt;&gt;"",INDIRECT("'"&amp;F4097&amp;"'!"&amp;G4097),"")</f>
        <v/>
      </c>
      <c r="F4097" s="550"/>
      <c r="R4097" s="1175"/>
    </row>
    <row r="4098" spans="1:18" ht="15.75" customHeight="1">
      <c r="A4098" s="1">
        <v>4093</v>
      </c>
      <c r="C4098" s="2" t="s">
        <v>3581</v>
      </c>
      <c r="E4098" t="str" cm="1">
        <f t="array" aca="1" ref="E4098" ca="1">IF(F4098&lt;&gt;"",INDIRECT("'"&amp;F4098&amp;"'!"&amp;G4098),"")</f>
        <v/>
      </c>
      <c r="F4098" s="550"/>
      <c r="R4098" s="1175"/>
    </row>
    <row r="4099" spans="1:18" ht="15.75" customHeight="1">
      <c r="A4099" s="1">
        <v>4094</v>
      </c>
      <c r="C4099" s="2" t="s">
        <v>3581</v>
      </c>
      <c r="E4099" t="str" cm="1">
        <f t="array" aca="1" ref="E4099" ca="1">IF(F4099&lt;&gt;"",INDIRECT("'"&amp;F4099&amp;"'!"&amp;G4099),"")</f>
        <v/>
      </c>
      <c r="F4099" s="550"/>
      <c r="R4099" s="1175"/>
    </row>
    <row r="4100" spans="1:18" ht="15" customHeight="1">
      <c r="A4100">
        <v>4095</v>
      </c>
      <c r="B4100" s="6">
        <f>'EstExp 11-19'!H208</f>
        <v>0</v>
      </c>
      <c r="D4100" t="b">
        <f ca="1">E4100=B4100</f>
        <v>1</v>
      </c>
      <c r="E4100" cm="1">
        <f t="array" aca="1" ref="E4100" ca="1">IF(F4100&lt;&gt;"",INDIRECT("'"&amp;F4100&amp;"'!"&amp;G4100),"")</f>
        <v>0</v>
      </c>
      <c r="F4100" s="1175" t="s">
        <v>3614</v>
      </c>
      <c r="G4100" t="s">
        <v>4461</v>
      </c>
      <c r="H4100" s="3"/>
      <c r="I4100" s="3"/>
      <c r="J4100" s="3"/>
    </row>
    <row r="4101" spans="1:18" ht="15" customHeight="1">
      <c r="A4101">
        <v>4096</v>
      </c>
      <c r="B4101" s="6">
        <f>'EstExp 11-19'!K208</f>
        <v>0</v>
      </c>
      <c r="D4101" t="b">
        <f ca="1">E4101=B4101</f>
        <v>1</v>
      </c>
      <c r="E4101" cm="1">
        <f t="array" aca="1" ref="E4101" ca="1">IF(F4101&lt;&gt;"",INDIRECT("'"&amp;F4101&amp;"'!"&amp;G4101),"")</f>
        <v>0</v>
      </c>
      <c r="F4101" s="1175" t="s">
        <v>3614</v>
      </c>
      <c r="G4101" t="s">
        <v>4462</v>
      </c>
      <c r="H4101" s="3"/>
      <c r="I4101" s="3"/>
      <c r="J4101" s="3"/>
    </row>
    <row r="4102" spans="1:18" ht="15.75" customHeight="1">
      <c r="A4102" s="1">
        <v>4097</v>
      </c>
      <c r="C4102" s="2" t="s">
        <v>3581</v>
      </c>
      <c r="E4102" t="str" cm="1">
        <f t="array" aca="1" ref="E4102" ca="1">IF(F4102&lt;&gt;"",INDIRECT("'"&amp;F4102&amp;"'!"&amp;G4102),"")</f>
        <v/>
      </c>
      <c r="F4102" s="550"/>
      <c r="R4102" s="1175"/>
    </row>
    <row r="4103" spans="1:18" ht="15.75" customHeight="1">
      <c r="A4103" s="1">
        <v>4098</v>
      </c>
      <c r="C4103" s="2" t="s">
        <v>3581</v>
      </c>
      <c r="E4103" t="str" cm="1">
        <f t="array" aca="1" ref="E4103" ca="1">IF(F4103&lt;&gt;"",INDIRECT("'"&amp;F4103&amp;"'!"&amp;G4103),"")</f>
        <v/>
      </c>
      <c r="F4103" s="550"/>
      <c r="R4103" s="1175"/>
    </row>
    <row r="4104" spans="1:18" ht="15.75" customHeight="1">
      <c r="A4104" s="1">
        <v>4099</v>
      </c>
      <c r="C4104" s="2" t="s">
        <v>3581</v>
      </c>
      <c r="E4104" t="str" cm="1">
        <f t="array" aca="1" ref="E4104" ca="1">IF(F4104&lt;&gt;"",INDIRECT("'"&amp;F4104&amp;"'!"&amp;G4104),"")</f>
        <v/>
      </c>
      <c r="F4104" s="550"/>
      <c r="R4104" s="1175"/>
    </row>
    <row r="4105" spans="1:18" ht="15.75" customHeight="1">
      <c r="A4105" s="1">
        <v>4100</v>
      </c>
      <c r="C4105" s="2" t="s">
        <v>3871</v>
      </c>
      <c r="E4105" t="str" cm="1">
        <f t="array" aca="1" ref="E4105" ca="1">IF(F4105&lt;&gt;"",INDIRECT("'"&amp;F4105&amp;"'!"&amp;G4105),"")</f>
        <v/>
      </c>
      <c r="F4105" s="550"/>
      <c r="R4105" s="1175"/>
    </row>
    <row r="4106" spans="1:18" ht="15.75" customHeight="1">
      <c r="A4106" s="1">
        <v>4101</v>
      </c>
      <c r="C4106" s="2" t="s">
        <v>3871</v>
      </c>
      <c r="E4106" t="str" cm="1">
        <f t="array" aca="1" ref="E4106" ca="1">IF(F4106&lt;&gt;"",INDIRECT("'"&amp;F4106&amp;"'!"&amp;G4106),"")</f>
        <v/>
      </c>
      <c r="F4106" s="550"/>
      <c r="R4106" s="1175"/>
    </row>
    <row r="4107" spans="1:18" ht="15.75" customHeight="1">
      <c r="A4107" s="1">
        <v>4102</v>
      </c>
      <c r="C4107" s="2" t="s">
        <v>3871</v>
      </c>
      <c r="E4107" t="str" cm="1">
        <f t="array" aca="1" ref="E4107" ca="1">IF(F4107&lt;&gt;"",INDIRECT("'"&amp;F4107&amp;"'!"&amp;G4107),"")</f>
        <v/>
      </c>
      <c r="F4107" s="550"/>
      <c r="R4107" s="1175"/>
    </row>
    <row r="4108" spans="1:18" ht="15.75" customHeight="1">
      <c r="A4108" s="1">
        <v>4103</v>
      </c>
      <c r="C4108" s="2" t="s">
        <v>3581</v>
      </c>
      <c r="E4108" t="str" cm="1">
        <f t="array" aca="1" ref="E4108" ca="1">IF(F4108&lt;&gt;"",INDIRECT("'"&amp;F4108&amp;"'!"&amp;G4108),"")</f>
        <v/>
      </c>
      <c r="F4108" s="550"/>
      <c r="R4108" s="1175"/>
    </row>
    <row r="4109" spans="1:18" ht="15" customHeight="1">
      <c r="A4109">
        <v>4104</v>
      </c>
      <c r="B4109" s="6">
        <f>'EstExp 11-19'!D281</f>
        <v>0</v>
      </c>
      <c r="D4109" t="b">
        <f ca="1">E4109=B4109</f>
        <v>1</v>
      </c>
      <c r="E4109" cm="1">
        <f t="array" aca="1" ref="E4109" ca="1">IF(F4109&lt;&gt;"",INDIRECT("'"&amp;F4109&amp;"'!"&amp;G4109),"")</f>
        <v>0</v>
      </c>
      <c r="F4109" s="1175" t="s">
        <v>3614</v>
      </c>
      <c r="G4109" t="s">
        <v>4463</v>
      </c>
      <c r="H4109" s="3"/>
      <c r="I4109" s="3"/>
      <c r="J4109" s="3"/>
    </row>
    <row r="4110" spans="1:18" ht="15" customHeight="1">
      <c r="A4110">
        <v>4105</v>
      </c>
      <c r="B4110" s="6">
        <f>'EstExp 11-19'!K281</f>
        <v>0</v>
      </c>
      <c r="D4110" t="b">
        <f ca="1">E4110=B4110</f>
        <v>1</v>
      </c>
      <c r="E4110" cm="1">
        <f t="array" aca="1" ref="E4110" ca="1">IF(F4110&lt;&gt;"",INDIRECT("'"&amp;F4110&amp;"'!"&amp;G4110),"")</f>
        <v>0</v>
      </c>
      <c r="F4110" s="1175" t="s">
        <v>3614</v>
      </c>
      <c r="G4110" t="s">
        <v>4464</v>
      </c>
      <c r="H4110" s="3"/>
      <c r="I4110" s="3"/>
      <c r="J4110" s="3"/>
    </row>
    <row r="4111" spans="1:18" ht="15.75" customHeight="1">
      <c r="A4111" s="1">
        <v>4106</v>
      </c>
      <c r="C4111" s="2" t="s">
        <v>3581</v>
      </c>
      <c r="E4111" t="str" cm="1">
        <f t="array" aca="1" ref="E4111" ca="1">IF(F4111&lt;&gt;"",INDIRECT("'"&amp;F4111&amp;"'!"&amp;G4111),"")</f>
        <v/>
      </c>
      <c r="F4111" s="550"/>
      <c r="R4111" s="1175"/>
    </row>
    <row r="4112" spans="1:18" ht="15.75" customHeight="1">
      <c r="A4112" s="1">
        <v>4107</v>
      </c>
      <c r="C4112" s="2" t="s">
        <v>3581</v>
      </c>
      <c r="E4112" t="str" cm="1">
        <f t="array" aca="1" ref="E4112" ca="1">IF(F4112&lt;&gt;"",INDIRECT("'"&amp;F4112&amp;"'!"&amp;G4112),"")</f>
        <v/>
      </c>
      <c r="F4112" s="550"/>
      <c r="R4112" s="1175"/>
    </row>
    <row r="4113" spans="1:18" ht="15.75" customHeight="1">
      <c r="A4113" s="1">
        <v>4108</v>
      </c>
      <c r="C4113" s="2" t="s">
        <v>3581</v>
      </c>
      <c r="E4113" t="str" cm="1">
        <f t="array" aca="1" ref="E4113" ca="1">IF(F4113&lt;&gt;"",INDIRECT("'"&amp;F4113&amp;"'!"&amp;G4113),"")</f>
        <v/>
      </c>
      <c r="F4113" s="550"/>
      <c r="R4113" s="1175"/>
    </row>
    <row r="4114" spans="1:18" ht="15.75" customHeight="1">
      <c r="A4114" s="1">
        <v>4109</v>
      </c>
      <c r="C4114" s="2" t="s">
        <v>3871</v>
      </c>
      <c r="E4114" t="str" cm="1">
        <f t="array" aca="1" ref="E4114" ca="1">IF(F4114&lt;&gt;"",INDIRECT("'"&amp;F4114&amp;"'!"&amp;G4114),"")</f>
        <v/>
      </c>
      <c r="F4114" s="550"/>
      <c r="R4114" s="1175"/>
    </row>
    <row r="4115" spans="1:18" ht="15.75" customHeight="1">
      <c r="A4115" s="1">
        <v>4110</v>
      </c>
      <c r="C4115" s="2" t="s">
        <v>3581</v>
      </c>
      <c r="E4115" t="str" cm="1">
        <f t="array" aca="1" ref="E4115" ca="1">IF(F4115&lt;&gt;"",INDIRECT("'"&amp;F4115&amp;"'!"&amp;G4115),"")</f>
        <v/>
      </c>
      <c r="F4115" s="550"/>
      <c r="R4115" s="1175"/>
    </row>
    <row r="4116" spans="1:18" ht="15.75" customHeight="1">
      <c r="A4116" s="1">
        <v>4111</v>
      </c>
      <c r="C4116" s="2" t="s">
        <v>3581</v>
      </c>
      <c r="E4116" t="str" cm="1">
        <f t="array" aca="1" ref="E4116" ca="1">IF(F4116&lt;&gt;"",INDIRECT("'"&amp;F4116&amp;"'!"&amp;G4116),"")</f>
        <v/>
      </c>
      <c r="F4116" s="550"/>
      <c r="R4116" s="1175"/>
    </row>
    <row r="4117" spans="1:18" ht="15.75" customHeight="1">
      <c r="A4117" s="1">
        <v>4112</v>
      </c>
      <c r="C4117" s="2" t="s">
        <v>3581</v>
      </c>
      <c r="E4117" t="str" cm="1">
        <f t="array" aca="1" ref="E4117" ca="1">IF(F4117&lt;&gt;"",INDIRECT("'"&amp;F4117&amp;"'!"&amp;G4117),"")</f>
        <v/>
      </c>
      <c r="F4117" s="550"/>
      <c r="R4117" s="1175"/>
    </row>
    <row r="4118" spans="1:18" ht="15.75" customHeight="1">
      <c r="A4118" s="1">
        <v>4113</v>
      </c>
      <c r="C4118" s="2" t="s">
        <v>3581</v>
      </c>
      <c r="E4118" t="str" cm="1">
        <f t="array" aca="1" ref="E4118" ca="1">IF(F4118&lt;&gt;"",INDIRECT("'"&amp;F4118&amp;"'!"&amp;G4118),"")</f>
        <v/>
      </c>
      <c r="F4118" s="550"/>
      <c r="R4118" s="1175"/>
    </row>
    <row r="4119" spans="1:18" ht="15" customHeight="1">
      <c r="A4119">
        <v>4114</v>
      </c>
      <c r="B4119" s="6">
        <f>'BudgetSum 2-4'!E20</f>
        <v>0</v>
      </c>
      <c r="D4119" t="b">
        <f ca="1">E4119=B4119</f>
        <v>1</v>
      </c>
      <c r="E4119" cm="1">
        <f t="array" aca="1" ref="E4119" ca="1">IF(F4119&lt;&gt;"",INDIRECT("'"&amp;F4119&amp;"'!"&amp;G4119),"")</f>
        <v>0</v>
      </c>
      <c r="F4119" s="1175" t="s">
        <v>3517</v>
      </c>
      <c r="G4119" t="s">
        <v>3560</v>
      </c>
      <c r="H4119" s="3"/>
      <c r="I4119" s="3"/>
      <c r="J4119" s="3"/>
    </row>
    <row r="4120" spans="1:18" ht="15" customHeight="1">
      <c r="A4120">
        <v>4115</v>
      </c>
      <c r="B4120" s="6">
        <f>'BudgetSum 2-4'!G20</f>
        <v>0</v>
      </c>
      <c r="D4120" t="b">
        <f ca="1">E4120=B4120</f>
        <v>1</v>
      </c>
      <c r="E4120" cm="1">
        <f t="array" aca="1" ref="E4120" ca="1">IF(F4120&lt;&gt;"",INDIRECT("'"&amp;F4120&amp;"'!"&amp;G4120),"")</f>
        <v>0</v>
      </c>
      <c r="F4120" s="1175" t="s">
        <v>3517</v>
      </c>
      <c r="G4120" t="s">
        <v>3583</v>
      </c>
      <c r="H4120" s="3"/>
      <c r="I4120" s="3"/>
      <c r="J4120" s="3"/>
    </row>
    <row r="4121" spans="1:18" ht="15.75" customHeight="1">
      <c r="A4121" s="1">
        <v>4116</v>
      </c>
      <c r="C4121" s="2" t="s">
        <v>3581</v>
      </c>
      <c r="E4121" t="str" cm="1">
        <f t="array" aca="1" ref="E4121" ca="1">IF(F4121&lt;&gt;"",INDIRECT("'"&amp;F4121&amp;"'!"&amp;G4121),"")</f>
        <v/>
      </c>
      <c r="F4121" s="550"/>
      <c r="R4121" s="1175"/>
    </row>
    <row r="4122" spans="1:18" ht="15.75" customHeight="1">
      <c r="A4122" s="1">
        <v>4117</v>
      </c>
      <c r="C4122" s="2" t="s">
        <v>3871</v>
      </c>
      <c r="E4122" t="str" cm="1">
        <f t="array" aca="1" ref="E4122" ca="1">IF(F4122&lt;&gt;"",INDIRECT("'"&amp;F4122&amp;"'!"&amp;G4122),"")</f>
        <v/>
      </c>
      <c r="F4122" s="550"/>
      <c r="R4122" s="1175"/>
    </row>
    <row r="4123" spans="1:18" ht="15" customHeight="1">
      <c r="A4123">
        <v>4118</v>
      </c>
      <c r="B4123" s="6">
        <f>'EstRev 6-10'!D156</f>
        <v>0</v>
      </c>
      <c r="D4123" t="b">
        <f ca="1">E4123=B4123</f>
        <v>1</v>
      </c>
      <c r="E4123" cm="1">
        <f t="array" aca="1" ref="E4123" ca="1">IF(F4123&lt;&gt;"",INDIRECT("'"&amp;F4123&amp;"'!"&amp;G4123),"")</f>
        <v>0</v>
      </c>
      <c r="F4123" s="1175" t="s">
        <v>4465</v>
      </c>
      <c r="G4123" t="s">
        <v>4466</v>
      </c>
      <c r="H4123" s="3"/>
      <c r="I4123" s="3"/>
      <c r="J4123" s="3"/>
    </row>
    <row r="4124" spans="1:18" ht="15" customHeight="1">
      <c r="A4124">
        <v>4119</v>
      </c>
      <c r="B4124" s="6">
        <f>'EstRev 6-10'!F156</f>
        <v>0</v>
      </c>
      <c r="D4124" t="b">
        <f ca="1">E4124=B4124</f>
        <v>1</v>
      </c>
      <c r="E4124" cm="1">
        <f t="array" aca="1" ref="E4124" ca="1">IF(F4124&lt;&gt;"",INDIRECT("'"&amp;F4124&amp;"'!"&amp;G4124),"")</f>
        <v>0</v>
      </c>
      <c r="F4124" s="1175" t="s">
        <v>4465</v>
      </c>
      <c r="G4124" t="s">
        <v>4467</v>
      </c>
      <c r="H4124" s="3"/>
      <c r="I4124" s="3"/>
      <c r="J4124" s="3"/>
    </row>
    <row r="4125" spans="1:18" ht="15" customHeight="1">
      <c r="A4125">
        <v>4120</v>
      </c>
      <c r="B4125" s="6">
        <f>'EstRev 6-10'!G156</f>
        <v>0</v>
      </c>
      <c r="D4125" t="b">
        <f ca="1">E4125=B4125</f>
        <v>1</v>
      </c>
      <c r="E4125" cm="1">
        <f t="array" aca="1" ref="E4125" ca="1">IF(F4125&lt;&gt;"",INDIRECT("'"&amp;F4125&amp;"'!"&amp;G4125),"")</f>
        <v>0</v>
      </c>
      <c r="F4125" s="1175" t="s">
        <v>4465</v>
      </c>
      <c r="G4125" t="s">
        <v>4468</v>
      </c>
      <c r="H4125" s="3"/>
      <c r="I4125" s="3"/>
      <c r="J4125" s="3"/>
    </row>
    <row r="4126" spans="1:18" ht="15.75" customHeight="1">
      <c r="A4126" s="1">
        <v>4121</v>
      </c>
      <c r="C4126" s="2" t="s">
        <v>3581</v>
      </c>
      <c r="E4126" t="str" cm="1">
        <f t="array" aca="1" ref="E4126" ca="1">IF(F4126&lt;&gt;"",INDIRECT("'"&amp;F4126&amp;"'!"&amp;G4126),"")</f>
        <v/>
      </c>
      <c r="F4126" s="550"/>
      <c r="R4126" s="1175"/>
    </row>
    <row r="4127" spans="1:18" ht="15.75" customHeight="1">
      <c r="A4127" s="1">
        <v>4122</v>
      </c>
      <c r="C4127" s="2" t="s">
        <v>3581</v>
      </c>
      <c r="E4127" t="str" cm="1">
        <f t="array" aca="1" ref="E4127" ca="1">IF(F4127&lt;&gt;"",INDIRECT("'"&amp;F4127&amp;"'!"&amp;G4127),"")</f>
        <v/>
      </c>
      <c r="F4127" s="550"/>
      <c r="R4127" s="1175"/>
    </row>
    <row r="4128" spans="1:18" ht="15.75" customHeight="1">
      <c r="A4128" s="1">
        <v>4123</v>
      </c>
      <c r="C4128" s="2" t="s">
        <v>3581</v>
      </c>
      <c r="E4128" t="str" cm="1">
        <f t="array" aca="1" ref="E4128" ca="1">IF(F4128&lt;&gt;"",INDIRECT("'"&amp;F4128&amp;"'!"&amp;G4128),"")</f>
        <v/>
      </c>
      <c r="F4128" s="550"/>
      <c r="R4128" s="1175"/>
    </row>
    <row r="4129" spans="1:18" ht="15.75" customHeight="1">
      <c r="A4129" s="1">
        <v>4124</v>
      </c>
      <c r="C4129" s="2" t="s">
        <v>3581</v>
      </c>
      <c r="E4129" t="str" cm="1">
        <f t="array" aca="1" ref="E4129" ca="1">IF(F4129&lt;&gt;"",INDIRECT("'"&amp;F4129&amp;"'!"&amp;G4129),"")</f>
        <v/>
      </c>
      <c r="F4129" s="550"/>
      <c r="R4129" s="1175"/>
    </row>
    <row r="4130" spans="1:18" ht="15.75" customHeight="1">
      <c r="A4130" s="1">
        <v>4125</v>
      </c>
      <c r="C4130" s="2" t="s">
        <v>3581</v>
      </c>
      <c r="E4130" t="str" cm="1">
        <f t="array" aca="1" ref="E4130" ca="1">IF(F4130&lt;&gt;"",INDIRECT("'"&amp;F4130&amp;"'!"&amp;G4130),"")</f>
        <v/>
      </c>
      <c r="F4130" s="550"/>
      <c r="R4130" s="1175"/>
    </row>
    <row r="4131" spans="1:18" ht="15.75" customHeight="1">
      <c r="A4131" s="1">
        <v>4126</v>
      </c>
      <c r="C4131" s="2" t="s">
        <v>3581</v>
      </c>
      <c r="E4131" t="str" cm="1">
        <f t="array" aca="1" ref="E4131" ca="1">IF(F4131&lt;&gt;"",INDIRECT("'"&amp;F4131&amp;"'!"&amp;G4131),"")</f>
        <v/>
      </c>
      <c r="F4131" s="550"/>
      <c r="R4131" s="1175"/>
    </row>
    <row r="4132" spans="1:18" ht="15.75" customHeight="1">
      <c r="A4132" s="1">
        <v>4127</v>
      </c>
      <c r="C4132" s="2" t="s">
        <v>3581</v>
      </c>
      <c r="E4132" t="str" cm="1">
        <f t="array" aca="1" ref="E4132" ca="1">IF(F4132&lt;&gt;"",INDIRECT("'"&amp;F4132&amp;"'!"&amp;G4132),"")</f>
        <v/>
      </c>
      <c r="F4132" s="550"/>
      <c r="R4132" s="1175"/>
    </row>
    <row r="4133" spans="1:18" ht="15" customHeight="1">
      <c r="A4133">
        <v>4128</v>
      </c>
      <c r="B4133" s="6">
        <f>'EstRev 6-10'!C232</f>
        <v>0</v>
      </c>
      <c r="D4133" t="b">
        <f ca="1">E4133=B4133</f>
        <v>1</v>
      </c>
      <c r="E4133" cm="1">
        <f t="array" aca="1" ref="E4133" ca="1">IF(F4133&lt;&gt;"",INDIRECT("'"&amp;F4133&amp;"'!"&amp;G4133),"")</f>
        <v>0</v>
      </c>
      <c r="F4133" s="1175" t="s">
        <v>4465</v>
      </c>
      <c r="G4133" t="s">
        <v>4469</v>
      </c>
      <c r="H4133" s="3"/>
      <c r="I4133" s="3"/>
      <c r="J4133" s="3"/>
    </row>
    <row r="4134" spans="1:18" ht="15" customHeight="1">
      <c r="A4134">
        <v>4129</v>
      </c>
      <c r="B4134" s="6">
        <f>'EstRev 6-10'!D232</f>
        <v>0</v>
      </c>
      <c r="D4134" t="b">
        <f ca="1">E4134=B4134</f>
        <v>1</v>
      </c>
      <c r="E4134" cm="1">
        <f t="array" aca="1" ref="E4134" ca="1">IF(F4134&lt;&gt;"",INDIRECT("'"&amp;F4134&amp;"'!"&amp;G4134),"")</f>
        <v>0</v>
      </c>
      <c r="F4134" s="1175" t="s">
        <v>4465</v>
      </c>
      <c r="G4134" t="s">
        <v>4356</v>
      </c>
      <c r="H4134" s="3"/>
      <c r="I4134" s="3"/>
      <c r="J4134" s="3"/>
    </row>
    <row r="4135" spans="1:18" ht="15" customHeight="1">
      <c r="A4135">
        <v>4130</v>
      </c>
      <c r="B4135" s="6">
        <f>'EstRev 6-10'!F232</f>
        <v>0</v>
      </c>
      <c r="D4135" t="b">
        <f ca="1">E4135=B4135</f>
        <v>1</v>
      </c>
      <c r="E4135" cm="1">
        <f t="array" aca="1" ref="E4135" ca="1">IF(F4135&lt;&gt;"",INDIRECT("'"&amp;F4135&amp;"'!"&amp;G4135),"")</f>
        <v>0</v>
      </c>
      <c r="F4135" s="1175" t="s">
        <v>4465</v>
      </c>
      <c r="G4135" t="s">
        <v>4470</v>
      </c>
      <c r="H4135" s="3"/>
      <c r="I4135" s="3"/>
      <c r="J4135" s="3"/>
    </row>
    <row r="4136" spans="1:18" ht="15" customHeight="1">
      <c r="A4136">
        <v>4131</v>
      </c>
      <c r="B4136" s="6">
        <f>'EstRev 6-10'!G232</f>
        <v>0</v>
      </c>
      <c r="D4136" t="b">
        <f ca="1">E4136=B4136</f>
        <v>1</v>
      </c>
      <c r="E4136" cm="1">
        <f t="array" aca="1" ref="E4136" ca="1">IF(F4136&lt;&gt;"",INDIRECT("'"&amp;F4136&amp;"'!"&amp;G4136),"")</f>
        <v>0</v>
      </c>
      <c r="F4136" s="1175" t="s">
        <v>4465</v>
      </c>
      <c r="G4136" t="s">
        <v>4471</v>
      </c>
      <c r="H4136" s="3"/>
      <c r="I4136" s="3"/>
      <c r="J4136" s="3"/>
    </row>
    <row r="4137" spans="1:18" ht="15.75" customHeight="1">
      <c r="A4137" s="1">
        <v>4132</v>
      </c>
      <c r="C4137" s="2" t="s">
        <v>3581</v>
      </c>
      <c r="E4137" t="str" cm="1">
        <f t="array" aca="1" ref="E4137" ca="1">IF(F4137&lt;&gt;"",INDIRECT("'"&amp;F4137&amp;"'!"&amp;G4137),"")</f>
        <v/>
      </c>
      <c r="F4137" s="550"/>
      <c r="R4137" s="1175"/>
    </row>
    <row r="4138" spans="1:18" ht="15.75" customHeight="1">
      <c r="A4138" s="1">
        <v>4133</v>
      </c>
      <c r="C4138" s="2" t="s">
        <v>3581</v>
      </c>
      <c r="E4138" t="str" cm="1">
        <f t="array" aca="1" ref="E4138" ca="1">IF(F4138&lt;&gt;"",INDIRECT("'"&amp;F4138&amp;"'!"&amp;G4138),"")</f>
        <v/>
      </c>
      <c r="F4138" s="550"/>
      <c r="R4138" s="1175"/>
    </row>
    <row r="4139" spans="1:18" ht="15.75" customHeight="1">
      <c r="A4139" s="1">
        <v>4134</v>
      </c>
      <c r="C4139" s="2" t="s">
        <v>3581</v>
      </c>
      <c r="E4139" t="str" cm="1">
        <f t="array" aca="1" ref="E4139" ca="1">IF(F4139&lt;&gt;"",INDIRECT("'"&amp;F4139&amp;"'!"&amp;G4139),"")</f>
        <v/>
      </c>
      <c r="F4139" s="550"/>
      <c r="R4139" s="1175"/>
    </row>
    <row r="4140" spans="1:18" ht="15.75" customHeight="1">
      <c r="A4140" s="1">
        <v>4135</v>
      </c>
      <c r="C4140" s="2" t="s">
        <v>3581</v>
      </c>
      <c r="E4140" t="str" cm="1">
        <f t="array" aca="1" ref="E4140" ca="1">IF(F4140&lt;&gt;"",INDIRECT("'"&amp;F4140&amp;"'!"&amp;G4140),"")</f>
        <v/>
      </c>
      <c r="F4140" s="550"/>
      <c r="R4140" s="1175"/>
    </row>
    <row r="4141" spans="1:18" ht="15.75" customHeight="1">
      <c r="A4141" s="1">
        <v>4136</v>
      </c>
      <c r="C4141" s="2" t="s">
        <v>3871</v>
      </c>
      <c r="E4141" t="str" cm="1">
        <f t="array" aca="1" ref="E4141" ca="1">IF(F4141&lt;&gt;"",INDIRECT("'"&amp;F4141&amp;"'!"&amp;G4141),"")</f>
        <v/>
      </c>
      <c r="F4141" s="550"/>
      <c r="R4141" s="1175"/>
    </row>
    <row r="4142" spans="1:18" ht="15.75" customHeight="1">
      <c r="A4142" s="1">
        <v>4137</v>
      </c>
      <c r="C4142" s="2" t="s">
        <v>3871</v>
      </c>
      <c r="E4142" t="str" cm="1">
        <f t="array" aca="1" ref="E4142" ca="1">IF(F4142&lt;&gt;"",INDIRECT("'"&amp;F4142&amp;"'!"&amp;G4142),"")</f>
        <v/>
      </c>
      <c r="F4142" s="550"/>
      <c r="R4142" s="1175"/>
    </row>
    <row r="4143" spans="1:18" ht="15" customHeight="1">
      <c r="A4143">
        <v>4138</v>
      </c>
      <c r="B4143" s="6">
        <f>'EstExp 11-19'!E138</f>
        <v>0</v>
      </c>
      <c r="D4143" t="b">
        <f ca="1">E4143=B4143</f>
        <v>1</v>
      </c>
      <c r="E4143" cm="1">
        <f t="array" aca="1" ref="E4143" ca="1">IF(F4143&lt;&gt;"",INDIRECT("'"&amp;F4143&amp;"'!"&amp;G4143),"")</f>
        <v>0</v>
      </c>
      <c r="F4143" s="1175" t="s">
        <v>3614</v>
      </c>
      <c r="G4143" t="s">
        <v>4472</v>
      </c>
      <c r="H4143" s="3"/>
      <c r="I4143" s="3"/>
      <c r="J4143" s="3"/>
    </row>
    <row r="4144" spans="1:18" ht="15" customHeight="1">
      <c r="A4144">
        <v>4139</v>
      </c>
      <c r="B4144" s="6">
        <f>'EstExp 11-19'!E139</f>
        <v>0</v>
      </c>
      <c r="D4144" t="b">
        <f ca="1">E4144=B4144</f>
        <v>1</v>
      </c>
      <c r="E4144" cm="1">
        <f t="array" aca="1" ref="E4144" ca="1">IF(F4144&lt;&gt;"",INDIRECT("'"&amp;F4144&amp;"'!"&amp;G4144),"")</f>
        <v>0</v>
      </c>
      <c r="F4144" s="1175" t="s">
        <v>3614</v>
      </c>
      <c r="G4144" t="s">
        <v>4473</v>
      </c>
      <c r="H4144" s="3"/>
      <c r="I4144" s="3"/>
      <c r="J4144" s="3"/>
    </row>
    <row r="4145" spans="1:18" ht="15" customHeight="1">
      <c r="A4145">
        <v>4140</v>
      </c>
      <c r="B4145" s="6">
        <f>'EstExp 11-19'!E140</f>
        <v>0</v>
      </c>
      <c r="D4145" t="b">
        <f ca="1">E4145=B4145</f>
        <v>1</v>
      </c>
      <c r="E4145" cm="1">
        <f t="array" aca="1" ref="E4145" ca="1">IF(F4145&lt;&gt;"",INDIRECT("'"&amp;F4145&amp;"'!"&amp;G4145),"")</f>
        <v>0</v>
      </c>
      <c r="F4145" s="1175" t="s">
        <v>3614</v>
      </c>
      <c r="G4145" t="s">
        <v>4474</v>
      </c>
      <c r="H4145" s="3"/>
      <c r="I4145" s="3"/>
      <c r="J4145" s="3"/>
    </row>
    <row r="4146" spans="1:18" ht="15" customHeight="1">
      <c r="A4146">
        <v>4141</v>
      </c>
      <c r="B4146" s="6">
        <f>'EstExp 11-19'!E141</f>
        <v>0</v>
      </c>
      <c r="D4146" t="b">
        <f ca="1">E4146=B4146</f>
        <v>1</v>
      </c>
      <c r="E4146" cm="1">
        <f t="array" aca="1" ref="E4146" ca="1">IF(F4146&lt;&gt;"",INDIRECT("'"&amp;F4146&amp;"'!"&amp;G4146),"")</f>
        <v>0</v>
      </c>
      <c r="F4146" s="1175" t="s">
        <v>3614</v>
      </c>
      <c r="G4146" t="s">
        <v>4475</v>
      </c>
      <c r="H4146" s="3"/>
      <c r="I4146" s="3"/>
      <c r="J4146" s="3"/>
    </row>
    <row r="4147" spans="1:18" ht="15" customHeight="1">
      <c r="A4147">
        <v>4142</v>
      </c>
      <c r="B4147" s="6">
        <f>'EstExp 11-19'!E143</f>
        <v>0</v>
      </c>
      <c r="D4147" t="b">
        <f ca="1">E4147=B4147</f>
        <v>1</v>
      </c>
      <c r="E4147" cm="1">
        <f t="array" aca="1" ref="E4147" ca="1">IF(F4147&lt;&gt;"",INDIRECT("'"&amp;F4147&amp;"'!"&amp;G4147),"")</f>
        <v>0</v>
      </c>
      <c r="F4147" s="1175" t="s">
        <v>3614</v>
      </c>
      <c r="G4147" t="s">
        <v>4476</v>
      </c>
      <c r="H4147" s="3"/>
      <c r="I4147" s="3"/>
      <c r="J4147" s="3"/>
    </row>
    <row r="4148" spans="1:18" ht="15.75" customHeight="1">
      <c r="A4148" s="1">
        <v>4143</v>
      </c>
      <c r="C4148" s="2" t="s">
        <v>3871</v>
      </c>
      <c r="E4148" t="str" cm="1">
        <f t="array" aca="1" ref="E4148" ca="1">IF(F4148&lt;&gt;"",INDIRECT("'"&amp;F4148&amp;"'!"&amp;G4148),"")</f>
        <v/>
      </c>
      <c r="F4148" s="550"/>
      <c r="R4148" s="1175"/>
    </row>
    <row r="4149" spans="1:18" ht="15.75" customHeight="1">
      <c r="A4149" s="1">
        <v>4144</v>
      </c>
      <c r="C4149" s="2" t="s">
        <v>3871</v>
      </c>
      <c r="E4149" t="str" cm="1">
        <f t="array" aca="1" ref="E4149" ca="1">IF(F4149&lt;&gt;"",INDIRECT("'"&amp;F4149&amp;"'!"&amp;G4149),"")</f>
        <v/>
      </c>
      <c r="F4149" s="550"/>
      <c r="R4149" s="1175"/>
    </row>
    <row r="4150" spans="1:18" ht="15.75" customHeight="1">
      <c r="A4150" s="1">
        <v>4145</v>
      </c>
      <c r="C4150" s="2" t="s">
        <v>3871</v>
      </c>
      <c r="E4150" t="str" cm="1">
        <f t="array" aca="1" ref="E4150" ca="1">IF(F4150&lt;&gt;"",INDIRECT("'"&amp;F4150&amp;"'!"&amp;G4150),"")</f>
        <v/>
      </c>
      <c r="F4150" s="550"/>
      <c r="R4150" s="1175"/>
    </row>
    <row r="4151" spans="1:18" ht="15.75" customHeight="1">
      <c r="A4151" s="1">
        <v>4146</v>
      </c>
      <c r="C4151" s="2" t="s">
        <v>3871</v>
      </c>
      <c r="E4151" t="str" cm="1">
        <f t="array" aca="1" ref="E4151" ca="1">IF(F4151&lt;&gt;"",INDIRECT("'"&amp;F4151&amp;"'!"&amp;G4151),"")</f>
        <v/>
      </c>
      <c r="F4151" s="550"/>
      <c r="R4151" s="1175"/>
    </row>
    <row r="4152" spans="1:18" ht="15.75" customHeight="1">
      <c r="A4152" s="1">
        <v>4147</v>
      </c>
      <c r="C4152" s="2" t="s">
        <v>3871</v>
      </c>
      <c r="E4152" t="str" cm="1">
        <f t="array" aca="1" ref="E4152" ca="1">IF(F4152&lt;&gt;"",INDIRECT("'"&amp;F4152&amp;"'!"&amp;G4152),"")</f>
        <v/>
      </c>
      <c r="F4152" s="550"/>
      <c r="R4152" s="1175"/>
    </row>
    <row r="4153" spans="1:18" ht="15.75" customHeight="1">
      <c r="A4153" s="1">
        <v>4148</v>
      </c>
      <c r="C4153" s="2" t="s">
        <v>3871</v>
      </c>
      <c r="E4153" t="str" cm="1">
        <f t="array" aca="1" ref="E4153" ca="1">IF(F4153&lt;&gt;"",INDIRECT("'"&amp;F4153&amp;"'!"&amp;G4153),"")</f>
        <v/>
      </c>
      <c r="F4153" s="550"/>
      <c r="R4153" s="1175"/>
    </row>
    <row r="4154" spans="1:18" ht="15" customHeight="1">
      <c r="A4154">
        <v>4149</v>
      </c>
      <c r="B4154" s="6">
        <f>'EstExp 11-19'!H210</f>
        <v>0</v>
      </c>
      <c r="D4154" t="b">
        <f ca="1">E4154=B4154</f>
        <v>1</v>
      </c>
      <c r="E4154" cm="1">
        <f t="array" aca="1" ref="E4154" ca="1">IF(F4154&lt;&gt;"",INDIRECT("'"&amp;F4154&amp;"'!"&amp;G4154),"")</f>
        <v>0</v>
      </c>
      <c r="F4154" s="1175" t="s">
        <v>3614</v>
      </c>
      <c r="G4154" t="s">
        <v>4477</v>
      </c>
      <c r="H4154" s="3"/>
      <c r="I4154" s="3"/>
      <c r="J4154" s="3"/>
    </row>
    <row r="4155" spans="1:18" ht="15" customHeight="1">
      <c r="A4155">
        <v>4150</v>
      </c>
      <c r="B4155" s="6">
        <f>'EstExp 11-19'!K210</f>
        <v>0</v>
      </c>
      <c r="D4155" t="b">
        <f ca="1">E4155=B4155</f>
        <v>1</v>
      </c>
      <c r="E4155" cm="1">
        <f t="array" aca="1" ref="E4155" ca="1">IF(F4155&lt;&gt;"",INDIRECT("'"&amp;F4155&amp;"'!"&amp;G4155),"")</f>
        <v>0</v>
      </c>
      <c r="F4155" s="1175" t="s">
        <v>3614</v>
      </c>
      <c r="G4155" t="s">
        <v>4478</v>
      </c>
      <c r="H4155" s="3"/>
      <c r="I4155" s="3"/>
      <c r="J4155" s="3"/>
    </row>
    <row r="4156" spans="1:18" ht="15.75" customHeight="1">
      <c r="A4156" s="1">
        <v>4151</v>
      </c>
      <c r="C4156" s="2" t="s">
        <v>3871</v>
      </c>
      <c r="E4156" t="str" cm="1">
        <f t="array" aca="1" ref="E4156" ca="1">IF(F4156&lt;&gt;"",INDIRECT("'"&amp;F4156&amp;"'!"&amp;G4156),"")</f>
        <v/>
      </c>
      <c r="F4156" s="550"/>
      <c r="R4156" s="1175"/>
    </row>
    <row r="4157" spans="1:18" ht="15.75" customHeight="1">
      <c r="A4157" s="1">
        <v>4152</v>
      </c>
      <c r="C4157" s="2" t="s">
        <v>3871</v>
      </c>
      <c r="E4157" t="str" cm="1">
        <f t="array" aca="1" ref="E4157" ca="1">IF(F4157&lt;&gt;"",INDIRECT("'"&amp;F4157&amp;"'!"&amp;G4157),"")</f>
        <v/>
      </c>
      <c r="F4157" s="550"/>
      <c r="R4157" s="1175"/>
    </row>
    <row r="4158" spans="1:18" ht="15.75" customHeight="1">
      <c r="A4158" s="1">
        <v>4153</v>
      </c>
      <c r="C4158" s="2" t="s">
        <v>3871</v>
      </c>
      <c r="E4158" t="str" cm="1">
        <f t="array" aca="1" ref="E4158" ca="1">IF(F4158&lt;&gt;"",INDIRECT("'"&amp;F4158&amp;"'!"&amp;G4158),"")</f>
        <v/>
      </c>
      <c r="F4158" s="550"/>
      <c r="R4158" s="1175"/>
    </row>
    <row r="4159" spans="1:18" ht="15" customHeight="1">
      <c r="A4159">
        <v>4154</v>
      </c>
      <c r="B4159" s="6">
        <f>'EstRev 6-10'!I163</f>
        <v>0</v>
      </c>
      <c r="D4159" t="b">
        <f ca="1">E4159=B4159</f>
        <v>1</v>
      </c>
      <c r="E4159" cm="1">
        <f t="array" aca="1" ref="E4159" ca="1">IF(F4159&lt;&gt;"",INDIRECT("'"&amp;F4159&amp;"'!"&amp;G4159),"")</f>
        <v>0</v>
      </c>
      <c r="F4159" s="1175" t="s">
        <v>4465</v>
      </c>
      <c r="G4159" t="s">
        <v>4479</v>
      </c>
      <c r="H4159" s="3"/>
      <c r="I4159" s="3"/>
      <c r="J4159" s="3"/>
    </row>
    <row r="4160" spans="1:18" ht="15" customHeight="1">
      <c r="A4160">
        <v>4155</v>
      </c>
      <c r="B4160" s="6">
        <f>'EstRev 6-10'!I165</f>
        <v>0</v>
      </c>
      <c r="D4160" t="b">
        <f ca="1">E4160=B4160</f>
        <v>1</v>
      </c>
      <c r="E4160" cm="1">
        <f t="array" aca="1" ref="E4160" ca="1">IF(F4160&lt;&gt;"",INDIRECT("'"&amp;F4160&amp;"'!"&amp;G4160),"")</f>
        <v>0</v>
      </c>
      <c r="F4160" s="1175" t="s">
        <v>4465</v>
      </c>
      <c r="G4160" t="s">
        <v>4480</v>
      </c>
      <c r="H4160" s="3"/>
      <c r="I4160" s="3"/>
      <c r="J4160" s="3"/>
    </row>
    <row r="4161" spans="1:18" ht="15" customHeight="1">
      <c r="A4161">
        <v>4156</v>
      </c>
      <c r="B4161" s="6">
        <f>'BudgetSum 2-4'!E38</f>
        <v>0</v>
      </c>
      <c r="D4161" t="b">
        <f ca="1">E4161=B4161</f>
        <v>1</v>
      </c>
      <c r="E4161" cm="1">
        <f t="array" aca="1" ref="E4161" ca="1">IF(F4161&lt;&gt;"",INDIRECT("'"&amp;F4161&amp;"'!"&amp;G4161),"")</f>
        <v>0</v>
      </c>
      <c r="F4161" s="1175" t="s">
        <v>3517</v>
      </c>
      <c r="G4161" t="s">
        <v>3722</v>
      </c>
      <c r="H4161" s="3"/>
      <c r="I4161" s="3"/>
      <c r="J4161" s="3"/>
    </row>
    <row r="4162" spans="1:18" ht="15.75" customHeight="1">
      <c r="A4162" s="1">
        <v>4157</v>
      </c>
      <c r="C4162" s="2" t="s">
        <v>3871</v>
      </c>
      <c r="E4162" t="str" cm="1">
        <f t="array" aca="1" ref="E4162" ca="1">IF(F4162&lt;&gt;"",INDIRECT("'"&amp;F4162&amp;"'!"&amp;G4162),"")</f>
        <v/>
      </c>
      <c r="F4162" s="550"/>
      <c r="R4162" s="1175"/>
    </row>
    <row r="4163" spans="1:18" ht="15.75" customHeight="1">
      <c r="A4163" s="1">
        <v>4158</v>
      </c>
      <c r="C4163" s="2" t="s">
        <v>3871</v>
      </c>
      <c r="E4163" t="str" cm="1">
        <f t="array" aca="1" ref="E4163" ca="1">IF(F4163&lt;&gt;"",INDIRECT("'"&amp;F4163&amp;"'!"&amp;G4163),"")</f>
        <v/>
      </c>
      <c r="F4163" s="550"/>
      <c r="R4163" s="1175"/>
    </row>
    <row r="4164" spans="1:18" ht="15.75" customHeight="1">
      <c r="A4164" s="1">
        <v>4159</v>
      </c>
      <c r="C4164" s="2" t="s">
        <v>3581</v>
      </c>
      <c r="E4164" t="str" cm="1">
        <f t="array" aca="1" ref="E4164" ca="1">IF(F4164&lt;&gt;"",INDIRECT("'"&amp;F4164&amp;"'!"&amp;G4164),"")</f>
        <v/>
      </c>
      <c r="F4164" s="550"/>
      <c r="R4164" s="1175"/>
    </row>
    <row r="4165" spans="1:18" ht="15.75" customHeight="1">
      <c r="A4165" s="1">
        <v>4160</v>
      </c>
      <c r="C4165" s="2" t="s">
        <v>3581</v>
      </c>
      <c r="E4165" t="str" cm="1">
        <f t="array" aca="1" ref="E4165" ca="1">IF(F4165&lt;&gt;"",INDIRECT("'"&amp;F4165&amp;"'!"&amp;G4165),"")</f>
        <v/>
      </c>
      <c r="F4165" s="550"/>
      <c r="R4165" s="1175"/>
    </row>
    <row r="4166" spans="1:18" ht="15.75" customHeight="1">
      <c r="A4166" s="1">
        <v>4161</v>
      </c>
      <c r="C4166" s="2" t="s">
        <v>3581</v>
      </c>
      <c r="E4166" t="str" cm="1">
        <f t="array" aca="1" ref="E4166" ca="1">IF(F4166&lt;&gt;"",INDIRECT("'"&amp;F4166&amp;"'!"&amp;G4166),"")</f>
        <v/>
      </c>
      <c r="F4166" s="550"/>
      <c r="R4166" s="1175"/>
    </row>
    <row r="4167" spans="1:18" ht="15.75" customHeight="1">
      <c r="A4167" s="1">
        <v>4162</v>
      </c>
      <c r="C4167" s="2" t="s">
        <v>3581</v>
      </c>
      <c r="E4167" t="str" cm="1">
        <f t="array" aca="1" ref="E4167" ca="1">IF(F4167&lt;&gt;"",INDIRECT("'"&amp;F4167&amp;"'!"&amp;G4167),"")</f>
        <v/>
      </c>
      <c r="F4167" s="550"/>
      <c r="R4167" s="1175"/>
    </row>
    <row r="4168" spans="1:18" ht="15.75" customHeight="1">
      <c r="A4168" s="1">
        <v>4163</v>
      </c>
      <c r="C4168" s="2" t="s">
        <v>3581</v>
      </c>
      <c r="E4168" t="str" cm="1">
        <f t="array" aca="1" ref="E4168" ca="1">IF(F4168&lt;&gt;"",INDIRECT("'"&amp;F4168&amp;"'!"&amp;G4168),"")</f>
        <v/>
      </c>
      <c r="F4168" s="550"/>
      <c r="R4168" s="1175"/>
    </row>
    <row r="4169" spans="1:18" ht="15.75" customHeight="1">
      <c r="A4169" s="1">
        <v>4164</v>
      </c>
      <c r="C4169" s="2" t="s">
        <v>3581</v>
      </c>
      <c r="E4169" t="str" cm="1">
        <f t="array" aca="1" ref="E4169" ca="1">IF(F4169&lt;&gt;"",INDIRECT("'"&amp;F4169&amp;"'!"&amp;G4169),"")</f>
        <v/>
      </c>
      <c r="F4169" s="550"/>
      <c r="R4169" s="1175"/>
    </row>
    <row r="4170" spans="1:18" ht="15.75" customHeight="1">
      <c r="A4170" s="1">
        <v>4165</v>
      </c>
      <c r="C4170" s="2" t="s">
        <v>3581</v>
      </c>
      <c r="E4170" t="str" cm="1">
        <f t="array" aca="1" ref="E4170" ca="1">IF(F4170&lt;&gt;"",INDIRECT("'"&amp;F4170&amp;"'!"&amp;G4170),"")</f>
        <v/>
      </c>
      <c r="F4170" s="550"/>
      <c r="R4170" s="1175"/>
    </row>
    <row r="4171" spans="1:18" ht="15" customHeight="1">
      <c r="A4171">
        <v>4166</v>
      </c>
      <c r="B4171" s="6">
        <f>'EstRev 6-10'!C139</f>
        <v>0</v>
      </c>
      <c r="D4171" t="b">
        <f ca="1">E4171=B4171</f>
        <v>1</v>
      </c>
      <c r="E4171" cm="1">
        <f t="array" aca="1" ref="E4171" ca="1">IF(F4171&lt;&gt;"",INDIRECT("'"&amp;F4171&amp;"'!"&amp;G4171),"")</f>
        <v>0</v>
      </c>
      <c r="F4171" s="1175" t="s">
        <v>4465</v>
      </c>
      <c r="G4171" t="s">
        <v>4481</v>
      </c>
      <c r="H4171" s="3"/>
      <c r="I4171" s="3"/>
      <c r="J4171" s="3"/>
    </row>
    <row r="4172" spans="1:18" ht="15" customHeight="1">
      <c r="A4172">
        <v>4167</v>
      </c>
      <c r="B4172" s="6">
        <f>'EstRev 6-10'!D139</f>
        <v>0</v>
      </c>
      <c r="D4172" t="b">
        <f ca="1">E4172=B4172</f>
        <v>1</v>
      </c>
      <c r="E4172" cm="1">
        <f t="array" aca="1" ref="E4172" ca="1">IF(F4172&lt;&gt;"",INDIRECT("'"&amp;F4172&amp;"'!"&amp;G4172),"")</f>
        <v>0</v>
      </c>
      <c r="F4172" s="1175" t="s">
        <v>4465</v>
      </c>
      <c r="G4172" t="s">
        <v>4482</v>
      </c>
      <c r="H4172" s="3"/>
      <c r="I4172" s="3"/>
      <c r="J4172" s="3"/>
    </row>
    <row r="4173" spans="1:18" ht="15.75" customHeight="1">
      <c r="A4173" s="1">
        <v>4168</v>
      </c>
      <c r="C4173" s="2" t="s">
        <v>3871</v>
      </c>
      <c r="E4173" t="str" cm="1">
        <f t="array" aca="1" ref="E4173" ca="1">IF(F4173&lt;&gt;"",INDIRECT("'"&amp;F4173&amp;"'!"&amp;G4173),"")</f>
        <v/>
      </c>
      <c r="F4173" s="550"/>
      <c r="R4173" s="1175"/>
    </row>
    <row r="4174" spans="1:18" ht="15" customHeight="1">
      <c r="A4174">
        <v>4169</v>
      </c>
      <c r="B4174" s="6">
        <f>'EstRev 6-10'!G139</f>
        <v>0</v>
      </c>
      <c r="D4174" t="b">
        <f ca="1">E4174=B4174</f>
        <v>1</v>
      </c>
      <c r="E4174" cm="1">
        <f t="array" aca="1" ref="E4174" ca="1">IF(F4174&lt;&gt;"",INDIRECT("'"&amp;F4174&amp;"'!"&amp;G4174),"")</f>
        <v>0</v>
      </c>
      <c r="F4174" s="1175" t="s">
        <v>4465</v>
      </c>
      <c r="G4174" t="s">
        <v>4483</v>
      </c>
      <c r="H4174" s="3"/>
      <c r="I4174" s="3"/>
      <c r="J4174" s="3"/>
    </row>
    <row r="4175" spans="1:18" ht="15.75" customHeight="1">
      <c r="A4175" s="1">
        <v>4170</v>
      </c>
      <c r="C4175" s="2" t="s">
        <v>3581</v>
      </c>
      <c r="E4175" t="str" cm="1">
        <f t="array" aca="1" ref="E4175" ca="1">IF(F4175&lt;&gt;"",INDIRECT("'"&amp;F4175&amp;"'!"&amp;G4175),"")</f>
        <v/>
      </c>
      <c r="F4175" s="550"/>
      <c r="R4175" s="1175"/>
    </row>
    <row r="4176" spans="1:18" ht="15.75" customHeight="1">
      <c r="A4176" s="1">
        <v>4171</v>
      </c>
      <c r="C4176" s="2" t="s">
        <v>3581</v>
      </c>
      <c r="E4176" t="str" cm="1">
        <f t="array" aca="1" ref="E4176" ca="1">IF(F4176&lt;&gt;"",INDIRECT("'"&amp;F4176&amp;"'!"&amp;G4176),"")</f>
        <v/>
      </c>
      <c r="F4176" s="550"/>
      <c r="R4176" s="1175"/>
    </row>
    <row r="4177" spans="1:18" ht="15.75" customHeight="1">
      <c r="A4177" s="1">
        <v>4172</v>
      </c>
      <c r="C4177" s="2" t="s">
        <v>3581</v>
      </c>
      <c r="E4177" t="str" cm="1">
        <f t="array" aca="1" ref="E4177" ca="1">IF(F4177&lt;&gt;"",INDIRECT("'"&amp;F4177&amp;"'!"&amp;G4177),"")</f>
        <v/>
      </c>
      <c r="F4177" s="550"/>
      <c r="R4177" s="1175"/>
    </row>
    <row r="4178" spans="1:18" ht="15.75" customHeight="1">
      <c r="A4178" s="1">
        <v>4173</v>
      </c>
      <c r="C4178" s="2" t="s">
        <v>3581</v>
      </c>
      <c r="E4178" t="str" cm="1">
        <f t="array" aca="1" ref="E4178" ca="1">IF(F4178&lt;&gt;"",INDIRECT("'"&amp;F4178&amp;"'!"&amp;G4178),"")</f>
        <v/>
      </c>
      <c r="F4178" s="550"/>
      <c r="R4178" s="1175"/>
    </row>
    <row r="4179" spans="1:18" ht="15.75" customHeight="1">
      <c r="A4179" s="1">
        <v>4174</v>
      </c>
      <c r="C4179" s="2" t="s">
        <v>3581</v>
      </c>
      <c r="E4179" t="str" cm="1">
        <f t="array" aca="1" ref="E4179" ca="1">IF(F4179&lt;&gt;"",INDIRECT("'"&amp;F4179&amp;"'!"&amp;G4179),"")</f>
        <v/>
      </c>
      <c r="F4179" s="550"/>
      <c r="R4179" s="1175"/>
    </row>
    <row r="4180" spans="1:18" ht="15.75" customHeight="1">
      <c r="A4180" s="1">
        <v>4175</v>
      </c>
      <c r="C4180" s="2" t="s">
        <v>3581</v>
      </c>
      <c r="E4180" t="str" cm="1">
        <f t="array" aca="1" ref="E4180" ca="1">IF(F4180&lt;&gt;"",INDIRECT("'"&amp;F4180&amp;"'!"&amp;G4180),"")</f>
        <v/>
      </c>
      <c r="F4180" s="550"/>
      <c r="R4180" s="1175"/>
    </row>
    <row r="4181" spans="1:18" ht="15.75" customHeight="1">
      <c r="A4181" s="1">
        <v>4176</v>
      </c>
      <c r="C4181" s="2" t="s">
        <v>3581</v>
      </c>
      <c r="E4181" t="str" cm="1">
        <f t="array" aca="1" ref="E4181" ca="1">IF(F4181&lt;&gt;"",INDIRECT("'"&amp;F4181&amp;"'!"&amp;G4181),"")</f>
        <v/>
      </c>
      <c r="F4181" s="550"/>
      <c r="R4181" s="1175"/>
    </row>
    <row r="4182" spans="1:18" ht="15.75" customHeight="1">
      <c r="A4182" s="1">
        <v>4177</v>
      </c>
      <c r="C4182" s="2" t="s">
        <v>3581</v>
      </c>
      <c r="E4182" t="str" cm="1">
        <f t="array" aca="1" ref="E4182" ca="1">IF(F4182&lt;&gt;"",INDIRECT("'"&amp;F4182&amp;"'!"&amp;G4182),"")</f>
        <v/>
      </c>
      <c r="F4182" s="550"/>
      <c r="R4182" s="1175"/>
    </row>
    <row r="4183" spans="1:18" ht="15.75" customHeight="1">
      <c r="A4183" s="1">
        <v>4178</v>
      </c>
      <c r="C4183" s="2" t="s">
        <v>3581</v>
      </c>
      <c r="E4183" t="str" cm="1">
        <f t="array" aca="1" ref="E4183" ca="1">IF(F4183&lt;&gt;"",INDIRECT("'"&amp;F4183&amp;"'!"&amp;G4183),"")</f>
        <v/>
      </c>
      <c r="F4183" s="550"/>
      <c r="R4183" s="1175"/>
    </row>
    <row r="4184" spans="1:18" ht="15.75" customHeight="1">
      <c r="A4184" s="1">
        <v>4179</v>
      </c>
      <c r="C4184" s="2" t="s">
        <v>3581</v>
      </c>
      <c r="E4184" t="str" cm="1">
        <f t="array" aca="1" ref="E4184" ca="1">IF(F4184&lt;&gt;"",INDIRECT("'"&amp;F4184&amp;"'!"&amp;G4184),"")</f>
        <v/>
      </c>
      <c r="F4184" s="550"/>
      <c r="R4184" s="1175"/>
    </row>
    <row r="4185" spans="1:18" ht="15.75" customHeight="1">
      <c r="A4185" s="1">
        <v>4180</v>
      </c>
      <c r="C4185" s="2" t="s">
        <v>3581</v>
      </c>
      <c r="E4185" t="str" cm="1">
        <f t="array" aca="1" ref="E4185" ca="1">IF(F4185&lt;&gt;"",INDIRECT("'"&amp;F4185&amp;"'!"&amp;G4185),"")</f>
        <v/>
      </c>
      <c r="F4185" s="550"/>
      <c r="R4185" s="1175"/>
    </row>
    <row r="4186" spans="1:18" ht="15.75" customHeight="1">
      <c r="A4186" s="1">
        <v>4181</v>
      </c>
      <c r="C4186" s="2" t="s">
        <v>3581</v>
      </c>
      <c r="E4186" t="str" cm="1">
        <f t="array" aca="1" ref="E4186" ca="1">IF(F4186&lt;&gt;"",INDIRECT("'"&amp;F4186&amp;"'!"&amp;G4186),"")</f>
        <v/>
      </c>
      <c r="F4186" s="550"/>
      <c r="R4186" s="1175"/>
    </row>
    <row r="4187" spans="1:18" ht="15.75" customHeight="1">
      <c r="A4187" s="1">
        <v>4182</v>
      </c>
      <c r="C4187" s="2" t="s">
        <v>3581</v>
      </c>
      <c r="E4187" t="str" cm="1">
        <f t="array" aca="1" ref="E4187" ca="1">IF(F4187&lt;&gt;"",INDIRECT("'"&amp;F4187&amp;"'!"&amp;G4187),"")</f>
        <v/>
      </c>
      <c r="F4187" s="550"/>
      <c r="R4187" s="1175"/>
    </row>
    <row r="4188" spans="1:18" ht="15.75" customHeight="1">
      <c r="A4188" s="1">
        <v>4183</v>
      </c>
      <c r="C4188" s="2" t="s">
        <v>3581</v>
      </c>
      <c r="E4188" t="str" cm="1">
        <f t="array" aca="1" ref="E4188" ca="1">IF(F4188&lt;&gt;"",INDIRECT("'"&amp;F4188&amp;"'!"&amp;G4188),"")</f>
        <v/>
      </c>
      <c r="F4188" s="550"/>
      <c r="R4188" s="1175"/>
    </row>
    <row r="4189" spans="1:18" ht="15.75" customHeight="1">
      <c r="A4189" s="1">
        <v>4184</v>
      </c>
      <c r="C4189" s="2" t="s">
        <v>3581</v>
      </c>
      <c r="E4189" t="str" cm="1">
        <f t="array" aca="1" ref="E4189" ca="1">IF(F4189&lt;&gt;"",INDIRECT("'"&amp;F4189&amp;"'!"&amp;G4189),"")</f>
        <v/>
      </c>
      <c r="F4189" s="550"/>
      <c r="R4189" s="1175"/>
    </row>
    <row r="4190" spans="1:18" ht="15.75" customHeight="1">
      <c r="A4190" s="1">
        <v>4185</v>
      </c>
      <c r="C4190" s="2" t="s">
        <v>3581</v>
      </c>
      <c r="E4190" t="str" cm="1">
        <f t="array" aca="1" ref="E4190" ca="1">IF(F4190&lt;&gt;"",INDIRECT("'"&amp;F4190&amp;"'!"&amp;G4190),"")</f>
        <v/>
      </c>
      <c r="F4190" s="550"/>
      <c r="R4190" s="1175"/>
    </row>
    <row r="4191" spans="1:18" ht="15.75" customHeight="1">
      <c r="A4191" s="1">
        <v>4186</v>
      </c>
      <c r="C4191" s="2" t="s">
        <v>3581</v>
      </c>
      <c r="E4191" t="str" cm="1">
        <f t="array" aca="1" ref="E4191" ca="1">IF(F4191&lt;&gt;"",INDIRECT("'"&amp;F4191&amp;"'!"&amp;G4191),"")</f>
        <v/>
      </c>
      <c r="F4191" s="550"/>
      <c r="R4191" s="1175"/>
    </row>
    <row r="4192" spans="1:18" ht="15.75" customHeight="1">
      <c r="A4192" s="1">
        <v>4187</v>
      </c>
      <c r="C4192" s="2" t="s">
        <v>3581</v>
      </c>
      <c r="E4192" t="str" cm="1">
        <f t="array" aca="1" ref="E4192" ca="1">IF(F4192&lt;&gt;"",INDIRECT("'"&amp;F4192&amp;"'!"&amp;G4192),"")</f>
        <v/>
      </c>
      <c r="F4192" s="550"/>
      <c r="R4192" s="1175"/>
    </row>
    <row r="4193" spans="1:18" ht="15.75" customHeight="1">
      <c r="A4193" s="1">
        <v>4188</v>
      </c>
      <c r="C4193" s="2" t="s">
        <v>3581</v>
      </c>
      <c r="E4193" t="str" cm="1">
        <f t="array" aca="1" ref="E4193" ca="1">IF(F4193&lt;&gt;"",INDIRECT("'"&amp;F4193&amp;"'!"&amp;G4193),"")</f>
        <v/>
      </c>
      <c r="F4193" s="550"/>
      <c r="R4193" s="1175"/>
    </row>
    <row r="4194" spans="1:18" ht="15.75" customHeight="1">
      <c r="A4194" s="1">
        <v>4189</v>
      </c>
      <c r="C4194" s="2" t="s">
        <v>3581</v>
      </c>
      <c r="E4194" t="str" cm="1">
        <f t="array" aca="1" ref="E4194" ca="1">IF(F4194&lt;&gt;"",INDIRECT("'"&amp;F4194&amp;"'!"&amp;G4194),"")</f>
        <v/>
      </c>
      <c r="F4194" s="550"/>
      <c r="R4194" s="1175"/>
    </row>
    <row r="4195" spans="1:18" ht="15.75" customHeight="1">
      <c r="A4195" s="1">
        <v>4190</v>
      </c>
      <c r="C4195" s="2" t="s">
        <v>3871</v>
      </c>
      <c r="E4195" t="str" cm="1">
        <f t="array" aca="1" ref="E4195" ca="1">IF(F4195&lt;&gt;"",INDIRECT("'"&amp;F4195&amp;"'!"&amp;G4195),"")</f>
        <v/>
      </c>
      <c r="F4195" s="550"/>
      <c r="R4195" s="1175"/>
    </row>
    <row r="4196" spans="1:18" ht="15.75" customHeight="1">
      <c r="A4196" s="1">
        <v>4191</v>
      </c>
      <c r="C4196" s="2" t="s">
        <v>3871</v>
      </c>
      <c r="E4196" t="str" cm="1">
        <f t="array" aca="1" ref="E4196" ca="1">IF(F4196&lt;&gt;"",INDIRECT("'"&amp;F4196&amp;"'!"&amp;G4196),"")</f>
        <v/>
      </c>
      <c r="F4196" s="550"/>
      <c r="R4196" s="1175"/>
    </row>
    <row r="4197" spans="1:18" ht="15.75" customHeight="1">
      <c r="A4197" s="1">
        <v>4192</v>
      </c>
      <c r="C4197" s="2" t="s">
        <v>3871</v>
      </c>
      <c r="E4197" t="str" cm="1">
        <f t="array" aca="1" ref="E4197" ca="1">IF(F4197&lt;&gt;"",INDIRECT("'"&amp;F4197&amp;"'!"&amp;G4197),"")</f>
        <v/>
      </c>
      <c r="F4197" s="550"/>
      <c r="R4197" s="1175"/>
    </row>
    <row r="4198" spans="1:18" ht="15.75" customHeight="1">
      <c r="A4198" s="1">
        <v>4193</v>
      </c>
      <c r="C4198" s="2" t="s">
        <v>3871</v>
      </c>
      <c r="E4198" t="str" cm="1">
        <f t="array" aca="1" ref="E4198" ca="1">IF(F4198&lt;&gt;"",INDIRECT("'"&amp;F4198&amp;"'!"&amp;G4198),"")</f>
        <v/>
      </c>
      <c r="F4198" s="550"/>
      <c r="R4198" s="1175"/>
    </row>
    <row r="4199" spans="1:18" ht="15.75" customHeight="1">
      <c r="A4199" s="1">
        <v>4194</v>
      </c>
      <c r="C4199" s="2" t="s">
        <v>3871</v>
      </c>
      <c r="E4199" t="str" cm="1">
        <f t="array" aca="1" ref="E4199" ca="1">IF(F4199&lt;&gt;"",INDIRECT("'"&amp;F4199&amp;"'!"&amp;G4199),"")</f>
        <v/>
      </c>
      <c r="F4199" s="550"/>
      <c r="R4199" s="1175"/>
    </row>
    <row r="4200" spans="1:18" ht="15.75" customHeight="1">
      <c r="A4200" s="1">
        <v>4195</v>
      </c>
      <c r="C4200" s="2" t="s">
        <v>3871</v>
      </c>
      <c r="E4200" t="str" cm="1">
        <f t="array" aca="1" ref="E4200" ca="1">IF(F4200&lt;&gt;"",INDIRECT("'"&amp;F4200&amp;"'!"&amp;G4200),"")</f>
        <v/>
      </c>
      <c r="F4200" s="550"/>
      <c r="R4200" s="1175"/>
    </row>
    <row r="4201" spans="1:18" ht="15.75" customHeight="1">
      <c r="A4201" s="1">
        <v>4196</v>
      </c>
      <c r="C4201" s="2" t="s">
        <v>3871</v>
      </c>
      <c r="E4201" t="str" cm="1">
        <f t="array" aca="1" ref="E4201" ca="1">IF(F4201&lt;&gt;"",INDIRECT("'"&amp;F4201&amp;"'!"&amp;G4201),"")</f>
        <v/>
      </c>
      <c r="F4201" s="550"/>
      <c r="R4201" s="1175"/>
    </row>
    <row r="4202" spans="1:18" ht="15.75" customHeight="1">
      <c r="A4202" s="1">
        <v>4197</v>
      </c>
      <c r="C4202" s="2" t="s">
        <v>3581</v>
      </c>
      <c r="E4202" t="str" cm="1">
        <f t="array" aca="1" ref="E4202" ca="1">IF(F4202&lt;&gt;"",INDIRECT("'"&amp;F4202&amp;"'!"&amp;G4202),"")</f>
        <v/>
      </c>
      <c r="F4202" s="550"/>
      <c r="R4202" s="1175"/>
    </row>
    <row r="4203" spans="1:18" ht="15.75" customHeight="1">
      <c r="A4203" s="1">
        <v>4198</v>
      </c>
      <c r="C4203" s="2" t="s">
        <v>3581</v>
      </c>
      <c r="E4203" t="str" cm="1">
        <f t="array" aca="1" ref="E4203" ca="1">IF(F4203&lt;&gt;"",INDIRECT("'"&amp;F4203&amp;"'!"&amp;G4203),"")</f>
        <v/>
      </c>
      <c r="F4203" s="550"/>
      <c r="R4203" s="1175"/>
    </row>
    <row r="4204" spans="1:18" ht="15.75" customHeight="1">
      <c r="A4204" s="1">
        <v>4199</v>
      </c>
      <c r="C4204" s="2" t="s">
        <v>3581</v>
      </c>
      <c r="E4204" t="str" cm="1">
        <f t="array" aca="1" ref="E4204" ca="1">IF(F4204&lt;&gt;"",INDIRECT("'"&amp;F4204&amp;"'!"&amp;G4204),"")</f>
        <v/>
      </c>
      <c r="F4204" s="550"/>
      <c r="R4204" s="1175"/>
    </row>
    <row r="4205" spans="1:18" ht="15.75" customHeight="1">
      <c r="A4205" s="1">
        <v>4200</v>
      </c>
      <c r="C4205" s="2" t="s">
        <v>3581</v>
      </c>
      <c r="E4205" t="str" cm="1">
        <f t="array" aca="1" ref="E4205" ca="1">IF(F4205&lt;&gt;"",INDIRECT("'"&amp;F4205&amp;"'!"&amp;G4205),"")</f>
        <v/>
      </c>
      <c r="F4205" s="550"/>
      <c r="R4205" s="1175"/>
    </row>
    <row r="4206" spans="1:18" ht="15.75" customHeight="1">
      <c r="A4206" s="1">
        <v>4201</v>
      </c>
      <c r="C4206" s="2" t="s">
        <v>3871</v>
      </c>
      <c r="E4206" t="str" cm="1">
        <f t="array" aca="1" ref="E4206" ca="1">IF(F4206&lt;&gt;"",INDIRECT("'"&amp;F4206&amp;"'!"&amp;G4206),"")</f>
        <v/>
      </c>
      <c r="F4206" s="550"/>
      <c r="R4206" s="1175"/>
    </row>
    <row r="4207" spans="1:18" ht="15.75" customHeight="1">
      <c r="A4207" s="1">
        <v>4202</v>
      </c>
      <c r="C4207" s="2" t="s">
        <v>3871</v>
      </c>
      <c r="E4207" t="str" cm="1">
        <f t="array" aca="1" ref="E4207" ca="1">IF(F4207&lt;&gt;"",INDIRECT("'"&amp;F4207&amp;"'!"&amp;G4207),"")</f>
        <v/>
      </c>
      <c r="F4207" s="550"/>
      <c r="R4207" s="1175"/>
    </row>
    <row r="4208" spans="1:18" ht="15.75" customHeight="1">
      <c r="A4208" s="1">
        <v>4203</v>
      </c>
      <c r="C4208" s="2" t="s">
        <v>3581</v>
      </c>
      <c r="E4208" t="str" cm="1">
        <f t="array" aca="1" ref="E4208" ca="1">IF(F4208&lt;&gt;"",INDIRECT("'"&amp;F4208&amp;"'!"&amp;G4208),"")</f>
        <v/>
      </c>
      <c r="F4208" s="550"/>
      <c r="R4208" s="1175"/>
    </row>
    <row r="4209" spans="1:18" ht="15.75" customHeight="1">
      <c r="A4209" s="1">
        <v>4204</v>
      </c>
      <c r="C4209" s="2" t="s">
        <v>3581</v>
      </c>
      <c r="E4209" t="str" cm="1">
        <f t="array" aca="1" ref="E4209" ca="1">IF(F4209&lt;&gt;"",INDIRECT("'"&amp;F4209&amp;"'!"&amp;G4209),"")</f>
        <v/>
      </c>
      <c r="F4209" s="550"/>
      <c r="R4209" s="1175"/>
    </row>
    <row r="4210" spans="1:18" ht="15.75" customHeight="1">
      <c r="A4210" s="1">
        <v>4205</v>
      </c>
      <c r="C4210" s="2" t="s">
        <v>3581</v>
      </c>
      <c r="E4210" t="str" cm="1">
        <f t="array" aca="1" ref="E4210" ca="1">IF(F4210&lt;&gt;"",INDIRECT("'"&amp;F4210&amp;"'!"&amp;G4210),"")</f>
        <v/>
      </c>
      <c r="F4210" s="550"/>
      <c r="R4210" s="1175"/>
    </row>
    <row r="4211" spans="1:18" ht="15.75" customHeight="1">
      <c r="A4211" s="1">
        <v>4206</v>
      </c>
      <c r="C4211" s="2" t="s">
        <v>3581</v>
      </c>
      <c r="E4211" t="str" cm="1">
        <f t="array" aca="1" ref="E4211" ca="1">IF(F4211&lt;&gt;"",INDIRECT("'"&amp;F4211&amp;"'!"&amp;G4211),"")</f>
        <v/>
      </c>
      <c r="F4211" s="550"/>
      <c r="R4211" s="1175"/>
    </row>
    <row r="4212" spans="1:18" ht="15.75" customHeight="1">
      <c r="A4212" s="1">
        <v>4207</v>
      </c>
      <c r="C4212" s="2" t="s">
        <v>3581</v>
      </c>
      <c r="E4212" t="str" cm="1">
        <f t="array" aca="1" ref="E4212" ca="1">IF(F4212&lt;&gt;"",INDIRECT("'"&amp;F4212&amp;"'!"&amp;G4212),"")</f>
        <v/>
      </c>
      <c r="F4212" s="550"/>
      <c r="R4212" s="1175"/>
    </row>
    <row r="4213" spans="1:18" ht="15.75" customHeight="1">
      <c r="A4213" s="1">
        <v>4208</v>
      </c>
      <c r="C4213" s="2" t="s">
        <v>3581</v>
      </c>
      <c r="E4213" t="str" cm="1">
        <f t="array" aca="1" ref="E4213" ca="1">IF(F4213&lt;&gt;"",INDIRECT("'"&amp;F4213&amp;"'!"&amp;G4213),"")</f>
        <v/>
      </c>
      <c r="F4213" s="550"/>
      <c r="R4213" s="1175"/>
    </row>
    <row r="4214" spans="1:18" ht="15.75" customHeight="1">
      <c r="A4214" s="1">
        <v>4209</v>
      </c>
      <c r="C4214" s="2" t="s">
        <v>3581</v>
      </c>
      <c r="E4214" t="str" cm="1">
        <f t="array" aca="1" ref="E4214" ca="1">IF(F4214&lt;&gt;"",INDIRECT("'"&amp;F4214&amp;"'!"&amp;G4214),"")</f>
        <v/>
      </c>
      <c r="F4214" s="550"/>
      <c r="R4214" s="1175"/>
    </row>
    <row r="4215" spans="1:18" ht="15.75" customHeight="1">
      <c r="A4215" s="1">
        <v>4210</v>
      </c>
      <c r="C4215" s="2" t="s">
        <v>3581</v>
      </c>
      <c r="E4215" t="str" cm="1">
        <f t="array" aca="1" ref="E4215" ca="1">IF(F4215&lt;&gt;"",INDIRECT("'"&amp;F4215&amp;"'!"&amp;G4215),"")</f>
        <v/>
      </c>
      <c r="F4215" s="550"/>
      <c r="R4215" s="1175"/>
    </row>
    <row r="4216" spans="1:18" ht="15.75" customHeight="1">
      <c r="A4216" s="1">
        <v>4211</v>
      </c>
      <c r="C4216" s="2" t="s">
        <v>3581</v>
      </c>
      <c r="E4216" t="str" cm="1">
        <f t="array" aca="1" ref="E4216" ca="1">IF(F4216&lt;&gt;"",INDIRECT("'"&amp;F4216&amp;"'!"&amp;G4216),"")</f>
        <v/>
      </c>
      <c r="F4216" s="550"/>
      <c r="R4216" s="1175"/>
    </row>
    <row r="4217" spans="1:18" ht="15.75" customHeight="1">
      <c r="A4217" s="1">
        <v>4212</v>
      </c>
      <c r="C4217" s="2" t="s">
        <v>3581</v>
      </c>
      <c r="E4217" t="str" cm="1">
        <f t="array" aca="1" ref="E4217" ca="1">IF(F4217&lt;&gt;"",INDIRECT("'"&amp;F4217&amp;"'!"&amp;G4217),"")</f>
        <v/>
      </c>
      <c r="F4217" s="550"/>
      <c r="R4217" s="1175"/>
    </row>
    <row r="4218" spans="1:18" ht="15.75" customHeight="1">
      <c r="A4218" s="1">
        <v>4213</v>
      </c>
      <c r="C4218" s="2" t="s">
        <v>3581</v>
      </c>
      <c r="E4218" t="str" cm="1">
        <f t="array" aca="1" ref="E4218" ca="1">IF(F4218&lt;&gt;"",INDIRECT("'"&amp;F4218&amp;"'!"&amp;G4218),"")</f>
        <v/>
      </c>
      <c r="F4218" s="550"/>
      <c r="R4218" s="1175"/>
    </row>
    <row r="4219" spans="1:18" ht="15.75" customHeight="1">
      <c r="A4219" s="1">
        <v>4214</v>
      </c>
      <c r="C4219" s="2" t="s">
        <v>3581</v>
      </c>
      <c r="E4219" t="str" cm="1">
        <f t="array" aca="1" ref="E4219" ca="1">IF(F4219&lt;&gt;"",INDIRECT("'"&amp;F4219&amp;"'!"&amp;G4219),"")</f>
        <v/>
      </c>
      <c r="F4219" s="550"/>
      <c r="R4219" s="1175"/>
    </row>
    <row r="4220" spans="1:18" ht="15.75" customHeight="1">
      <c r="A4220" s="1">
        <v>4215</v>
      </c>
      <c r="C4220" s="2" t="s">
        <v>3581</v>
      </c>
      <c r="E4220" t="str" cm="1">
        <f t="array" aca="1" ref="E4220" ca="1">IF(F4220&lt;&gt;"",INDIRECT("'"&amp;F4220&amp;"'!"&amp;G4220),"")</f>
        <v/>
      </c>
      <c r="F4220" s="550"/>
      <c r="R4220" s="1175"/>
    </row>
    <row r="4221" spans="1:18" ht="15.75" customHeight="1">
      <c r="A4221" s="1">
        <v>4216</v>
      </c>
      <c r="C4221" s="2" t="s">
        <v>3581</v>
      </c>
      <c r="E4221" t="str" cm="1">
        <f t="array" aca="1" ref="E4221" ca="1">IF(F4221&lt;&gt;"",INDIRECT("'"&amp;F4221&amp;"'!"&amp;G4221),"")</f>
        <v/>
      </c>
      <c r="F4221" s="550"/>
      <c r="R4221" s="1175"/>
    </row>
    <row r="4222" spans="1:18" ht="15.75" customHeight="1">
      <c r="A4222" s="1">
        <v>4217</v>
      </c>
      <c r="C4222" s="2" t="s">
        <v>3581</v>
      </c>
      <c r="E4222" t="str" cm="1">
        <f t="array" aca="1" ref="E4222" ca="1">IF(F4222&lt;&gt;"",INDIRECT("'"&amp;F4222&amp;"'!"&amp;G4222),"")</f>
        <v/>
      </c>
      <c r="F4222" s="550"/>
      <c r="R4222" s="1175"/>
    </row>
    <row r="4223" spans="1:18" ht="15.75" customHeight="1">
      <c r="A4223" s="1">
        <v>4218</v>
      </c>
      <c r="C4223" s="2" t="s">
        <v>3581</v>
      </c>
      <c r="E4223" t="str" cm="1">
        <f t="array" aca="1" ref="E4223" ca="1">IF(F4223&lt;&gt;"",INDIRECT("'"&amp;F4223&amp;"'!"&amp;G4223),"")</f>
        <v/>
      </c>
      <c r="F4223" s="550"/>
      <c r="R4223" s="1175"/>
    </row>
    <row r="4224" spans="1:18" ht="15.75" customHeight="1">
      <c r="A4224" s="1">
        <v>4219</v>
      </c>
      <c r="C4224" s="2" t="s">
        <v>3581</v>
      </c>
      <c r="E4224" t="str" cm="1">
        <f t="array" aca="1" ref="E4224" ca="1">IF(F4224&lt;&gt;"",INDIRECT("'"&amp;F4224&amp;"'!"&amp;G4224),"")</f>
        <v/>
      </c>
      <c r="F4224" s="550"/>
      <c r="R4224" s="1175"/>
    </row>
    <row r="4225" spans="1:18" ht="15.75" customHeight="1">
      <c r="A4225" s="1">
        <v>4220</v>
      </c>
      <c r="C4225" s="2" t="s">
        <v>3581</v>
      </c>
      <c r="E4225" t="str" cm="1">
        <f t="array" aca="1" ref="E4225" ca="1">IF(F4225&lt;&gt;"",INDIRECT("'"&amp;F4225&amp;"'!"&amp;G4225),"")</f>
        <v/>
      </c>
      <c r="F4225" s="550"/>
      <c r="R4225" s="1175"/>
    </row>
    <row r="4226" spans="1:18" ht="15.75" customHeight="1">
      <c r="A4226" s="1">
        <v>4221</v>
      </c>
      <c r="C4226" s="2" t="s">
        <v>3581</v>
      </c>
      <c r="E4226" t="str" cm="1">
        <f t="array" aca="1" ref="E4226" ca="1">IF(F4226&lt;&gt;"",INDIRECT("'"&amp;F4226&amp;"'!"&amp;G4226),"")</f>
        <v/>
      </c>
      <c r="F4226" s="550"/>
      <c r="R4226" s="1175"/>
    </row>
    <row r="4227" spans="1:18" ht="15.75" customHeight="1">
      <c r="A4227" s="1">
        <v>4222</v>
      </c>
      <c r="C4227" s="2" t="s">
        <v>3581</v>
      </c>
      <c r="E4227" t="str" cm="1">
        <f t="array" aca="1" ref="E4227" ca="1">IF(F4227&lt;&gt;"",INDIRECT("'"&amp;F4227&amp;"'!"&amp;G4227),"")</f>
        <v/>
      </c>
      <c r="F4227" s="550"/>
      <c r="R4227" s="1175"/>
    </row>
    <row r="4228" spans="1:18" ht="15.75" customHeight="1">
      <c r="A4228" s="1">
        <v>4223</v>
      </c>
      <c r="C4228" s="2" t="s">
        <v>3581</v>
      </c>
      <c r="E4228" t="str" cm="1">
        <f t="array" aca="1" ref="E4228" ca="1">IF(F4228&lt;&gt;"",INDIRECT("'"&amp;F4228&amp;"'!"&amp;G4228),"")</f>
        <v/>
      </c>
      <c r="F4228" s="550"/>
      <c r="R4228" s="1175"/>
    </row>
    <row r="4229" spans="1:18" ht="15.75" customHeight="1">
      <c r="A4229" s="1">
        <v>4224</v>
      </c>
      <c r="C4229" s="2" t="s">
        <v>3581</v>
      </c>
      <c r="E4229" t="str" cm="1">
        <f t="array" aca="1" ref="E4229" ca="1">IF(F4229&lt;&gt;"",INDIRECT("'"&amp;F4229&amp;"'!"&amp;G4229),"")</f>
        <v/>
      </c>
      <c r="F4229" s="550"/>
      <c r="R4229" s="1175"/>
    </row>
    <row r="4230" spans="1:18" ht="15.75" customHeight="1">
      <c r="A4230" s="1">
        <v>4225</v>
      </c>
      <c r="C4230" s="2" t="s">
        <v>3581</v>
      </c>
      <c r="E4230" t="str" cm="1">
        <f t="array" aca="1" ref="E4230" ca="1">IF(F4230&lt;&gt;"",INDIRECT("'"&amp;F4230&amp;"'!"&amp;G4230),"")</f>
        <v/>
      </c>
      <c r="F4230" s="550"/>
      <c r="R4230" s="1175"/>
    </row>
    <row r="4231" spans="1:18" ht="15.75" customHeight="1">
      <c r="A4231" s="1">
        <v>4226</v>
      </c>
      <c r="C4231" s="2" t="s">
        <v>3581</v>
      </c>
      <c r="E4231" t="str" cm="1">
        <f t="array" aca="1" ref="E4231" ca="1">IF(F4231&lt;&gt;"",INDIRECT("'"&amp;F4231&amp;"'!"&amp;G4231),"")</f>
        <v/>
      </c>
      <c r="F4231" s="550"/>
      <c r="R4231" s="1175"/>
    </row>
    <row r="4232" spans="1:18" ht="15.75" customHeight="1">
      <c r="A4232" s="1">
        <v>4227</v>
      </c>
      <c r="C4232" s="2" t="s">
        <v>3581</v>
      </c>
      <c r="E4232" t="str" cm="1">
        <f t="array" aca="1" ref="E4232" ca="1">IF(F4232&lt;&gt;"",INDIRECT("'"&amp;F4232&amp;"'!"&amp;G4232),"")</f>
        <v/>
      </c>
      <c r="F4232" s="550"/>
      <c r="R4232" s="1175"/>
    </row>
    <row r="4233" spans="1:18" ht="15.75" customHeight="1">
      <c r="A4233" s="1">
        <v>4228</v>
      </c>
      <c r="C4233" s="2" t="s">
        <v>3581</v>
      </c>
      <c r="E4233" t="str" cm="1">
        <f t="array" aca="1" ref="E4233" ca="1">IF(F4233&lt;&gt;"",INDIRECT("'"&amp;F4233&amp;"'!"&amp;G4233),"")</f>
        <v/>
      </c>
      <c r="F4233" s="550"/>
      <c r="R4233" s="1175"/>
    </row>
    <row r="4234" spans="1:18" ht="15.75" customHeight="1">
      <c r="A4234" s="1">
        <v>4229</v>
      </c>
      <c r="C4234" s="2" t="s">
        <v>3581</v>
      </c>
      <c r="E4234" t="str" cm="1">
        <f t="array" aca="1" ref="E4234" ca="1">IF(F4234&lt;&gt;"",INDIRECT("'"&amp;F4234&amp;"'!"&amp;G4234),"")</f>
        <v/>
      </c>
      <c r="F4234" s="550"/>
      <c r="R4234" s="1175"/>
    </row>
    <row r="4235" spans="1:18" ht="15.75" customHeight="1">
      <c r="A4235" s="1">
        <v>4230</v>
      </c>
      <c r="C4235" s="2" t="s">
        <v>3581</v>
      </c>
      <c r="E4235" t="str" cm="1">
        <f t="array" aca="1" ref="E4235" ca="1">IF(F4235&lt;&gt;"",INDIRECT("'"&amp;F4235&amp;"'!"&amp;G4235),"")</f>
        <v/>
      </c>
      <c r="F4235" s="550"/>
      <c r="R4235" s="1175"/>
    </row>
    <row r="4236" spans="1:18" ht="15.75" customHeight="1">
      <c r="A4236" s="1">
        <v>4231</v>
      </c>
      <c r="C4236" s="2" t="s">
        <v>3581</v>
      </c>
      <c r="E4236" t="str" cm="1">
        <f t="array" aca="1" ref="E4236" ca="1">IF(F4236&lt;&gt;"",INDIRECT("'"&amp;F4236&amp;"'!"&amp;G4236),"")</f>
        <v/>
      </c>
      <c r="F4236" s="550"/>
      <c r="R4236" s="1175"/>
    </row>
    <row r="4237" spans="1:18" ht="15.75" customHeight="1">
      <c r="A4237" s="1">
        <v>4232</v>
      </c>
      <c r="C4237" s="2" t="s">
        <v>3581</v>
      </c>
      <c r="E4237" t="str" cm="1">
        <f t="array" aca="1" ref="E4237" ca="1">IF(F4237&lt;&gt;"",INDIRECT("'"&amp;F4237&amp;"'!"&amp;G4237),"")</f>
        <v/>
      </c>
      <c r="F4237" s="550"/>
      <c r="R4237" s="1175"/>
    </row>
    <row r="4238" spans="1:18" ht="15.75" customHeight="1">
      <c r="A4238" s="1">
        <v>4233</v>
      </c>
      <c r="C4238" s="2" t="s">
        <v>3581</v>
      </c>
      <c r="E4238" t="str" cm="1">
        <f t="array" aca="1" ref="E4238" ca="1">IF(F4238&lt;&gt;"",INDIRECT("'"&amp;F4238&amp;"'!"&amp;G4238),"")</f>
        <v/>
      </c>
      <c r="F4238" s="550"/>
      <c r="R4238" s="1175"/>
    </row>
    <row r="4239" spans="1:18" ht="15.75" customHeight="1">
      <c r="A4239" s="1">
        <v>4234</v>
      </c>
      <c r="C4239" s="2" t="s">
        <v>3581</v>
      </c>
      <c r="E4239" t="str" cm="1">
        <f t="array" aca="1" ref="E4239" ca="1">IF(F4239&lt;&gt;"",INDIRECT("'"&amp;F4239&amp;"'!"&amp;G4239),"")</f>
        <v/>
      </c>
      <c r="F4239" s="550"/>
      <c r="R4239" s="1175"/>
    </row>
    <row r="4240" spans="1:18" ht="15.75" customHeight="1">
      <c r="A4240" s="1">
        <v>4235</v>
      </c>
      <c r="C4240" s="2" t="s">
        <v>3581</v>
      </c>
      <c r="E4240" t="str" cm="1">
        <f t="array" aca="1" ref="E4240" ca="1">IF(F4240&lt;&gt;"",INDIRECT("'"&amp;F4240&amp;"'!"&amp;G4240),"")</f>
        <v/>
      </c>
      <c r="F4240" s="550"/>
      <c r="R4240" s="1175"/>
    </row>
    <row r="4241" spans="1:18" ht="15.75" customHeight="1">
      <c r="A4241" s="1">
        <v>4236</v>
      </c>
      <c r="C4241" s="2" t="s">
        <v>3581</v>
      </c>
      <c r="E4241" t="str" cm="1">
        <f t="array" aca="1" ref="E4241" ca="1">IF(F4241&lt;&gt;"",INDIRECT("'"&amp;F4241&amp;"'!"&amp;G4241),"")</f>
        <v/>
      </c>
      <c r="F4241" s="550"/>
      <c r="R4241" s="1175"/>
    </row>
    <row r="4242" spans="1:18" ht="15.75" customHeight="1">
      <c r="A4242" s="1">
        <v>4237</v>
      </c>
      <c r="C4242" s="2" t="s">
        <v>3581</v>
      </c>
      <c r="E4242" t="str" cm="1">
        <f t="array" aca="1" ref="E4242" ca="1">IF(F4242&lt;&gt;"",INDIRECT("'"&amp;F4242&amp;"'!"&amp;G4242),"")</f>
        <v/>
      </c>
      <c r="F4242" s="550"/>
      <c r="R4242" s="1175"/>
    </row>
    <row r="4243" spans="1:18" ht="15.75" customHeight="1">
      <c r="A4243" s="1">
        <v>4238</v>
      </c>
      <c r="C4243" s="2" t="s">
        <v>3581</v>
      </c>
      <c r="E4243" t="str" cm="1">
        <f t="array" aca="1" ref="E4243" ca="1">IF(F4243&lt;&gt;"",INDIRECT("'"&amp;F4243&amp;"'!"&amp;G4243),"")</f>
        <v/>
      </c>
      <c r="F4243" s="550"/>
      <c r="R4243" s="1175"/>
    </row>
    <row r="4244" spans="1:18" ht="15.75" customHeight="1">
      <c r="A4244" s="1">
        <v>4239</v>
      </c>
      <c r="C4244" s="2" t="s">
        <v>3581</v>
      </c>
      <c r="E4244" t="str" cm="1">
        <f t="array" aca="1" ref="E4244" ca="1">IF(F4244&lt;&gt;"",INDIRECT("'"&amp;F4244&amp;"'!"&amp;G4244),"")</f>
        <v/>
      </c>
      <c r="F4244" s="550"/>
      <c r="R4244" s="1175"/>
    </row>
    <row r="4245" spans="1:18" ht="15.75" customHeight="1">
      <c r="A4245" s="1">
        <v>4240</v>
      </c>
      <c r="C4245" s="2" t="s">
        <v>3581</v>
      </c>
      <c r="E4245" t="str" cm="1">
        <f t="array" aca="1" ref="E4245" ca="1">IF(F4245&lt;&gt;"",INDIRECT("'"&amp;F4245&amp;"'!"&amp;G4245),"")</f>
        <v/>
      </c>
      <c r="F4245" s="550"/>
      <c r="R4245" s="1175"/>
    </row>
    <row r="4246" spans="1:18" ht="15.75" customHeight="1">
      <c r="A4246" s="1">
        <v>4241</v>
      </c>
      <c r="C4246" s="2" t="s">
        <v>3581</v>
      </c>
      <c r="E4246" t="str" cm="1">
        <f t="array" aca="1" ref="E4246" ca="1">IF(F4246&lt;&gt;"",INDIRECT("'"&amp;F4246&amp;"'!"&amp;G4246),"")</f>
        <v/>
      </c>
      <c r="F4246" s="550"/>
      <c r="R4246" s="1175"/>
    </row>
    <row r="4247" spans="1:18" ht="15.75" customHeight="1">
      <c r="A4247" s="1">
        <v>4242</v>
      </c>
      <c r="C4247" s="2" t="s">
        <v>3581</v>
      </c>
      <c r="E4247" t="str" cm="1">
        <f t="array" aca="1" ref="E4247" ca="1">IF(F4247&lt;&gt;"",INDIRECT("'"&amp;F4247&amp;"'!"&amp;G4247),"")</f>
        <v/>
      </c>
      <c r="F4247" s="550"/>
      <c r="R4247" s="1175"/>
    </row>
    <row r="4248" spans="1:18" ht="15.75" customHeight="1">
      <c r="A4248" s="1">
        <v>4243</v>
      </c>
      <c r="C4248" s="2" t="s">
        <v>3581</v>
      </c>
      <c r="E4248" t="str" cm="1">
        <f t="array" aca="1" ref="E4248" ca="1">IF(F4248&lt;&gt;"",INDIRECT("'"&amp;F4248&amp;"'!"&amp;G4248),"")</f>
        <v/>
      </c>
      <c r="F4248" s="550"/>
      <c r="R4248" s="1175"/>
    </row>
    <row r="4249" spans="1:18" ht="15.75" customHeight="1">
      <c r="A4249" s="1">
        <v>4244</v>
      </c>
      <c r="C4249" s="2" t="s">
        <v>3581</v>
      </c>
      <c r="E4249" t="str" cm="1">
        <f t="array" aca="1" ref="E4249" ca="1">IF(F4249&lt;&gt;"",INDIRECT("'"&amp;F4249&amp;"'!"&amp;G4249),"")</f>
        <v/>
      </c>
      <c r="F4249" s="550"/>
      <c r="R4249" s="1175"/>
    </row>
    <row r="4250" spans="1:18" ht="15.75" customHeight="1">
      <c r="A4250" s="1">
        <v>4245</v>
      </c>
      <c r="C4250" s="2" t="s">
        <v>3581</v>
      </c>
      <c r="E4250" t="str" cm="1">
        <f t="array" aca="1" ref="E4250" ca="1">IF(F4250&lt;&gt;"",INDIRECT("'"&amp;F4250&amp;"'!"&amp;G4250),"")</f>
        <v/>
      </c>
      <c r="F4250" s="550"/>
      <c r="R4250" s="1175"/>
    </row>
    <row r="4251" spans="1:18" ht="15.75" customHeight="1">
      <c r="A4251" s="1">
        <v>4246</v>
      </c>
      <c r="C4251" s="2" t="s">
        <v>3581</v>
      </c>
      <c r="E4251" t="str" cm="1">
        <f t="array" aca="1" ref="E4251" ca="1">IF(F4251&lt;&gt;"",INDIRECT("'"&amp;F4251&amp;"'!"&amp;G4251),"")</f>
        <v/>
      </c>
      <c r="F4251" s="550"/>
      <c r="R4251" s="1175"/>
    </row>
    <row r="4252" spans="1:18" ht="15.75" customHeight="1">
      <c r="A4252" s="1">
        <v>4247</v>
      </c>
      <c r="C4252" s="2" t="s">
        <v>3581</v>
      </c>
      <c r="E4252" t="str" cm="1">
        <f t="array" aca="1" ref="E4252" ca="1">IF(F4252&lt;&gt;"",INDIRECT("'"&amp;F4252&amp;"'!"&amp;G4252),"")</f>
        <v/>
      </c>
      <c r="F4252" s="550"/>
      <c r="R4252" s="1175"/>
    </row>
    <row r="4253" spans="1:18" ht="15" customHeight="1">
      <c r="A4253">
        <v>4248</v>
      </c>
      <c r="B4253" s="6">
        <f>'EstRev 6-10'!C130</f>
        <v>0</v>
      </c>
      <c r="D4253" t="b">
        <f t="shared" ref="D4253:D4262" ca="1" si="65">E4253=B4253</f>
        <v>1</v>
      </c>
      <c r="E4253" cm="1">
        <f t="array" aca="1" ref="E4253" ca="1">IF(F4253&lt;&gt;"",INDIRECT("'"&amp;F4253&amp;"'!"&amp;G4253),"")</f>
        <v>0</v>
      </c>
      <c r="F4253" s="1175" t="s">
        <v>4465</v>
      </c>
      <c r="G4253" t="s">
        <v>4484</v>
      </c>
      <c r="H4253" s="3"/>
      <c r="I4253" s="3"/>
      <c r="J4253" s="3"/>
    </row>
    <row r="4254" spans="1:18" ht="15" customHeight="1">
      <c r="A4254">
        <v>4249</v>
      </c>
      <c r="B4254" s="6">
        <f>'EstRev 6-10'!D130</f>
        <v>0</v>
      </c>
      <c r="D4254" t="b">
        <f t="shared" ca="1" si="65"/>
        <v>1</v>
      </c>
      <c r="E4254" cm="1">
        <f t="array" aca="1" ref="E4254" ca="1">IF(F4254&lt;&gt;"",INDIRECT("'"&amp;F4254&amp;"'!"&amp;G4254),"")</f>
        <v>0</v>
      </c>
      <c r="F4254" s="1175" t="s">
        <v>4465</v>
      </c>
      <c r="G4254" t="s">
        <v>4485</v>
      </c>
      <c r="H4254" s="3"/>
      <c r="I4254" s="3"/>
      <c r="J4254" s="3"/>
    </row>
    <row r="4255" spans="1:18" ht="15" customHeight="1">
      <c r="A4255">
        <v>4250</v>
      </c>
      <c r="B4255" s="6">
        <f>'EstRev 6-10'!F130</f>
        <v>0</v>
      </c>
      <c r="D4255" t="b">
        <f t="shared" ca="1" si="65"/>
        <v>1</v>
      </c>
      <c r="E4255" cm="1">
        <f t="array" aca="1" ref="E4255" ca="1">IF(F4255&lt;&gt;"",INDIRECT("'"&amp;F4255&amp;"'!"&amp;G4255),"")</f>
        <v>0</v>
      </c>
      <c r="F4255" s="1175" t="s">
        <v>4465</v>
      </c>
      <c r="G4255" t="s">
        <v>4486</v>
      </c>
      <c r="H4255" s="3"/>
      <c r="I4255" s="3"/>
      <c r="J4255" s="3"/>
    </row>
    <row r="4256" spans="1:18" ht="15" customHeight="1">
      <c r="A4256">
        <v>4251</v>
      </c>
      <c r="B4256" s="6">
        <f>'EstRev 6-10'!C145</f>
        <v>0</v>
      </c>
      <c r="D4256" t="b">
        <f t="shared" ca="1" si="65"/>
        <v>1</v>
      </c>
      <c r="E4256" cm="1">
        <f t="array" aca="1" ref="E4256" ca="1">IF(F4256&lt;&gt;"",INDIRECT("'"&amp;F4256&amp;"'!"&amp;G4256),"")</f>
        <v>0</v>
      </c>
      <c r="F4256" s="1175" t="s">
        <v>4465</v>
      </c>
      <c r="G4256" t="s">
        <v>4487</v>
      </c>
      <c r="H4256" s="3"/>
      <c r="I4256" s="3"/>
      <c r="J4256" s="3"/>
    </row>
    <row r="4257" spans="1:18" ht="15" customHeight="1">
      <c r="A4257">
        <v>4252</v>
      </c>
      <c r="B4257" s="6">
        <f>'EstRev 6-10'!D145</f>
        <v>0</v>
      </c>
      <c r="D4257" t="b">
        <f t="shared" ca="1" si="65"/>
        <v>1</v>
      </c>
      <c r="E4257" cm="1">
        <f t="array" aca="1" ref="E4257" ca="1">IF(F4257&lt;&gt;"",INDIRECT("'"&amp;F4257&amp;"'!"&amp;G4257),"")</f>
        <v>0</v>
      </c>
      <c r="F4257" s="1175" t="s">
        <v>4465</v>
      </c>
      <c r="G4257" t="s">
        <v>4488</v>
      </c>
      <c r="H4257" s="3"/>
      <c r="I4257" s="3"/>
      <c r="J4257" s="3"/>
    </row>
    <row r="4258" spans="1:18" ht="15" customHeight="1">
      <c r="A4258">
        <v>4253</v>
      </c>
      <c r="B4258" s="6">
        <f>'EstRev 6-10'!C149</f>
        <v>0</v>
      </c>
      <c r="D4258" t="b">
        <f t="shared" ca="1" si="65"/>
        <v>1</v>
      </c>
      <c r="E4258" cm="1">
        <f t="array" aca="1" ref="E4258" ca="1">IF(F4258&lt;&gt;"",INDIRECT("'"&amp;F4258&amp;"'!"&amp;G4258),"")</f>
        <v>0</v>
      </c>
      <c r="F4258" s="1175" t="s">
        <v>4465</v>
      </c>
      <c r="G4258" t="s">
        <v>4489</v>
      </c>
      <c r="H4258" s="3"/>
      <c r="I4258" s="3"/>
      <c r="J4258" s="3"/>
    </row>
    <row r="4259" spans="1:18" ht="15" customHeight="1">
      <c r="A4259">
        <v>4254</v>
      </c>
      <c r="B4259" s="6">
        <f>'EstRev 6-10'!D149</f>
        <v>0</v>
      </c>
      <c r="D4259" t="b">
        <f t="shared" ca="1" si="65"/>
        <v>1</v>
      </c>
      <c r="E4259" cm="1">
        <f t="array" aca="1" ref="E4259" ca="1">IF(F4259&lt;&gt;"",INDIRECT("'"&amp;F4259&amp;"'!"&amp;G4259),"")</f>
        <v>0</v>
      </c>
      <c r="F4259" s="1175" t="s">
        <v>4465</v>
      </c>
      <c r="G4259" t="s">
        <v>4490</v>
      </c>
      <c r="H4259" s="3"/>
      <c r="I4259" s="3"/>
      <c r="J4259" s="3"/>
    </row>
    <row r="4260" spans="1:18" ht="15" customHeight="1">
      <c r="A4260">
        <v>4255</v>
      </c>
      <c r="B4260" s="6">
        <f>'EstRev 6-10'!F149</f>
        <v>0</v>
      </c>
      <c r="D4260" t="b">
        <f t="shared" ca="1" si="65"/>
        <v>1</v>
      </c>
      <c r="E4260" cm="1">
        <f t="array" aca="1" ref="E4260" ca="1">IF(F4260&lt;&gt;"",INDIRECT("'"&amp;F4260&amp;"'!"&amp;G4260),"")</f>
        <v>0</v>
      </c>
      <c r="F4260" s="1175" t="s">
        <v>4465</v>
      </c>
      <c r="G4260" t="s">
        <v>4491</v>
      </c>
      <c r="H4260" s="3"/>
      <c r="I4260" s="3"/>
      <c r="J4260" s="3"/>
    </row>
    <row r="4261" spans="1:18" ht="15" customHeight="1">
      <c r="A4261">
        <v>4256</v>
      </c>
      <c r="B4261" s="6">
        <f>'EstRev 6-10'!C159</f>
        <v>0</v>
      </c>
      <c r="D4261" t="b">
        <f t="shared" ca="1" si="65"/>
        <v>1</v>
      </c>
      <c r="E4261" cm="1">
        <f t="array" aca="1" ref="E4261" ca="1">IF(F4261&lt;&gt;"",INDIRECT("'"&amp;F4261&amp;"'!"&amp;G4261),"")</f>
        <v>0</v>
      </c>
      <c r="F4261" s="1175" t="s">
        <v>4465</v>
      </c>
      <c r="G4261" t="s">
        <v>4492</v>
      </c>
      <c r="H4261" s="3"/>
      <c r="I4261" s="3"/>
      <c r="J4261" s="3"/>
    </row>
    <row r="4262" spans="1:18" ht="15" customHeight="1">
      <c r="A4262">
        <v>4257</v>
      </c>
      <c r="B4262" s="6">
        <f>'EstRev 6-10'!F159</f>
        <v>0</v>
      </c>
      <c r="D4262" t="b">
        <f t="shared" ca="1" si="65"/>
        <v>1</v>
      </c>
      <c r="E4262" cm="1">
        <f t="array" aca="1" ref="E4262" ca="1">IF(F4262&lt;&gt;"",INDIRECT("'"&amp;F4262&amp;"'!"&amp;G4262),"")</f>
        <v>0</v>
      </c>
      <c r="F4262" s="1175" t="s">
        <v>4465</v>
      </c>
      <c r="G4262" t="s">
        <v>4493</v>
      </c>
      <c r="H4262" s="3"/>
      <c r="I4262" s="3"/>
      <c r="J4262" s="3"/>
    </row>
    <row r="4263" spans="1:18" ht="15.75" customHeight="1">
      <c r="A4263" s="1">
        <v>4258</v>
      </c>
      <c r="C4263" s="2" t="s">
        <v>3581</v>
      </c>
      <c r="E4263" t="str" cm="1">
        <f t="array" aca="1" ref="E4263" ca="1">IF(F4263&lt;&gt;"",INDIRECT("'"&amp;F4263&amp;"'!"&amp;G4263),"")</f>
        <v/>
      </c>
      <c r="F4263" s="550"/>
      <c r="R4263" s="1175"/>
    </row>
    <row r="4264" spans="1:18" ht="15.75" customHeight="1">
      <c r="A4264" s="1">
        <v>4259</v>
      </c>
      <c r="C4264" s="2" t="s">
        <v>3581</v>
      </c>
      <c r="E4264" t="str" cm="1">
        <f t="array" aca="1" ref="E4264" ca="1">IF(F4264&lt;&gt;"",INDIRECT("'"&amp;F4264&amp;"'!"&amp;G4264),"")</f>
        <v/>
      </c>
      <c r="F4264" s="550"/>
      <c r="R4264" s="1175"/>
    </row>
    <row r="4265" spans="1:18" ht="15" customHeight="1">
      <c r="A4265">
        <v>4260</v>
      </c>
      <c r="B4265" s="6">
        <f>'EstRev 6-10'!C160</f>
        <v>0</v>
      </c>
      <c r="D4265" t="b">
        <f ca="1">E4265=B4265</f>
        <v>1</v>
      </c>
      <c r="E4265" cm="1">
        <f t="array" aca="1" ref="E4265" ca="1">IF(F4265&lt;&gt;"",INDIRECT("'"&amp;F4265&amp;"'!"&amp;G4265),"")</f>
        <v>0</v>
      </c>
      <c r="F4265" s="1175" t="s">
        <v>4465</v>
      </c>
      <c r="G4265" t="s">
        <v>4494</v>
      </c>
      <c r="H4265" s="3"/>
      <c r="I4265" s="3"/>
      <c r="J4265" s="3"/>
    </row>
    <row r="4266" spans="1:18" ht="15" customHeight="1">
      <c r="A4266">
        <v>4261</v>
      </c>
      <c r="B4266" s="6">
        <f>'EstRev 6-10'!F160</f>
        <v>0</v>
      </c>
      <c r="D4266" t="b">
        <f ca="1">E4266=B4266</f>
        <v>1</v>
      </c>
      <c r="E4266" cm="1">
        <f t="array" aca="1" ref="E4266" ca="1">IF(F4266&lt;&gt;"",INDIRECT("'"&amp;F4266&amp;"'!"&amp;G4266),"")</f>
        <v>0</v>
      </c>
      <c r="F4266" s="1175" t="s">
        <v>4465</v>
      </c>
      <c r="G4266" t="s">
        <v>4495</v>
      </c>
      <c r="H4266" s="3"/>
      <c r="I4266" s="3"/>
      <c r="J4266" s="3"/>
    </row>
    <row r="4267" spans="1:18" ht="15.75" customHeight="1">
      <c r="A4267" s="1">
        <v>4262</v>
      </c>
      <c r="C4267" s="2" t="s">
        <v>3871</v>
      </c>
      <c r="E4267" t="str" cm="1">
        <f t="array" aca="1" ref="E4267" ca="1">IF(F4267&lt;&gt;"",INDIRECT("'"&amp;F4267&amp;"'!"&amp;G4267),"")</f>
        <v/>
      </c>
      <c r="F4267" s="550"/>
      <c r="R4267" s="1175"/>
    </row>
    <row r="4268" spans="1:18" ht="15.75" customHeight="1">
      <c r="A4268" s="1">
        <v>4263</v>
      </c>
      <c r="C4268" s="2" t="s">
        <v>3871</v>
      </c>
      <c r="E4268" t="str" cm="1">
        <f t="array" aca="1" ref="E4268" ca="1">IF(F4268&lt;&gt;"",INDIRECT("'"&amp;F4268&amp;"'!"&amp;G4268),"")</f>
        <v/>
      </c>
      <c r="F4268" s="550"/>
      <c r="R4268" s="1175"/>
    </row>
    <row r="4269" spans="1:18" ht="15.75" customHeight="1">
      <c r="A4269" s="1">
        <v>4264</v>
      </c>
      <c r="C4269" s="2" t="s">
        <v>3581</v>
      </c>
      <c r="E4269" t="str" cm="1">
        <f t="array" aca="1" ref="E4269" ca="1">IF(F4269&lt;&gt;"",INDIRECT("'"&amp;F4269&amp;"'!"&amp;G4269),"")</f>
        <v/>
      </c>
      <c r="F4269" s="550"/>
      <c r="R4269" s="1175"/>
    </row>
    <row r="4270" spans="1:18" ht="15.75" customHeight="1">
      <c r="A4270" s="1">
        <v>4265</v>
      </c>
      <c r="C4270" s="2" t="s">
        <v>3581</v>
      </c>
      <c r="E4270" t="str" cm="1">
        <f t="array" aca="1" ref="E4270" ca="1">IF(F4270&lt;&gt;"",INDIRECT("'"&amp;F4270&amp;"'!"&amp;G4270),"")</f>
        <v/>
      </c>
      <c r="F4270" s="550"/>
      <c r="R4270" s="1175"/>
    </row>
    <row r="4271" spans="1:18" ht="15" customHeight="1">
      <c r="A4271">
        <v>4266</v>
      </c>
      <c r="B4271" s="6">
        <f>'EstRev 6-10'!D161</f>
        <v>0</v>
      </c>
      <c r="D4271" t="b">
        <f t="shared" ref="D4271:D4290" ca="1" si="66">E4271=B4271</f>
        <v>1</v>
      </c>
      <c r="E4271" cm="1">
        <f t="array" aca="1" ref="E4271" ca="1">IF(F4271&lt;&gt;"",INDIRECT("'"&amp;F4271&amp;"'!"&amp;G4271),"")</f>
        <v>0</v>
      </c>
      <c r="F4271" s="1175" t="s">
        <v>4465</v>
      </c>
      <c r="G4271" t="s">
        <v>4496</v>
      </c>
      <c r="H4271" s="3"/>
      <c r="I4271" s="3"/>
      <c r="J4271" s="3"/>
    </row>
    <row r="4272" spans="1:18" ht="15" customHeight="1">
      <c r="A4272">
        <v>4267</v>
      </c>
      <c r="B4272" s="6">
        <f>'EstRev 6-10'!H161</f>
        <v>0</v>
      </c>
      <c r="D4272" t="b">
        <f t="shared" ca="1" si="66"/>
        <v>1</v>
      </c>
      <c r="E4272" cm="1">
        <f t="array" aca="1" ref="E4272" ca="1">IF(F4272&lt;&gt;"",INDIRECT("'"&amp;F4272&amp;"'!"&amp;G4272),"")</f>
        <v>0</v>
      </c>
      <c r="F4272" s="1175" t="s">
        <v>4465</v>
      </c>
      <c r="G4272" t="s">
        <v>4497</v>
      </c>
      <c r="H4272" s="3"/>
      <c r="I4272" s="3"/>
      <c r="J4272" s="3"/>
    </row>
    <row r="4273" spans="1:10" ht="15" customHeight="1">
      <c r="A4273">
        <v>4268</v>
      </c>
      <c r="B4273" s="6">
        <f>'EstRev 6-10'!D162</f>
        <v>0</v>
      </c>
      <c r="D4273" t="b">
        <f t="shared" ca="1" si="66"/>
        <v>1</v>
      </c>
      <c r="E4273" cm="1">
        <f t="array" aca="1" ref="E4273" ca="1">IF(F4273&lt;&gt;"",INDIRECT("'"&amp;F4273&amp;"'!"&amp;G4273),"")</f>
        <v>0</v>
      </c>
      <c r="F4273" s="1175" t="s">
        <v>4465</v>
      </c>
      <c r="G4273" t="s">
        <v>4498</v>
      </c>
      <c r="H4273" s="3"/>
      <c r="I4273" s="3"/>
      <c r="J4273" s="3"/>
    </row>
    <row r="4274" spans="1:10" ht="15" customHeight="1">
      <c r="A4274">
        <v>4269</v>
      </c>
      <c r="B4274" s="6">
        <f>'EstRev 6-10'!K162</f>
        <v>0</v>
      </c>
      <c r="D4274" t="b">
        <f t="shared" ca="1" si="66"/>
        <v>1</v>
      </c>
      <c r="E4274" cm="1">
        <f t="array" aca="1" ref="E4274" ca="1">IF(F4274&lt;&gt;"",INDIRECT("'"&amp;F4274&amp;"'!"&amp;G4274),"")</f>
        <v>0</v>
      </c>
      <c r="F4274" s="1175" t="s">
        <v>4465</v>
      </c>
      <c r="G4274" t="s">
        <v>4499</v>
      </c>
      <c r="H4274" s="3"/>
      <c r="I4274" s="3"/>
      <c r="J4274" s="3"/>
    </row>
    <row r="4275" spans="1:10" ht="15" customHeight="1">
      <c r="A4275">
        <v>4270</v>
      </c>
      <c r="B4275" s="6">
        <f>'EstRev 6-10'!C192</f>
        <v>0</v>
      </c>
      <c r="D4275" t="b">
        <f t="shared" ca="1" si="66"/>
        <v>1</v>
      </c>
      <c r="E4275" cm="1">
        <f t="array" aca="1" ref="E4275" ca="1">IF(F4275&lt;&gt;"",INDIRECT("'"&amp;F4275&amp;"'!"&amp;G4275),"")</f>
        <v>0</v>
      </c>
      <c r="F4275" s="1175" t="s">
        <v>4465</v>
      </c>
      <c r="G4275" t="s">
        <v>4500</v>
      </c>
      <c r="H4275" s="3"/>
      <c r="I4275" s="3"/>
      <c r="J4275" s="3"/>
    </row>
    <row r="4276" spans="1:10" ht="15" customHeight="1">
      <c r="A4276">
        <v>4271</v>
      </c>
      <c r="B4276" s="6">
        <f>'EstRev 6-10'!C198</f>
        <v>0</v>
      </c>
      <c r="D4276" t="b">
        <f t="shared" ca="1" si="66"/>
        <v>1</v>
      </c>
      <c r="E4276" cm="1">
        <f t="array" aca="1" ref="E4276" ca="1">IF(F4276&lt;&gt;"",INDIRECT("'"&amp;F4276&amp;"'!"&amp;G4276),"")</f>
        <v>0</v>
      </c>
      <c r="F4276" s="1175" t="s">
        <v>4465</v>
      </c>
      <c r="G4276" t="s">
        <v>4501</v>
      </c>
      <c r="H4276" s="3"/>
      <c r="I4276" s="3"/>
      <c r="J4276" s="3"/>
    </row>
    <row r="4277" spans="1:10" ht="15" customHeight="1">
      <c r="A4277">
        <v>4272</v>
      </c>
      <c r="B4277" s="6">
        <f>'EstRev 6-10'!D198</f>
        <v>0</v>
      </c>
      <c r="D4277" t="b">
        <f t="shared" ca="1" si="66"/>
        <v>1</v>
      </c>
      <c r="E4277" cm="1">
        <f t="array" aca="1" ref="E4277" ca="1">IF(F4277&lt;&gt;"",INDIRECT("'"&amp;F4277&amp;"'!"&amp;G4277),"")</f>
        <v>0</v>
      </c>
      <c r="F4277" s="1175" t="s">
        <v>4465</v>
      </c>
      <c r="G4277" t="s">
        <v>4502</v>
      </c>
      <c r="H4277" s="3"/>
      <c r="I4277" s="3"/>
      <c r="J4277" s="3"/>
    </row>
    <row r="4278" spans="1:10" ht="15" customHeight="1">
      <c r="A4278">
        <v>4273</v>
      </c>
      <c r="B4278" s="6">
        <f>'EstRev 6-10'!F198</f>
        <v>0</v>
      </c>
      <c r="D4278" t="b">
        <f t="shared" ca="1" si="66"/>
        <v>1</v>
      </c>
      <c r="E4278" cm="1">
        <f t="array" aca="1" ref="E4278" ca="1">IF(F4278&lt;&gt;"",INDIRECT("'"&amp;F4278&amp;"'!"&amp;G4278),"")</f>
        <v>0</v>
      </c>
      <c r="F4278" s="1175" t="s">
        <v>4465</v>
      </c>
      <c r="G4278" t="s">
        <v>4503</v>
      </c>
      <c r="H4278" s="3"/>
      <c r="I4278" s="3"/>
      <c r="J4278" s="3"/>
    </row>
    <row r="4279" spans="1:10" ht="15" customHeight="1">
      <c r="A4279">
        <v>4274</v>
      </c>
      <c r="B4279" s="6">
        <f>'EstRev 6-10'!G198</f>
        <v>0</v>
      </c>
      <c r="D4279" t="b">
        <f t="shared" ca="1" si="66"/>
        <v>1</v>
      </c>
      <c r="E4279" cm="1">
        <f t="array" aca="1" ref="E4279" ca="1">IF(F4279&lt;&gt;"",INDIRECT("'"&amp;F4279&amp;"'!"&amp;G4279),"")</f>
        <v>0</v>
      </c>
      <c r="F4279" s="1175" t="s">
        <v>4465</v>
      </c>
      <c r="G4279" t="s">
        <v>4504</v>
      </c>
      <c r="H4279" s="3"/>
      <c r="I4279" s="3"/>
      <c r="J4279" s="3"/>
    </row>
    <row r="4280" spans="1:10" ht="15" customHeight="1">
      <c r="A4280">
        <v>4275</v>
      </c>
      <c r="B4280" s="6">
        <f>'EstRev 6-10'!C204</f>
        <v>0</v>
      </c>
      <c r="D4280" t="b">
        <f t="shared" ca="1" si="66"/>
        <v>1</v>
      </c>
      <c r="E4280" cm="1">
        <f t="array" aca="1" ref="E4280" ca="1">IF(F4280&lt;&gt;"",INDIRECT("'"&amp;F4280&amp;"'!"&amp;G4280),"")</f>
        <v>0</v>
      </c>
      <c r="F4280" s="1175" t="s">
        <v>4465</v>
      </c>
      <c r="G4280" t="s">
        <v>4505</v>
      </c>
      <c r="H4280" s="3"/>
      <c r="I4280" s="3"/>
      <c r="J4280" s="3"/>
    </row>
    <row r="4281" spans="1:10" ht="15" customHeight="1">
      <c r="A4281">
        <v>4276</v>
      </c>
      <c r="B4281" s="6">
        <f>'EstRev 6-10'!D204</f>
        <v>0</v>
      </c>
      <c r="D4281" t="b">
        <f t="shared" ca="1" si="66"/>
        <v>1</v>
      </c>
      <c r="E4281" cm="1">
        <f t="array" aca="1" ref="E4281" ca="1">IF(F4281&lt;&gt;"",INDIRECT("'"&amp;F4281&amp;"'!"&amp;G4281),"")</f>
        <v>0</v>
      </c>
      <c r="F4281" s="1175" t="s">
        <v>4465</v>
      </c>
      <c r="G4281" t="s">
        <v>4506</v>
      </c>
      <c r="H4281" s="3"/>
      <c r="I4281" s="3"/>
      <c r="J4281" s="3"/>
    </row>
    <row r="4282" spans="1:10" ht="15" customHeight="1">
      <c r="A4282">
        <v>4277</v>
      </c>
      <c r="B4282" s="6">
        <f>'EstRev 6-10'!F204</f>
        <v>0</v>
      </c>
      <c r="D4282" t="b">
        <f t="shared" ca="1" si="66"/>
        <v>1</v>
      </c>
      <c r="E4282" cm="1">
        <f t="array" aca="1" ref="E4282" ca="1">IF(F4282&lt;&gt;"",INDIRECT("'"&amp;F4282&amp;"'!"&amp;G4282),"")</f>
        <v>0</v>
      </c>
      <c r="F4282" s="1175" t="s">
        <v>4465</v>
      </c>
      <c r="G4282" t="s">
        <v>4507</v>
      </c>
      <c r="H4282" s="3"/>
      <c r="I4282" s="3"/>
      <c r="J4282" s="3"/>
    </row>
    <row r="4283" spans="1:10" ht="15" customHeight="1">
      <c r="A4283">
        <v>4278</v>
      </c>
      <c r="B4283" s="6">
        <f>'EstRev 6-10'!G204</f>
        <v>0</v>
      </c>
      <c r="D4283" t="b">
        <f t="shared" ca="1" si="66"/>
        <v>1</v>
      </c>
      <c r="E4283" cm="1">
        <f t="array" aca="1" ref="E4283" ca="1">IF(F4283&lt;&gt;"",INDIRECT("'"&amp;F4283&amp;"'!"&amp;G4283),"")</f>
        <v>0</v>
      </c>
      <c r="F4283" s="1175" t="s">
        <v>4465</v>
      </c>
      <c r="G4283" t="s">
        <v>4508</v>
      </c>
      <c r="H4283" s="3"/>
      <c r="I4283" s="3"/>
      <c r="J4283" s="3"/>
    </row>
    <row r="4284" spans="1:10" ht="15" customHeight="1">
      <c r="A4284">
        <v>4279</v>
      </c>
      <c r="B4284" s="6">
        <f>'EstRev 6-10'!C212</f>
        <v>0</v>
      </c>
      <c r="D4284" t="b">
        <f t="shared" ca="1" si="66"/>
        <v>1</v>
      </c>
      <c r="E4284" cm="1">
        <f t="array" aca="1" ref="E4284" ca="1">IF(F4284&lt;&gt;"",INDIRECT("'"&amp;F4284&amp;"'!"&amp;G4284),"")</f>
        <v>0</v>
      </c>
      <c r="F4284" s="1175" t="s">
        <v>4465</v>
      </c>
      <c r="G4284" t="s">
        <v>4509</v>
      </c>
      <c r="H4284" s="3"/>
      <c r="I4284" s="3"/>
      <c r="J4284" s="3"/>
    </row>
    <row r="4285" spans="1:10" ht="15" customHeight="1">
      <c r="A4285">
        <v>4280</v>
      </c>
      <c r="B4285" s="6">
        <f>'EstRev 6-10'!D212</f>
        <v>0</v>
      </c>
      <c r="D4285" t="b">
        <f t="shared" ca="1" si="66"/>
        <v>1</v>
      </c>
      <c r="E4285" cm="1">
        <f t="array" aca="1" ref="E4285" ca="1">IF(F4285&lt;&gt;"",INDIRECT("'"&amp;F4285&amp;"'!"&amp;G4285),"")</f>
        <v>0</v>
      </c>
      <c r="F4285" s="1175" t="s">
        <v>4465</v>
      </c>
      <c r="G4285" t="s">
        <v>4510</v>
      </c>
      <c r="H4285" s="3"/>
      <c r="I4285" s="3"/>
      <c r="J4285" s="3"/>
    </row>
    <row r="4286" spans="1:10" ht="15" customHeight="1">
      <c r="A4286">
        <v>4281</v>
      </c>
      <c r="B4286" s="6">
        <f>'EstRev 6-10'!F212</f>
        <v>0</v>
      </c>
      <c r="D4286" t="b">
        <f t="shared" ca="1" si="66"/>
        <v>1</v>
      </c>
      <c r="E4286" cm="1">
        <f t="array" aca="1" ref="E4286" ca="1">IF(F4286&lt;&gt;"",INDIRECT("'"&amp;F4286&amp;"'!"&amp;G4286),"")</f>
        <v>0</v>
      </c>
      <c r="F4286" s="1175" t="s">
        <v>4465</v>
      </c>
      <c r="G4286" t="s">
        <v>4511</v>
      </c>
      <c r="H4286" s="3"/>
      <c r="I4286" s="3"/>
      <c r="J4286" s="3"/>
    </row>
    <row r="4287" spans="1:10" ht="15" customHeight="1">
      <c r="A4287">
        <v>4282</v>
      </c>
      <c r="B4287" s="6">
        <f>'EstRev 6-10'!G212</f>
        <v>0</v>
      </c>
      <c r="D4287" t="b">
        <f t="shared" ca="1" si="66"/>
        <v>1</v>
      </c>
      <c r="E4287" cm="1">
        <f t="array" aca="1" ref="E4287" ca="1">IF(F4287&lt;&gt;"",INDIRECT("'"&amp;F4287&amp;"'!"&amp;G4287),"")</f>
        <v>0</v>
      </c>
      <c r="F4287" s="1175" t="s">
        <v>4465</v>
      </c>
      <c r="G4287" t="s">
        <v>4512</v>
      </c>
      <c r="H4287" s="3"/>
      <c r="I4287" s="3"/>
      <c r="J4287" s="3"/>
    </row>
    <row r="4288" spans="1:10" ht="15" customHeight="1">
      <c r="A4288">
        <v>4283</v>
      </c>
      <c r="B4288" s="6">
        <f>'EstRev 6-10'!C216</f>
        <v>0</v>
      </c>
      <c r="D4288" t="b">
        <f t="shared" ca="1" si="66"/>
        <v>1</v>
      </c>
      <c r="E4288" cm="1">
        <f t="array" aca="1" ref="E4288" ca="1">IF(F4288&lt;&gt;"",INDIRECT("'"&amp;F4288&amp;"'!"&amp;G4288),"")</f>
        <v>0</v>
      </c>
      <c r="F4288" s="1175" t="s">
        <v>4465</v>
      </c>
      <c r="G4288" t="s">
        <v>4513</v>
      </c>
      <c r="H4288" s="3"/>
      <c r="I4288" s="3"/>
      <c r="J4288" s="3"/>
    </row>
    <row r="4289" spans="1:18" ht="15" customHeight="1">
      <c r="A4289">
        <v>4284</v>
      </c>
      <c r="B4289" s="6">
        <f>'EstRev 6-10'!D216</f>
        <v>0</v>
      </c>
      <c r="D4289" t="b">
        <f t="shared" ca="1" si="66"/>
        <v>1</v>
      </c>
      <c r="E4289" cm="1">
        <f t="array" aca="1" ref="E4289" ca="1">IF(F4289&lt;&gt;"",INDIRECT("'"&amp;F4289&amp;"'!"&amp;G4289),"")</f>
        <v>0</v>
      </c>
      <c r="F4289" s="1175" t="s">
        <v>4465</v>
      </c>
      <c r="G4289" t="s">
        <v>4514</v>
      </c>
      <c r="H4289" s="3"/>
      <c r="I4289" s="3"/>
      <c r="J4289" s="3"/>
    </row>
    <row r="4290" spans="1:18" ht="15" customHeight="1">
      <c r="A4290">
        <v>4285</v>
      </c>
      <c r="B4290" s="6">
        <f>'EstRev 6-10'!G216</f>
        <v>0</v>
      </c>
      <c r="D4290" t="b">
        <f t="shared" ca="1" si="66"/>
        <v>1</v>
      </c>
      <c r="E4290" cm="1">
        <f t="array" aca="1" ref="E4290" ca="1">IF(F4290&lt;&gt;"",INDIRECT("'"&amp;F4290&amp;"'!"&amp;G4290),"")</f>
        <v>0</v>
      </c>
      <c r="F4290" s="1175" t="s">
        <v>4465</v>
      </c>
      <c r="G4290" t="s">
        <v>4515</v>
      </c>
      <c r="H4290" s="3"/>
      <c r="I4290" s="3"/>
      <c r="J4290" s="3"/>
    </row>
    <row r="4291" spans="1:18" ht="15.75" customHeight="1">
      <c r="A4291" s="1">
        <v>4286</v>
      </c>
      <c r="C4291" s="2" t="s">
        <v>3581</v>
      </c>
      <c r="E4291" t="str" cm="1">
        <f t="array" aca="1" ref="E4291" ca="1">IF(F4291&lt;&gt;"",INDIRECT("'"&amp;F4291&amp;"'!"&amp;G4291),"")</f>
        <v/>
      </c>
      <c r="F4291" s="550"/>
      <c r="R4291" s="1175"/>
    </row>
    <row r="4292" spans="1:18" ht="15.75" customHeight="1">
      <c r="A4292" s="1">
        <v>4287</v>
      </c>
      <c r="C4292" s="2" t="s">
        <v>3581</v>
      </c>
      <c r="E4292" t="str" cm="1">
        <f t="array" aca="1" ref="E4292" ca="1">IF(F4292&lt;&gt;"",INDIRECT("'"&amp;F4292&amp;"'!"&amp;G4292),"")</f>
        <v/>
      </c>
      <c r="F4292" s="550"/>
      <c r="R4292" s="1175"/>
    </row>
    <row r="4293" spans="1:18" ht="15.75" customHeight="1">
      <c r="A4293" s="1">
        <v>4288</v>
      </c>
      <c r="C4293" s="2" t="s">
        <v>3581</v>
      </c>
      <c r="E4293" t="str" cm="1">
        <f t="array" aca="1" ref="E4293" ca="1">IF(F4293&lt;&gt;"",INDIRECT("'"&amp;F4293&amp;"'!"&amp;G4293),"")</f>
        <v/>
      </c>
      <c r="F4293" s="550"/>
      <c r="R4293" s="1175"/>
    </row>
    <row r="4294" spans="1:18" ht="15.75" customHeight="1">
      <c r="A4294" s="1">
        <v>4289</v>
      </c>
      <c r="C4294" s="2" t="s">
        <v>3581</v>
      </c>
      <c r="E4294" t="str" cm="1">
        <f t="array" aca="1" ref="E4294" ca="1">IF(F4294&lt;&gt;"",INDIRECT("'"&amp;F4294&amp;"'!"&amp;G4294),"")</f>
        <v/>
      </c>
      <c r="F4294" s="550"/>
      <c r="R4294" s="1175"/>
    </row>
    <row r="4295" spans="1:18" ht="15" customHeight="1">
      <c r="A4295">
        <v>4290</v>
      </c>
      <c r="B4295" s="6">
        <f>'EstRev 6-10'!C142</f>
        <v>0</v>
      </c>
      <c r="D4295" t="b">
        <f t="shared" ref="D4295:D4310" ca="1" si="67">E4295=B4295</f>
        <v>1</v>
      </c>
      <c r="E4295" cm="1">
        <f t="array" aca="1" ref="E4295" ca="1">IF(F4295&lt;&gt;"",INDIRECT("'"&amp;F4295&amp;"'!"&amp;G4295),"")</f>
        <v>0</v>
      </c>
      <c r="F4295" s="1175" t="s">
        <v>4465</v>
      </c>
      <c r="G4295" t="s">
        <v>4516</v>
      </c>
      <c r="H4295" s="3"/>
      <c r="I4295" s="3"/>
      <c r="J4295" s="3"/>
    </row>
    <row r="4296" spans="1:18" ht="15" customHeight="1">
      <c r="A4296">
        <v>4291</v>
      </c>
      <c r="B4296" s="6">
        <f>'EstRev 6-10'!D142</f>
        <v>0</v>
      </c>
      <c r="D4296" t="b">
        <f t="shared" ca="1" si="67"/>
        <v>1</v>
      </c>
      <c r="E4296" cm="1">
        <f t="array" aca="1" ref="E4296" ca="1">IF(F4296&lt;&gt;"",INDIRECT("'"&amp;F4296&amp;"'!"&amp;G4296),"")</f>
        <v>0</v>
      </c>
      <c r="F4296" s="1175" t="s">
        <v>4465</v>
      </c>
      <c r="G4296" t="s">
        <v>4517</v>
      </c>
      <c r="H4296" s="3"/>
      <c r="I4296" s="3"/>
      <c r="J4296" s="3"/>
    </row>
    <row r="4297" spans="1:18" ht="15" customHeight="1">
      <c r="A4297">
        <v>4292</v>
      </c>
      <c r="B4297" s="6">
        <f>'EstRev 6-10'!G142</f>
        <v>0</v>
      </c>
      <c r="D4297" t="b">
        <f t="shared" ca="1" si="67"/>
        <v>1</v>
      </c>
      <c r="E4297" cm="1">
        <f t="array" aca="1" ref="E4297" ca="1">IF(F4297&lt;&gt;"",INDIRECT("'"&amp;F4297&amp;"'!"&amp;G4297),"")</f>
        <v>0</v>
      </c>
      <c r="F4297" s="1175" t="s">
        <v>4465</v>
      </c>
      <c r="G4297" t="s">
        <v>4518</v>
      </c>
      <c r="H4297" s="3"/>
      <c r="I4297" s="3"/>
      <c r="J4297" s="3"/>
    </row>
    <row r="4298" spans="1:18" ht="15" customHeight="1">
      <c r="A4298">
        <v>4293</v>
      </c>
      <c r="B4298" s="6">
        <f>'EstRev 6-10'!F145</f>
        <v>0</v>
      </c>
      <c r="D4298" t="b">
        <f t="shared" ca="1" si="67"/>
        <v>1</v>
      </c>
      <c r="E4298" cm="1">
        <f t="array" aca="1" ref="E4298" ca="1">IF(F4298&lt;&gt;"",INDIRECT("'"&amp;F4298&amp;"'!"&amp;G4298),"")</f>
        <v>0</v>
      </c>
      <c r="F4298" s="1175" t="s">
        <v>4465</v>
      </c>
      <c r="G4298" t="s">
        <v>4519</v>
      </c>
      <c r="H4298" s="3"/>
      <c r="I4298" s="3"/>
      <c r="J4298" s="3"/>
    </row>
    <row r="4299" spans="1:18" ht="15" customHeight="1">
      <c r="A4299">
        <v>4294</v>
      </c>
      <c r="B4299" s="6">
        <f>'EstRev 6-10'!G145</f>
        <v>0</v>
      </c>
      <c r="D4299" t="b">
        <f t="shared" ca="1" si="67"/>
        <v>1</v>
      </c>
      <c r="E4299" cm="1">
        <f t="array" aca="1" ref="E4299" ca="1">IF(F4299&lt;&gt;"",INDIRECT("'"&amp;F4299&amp;"'!"&amp;G4299),"")</f>
        <v>0</v>
      </c>
      <c r="F4299" s="1175" t="s">
        <v>4465</v>
      </c>
      <c r="G4299" t="s">
        <v>4520</v>
      </c>
      <c r="H4299" s="3"/>
      <c r="I4299" s="3"/>
      <c r="J4299" s="3"/>
    </row>
    <row r="4300" spans="1:18">
      <c r="A4300">
        <v>4295</v>
      </c>
      <c r="B4300" s="6">
        <f>'EstRev 6-10'!G149</f>
        <v>0</v>
      </c>
      <c r="D4300" t="b">
        <f t="shared" ca="1" si="67"/>
        <v>1</v>
      </c>
      <c r="E4300" cm="1">
        <f t="array" aca="1" ref="E4300" ca="1">IF(F4300&lt;&gt;"",INDIRECT("'"&amp;F4300&amp;"'!"&amp;G4300),"")</f>
        <v>0</v>
      </c>
      <c r="F4300" s="1175" t="s">
        <v>4465</v>
      </c>
      <c r="G4300" t="s">
        <v>4521</v>
      </c>
      <c r="R4300" s="1175"/>
    </row>
    <row r="4301" spans="1:18">
      <c r="A4301">
        <v>4296</v>
      </c>
      <c r="B4301" s="6">
        <f>'EstRev 6-10'!G150</f>
        <v>0</v>
      </c>
      <c r="D4301" t="b">
        <f t="shared" ca="1" si="67"/>
        <v>1</v>
      </c>
      <c r="E4301" cm="1">
        <f t="array" aca="1" ref="E4301" ca="1">IF(F4301&lt;&gt;"",INDIRECT("'"&amp;F4301&amp;"'!"&amp;G4301),"")</f>
        <v>0</v>
      </c>
      <c r="F4301" s="1175" t="s">
        <v>4465</v>
      </c>
      <c r="G4301" t="s">
        <v>4522</v>
      </c>
      <c r="R4301" s="1175"/>
    </row>
    <row r="4302" spans="1:18">
      <c r="A4302">
        <v>4297</v>
      </c>
      <c r="B4302" s="6">
        <f>'EstRev 6-10'!C235</f>
        <v>0</v>
      </c>
      <c r="D4302" t="b">
        <f t="shared" ca="1" si="67"/>
        <v>1</v>
      </c>
      <c r="E4302" cm="1">
        <f t="array" aca="1" ref="E4302" ca="1">IF(F4302&lt;&gt;"",INDIRECT("'"&amp;F4302&amp;"'!"&amp;G4302),"")</f>
        <v>0</v>
      </c>
      <c r="F4302" s="1175" t="s">
        <v>4465</v>
      </c>
      <c r="G4302" t="s">
        <v>4523</v>
      </c>
      <c r="R4302" s="1175"/>
    </row>
    <row r="4303" spans="1:18" ht="15" customHeight="1">
      <c r="A4303">
        <v>4298</v>
      </c>
      <c r="B4303" s="6">
        <f>'EstRev 6-10'!D235</f>
        <v>0</v>
      </c>
      <c r="D4303" t="b">
        <f t="shared" ca="1" si="67"/>
        <v>1</v>
      </c>
      <c r="E4303" cm="1">
        <f t="array" aca="1" ref="E4303" ca="1">IF(F4303&lt;&gt;"",INDIRECT("'"&amp;F4303&amp;"'!"&amp;G4303),"")</f>
        <v>0</v>
      </c>
      <c r="F4303" s="1175" t="s">
        <v>4465</v>
      </c>
      <c r="G4303" t="s">
        <v>4524</v>
      </c>
      <c r="H4303" s="3"/>
      <c r="I4303" s="3"/>
      <c r="J4303" s="3"/>
    </row>
    <row r="4304" spans="1:18">
      <c r="A4304">
        <v>4299</v>
      </c>
      <c r="B4304" s="6">
        <f>'EstRev 6-10'!F235</f>
        <v>0</v>
      </c>
      <c r="D4304" t="b">
        <f t="shared" ca="1" si="67"/>
        <v>1</v>
      </c>
      <c r="E4304" cm="1">
        <f t="array" aca="1" ref="E4304" ca="1">IF(F4304&lt;&gt;"",INDIRECT("'"&amp;F4304&amp;"'!"&amp;G4304),"")</f>
        <v>0</v>
      </c>
      <c r="F4304" s="1175" t="s">
        <v>4465</v>
      </c>
      <c r="G4304" t="s">
        <v>4525</v>
      </c>
      <c r="R4304" s="1175"/>
    </row>
    <row r="4305" spans="1:18">
      <c r="A4305">
        <v>4300</v>
      </c>
      <c r="B4305" s="6">
        <f>'EstRev 6-10'!G235</f>
        <v>0</v>
      </c>
      <c r="D4305" t="b">
        <f t="shared" ca="1" si="67"/>
        <v>1</v>
      </c>
      <c r="E4305" cm="1">
        <f t="array" aca="1" ref="E4305" ca="1">IF(F4305&lt;&gt;"",INDIRECT("'"&amp;F4305&amp;"'!"&amp;G4305),"")</f>
        <v>0</v>
      </c>
      <c r="F4305" s="1175" t="s">
        <v>4465</v>
      </c>
      <c r="G4305" t="s">
        <v>4526</v>
      </c>
      <c r="R4305" s="1175"/>
    </row>
    <row r="4306" spans="1:18">
      <c r="A4306">
        <v>4301</v>
      </c>
      <c r="B4306" s="6">
        <f>'EstRev 6-10'!C236</f>
        <v>0</v>
      </c>
      <c r="D4306" t="b">
        <f t="shared" ca="1" si="67"/>
        <v>1</v>
      </c>
      <c r="E4306" cm="1">
        <f t="array" aca="1" ref="E4306" ca="1">IF(F4306&lt;&gt;"",INDIRECT("'"&amp;F4306&amp;"'!"&amp;G4306),"")</f>
        <v>0</v>
      </c>
      <c r="F4306" s="1175" t="s">
        <v>4465</v>
      </c>
      <c r="G4306" t="s">
        <v>4527</v>
      </c>
      <c r="R4306" s="1175"/>
    </row>
    <row r="4307" spans="1:18">
      <c r="A4307">
        <v>4302</v>
      </c>
      <c r="B4307" s="6">
        <f>'EstRev 6-10'!I164</f>
        <v>0</v>
      </c>
      <c r="D4307" t="b">
        <f t="shared" ca="1" si="67"/>
        <v>1</v>
      </c>
      <c r="E4307" cm="1">
        <f t="array" aca="1" ref="E4307" ca="1">IF(F4307&lt;&gt;"",INDIRECT("'"&amp;F4307&amp;"'!"&amp;G4307),"")</f>
        <v>0</v>
      </c>
      <c r="F4307" s="1175" t="s">
        <v>4465</v>
      </c>
      <c r="G4307" t="s">
        <v>4528</v>
      </c>
      <c r="R4307" s="1175"/>
    </row>
    <row r="4308" spans="1:18">
      <c r="A4308">
        <v>4303</v>
      </c>
      <c r="B4308" s="6">
        <f>'EstRev 6-10'!E168</f>
        <v>0</v>
      </c>
      <c r="D4308" t="b">
        <f t="shared" ca="1" si="67"/>
        <v>1</v>
      </c>
      <c r="E4308" cm="1">
        <f t="array" aca="1" ref="E4308" ca="1">IF(F4308&lt;&gt;"",INDIRECT("'"&amp;F4308&amp;"'!"&amp;G4308),"")</f>
        <v>0</v>
      </c>
      <c r="F4308" s="1175" t="s">
        <v>4465</v>
      </c>
      <c r="G4308" t="s">
        <v>4529</v>
      </c>
      <c r="R4308" s="1175"/>
    </row>
    <row r="4309" spans="1:18">
      <c r="A4309">
        <v>4304</v>
      </c>
      <c r="B4309" s="6">
        <f>'EstRev 6-10'!H168</f>
        <v>0</v>
      </c>
      <c r="D4309" t="b">
        <f t="shared" ca="1" si="67"/>
        <v>1</v>
      </c>
      <c r="E4309" cm="1">
        <f t="array" aca="1" ref="E4309" ca="1">IF(F4309&lt;&gt;"",INDIRECT("'"&amp;F4309&amp;"'!"&amp;G4309),"")</f>
        <v>0</v>
      </c>
      <c r="F4309" s="1175" t="s">
        <v>4465</v>
      </c>
      <c r="G4309" t="s">
        <v>3985</v>
      </c>
      <c r="R4309" s="1175"/>
    </row>
    <row r="4310" spans="1:18">
      <c r="A4310">
        <v>4305</v>
      </c>
      <c r="B4310" s="6">
        <f>'EstRev 6-10'!I168</f>
        <v>0</v>
      </c>
      <c r="D4310" t="b">
        <f t="shared" ca="1" si="67"/>
        <v>1</v>
      </c>
      <c r="E4310" cm="1">
        <f t="array" aca="1" ref="E4310" ca="1">IF(F4310&lt;&gt;"",INDIRECT("'"&amp;F4310&amp;"'!"&amp;G4310),"")</f>
        <v>0</v>
      </c>
      <c r="F4310" s="1175" t="s">
        <v>4465</v>
      </c>
      <c r="G4310" t="s">
        <v>4530</v>
      </c>
      <c r="R4310" s="1175"/>
    </row>
    <row r="4311" spans="1:18" ht="15.75" customHeight="1">
      <c r="A4311" s="1">
        <v>4306</v>
      </c>
      <c r="C4311" s="2" t="s">
        <v>3871</v>
      </c>
      <c r="E4311" t="str" cm="1">
        <f t="array" aca="1" ref="E4311" ca="1">IF(F4311&lt;&gt;"",INDIRECT("'"&amp;F4311&amp;"'!"&amp;G4311),"")</f>
        <v/>
      </c>
      <c r="F4311" s="550"/>
      <c r="R4311" s="1175"/>
    </row>
    <row r="4312" spans="1:18" ht="15" customHeight="1">
      <c r="A4312">
        <v>4307</v>
      </c>
      <c r="B4312" s="6">
        <f>'EstRev 6-10'!K168</f>
        <v>0</v>
      </c>
      <c r="D4312" t="b">
        <f ca="1">E4312=B4312</f>
        <v>1</v>
      </c>
      <c r="E4312" cm="1">
        <f t="array" aca="1" ref="E4312" ca="1">IF(F4312&lt;&gt;"",INDIRECT("'"&amp;F4312&amp;"'!"&amp;G4312),"")</f>
        <v>0</v>
      </c>
      <c r="F4312" s="1175" t="s">
        <v>4465</v>
      </c>
      <c r="G4312" t="s">
        <v>3995</v>
      </c>
      <c r="H4312" s="3"/>
      <c r="I4312" s="3"/>
      <c r="J4312" s="3"/>
    </row>
    <row r="4313" spans="1:18">
      <c r="A4313">
        <v>4308</v>
      </c>
      <c r="B4313" s="6">
        <f>'EstRev 6-10'!E169</f>
        <v>0</v>
      </c>
      <c r="D4313" t="b">
        <f ca="1">E4313=B4313</f>
        <v>1</v>
      </c>
      <c r="E4313" cm="1">
        <f t="array" aca="1" ref="E4313" ca="1">IF(F4313&lt;&gt;"",INDIRECT("'"&amp;F4313&amp;"'!"&amp;G4313),"")</f>
        <v>0</v>
      </c>
      <c r="F4313" s="1175" t="s">
        <v>4465</v>
      </c>
      <c r="G4313" t="s">
        <v>4531</v>
      </c>
      <c r="R4313" s="1175"/>
    </row>
    <row r="4314" spans="1:18">
      <c r="A4314">
        <v>4309</v>
      </c>
      <c r="B4314" s="6">
        <f>'EstRev 6-10'!I169</f>
        <v>0</v>
      </c>
      <c r="D4314" t="b">
        <f ca="1">E4314=B4314</f>
        <v>1</v>
      </c>
      <c r="E4314" cm="1">
        <f t="array" aca="1" ref="E4314" ca="1">IF(F4314&lt;&gt;"",INDIRECT("'"&amp;F4314&amp;"'!"&amp;G4314),"")</f>
        <v>0</v>
      </c>
      <c r="F4314" s="1175" t="s">
        <v>4465</v>
      </c>
      <c r="G4314" t="s">
        <v>4532</v>
      </c>
      <c r="R4314" s="1175"/>
    </row>
    <row r="4315" spans="1:18" ht="15.75" customHeight="1">
      <c r="A4315" s="1">
        <v>4310</v>
      </c>
      <c r="C4315" s="2" t="s">
        <v>3871</v>
      </c>
      <c r="E4315" t="str" cm="1">
        <f t="array" aca="1" ref="E4315" ca="1">IF(F4315&lt;&gt;"",INDIRECT("'"&amp;F4315&amp;"'!"&amp;G4315),"")</f>
        <v/>
      </c>
      <c r="F4315" s="550"/>
      <c r="R4315" s="1175"/>
    </row>
    <row r="4316" spans="1:18">
      <c r="A4316">
        <v>4311</v>
      </c>
      <c r="B4316" s="6">
        <f>'EstRev 6-10'!E170</f>
        <v>0</v>
      </c>
      <c r="D4316" t="b">
        <f ca="1">E4316=B4316</f>
        <v>1</v>
      </c>
      <c r="E4316" cm="1">
        <f t="array" aca="1" ref="E4316" ca="1">IF(F4316&lt;&gt;"",INDIRECT("'"&amp;F4316&amp;"'!"&amp;G4316),"")</f>
        <v>0</v>
      </c>
      <c r="F4316" s="1175" t="s">
        <v>4465</v>
      </c>
      <c r="G4316" t="s">
        <v>4533</v>
      </c>
      <c r="R4316" s="1175"/>
    </row>
    <row r="4317" spans="1:18">
      <c r="A4317">
        <v>4312</v>
      </c>
      <c r="B4317" s="6">
        <f>'EstRev 6-10'!I170</f>
        <v>0</v>
      </c>
      <c r="D4317" t="b">
        <f ca="1">E4317=B4317</f>
        <v>1</v>
      </c>
      <c r="E4317" cm="1">
        <f t="array" aca="1" ref="E4317" ca="1">IF(F4317&lt;&gt;"",INDIRECT("'"&amp;F4317&amp;"'!"&amp;G4317),"")</f>
        <v>0</v>
      </c>
      <c r="F4317" s="1175" t="s">
        <v>4465</v>
      </c>
      <c r="G4317" t="s">
        <v>4534</v>
      </c>
      <c r="R4317" s="1175"/>
    </row>
    <row r="4318" spans="1:18" ht="15.75" customHeight="1">
      <c r="A4318" s="1">
        <v>4313</v>
      </c>
      <c r="C4318" s="2" t="s">
        <v>3871</v>
      </c>
      <c r="E4318" t="str" cm="1">
        <f t="array" aca="1" ref="E4318" ca="1">IF(F4318&lt;&gt;"",INDIRECT("'"&amp;F4318&amp;"'!"&amp;G4318),"")</f>
        <v/>
      </c>
      <c r="F4318" s="550"/>
      <c r="R4318" s="1175"/>
    </row>
    <row r="4319" spans="1:18">
      <c r="A4319">
        <v>4314</v>
      </c>
      <c r="B4319" s="6">
        <f>'EstRev 6-10'!C180</f>
        <v>0</v>
      </c>
      <c r="D4319" t="b">
        <f t="shared" ref="D4319:D4326" ca="1" si="68">E4319=B4319</f>
        <v>1</v>
      </c>
      <c r="E4319" cm="1">
        <f t="array" aca="1" ref="E4319" ca="1">IF(F4319&lt;&gt;"",INDIRECT("'"&amp;F4319&amp;"'!"&amp;G4319),"")</f>
        <v>0</v>
      </c>
      <c r="F4319" s="1175" t="s">
        <v>4465</v>
      </c>
      <c r="G4319" t="s">
        <v>4535</v>
      </c>
      <c r="R4319" s="1175"/>
    </row>
    <row r="4320" spans="1:18">
      <c r="A4320">
        <v>4315</v>
      </c>
      <c r="B4320" s="6">
        <f>'EstRev 6-10'!D180</f>
        <v>0</v>
      </c>
      <c r="D4320" t="b">
        <f t="shared" ca="1" si="68"/>
        <v>1</v>
      </c>
      <c r="E4320" cm="1">
        <f t="array" aca="1" ref="E4320" ca="1">IF(F4320&lt;&gt;"",INDIRECT("'"&amp;F4320&amp;"'!"&amp;G4320),"")</f>
        <v>0</v>
      </c>
      <c r="F4320" s="1175" t="s">
        <v>4465</v>
      </c>
      <c r="G4320" t="s">
        <v>4536</v>
      </c>
      <c r="R4320" s="1175"/>
    </row>
    <row r="4321" spans="1:18">
      <c r="A4321">
        <v>4316</v>
      </c>
      <c r="B4321" s="6">
        <f>'EstRev 6-10'!F180</f>
        <v>0</v>
      </c>
      <c r="D4321" t="b">
        <f t="shared" ca="1" si="68"/>
        <v>1</v>
      </c>
      <c r="E4321" cm="1">
        <f t="array" aca="1" ref="E4321" ca="1">IF(F4321&lt;&gt;"",INDIRECT("'"&amp;F4321&amp;"'!"&amp;G4321),"")</f>
        <v>0</v>
      </c>
      <c r="F4321" s="1175" t="s">
        <v>4465</v>
      </c>
      <c r="G4321" t="s">
        <v>4537</v>
      </c>
      <c r="R4321" s="1175"/>
    </row>
    <row r="4322" spans="1:18" ht="15" customHeight="1">
      <c r="A4322">
        <v>4317</v>
      </c>
      <c r="B4322" s="6">
        <f>'EstRev 6-10'!G180</f>
        <v>0</v>
      </c>
      <c r="D4322" t="b">
        <f t="shared" ca="1" si="68"/>
        <v>1</v>
      </c>
      <c r="E4322" cm="1">
        <f t="array" aca="1" ref="E4322" ca="1">IF(F4322&lt;&gt;"",INDIRECT("'"&amp;F4322&amp;"'!"&amp;G4322),"")</f>
        <v>0</v>
      </c>
      <c r="F4322" s="1175" t="s">
        <v>4465</v>
      </c>
      <c r="G4322" t="s">
        <v>4538</v>
      </c>
      <c r="H4322" s="3"/>
      <c r="I4322" s="3"/>
      <c r="J4322" s="3"/>
    </row>
    <row r="4323" spans="1:18">
      <c r="A4323">
        <v>4318</v>
      </c>
      <c r="B4323" s="6">
        <f>'EstRev 6-10'!C181</f>
        <v>0</v>
      </c>
      <c r="D4323" t="b">
        <f t="shared" ca="1" si="68"/>
        <v>1</v>
      </c>
      <c r="E4323" cm="1">
        <f t="array" aca="1" ref="E4323" ca="1">IF(F4323&lt;&gt;"",INDIRECT("'"&amp;F4323&amp;"'!"&amp;G4323),"")</f>
        <v>0</v>
      </c>
      <c r="F4323" s="1175" t="s">
        <v>4465</v>
      </c>
      <c r="G4323" t="s">
        <v>4539</v>
      </c>
      <c r="R4323" s="1175"/>
    </row>
    <row r="4324" spans="1:18">
      <c r="A4324">
        <v>4319</v>
      </c>
      <c r="B4324" s="6">
        <f>'EstRev 6-10'!D181</f>
        <v>0</v>
      </c>
      <c r="D4324" t="b">
        <f t="shared" ca="1" si="68"/>
        <v>1</v>
      </c>
      <c r="E4324" cm="1">
        <f t="array" aca="1" ref="E4324" ca="1">IF(F4324&lt;&gt;"",INDIRECT("'"&amp;F4324&amp;"'!"&amp;G4324),"")</f>
        <v>0</v>
      </c>
      <c r="F4324" s="1175" t="s">
        <v>4465</v>
      </c>
      <c r="G4324" t="s">
        <v>4540</v>
      </c>
      <c r="R4324" s="1175"/>
    </row>
    <row r="4325" spans="1:18">
      <c r="A4325">
        <v>4320</v>
      </c>
      <c r="B4325" s="6">
        <f>'EstRev 6-10'!F181</f>
        <v>0</v>
      </c>
      <c r="D4325" t="b">
        <f t="shared" ca="1" si="68"/>
        <v>1</v>
      </c>
      <c r="E4325" cm="1">
        <f t="array" aca="1" ref="E4325" ca="1">IF(F4325&lt;&gt;"",INDIRECT("'"&amp;F4325&amp;"'!"&amp;G4325),"")</f>
        <v>0</v>
      </c>
      <c r="F4325" s="1175" t="s">
        <v>4465</v>
      </c>
      <c r="G4325" t="s">
        <v>4541</v>
      </c>
      <c r="R4325" s="1175"/>
    </row>
    <row r="4326" spans="1:18">
      <c r="A4326">
        <v>4321</v>
      </c>
      <c r="B4326" s="6">
        <f>'EstRev 6-10'!G181</f>
        <v>0</v>
      </c>
      <c r="D4326" t="b">
        <f t="shared" ca="1" si="68"/>
        <v>1</v>
      </c>
      <c r="E4326" cm="1">
        <f t="array" aca="1" ref="E4326" ca="1">IF(F4326&lt;&gt;"",INDIRECT("'"&amp;F4326&amp;"'!"&amp;G4326),"")</f>
        <v>0</v>
      </c>
      <c r="F4326" s="1175" t="s">
        <v>4465</v>
      </c>
      <c r="G4326" t="s">
        <v>4542</v>
      </c>
      <c r="R4326" s="1175"/>
    </row>
    <row r="4327" spans="1:18" ht="15.75" customHeight="1">
      <c r="A4327" s="1">
        <v>4322</v>
      </c>
      <c r="C4327" s="2" t="s">
        <v>3871</v>
      </c>
      <c r="E4327" t="str" cm="1">
        <f t="array" aca="1" ref="E4327" ca="1">IF(F4327&lt;&gt;"",INDIRECT("'"&amp;F4327&amp;"'!"&amp;G4327),"")</f>
        <v/>
      </c>
      <c r="F4327" s="550"/>
      <c r="R4327" s="1175"/>
    </row>
    <row r="4328" spans="1:18" ht="15.75" customHeight="1">
      <c r="A4328" s="1">
        <v>4323</v>
      </c>
      <c r="C4328" s="2" t="s">
        <v>3871</v>
      </c>
      <c r="E4328" t="str" cm="1">
        <f t="array" aca="1" ref="E4328" ca="1">IF(F4328&lt;&gt;"",INDIRECT("'"&amp;F4328&amp;"'!"&amp;G4328),"")</f>
        <v/>
      </c>
      <c r="F4328" s="550"/>
      <c r="R4328" s="1175"/>
    </row>
    <row r="4329" spans="1:18" ht="15.75" customHeight="1">
      <c r="A4329" s="1">
        <v>4324</v>
      </c>
      <c r="C4329" s="2" t="s">
        <v>3871</v>
      </c>
      <c r="E4329" t="str" cm="1">
        <f t="array" aca="1" ref="E4329" ca="1">IF(F4329&lt;&gt;"",INDIRECT("'"&amp;F4329&amp;"'!"&amp;G4329),"")</f>
        <v/>
      </c>
      <c r="F4329" s="550"/>
      <c r="R4329" s="1175"/>
    </row>
    <row r="4330" spans="1:18" ht="15.75" customHeight="1">
      <c r="A4330" s="1">
        <v>4325</v>
      </c>
      <c r="C4330" s="2" t="s">
        <v>3871</v>
      </c>
      <c r="E4330" t="str" cm="1">
        <f t="array" aca="1" ref="E4330" ca="1">IF(F4330&lt;&gt;"",INDIRECT("'"&amp;F4330&amp;"'!"&amp;G4330),"")</f>
        <v/>
      </c>
      <c r="F4330" s="550"/>
      <c r="R4330" s="1175"/>
    </row>
    <row r="4331" spans="1:18" ht="15.75" customHeight="1">
      <c r="A4331" s="1">
        <v>4326</v>
      </c>
      <c r="C4331" s="2" t="s">
        <v>3871</v>
      </c>
      <c r="E4331" t="str" cm="1">
        <f t="array" aca="1" ref="E4331" ca="1">IF(F4331&lt;&gt;"",INDIRECT("'"&amp;F4331&amp;"'!"&amp;G4331),"")</f>
        <v/>
      </c>
      <c r="F4331" s="550"/>
      <c r="R4331" s="1175"/>
    </row>
    <row r="4332" spans="1:18" ht="15.75" customHeight="1">
      <c r="A4332" s="1">
        <v>4327</v>
      </c>
      <c r="C4332" s="2" t="s">
        <v>3871</v>
      </c>
      <c r="E4332" t="str" cm="1">
        <f t="array" aca="1" ref="E4332" ca="1">IF(F4332&lt;&gt;"",INDIRECT("'"&amp;F4332&amp;"'!"&amp;G4332),"")</f>
        <v/>
      </c>
      <c r="F4332" s="550"/>
      <c r="R4332" s="1175"/>
    </row>
    <row r="4333" spans="1:18" ht="15.75" customHeight="1">
      <c r="A4333" s="1">
        <v>4328</v>
      </c>
      <c r="C4333" s="2" t="s">
        <v>3871</v>
      </c>
      <c r="E4333" t="str" cm="1">
        <f t="array" aca="1" ref="E4333" ca="1">IF(F4333&lt;&gt;"",INDIRECT("'"&amp;F4333&amp;"'!"&amp;G4333),"")</f>
        <v/>
      </c>
      <c r="F4333" s="550"/>
      <c r="R4333" s="1175"/>
    </row>
    <row r="4334" spans="1:18" ht="15.75" customHeight="1">
      <c r="A4334" s="1">
        <v>4329</v>
      </c>
      <c r="C4334" s="2" t="s">
        <v>3871</v>
      </c>
      <c r="E4334" t="str" cm="1">
        <f t="array" aca="1" ref="E4334" ca="1">IF(F4334&lt;&gt;"",INDIRECT("'"&amp;F4334&amp;"'!"&amp;G4334),"")</f>
        <v/>
      </c>
      <c r="F4334" s="550"/>
      <c r="R4334" s="1175"/>
    </row>
    <row r="4335" spans="1:18">
      <c r="A4335">
        <v>4330</v>
      </c>
      <c r="B4335" s="6">
        <f>'EstRev 6-10'!C182</f>
        <v>0</v>
      </c>
      <c r="D4335" t="b">
        <f t="shared" ref="D4335:D4342" ca="1" si="69">E4335=B4335</f>
        <v>1</v>
      </c>
      <c r="E4335" cm="1">
        <f t="array" aca="1" ref="E4335" ca="1">IF(F4335&lt;&gt;"",INDIRECT("'"&amp;F4335&amp;"'!"&amp;G4335),"")</f>
        <v>0</v>
      </c>
      <c r="F4335" s="1175" t="s">
        <v>4465</v>
      </c>
      <c r="G4335" t="s">
        <v>4543</v>
      </c>
      <c r="R4335" s="1175"/>
    </row>
    <row r="4336" spans="1:18">
      <c r="A4336">
        <v>4331</v>
      </c>
      <c r="B4336" s="6">
        <f>'EstRev 6-10'!D182</f>
        <v>0</v>
      </c>
      <c r="D4336" t="b">
        <f t="shared" ca="1" si="69"/>
        <v>1</v>
      </c>
      <c r="E4336" cm="1">
        <f t="array" aca="1" ref="E4336" ca="1">IF(F4336&lt;&gt;"",INDIRECT("'"&amp;F4336&amp;"'!"&amp;G4336),"")</f>
        <v>0</v>
      </c>
      <c r="F4336" s="1175" t="s">
        <v>4465</v>
      </c>
      <c r="G4336" t="s">
        <v>4544</v>
      </c>
      <c r="R4336" s="1175"/>
    </row>
    <row r="4337" spans="1:18">
      <c r="A4337">
        <v>4332</v>
      </c>
      <c r="B4337" s="6">
        <f>'EstRev 6-10'!F182</f>
        <v>0</v>
      </c>
      <c r="D4337" t="b">
        <f t="shared" ca="1" si="69"/>
        <v>1</v>
      </c>
      <c r="E4337" cm="1">
        <f t="array" aca="1" ref="E4337" ca="1">IF(F4337&lt;&gt;"",INDIRECT("'"&amp;F4337&amp;"'!"&amp;G4337),"")</f>
        <v>0</v>
      </c>
      <c r="F4337" s="1175" t="s">
        <v>4465</v>
      </c>
      <c r="G4337" t="s">
        <v>4545</v>
      </c>
      <c r="R4337" s="1175"/>
    </row>
    <row r="4338" spans="1:18" ht="15" customHeight="1">
      <c r="A4338">
        <v>4333</v>
      </c>
      <c r="B4338" s="6">
        <f>'EstRev 6-10'!G182</f>
        <v>0</v>
      </c>
      <c r="D4338" t="b">
        <f t="shared" ca="1" si="69"/>
        <v>1</v>
      </c>
      <c r="E4338" cm="1">
        <f t="array" aca="1" ref="E4338" ca="1">IF(F4338&lt;&gt;"",INDIRECT("'"&amp;F4338&amp;"'!"&amp;G4338),"")</f>
        <v>0</v>
      </c>
      <c r="F4338" s="1175" t="s">
        <v>4465</v>
      </c>
      <c r="G4338" t="s">
        <v>4546</v>
      </c>
      <c r="H4338" s="3"/>
      <c r="I4338" s="3"/>
      <c r="J4338" s="3"/>
    </row>
    <row r="4339" spans="1:18">
      <c r="A4339">
        <v>4334</v>
      </c>
      <c r="B4339" s="6">
        <f>'EstRev 6-10'!C183</f>
        <v>0</v>
      </c>
      <c r="D4339" t="b">
        <f t="shared" ca="1" si="69"/>
        <v>1</v>
      </c>
      <c r="E4339" cm="1">
        <f t="array" aca="1" ref="E4339" ca="1">IF(F4339&lt;&gt;"",INDIRECT("'"&amp;F4339&amp;"'!"&amp;G4339),"")</f>
        <v>0</v>
      </c>
      <c r="F4339" s="1175" t="s">
        <v>4465</v>
      </c>
      <c r="G4339" t="s">
        <v>4547</v>
      </c>
      <c r="R4339" s="1175"/>
    </row>
    <row r="4340" spans="1:18">
      <c r="A4340">
        <v>4335</v>
      </c>
      <c r="B4340" s="6">
        <f>'EstRev 6-10'!D183</f>
        <v>0</v>
      </c>
      <c r="D4340" t="b">
        <f t="shared" ca="1" si="69"/>
        <v>1</v>
      </c>
      <c r="E4340" cm="1">
        <f t="array" aca="1" ref="E4340" ca="1">IF(F4340&lt;&gt;"",INDIRECT("'"&amp;F4340&amp;"'!"&amp;G4340),"")</f>
        <v>0</v>
      </c>
      <c r="F4340" s="1175" t="s">
        <v>4465</v>
      </c>
      <c r="G4340" t="s">
        <v>4548</v>
      </c>
      <c r="R4340" s="1175"/>
    </row>
    <row r="4341" spans="1:18">
      <c r="A4341">
        <v>4336</v>
      </c>
      <c r="B4341" s="6">
        <f>'EstRev 6-10'!F183</f>
        <v>0</v>
      </c>
      <c r="D4341" t="b">
        <f t="shared" ca="1" si="69"/>
        <v>1</v>
      </c>
      <c r="E4341" cm="1">
        <f t="array" aca="1" ref="E4341" ca="1">IF(F4341&lt;&gt;"",INDIRECT("'"&amp;F4341&amp;"'!"&amp;G4341),"")</f>
        <v>0</v>
      </c>
      <c r="F4341" s="1175" t="s">
        <v>4465</v>
      </c>
      <c r="G4341" t="s">
        <v>4549</v>
      </c>
      <c r="R4341" s="1175"/>
    </row>
    <row r="4342" spans="1:18">
      <c r="A4342">
        <v>4337</v>
      </c>
      <c r="B4342" s="6">
        <f>'EstRev 6-10'!G183</f>
        <v>0</v>
      </c>
      <c r="D4342" t="b">
        <f t="shared" ca="1" si="69"/>
        <v>1</v>
      </c>
      <c r="E4342" cm="1">
        <f t="array" aca="1" ref="E4342" ca="1">IF(F4342&lt;&gt;"",INDIRECT("'"&amp;F4342&amp;"'!"&amp;G4342),"")</f>
        <v>0</v>
      </c>
      <c r="F4342" s="1175" t="s">
        <v>4465</v>
      </c>
      <c r="G4342" t="s">
        <v>4550</v>
      </c>
      <c r="R4342" s="1175"/>
    </row>
    <row r="4343" spans="1:18" ht="15.75" customHeight="1">
      <c r="A4343" s="1">
        <v>4338</v>
      </c>
      <c r="C4343" s="2" t="s">
        <v>4551</v>
      </c>
      <c r="E4343" t="str" cm="1">
        <f t="array" aca="1" ref="E4343" ca="1">IF(F4343&lt;&gt;"",INDIRECT("'"&amp;F4343&amp;"'!"&amp;G4343),"")</f>
        <v/>
      </c>
      <c r="F4343" s="550"/>
      <c r="R4343" s="1175"/>
    </row>
    <row r="4344" spans="1:18" ht="15.75" customHeight="1">
      <c r="A4344" s="1">
        <v>4339</v>
      </c>
      <c r="C4344" s="2" t="s">
        <v>4551</v>
      </c>
      <c r="E4344" t="str" cm="1">
        <f t="array" aca="1" ref="E4344" ca="1">IF(F4344&lt;&gt;"",INDIRECT("'"&amp;F4344&amp;"'!"&amp;G4344),"")</f>
        <v/>
      </c>
      <c r="F4344" s="550"/>
      <c r="R4344" s="1175"/>
    </row>
    <row r="4345" spans="1:18" ht="15.75" customHeight="1">
      <c r="A4345" s="1">
        <v>4340</v>
      </c>
      <c r="C4345" s="2" t="s">
        <v>4551</v>
      </c>
      <c r="E4345" t="str" cm="1">
        <f t="array" aca="1" ref="E4345" ca="1">IF(F4345&lt;&gt;"",INDIRECT("'"&amp;F4345&amp;"'!"&amp;G4345),"")</f>
        <v/>
      </c>
      <c r="F4345" s="550"/>
      <c r="R4345" s="1175"/>
    </row>
    <row r="4346" spans="1:18" ht="15.75" customHeight="1">
      <c r="A4346" s="1">
        <v>4341</v>
      </c>
      <c r="C4346" s="2" t="s">
        <v>4551</v>
      </c>
      <c r="E4346" t="str" cm="1">
        <f t="array" aca="1" ref="E4346" ca="1">IF(F4346&lt;&gt;"",INDIRECT("'"&amp;F4346&amp;"'!"&amp;G4346),"")</f>
        <v/>
      </c>
      <c r="F4346" s="550"/>
      <c r="R4346" s="1175"/>
    </row>
    <row r="4347" spans="1:18" ht="15.75" customHeight="1">
      <c r="A4347" s="1">
        <v>4342</v>
      </c>
      <c r="C4347" s="2" t="s">
        <v>3871</v>
      </c>
      <c r="E4347" t="str" cm="1">
        <f t="array" aca="1" ref="E4347" ca="1">IF(F4347&lt;&gt;"",INDIRECT("'"&amp;F4347&amp;"'!"&amp;G4347),"")</f>
        <v/>
      </c>
      <c r="F4347" s="550"/>
      <c r="R4347" s="1175"/>
    </row>
    <row r="4348" spans="1:18" ht="15.75" customHeight="1">
      <c r="A4348" s="1">
        <v>4343</v>
      </c>
      <c r="C4348" s="2" t="s">
        <v>3871</v>
      </c>
      <c r="E4348" t="str" cm="1">
        <f t="array" aca="1" ref="E4348" ca="1">IF(F4348&lt;&gt;"",INDIRECT("'"&amp;F4348&amp;"'!"&amp;G4348),"")</f>
        <v/>
      </c>
      <c r="F4348" s="550"/>
      <c r="R4348" s="1175"/>
    </row>
    <row r="4349" spans="1:18" ht="15.75" customHeight="1">
      <c r="A4349" s="1">
        <v>4344</v>
      </c>
      <c r="C4349" s="2" t="s">
        <v>3871</v>
      </c>
      <c r="E4349" t="str" cm="1">
        <f t="array" aca="1" ref="E4349" ca="1">IF(F4349&lt;&gt;"",INDIRECT("'"&amp;F4349&amp;"'!"&amp;G4349),"")</f>
        <v/>
      </c>
      <c r="F4349" s="550"/>
      <c r="R4349" s="1175"/>
    </row>
    <row r="4350" spans="1:18" ht="15.75" customHeight="1">
      <c r="A4350" s="1">
        <v>4345</v>
      </c>
      <c r="C4350" s="2" t="s">
        <v>3871</v>
      </c>
      <c r="E4350" t="str" cm="1">
        <f t="array" aca="1" ref="E4350" ca="1">IF(F4350&lt;&gt;"",INDIRECT("'"&amp;F4350&amp;"'!"&amp;G4350),"")</f>
        <v/>
      </c>
      <c r="F4350" s="550"/>
      <c r="R4350" s="1175"/>
    </row>
    <row r="4351" spans="1:18">
      <c r="A4351">
        <v>4346</v>
      </c>
      <c r="B4351" s="6">
        <f>'EstRev 6-10'!C203</f>
        <v>0</v>
      </c>
      <c r="D4351" t="b">
        <f t="shared" ref="D4351:D4365" ca="1" si="70">E4351=B4351</f>
        <v>1</v>
      </c>
      <c r="E4351" cm="1">
        <f t="array" aca="1" ref="E4351" ca="1">IF(F4351&lt;&gt;"",INDIRECT("'"&amp;F4351&amp;"'!"&amp;G4351),"")</f>
        <v>0</v>
      </c>
      <c r="F4351" s="1175" t="s">
        <v>4465</v>
      </c>
      <c r="G4351" t="s">
        <v>4552</v>
      </c>
      <c r="R4351" s="1175"/>
    </row>
    <row r="4352" spans="1:18">
      <c r="A4352">
        <v>4347</v>
      </c>
      <c r="B4352" s="6">
        <f>'EstRev 6-10'!D203</f>
        <v>0</v>
      </c>
      <c r="D4352" t="b">
        <f t="shared" ca="1" si="70"/>
        <v>1</v>
      </c>
      <c r="E4352" cm="1">
        <f t="array" aca="1" ref="E4352" ca="1">IF(F4352&lt;&gt;"",INDIRECT("'"&amp;F4352&amp;"'!"&amp;G4352),"")</f>
        <v>0</v>
      </c>
      <c r="F4352" s="1175" t="s">
        <v>4465</v>
      </c>
      <c r="G4352" t="s">
        <v>4553</v>
      </c>
      <c r="R4352" s="1175"/>
    </row>
    <row r="4353" spans="1:18">
      <c r="A4353">
        <v>4348</v>
      </c>
      <c r="B4353" s="6">
        <f>'EstRev 6-10'!F203</f>
        <v>0</v>
      </c>
      <c r="D4353" t="b">
        <f t="shared" ca="1" si="70"/>
        <v>1</v>
      </c>
      <c r="E4353" cm="1">
        <f t="array" aca="1" ref="E4353" ca="1">IF(F4353&lt;&gt;"",INDIRECT("'"&amp;F4353&amp;"'!"&amp;G4353),"")</f>
        <v>0</v>
      </c>
      <c r="F4353" s="1175" t="s">
        <v>4465</v>
      </c>
      <c r="G4353" t="s">
        <v>4554</v>
      </c>
      <c r="R4353" s="1175"/>
    </row>
    <row r="4354" spans="1:18">
      <c r="A4354">
        <v>4349</v>
      </c>
      <c r="B4354" s="6">
        <f>'EstRev 6-10'!G203</f>
        <v>0</v>
      </c>
      <c r="D4354" t="b">
        <f t="shared" ca="1" si="70"/>
        <v>1</v>
      </c>
      <c r="E4354" cm="1">
        <f t="array" aca="1" ref="E4354" ca="1">IF(F4354&lt;&gt;"",INDIRECT("'"&amp;F4354&amp;"'!"&amp;G4354),"")</f>
        <v>0</v>
      </c>
      <c r="F4354" s="1175" t="s">
        <v>4465</v>
      </c>
      <c r="G4354" t="s">
        <v>4555</v>
      </c>
      <c r="R4354" s="1175"/>
    </row>
    <row r="4355" spans="1:18" ht="15" customHeight="1">
      <c r="A4355">
        <v>4350</v>
      </c>
      <c r="B4355" s="6">
        <f>'EstRev 6-10'!C205</f>
        <v>0</v>
      </c>
      <c r="D4355" t="b">
        <f t="shared" ca="1" si="70"/>
        <v>1</v>
      </c>
      <c r="E4355" cm="1">
        <f t="array" aca="1" ref="E4355" ca="1">IF(F4355&lt;&gt;"",INDIRECT("'"&amp;F4355&amp;"'!"&amp;G4355),"")</f>
        <v>0</v>
      </c>
      <c r="F4355" s="1175" t="s">
        <v>4465</v>
      </c>
      <c r="G4355" t="s">
        <v>4556</v>
      </c>
      <c r="H4355" s="3"/>
      <c r="I4355" s="3"/>
      <c r="J4355" s="3"/>
    </row>
    <row r="4356" spans="1:18">
      <c r="A4356">
        <v>4351</v>
      </c>
      <c r="B4356" s="6">
        <f>'EstRev 6-10'!D205</f>
        <v>0</v>
      </c>
      <c r="D4356" t="b">
        <f t="shared" ca="1" si="70"/>
        <v>1</v>
      </c>
      <c r="E4356" cm="1">
        <f t="array" aca="1" ref="E4356" ca="1">IF(F4356&lt;&gt;"",INDIRECT("'"&amp;F4356&amp;"'!"&amp;G4356),"")</f>
        <v>0</v>
      </c>
      <c r="F4356" s="1175" t="s">
        <v>4465</v>
      </c>
      <c r="G4356" t="s">
        <v>4557</v>
      </c>
      <c r="R4356" s="1175"/>
    </row>
    <row r="4357" spans="1:18">
      <c r="A4357">
        <v>4352</v>
      </c>
      <c r="B4357" s="6">
        <f>'EstRev 6-10'!F205</f>
        <v>0</v>
      </c>
      <c r="D4357" t="b">
        <f t="shared" ca="1" si="70"/>
        <v>1</v>
      </c>
      <c r="E4357" cm="1">
        <f t="array" aca="1" ref="E4357" ca="1">IF(F4357&lt;&gt;"",INDIRECT("'"&amp;F4357&amp;"'!"&amp;G4357),"")</f>
        <v>0</v>
      </c>
      <c r="F4357" s="1175" t="s">
        <v>4465</v>
      </c>
      <c r="G4357" t="s">
        <v>4558</v>
      </c>
      <c r="R4357" s="1175"/>
    </row>
    <row r="4358" spans="1:18">
      <c r="A4358">
        <v>4353</v>
      </c>
      <c r="B4358" s="6">
        <f>'EstRev 6-10'!G205</f>
        <v>0</v>
      </c>
      <c r="D4358" t="b">
        <f t="shared" ca="1" si="70"/>
        <v>1</v>
      </c>
      <c r="E4358" cm="1">
        <f t="array" aca="1" ref="E4358" ca="1">IF(F4358&lt;&gt;"",INDIRECT("'"&amp;F4358&amp;"'!"&amp;G4358),"")</f>
        <v>0</v>
      </c>
      <c r="F4358" s="1175" t="s">
        <v>4465</v>
      </c>
      <c r="G4358" t="s">
        <v>4559</v>
      </c>
      <c r="R4358" s="1175"/>
    </row>
    <row r="4359" spans="1:18">
      <c r="A4359">
        <v>4354</v>
      </c>
      <c r="B4359" s="6">
        <f>'EstRev 6-10'!C227</f>
        <v>0</v>
      </c>
      <c r="D4359" t="b">
        <f t="shared" ca="1" si="70"/>
        <v>1</v>
      </c>
      <c r="E4359" cm="1">
        <f t="array" aca="1" ref="E4359" ca="1">IF(F4359&lt;&gt;"",INDIRECT("'"&amp;F4359&amp;"'!"&amp;G4359),"")</f>
        <v>0</v>
      </c>
      <c r="F4359" s="1175" t="s">
        <v>4465</v>
      </c>
      <c r="G4359" t="s">
        <v>4560</v>
      </c>
      <c r="R4359" s="1175"/>
    </row>
    <row r="4360" spans="1:18">
      <c r="A4360">
        <v>4355</v>
      </c>
      <c r="B4360" s="6">
        <f>'EstRev 6-10'!F227</f>
        <v>0</v>
      </c>
      <c r="D4360" t="b">
        <f t="shared" ca="1" si="70"/>
        <v>1</v>
      </c>
      <c r="E4360" cm="1">
        <f t="array" aca="1" ref="E4360" ca="1">IF(F4360&lt;&gt;"",INDIRECT("'"&amp;F4360&amp;"'!"&amp;G4360),"")</f>
        <v>0</v>
      </c>
      <c r="F4360" s="1175" t="s">
        <v>4465</v>
      </c>
      <c r="G4360" t="s">
        <v>4561</v>
      </c>
      <c r="R4360" s="1175"/>
    </row>
    <row r="4361" spans="1:18">
      <c r="A4361">
        <v>4356</v>
      </c>
      <c r="B4361" s="6">
        <f>'EstRev 6-10'!G227</f>
        <v>0</v>
      </c>
      <c r="D4361" t="b">
        <f t="shared" ca="1" si="70"/>
        <v>1</v>
      </c>
      <c r="E4361" cm="1">
        <f t="array" aca="1" ref="E4361" ca="1">IF(F4361&lt;&gt;"",INDIRECT("'"&amp;F4361&amp;"'!"&amp;G4361),"")</f>
        <v>0</v>
      </c>
      <c r="F4361" s="1175" t="s">
        <v>4465</v>
      </c>
      <c r="G4361" t="s">
        <v>4562</v>
      </c>
      <c r="R4361" s="1175"/>
    </row>
    <row r="4362" spans="1:18">
      <c r="A4362">
        <v>4357</v>
      </c>
      <c r="B4362" s="6">
        <f>'EstRev 6-10'!C230</f>
        <v>0</v>
      </c>
      <c r="D4362" t="b">
        <f t="shared" ca="1" si="70"/>
        <v>1</v>
      </c>
      <c r="E4362" cm="1">
        <f t="array" aca="1" ref="E4362" ca="1">IF(F4362&lt;&gt;"",INDIRECT("'"&amp;F4362&amp;"'!"&amp;G4362),"")</f>
        <v>0</v>
      </c>
      <c r="F4362" s="1175" t="s">
        <v>4465</v>
      </c>
      <c r="G4362" t="s">
        <v>4563</v>
      </c>
      <c r="R4362" s="1175"/>
    </row>
    <row r="4363" spans="1:18" ht="15" customHeight="1">
      <c r="A4363">
        <v>4358</v>
      </c>
      <c r="B4363" s="6">
        <f>'EstRev 6-10'!D230</f>
        <v>0</v>
      </c>
      <c r="D4363" t="b">
        <f t="shared" ca="1" si="70"/>
        <v>1</v>
      </c>
      <c r="E4363" cm="1">
        <f t="array" aca="1" ref="E4363" ca="1">IF(F4363&lt;&gt;"",INDIRECT("'"&amp;F4363&amp;"'!"&amp;G4363),"")</f>
        <v>0</v>
      </c>
      <c r="F4363" s="1175" t="s">
        <v>4465</v>
      </c>
      <c r="G4363" t="s">
        <v>4564</v>
      </c>
      <c r="H4363" s="3"/>
      <c r="I4363" s="3"/>
      <c r="J4363" s="3"/>
    </row>
    <row r="4364" spans="1:18">
      <c r="A4364">
        <v>4359</v>
      </c>
      <c r="B4364" s="6">
        <f>'EstRev 6-10'!F230</f>
        <v>0</v>
      </c>
      <c r="D4364" t="b">
        <f t="shared" ca="1" si="70"/>
        <v>1</v>
      </c>
      <c r="E4364" cm="1">
        <f t="array" aca="1" ref="E4364" ca="1">IF(F4364&lt;&gt;"",INDIRECT("'"&amp;F4364&amp;"'!"&amp;G4364),"")</f>
        <v>0</v>
      </c>
      <c r="F4364" s="1175" t="s">
        <v>4465</v>
      </c>
      <c r="G4364" t="s">
        <v>4565</v>
      </c>
      <c r="R4364" s="1175"/>
    </row>
    <row r="4365" spans="1:18">
      <c r="A4365">
        <v>4360</v>
      </c>
      <c r="B4365" s="6">
        <f>'EstRev 6-10'!G230</f>
        <v>0</v>
      </c>
      <c r="D4365" t="b">
        <f t="shared" ca="1" si="70"/>
        <v>1</v>
      </c>
      <c r="E4365" cm="1">
        <f t="array" aca="1" ref="E4365" ca="1">IF(F4365&lt;&gt;"",INDIRECT("'"&amp;F4365&amp;"'!"&amp;G4365),"")</f>
        <v>0</v>
      </c>
      <c r="F4365" s="1175" t="s">
        <v>4465</v>
      </c>
      <c r="G4365" t="s">
        <v>4566</v>
      </c>
      <c r="R4365" s="1175"/>
    </row>
    <row r="4366" spans="1:18" ht="15.75" customHeight="1">
      <c r="A4366" s="1">
        <v>4361</v>
      </c>
      <c r="C4366" s="2" t="s">
        <v>3871</v>
      </c>
      <c r="E4366" t="str" cm="1">
        <f t="array" aca="1" ref="E4366" ca="1">IF(F4366&lt;&gt;"",INDIRECT("'"&amp;F4366&amp;"'!"&amp;G4366),"")</f>
        <v/>
      </c>
      <c r="F4366" s="550"/>
      <c r="R4366" s="1175"/>
    </row>
    <row r="4367" spans="1:18" ht="15.75" customHeight="1">
      <c r="A4367" s="1">
        <v>4362</v>
      </c>
      <c r="C4367" s="2" t="s">
        <v>3871</v>
      </c>
      <c r="E4367" t="str" cm="1">
        <f t="array" aca="1" ref="E4367" ca="1">IF(F4367&lt;&gt;"",INDIRECT("'"&amp;F4367&amp;"'!"&amp;G4367),"")</f>
        <v/>
      </c>
      <c r="F4367" s="550"/>
      <c r="R4367" s="1175"/>
    </row>
    <row r="4368" spans="1:18" ht="15.75" customHeight="1">
      <c r="A4368" s="1">
        <v>4363</v>
      </c>
      <c r="C4368" s="2" t="s">
        <v>3871</v>
      </c>
      <c r="E4368" t="str" cm="1">
        <f t="array" aca="1" ref="E4368" ca="1">IF(F4368&lt;&gt;"",INDIRECT("'"&amp;F4368&amp;"'!"&amp;G4368),"")</f>
        <v/>
      </c>
      <c r="F4368" s="550"/>
      <c r="R4368" s="1175"/>
    </row>
    <row r="4369" spans="1:18" ht="15.75" customHeight="1">
      <c r="A4369" s="1">
        <v>4364</v>
      </c>
      <c r="C4369" s="2" t="s">
        <v>3871</v>
      </c>
      <c r="E4369" t="str" cm="1">
        <f t="array" aca="1" ref="E4369" ca="1">IF(F4369&lt;&gt;"",INDIRECT("'"&amp;F4369&amp;"'!"&amp;G4369),"")</f>
        <v/>
      </c>
      <c r="F4369" s="550"/>
      <c r="R4369" s="1175"/>
    </row>
    <row r="4370" spans="1:18" ht="15.75" customHeight="1">
      <c r="A4370" s="1">
        <v>4365</v>
      </c>
      <c r="C4370" s="2" t="s">
        <v>3871</v>
      </c>
      <c r="E4370" t="str" cm="1">
        <f t="array" aca="1" ref="E4370" ca="1">IF(F4370&lt;&gt;"",INDIRECT("'"&amp;F4370&amp;"'!"&amp;G4370),"")</f>
        <v/>
      </c>
      <c r="F4370" s="550"/>
      <c r="R4370" s="1175"/>
    </row>
    <row r="4371" spans="1:18" ht="15.75" customHeight="1">
      <c r="A4371" s="1">
        <v>4366</v>
      </c>
      <c r="C4371" s="2" t="s">
        <v>3871</v>
      </c>
      <c r="E4371" t="str" cm="1">
        <f t="array" aca="1" ref="E4371" ca="1">IF(F4371&lt;&gt;"",INDIRECT("'"&amp;F4371&amp;"'!"&amp;G4371),"")</f>
        <v/>
      </c>
      <c r="F4371" s="550"/>
      <c r="R4371" s="1175"/>
    </row>
    <row r="4372" spans="1:18" ht="15.75" customHeight="1">
      <c r="A4372" s="1">
        <v>4367</v>
      </c>
      <c r="C4372" s="2" t="s">
        <v>3871</v>
      </c>
      <c r="E4372" t="str" cm="1">
        <f t="array" aca="1" ref="E4372" ca="1">IF(F4372&lt;&gt;"",INDIRECT("'"&amp;F4372&amp;"'!"&amp;G4372),"")</f>
        <v/>
      </c>
      <c r="F4372" s="550"/>
      <c r="R4372" s="1175"/>
    </row>
    <row r="4373" spans="1:18" ht="15.75" customHeight="1">
      <c r="A4373" s="1">
        <v>4368</v>
      </c>
      <c r="C4373" s="2" t="s">
        <v>3871</v>
      </c>
      <c r="E4373" t="str" cm="1">
        <f t="array" aca="1" ref="E4373" ca="1">IF(F4373&lt;&gt;"",INDIRECT("'"&amp;F4373&amp;"'!"&amp;G4373),"")</f>
        <v/>
      </c>
      <c r="F4373" s="550"/>
      <c r="R4373" s="1175"/>
    </row>
    <row r="4374" spans="1:18" ht="15.75" customHeight="1">
      <c r="A4374" s="1">
        <v>4369</v>
      </c>
      <c r="C4374" s="2" t="s">
        <v>3871</v>
      </c>
      <c r="E4374" t="str" cm="1">
        <f t="array" aca="1" ref="E4374" ca="1">IF(F4374&lt;&gt;"",INDIRECT("'"&amp;F4374&amp;"'!"&amp;G4374),"")</f>
        <v/>
      </c>
      <c r="F4374" s="550"/>
      <c r="R4374" s="1175"/>
    </row>
    <row r="4375" spans="1:18" ht="15.75" customHeight="1">
      <c r="A4375" s="1">
        <v>4370</v>
      </c>
      <c r="C4375" s="2" t="s">
        <v>3871</v>
      </c>
      <c r="E4375" t="str" cm="1">
        <f t="array" aca="1" ref="E4375" ca="1">IF(F4375&lt;&gt;"",INDIRECT("'"&amp;F4375&amp;"'!"&amp;G4375),"")</f>
        <v/>
      </c>
      <c r="F4375" s="550"/>
      <c r="R4375" s="1175"/>
    </row>
    <row r="4376" spans="1:18" ht="15.75" customHeight="1">
      <c r="A4376" s="1">
        <v>4371</v>
      </c>
      <c r="C4376" s="2" t="s">
        <v>3871</v>
      </c>
      <c r="E4376" t="str" cm="1">
        <f t="array" aca="1" ref="E4376" ca="1">IF(F4376&lt;&gt;"",INDIRECT("'"&amp;F4376&amp;"'!"&amp;G4376),"")</f>
        <v/>
      </c>
      <c r="F4376" s="550"/>
      <c r="R4376" s="1175"/>
    </row>
    <row r="4377" spans="1:18" ht="15.75" customHeight="1">
      <c r="A4377" s="1">
        <v>4372</v>
      </c>
      <c r="C4377" s="2" t="s">
        <v>3871</v>
      </c>
      <c r="E4377" t="str" cm="1">
        <f t="array" aca="1" ref="E4377" ca="1">IF(F4377&lt;&gt;"",INDIRECT("'"&amp;F4377&amp;"'!"&amp;G4377),"")</f>
        <v/>
      </c>
      <c r="F4377" s="550"/>
      <c r="R4377" s="1175"/>
    </row>
    <row r="4378" spans="1:18">
      <c r="A4378">
        <v>4373</v>
      </c>
      <c r="B4378" s="6">
        <f>'EstRev 6-10'!E239</f>
        <v>0</v>
      </c>
      <c r="D4378" t="b">
        <f ca="1">E4378=B4378</f>
        <v>1</v>
      </c>
      <c r="E4378" cm="1">
        <f t="array" aca="1" ref="E4378" ca="1">IF(F4378&lt;&gt;"",INDIRECT("'"&amp;F4378&amp;"'!"&amp;G4378),"")</f>
        <v>0</v>
      </c>
      <c r="F4378" s="1175" t="s">
        <v>4465</v>
      </c>
      <c r="G4378" t="s">
        <v>4567</v>
      </c>
      <c r="R4378" s="1175"/>
    </row>
    <row r="4379" spans="1:18">
      <c r="A4379">
        <v>4374</v>
      </c>
      <c r="B4379" s="6">
        <f>'EstRev 6-10'!I239</f>
        <v>0</v>
      </c>
      <c r="D4379" t="b">
        <f ca="1">E4379=B4379</f>
        <v>1</v>
      </c>
      <c r="E4379" cm="1">
        <f t="array" aca="1" ref="E4379" ca="1">IF(F4379&lt;&gt;"",INDIRECT("'"&amp;F4379&amp;"'!"&amp;G4379),"")</f>
        <v>0</v>
      </c>
      <c r="F4379" s="1175" t="s">
        <v>4465</v>
      </c>
      <c r="G4379" t="s">
        <v>4568</v>
      </c>
      <c r="R4379" s="1175"/>
    </row>
    <row r="4380" spans="1:18" ht="15.75" customHeight="1">
      <c r="A4380" s="1">
        <v>4375</v>
      </c>
      <c r="C4380" s="2" t="s">
        <v>3871</v>
      </c>
      <c r="E4380" t="str" cm="1">
        <f t="array" aca="1" ref="E4380" ca="1">IF(F4380&lt;&gt;"",INDIRECT("'"&amp;F4380&amp;"'!"&amp;G4380),"")</f>
        <v/>
      </c>
      <c r="F4380" s="550"/>
      <c r="R4380" s="1175"/>
    </row>
    <row r="4381" spans="1:18" ht="15.75" customHeight="1">
      <c r="A4381" s="1">
        <v>4376</v>
      </c>
      <c r="C4381" s="2" t="s">
        <v>3581</v>
      </c>
      <c r="E4381" t="str" cm="1">
        <f t="array" aca="1" ref="E4381" ca="1">IF(F4381&lt;&gt;"",INDIRECT("'"&amp;F4381&amp;"'!"&amp;G4381),"")</f>
        <v/>
      </c>
      <c r="F4381" s="550"/>
      <c r="R4381" s="1175"/>
    </row>
    <row r="4382" spans="1:18" ht="15.75" customHeight="1">
      <c r="A4382" s="1">
        <v>4377</v>
      </c>
      <c r="C4382" s="2" t="s">
        <v>3871</v>
      </c>
      <c r="E4382" t="str" cm="1">
        <f t="array" aca="1" ref="E4382" ca="1">IF(F4382&lt;&gt;"",INDIRECT("'"&amp;F4382&amp;"'!"&amp;G4382),"")</f>
        <v/>
      </c>
      <c r="F4382" s="550"/>
      <c r="R4382" s="1175"/>
    </row>
    <row r="4383" spans="1:18" ht="15.75" customHeight="1">
      <c r="A4383" s="1">
        <v>4378</v>
      </c>
      <c r="C4383" s="2" t="s">
        <v>3871</v>
      </c>
      <c r="E4383" t="str" cm="1">
        <f t="array" aca="1" ref="E4383" ca="1">IF(F4383&lt;&gt;"",INDIRECT("'"&amp;F4383&amp;"'!"&amp;G4383),"")</f>
        <v/>
      </c>
      <c r="F4383" s="550"/>
      <c r="R4383" s="1175"/>
    </row>
    <row r="4384" spans="1:18" ht="15.75" customHeight="1">
      <c r="A4384" s="1">
        <v>4379</v>
      </c>
      <c r="C4384" s="2" t="s">
        <v>3871</v>
      </c>
      <c r="E4384" t="str" cm="1">
        <f t="array" aca="1" ref="E4384" ca="1">IF(F4384&lt;&gt;"",INDIRECT("'"&amp;F4384&amp;"'!"&amp;G4384),"")</f>
        <v/>
      </c>
      <c r="F4384" s="550"/>
      <c r="R4384" s="1175"/>
    </row>
    <row r="4385" spans="1:18">
      <c r="A4385">
        <v>4380</v>
      </c>
      <c r="B4385" s="6">
        <f>'EstRev 6-10'!H238</f>
        <v>0</v>
      </c>
      <c r="D4385" t="b">
        <f ca="1">E4385=B4385</f>
        <v>1</v>
      </c>
      <c r="E4385" cm="1">
        <f t="array" aca="1" ref="E4385" ca="1">IF(F4385&lt;&gt;"",INDIRECT("'"&amp;F4385&amp;"'!"&amp;G4385),"")</f>
        <v>0</v>
      </c>
      <c r="F4385" s="1175" t="s">
        <v>4465</v>
      </c>
      <c r="G4385" t="s">
        <v>4569</v>
      </c>
      <c r="R4385" s="1175"/>
    </row>
    <row r="4386" spans="1:18">
      <c r="A4386">
        <v>4381</v>
      </c>
      <c r="B4386" s="6">
        <f>'EstRev 6-10'!K238</f>
        <v>0</v>
      </c>
      <c r="D4386" t="b">
        <f ca="1">E4386=B4386</f>
        <v>1</v>
      </c>
      <c r="E4386" cm="1">
        <f t="array" aca="1" ref="E4386" ca="1">IF(F4386&lt;&gt;"",INDIRECT("'"&amp;F4386&amp;"'!"&amp;G4386),"")</f>
        <v>0</v>
      </c>
      <c r="F4386" s="1175" t="s">
        <v>4465</v>
      </c>
      <c r="G4386" t="s">
        <v>4099</v>
      </c>
      <c r="R4386" s="1175"/>
    </row>
    <row r="4387" spans="1:18">
      <c r="A4387">
        <v>4382</v>
      </c>
      <c r="B4387" s="6">
        <f>'BudgetSum 2-4'!E8</f>
        <v>0</v>
      </c>
      <c r="D4387" t="b">
        <f ca="1">E4387=B4387</f>
        <v>1</v>
      </c>
      <c r="E4387" cm="1">
        <f t="array" aca="1" ref="E4387" ca="1">IF(F4387&lt;&gt;"",INDIRECT("'"&amp;F4387&amp;"'!"&amp;G4387),"")</f>
        <v>0</v>
      </c>
      <c r="F4387" s="1175" t="s">
        <v>3517</v>
      </c>
      <c r="G4387" t="s">
        <v>4352</v>
      </c>
      <c r="R4387" s="1175"/>
    </row>
    <row r="4388" spans="1:18" ht="15" customHeight="1">
      <c r="A4388">
        <v>4383</v>
      </c>
      <c r="B4388" s="6">
        <f>'BudgetSum 2-4'!I8</f>
        <v>0</v>
      </c>
      <c r="D4388" t="b">
        <f ca="1">E4388=B4388</f>
        <v>1</v>
      </c>
      <c r="E4388" cm="1">
        <f t="array" aca="1" ref="E4388" ca="1">IF(F4388&lt;&gt;"",INDIRECT("'"&amp;F4388&amp;"'!"&amp;G4388),"")</f>
        <v>0</v>
      </c>
      <c r="F4388" s="1175" t="s">
        <v>3517</v>
      </c>
      <c r="G4388" t="s">
        <v>4570</v>
      </c>
      <c r="H4388" s="3"/>
      <c r="I4388" s="3"/>
      <c r="J4388" s="3"/>
    </row>
    <row r="4389" spans="1:18" ht="15.75" customHeight="1">
      <c r="A4389" s="1">
        <v>4384</v>
      </c>
      <c r="C4389" s="2" t="s">
        <v>3871</v>
      </c>
      <c r="E4389" t="str" cm="1">
        <f t="array" aca="1" ref="E4389" ca="1">IF(F4389&lt;&gt;"",INDIRECT("'"&amp;F4389&amp;"'!"&amp;G4389),"")</f>
        <v/>
      </c>
      <c r="F4389" s="550"/>
      <c r="R4389" s="1175"/>
    </row>
    <row r="4390" spans="1:18">
      <c r="A4390">
        <v>4385</v>
      </c>
      <c r="B4390" s="6">
        <f>'EstRev 6-10'!D236</f>
        <v>0</v>
      </c>
      <c r="D4390" t="b">
        <f ca="1">E4390=B4390</f>
        <v>1</v>
      </c>
      <c r="E4390" cm="1">
        <f t="array" aca="1" ref="E4390" ca="1">IF(F4390&lt;&gt;"",INDIRECT("'"&amp;F4390&amp;"'!"&amp;G4390),"")</f>
        <v>0</v>
      </c>
      <c r="F4390" s="1175" t="s">
        <v>4465</v>
      </c>
      <c r="G4390" t="s">
        <v>4050</v>
      </c>
      <c r="R4390" s="1175"/>
    </row>
    <row r="4391" spans="1:18">
      <c r="A4391">
        <v>4386</v>
      </c>
      <c r="B4391" s="6">
        <f>'EstRev 6-10'!F236</f>
        <v>0</v>
      </c>
      <c r="D4391" t="b">
        <f ca="1">E4391=B4391</f>
        <v>1</v>
      </c>
      <c r="E4391" cm="1">
        <f t="array" aca="1" ref="E4391" ca="1">IF(F4391&lt;&gt;"",INDIRECT("'"&amp;F4391&amp;"'!"&amp;G4391),"")</f>
        <v>0</v>
      </c>
      <c r="F4391" s="1175" t="s">
        <v>4465</v>
      </c>
      <c r="G4391" t="s">
        <v>4571</v>
      </c>
      <c r="R4391" s="1175"/>
    </row>
    <row r="4392" spans="1:18">
      <c r="A4392">
        <v>4387</v>
      </c>
      <c r="B4392" s="6">
        <f>'EstRev 6-10'!G236</f>
        <v>0</v>
      </c>
      <c r="D4392" t="b">
        <f ca="1">E4392=B4392</f>
        <v>1</v>
      </c>
      <c r="E4392" cm="1">
        <f t="array" aca="1" ref="E4392" ca="1">IF(F4392&lt;&gt;"",INDIRECT("'"&amp;F4392&amp;"'!"&amp;G4392),"")</f>
        <v>0</v>
      </c>
      <c r="F4392" s="1175" t="s">
        <v>4465</v>
      </c>
      <c r="G4392" t="s">
        <v>4572</v>
      </c>
      <c r="R4392" s="1175"/>
    </row>
    <row r="4393" spans="1:18" ht="15.75" customHeight="1">
      <c r="A4393" s="1">
        <v>4388</v>
      </c>
      <c r="C4393" s="2" t="s">
        <v>3581</v>
      </c>
      <c r="E4393" t="str" cm="1">
        <f t="array" aca="1" ref="E4393" ca="1">IF(F4393&lt;&gt;"",INDIRECT("'"&amp;F4393&amp;"'!"&amp;G4393),"")</f>
        <v/>
      </c>
      <c r="F4393" s="550"/>
      <c r="R4393" s="1175"/>
    </row>
    <row r="4394" spans="1:18" ht="15.75" customHeight="1">
      <c r="A4394" s="1">
        <v>4389</v>
      </c>
      <c r="C4394" s="2" t="s">
        <v>3581</v>
      </c>
      <c r="E4394" t="str" cm="1">
        <f t="array" aca="1" ref="E4394" ca="1">IF(F4394&lt;&gt;"",INDIRECT("'"&amp;F4394&amp;"'!"&amp;G4394),"")</f>
        <v/>
      </c>
      <c r="F4394" s="550"/>
      <c r="R4394" s="1175"/>
    </row>
    <row r="4395" spans="1:18" ht="15.75" customHeight="1">
      <c r="A4395" s="1">
        <v>4390</v>
      </c>
      <c r="C4395" s="2" t="s">
        <v>3581</v>
      </c>
      <c r="E4395" t="str" cm="1">
        <f t="array" aca="1" ref="E4395" ca="1">IF(F4395&lt;&gt;"",INDIRECT("'"&amp;F4395&amp;"'!"&amp;G4395),"")</f>
        <v/>
      </c>
      <c r="F4395" s="550"/>
      <c r="R4395" s="1175"/>
    </row>
    <row r="4396" spans="1:18" ht="15.75" customHeight="1">
      <c r="A4396" s="1">
        <v>4391</v>
      </c>
      <c r="C4396" s="2" t="s">
        <v>3581</v>
      </c>
      <c r="E4396" t="str" cm="1">
        <f t="array" aca="1" ref="E4396" ca="1">IF(F4396&lt;&gt;"",INDIRECT("'"&amp;F4396&amp;"'!"&amp;G4396),"")</f>
        <v/>
      </c>
      <c r="F4396" s="550"/>
      <c r="R4396" s="1175"/>
    </row>
    <row r="4397" spans="1:18" ht="15.75" customHeight="1">
      <c r="A4397" s="1">
        <v>4392</v>
      </c>
      <c r="C4397" s="2" t="s">
        <v>3581</v>
      </c>
      <c r="E4397" t="str" cm="1">
        <f t="array" aca="1" ref="E4397" ca="1">IF(F4397&lt;&gt;"",INDIRECT("'"&amp;F4397&amp;"'!"&amp;G4397),"")</f>
        <v/>
      </c>
      <c r="F4397" s="550"/>
      <c r="R4397" s="1175"/>
    </row>
    <row r="4398" spans="1:18" ht="15.75" customHeight="1">
      <c r="A4398" s="1">
        <v>4393</v>
      </c>
      <c r="C4398" s="2" t="s">
        <v>3581</v>
      </c>
      <c r="E4398" t="str" cm="1">
        <f t="array" aca="1" ref="E4398" ca="1">IF(F4398&lt;&gt;"",INDIRECT("'"&amp;F4398&amp;"'!"&amp;G4398),"")</f>
        <v/>
      </c>
      <c r="F4398" s="550"/>
      <c r="R4398" s="1175"/>
    </row>
    <row r="4399" spans="1:18" ht="15.75" customHeight="1">
      <c r="A4399" s="1">
        <v>4394</v>
      </c>
      <c r="C4399" s="2" t="s">
        <v>3581</v>
      </c>
      <c r="E4399" t="str" cm="1">
        <f t="array" aca="1" ref="E4399" ca="1">IF(F4399&lt;&gt;"",INDIRECT("'"&amp;F4399&amp;"'!"&amp;G4399),"")</f>
        <v/>
      </c>
      <c r="F4399" s="550"/>
      <c r="R4399" s="1175"/>
    </row>
    <row r="4400" spans="1:18" ht="15.75" customHeight="1">
      <c r="A4400" s="1">
        <v>4395</v>
      </c>
      <c r="C4400" s="2" t="s">
        <v>3581</v>
      </c>
      <c r="E4400" t="str" cm="1">
        <f t="array" aca="1" ref="E4400" ca="1">IF(F4400&lt;&gt;"",INDIRECT("'"&amp;F4400&amp;"'!"&amp;G4400),"")</f>
        <v/>
      </c>
      <c r="F4400" s="550"/>
      <c r="R4400" s="1175"/>
    </row>
    <row r="4401" spans="1:18" ht="15.75" customHeight="1">
      <c r="A4401" s="1">
        <v>4396</v>
      </c>
      <c r="C4401" s="2" t="s">
        <v>3581</v>
      </c>
      <c r="E4401" t="str" cm="1">
        <f t="array" aca="1" ref="E4401" ca="1">IF(F4401&lt;&gt;"",INDIRECT("'"&amp;F4401&amp;"'!"&amp;G4401),"")</f>
        <v/>
      </c>
      <c r="F4401" s="550"/>
      <c r="R4401" s="1175"/>
    </row>
    <row r="4402" spans="1:18" ht="15.75" customHeight="1">
      <c r="A4402" s="1">
        <v>4397</v>
      </c>
      <c r="C4402" s="2" t="s">
        <v>3581</v>
      </c>
      <c r="E4402" t="str" cm="1">
        <f t="array" aca="1" ref="E4402" ca="1">IF(F4402&lt;&gt;"",INDIRECT("'"&amp;F4402&amp;"'!"&amp;G4402),"")</f>
        <v/>
      </c>
      <c r="F4402" s="550"/>
      <c r="R4402" s="1175"/>
    </row>
    <row r="4403" spans="1:18" ht="15.75" customHeight="1">
      <c r="A4403" s="1">
        <v>4398</v>
      </c>
      <c r="C4403" s="2" t="s">
        <v>3581</v>
      </c>
      <c r="E4403" t="str" cm="1">
        <f t="array" aca="1" ref="E4403" ca="1">IF(F4403&lt;&gt;"",INDIRECT("'"&amp;F4403&amp;"'!"&amp;G4403),"")</f>
        <v/>
      </c>
      <c r="F4403" s="550"/>
    </row>
    <row r="4404" spans="1:18" ht="15.75" customHeight="1">
      <c r="A4404" s="1">
        <v>4399</v>
      </c>
      <c r="C4404" s="2" t="s">
        <v>3581</v>
      </c>
      <c r="E4404" t="str" cm="1">
        <f t="array" aca="1" ref="E4404" ca="1">IF(F4404&lt;&gt;"",INDIRECT("'"&amp;F4404&amp;"'!"&amp;G4404),"")</f>
        <v/>
      </c>
      <c r="F4404" s="550"/>
    </row>
    <row r="4405" spans="1:18" ht="15.75" customHeight="1">
      <c r="A4405" s="1">
        <v>4400</v>
      </c>
      <c r="C4405" s="2" t="s">
        <v>3581</v>
      </c>
      <c r="E4405" t="str" cm="1">
        <f t="array" aca="1" ref="E4405" ca="1">IF(F4405&lt;&gt;"",INDIRECT("'"&amp;F4405&amp;"'!"&amp;G4405),"")</f>
        <v/>
      </c>
      <c r="F4405" s="550"/>
    </row>
    <row r="4406" spans="1:18" ht="15.75" customHeight="1">
      <c r="A4406" s="1">
        <v>4401</v>
      </c>
      <c r="C4406" s="2" t="s">
        <v>3581</v>
      </c>
      <c r="E4406" t="str" cm="1">
        <f t="array" aca="1" ref="E4406" ca="1">IF(F4406&lt;&gt;"",INDIRECT("'"&amp;F4406&amp;"'!"&amp;G4406),"")</f>
        <v/>
      </c>
      <c r="F4406" s="550"/>
    </row>
    <row r="4407" spans="1:18" ht="15.75" customHeight="1">
      <c r="A4407" s="1">
        <v>4402</v>
      </c>
      <c r="C4407" s="2" t="s">
        <v>3581</v>
      </c>
      <c r="E4407" t="str" cm="1">
        <f t="array" aca="1" ref="E4407" ca="1">IF(F4407&lt;&gt;"",INDIRECT("'"&amp;F4407&amp;"'!"&amp;G4407),"")</f>
        <v/>
      </c>
      <c r="F4407" s="550"/>
      <c r="R4407" s="1175"/>
    </row>
    <row r="4408" spans="1:18" ht="15.75" customHeight="1">
      <c r="A4408" s="1">
        <v>4403</v>
      </c>
      <c r="C4408" s="2" t="s">
        <v>3581</v>
      </c>
      <c r="E4408" t="str" cm="1">
        <f t="array" aca="1" ref="E4408" ca="1">IF(F4408&lt;&gt;"",INDIRECT("'"&amp;F4408&amp;"'!"&amp;G4408),"")</f>
        <v/>
      </c>
      <c r="F4408" s="550"/>
      <c r="R4408" s="1175"/>
    </row>
    <row r="4409" spans="1:18" ht="15.75" customHeight="1">
      <c r="A4409" s="1">
        <v>4404</v>
      </c>
      <c r="C4409" s="2" t="s">
        <v>3581</v>
      </c>
      <c r="E4409" t="str" cm="1">
        <f t="array" aca="1" ref="E4409" ca="1">IF(F4409&lt;&gt;"",INDIRECT("'"&amp;F4409&amp;"'!"&amp;G4409),"")</f>
        <v/>
      </c>
      <c r="F4409" s="550"/>
      <c r="R4409" s="1175"/>
    </row>
    <row r="4410" spans="1:18" ht="15.75" customHeight="1">
      <c r="A4410" s="1">
        <v>4405</v>
      </c>
      <c r="C4410" s="2" t="s">
        <v>3581</v>
      </c>
      <c r="E4410" t="str" cm="1">
        <f t="array" aca="1" ref="E4410" ca="1">IF(F4410&lt;&gt;"",INDIRECT("'"&amp;F4410&amp;"'!"&amp;G4410),"")</f>
        <v/>
      </c>
      <c r="F4410" s="550"/>
      <c r="R4410" s="1175"/>
    </row>
    <row r="4411" spans="1:18" ht="15.75" customHeight="1">
      <c r="A4411" s="1">
        <v>4406</v>
      </c>
      <c r="C4411" s="2" t="s">
        <v>3581</v>
      </c>
      <c r="E4411" t="str" cm="1">
        <f t="array" aca="1" ref="E4411" ca="1">IF(F4411&lt;&gt;"",INDIRECT("'"&amp;F4411&amp;"'!"&amp;G4411),"")</f>
        <v/>
      </c>
      <c r="F4411" s="550"/>
      <c r="R4411" s="1175"/>
    </row>
    <row r="4412" spans="1:18" ht="15.75" customHeight="1">
      <c r="A4412" s="1">
        <v>4407</v>
      </c>
      <c r="C4412" s="2" t="s">
        <v>3581</v>
      </c>
      <c r="E4412" t="str" cm="1">
        <f t="array" aca="1" ref="E4412" ca="1">IF(F4412&lt;&gt;"",INDIRECT("'"&amp;F4412&amp;"'!"&amp;G4412),"")</f>
        <v/>
      </c>
      <c r="F4412" s="550"/>
      <c r="R4412" s="1175"/>
    </row>
    <row r="4413" spans="1:18" ht="15.75" customHeight="1">
      <c r="A4413" s="1">
        <v>4408</v>
      </c>
      <c r="C4413" s="2" t="s">
        <v>3581</v>
      </c>
      <c r="E4413" t="str" cm="1">
        <f t="array" aca="1" ref="E4413" ca="1">IF(F4413&lt;&gt;"",INDIRECT("'"&amp;F4413&amp;"'!"&amp;G4413),"")</f>
        <v/>
      </c>
      <c r="F4413" s="550"/>
      <c r="R4413" s="1175"/>
    </row>
    <row r="4414" spans="1:18" ht="15.75" customHeight="1">
      <c r="A4414" s="1">
        <v>4409</v>
      </c>
      <c r="C4414" s="2" t="s">
        <v>3581</v>
      </c>
      <c r="E4414" t="str" cm="1">
        <f t="array" aca="1" ref="E4414" ca="1">IF(F4414&lt;&gt;"",INDIRECT("'"&amp;F4414&amp;"'!"&amp;G4414),"")</f>
        <v/>
      </c>
      <c r="F4414" s="550"/>
      <c r="R4414" s="1175"/>
    </row>
    <row r="4415" spans="1:18" ht="15.75" customHeight="1">
      <c r="A4415" s="1">
        <v>4410</v>
      </c>
      <c r="C4415" s="2" t="s">
        <v>3581</v>
      </c>
      <c r="E4415" t="str" cm="1">
        <f t="array" aca="1" ref="E4415" ca="1">IF(F4415&lt;&gt;"",INDIRECT("'"&amp;F4415&amp;"'!"&amp;G4415),"")</f>
        <v/>
      </c>
      <c r="F4415" s="550"/>
      <c r="R4415" s="1175"/>
    </row>
    <row r="4416" spans="1:18" ht="15.75" customHeight="1">
      <c r="A4416" s="1">
        <v>4411</v>
      </c>
      <c r="C4416" s="2" t="s">
        <v>3581</v>
      </c>
      <c r="E4416" t="str" cm="1">
        <f t="array" aca="1" ref="E4416" ca="1">IF(F4416&lt;&gt;"",INDIRECT("'"&amp;F4416&amp;"'!"&amp;G4416),"")</f>
        <v/>
      </c>
      <c r="F4416" s="550"/>
      <c r="R4416" s="1175"/>
    </row>
    <row r="4417" spans="1:18" ht="15.75" customHeight="1">
      <c r="A4417" s="1">
        <v>4412</v>
      </c>
      <c r="C4417" s="2" t="s">
        <v>3581</v>
      </c>
      <c r="E4417" t="str" cm="1">
        <f t="array" aca="1" ref="E4417" ca="1">IF(F4417&lt;&gt;"",INDIRECT("'"&amp;F4417&amp;"'!"&amp;G4417),"")</f>
        <v/>
      </c>
      <c r="F4417" s="550"/>
      <c r="R4417" s="1175"/>
    </row>
    <row r="4418" spans="1:18" ht="15.75" customHeight="1">
      <c r="A4418" s="1">
        <v>4413</v>
      </c>
      <c r="C4418" s="2" t="s">
        <v>3581</v>
      </c>
      <c r="E4418" t="str" cm="1">
        <f t="array" aca="1" ref="E4418" ca="1">IF(F4418&lt;&gt;"",INDIRECT("'"&amp;F4418&amp;"'!"&amp;G4418),"")</f>
        <v/>
      </c>
      <c r="F4418" s="550"/>
      <c r="R4418" s="1175"/>
    </row>
    <row r="4419" spans="1:18" ht="15.75" customHeight="1">
      <c r="A4419" s="1">
        <v>4414</v>
      </c>
      <c r="C4419" s="2" t="s">
        <v>3581</v>
      </c>
      <c r="E4419" t="str" cm="1">
        <f t="array" aca="1" ref="E4419" ca="1">IF(F4419&lt;&gt;"",INDIRECT("'"&amp;F4419&amp;"'!"&amp;G4419),"")</f>
        <v/>
      </c>
      <c r="F4419" s="550"/>
      <c r="R4419" s="1175"/>
    </row>
    <row r="4420" spans="1:18" ht="15.75" customHeight="1">
      <c r="A4420" s="1">
        <v>4415</v>
      </c>
      <c r="C4420" s="2" t="s">
        <v>3581</v>
      </c>
      <c r="E4420" t="str" cm="1">
        <f t="array" aca="1" ref="E4420" ca="1">IF(F4420&lt;&gt;"",INDIRECT("'"&amp;F4420&amp;"'!"&amp;G4420),"")</f>
        <v/>
      </c>
      <c r="F4420" s="550"/>
      <c r="R4420" s="1175"/>
    </row>
    <row r="4421" spans="1:18" ht="15.75" customHeight="1">
      <c r="A4421" s="1">
        <v>4416</v>
      </c>
      <c r="C4421" s="2" t="s">
        <v>3581</v>
      </c>
      <c r="E4421" t="str" cm="1">
        <f t="array" aca="1" ref="E4421" ca="1">IF(F4421&lt;&gt;"",INDIRECT("'"&amp;F4421&amp;"'!"&amp;G4421),"")</f>
        <v/>
      </c>
      <c r="F4421" s="550"/>
      <c r="R4421" s="1175"/>
    </row>
    <row r="4422" spans="1:18" ht="15.75" customHeight="1">
      <c r="A4422" s="1">
        <v>4417</v>
      </c>
      <c r="C4422" s="2" t="s">
        <v>3581</v>
      </c>
      <c r="E4422" t="str" cm="1">
        <f t="array" aca="1" ref="E4422" ca="1">IF(F4422&lt;&gt;"",INDIRECT("'"&amp;F4422&amp;"'!"&amp;G4422),"")</f>
        <v/>
      </c>
      <c r="F4422" s="550"/>
      <c r="R4422" s="1175"/>
    </row>
    <row r="4423" spans="1:18" ht="15.75" customHeight="1">
      <c r="A4423" s="1">
        <v>4418</v>
      </c>
      <c r="C4423" s="2" t="s">
        <v>3581</v>
      </c>
      <c r="E4423" t="str" cm="1">
        <f t="array" aca="1" ref="E4423" ca="1">IF(F4423&lt;&gt;"",INDIRECT("'"&amp;F4423&amp;"'!"&amp;G4423),"")</f>
        <v/>
      </c>
      <c r="F4423" s="550"/>
      <c r="R4423" s="1175"/>
    </row>
    <row r="4424" spans="1:18" ht="15.75" customHeight="1">
      <c r="A4424" s="1">
        <v>4419</v>
      </c>
      <c r="C4424" s="2" t="s">
        <v>3581</v>
      </c>
      <c r="E4424" t="str" cm="1">
        <f t="array" aca="1" ref="E4424" ca="1">IF(F4424&lt;&gt;"",INDIRECT("'"&amp;F4424&amp;"'!"&amp;G4424),"")</f>
        <v/>
      </c>
      <c r="F4424" s="550"/>
      <c r="R4424" s="1175"/>
    </row>
    <row r="4425" spans="1:18" ht="15.75" customHeight="1">
      <c r="A4425" s="1">
        <v>4420</v>
      </c>
      <c r="C4425" s="2" t="s">
        <v>3581</v>
      </c>
      <c r="E4425" t="str" cm="1">
        <f t="array" aca="1" ref="E4425" ca="1">IF(F4425&lt;&gt;"",INDIRECT("'"&amp;F4425&amp;"'!"&amp;G4425),"")</f>
        <v/>
      </c>
      <c r="F4425" s="550"/>
      <c r="R4425" s="1175"/>
    </row>
    <row r="4426" spans="1:18" ht="15.75" customHeight="1">
      <c r="A4426" s="1">
        <v>4421</v>
      </c>
      <c r="C4426" s="2" t="s">
        <v>3581</v>
      </c>
      <c r="E4426" t="str" cm="1">
        <f t="array" aca="1" ref="E4426" ca="1">IF(F4426&lt;&gt;"",INDIRECT("'"&amp;F4426&amp;"'!"&amp;G4426),"")</f>
        <v/>
      </c>
      <c r="F4426" s="550"/>
      <c r="R4426" s="1175"/>
    </row>
    <row r="4427" spans="1:18" ht="15.75" customHeight="1">
      <c r="A4427" s="1">
        <v>4422</v>
      </c>
      <c r="C4427" s="2" t="s">
        <v>3581</v>
      </c>
      <c r="E4427" t="str" cm="1">
        <f t="array" aca="1" ref="E4427" ca="1">IF(F4427&lt;&gt;"",INDIRECT("'"&amp;F4427&amp;"'!"&amp;G4427),"")</f>
        <v/>
      </c>
      <c r="F4427" s="550"/>
    </row>
    <row r="4428" spans="1:18" ht="15.75" customHeight="1">
      <c r="A4428" s="1">
        <v>4423</v>
      </c>
      <c r="C4428" s="2" t="s">
        <v>3581</v>
      </c>
      <c r="E4428" t="str" cm="1">
        <f t="array" aca="1" ref="E4428" ca="1">IF(F4428&lt;&gt;"",INDIRECT("'"&amp;F4428&amp;"'!"&amp;G4428),"")</f>
        <v/>
      </c>
      <c r="F4428" s="550"/>
    </row>
    <row r="4429" spans="1:18" ht="15.75" customHeight="1">
      <c r="A4429" s="1">
        <v>4424</v>
      </c>
      <c r="C4429" s="2" t="s">
        <v>3581</v>
      </c>
      <c r="E4429" t="str" cm="1">
        <f t="array" aca="1" ref="E4429" ca="1">IF(F4429&lt;&gt;"",INDIRECT("'"&amp;F4429&amp;"'!"&amp;G4429),"")</f>
        <v/>
      </c>
      <c r="F4429" s="550"/>
      <c r="R4429" s="1175"/>
    </row>
    <row r="4430" spans="1:18" ht="15.75" customHeight="1">
      <c r="A4430" s="1">
        <v>4425</v>
      </c>
      <c r="C4430" s="2" t="s">
        <v>3581</v>
      </c>
      <c r="E4430" t="str" cm="1">
        <f t="array" aca="1" ref="E4430" ca="1">IF(F4430&lt;&gt;"",INDIRECT("'"&amp;F4430&amp;"'!"&amp;G4430),"")</f>
        <v/>
      </c>
      <c r="F4430" s="550"/>
      <c r="R4430" s="1175"/>
    </row>
    <row r="4431" spans="1:18" ht="15.75" customHeight="1">
      <c r="A4431" s="1">
        <v>4426</v>
      </c>
      <c r="C4431" s="2" t="s">
        <v>3581</v>
      </c>
      <c r="E4431" t="str" cm="1">
        <f t="array" aca="1" ref="E4431" ca="1">IF(F4431&lt;&gt;"",INDIRECT("'"&amp;F4431&amp;"'!"&amp;G4431),"")</f>
        <v/>
      </c>
      <c r="F4431" s="550"/>
    </row>
    <row r="4432" spans="1:18" ht="15.75" customHeight="1">
      <c r="A4432" s="1">
        <v>4427</v>
      </c>
      <c r="C4432" s="2" t="s">
        <v>3581</v>
      </c>
      <c r="E4432" t="str" cm="1">
        <f t="array" aca="1" ref="E4432" ca="1">IF(F4432&lt;&gt;"",INDIRECT("'"&amp;F4432&amp;"'!"&amp;G4432),"")</f>
        <v/>
      </c>
      <c r="F4432" s="550"/>
    </row>
    <row r="4433" spans="1:18" ht="15.75" customHeight="1">
      <c r="A4433" s="1">
        <v>4428</v>
      </c>
      <c r="C4433" s="2" t="s">
        <v>3581</v>
      </c>
      <c r="E4433" t="str" cm="1">
        <f t="array" aca="1" ref="E4433" ca="1">IF(F4433&lt;&gt;"",INDIRECT("'"&amp;F4433&amp;"'!"&amp;G4433),"")</f>
        <v/>
      </c>
      <c r="F4433" s="550"/>
    </row>
    <row r="4434" spans="1:18" ht="15.75" customHeight="1">
      <c r="A4434" s="1">
        <v>4429</v>
      </c>
      <c r="C4434" s="2" t="s">
        <v>3581</v>
      </c>
      <c r="E4434" t="str" cm="1">
        <f t="array" aca="1" ref="E4434" ca="1">IF(F4434&lt;&gt;"",INDIRECT("'"&amp;F4434&amp;"'!"&amp;G4434),"")</f>
        <v/>
      </c>
      <c r="F4434" s="550"/>
    </row>
    <row r="4435" spans="1:18" ht="15.75" customHeight="1">
      <c r="A4435" s="1">
        <v>4430</v>
      </c>
      <c r="C4435" s="2" t="s">
        <v>3581</v>
      </c>
      <c r="E4435" t="str" cm="1">
        <f t="array" aca="1" ref="E4435" ca="1">IF(F4435&lt;&gt;"",INDIRECT("'"&amp;F4435&amp;"'!"&amp;G4435),"")</f>
        <v/>
      </c>
      <c r="F4435" s="550"/>
    </row>
    <row r="4436" spans="1:18" ht="15.75" customHeight="1">
      <c r="A4436" s="1">
        <v>4431</v>
      </c>
      <c r="C4436" s="2" t="s">
        <v>3581</v>
      </c>
      <c r="E4436" t="str" cm="1">
        <f t="array" aca="1" ref="E4436" ca="1">IF(F4436&lt;&gt;"",INDIRECT("'"&amp;F4436&amp;"'!"&amp;G4436),"")</f>
        <v/>
      </c>
      <c r="F4436" s="550"/>
    </row>
    <row r="4437" spans="1:18" ht="15.75" customHeight="1">
      <c r="A4437" s="1">
        <v>4432</v>
      </c>
      <c r="C4437" s="2" t="s">
        <v>3581</v>
      </c>
      <c r="E4437" t="str" cm="1">
        <f t="array" aca="1" ref="E4437" ca="1">IF(F4437&lt;&gt;"",INDIRECT("'"&amp;F4437&amp;"'!"&amp;G4437),"")</f>
        <v/>
      </c>
      <c r="F4437" s="550"/>
      <c r="R4437" s="1175"/>
    </row>
    <row r="4438" spans="1:18" ht="15.75" customHeight="1">
      <c r="A4438" s="1">
        <v>4433</v>
      </c>
      <c r="C4438" s="2" t="s">
        <v>3581</v>
      </c>
      <c r="E4438" t="str" cm="1">
        <f t="array" aca="1" ref="E4438" ca="1">IF(F4438&lt;&gt;"",INDIRECT("'"&amp;F4438&amp;"'!"&amp;G4438),"")</f>
        <v/>
      </c>
      <c r="F4438" s="550"/>
      <c r="R4438" s="1175"/>
    </row>
    <row r="4439" spans="1:18" ht="15.75" customHeight="1">
      <c r="A4439" s="1">
        <v>4434</v>
      </c>
      <c r="C4439" s="2" t="s">
        <v>3581</v>
      </c>
      <c r="E4439" t="str" cm="1">
        <f t="array" aca="1" ref="E4439" ca="1">IF(F4439&lt;&gt;"",INDIRECT("'"&amp;F4439&amp;"'!"&amp;G4439),"")</f>
        <v/>
      </c>
      <c r="F4439" s="550"/>
    </row>
    <row r="4440" spans="1:18" ht="15.75" customHeight="1">
      <c r="A4440" s="1">
        <v>4435</v>
      </c>
      <c r="C4440" s="2" t="s">
        <v>3581</v>
      </c>
      <c r="E4440" t="str" cm="1">
        <f t="array" aca="1" ref="E4440" ca="1">IF(F4440&lt;&gt;"",INDIRECT("'"&amp;F4440&amp;"'!"&amp;G4440),"")</f>
        <v/>
      </c>
      <c r="F4440" s="550"/>
    </row>
    <row r="4441" spans="1:18" ht="15.75" customHeight="1">
      <c r="A4441" s="1">
        <v>4436</v>
      </c>
      <c r="C4441" s="2" t="s">
        <v>3581</v>
      </c>
      <c r="E4441" t="str" cm="1">
        <f t="array" aca="1" ref="E4441" ca="1">IF(F4441&lt;&gt;"",INDIRECT("'"&amp;F4441&amp;"'!"&amp;G4441),"")</f>
        <v/>
      </c>
      <c r="F4441" s="550"/>
    </row>
    <row r="4442" spans="1:18" ht="15.75" customHeight="1">
      <c r="A4442" s="1">
        <v>4437</v>
      </c>
      <c r="C4442" s="2" t="s">
        <v>3581</v>
      </c>
      <c r="E4442" t="str" cm="1">
        <f t="array" aca="1" ref="E4442" ca="1">IF(F4442&lt;&gt;"",INDIRECT("'"&amp;F4442&amp;"'!"&amp;G4442),"")</f>
        <v/>
      </c>
      <c r="F4442" s="550"/>
    </row>
    <row r="4443" spans="1:18" ht="15.75" customHeight="1">
      <c r="A4443" s="1">
        <v>4438</v>
      </c>
      <c r="C4443" s="2" t="s">
        <v>3581</v>
      </c>
      <c r="E4443" t="str" cm="1">
        <f t="array" aca="1" ref="E4443" ca="1">IF(F4443&lt;&gt;"",INDIRECT("'"&amp;F4443&amp;"'!"&amp;G4443),"")</f>
        <v/>
      </c>
      <c r="F4443" s="550"/>
    </row>
    <row r="4444" spans="1:18" ht="15.75" customHeight="1">
      <c r="A4444" s="1">
        <v>4439</v>
      </c>
      <c r="C4444" s="2" t="s">
        <v>3581</v>
      </c>
      <c r="E4444" t="str" cm="1">
        <f t="array" aca="1" ref="E4444" ca="1">IF(F4444&lt;&gt;"",INDIRECT("'"&amp;F4444&amp;"'!"&amp;G4444),"")</f>
        <v/>
      </c>
      <c r="F4444" s="550"/>
    </row>
    <row r="4445" spans="1:18" ht="15.75" customHeight="1">
      <c r="A4445" s="1">
        <v>4440</v>
      </c>
      <c r="C4445" s="2" t="s">
        <v>3581</v>
      </c>
      <c r="E4445" t="str" cm="1">
        <f t="array" aca="1" ref="E4445" ca="1">IF(F4445&lt;&gt;"",INDIRECT("'"&amp;F4445&amp;"'!"&amp;G4445),"")</f>
        <v/>
      </c>
      <c r="F4445" s="550"/>
    </row>
    <row r="4446" spans="1:18" ht="15.75" customHeight="1">
      <c r="A4446" s="1">
        <v>4441</v>
      </c>
      <c r="C4446" s="2" t="s">
        <v>3581</v>
      </c>
      <c r="E4446" t="str" cm="1">
        <f t="array" aca="1" ref="E4446" ca="1">IF(F4446&lt;&gt;"",INDIRECT("'"&amp;F4446&amp;"'!"&amp;G4446),"")</f>
        <v/>
      </c>
      <c r="F4446" s="550"/>
    </row>
    <row r="4447" spans="1:18" ht="15.75" customHeight="1">
      <c r="A4447" s="1">
        <v>4442</v>
      </c>
      <c r="C4447" s="2" t="s">
        <v>3581</v>
      </c>
      <c r="E4447" t="str" cm="1">
        <f t="array" aca="1" ref="E4447" ca="1">IF(F4447&lt;&gt;"",INDIRECT("'"&amp;F4447&amp;"'!"&amp;G4447),"")</f>
        <v/>
      </c>
      <c r="F4447" s="550"/>
      <c r="R4447" s="1175"/>
    </row>
    <row r="4448" spans="1:18" ht="15.75" customHeight="1">
      <c r="A4448" s="1">
        <v>4443</v>
      </c>
      <c r="C4448" s="2" t="s">
        <v>3581</v>
      </c>
      <c r="E4448" t="str" cm="1">
        <f t="array" aca="1" ref="E4448" ca="1">IF(F4448&lt;&gt;"",INDIRECT("'"&amp;F4448&amp;"'!"&amp;G4448),"")</f>
        <v/>
      </c>
      <c r="F4448" s="550"/>
      <c r="R4448" s="1175"/>
    </row>
    <row r="4449" spans="1:18" ht="15.75" customHeight="1">
      <c r="A4449" s="1">
        <v>4444</v>
      </c>
      <c r="C4449" s="2" t="s">
        <v>3581</v>
      </c>
      <c r="E4449" t="str" cm="1">
        <f t="array" aca="1" ref="E4449" ca="1">IF(F4449&lt;&gt;"",INDIRECT("'"&amp;F4449&amp;"'!"&amp;G4449),"")</f>
        <v/>
      </c>
      <c r="F4449" s="550"/>
      <c r="R4449" s="1175"/>
    </row>
    <row r="4450" spans="1:18" ht="15.75" customHeight="1">
      <c r="A4450" s="1">
        <v>4445</v>
      </c>
      <c r="C4450" s="2" t="s">
        <v>3581</v>
      </c>
      <c r="E4450" t="str" cm="1">
        <f t="array" aca="1" ref="E4450" ca="1">IF(F4450&lt;&gt;"",INDIRECT("'"&amp;F4450&amp;"'!"&amp;G4450),"")</f>
        <v/>
      </c>
      <c r="F4450" s="550"/>
      <c r="R4450" s="1175"/>
    </row>
    <row r="4451" spans="1:18" ht="15.75" customHeight="1">
      <c r="A4451" s="1">
        <v>4446</v>
      </c>
      <c r="C4451" s="2" t="s">
        <v>3581</v>
      </c>
      <c r="E4451" t="str" cm="1">
        <f t="array" aca="1" ref="E4451" ca="1">IF(F4451&lt;&gt;"",INDIRECT("'"&amp;F4451&amp;"'!"&amp;G4451),"")</f>
        <v/>
      </c>
      <c r="F4451" s="550"/>
    </row>
    <row r="4452" spans="1:18" ht="15.75" customHeight="1">
      <c r="A4452" s="1">
        <v>4447</v>
      </c>
      <c r="C4452" s="2" t="s">
        <v>3581</v>
      </c>
      <c r="E4452" t="str" cm="1">
        <f t="array" aca="1" ref="E4452" ca="1">IF(F4452&lt;&gt;"",INDIRECT("'"&amp;F4452&amp;"'!"&amp;G4452),"")</f>
        <v/>
      </c>
      <c r="F4452" s="550"/>
    </row>
    <row r="4453" spans="1:18" ht="15.75" customHeight="1">
      <c r="A4453" s="1">
        <v>4448</v>
      </c>
      <c r="C4453" s="2" t="s">
        <v>3581</v>
      </c>
      <c r="E4453" t="str" cm="1">
        <f t="array" aca="1" ref="E4453" ca="1">IF(F4453&lt;&gt;"",INDIRECT("'"&amp;F4453&amp;"'!"&amp;G4453),"")</f>
        <v/>
      </c>
      <c r="F4453" s="550"/>
    </row>
    <row r="4454" spans="1:18" ht="15.75" customHeight="1">
      <c r="A4454" s="1">
        <v>4449</v>
      </c>
      <c r="C4454" s="2" t="s">
        <v>3581</v>
      </c>
      <c r="E4454" t="str" cm="1">
        <f t="array" aca="1" ref="E4454" ca="1">IF(F4454&lt;&gt;"",INDIRECT("'"&amp;F4454&amp;"'!"&amp;G4454),"")</f>
        <v/>
      </c>
      <c r="F4454" s="550"/>
    </row>
    <row r="4455" spans="1:18" ht="15.75" customHeight="1">
      <c r="A4455" s="1">
        <v>4450</v>
      </c>
      <c r="C4455" s="2" t="s">
        <v>3581</v>
      </c>
      <c r="E4455" t="str" cm="1">
        <f t="array" aca="1" ref="E4455" ca="1">IF(F4455&lt;&gt;"",INDIRECT("'"&amp;F4455&amp;"'!"&amp;G4455),"")</f>
        <v/>
      </c>
      <c r="F4455" s="550"/>
    </row>
    <row r="4456" spans="1:18" ht="15.75" customHeight="1">
      <c r="A4456" s="1">
        <v>4451</v>
      </c>
      <c r="C4456" s="2" t="s">
        <v>3581</v>
      </c>
      <c r="E4456" t="str" cm="1">
        <f t="array" aca="1" ref="E4456" ca="1">IF(F4456&lt;&gt;"",INDIRECT("'"&amp;F4456&amp;"'!"&amp;G4456),"")</f>
        <v/>
      </c>
      <c r="F4456" s="550"/>
    </row>
    <row r="4457" spans="1:18" ht="15.75" customHeight="1">
      <c r="A4457" s="1">
        <v>4452</v>
      </c>
      <c r="C4457" s="2" t="s">
        <v>3581</v>
      </c>
      <c r="E4457" t="str" cm="1">
        <f t="array" aca="1" ref="E4457" ca="1">IF(F4457&lt;&gt;"",INDIRECT("'"&amp;F4457&amp;"'!"&amp;G4457),"")</f>
        <v/>
      </c>
      <c r="F4457" s="550"/>
    </row>
    <row r="4458" spans="1:18" ht="15.75" customHeight="1">
      <c r="A4458" s="1">
        <v>4453</v>
      </c>
      <c r="C4458" s="2" t="s">
        <v>3581</v>
      </c>
      <c r="E4458" t="str" cm="1">
        <f t="array" aca="1" ref="E4458" ca="1">IF(F4458&lt;&gt;"",INDIRECT("'"&amp;F4458&amp;"'!"&amp;G4458),"")</f>
        <v/>
      </c>
      <c r="F4458" s="550"/>
    </row>
    <row r="4459" spans="1:18" ht="15.75" customHeight="1">
      <c r="A4459" s="1">
        <v>4454</v>
      </c>
      <c r="C4459" s="2" t="s">
        <v>3581</v>
      </c>
      <c r="E4459" t="str" cm="1">
        <f t="array" aca="1" ref="E4459" ca="1">IF(F4459&lt;&gt;"",INDIRECT("'"&amp;F4459&amp;"'!"&amp;G4459),"")</f>
        <v/>
      </c>
      <c r="F4459" s="550"/>
    </row>
    <row r="4460" spans="1:18" ht="15.75" customHeight="1">
      <c r="A4460" s="1">
        <v>4455</v>
      </c>
      <c r="C4460" s="2" t="s">
        <v>3581</v>
      </c>
      <c r="E4460" t="str" cm="1">
        <f t="array" aca="1" ref="E4460" ca="1">IF(F4460&lt;&gt;"",INDIRECT("'"&amp;F4460&amp;"'!"&amp;G4460),"")</f>
        <v/>
      </c>
      <c r="F4460" s="550"/>
    </row>
    <row r="4461" spans="1:18" ht="15.75" customHeight="1">
      <c r="A4461" s="1">
        <v>4456</v>
      </c>
      <c r="C4461" s="2" t="s">
        <v>3581</v>
      </c>
      <c r="E4461" t="str" cm="1">
        <f t="array" aca="1" ref="E4461" ca="1">IF(F4461&lt;&gt;"",INDIRECT("'"&amp;F4461&amp;"'!"&amp;G4461),"")</f>
        <v/>
      </c>
      <c r="F4461" s="550"/>
    </row>
    <row r="4462" spans="1:18" ht="15.75" customHeight="1">
      <c r="A4462" s="1">
        <v>4457</v>
      </c>
      <c r="C4462" s="2" t="s">
        <v>3581</v>
      </c>
      <c r="E4462" t="str" cm="1">
        <f t="array" aca="1" ref="E4462" ca="1">IF(F4462&lt;&gt;"",INDIRECT("'"&amp;F4462&amp;"'!"&amp;G4462),"")</f>
        <v/>
      </c>
      <c r="F4462" s="550"/>
    </row>
    <row r="4463" spans="1:18" ht="15.75" customHeight="1">
      <c r="A4463" s="1">
        <v>4458</v>
      </c>
      <c r="C4463" s="2" t="s">
        <v>3581</v>
      </c>
      <c r="E4463" t="str" cm="1">
        <f t="array" aca="1" ref="E4463" ca="1">IF(F4463&lt;&gt;"",INDIRECT("'"&amp;F4463&amp;"'!"&amp;G4463),"")</f>
        <v/>
      </c>
      <c r="F4463" s="550"/>
    </row>
    <row r="4464" spans="1:18" ht="15.75" customHeight="1">
      <c r="A4464" s="1">
        <v>4459</v>
      </c>
      <c r="C4464" s="2" t="s">
        <v>3581</v>
      </c>
      <c r="E4464" t="str" cm="1">
        <f t="array" aca="1" ref="E4464" ca="1">IF(F4464&lt;&gt;"",INDIRECT("'"&amp;F4464&amp;"'!"&amp;G4464),"")</f>
        <v/>
      </c>
      <c r="F4464" s="550"/>
    </row>
    <row r="4465" spans="1:18" ht="15.75" customHeight="1">
      <c r="A4465" s="1">
        <v>4460</v>
      </c>
      <c r="C4465" s="2" t="s">
        <v>3581</v>
      </c>
      <c r="E4465" t="str" cm="1">
        <f t="array" aca="1" ref="E4465" ca="1">IF(F4465&lt;&gt;"",INDIRECT("'"&amp;F4465&amp;"'!"&amp;G4465),"")</f>
        <v/>
      </c>
      <c r="F4465" s="550"/>
    </row>
    <row r="4466" spans="1:18" ht="15.75" customHeight="1">
      <c r="A4466" s="1">
        <v>4461</v>
      </c>
      <c r="C4466" s="2" t="s">
        <v>3581</v>
      </c>
      <c r="E4466" t="str" cm="1">
        <f t="array" aca="1" ref="E4466" ca="1">IF(F4466&lt;&gt;"",INDIRECT("'"&amp;F4466&amp;"'!"&amp;G4466),"")</f>
        <v/>
      </c>
      <c r="F4466" s="550"/>
    </row>
    <row r="4467" spans="1:18" ht="15.75" customHeight="1">
      <c r="A4467" s="1">
        <v>4462</v>
      </c>
      <c r="C4467" s="2" t="s">
        <v>3581</v>
      </c>
      <c r="E4467" t="str" cm="1">
        <f t="array" aca="1" ref="E4467" ca="1">IF(F4467&lt;&gt;"",INDIRECT("'"&amp;F4467&amp;"'!"&amp;G4467),"")</f>
        <v/>
      </c>
      <c r="F4467" s="550"/>
    </row>
    <row r="4468" spans="1:18" ht="15.75" customHeight="1">
      <c r="A4468" s="1">
        <v>4463</v>
      </c>
      <c r="C4468" s="2" t="s">
        <v>3581</v>
      </c>
      <c r="E4468" t="str" cm="1">
        <f t="array" aca="1" ref="E4468" ca="1">IF(F4468&lt;&gt;"",INDIRECT("'"&amp;F4468&amp;"'!"&amp;G4468),"")</f>
        <v/>
      </c>
      <c r="F4468" s="550"/>
    </row>
    <row r="4469" spans="1:18" ht="15.75" customHeight="1">
      <c r="A4469" s="1">
        <v>4464</v>
      </c>
      <c r="C4469" s="2" t="s">
        <v>3581</v>
      </c>
      <c r="E4469" t="str" cm="1">
        <f t="array" aca="1" ref="E4469" ca="1">IF(F4469&lt;&gt;"",INDIRECT("'"&amp;F4469&amp;"'!"&amp;G4469),"")</f>
        <v/>
      </c>
      <c r="F4469" s="550"/>
    </row>
    <row r="4470" spans="1:18" ht="15.75" customHeight="1">
      <c r="A4470" s="1">
        <v>4465</v>
      </c>
      <c r="C4470" s="2" t="s">
        <v>3581</v>
      </c>
      <c r="E4470" t="str" cm="1">
        <f t="array" aca="1" ref="E4470" ca="1">IF(F4470&lt;&gt;"",INDIRECT("'"&amp;F4470&amp;"'!"&amp;G4470),"")</f>
        <v/>
      </c>
      <c r="F4470" s="550"/>
    </row>
    <row r="4471" spans="1:18" ht="15.75" customHeight="1">
      <c r="A4471" s="1">
        <v>4466</v>
      </c>
      <c r="C4471" s="2" t="s">
        <v>3581</v>
      </c>
      <c r="E4471" t="str" cm="1">
        <f t="array" aca="1" ref="E4471" ca="1">IF(F4471&lt;&gt;"",INDIRECT("'"&amp;F4471&amp;"'!"&amp;G4471),"")</f>
        <v/>
      </c>
      <c r="F4471" s="550"/>
    </row>
    <row r="4472" spans="1:18" ht="15.75" customHeight="1">
      <c r="A4472" s="1">
        <v>4467</v>
      </c>
      <c r="C4472" s="2" t="s">
        <v>3581</v>
      </c>
      <c r="E4472" t="str" cm="1">
        <f t="array" aca="1" ref="E4472" ca="1">IF(F4472&lt;&gt;"",INDIRECT("'"&amp;F4472&amp;"'!"&amp;G4472),"")</f>
        <v/>
      </c>
      <c r="F4472" s="550"/>
    </row>
    <row r="4473" spans="1:18" ht="15.75" customHeight="1">
      <c r="A4473" s="1">
        <v>4468</v>
      </c>
      <c r="C4473" s="2" t="s">
        <v>3581</v>
      </c>
      <c r="E4473" t="str" cm="1">
        <f t="array" aca="1" ref="E4473" ca="1">IF(F4473&lt;&gt;"",INDIRECT("'"&amp;F4473&amp;"'!"&amp;G4473),"")</f>
        <v/>
      </c>
      <c r="F4473" s="550"/>
      <c r="R4473" s="1175"/>
    </row>
    <row r="4474" spans="1:18" ht="15.75" customHeight="1">
      <c r="A4474" s="1">
        <v>4469</v>
      </c>
      <c r="C4474" s="2" t="s">
        <v>3581</v>
      </c>
      <c r="E4474" t="str" cm="1">
        <f t="array" aca="1" ref="E4474" ca="1">IF(F4474&lt;&gt;"",INDIRECT("'"&amp;F4474&amp;"'!"&amp;G4474),"")</f>
        <v/>
      </c>
      <c r="F4474" s="550"/>
    </row>
    <row r="4475" spans="1:18" ht="15.75" customHeight="1">
      <c r="A4475" s="1">
        <v>4470</v>
      </c>
      <c r="C4475" s="2" t="s">
        <v>3581</v>
      </c>
      <c r="E4475" t="str" cm="1">
        <f t="array" aca="1" ref="E4475" ca="1">IF(F4475&lt;&gt;"",INDIRECT("'"&amp;F4475&amp;"'!"&amp;G4475),"")</f>
        <v/>
      </c>
      <c r="F4475" s="550"/>
      <c r="R4475" s="1175"/>
    </row>
    <row r="4476" spans="1:18" ht="15.75" customHeight="1">
      <c r="A4476" s="1">
        <v>4471</v>
      </c>
      <c r="C4476" s="2" t="s">
        <v>3581</v>
      </c>
      <c r="E4476" t="str" cm="1">
        <f t="array" aca="1" ref="E4476" ca="1">IF(F4476&lt;&gt;"",INDIRECT("'"&amp;F4476&amp;"'!"&amp;G4476),"")</f>
        <v/>
      </c>
      <c r="F4476" s="550"/>
    </row>
    <row r="4477" spans="1:18" ht="15.75" customHeight="1">
      <c r="A4477" s="1">
        <v>4472</v>
      </c>
      <c r="C4477" s="2" t="s">
        <v>3581</v>
      </c>
      <c r="E4477" t="str" cm="1">
        <f t="array" aca="1" ref="E4477" ca="1">IF(F4477&lt;&gt;"",INDIRECT("'"&amp;F4477&amp;"'!"&amp;G4477),"")</f>
        <v/>
      </c>
      <c r="F4477" s="550"/>
      <c r="R4477" s="1175"/>
    </row>
    <row r="4478" spans="1:18" ht="15.75" customHeight="1">
      <c r="A4478" s="1">
        <v>4473</v>
      </c>
      <c r="C4478" s="2" t="s">
        <v>3581</v>
      </c>
      <c r="E4478" t="str" cm="1">
        <f t="array" aca="1" ref="E4478" ca="1">IF(F4478&lt;&gt;"",INDIRECT("'"&amp;F4478&amp;"'!"&amp;G4478),"")</f>
        <v/>
      </c>
      <c r="F4478" s="550"/>
    </row>
    <row r="4479" spans="1:18" ht="15.75" customHeight="1">
      <c r="A4479" s="1">
        <v>4474</v>
      </c>
      <c r="C4479" s="2" t="s">
        <v>3581</v>
      </c>
      <c r="E4479" t="str" cm="1">
        <f t="array" aca="1" ref="E4479" ca="1">IF(F4479&lt;&gt;"",INDIRECT("'"&amp;F4479&amp;"'!"&amp;G4479),"")</f>
        <v/>
      </c>
      <c r="F4479" s="550"/>
    </row>
    <row r="4480" spans="1:18" ht="15.75" customHeight="1">
      <c r="A4480" s="1">
        <v>4475</v>
      </c>
      <c r="C4480" s="2" t="s">
        <v>3581</v>
      </c>
      <c r="E4480" t="str" cm="1">
        <f t="array" aca="1" ref="E4480" ca="1">IF(F4480&lt;&gt;"",INDIRECT("'"&amp;F4480&amp;"'!"&amp;G4480),"")</f>
        <v/>
      </c>
      <c r="F4480" s="550"/>
    </row>
    <row r="4481" spans="1:18" ht="15.75" customHeight="1">
      <c r="A4481" s="1">
        <v>4476</v>
      </c>
      <c r="C4481" s="2" t="s">
        <v>3581</v>
      </c>
      <c r="E4481" t="str" cm="1">
        <f t="array" aca="1" ref="E4481" ca="1">IF(F4481&lt;&gt;"",INDIRECT("'"&amp;F4481&amp;"'!"&amp;G4481),"")</f>
        <v/>
      </c>
      <c r="F4481" s="550"/>
    </row>
    <row r="4482" spans="1:18" ht="15.75" customHeight="1">
      <c r="A4482" s="1">
        <v>4477</v>
      </c>
      <c r="C4482" s="2" t="s">
        <v>3581</v>
      </c>
      <c r="E4482" t="str" cm="1">
        <f t="array" aca="1" ref="E4482" ca="1">IF(F4482&lt;&gt;"",INDIRECT("'"&amp;F4482&amp;"'!"&amp;G4482),"")</f>
        <v/>
      </c>
      <c r="F4482" s="550"/>
      <c r="R4482" s="1175"/>
    </row>
    <row r="4483" spans="1:18" ht="15.75" customHeight="1">
      <c r="A4483" s="1">
        <v>4478</v>
      </c>
      <c r="C4483" s="2" t="s">
        <v>3581</v>
      </c>
      <c r="E4483" t="str" cm="1">
        <f t="array" aca="1" ref="E4483" ca="1">IF(F4483&lt;&gt;"",INDIRECT("'"&amp;F4483&amp;"'!"&amp;G4483),"")</f>
        <v/>
      </c>
      <c r="F4483" s="550"/>
      <c r="R4483" s="1175"/>
    </row>
    <row r="4484" spans="1:18" ht="15.75" customHeight="1">
      <c r="A4484" s="1">
        <v>4479</v>
      </c>
      <c r="C4484" s="2" t="s">
        <v>3581</v>
      </c>
      <c r="E4484" t="str" cm="1">
        <f t="array" aca="1" ref="E4484" ca="1">IF(F4484&lt;&gt;"",INDIRECT("'"&amp;F4484&amp;"'!"&amp;G4484),"")</f>
        <v/>
      </c>
      <c r="F4484" s="550"/>
      <c r="R4484" s="1175"/>
    </row>
    <row r="4485" spans="1:18" ht="15.75" customHeight="1">
      <c r="A4485" s="1">
        <v>4480</v>
      </c>
      <c r="C4485" s="2" t="s">
        <v>3581</v>
      </c>
      <c r="E4485" t="str" cm="1">
        <f t="array" aca="1" ref="E4485" ca="1">IF(F4485&lt;&gt;"",INDIRECT("'"&amp;F4485&amp;"'!"&amp;G4485),"")</f>
        <v/>
      </c>
      <c r="F4485" s="550"/>
      <c r="R4485" s="1175"/>
    </row>
    <row r="4486" spans="1:18" ht="15.75" customHeight="1">
      <c r="A4486" s="1">
        <v>4481</v>
      </c>
      <c r="C4486" s="2" t="s">
        <v>3581</v>
      </c>
      <c r="E4486" t="str" cm="1">
        <f t="array" aca="1" ref="E4486" ca="1">IF(F4486&lt;&gt;"",INDIRECT("'"&amp;F4486&amp;"'!"&amp;G4486),"")</f>
        <v/>
      </c>
      <c r="F4486" s="550"/>
      <c r="R4486" s="1175"/>
    </row>
    <row r="4487" spans="1:18" ht="15.75" customHeight="1">
      <c r="A4487" s="1">
        <v>4482</v>
      </c>
      <c r="C4487" s="2" t="s">
        <v>3581</v>
      </c>
      <c r="E4487" t="str" cm="1">
        <f t="array" aca="1" ref="E4487" ca="1">IF(F4487&lt;&gt;"",INDIRECT("'"&amp;F4487&amp;"'!"&amp;G4487),"")</f>
        <v/>
      </c>
      <c r="F4487" s="550"/>
      <c r="R4487" s="1175"/>
    </row>
    <row r="4488" spans="1:18" ht="15.75" customHeight="1">
      <c r="A4488" s="1">
        <v>4483</v>
      </c>
      <c r="C4488" s="2" t="s">
        <v>3581</v>
      </c>
      <c r="E4488" t="str" cm="1">
        <f t="array" aca="1" ref="E4488" ca="1">IF(F4488&lt;&gt;"",INDIRECT("'"&amp;F4488&amp;"'!"&amp;G4488),"")</f>
        <v/>
      </c>
      <c r="F4488" s="550"/>
    </row>
    <row r="4489" spans="1:18" ht="15.75" customHeight="1">
      <c r="A4489" s="1">
        <v>4484</v>
      </c>
      <c r="C4489" s="2" t="s">
        <v>3581</v>
      </c>
      <c r="E4489" t="str" cm="1">
        <f t="array" aca="1" ref="E4489" ca="1">IF(F4489&lt;&gt;"",INDIRECT("'"&amp;F4489&amp;"'!"&amp;G4489),"")</f>
        <v/>
      </c>
      <c r="F4489" s="550"/>
    </row>
    <row r="4490" spans="1:18" ht="15.75" customHeight="1">
      <c r="A4490" s="1">
        <v>4485</v>
      </c>
      <c r="C4490" s="2" t="s">
        <v>3581</v>
      </c>
      <c r="E4490" t="str" cm="1">
        <f t="array" aca="1" ref="E4490" ca="1">IF(F4490&lt;&gt;"",INDIRECT("'"&amp;F4490&amp;"'!"&amp;G4490),"")</f>
        <v/>
      </c>
      <c r="F4490" s="550"/>
      <c r="R4490" s="1175"/>
    </row>
    <row r="4491" spans="1:18" ht="15.75" customHeight="1">
      <c r="A4491" s="1">
        <v>4486</v>
      </c>
      <c r="C4491" s="2" t="s">
        <v>3581</v>
      </c>
      <c r="E4491" t="str" cm="1">
        <f t="array" aca="1" ref="E4491" ca="1">IF(F4491&lt;&gt;"",INDIRECT("'"&amp;F4491&amp;"'!"&amp;G4491),"")</f>
        <v/>
      </c>
      <c r="F4491" s="550"/>
      <c r="R4491" s="1175"/>
    </row>
    <row r="4492" spans="1:18" ht="15.75" customHeight="1">
      <c r="A4492" s="1">
        <v>4487</v>
      </c>
      <c r="C4492" s="2" t="s">
        <v>3581</v>
      </c>
      <c r="E4492" t="str" cm="1">
        <f t="array" aca="1" ref="E4492" ca="1">IF(F4492&lt;&gt;"",INDIRECT("'"&amp;F4492&amp;"'!"&amp;G4492),"")</f>
        <v/>
      </c>
      <c r="F4492" s="550"/>
      <c r="R4492" s="1175"/>
    </row>
    <row r="4493" spans="1:18" ht="15.75" customHeight="1">
      <c r="A4493" s="1">
        <v>4488</v>
      </c>
      <c r="C4493" s="2" t="s">
        <v>3581</v>
      </c>
      <c r="E4493" t="str" cm="1">
        <f t="array" aca="1" ref="E4493" ca="1">IF(F4493&lt;&gt;"",INDIRECT("'"&amp;F4493&amp;"'!"&amp;G4493),"")</f>
        <v/>
      </c>
      <c r="F4493" s="550"/>
    </row>
    <row r="4494" spans="1:18" ht="15.75" customHeight="1">
      <c r="A4494" s="1">
        <v>4489</v>
      </c>
      <c r="C4494" s="2" t="s">
        <v>3581</v>
      </c>
      <c r="E4494" t="str" cm="1">
        <f t="array" aca="1" ref="E4494" ca="1">IF(F4494&lt;&gt;"",INDIRECT("'"&amp;F4494&amp;"'!"&amp;G4494),"")</f>
        <v/>
      </c>
      <c r="F4494" s="550"/>
      <c r="R4494" s="1175"/>
    </row>
    <row r="4495" spans="1:18" ht="15.75" customHeight="1">
      <c r="A4495" s="1">
        <v>4490</v>
      </c>
      <c r="C4495" s="2" t="s">
        <v>3581</v>
      </c>
      <c r="E4495" t="str" cm="1">
        <f t="array" aca="1" ref="E4495" ca="1">IF(F4495&lt;&gt;"",INDIRECT("'"&amp;F4495&amp;"'!"&amp;G4495),"")</f>
        <v/>
      </c>
      <c r="F4495" s="550"/>
      <c r="R4495" s="1175"/>
    </row>
    <row r="4496" spans="1:18" ht="15.75" customHeight="1">
      <c r="A4496" s="1">
        <v>4491</v>
      </c>
      <c r="C4496" s="2" t="s">
        <v>3581</v>
      </c>
      <c r="E4496" t="str" cm="1">
        <f t="array" aca="1" ref="E4496" ca="1">IF(F4496&lt;&gt;"",INDIRECT("'"&amp;F4496&amp;"'!"&amp;G4496),"")</f>
        <v/>
      </c>
      <c r="F4496" s="550"/>
      <c r="R4496" s="1175"/>
    </row>
    <row r="4497" spans="1:18" ht="15.75" customHeight="1">
      <c r="A4497" s="1">
        <v>4492</v>
      </c>
      <c r="C4497" s="2" t="s">
        <v>3581</v>
      </c>
      <c r="E4497" t="str" cm="1">
        <f t="array" aca="1" ref="E4497" ca="1">IF(F4497&lt;&gt;"",INDIRECT("'"&amp;F4497&amp;"'!"&amp;G4497),"")</f>
        <v/>
      </c>
      <c r="F4497" s="550"/>
      <c r="R4497" s="1175"/>
    </row>
    <row r="4498" spans="1:18" ht="15.75" customHeight="1">
      <c r="A4498" s="1">
        <v>4493</v>
      </c>
      <c r="C4498" s="2" t="s">
        <v>3581</v>
      </c>
      <c r="E4498" t="str" cm="1">
        <f t="array" aca="1" ref="E4498" ca="1">IF(F4498&lt;&gt;"",INDIRECT("'"&amp;F4498&amp;"'!"&amp;G4498),"")</f>
        <v/>
      </c>
      <c r="F4498" s="550"/>
      <c r="R4498" s="1175"/>
    </row>
    <row r="4499" spans="1:18" ht="15.75" customHeight="1">
      <c r="A4499" s="1">
        <v>4494</v>
      </c>
      <c r="C4499" s="2" t="s">
        <v>3581</v>
      </c>
      <c r="E4499" t="str" cm="1">
        <f t="array" aca="1" ref="E4499" ca="1">IF(F4499&lt;&gt;"",INDIRECT("'"&amp;F4499&amp;"'!"&amp;G4499),"")</f>
        <v/>
      </c>
      <c r="F4499" s="550"/>
      <c r="R4499" s="1175"/>
    </row>
    <row r="4500" spans="1:18" ht="15.75" customHeight="1">
      <c r="A4500" s="1">
        <v>4495</v>
      </c>
      <c r="C4500" s="2" t="s">
        <v>3581</v>
      </c>
      <c r="E4500" t="str" cm="1">
        <f t="array" aca="1" ref="E4500" ca="1">IF(F4500&lt;&gt;"",INDIRECT("'"&amp;F4500&amp;"'!"&amp;G4500),"")</f>
        <v/>
      </c>
      <c r="F4500" s="550"/>
      <c r="R4500" s="1175"/>
    </row>
    <row r="4501" spans="1:18" ht="15.75" customHeight="1">
      <c r="A4501" s="1">
        <v>4496</v>
      </c>
      <c r="C4501" s="2" t="s">
        <v>3581</v>
      </c>
      <c r="E4501" t="str" cm="1">
        <f t="array" aca="1" ref="E4501" ca="1">IF(F4501&lt;&gt;"",INDIRECT("'"&amp;F4501&amp;"'!"&amp;G4501),"")</f>
        <v/>
      </c>
      <c r="F4501" s="550"/>
    </row>
    <row r="4502" spans="1:18" ht="15.75" customHeight="1">
      <c r="A4502" s="1">
        <v>4497</v>
      </c>
      <c r="C4502" s="2" t="s">
        <v>3581</v>
      </c>
      <c r="E4502" t="str" cm="1">
        <f t="array" aca="1" ref="E4502" ca="1">IF(F4502&lt;&gt;"",INDIRECT("'"&amp;F4502&amp;"'!"&amp;G4502),"")</f>
        <v/>
      </c>
      <c r="F4502" s="550"/>
      <c r="R4502" s="1175"/>
    </row>
    <row r="4503" spans="1:18" ht="15.75" customHeight="1">
      <c r="A4503" s="1">
        <v>4498</v>
      </c>
      <c r="C4503" s="2" t="s">
        <v>3581</v>
      </c>
      <c r="E4503" t="str" cm="1">
        <f t="array" aca="1" ref="E4503" ca="1">IF(F4503&lt;&gt;"",INDIRECT("'"&amp;F4503&amp;"'!"&amp;G4503),"")</f>
        <v/>
      </c>
      <c r="F4503" s="550"/>
    </row>
    <row r="4504" spans="1:18" ht="15.75" customHeight="1">
      <c r="A4504" s="1">
        <v>4499</v>
      </c>
      <c r="C4504" s="2" t="s">
        <v>3581</v>
      </c>
      <c r="E4504" t="str" cm="1">
        <f t="array" aca="1" ref="E4504" ca="1">IF(F4504&lt;&gt;"",INDIRECT("'"&amp;F4504&amp;"'!"&amp;G4504),"")</f>
        <v/>
      </c>
      <c r="F4504" s="550"/>
    </row>
    <row r="4505" spans="1:18" ht="15.75" customHeight="1">
      <c r="A4505" s="1">
        <v>4500</v>
      </c>
      <c r="C4505" s="2" t="s">
        <v>3581</v>
      </c>
      <c r="E4505" t="str" cm="1">
        <f t="array" aca="1" ref="E4505" ca="1">IF(F4505&lt;&gt;"",INDIRECT("'"&amp;F4505&amp;"'!"&amp;G4505),"")</f>
        <v/>
      </c>
      <c r="F4505" s="550"/>
    </row>
    <row r="4506" spans="1:18" ht="15.75" customHeight="1">
      <c r="A4506" s="1">
        <v>4501</v>
      </c>
      <c r="C4506" s="2" t="s">
        <v>3581</v>
      </c>
      <c r="E4506" t="str" cm="1">
        <f t="array" aca="1" ref="E4506" ca="1">IF(F4506&lt;&gt;"",INDIRECT("'"&amp;F4506&amp;"'!"&amp;G4506),"")</f>
        <v/>
      </c>
      <c r="F4506" s="550"/>
    </row>
    <row r="4507" spans="1:18" ht="15.75" customHeight="1">
      <c r="A4507" s="1">
        <v>4502</v>
      </c>
      <c r="C4507" s="2" t="s">
        <v>3581</v>
      </c>
      <c r="E4507" t="str" cm="1">
        <f t="array" aca="1" ref="E4507" ca="1">IF(F4507&lt;&gt;"",INDIRECT("'"&amp;F4507&amp;"'!"&amp;G4507),"")</f>
        <v/>
      </c>
      <c r="F4507" s="550"/>
    </row>
    <row r="4508" spans="1:18" ht="15.75" customHeight="1">
      <c r="A4508" s="1">
        <v>4503</v>
      </c>
      <c r="C4508" s="2" t="s">
        <v>3581</v>
      </c>
      <c r="E4508" t="str" cm="1">
        <f t="array" aca="1" ref="E4508" ca="1">IF(F4508&lt;&gt;"",INDIRECT("'"&amp;F4508&amp;"'!"&amp;G4508),"")</f>
        <v/>
      </c>
      <c r="F4508" s="550"/>
    </row>
    <row r="4509" spans="1:18" ht="15.75" customHeight="1">
      <c r="A4509" s="1">
        <v>4504</v>
      </c>
      <c r="C4509" s="2" t="s">
        <v>3581</v>
      </c>
      <c r="E4509" t="str" cm="1">
        <f t="array" aca="1" ref="E4509" ca="1">IF(F4509&lt;&gt;"",INDIRECT("'"&amp;F4509&amp;"'!"&amp;G4509),"")</f>
        <v/>
      </c>
      <c r="F4509" s="550"/>
    </row>
    <row r="4510" spans="1:18" ht="15.75" customHeight="1">
      <c r="A4510" s="1">
        <v>4505</v>
      </c>
      <c r="C4510" s="2" t="s">
        <v>3581</v>
      </c>
      <c r="E4510" t="str" cm="1">
        <f t="array" aca="1" ref="E4510" ca="1">IF(F4510&lt;&gt;"",INDIRECT("'"&amp;F4510&amp;"'!"&amp;G4510),"")</f>
        <v/>
      </c>
      <c r="F4510" s="550"/>
    </row>
    <row r="4511" spans="1:18" ht="15.75" customHeight="1">
      <c r="A4511" s="1">
        <v>4506</v>
      </c>
      <c r="C4511" s="2" t="s">
        <v>3581</v>
      </c>
      <c r="E4511" t="str" cm="1">
        <f t="array" aca="1" ref="E4511" ca="1">IF(F4511&lt;&gt;"",INDIRECT("'"&amp;F4511&amp;"'!"&amp;G4511),"")</f>
        <v/>
      </c>
      <c r="F4511" s="550"/>
    </row>
    <row r="4512" spans="1:18" ht="15.75" customHeight="1">
      <c r="A4512" s="1">
        <v>4507</v>
      </c>
      <c r="C4512" s="2" t="s">
        <v>3581</v>
      </c>
      <c r="E4512" t="str" cm="1">
        <f t="array" aca="1" ref="E4512" ca="1">IF(F4512&lt;&gt;"",INDIRECT("'"&amp;F4512&amp;"'!"&amp;G4512),"")</f>
        <v/>
      </c>
      <c r="F4512" s="550"/>
    </row>
    <row r="4513" spans="1:6" ht="15.75" customHeight="1">
      <c r="A4513" s="1">
        <v>4508</v>
      </c>
      <c r="C4513" s="2" t="s">
        <v>3581</v>
      </c>
      <c r="E4513" t="str" cm="1">
        <f t="array" aca="1" ref="E4513" ca="1">IF(F4513&lt;&gt;"",INDIRECT("'"&amp;F4513&amp;"'!"&amp;G4513),"")</f>
        <v/>
      </c>
      <c r="F4513" s="550"/>
    </row>
    <row r="4514" spans="1:6" ht="15.75" customHeight="1">
      <c r="A4514" s="1">
        <v>4509</v>
      </c>
      <c r="C4514" s="2" t="s">
        <v>3581</v>
      </c>
      <c r="E4514" t="str" cm="1">
        <f t="array" aca="1" ref="E4514" ca="1">IF(F4514&lt;&gt;"",INDIRECT("'"&amp;F4514&amp;"'!"&amp;G4514),"")</f>
        <v/>
      </c>
      <c r="F4514" s="550"/>
    </row>
    <row r="4515" spans="1:6" ht="15.75" customHeight="1">
      <c r="A4515" s="1">
        <v>4510</v>
      </c>
      <c r="C4515" s="2" t="s">
        <v>3581</v>
      </c>
      <c r="E4515" t="str" cm="1">
        <f t="array" aca="1" ref="E4515" ca="1">IF(F4515&lt;&gt;"",INDIRECT("'"&amp;F4515&amp;"'!"&amp;G4515),"")</f>
        <v/>
      </c>
      <c r="F4515" s="550"/>
    </row>
    <row r="4516" spans="1:6" ht="15.75" customHeight="1">
      <c r="A4516" s="1">
        <v>4511</v>
      </c>
      <c r="C4516" s="2" t="s">
        <v>3581</v>
      </c>
      <c r="E4516" t="str" cm="1">
        <f t="array" aca="1" ref="E4516" ca="1">IF(F4516&lt;&gt;"",INDIRECT("'"&amp;F4516&amp;"'!"&amp;G4516),"")</f>
        <v/>
      </c>
      <c r="F4516" s="550"/>
    </row>
    <row r="4517" spans="1:6" ht="15.75" customHeight="1">
      <c r="A4517" s="1">
        <v>4512</v>
      </c>
      <c r="C4517" s="2" t="s">
        <v>3581</v>
      </c>
      <c r="E4517" t="str" cm="1">
        <f t="array" aca="1" ref="E4517" ca="1">IF(F4517&lt;&gt;"",INDIRECT("'"&amp;F4517&amp;"'!"&amp;G4517),"")</f>
        <v/>
      </c>
      <c r="F4517" s="550"/>
    </row>
    <row r="4518" spans="1:6" ht="15.75" customHeight="1">
      <c r="A4518" s="1">
        <v>4513</v>
      </c>
      <c r="C4518" s="2" t="s">
        <v>3581</v>
      </c>
      <c r="E4518" t="str" cm="1">
        <f t="array" aca="1" ref="E4518" ca="1">IF(F4518&lt;&gt;"",INDIRECT("'"&amp;F4518&amp;"'!"&amp;G4518),"")</f>
        <v/>
      </c>
      <c r="F4518" s="550"/>
    </row>
    <row r="4519" spans="1:6" ht="15.75" customHeight="1">
      <c r="A4519" s="1">
        <v>4514</v>
      </c>
      <c r="C4519" s="2" t="s">
        <v>3581</v>
      </c>
      <c r="E4519" t="str" cm="1">
        <f t="array" aca="1" ref="E4519" ca="1">IF(F4519&lt;&gt;"",INDIRECT("'"&amp;F4519&amp;"'!"&amp;G4519),"")</f>
        <v/>
      </c>
      <c r="F4519" s="550"/>
    </row>
    <row r="4520" spans="1:6" ht="15.75" customHeight="1">
      <c r="A4520" s="1">
        <v>4515</v>
      </c>
      <c r="C4520" s="2" t="s">
        <v>3581</v>
      </c>
      <c r="E4520" t="str" cm="1">
        <f t="array" aca="1" ref="E4520" ca="1">IF(F4520&lt;&gt;"",INDIRECT("'"&amp;F4520&amp;"'!"&amp;G4520),"")</f>
        <v/>
      </c>
      <c r="F4520" s="550"/>
    </row>
    <row r="4521" spans="1:6" ht="15.75" customHeight="1">
      <c r="A4521" s="1">
        <v>4516</v>
      </c>
      <c r="C4521" s="2" t="s">
        <v>3581</v>
      </c>
      <c r="E4521" t="str" cm="1">
        <f t="array" aca="1" ref="E4521" ca="1">IF(F4521&lt;&gt;"",INDIRECT("'"&amp;F4521&amp;"'!"&amp;G4521),"")</f>
        <v/>
      </c>
      <c r="F4521" s="550"/>
    </row>
    <row r="4522" spans="1:6" ht="15.75" customHeight="1">
      <c r="A4522" s="1">
        <v>4517</v>
      </c>
      <c r="C4522" s="2" t="s">
        <v>3581</v>
      </c>
      <c r="E4522" t="str" cm="1">
        <f t="array" aca="1" ref="E4522" ca="1">IF(F4522&lt;&gt;"",INDIRECT("'"&amp;F4522&amp;"'!"&amp;G4522),"")</f>
        <v/>
      </c>
      <c r="F4522" s="550"/>
    </row>
    <row r="4523" spans="1:6" ht="15.75" customHeight="1">
      <c r="A4523" s="1">
        <v>4518</v>
      </c>
      <c r="C4523" s="2" t="s">
        <v>3581</v>
      </c>
      <c r="E4523" t="str" cm="1">
        <f t="array" aca="1" ref="E4523" ca="1">IF(F4523&lt;&gt;"",INDIRECT("'"&amp;F4523&amp;"'!"&amp;G4523),"")</f>
        <v/>
      </c>
      <c r="F4523" s="550"/>
    </row>
    <row r="4524" spans="1:6" ht="15.75" customHeight="1">
      <c r="A4524" s="1">
        <v>4519</v>
      </c>
      <c r="C4524" s="2" t="s">
        <v>3581</v>
      </c>
      <c r="E4524" t="str" cm="1">
        <f t="array" aca="1" ref="E4524" ca="1">IF(F4524&lt;&gt;"",INDIRECT("'"&amp;F4524&amp;"'!"&amp;G4524),"")</f>
        <v/>
      </c>
      <c r="F4524" s="550"/>
    </row>
    <row r="4525" spans="1:6" ht="15.75" customHeight="1">
      <c r="A4525" s="1">
        <v>4520</v>
      </c>
      <c r="C4525" s="2" t="s">
        <v>3581</v>
      </c>
      <c r="E4525" t="str" cm="1">
        <f t="array" aca="1" ref="E4525" ca="1">IF(F4525&lt;&gt;"",INDIRECT("'"&amp;F4525&amp;"'!"&amp;G4525),"")</f>
        <v/>
      </c>
      <c r="F4525" s="550"/>
    </row>
    <row r="4526" spans="1:6" ht="15.75" customHeight="1">
      <c r="A4526" s="1">
        <v>4521</v>
      </c>
      <c r="C4526" s="2" t="s">
        <v>3581</v>
      </c>
      <c r="E4526" t="str" cm="1">
        <f t="array" aca="1" ref="E4526" ca="1">IF(F4526&lt;&gt;"",INDIRECT("'"&amp;F4526&amp;"'!"&amp;G4526),"")</f>
        <v/>
      </c>
      <c r="F4526" s="550"/>
    </row>
    <row r="4527" spans="1:6" ht="15.75" customHeight="1">
      <c r="A4527" s="1">
        <v>4522</v>
      </c>
      <c r="C4527" s="2" t="s">
        <v>3581</v>
      </c>
      <c r="E4527" t="str" cm="1">
        <f t="array" aca="1" ref="E4527" ca="1">IF(F4527&lt;&gt;"",INDIRECT("'"&amp;F4527&amp;"'!"&amp;G4527),"")</f>
        <v/>
      </c>
      <c r="F4527" s="550"/>
    </row>
    <row r="4528" spans="1:6" ht="15.75" customHeight="1">
      <c r="A4528" s="1">
        <v>4523</v>
      </c>
      <c r="C4528" s="2" t="s">
        <v>3581</v>
      </c>
      <c r="E4528" t="str" cm="1">
        <f t="array" aca="1" ref="E4528" ca="1">IF(F4528&lt;&gt;"",INDIRECT("'"&amp;F4528&amp;"'!"&amp;G4528),"")</f>
        <v/>
      </c>
      <c r="F4528" s="550"/>
    </row>
    <row r="4529" spans="1:18" ht="15.75" customHeight="1">
      <c r="A4529" s="1">
        <v>4524</v>
      </c>
      <c r="C4529" s="2" t="s">
        <v>3581</v>
      </c>
      <c r="E4529" t="str" cm="1">
        <f t="array" aca="1" ref="E4529" ca="1">IF(F4529&lt;&gt;"",INDIRECT("'"&amp;F4529&amp;"'!"&amp;G4529),"")</f>
        <v/>
      </c>
      <c r="F4529" s="550"/>
    </row>
    <row r="4530" spans="1:18" ht="15.75" customHeight="1">
      <c r="A4530" s="1">
        <v>4525</v>
      </c>
      <c r="C4530" s="2" t="s">
        <v>3581</v>
      </c>
      <c r="E4530" t="str" cm="1">
        <f t="array" aca="1" ref="E4530" ca="1">IF(F4530&lt;&gt;"",INDIRECT("'"&amp;F4530&amp;"'!"&amp;G4530),"")</f>
        <v/>
      </c>
      <c r="F4530" s="550"/>
      <c r="R4530" s="1175"/>
    </row>
    <row r="4531" spans="1:18" ht="15.75" customHeight="1">
      <c r="A4531" s="1">
        <v>4526</v>
      </c>
      <c r="C4531" s="2" t="s">
        <v>3581</v>
      </c>
      <c r="E4531" t="str" cm="1">
        <f t="array" aca="1" ref="E4531" ca="1">IF(F4531&lt;&gt;"",INDIRECT("'"&amp;F4531&amp;"'!"&amp;G4531),"")</f>
        <v/>
      </c>
      <c r="F4531" s="550"/>
      <c r="R4531" s="1175"/>
    </row>
    <row r="4532" spans="1:18" ht="15.75" customHeight="1">
      <c r="A4532" s="1">
        <v>4527</v>
      </c>
      <c r="C4532" s="2" t="s">
        <v>3581</v>
      </c>
      <c r="E4532" t="str" cm="1">
        <f t="array" aca="1" ref="E4532" ca="1">IF(F4532&lt;&gt;"",INDIRECT("'"&amp;F4532&amp;"'!"&amp;G4532),"")</f>
        <v/>
      </c>
      <c r="F4532" s="550"/>
      <c r="R4532" s="1175"/>
    </row>
    <row r="4533" spans="1:18" ht="15.75" customHeight="1">
      <c r="A4533" s="1">
        <v>4528</v>
      </c>
      <c r="C4533" s="2" t="s">
        <v>3581</v>
      </c>
      <c r="E4533" t="str" cm="1">
        <f t="array" aca="1" ref="E4533" ca="1">IF(F4533&lt;&gt;"",INDIRECT("'"&amp;F4533&amp;"'!"&amp;G4533),"")</f>
        <v/>
      </c>
      <c r="F4533" s="550"/>
      <c r="R4533" s="1175"/>
    </row>
    <row r="4534" spans="1:18" ht="15.75" customHeight="1">
      <c r="A4534" s="1">
        <v>4529</v>
      </c>
      <c r="C4534" s="2" t="s">
        <v>3581</v>
      </c>
      <c r="E4534" t="str" cm="1">
        <f t="array" aca="1" ref="E4534" ca="1">IF(F4534&lt;&gt;"",INDIRECT("'"&amp;F4534&amp;"'!"&amp;G4534),"")</f>
        <v/>
      </c>
      <c r="F4534" s="550"/>
      <c r="R4534" s="1175"/>
    </row>
    <row r="4535" spans="1:18" ht="15.75" customHeight="1">
      <c r="A4535" s="1">
        <v>4530</v>
      </c>
      <c r="C4535" s="2" t="s">
        <v>3581</v>
      </c>
      <c r="E4535" t="str" cm="1">
        <f t="array" aca="1" ref="E4535" ca="1">IF(F4535&lt;&gt;"",INDIRECT("'"&amp;F4535&amp;"'!"&amp;G4535),"")</f>
        <v/>
      </c>
      <c r="F4535" s="550"/>
      <c r="R4535" s="1175"/>
    </row>
    <row r="4536" spans="1:18" ht="15.75" customHeight="1">
      <c r="A4536" s="1">
        <v>4531</v>
      </c>
      <c r="C4536" s="2" t="s">
        <v>3581</v>
      </c>
      <c r="E4536" t="str" cm="1">
        <f t="array" aca="1" ref="E4536" ca="1">IF(F4536&lt;&gt;"",INDIRECT("'"&amp;F4536&amp;"'!"&amp;G4536),"")</f>
        <v/>
      </c>
      <c r="F4536" s="550"/>
      <c r="R4536" s="1175"/>
    </row>
    <row r="4537" spans="1:18" ht="15.75" customHeight="1">
      <c r="A4537" s="1">
        <v>4532</v>
      </c>
      <c r="C4537" s="2" t="s">
        <v>3581</v>
      </c>
      <c r="E4537" t="str" cm="1">
        <f t="array" aca="1" ref="E4537" ca="1">IF(F4537&lt;&gt;"",INDIRECT("'"&amp;F4537&amp;"'!"&amp;G4537),"")</f>
        <v/>
      </c>
      <c r="F4537" s="550"/>
    </row>
    <row r="4538" spans="1:18" ht="15.75" customHeight="1">
      <c r="A4538" s="1">
        <v>4533</v>
      </c>
      <c r="C4538" s="2" t="s">
        <v>3581</v>
      </c>
      <c r="E4538" t="str" cm="1">
        <f t="array" aca="1" ref="E4538" ca="1">IF(F4538&lt;&gt;"",INDIRECT("'"&amp;F4538&amp;"'!"&amp;G4538),"")</f>
        <v/>
      </c>
      <c r="F4538" s="550"/>
      <c r="R4538" s="1175"/>
    </row>
    <row r="4539" spans="1:18" ht="15.75" customHeight="1">
      <c r="A4539" s="1">
        <v>4534</v>
      </c>
      <c r="C4539" s="2" t="s">
        <v>3581</v>
      </c>
      <c r="E4539" t="str" cm="1">
        <f t="array" aca="1" ref="E4539" ca="1">IF(F4539&lt;&gt;"",INDIRECT("'"&amp;F4539&amp;"'!"&amp;G4539),"")</f>
        <v/>
      </c>
      <c r="F4539" s="550"/>
    </row>
    <row r="4540" spans="1:18" ht="15.75" customHeight="1">
      <c r="A4540" s="1">
        <v>4535</v>
      </c>
      <c r="C4540" s="2" t="s">
        <v>3581</v>
      </c>
      <c r="E4540" t="str" cm="1">
        <f t="array" aca="1" ref="E4540" ca="1">IF(F4540&lt;&gt;"",INDIRECT("'"&amp;F4540&amp;"'!"&amp;G4540),"")</f>
        <v/>
      </c>
      <c r="F4540" s="550"/>
    </row>
    <row r="4541" spans="1:18" ht="15.75" customHeight="1">
      <c r="A4541" s="1">
        <v>4536</v>
      </c>
      <c r="C4541" s="2" t="s">
        <v>3581</v>
      </c>
      <c r="E4541" t="str" cm="1">
        <f t="array" aca="1" ref="E4541" ca="1">IF(F4541&lt;&gt;"",INDIRECT("'"&amp;F4541&amp;"'!"&amp;G4541),"")</f>
        <v/>
      </c>
      <c r="F4541" s="550"/>
    </row>
    <row r="4542" spans="1:18" ht="15.75" customHeight="1">
      <c r="A4542" s="1">
        <v>4537</v>
      </c>
      <c r="C4542" s="2" t="s">
        <v>3581</v>
      </c>
      <c r="E4542" t="str" cm="1">
        <f t="array" aca="1" ref="E4542" ca="1">IF(F4542&lt;&gt;"",INDIRECT("'"&amp;F4542&amp;"'!"&amp;G4542),"")</f>
        <v/>
      </c>
      <c r="F4542" s="550"/>
    </row>
    <row r="4543" spans="1:18" ht="15.75" customHeight="1">
      <c r="A4543" s="1">
        <v>4538</v>
      </c>
      <c r="C4543" s="2" t="s">
        <v>3581</v>
      </c>
      <c r="E4543" t="str" cm="1">
        <f t="array" aca="1" ref="E4543" ca="1">IF(F4543&lt;&gt;"",INDIRECT("'"&amp;F4543&amp;"'!"&amp;G4543),"")</f>
        <v/>
      </c>
      <c r="F4543" s="550"/>
    </row>
    <row r="4544" spans="1:18" ht="15.75" customHeight="1">
      <c r="A4544" s="1">
        <v>4539</v>
      </c>
      <c r="C4544" s="2" t="s">
        <v>3581</v>
      </c>
      <c r="E4544" t="str" cm="1">
        <f t="array" aca="1" ref="E4544" ca="1">IF(F4544&lt;&gt;"",INDIRECT("'"&amp;F4544&amp;"'!"&amp;G4544),"")</f>
        <v/>
      </c>
      <c r="F4544" s="550"/>
    </row>
    <row r="4545" spans="1:6" ht="15.75" customHeight="1">
      <c r="A4545" s="1">
        <v>4540</v>
      </c>
      <c r="C4545" s="2" t="s">
        <v>3581</v>
      </c>
      <c r="E4545" t="str" cm="1">
        <f t="array" aca="1" ref="E4545" ca="1">IF(F4545&lt;&gt;"",INDIRECT("'"&amp;F4545&amp;"'!"&amp;G4545),"")</f>
        <v/>
      </c>
      <c r="F4545" s="550"/>
    </row>
    <row r="4546" spans="1:6" ht="15.75" customHeight="1">
      <c r="A4546" s="1">
        <v>4541</v>
      </c>
      <c r="C4546" s="2" t="s">
        <v>3581</v>
      </c>
      <c r="E4546" t="str" cm="1">
        <f t="array" aca="1" ref="E4546" ca="1">IF(F4546&lt;&gt;"",INDIRECT("'"&amp;F4546&amp;"'!"&amp;G4546),"")</f>
        <v/>
      </c>
      <c r="F4546" s="550"/>
    </row>
    <row r="4547" spans="1:6" ht="15.75" customHeight="1">
      <c r="A4547" s="1">
        <v>4542</v>
      </c>
      <c r="C4547" s="2" t="s">
        <v>3581</v>
      </c>
      <c r="E4547" t="str" cm="1">
        <f t="array" aca="1" ref="E4547" ca="1">IF(F4547&lt;&gt;"",INDIRECT("'"&amp;F4547&amp;"'!"&amp;G4547),"")</f>
        <v/>
      </c>
      <c r="F4547" s="550"/>
    </row>
    <row r="4548" spans="1:6" ht="15.75" customHeight="1">
      <c r="A4548" s="1">
        <v>4543</v>
      </c>
      <c r="C4548" s="2" t="s">
        <v>3581</v>
      </c>
      <c r="E4548" t="str" cm="1">
        <f t="array" aca="1" ref="E4548" ca="1">IF(F4548&lt;&gt;"",INDIRECT("'"&amp;F4548&amp;"'!"&amp;G4548),"")</f>
        <v/>
      </c>
      <c r="F4548" s="550"/>
    </row>
    <row r="4549" spans="1:6" ht="15.75" customHeight="1">
      <c r="A4549" s="1">
        <v>4544</v>
      </c>
      <c r="C4549" s="2" t="s">
        <v>3581</v>
      </c>
      <c r="E4549" t="str" cm="1">
        <f t="array" aca="1" ref="E4549" ca="1">IF(F4549&lt;&gt;"",INDIRECT("'"&amp;F4549&amp;"'!"&amp;G4549),"")</f>
        <v/>
      </c>
      <c r="F4549" s="550"/>
    </row>
    <row r="4550" spans="1:6" ht="15.75" customHeight="1">
      <c r="A4550" s="1">
        <v>4545</v>
      </c>
      <c r="C4550" s="2" t="s">
        <v>3581</v>
      </c>
      <c r="E4550" t="str" cm="1">
        <f t="array" aca="1" ref="E4550" ca="1">IF(F4550&lt;&gt;"",INDIRECT("'"&amp;F4550&amp;"'!"&amp;G4550),"")</f>
        <v/>
      </c>
      <c r="F4550" s="550"/>
    </row>
    <row r="4551" spans="1:6" ht="15.75" customHeight="1">
      <c r="A4551" s="1">
        <v>4546</v>
      </c>
      <c r="C4551" s="2" t="s">
        <v>3581</v>
      </c>
      <c r="E4551" t="str" cm="1">
        <f t="array" aca="1" ref="E4551" ca="1">IF(F4551&lt;&gt;"",INDIRECT("'"&amp;F4551&amp;"'!"&amp;G4551),"")</f>
        <v/>
      </c>
      <c r="F4551" s="550"/>
    </row>
    <row r="4552" spans="1:6" ht="15.75" customHeight="1">
      <c r="A4552" s="1">
        <v>4547</v>
      </c>
      <c r="C4552" s="2" t="s">
        <v>3581</v>
      </c>
      <c r="E4552" t="str" cm="1">
        <f t="array" aca="1" ref="E4552" ca="1">IF(F4552&lt;&gt;"",INDIRECT("'"&amp;F4552&amp;"'!"&amp;G4552),"")</f>
        <v/>
      </c>
      <c r="F4552" s="550"/>
    </row>
    <row r="4553" spans="1:6" ht="15.75" customHeight="1">
      <c r="A4553" s="1">
        <v>4548</v>
      </c>
      <c r="C4553" s="2" t="s">
        <v>3581</v>
      </c>
      <c r="E4553" t="str" cm="1">
        <f t="array" aca="1" ref="E4553" ca="1">IF(F4553&lt;&gt;"",INDIRECT("'"&amp;F4553&amp;"'!"&amp;G4553),"")</f>
        <v/>
      </c>
      <c r="F4553" s="550"/>
    </row>
    <row r="4554" spans="1:6" ht="15.75" customHeight="1">
      <c r="A4554" s="1">
        <v>4549</v>
      </c>
      <c r="C4554" s="2" t="s">
        <v>3581</v>
      </c>
      <c r="E4554" t="str" cm="1">
        <f t="array" aca="1" ref="E4554" ca="1">IF(F4554&lt;&gt;"",INDIRECT("'"&amp;F4554&amp;"'!"&amp;G4554),"")</f>
        <v/>
      </c>
      <c r="F4554" s="550"/>
    </row>
    <row r="4555" spans="1:6" ht="15.75" customHeight="1">
      <c r="A4555" s="1">
        <v>4550</v>
      </c>
      <c r="C4555" s="2" t="s">
        <v>3581</v>
      </c>
      <c r="E4555" t="str" cm="1">
        <f t="array" aca="1" ref="E4555" ca="1">IF(F4555&lt;&gt;"",INDIRECT("'"&amp;F4555&amp;"'!"&amp;G4555),"")</f>
        <v/>
      </c>
      <c r="F4555" s="550"/>
    </row>
    <row r="4556" spans="1:6" ht="15.75" customHeight="1">
      <c r="A4556" s="1">
        <v>4551</v>
      </c>
      <c r="C4556" s="2" t="s">
        <v>3581</v>
      </c>
      <c r="E4556" t="str" cm="1">
        <f t="array" aca="1" ref="E4556" ca="1">IF(F4556&lt;&gt;"",INDIRECT("'"&amp;F4556&amp;"'!"&amp;G4556),"")</f>
        <v/>
      </c>
      <c r="F4556" s="550"/>
    </row>
    <row r="4557" spans="1:6" ht="15.75" customHeight="1">
      <c r="A4557" s="1">
        <v>4552</v>
      </c>
      <c r="C4557" s="2" t="s">
        <v>3581</v>
      </c>
      <c r="E4557" t="str" cm="1">
        <f t="array" aca="1" ref="E4557" ca="1">IF(F4557&lt;&gt;"",INDIRECT("'"&amp;F4557&amp;"'!"&amp;G4557),"")</f>
        <v/>
      </c>
      <c r="F4557" s="550"/>
    </row>
    <row r="4558" spans="1:6" ht="15.75" customHeight="1">
      <c r="A4558" s="1">
        <v>4553</v>
      </c>
      <c r="C4558" s="2" t="s">
        <v>3581</v>
      </c>
      <c r="E4558" t="str" cm="1">
        <f t="array" aca="1" ref="E4558" ca="1">IF(F4558&lt;&gt;"",INDIRECT("'"&amp;F4558&amp;"'!"&amp;G4558),"")</f>
        <v/>
      </c>
      <c r="F4558" s="550"/>
    </row>
    <row r="4559" spans="1:6" ht="15.75" customHeight="1">
      <c r="A4559" s="1">
        <v>4554</v>
      </c>
      <c r="C4559" s="2" t="s">
        <v>3581</v>
      </c>
      <c r="E4559" t="str" cm="1">
        <f t="array" aca="1" ref="E4559" ca="1">IF(F4559&lt;&gt;"",INDIRECT("'"&amp;F4559&amp;"'!"&amp;G4559),"")</f>
        <v/>
      </c>
      <c r="F4559" s="550"/>
    </row>
    <row r="4560" spans="1:6" ht="15.75" customHeight="1">
      <c r="A4560" s="1">
        <v>4555</v>
      </c>
      <c r="C4560" s="2" t="s">
        <v>3581</v>
      </c>
      <c r="E4560" t="str" cm="1">
        <f t="array" aca="1" ref="E4560" ca="1">IF(F4560&lt;&gt;"",INDIRECT("'"&amp;F4560&amp;"'!"&amp;G4560),"")</f>
        <v/>
      </c>
      <c r="F4560" s="550"/>
    </row>
    <row r="4561" spans="1:18" ht="15.75" customHeight="1">
      <c r="A4561" s="1">
        <v>4556</v>
      </c>
      <c r="C4561" s="2" t="s">
        <v>3581</v>
      </c>
      <c r="E4561" t="str" cm="1">
        <f t="array" aca="1" ref="E4561" ca="1">IF(F4561&lt;&gt;"",INDIRECT("'"&amp;F4561&amp;"'!"&amp;G4561),"")</f>
        <v/>
      </c>
      <c r="F4561" s="550"/>
    </row>
    <row r="4562" spans="1:18" ht="15.75" customHeight="1">
      <c r="A4562" s="1">
        <v>4557</v>
      </c>
      <c r="C4562" s="2" t="s">
        <v>3581</v>
      </c>
      <c r="E4562" t="str" cm="1">
        <f t="array" aca="1" ref="E4562" ca="1">IF(F4562&lt;&gt;"",INDIRECT("'"&amp;F4562&amp;"'!"&amp;G4562),"")</f>
        <v/>
      </c>
      <c r="F4562" s="550"/>
    </row>
    <row r="4563" spans="1:18" ht="15.75" customHeight="1">
      <c r="A4563" s="1">
        <v>4558</v>
      </c>
      <c r="C4563" s="2" t="s">
        <v>3581</v>
      </c>
      <c r="E4563" t="str" cm="1">
        <f t="array" aca="1" ref="E4563" ca="1">IF(F4563&lt;&gt;"",INDIRECT("'"&amp;F4563&amp;"'!"&amp;G4563),"")</f>
        <v/>
      </c>
      <c r="F4563" s="550"/>
    </row>
    <row r="4564" spans="1:18" ht="15.75" customHeight="1">
      <c r="A4564" s="1">
        <v>4559</v>
      </c>
      <c r="C4564" s="2" t="s">
        <v>3581</v>
      </c>
      <c r="E4564" t="str" cm="1">
        <f t="array" aca="1" ref="E4564" ca="1">IF(F4564&lt;&gt;"",INDIRECT("'"&amp;F4564&amp;"'!"&amp;G4564),"")</f>
        <v/>
      </c>
      <c r="F4564" s="550"/>
    </row>
    <row r="4565" spans="1:18" ht="15.75" customHeight="1">
      <c r="A4565" s="1">
        <v>4560</v>
      </c>
      <c r="C4565" s="2" t="s">
        <v>3581</v>
      </c>
      <c r="E4565" t="str" cm="1">
        <f t="array" aca="1" ref="E4565" ca="1">IF(F4565&lt;&gt;"",INDIRECT("'"&amp;F4565&amp;"'!"&amp;G4565),"")</f>
        <v/>
      </c>
      <c r="F4565" s="550"/>
    </row>
    <row r="4566" spans="1:18" ht="15.75" customHeight="1">
      <c r="A4566" s="1">
        <v>4561</v>
      </c>
      <c r="C4566" s="2" t="s">
        <v>3581</v>
      </c>
      <c r="E4566" t="str" cm="1">
        <f t="array" aca="1" ref="E4566" ca="1">IF(F4566&lt;&gt;"",INDIRECT("'"&amp;F4566&amp;"'!"&amp;G4566),"")</f>
        <v/>
      </c>
      <c r="F4566" s="550"/>
    </row>
    <row r="4567" spans="1:18" ht="15.75" customHeight="1">
      <c r="A4567" s="1">
        <v>4562</v>
      </c>
      <c r="C4567" s="2" t="s">
        <v>3581</v>
      </c>
      <c r="E4567" t="str" cm="1">
        <f t="array" aca="1" ref="E4567" ca="1">IF(F4567&lt;&gt;"",INDIRECT("'"&amp;F4567&amp;"'!"&amp;G4567),"")</f>
        <v/>
      </c>
      <c r="F4567" s="550"/>
    </row>
    <row r="4568" spans="1:18" ht="15.75" customHeight="1">
      <c r="A4568" s="1">
        <v>4563</v>
      </c>
      <c r="C4568" s="2" t="s">
        <v>3581</v>
      </c>
      <c r="E4568" t="str" cm="1">
        <f t="array" aca="1" ref="E4568" ca="1">IF(F4568&lt;&gt;"",INDIRECT("'"&amp;F4568&amp;"'!"&amp;G4568),"")</f>
        <v/>
      </c>
      <c r="F4568" s="550"/>
    </row>
    <row r="4569" spans="1:18" ht="15.75" customHeight="1">
      <c r="A4569" s="1">
        <v>4564</v>
      </c>
      <c r="C4569" s="2" t="s">
        <v>3581</v>
      </c>
      <c r="E4569" t="str" cm="1">
        <f t="array" aca="1" ref="E4569" ca="1">IF(F4569&lt;&gt;"",INDIRECT("'"&amp;F4569&amp;"'!"&amp;G4569),"")</f>
        <v/>
      </c>
      <c r="F4569" s="550"/>
    </row>
    <row r="4570" spans="1:18" ht="15.75" customHeight="1">
      <c r="A4570" s="1">
        <v>4565</v>
      </c>
      <c r="C4570" s="2" t="s">
        <v>3581</v>
      </c>
      <c r="E4570" t="str" cm="1">
        <f t="array" aca="1" ref="E4570" ca="1">IF(F4570&lt;&gt;"",INDIRECT("'"&amp;F4570&amp;"'!"&amp;G4570),"")</f>
        <v/>
      </c>
      <c r="F4570" s="550"/>
    </row>
    <row r="4571" spans="1:18" ht="15.75" customHeight="1">
      <c r="A4571" s="1">
        <v>4566</v>
      </c>
      <c r="C4571" s="2" t="s">
        <v>3581</v>
      </c>
      <c r="E4571" t="str" cm="1">
        <f t="array" aca="1" ref="E4571" ca="1">IF(F4571&lt;&gt;"",INDIRECT("'"&amp;F4571&amp;"'!"&amp;G4571),"")</f>
        <v/>
      </c>
      <c r="F4571" s="550"/>
    </row>
    <row r="4572" spans="1:18" ht="15.75" customHeight="1">
      <c r="A4572" s="1">
        <v>4567</v>
      </c>
      <c r="C4572" s="2" t="s">
        <v>3581</v>
      </c>
      <c r="E4572" t="str" cm="1">
        <f t="array" aca="1" ref="E4572" ca="1">IF(F4572&lt;&gt;"",INDIRECT("'"&amp;F4572&amp;"'!"&amp;G4572),"")</f>
        <v/>
      </c>
      <c r="F4572" s="550"/>
    </row>
    <row r="4573" spans="1:18" ht="15.75" customHeight="1">
      <c r="A4573" s="1">
        <v>4568</v>
      </c>
      <c r="C4573" s="2" t="s">
        <v>3581</v>
      </c>
      <c r="E4573" t="str" cm="1">
        <f t="array" aca="1" ref="E4573" ca="1">IF(F4573&lt;&gt;"",INDIRECT("'"&amp;F4573&amp;"'!"&amp;G4573),"")</f>
        <v/>
      </c>
      <c r="F4573" s="550"/>
    </row>
    <row r="4574" spans="1:18" ht="15.75" customHeight="1">
      <c r="A4574" s="1">
        <v>4569</v>
      </c>
      <c r="C4574" s="2" t="s">
        <v>3581</v>
      </c>
      <c r="E4574" t="str" cm="1">
        <f t="array" aca="1" ref="E4574" ca="1">IF(F4574&lt;&gt;"",INDIRECT("'"&amp;F4574&amp;"'!"&amp;G4574),"")</f>
        <v/>
      </c>
      <c r="F4574" s="550"/>
    </row>
    <row r="4575" spans="1:18" ht="15.75" customHeight="1">
      <c r="A4575" s="1">
        <v>4570</v>
      </c>
      <c r="C4575" s="2" t="s">
        <v>3581</v>
      </c>
      <c r="E4575" t="str" cm="1">
        <f t="array" aca="1" ref="E4575" ca="1">IF(F4575&lt;&gt;"",INDIRECT("'"&amp;F4575&amp;"'!"&amp;G4575),"")</f>
        <v/>
      </c>
      <c r="F4575" s="550"/>
      <c r="R4575" s="1175"/>
    </row>
    <row r="4576" spans="1:18" ht="15.75" customHeight="1">
      <c r="A4576" s="1">
        <v>4571</v>
      </c>
      <c r="C4576" s="2" t="s">
        <v>3581</v>
      </c>
      <c r="E4576" t="str" cm="1">
        <f t="array" aca="1" ref="E4576" ca="1">IF(F4576&lt;&gt;"",INDIRECT("'"&amp;F4576&amp;"'!"&amp;G4576),"")</f>
        <v/>
      </c>
      <c r="F4576" s="550"/>
      <c r="R4576" s="1175"/>
    </row>
    <row r="4577" spans="1:18" ht="15.75" customHeight="1">
      <c r="A4577" s="1">
        <v>4572</v>
      </c>
      <c r="C4577" s="2" t="s">
        <v>3581</v>
      </c>
      <c r="E4577" t="str" cm="1">
        <f t="array" aca="1" ref="E4577" ca="1">IF(F4577&lt;&gt;"",INDIRECT("'"&amp;F4577&amp;"'!"&amp;G4577),"")</f>
        <v/>
      </c>
      <c r="F4577" s="550"/>
      <c r="R4577" s="1175"/>
    </row>
    <row r="4578" spans="1:18" ht="15.75" customHeight="1">
      <c r="A4578" s="1">
        <v>4573</v>
      </c>
      <c r="C4578" s="2" t="s">
        <v>3581</v>
      </c>
      <c r="E4578" t="str" cm="1">
        <f t="array" aca="1" ref="E4578" ca="1">IF(F4578&lt;&gt;"",INDIRECT("'"&amp;F4578&amp;"'!"&amp;G4578),"")</f>
        <v/>
      </c>
      <c r="F4578" s="550"/>
      <c r="R4578" s="1175"/>
    </row>
    <row r="4579" spans="1:18" ht="15.75" customHeight="1">
      <c r="A4579" s="1">
        <v>4574</v>
      </c>
      <c r="C4579" s="2" t="s">
        <v>3581</v>
      </c>
      <c r="E4579" t="str" cm="1">
        <f t="array" aca="1" ref="E4579" ca="1">IF(F4579&lt;&gt;"",INDIRECT("'"&amp;F4579&amp;"'!"&amp;G4579),"")</f>
        <v/>
      </c>
      <c r="F4579" s="550"/>
      <c r="R4579" s="1175"/>
    </row>
    <row r="4580" spans="1:18" ht="15.75" customHeight="1">
      <c r="A4580" s="1">
        <v>4575</v>
      </c>
      <c r="C4580" s="2" t="s">
        <v>3581</v>
      </c>
      <c r="E4580" t="str" cm="1">
        <f t="array" aca="1" ref="E4580" ca="1">IF(F4580&lt;&gt;"",INDIRECT("'"&amp;F4580&amp;"'!"&amp;G4580),"")</f>
        <v/>
      </c>
      <c r="F4580" s="550"/>
      <c r="R4580" s="1175"/>
    </row>
    <row r="4581" spans="1:18" ht="15.75" customHeight="1">
      <c r="A4581" s="1">
        <v>4576</v>
      </c>
      <c r="C4581" s="2" t="s">
        <v>3581</v>
      </c>
      <c r="E4581" t="str" cm="1">
        <f t="array" aca="1" ref="E4581" ca="1">IF(F4581&lt;&gt;"",INDIRECT("'"&amp;F4581&amp;"'!"&amp;G4581),"")</f>
        <v/>
      </c>
      <c r="F4581" s="550"/>
      <c r="R4581" s="1175"/>
    </row>
    <row r="4582" spans="1:18" ht="15.75" customHeight="1">
      <c r="A4582" s="1">
        <v>4577</v>
      </c>
      <c r="C4582" s="2" t="s">
        <v>3581</v>
      </c>
      <c r="E4582" t="str" cm="1">
        <f t="array" aca="1" ref="E4582" ca="1">IF(F4582&lt;&gt;"",INDIRECT("'"&amp;F4582&amp;"'!"&amp;G4582),"")</f>
        <v/>
      </c>
      <c r="F4582" s="550"/>
    </row>
    <row r="4583" spans="1:18" ht="15.75" customHeight="1">
      <c r="A4583" s="1">
        <v>4578</v>
      </c>
      <c r="C4583" s="2" t="s">
        <v>3581</v>
      </c>
      <c r="E4583" t="str" cm="1">
        <f t="array" aca="1" ref="E4583" ca="1">IF(F4583&lt;&gt;"",INDIRECT("'"&amp;F4583&amp;"'!"&amp;G4583),"")</f>
        <v/>
      </c>
      <c r="F4583" s="550"/>
      <c r="R4583" s="1175"/>
    </row>
    <row r="4584" spans="1:18" ht="15.75" customHeight="1">
      <c r="A4584" s="1">
        <v>4579</v>
      </c>
      <c r="C4584" s="2" t="s">
        <v>3581</v>
      </c>
      <c r="E4584" t="str" cm="1">
        <f t="array" aca="1" ref="E4584" ca="1">IF(F4584&lt;&gt;"",INDIRECT("'"&amp;F4584&amp;"'!"&amp;G4584),"")</f>
        <v/>
      </c>
      <c r="F4584" s="550"/>
      <c r="R4584" s="1175"/>
    </row>
    <row r="4585" spans="1:18" ht="15.75" customHeight="1">
      <c r="A4585" s="1">
        <v>4580</v>
      </c>
      <c r="C4585" s="2" t="s">
        <v>3581</v>
      </c>
      <c r="E4585" t="str" cm="1">
        <f t="array" aca="1" ref="E4585" ca="1">IF(F4585&lt;&gt;"",INDIRECT("'"&amp;F4585&amp;"'!"&amp;G4585),"")</f>
        <v/>
      </c>
      <c r="F4585" s="550"/>
      <c r="R4585" s="1175"/>
    </row>
    <row r="4586" spans="1:18" ht="15.75" customHeight="1">
      <c r="A4586" s="1">
        <v>4581</v>
      </c>
      <c r="C4586" s="2" t="s">
        <v>3581</v>
      </c>
      <c r="E4586" t="str" cm="1">
        <f t="array" aca="1" ref="E4586" ca="1">IF(F4586&lt;&gt;"",INDIRECT("'"&amp;F4586&amp;"'!"&amp;G4586),"")</f>
        <v/>
      </c>
      <c r="F4586" s="550"/>
      <c r="R4586" s="1175"/>
    </row>
    <row r="4587" spans="1:18" ht="15.75" customHeight="1">
      <c r="A4587" s="1">
        <v>4582</v>
      </c>
      <c r="C4587" s="2" t="s">
        <v>3581</v>
      </c>
      <c r="E4587" t="str" cm="1">
        <f t="array" aca="1" ref="E4587" ca="1">IF(F4587&lt;&gt;"",INDIRECT("'"&amp;F4587&amp;"'!"&amp;G4587),"")</f>
        <v/>
      </c>
      <c r="F4587" s="550"/>
      <c r="R4587" s="1175"/>
    </row>
    <row r="4588" spans="1:18" ht="15.75" customHeight="1">
      <c r="A4588" s="1">
        <v>4583</v>
      </c>
      <c r="C4588" s="2" t="s">
        <v>3581</v>
      </c>
      <c r="E4588" t="str" cm="1">
        <f t="array" aca="1" ref="E4588" ca="1">IF(F4588&lt;&gt;"",INDIRECT("'"&amp;F4588&amp;"'!"&amp;G4588),"")</f>
        <v/>
      </c>
      <c r="F4588" s="550"/>
      <c r="R4588" s="1175"/>
    </row>
    <row r="4589" spans="1:18" ht="15.75" customHeight="1">
      <c r="A4589" s="1">
        <v>4584</v>
      </c>
      <c r="C4589" s="2" t="s">
        <v>3581</v>
      </c>
      <c r="E4589" t="str" cm="1">
        <f t="array" aca="1" ref="E4589" ca="1">IF(F4589&lt;&gt;"",INDIRECT("'"&amp;F4589&amp;"'!"&amp;G4589),"")</f>
        <v/>
      </c>
      <c r="F4589" s="550"/>
      <c r="R4589" s="1175"/>
    </row>
    <row r="4590" spans="1:18" ht="15.75" customHeight="1">
      <c r="A4590" s="1">
        <v>4585</v>
      </c>
      <c r="C4590" s="2" t="s">
        <v>3581</v>
      </c>
      <c r="E4590" t="str" cm="1">
        <f t="array" aca="1" ref="E4590" ca="1">IF(F4590&lt;&gt;"",INDIRECT("'"&amp;F4590&amp;"'!"&amp;G4590),"")</f>
        <v/>
      </c>
      <c r="F4590" s="550"/>
      <c r="R4590" s="1175"/>
    </row>
    <row r="4591" spans="1:18" ht="15.75" customHeight="1">
      <c r="A4591" s="1">
        <v>4586</v>
      </c>
      <c r="C4591" s="2" t="s">
        <v>3581</v>
      </c>
      <c r="E4591" t="str" cm="1">
        <f t="array" aca="1" ref="E4591" ca="1">IF(F4591&lt;&gt;"",INDIRECT("'"&amp;F4591&amp;"'!"&amp;G4591),"")</f>
        <v/>
      </c>
      <c r="F4591" s="550"/>
      <c r="R4591" s="1175"/>
    </row>
    <row r="4592" spans="1:18" ht="15.75" customHeight="1">
      <c r="A4592" s="1">
        <v>4587</v>
      </c>
      <c r="C4592" s="2" t="s">
        <v>3581</v>
      </c>
      <c r="E4592" t="str" cm="1">
        <f t="array" aca="1" ref="E4592" ca="1">IF(F4592&lt;&gt;"",INDIRECT("'"&amp;F4592&amp;"'!"&amp;G4592),"")</f>
        <v/>
      </c>
      <c r="F4592" s="550"/>
      <c r="R4592" s="1175"/>
    </row>
    <row r="4593" spans="1:18" ht="15.75" customHeight="1">
      <c r="A4593" s="1">
        <v>4588</v>
      </c>
      <c r="C4593" s="2" t="s">
        <v>3581</v>
      </c>
      <c r="E4593" t="str" cm="1">
        <f t="array" aca="1" ref="E4593" ca="1">IF(F4593&lt;&gt;"",INDIRECT("'"&amp;F4593&amp;"'!"&amp;G4593),"")</f>
        <v/>
      </c>
      <c r="F4593" s="550"/>
    </row>
    <row r="4594" spans="1:18" ht="15.75" customHeight="1">
      <c r="A4594" s="1">
        <v>4589</v>
      </c>
      <c r="C4594" s="2" t="s">
        <v>3581</v>
      </c>
      <c r="E4594" t="str" cm="1">
        <f t="array" aca="1" ref="E4594" ca="1">IF(F4594&lt;&gt;"",INDIRECT("'"&amp;F4594&amp;"'!"&amp;G4594),"")</f>
        <v/>
      </c>
      <c r="F4594" s="550"/>
      <c r="R4594" s="1175"/>
    </row>
    <row r="4595" spans="1:18" ht="15.75" customHeight="1">
      <c r="A4595" s="1">
        <v>4590</v>
      </c>
      <c r="C4595" s="2" t="s">
        <v>3581</v>
      </c>
      <c r="E4595" t="str" cm="1">
        <f t="array" aca="1" ref="E4595" ca="1">IF(F4595&lt;&gt;"",INDIRECT("'"&amp;F4595&amp;"'!"&amp;G4595),"")</f>
        <v/>
      </c>
      <c r="F4595" s="550"/>
    </row>
    <row r="4596" spans="1:18" ht="15.75" customHeight="1">
      <c r="A4596" s="1">
        <v>4591</v>
      </c>
      <c r="C4596" s="2" t="s">
        <v>3581</v>
      </c>
      <c r="E4596" t="str" cm="1">
        <f t="array" aca="1" ref="E4596" ca="1">IF(F4596&lt;&gt;"",INDIRECT("'"&amp;F4596&amp;"'!"&amp;G4596),"")</f>
        <v/>
      </c>
      <c r="F4596" s="550"/>
      <c r="R4596" s="1175"/>
    </row>
    <row r="4597" spans="1:18" ht="15.75" customHeight="1">
      <c r="A4597" s="1">
        <v>4592</v>
      </c>
      <c r="C4597" s="2" t="s">
        <v>3581</v>
      </c>
      <c r="E4597" t="str" cm="1">
        <f t="array" aca="1" ref="E4597" ca="1">IF(F4597&lt;&gt;"",INDIRECT("'"&amp;F4597&amp;"'!"&amp;G4597),"")</f>
        <v/>
      </c>
      <c r="F4597" s="550"/>
    </row>
    <row r="4598" spans="1:18" ht="15.75" customHeight="1">
      <c r="A4598" s="1">
        <v>4593</v>
      </c>
      <c r="C4598" s="2" t="s">
        <v>3581</v>
      </c>
      <c r="E4598" t="str" cm="1">
        <f t="array" aca="1" ref="E4598" ca="1">IF(F4598&lt;&gt;"",INDIRECT("'"&amp;F4598&amp;"'!"&amp;G4598),"")</f>
        <v/>
      </c>
      <c r="F4598" s="550"/>
      <c r="R4598" s="1175"/>
    </row>
    <row r="4599" spans="1:18" ht="15.75" customHeight="1">
      <c r="A4599" s="1">
        <v>4594</v>
      </c>
      <c r="C4599" s="2" t="s">
        <v>3581</v>
      </c>
      <c r="E4599" t="str" cm="1">
        <f t="array" aca="1" ref="E4599" ca="1">IF(F4599&lt;&gt;"",INDIRECT("'"&amp;F4599&amp;"'!"&amp;G4599),"")</f>
        <v/>
      </c>
      <c r="F4599" s="550"/>
    </row>
    <row r="4600" spans="1:18" ht="15.75" customHeight="1">
      <c r="A4600" s="1">
        <v>4595</v>
      </c>
      <c r="C4600" s="2" t="s">
        <v>3581</v>
      </c>
      <c r="E4600" t="str" cm="1">
        <f t="array" aca="1" ref="E4600" ca="1">IF(F4600&lt;&gt;"",INDIRECT("'"&amp;F4600&amp;"'!"&amp;G4600),"")</f>
        <v/>
      </c>
      <c r="F4600" s="550"/>
      <c r="R4600" s="1175"/>
    </row>
    <row r="4601" spans="1:18" ht="15.75" customHeight="1">
      <c r="A4601" s="1">
        <v>4596</v>
      </c>
      <c r="C4601" s="2" t="s">
        <v>3581</v>
      </c>
      <c r="E4601" t="str" cm="1">
        <f t="array" aca="1" ref="E4601" ca="1">IF(F4601&lt;&gt;"",INDIRECT("'"&amp;F4601&amp;"'!"&amp;G4601),"")</f>
        <v/>
      </c>
      <c r="F4601" s="550"/>
    </row>
    <row r="4602" spans="1:18" ht="15.75" customHeight="1">
      <c r="A4602" s="1">
        <v>4597</v>
      </c>
      <c r="C4602" s="2" t="s">
        <v>3581</v>
      </c>
      <c r="E4602" t="str" cm="1">
        <f t="array" aca="1" ref="E4602" ca="1">IF(F4602&lt;&gt;"",INDIRECT("'"&amp;F4602&amp;"'!"&amp;G4602),"")</f>
        <v/>
      </c>
      <c r="F4602" s="550"/>
      <c r="R4602" s="1175"/>
    </row>
    <row r="4603" spans="1:18" ht="15.75" customHeight="1">
      <c r="A4603" s="1">
        <v>4598</v>
      </c>
      <c r="C4603" s="2" t="s">
        <v>3581</v>
      </c>
      <c r="E4603" t="str" cm="1">
        <f t="array" aca="1" ref="E4603" ca="1">IF(F4603&lt;&gt;"",INDIRECT("'"&amp;F4603&amp;"'!"&amp;G4603),"")</f>
        <v/>
      </c>
      <c r="F4603" s="550"/>
    </row>
    <row r="4604" spans="1:18" ht="15.75" customHeight="1">
      <c r="A4604" s="1">
        <v>4599</v>
      </c>
      <c r="C4604" s="2" t="s">
        <v>3581</v>
      </c>
      <c r="E4604" t="str" cm="1">
        <f t="array" aca="1" ref="E4604" ca="1">IF(F4604&lt;&gt;"",INDIRECT("'"&amp;F4604&amp;"'!"&amp;G4604),"")</f>
        <v/>
      </c>
      <c r="F4604" s="550"/>
      <c r="R4604" s="1175"/>
    </row>
    <row r="4605" spans="1:18" ht="15.75" customHeight="1">
      <c r="A4605" s="1">
        <v>4600</v>
      </c>
      <c r="C4605" s="2" t="s">
        <v>3581</v>
      </c>
      <c r="E4605" t="str" cm="1">
        <f t="array" aca="1" ref="E4605" ca="1">IF(F4605&lt;&gt;"",INDIRECT("'"&amp;F4605&amp;"'!"&amp;G4605),"")</f>
        <v/>
      </c>
      <c r="F4605" s="550"/>
      <c r="R4605" s="1175"/>
    </row>
    <row r="4606" spans="1:18" ht="15.75" customHeight="1">
      <c r="A4606" s="1">
        <v>4601</v>
      </c>
      <c r="C4606" s="2" t="s">
        <v>3581</v>
      </c>
      <c r="E4606" t="str" cm="1">
        <f t="array" aca="1" ref="E4606" ca="1">IF(F4606&lt;&gt;"",INDIRECT("'"&amp;F4606&amp;"'!"&amp;G4606),"")</f>
        <v/>
      </c>
      <c r="F4606" s="550"/>
      <c r="R4606" s="1175"/>
    </row>
    <row r="4607" spans="1:18" ht="15.75" customHeight="1">
      <c r="A4607" s="1">
        <v>4602</v>
      </c>
      <c r="C4607" s="2" t="s">
        <v>3581</v>
      </c>
      <c r="E4607" t="str" cm="1">
        <f t="array" aca="1" ref="E4607" ca="1">IF(F4607&lt;&gt;"",INDIRECT("'"&amp;F4607&amp;"'!"&amp;G4607),"")</f>
        <v/>
      </c>
      <c r="F4607" s="550"/>
    </row>
    <row r="4608" spans="1:18" ht="15.75" customHeight="1">
      <c r="A4608" s="1">
        <v>4603</v>
      </c>
      <c r="C4608" s="2" t="s">
        <v>3581</v>
      </c>
      <c r="E4608" t="str" cm="1">
        <f t="array" aca="1" ref="E4608" ca="1">IF(F4608&lt;&gt;"",INDIRECT("'"&amp;F4608&amp;"'!"&amp;G4608),"")</f>
        <v/>
      </c>
      <c r="F4608" s="550"/>
      <c r="R4608" s="1175"/>
    </row>
    <row r="4609" spans="1:18" ht="15.75" customHeight="1">
      <c r="A4609" s="1">
        <v>4604</v>
      </c>
      <c r="C4609" s="2" t="s">
        <v>3581</v>
      </c>
      <c r="E4609" t="str" cm="1">
        <f t="array" aca="1" ref="E4609" ca="1">IF(F4609&lt;&gt;"",INDIRECT("'"&amp;F4609&amp;"'!"&amp;G4609),"")</f>
        <v/>
      </c>
      <c r="F4609" s="550"/>
      <c r="R4609" s="1175"/>
    </row>
    <row r="4610" spans="1:18" ht="15.75" customHeight="1">
      <c r="A4610" s="1">
        <v>4605</v>
      </c>
      <c r="C4610" s="2" t="s">
        <v>3581</v>
      </c>
      <c r="E4610" t="str" cm="1">
        <f t="array" aca="1" ref="E4610" ca="1">IF(F4610&lt;&gt;"",INDIRECT("'"&amp;F4610&amp;"'!"&amp;G4610),"")</f>
        <v/>
      </c>
      <c r="F4610" s="550"/>
    </row>
    <row r="4611" spans="1:18" ht="15.75" customHeight="1">
      <c r="A4611" s="1">
        <v>4606</v>
      </c>
      <c r="C4611" s="2" t="s">
        <v>3581</v>
      </c>
      <c r="E4611" t="str" cm="1">
        <f t="array" aca="1" ref="E4611" ca="1">IF(F4611&lt;&gt;"",INDIRECT("'"&amp;F4611&amp;"'!"&amp;G4611),"")</f>
        <v/>
      </c>
      <c r="F4611" s="550"/>
    </row>
    <row r="4612" spans="1:18" ht="15.75" customHeight="1">
      <c r="A4612" s="1">
        <v>4607</v>
      </c>
      <c r="C4612" s="2" t="s">
        <v>3581</v>
      </c>
      <c r="E4612" t="str" cm="1">
        <f t="array" aca="1" ref="E4612" ca="1">IF(F4612&lt;&gt;"",INDIRECT("'"&amp;F4612&amp;"'!"&amp;G4612),"")</f>
        <v/>
      </c>
      <c r="F4612" s="550"/>
    </row>
    <row r="4613" spans="1:18" ht="15.75" customHeight="1">
      <c r="A4613" s="1">
        <v>4608</v>
      </c>
      <c r="C4613" s="2" t="s">
        <v>3581</v>
      </c>
      <c r="E4613" t="str" cm="1">
        <f t="array" aca="1" ref="E4613" ca="1">IF(F4613&lt;&gt;"",INDIRECT("'"&amp;F4613&amp;"'!"&amp;G4613),"")</f>
        <v/>
      </c>
      <c r="F4613" s="550"/>
    </row>
    <row r="4614" spans="1:18" ht="15.75" customHeight="1">
      <c r="A4614" s="1">
        <v>4609</v>
      </c>
      <c r="C4614" s="2" t="s">
        <v>3581</v>
      </c>
      <c r="E4614" t="str" cm="1">
        <f t="array" aca="1" ref="E4614" ca="1">IF(F4614&lt;&gt;"",INDIRECT("'"&amp;F4614&amp;"'!"&amp;G4614),"")</f>
        <v/>
      </c>
      <c r="F4614" s="550"/>
    </row>
    <row r="4615" spans="1:18" ht="15.75" customHeight="1">
      <c r="A4615" s="1">
        <v>4610</v>
      </c>
      <c r="C4615" s="2" t="s">
        <v>3581</v>
      </c>
      <c r="E4615" t="str" cm="1">
        <f t="array" aca="1" ref="E4615" ca="1">IF(F4615&lt;&gt;"",INDIRECT("'"&amp;F4615&amp;"'!"&amp;G4615),"")</f>
        <v/>
      </c>
      <c r="F4615" s="550"/>
      <c r="R4615" s="1175"/>
    </row>
    <row r="4616" spans="1:18" ht="15.75" customHeight="1">
      <c r="A4616" s="1">
        <v>4611</v>
      </c>
      <c r="C4616" s="2" t="s">
        <v>3581</v>
      </c>
      <c r="E4616" t="str" cm="1">
        <f t="array" aca="1" ref="E4616" ca="1">IF(F4616&lt;&gt;"",INDIRECT("'"&amp;F4616&amp;"'!"&amp;G4616),"")</f>
        <v/>
      </c>
      <c r="F4616" s="550"/>
      <c r="R4616" s="1175"/>
    </row>
    <row r="4617" spans="1:18" ht="15.75" customHeight="1">
      <c r="A4617" s="1">
        <v>4612</v>
      </c>
      <c r="C4617" s="2" t="s">
        <v>3581</v>
      </c>
      <c r="E4617" t="str" cm="1">
        <f t="array" aca="1" ref="E4617" ca="1">IF(F4617&lt;&gt;"",INDIRECT("'"&amp;F4617&amp;"'!"&amp;G4617),"")</f>
        <v/>
      </c>
      <c r="F4617" s="550"/>
      <c r="R4617" s="1175"/>
    </row>
    <row r="4618" spans="1:18" ht="15.75" customHeight="1">
      <c r="A4618" s="1">
        <v>4613</v>
      </c>
      <c r="C4618" s="2" t="s">
        <v>3581</v>
      </c>
      <c r="E4618" t="str" cm="1">
        <f t="array" aca="1" ref="E4618" ca="1">IF(F4618&lt;&gt;"",INDIRECT("'"&amp;F4618&amp;"'!"&amp;G4618),"")</f>
        <v/>
      </c>
      <c r="F4618" s="550"/>
      <c r="R4618" s="1175"/>
    </row>
    <row r="4619" spans="1:18" ht="15.75" customHeight="1">
      <c r="A4619" s="1">
        <v>4614</v>
      </c>
      <c r="C4619" s="2" t="s">
        <v>3581</v>
      </c>
      <c r="E4619" t="str" cm="1">
        <f t="array" aca="1" ref="E4619" ca="1">IF(F4619&lt;&gt;"",INDIRECT("'"&amp;F4619&amp;"'!"&amp;G4619),"")</f>
        <v/>
      </c>
      <c r="F4619" s="550"/>
      <c r="R4619" s="1175"/>
    </row>
    <row r="4620" spans="1:18" ht="15.75" customHeight="1">
      <c r="A4620" s="1">
        <v>4615</v>
      </c>
      <c r="C4620" s="2" t="s">
        <v>3581</v>
      </c>
      <c r="E4620" t="str" cm="1">
        <f t="array" aca="1" ref="E4620" ca="1">IF(F4620&lt;&gt;"",INDIRECT("'"&amp;F4620&amp;"'!"&amp;G4620),"")</f>
        <v/>
      </c>
      <c r="F4620" s="550"/>
      <c r="R4620" s="1175"/>
    </row>
    <row r="4621" spans="1:18" ht="15.75" customHeight="1">
      <c r="A4621" s="1">
        <v>4616</v>
      </c>
      <c r="C4621" s="2" t="s">
        <v>3581</v>
      </c>
      <c r="E4621" t="str" cm="1">
        <f t="array" aca="1" ref="E4621" ca="1">IF(F4621&lt;&gt;"",INDIRECT("'"&amp;F4621&amp;"'!"&amp;G4621),"")</f>
        <v/>
      </c>
      <c r="F4621" s="550"/>
      <c r="R4621" s="1175"/>
    </row>
    <row r="4622" spans="1:18" ht="15.75" customHeight="1">
      <c r="A4622" s="1">
        <v>4617</v>
      </c>
      <c r="C4622" s="2" t="s">
        <v>3581</v>
      </c>
      <c r="E4622" t="str" cm="1">
        <f t="array" aca="1" ref="E4622" ca="1">IF(F4622&lt;&gt;"",INDIRECT("'"&amp;F4622&amp;"'!"&amp;G4622),"")</f>
        <v/>
      </c>
      <c r="F4622" s="550"/>
      <c r="R4622" s="1175"/>
    </row>
    <row r="4623" spans="1:18" ht="15.75" customHeight="1">
      <c r="A4623" s="1">
        <v>4618</v>
      </c>
      <c r="C4623" s="2" t="s">
        <v>3581</v>
      </c>
      <c r="E4623" t="str" cm="1">
        <f t="array" aca="1" ref="E4623" ca="1">IF(F4623&lt;&gt;"",INDIRECT("'"&amp;F4623&amp;"'!"&amp;G4623),"")</f>
        <v/>
      </c>
      <c r="F4623" s="550"/>
      <c r="R4623" s="1175"/>
    </row>
    <row r="4624" spans="1:18" ht="15.75" customHeight="1">
      <c r="A4624" s="1">
        <v>4619</v>
      </c>
      <c r="C4624" s="2" t="s">
        <v>3581</v>
      </c>
      <c r="E4624" t="str" cm="1">
        <f t="array" aca="1" ref="E4624" ca="1">IF(F4624&lt;&gt;"",INDIRECT("'"&amp;F4624&amp;"'!"&amp;G4624),"")</f>
        <v/>
      </c>
      <c r="F4624" s="550"/>
      <c r="R4624" s="1175"/>
    </row>
    <row r="4625" spans="1:18" ht="15.75" customHeight="1">
      <c r="A4625" s="1">
        <v>4620</v>
      </c>
      <c r="C4625" s="2" t="s">
        <v>3581</v>
      </c>
      <c r="E4625" t="str" cm="1">
        <f t="array" aca="1" ref="E4625" ca="1">IF(F4625&lt;&gt;"",INDIRECT("'"&amp;F4625&amp;"'!"&amp;G4625),"")</f>
        <v/>
      </c>
      <c r="F4625" s="550"/>
      <c r="R4625" s="1175"/>
    </row>
    <row r="4626" spans="1:18" ht="15.75" customHeight="1">
      <c r="A4626" s="1">
        <v>4621</v>
      </c>
      <c r="C4626" s="2" t="s">
        <v>3581</v>
      </c>
      <c r="E4626" t="str" cm="1">
        <f t="array" aca="1" ref="E4626" ca="1">IF(F4626&lt;&gt;"",INDIRECT("'"&amp;F4626&amp;"'!"&amp;G4626),"")</f>
        <v/>
      </c>
      <c r="F4626" s="550"/>
      <c r="R4626" s="1175"/>
    </row>
    <row r="4627" spans="1:18" ht="15.75" customHeight="1">
      <c r="A4627" s="1">
        <v>4622</v>
      </c>
      <c r="C4627" s="2" t="s">
        <v>3581</v>
      </c>
      <c r="E4627" t="str" cm="1">
        <f t="array" aca="1" ref="E4627" ca="1">IF(F4627&lt;&gt;"",INDIRECT("'"&amp;F4627&amp;"'!"&amp;G4627),"")</f>
        <v/>
      </c>
      <c r="F4627" s="550"/>
      <c r="R4627" s="1175"/>
    </row>
    <row r="4628" spans="1:18" ht="15.75" customHeight="1">
      <c r="A4628" s="1">
        <v>4623</v>
      </c>
      <c r="C4628" s="2" t="s">
        <v>3581</v>
      </c>
      <c r="E4628" t="str" cm="1">
        <f t="array" aca="1" ref="E4628" ca="1">IF(F4628&lt;&gt;"",INDIRECT("'"&amp;F4628&amp;"'!"&amp;G4628),"")</f>
        <v/>
      </c>
      <c r="F4628" s="550"/>
    </row>
    <row r="4629" spans="1:18" ht="15.75" customHeight="1">
      <c r="A4629" s="1">
        <v>4624</v>
      </c>
      <c r="C4629" s="2" t="s">
        <v>3581</v>
      </c>
      <c r="E4629" t="str" cm="1">
        <f t="array" aca="1" ref="E4629" ca="1">IF(F4629&lt;&gt;"",INDIRECT("'"&amp;F4629&amp;"'!"&amp;G4629),"")</f>
        <v/>
      </c>
      <c r="F4629" s="550"/>
    </row>
    <row r="4630" spans="1:18" ht="15.75" customHeight="1">
      <c r="A4630" s="1">
        <v>4625</v>
      </c>
      <c r="C4630" s="2" t="s">
        <v>3581</v>
      </c>
      <c r="E4630" t="str" cm="1">
        <f t="array" aca="1" ref="E4630" ca="1">IF(F4630&lt;&gt;"",INDIRECT("'"&amp;F4630&amp;"'!"&amp;G4630),"")</f>
        <v/>
      </c>
      <c r="F4630" s="550"/>
      <c r="R4630" s="1175"/>
    </row>
    <row r="4631" spans="1:18" ht="15.75" customHeight="1">
      <c r="A4631" s="1">
        <v>4626</v>
      </c>
      <c r="C4631" s="2" t="s">
        <v>3581</v>
      </c>
      <c r="E4631" t="str" cm="1">
        <f t="array" aca="1" ref="E4631" ca="1">IF(F4631&lt;&gt;"",INDIRECT("'"&amp;F4631&amp;"'!"&amp;G4631),"")</f>
        <v/>
      </c>
      <c r="F4631" s="550"/>
    </row>
    <row r="4632" spans="1:18" ht="15.75" customHeight="1">
      <c r="A4632" s="1">
        <v>4627</v>
      </c>
      <c r="C4632" s="2" t="s">
        <v>3581</v>
      </c>
      <c r="E4632" t="str" cm="1">
        <f t="array" aca="1" ref="E4632" ca="1">IF(F4632&lt;&gt;"",INDIRECT("'"&amp;F4632&amp;"'!"&amp;G4632),"")</f>
        <v/>
      </c>
      <c r="F4632" s="550"/>
    </row>
    <row r="4633" spans="1:18" ht="15.75" customHeight="1">
      <c r="A4633" s="1">
        <v>4628</v>
      </c>
      <c r="C4633" s="2" t="s">
        <v>3581</v>
      </c>
      <c r="E4633" t="str" cm="1">
        <f t="array" aca="1" ref="E4633" ca="1">IF(F4633&lt;&gt;"",INDIRECT("'"&amp;F4633&amp;"'!"&amp;G4633),"")</f>
        <v/>
      </c>
      <c r="F4633" s="550"/>
      <c r="R4633" s="1175"/>
    </row>
    <row r="4634" spans="1:18" ht="15.75" customHeight="1">
      <c r="A4634" s="1">
        <v>4629</v>
      </c>
      <c r="C4634" s="2" t="s">
        <v>3581</v>
      </c>
      <c r="E4634" t="str" cm="1">
        <f t="array" aca="1" ref="E4634" ca="1">IF(F4634&lt;&gt;"",INDIRECT("'"&amp;F4634&amp;"'!"&amp;G4634),"")</f>
        <v/>
      </c>
      <c r="F4634" s="550"/>
    </row>
    <row r="4635" spans="1:18" ht="15.75" customHeight="1">
      <c r="A4635" s="1">
        <v>4630</v>
      </c>
      <c r="C4635" s="2" t="s">
        <v>3581</v>
      </c>
      <c r="E4635" t="str" cm="1">
        <f t="array" aca="1" ref="E4635" ca="1">IF(F4635&lt;&gt;"",INDIRECT("'"&amp;F4635&amp;"'!"&amp;G4635),"")</f>
        <v/>
      </c>
      <c r="F4635" s="550"/>
    </row>
    <row r="4636" spans="1:18" ht="15.75" customHeight="1">
      <c r="A4636" s="1">
        <v>4631</v>
      </c>
      <c r="C4636" s="2" t="s">
        <v>3581</v>
      </c>
      <c r="E4636" t="str" cm="1">
        <f t="array" aca="1" ref="E4636" ca="1">IF(F4636&lt;&gt;"",INDIRECT("'"&amp;F4636&amp;"'!"&amp;G4636),"")</f>
        <v/>
      </c>
      <c r="F4636" s="550"/>
    </row>
    <row r="4637" spans="1:18" ht="15.75" customHeight="1">
      <c r="A4637" s="1">
        <v>4632</v>
      </c>
      <c r="C4637" s="2" t="s">
        <v>3581</v>
      </c>
      <c r="E4637" t="str" cm="1">
        <f t="array" aca="1" ref="E4637" ca="1">IF(F4637&lt;&gt;"",INDIRECT("'"&amp;F4637&amp;"'!"&amp;G4637),"")</f>
        <v/>
      </c>
      <c r="F4637" s="550"/>
      <c r="R4637" s="1175"/>
    </row>
    <row r="4638" spans="1:18" ht="15.75" customHeight="1">
      <c r="A4638" s="1">
        <v>4633</v>
      </c>
      <c r="C4638" s="2" t="s">
        <v>3581</v>
      </c>
      <c r="E4638" t="str" cm="1">
        <f t="array" aca="1" ref="E4638" ca="1">IF(F4638&lt;&gt;"",INDIRECT("'"&amp;F4638&amp;"'!"&amp;G4638),"")</f>
        <v/>
      </c>
      <c r="F4638" s="550"/>
      <c r="R4638" s="1175"/>
    </row>
    <row r="4639" spans="1:18" ht="15.75" customHeight="1">
      <c r="A4639" s="1">
        <v>4634</v>
      </c>
      <c r="C4639" s="2" t="s">
        <v>3581</v>
      </c>
      <c r="E4639" t="str" cm="1">
        <f t="array" aca="1" ref="E4639" ca="1">IF(F4639&lt;&gt;"",INDIRECT("'"&amp;F4639&amp;"'!"&amp;G4639),"")</f>
        <v/>
      </c>
      <c r="F4639" s="550"/>
      <c r="R4639" s="1175"/>
    </row>
    <row r="4640" spans="1:18" ht="15.75" customHeight="1">
      <c r="A4640" s="1">
        <v>4635</v>
      </c>
      <c r="C4640" s="2" t="s">
        <v>3581</v>
      </c>
      <c r="E4640" t="str" cm="1">
        <f t="array" aca="1" ref="E4640" ca="1">IF(F4640&lt;&gt;"",INDIRECT("'"&amp;F4640&amp;"'!"&amp;G4640),"")</f>
        <v/>
      </c>
      <c r="F4640" s="550"/>
      <c r="R4640" s="1175"/>
    </row>
    <row r="4641" spans="1:18" ht="15.75" customHeight="1">
      <c r="A4641" s="1">
        <v>4636</v>
      </c>
      <c r="C4641" s="2" t="s">
        <v>3581</v>
      </c>
      <c r="E4641" t="str" cm="1">
        <f t="array" aca="1" ref="E4641" ca="1">IF(F4641&lt;&gt;"",INDIRECT("'"&amp;F4641&amp;"'!"&amp;G4641),"")</f>
        <v/>
      </c>
      <c r="F4641" s="550"/>
      <c r="R4641" s="1175"/>
    </row>
    <row r="4642" spans="1:18" ht="15.75" customHeight="1">
      <c r="A4642" s="1">
        <v>4637</v>
      </c>
      <c r="C4642" s="2" t="s">
        <v>3581</v>
      </c>
      <c r="E4642" t="str" cm="1">
        <f t="array" aca="1" ref="E4642" ca="1">IF(F4642&lt;&gt;"",INDIRECT("'"&amp;F4642&amp;"'!"&amp;G4642),"")</f>
        <v/>
      </c>
      <c r="F4642" s="550"/>
      <c r="R4642" s="1175"/>
    </row>
    <row r="4643" spans="1:18" ht="15.75" customHeight="1">
      <c r="A4643" s="1">
        <v>4638</v>
      </c>
      <c r="C4643" s="2" t="s">
        <v>3581</v>
      </c>
      <c r="E4643" t="str" cm="1">
        <f t="array" aca="1" ref="E4643" ca="1">IF(F4643&lt;&gt;"",INDIRECT("'"&amp;F4643&amp;"'!"&amp;G4643),"")</f>
        <v/>
      </c>
      <c r="F4643" s="550"/>
      <c r="R4643" s="1175"/>
    </row>
    <row r="4644" spans="1:18" ht="15.75" customHeight="1">
      <c r="A4644" s="1">
        <v>4639</v>
      </c>
      <c r="C4644" s="2" t="s">
        <v>3581</v>
      </c>
      <c r="E4644" t="str" cm="1">
        <f t="array" aca="1" ref="E4644" ca="1">IF(F4644&lt;&gt;"",INDIRECT("'"&amp;F4644&amp;"'!"&amp;G4644),"")</f>
        <v/>
      </c>
      <c r="F4644" s="550"/>
      <c r="R4644" s="1175"/>
    </row>
    <row r="4645" spans="1:18" ht="15.75" customHeight="1">
      <c r="A4645" s="1">
        <v>4640</v>
      </c>
      <c r="C4645" s="2" t="s">
        <v>3581</v>
      </c>
      <c r="E4645" t="str" cm="1">
        <f t="array" aca="1" ref="E4645" ca="1">IF(F4645&lt;&gt;"",INDIRECT("'"&amp;F4645&amp;"'!"&amp;G4645),"")</f>
        <v/>
      </c>
      <c r="F4645" s="550"/>
      <c r="R4645" s="1175"/>
    </row>
    <row r="4646" spans="1:18" ht="15.75" customHeight="1">
      <c r="A4646" s="1">
        <v>4641</v>
      </c>
      <c r="C4646" s="2" t="s">
        <v>3581</v>
      </c>
      <c r="E4646" t="str" cm="1">
        <f t="array" aca="1" ref="E4646" ca="1">IF(F4646&lt;&gt;"",INDIRECT("'"&amp;F4646&amp;"'!"&amp;G4646),"")</f>
        <v/>
      </c>
      <c r="F4646" s="550"/>
      <c r="R4646" s="1175"/>
    </row>
    <row r="4647" spans="1:18" ht="15.75" customHeight="1">
      <c r="A4647" s="1">
        <v>4642</v>
      </c>
      <c r="C4647" s="2" t="s">
        <v>3581</v>
      </c>
      <c r="E4647" t="str" cm="1">
        <f t="array" aca="1" ref="E4647" ca="1">IF(F4647&lt;&gt;"",INDIRECT("'"&amp;F4647&amp;"'!"&amp;G4647),"")</f>
        <v/>
      </c>
      <c r="F4647" s="550"/>
      <c r="R4647" s="1175"/>
    </row>
    <row r="4648" spans="1:18" ht="15.75" customHeight="1">
      <c r="A4648" s="1">
        <v>4643</v>
      </c>
      <c r="C4648" s="2" t="s">
        <v>3581</v>
      </c>
      <c r="E4648" t="str" cm="1">
        <f t="array" aca="1" ref="E4648" ca="1">IF(F4648&lt;&gt;"",INDIRECT("'"&amp;F4648&amp;"'!"&amp;G4648),"")</f>
        <v/>
      </c>
      <c r="F4648" s="550"/>
      <c r="R4648" s="1175"/>
    </row>
    <row r="4649" spans="1:18" ht="15.75" customHeight="1">
      <c r="A4649" s="1">
        <v>4644</v>
      </c>
      <c r="C4649" s="2" t="s">
        <v>3581</v>
      </c>
      <c r="E4649" t="str" cm="1">
        <f t="array" aca="1" ref="E4649" ca="1">IF(F4649&lt;&gt;"",INDIRECT("'"&amp;F4649&amp;"'!"&amp;G4649),"")</f>
        <v/>
      </c>
      <c r="F4649" s="550"/>
      <c r="R4649" s="1175"/>
    </row>
    <row r="4650" spans="1:18" ht="15.75" customHeight="1">
      <c r="A4650" s="1">
        <v>4645</v>
      </c>
      <c r="C4650" s="2" t="s">
        <v>3581</v>
      </c>
      <c r="E4650" t="str" cm="1">
        <f t="array" aca="1" ref="E4650" ca="1">IF(F4650&lt;&gt;"",INDIRECT("'"&amp;F4650&amp;"'!"&amp;G4650),"")</f>
        <v/>
      </c>
      <c r="F4650" s="550"/>
      <c r="R4650" s="1175"/>
    </row>
    <row r="4651" spans="1:18" ht="15.75" customHeight="1">
      <c r="A4651" s="1">
        <v>4646</v>
      </c>
      <c r="C4651" s="2" t="s">
        <v>3581</v>
      </c>
      <c r="E4651" t="str" cm="1">
        <f t="array" aca="1" ref="E4651" ca="1">IF(F4651&lt;&gt;"",INDIRECT("'"&amp;F4651&amp;"'!"&amp;G4651),"")</f>
        <v/>
      </c>
      <c r="F4651" s="550"/>
      <c r="R4651" s="1175"/>
    </row>
    <row r="4652" spans="1:18" ht="15.75" customHeight="1">
      <c r="A4652" s="1">
        <v>4647</v>
      </c>
      <c r="C4652" s="2" t="s">
        <v>3581</v>
      </c>
      <c r="E4652" t="str" cm="1">
        <f t="array" aca="1" ref="E4652" ca="1">IF(F4652&lt;&gt;"",INDIRECT("'"&amp;F4652&amp;"'!"&amp;G4652),"")</f>
        <v/>
      </c>
      <c r="F4652" s="550"/>
      <c r="R4652" s="1175"/>
    </row>
    <row r="4653" spans="1:18" ht="15.75" customHeight="1">
      <c r="A4653" s="1">
        <v>4648</v>
      </c>
      <c r="C4653" s="2" t="s">
        <v>3581</v>
      </c>
      <c r="E4653" t="str" cm="1">
        <f t="array" aca="1" ref="E4653" ca="1">IF(F4653&lt;&gt;"",INDIRECT("'"&amp;F4653&amp;"'!"&amp;G4653),"")</f>
        <v/>
      </c>
      <c r="F4653" s="550"/>
      <c r="R4653" s="1175"/>
    </row>
    <row r="4654" spans="1:18" ht="15.75" customHeight="1">
      <c r="A4654" s="1">
        <v>4649</v>
      </c>
      <c r="C4654" s="2" t="s">
        <v>3581</v>
      </c>
      <c r="E4654" t="str" cm="1">
        <f t="array" aca="1" ref="E4654" ca="1">IF(F4654&lt;&gt;"",INDIRECT("'"&amp;F4654&amp;"'!"&amp;G4654),"")</f>
        <v/>
      </c>
      <c r="F4654" s="550"/>
      <c r="R4654" s="1175"/>
    </row>
    <row r="4655" spans="1:18" ht="15.75" customHeight="1">
      <c r="A4655" s="1">
        <v>4650</v>
      </c>
      <c r="C4655" s="2" t="s">
        <v>3581</v>
      </c>
      <c r="E4655" t="str" cm="1">
        <f t="array" aca="1" ref="E4655" ca="1">IF(F4655&lt;&gt;"",INDIRECT("'"&amp;F4655&amp;"'!"&amp;G4655),"")</f>
        <v/>
      </c>
      <c r="F4655" s="550"/>
      <c r="R4655" s="1175"/>
    </row>
    <row r="4656" spans="1:18" ht="15.75" customHeight="1">
      <c r="A4656" s="1">
        <v>4651</v>
      </c>
      <c r="C4656" s="2" t="s">
        <v>3581</v>
      </c>
      <c r="E4656" t="str" cm="1">
        <f t="array" aca="1" ref="E4656" ca="1">IF(F4656&lt;&gt;"",INDIRECT("'"&amp;F4656&amp;"'!"&amp;G4656),"")</f>
        <v/>
      </c>
      <c r="F4656" s="550"/>
      <c r="R4656" s="1175"/>
    </row>
    <row r="4657" spans="1:18" ht="15.75" customHeight="1">
      <c r="A4657" s="1">
        <v>4652</v>
      </c>
      <c r="C4657" s="2" t="s">
        <v>3581</v>
      </c>
      <c r="E4657" t="str" cm="1">
        <f t="array" aca="1" ref="E4657" ca="1">IF(F4657&lt;&gt;"",INDIRECT("'"&amp;F4657&amp;"'!"&amp;G4657),"")</f>
        <v/>
      </c>
      <c r="F4657" s="550"/>
      <c r="R4657" s="1175"/>
    </row>
    <row r="4658" spans="1:18" ht="15.75" customHeight="1">
      <c r="A4658" s="1">
        <v>4653</v>
      </c>
      <c r="C4658" s="2" t="s">
        <v>3581</v>
      </c>
      <c r="E4658" t="str" cm="1">
        <f t="array" aca="1" ref="E4658" ca="1">IF(F4658&lt;&gt;"",INDIRECT("'"&amp;F4658&amp;"'!"&amp;G4658),"")</f>
        <v/>
      </c>
      <c r="F4658" s="550"/>
    </row>
    <row r="4659" spans="1:18" ht="15.75" customHeight="1">
      <c r="A4659" s="1">
        <v>4654</v>
      </c>
      <c r="C4659" s="2" t="s">
        <v>3581</v>
      </c>
      <c r="E4659" t="str" cm="1">
        <f t="array" aca="1" ref="E4659" ca="1">IF(F4659&lt;&gt;"",INDIRECT("'"&amp;F4659&amp;"'!"&amp;G4659),"")</f>
        <v/>
      </c>
      <c r="F4659" s="550"/>
    </row>
    <row r="4660" spans="1:18" ht="15.75" customHeight="1">
      <c r="A4660" s="1">
        <v>4655</v>
      </c>
      <c r="C4660" s="2" t="s">
        <v>3581</v>
      </c>
      <c r="E4660" t="str" cm="1">
        <f t="array" aca="1" ref="E4660" ca="1">IF(F4660&lt;&gt;"",INDIRECT("'"&amp;F4660&amp;"'!"&amp;G4660),"")</f>
        <v/>
      </c>
      <c r="F4660" s="550"/>
    </row>
    <row r="4661" spans="1:18" ht="15.75" customHeight="1">
      <c r="A4661" s="1">
        <v>4656</v>
      </c>
      <c r="C4661" s="2" t="s">
        <v>3581</v>
      </c>
      <c r="E4661" t="str" cm="1">
        <f t="array" aca="1" ref="E4661" ca="1">IF(F4661&lt;&gt;"",INDIRECT("'"&amp;F4661&amp;"'!"&amp;G4661),"")</f>
        <v/>
      </c>
      <c r="F4661" s="550"/>
    </row>
    <row r="4662" spans="1:18" ht="15.75" customHeight="1">
      <c r="A4662" s="1">
        <v>4657</v>
      </c>
      <c r="C4662" s="2" t="s">
        <v>3581</v>
      </c>
      <c r="E4662" t="str" cm="1">
        <f t="array" aca="1" ref="E4662" ca="1">IF(F4662&lt;&gt;"",INDIRECT("'"&amp;F4662&amp;"'!"&amp;G4662),"")</f>
        <v/>
      </c>
      <c r="F4662" s="550"/>
    </row>
    <row r="4663" spans="1:18" ht="15.75" customHeight="1">
      <c r="A4663" s="1">
        <v>4658</v>
      </c>
      <c r="C4663" s="2" t="s">
        <v>3581</v>
      </c>
      <c r="E4663" t="str" cm="1">
        <f t="array" aca="1" ref="E4663" ca="1">IF(F4663&lt;&gt;"",INDIRECT("'"&amp;F4663&amp;"'!"&amp;G4663),"")</f>
        <v/>
      </c>
      <c r="F4663" s="550"/>
    </row>
    <row r="4664" spans="1:18" ht="15.75" customHeight="1">
      <c r="A4664" s="1">
        <v>4659</v>
      </c>
      <c r="C4664" s="2" t="s">
        <v>3581</v>
      </c>
      <c r="E4664" t="str" cm="1">
        <f t="array" aca="1" ref="E4664" ca="1">IF(F4664&lt;&gt;"",INDIRECT("'"&amp;F4664&amp;"'!"&amp;G4664),"")</f>
        <v/>
      </c>
      <c r="F4664" s="550"/>
    </row>
    <row r="4665" spans="1:18" ht="15.75" customHeight="1">
      <c r="A4665" s="1">
        <v>4660</v>
      </c>
      <c r="C4665" s="2" t="s">
        <v>3581</v>
      </c>
      <c r="E4665" t="str" cm="1">
        <f t="array" aca="1" ref="E4665" ca="1">IF(F4665&lt;&gt;"",INDIRECT("'"&amp;F4665&amp;"'!"&amp;G4665),"")</f>
        <v/>
      </c>
      <c r="F4665" s="550"/>
    </row>
    <row r="4666" spans="1:18" ht="15.75" customHeight="1">
      <c r="A4666" s="1">
        <v>4661</v>
      </c>
      <c r="C4666" s="2" t="s">
        <v>3581</v>
      </c>
      <c r="E4666" t="str" cm="1">
        <f t="array" aca="1" ref="E4666" ca="1">IF(F4666&lt;&gt;"",INDIRECT("'"&amp;F4666&amp;"'!"&amp;G4666),"")</f>
        <v/>
      </c>
      <c r="F4666" s="550"/>
    </row>
    <row r="4667" spans="1:18" ht="15.75" customHeight="1">
      <c r="A4667" s="1">
        <v>4662</v>
      </c>
      <c r="C4667" s="2" t="s">
        <v>3581</v>
      </c>
      <c r="E4667" t="str" cm="1">
        <f t="array" aca="1" ref="E4667" ca="1">IF(F4667&lt;&gt;"",INDIRECT("'"&amp;F4667&amp;"'!"&amp;G4667),"")</f>
        <v/>
      </c>
      <c r="F4667" s="550"/>
    </row>
    <row r="4668" spans="1:18" ht="15.75" customHeight="1">
      <c r="A4668" s="1">
        <v>4663</v>
      </c>
      <c r="C4668" s="2" t="s">
        <v>3581</v>
      </c>
      <c r="E4668" t="str" cm="1">
        <f t="array" aca="1" ref="E4668" ca="1">IF(F4668&lt;&gt;"",INDIRECT("'"&amp;F4668&amp;"'!"&amp;G4668),"")</f>
        <v/>
      </c>
      <c r="F4668" s="550"/>
    </row>
    <row r="4669" spans="1:18" ht="15.75" customHeight="1">
      <c r="A4669" s="1">
        <v>4664</v>
      </c>
      <c r="C4669" s="2" t="s">
        <v>3581</v>
      </c>
      <c r="E4669" t="str" cm="1">
        <f t="array" aca="1" ref="E4669" ca="1">IF(F4669&lt;&gt;"",INDIRECT("'"&amp;F4669&amp;"'!"&amp;G4669),"")</f>
        <v/>
      </c>
      <c r="F4669" s="550"/>
    </row>
    <row r="4670" spans="1:18" ht="15.75" customHeight="1">
      <c r="A4670" s="1">
        <v>4665</v>
      </c>
      <c r="C4670" s="2" t="s">
        <v>3581</v>
      </c>
      <c r="E4670" t="str" cm="1">
        <f t="array" aca="1" ref="E4670" ca="1">IF(F4670&lt;&gt;"",INDIRECT("'"&amp;F4670&amp;"'!"&amp;G4670),"")</f>
        <v/>
      </c>
      <c r="F4670" s="550"/>
    </row>
    <row r="4671" spans="1:18" ht="15.75" customHeight="1">
      <c r="A4671" s="1">
        <v>4666</v>
      </c>
      <c r="C4671" s="2" t="s">
        <v>3581</v>
      </c>
      <c r="E4671" t="str" cm="1">
        <f t="array" aca="1" ref="E4671" ca="1">IF(F4671&lt;&gt;"",INDIRECT("'"&amp;F4671&amp;"'!"&amp;G4671),"")</f>
        <v/>
      </c>
      <c r="F4671" s="550"/>
    </row>
    <row r="4672" spans="1:18" ht="15.75" customHeight="1">
      <c r="A4672" s="1">
        <v>4667</v>
      </c>
      <c r="C4672" s="2" t="s">
        <v>3581</v>
      </c>
      <c r="E4672" t="str" cm="1">
        <f t="array" aca="1" ref="E4672" ca="1">IF(F4672&lt;&gt;"",INDIRECT("'"&amp;F4672&amp;"'!"&amp;G4672),"")</f>
        <v/>
      </c>
      <c r="F4672" s="550"/>
    </row>
    <row r="4673" spans="1:18" ht="15.75" customHeight="1">
      <c r="A4673" s="1">
        <v>4668</v>
      </c>
      <c r="C4673" s="2" t="s">
        <v>3581</v>
      </c>
      <c r="E4673" t="str" cm="1">
        <f t="array" aca="1" ref="E4673" ca="1">IF(F4673&lt;&gt;"",INDIRECT("'"&amp;F4673&amp;"'!"&amp;G4673),"")</f>
        <v/>
      </c>
      <c r="F4673" s="550"/>
    </row>
    <row r="4674" spans="1:18" ht="15.75" customHeight="1">
      <c r="A4674" s="1">
        <v>4669</v>
      </c>
      <c r="C4674" s="2" t="s">
        <v>3581</v>
      </c>
      <c r="E4674" t="str" cm="1">
        <f t="array" aca="1" ref="E4674" ca="1">IF(F4674&lt;&gt;"",INDIRECT("'"&amp;F4674&amp;"'!"&amp;G4674),"")</f>
        <v/>
      </c>
      <c r="F4674" s="550"/>
    </row>
    <row r="4675" spans="1:18" ht="15.75" customHeight="1">
      <c r="A4675" s="1">
        <v>4670</v>
      </c>
      <c r="C4675" s="2" t="s">
        <v>3581</v>
      </c>
      <c r="E4675" t="str" cm="1">
        <f t="array" aca="1" ref="E4675" ca="1">IF(F4675&lt;&gt;"",INDIRECT("'"&amp;F4675&amp;"'!"&amp;G4675),"")</f>
        <v/>
      </c>
      <c r="F4675" s="550"/>
    </row>
    <row r="4676" spans="1:18" ht="15.75" customHeight="1">
      <c r="A4676" s="1">
        <v>4671</v>
      </c>
      <c r="C4676" s="2" t="s">
        <v>3581</v>
      </c>
      <c r="E4676" t="str" cm="1">
        <f t="array" aca="1" ref="E4676" ca="1">IF(F4676&lt;&gt;"",INDIRECT("'"&amp;F4676&amp;"'!"&amp;G4676),"")</f>
        <v/>
      </c>
      <c r="F4676" s="550"/>
      <c r="R4676" s="1175"/>
    </row>
    <row r="4677" spans="1:18" ht="15.75" customHeight="1">
      <c r="A4677" s="1">
        <v>4672</v>
      </c>
      <c r="C4677" s="2" t="s">
        <v>3581</v>
      </c>
      <c r="E4677" t="str" cm="1">
        <f t="array" aca="1" ref="E4677" ca="1">IF(F4677&lt;&gt;"",INDIRECT("'"&amp;F4677&amp;"'!"&amp;G4677),"")</f>
        <v/>
      </c>
      <c r="F4677" s="550"/>
      <c r="R4677" s="1175"/>
    </row>
    <row r="4678" spans="1:18" ht="15.75" customHeight="1">
      <c r="A4678" s="1">
        <v>4673</v>
      </c>
      <c r="C4678" s="2" t="s">
        <v>3581</v>
      </c>
      <c r="E4678" t="str" cm="1">
        <f t="array" aca="1" ref="E4678" ca="1">IF(F4678&lt;&gt;"",INDIRECT("'"&amp;F4678&amp;"'!"&amp;G4678),"")</f>
        <v/>
      </c>
      <c r="F4678" s="550"/>
      <c r="R4678" s="1175"/>
    </row>
    <row r="4679" spans="1:18" ht="15.75" customHeight="1">
      <c r="A4679" s="1">
        <v>4674</v>
      </c>
      <c r="C4679" s="2" t="s">
        <v>3581</v>
      </c>
      <c r="E4679" t="str" cm="1">
        <f t="array" aca="1" ref="E4679" ca="1">IF(F4679&lt;&gt;"",INDIRECT("'"&amp;F4679&amp;"'!"&amp;G4679),"")</f>
        <v/>
      </c>
      <c r="F4679" s="550"/>
      <c r="R4679" s="1175"/>
    </row>
    <row r="4680" spans="1:18" ht="15.75" customHeight="1">
      <c r="A4680" s="1">
        <v>4675</v>
      </c>
      <c r="C4680" s="2" t="s">
        <v>3581</v>
      </c>
      <c r="E4680" t="str" cm="1">
        <f t="array" aca="1" ref="E4680" ca="1">IF(F4680&lt;&gt;"",INDIRECT("'"&amp;F4680&amp;"'!"&amp;G4680),"")</f>
        <v/>
      </c>
      <c r="F4680" s="550"/>
    </row>
    <row r="4681" spans="1:18" ht="15.75" customHeight="1">
      <c r="A4681" s="1">
        <v>4676</v>
      </c>
      <c r="C4681" s="2" t="s">
        <v>3581</v>
      </c>
      <c r="E4681" t="str" cm="1">
        <f t="array" aca="1" ref="E4681" ca="1">IF(F4681&lt;&gt;"",INDIRECT("'"&amp;F4681&amp;"'!"&amp;G4681),"")</f>
        <v/>
      </c>
      <c r="F4681" s="550"/>
    </row>
    <row r="4682" spans="1:18" ht="15.75" customHeight="1">
      <c r="A4682" s="1">
        <v>4677</v>
      </c>
      <c r="C4682" s="2" t="s">
        <v>3581</v>
      </c>
      <c r="E4682" t="str" cm="1">
        <f t="array" aca="1" ref="E4682" ca="1">IF(F4682&lt;&gt;"",INDIRECT("'"&amp;F4682&amp;"'!"&amp;G4682),"")</f>
        <v/>
      </c>
      <c r="F4682" s="550"/>
    </row>
    <row r="4683" spans="1:18" ht="15.75" customHeight="1">
      <c r="A4683" s="1">
        <v>4678</v>
      </c>
      <c r="C4683" s="2" t="s">
        <v>3581</v>
      </c>
      <c r="E4683" t="str" cm="1">
        <f t="array" aca="1" ref="E4683" ca="1">IF(F4683&lt;&gt;"",INDIRECT("'"&amp;F4683&amp;"'!"&amp;G4683),"")</f>
        <v/>
      </c>
      <c r="F4683" s="550"/>
    </row>
    <row r="4684" spans="1:18" ht="15.75" customHeight="1">
      <c r="A4684" s="1">
        <v>4679</v>
      </c>
      <c r="C4684" s="2" t="s">
        <v>3581</v>
      </c>
      <c r="E4684" t="str" cm="1">
        <f t="array" aca="1" ref="E4684" ca="1">IF(F4684&lt;&gt;"",INDIRECT("'"&amp;F4684&amp;"'!"&amp;G4684),"")</f>
        <v/>
      </c>
      <c r="F4684" s="550"/>
    </row>
    <row r="4685" spans="1:18" ht="15.75" customHeight="1">
      <c r="A4685" s="1">
        <v>4680</v>
      </c>
      <c r="C4685" s="2" t="s">
        <v>3581</v>
      </c>
      <c r="E4685" t="str" cm="1">
        <f t="array" aca="1" ref="E4685" ca="1">IF(F4685&lt;&gt;"",INDIRECT("'"&amp;F4685&amp;"'!"&amp;G4685),"")</f>
        <v/>
      </c>
      <c r="F4685" s="550"/>
    </row>
    <row r="4686" spans="1:18" ht="15.75" customHeight="1">
      <c r="A4686" s="1">
        <v>4681</v>
      </c>
      <c r="C4686" s="2" t="s">
        <v>3581</v>
      </c>
      <c r="E4686" t="str" cm="1">
        <f t="array" aca="1" ref="E4686" ca="1">IF(F4686&lt;&gt;"",INDIRECT("'"&amp;F4686&amp;"'!"&amp;G4686),"")</f>
        <v/>
      </c>
      <c r="F4686" s="550"/>
    </row>
    <row r="4687" spans="1:18" ht="15.75" customHeight="1">
      <c r="A4687" s="1">
        <v>4682</v>
      </c>
      <c r="C4687" s="2" t="s">
        <v>3581</v>
      </c>
      <c r="E4687" t="str" cm="1">
        <f t="array" aca="1" ref="E4687" ca="1">IF(F4687&lt;&gt;"",INDIRECT("'"&amp;F4687&amp;"'!"&amp;G4687),"")</f>
        <v/>
      </c>
      <c r="F4687" s="550"/>
    </row>
    <row r="4688" spans="1:18" ht="15.75" customHeight="1">
      <c r="A4688" s="1">
        <v>4683</v>
      </c>
      <c r="C4688" s="2" t="s">
        <v>3581</v>
      </c>
      <c r="E4688" t="str" cm="1">
        <f t="array" aca="1" ref="E4688" ca="1">IF(F4688&lt;&gt;"",INDIRECT("'"&amp;F4688&amp;"'!"&amp;G4688),"")</f>
        <v/>
      </c>
      <c r="F4688" s="550"/>
    </row>
    <row r="4689" spans="1:18" ht="15.75" customHeight="1">
      <c r="A4689" s="1">
        <v>4684</v>
      </c>
      <c r="C4689" s="2" t="s">
        <v>3581</v>
      </c>
      <c r="E4689" t="str" cm="1">
        <f t="array" aca="1" ref="E4689" ca="1">IF(F4689&lt;&gt;"",INDIRECT("'"&amp;F4689&amp;"'!"&amp;G4689),"")</f>
        <v/>
      </c>
      <c r="F4689" s="550"/>
    </row>
    <row r="4690" spans="1:18" ht="15.75" customHeight="1">
      <c r="A4690" s="1">
        <v>4685</v>
      </c>
      <c r="C4690" s="2" t="s">
        <v>3581</v>
      </c>
      <c r="E4690" t="str" cm="1">
        <f t="array" aca="1" ref="E4690" ca="1">IF(F4690&lt;&gt;"",INDIRECT("'"&amp;F4690&amp;"'!"&amp;G4690),"")</f>
        <v/>
      </c>
      <c r="F4690" s="550"/>
    </row>
    <row r="4691" spans="1:18" ht="15.75" customHeight="1">
      <c r="A4691" s="1">
        <v>4686</v>
      </c>
      <c r="C4691" s="2" t="s">
        <v>3581</v>
      </c>
      <c r="E4691" t="str" cm="1">
        <f t="array" aca="1" ref="E4691" ca="1">IF(F4691&lt;&gt;"",INDIRECT("'"&amp;F4691&amp;"'!"&amp;G4691),"")</f>
        <v/>
      </c>
      <c r="F4691" s="550"/>
    </row>
    <row r="4692" spans="1:18" ht="15.75" customHeight="1">
      <c r="A4692" s="1">
        <v>4687</v>
      </c>
      <c r="C4692" s="2" t="s">
        <v>3581</v>
      </c>
      <c r="E4692" t="str" cm="1">
        <f t="array" aca="1" ref="E4692" ca="1">IF(F4692&lt;&gt;"",INDIRECT("'"&amp;F4692&amp;"'!"&amp;G4692),"")</f>
        <v/>
      </c>
      <c r="F4692" s="550"/>
    </row>
    <row r="4693" spans="1:18" ht="15.75" customHeight="1">
      <c r="A4693" s="1">
        <v>4688</v>
      </c>
      <c r="C4693" s="2" t="s">
        <v>3581</v>
      </c>
      <c r="E4693" t="str" cm="1">
        <f t="array" aca="1" ref="E4693" ca="1">IF(F4693&lt;&gt;"",INDIRECT("'"&amp;F4693&amp;"'!"&amp;G4693),"")</f>
        <v/>
      </c>
      <c r="F4693" s="550"/>
    </row>
    <row r="4694" spans="1:18" ht="15.75" customHeight="1">
      <c r="A4694" s="1">
        <v>4689</v>
      </c>
      <c r="C4694" s="2" t="s">
        <v>3581</v>
      </c>
      <c r="E4694" t="str" cm="1">
        <f t="array" aca="1" ref="E4694" ca="1">IF(F4694&lt;&gt;"",INDIRECT("'"&amp;F4694&amp;"'!"&amp;G4694),"")</f>
        <v/>
      </c>
      <c r="F4694" s="550"/>
      <c r="R4694" s="1175"/>
    </row>
    <row r="4695" spans="1:18" ht="15.75" customHeight="1">
      <c r="A4695" s="1">
        <v>4690</v>
      </c>
      <c r="C4695" s="2" t="s">
        <v>3581</v>
      </c>
      <c r="E4695" t="str" cm="1">
        <f t="array" aca="1" ref="E4695" ca="1">IF(F4695&lt;&gt;"",INDIRECT("'"&amp;F4695&amp;"'!"&amp;G4695),"")</f>
        <v/>
      </c>
      <c r="F4695" s="550"/>
      <c r="R4695" s="1175"/>
    </row>
    <row r="4696" spans="1:18" ht="15.75" customHeight="1">
      <c r="A4696" s="1">
        <v>4691</v>
      </c>
      <c r="C4696" s="2" t="s">
        <v>3581</v>
      </c>
      <c r="E4696" t="str" cm="1">
        <f t="array" aca="1" ref="E4696" ca="1">IF(F4696&lt;&gt;"",INDIRECT("'"&amp;F4696&amp;"'!"&amp;G4696),"")</f>
        <v/>
      </c>
      <c r="F4696" s="550"/>
      <c r="R4696" s="1175"/>
    </row>
    <row r="4697" spans="1:18" ht="15.75" customHeight="1">
      <c r="A4697" s="1">
        <v>4692</v>
      </c>
      <c r="C4697" s="2" t="s">
        <v>3581</v>
      </c>
      <c r="E4697" t="str" cm="1">
        <f t="array" aca="1" ref="E4697" ca="1">IF(F4697&lt;&gt;"",INDIRECT("'"&amp;F4697&amp;"'!"&amp;G4697),"")</f>
        <v/>
      </c>
      <c r="F4697" s="550"/>
      <c r="R4697" s="1175"/>
    </row>
    <row r="4698" spans="1:18" ht="15.75" customHeight="1">
      <c r="A4698" s="1">
        <v>4693</v>
      </c>
      <c r="C4698" s="2" t="s">
        <v>3581</v>
      </c>
      <c r="E4698" t="str" cm="1">
        <f t="array" aca="1" ref="E4698" ca="1">IF(F4698&lt;&gt;"",INDIRECT("'"&amp;F4698&amp;"'!"&amp;G4698),"")</f>
        <v/>
      </c>
      <c r="F4698" s="550"/>
    </row>
    <row r="4699" spans="1:18" ht="15.75" customHeight="1">
      <c r="A4699" s="1">
        <v>4694</v>
      </c>
      <c r="C4699" s="2" t="s">
        <v>3581</v>
      </c>
      <c r="E4699" t="str" cm="1">
        <f t="array" aca="1" ref="E4699" ca="1">IF(F4699&lt;&gt;"",INDIRECT("'"&amp;F4699&amp;"'!"&amp;G4699),"")</f>
        <v/>
      </c>
      <c r="F4699" s="550"/>
    </row>
    <row r="4700" spans="1:18" ht="15.75" customHeight="1">
      <c r="A4700" s="1">
        <v>4695</v>
      </c>
      <c r="C4700" s="2" t="s">
        <v>3581</v>
      </c>
      <c r="E4700" t="str" cm="1">
        <f t="array" aca="1" ref="E4700" ca="1">IF(F4700&lt;&gt;"",INDIRECT("'"&amp;F4700&amp;"'!"&amp;G4700),"")</f>
        <v/>
      </c>
      <c r="F4700" s="550"/>
    </row>
    <row r="4701" spans="1:18" ht="15.75" customHeight="1">
      <c r="A4701" s="1">
        <v>4696</v>
      </c>
      <c r="C4701" s="2" t="s">
        <v>3581</v>
      </c>
      <c r="E4701" t="str" cm="1">
        <f t="array" aca="1" ref="E4701" ca="1">IF(F4701&lt;&gt;"",INDIRECT("'"&amp;F4701&amp;"'!"&amp;G4701),"")</f>
        <v/>
      </c>
      <c r="F4701" s="550"/>
    </row>
    <row r="4702" spans="1:18" ht="15.75" customHeight="1">
      <c r="A4702" s="1">
        <v>4697</v>
      </c>
      <c r="C4702" s="2" t="s">
        <v>3581</v>
      </c>
      <c r="E4702" t="str" cm="1">
        <f t="array" aca="1" ref="E4702" ca="1">IF(F4702&lt;&gt;"",INDIRECT("'"&amp;F4702&amp;"'!"&amp;G4702),"")</f>
        <v/>
      </c>
      <c r="F4702" s="550"/>
    </row>
    <row r="4703" spans="1:18" ht="15.75" customHeight="1">
      <c r="A4703" s="1">
        <v>4698</v>
      </c>
      <c r="C4703" s="2" t="s">
        <v>3581</v>
      </c>
      <c r="E4703" t="str" cm="1">
        <f t="array" aca="1" ref="E4703" ca="1">IF(F4703&lt;&gt;"",INDIRECT("'"&amp;F4703&amp;"'!"&amp;G4703),"")</f>
        <v/>
      </c>
      <c r="F4703" s="550"/>
    </row>
    <row r="4704" spans="1:18" ht="15.75" customHeight="1">
      <c r="A4704" s="1">
        <v>4699</v>
      </c>
      <c r="C4704" s="2" t="s">
        <v>3581</v>
      </c>
      <c r="E4704" t="str" cm="1">
        <f t="array" aca="1" ref="E4704" ca="1">IF(F4704&lt;&gt;"",INDIRECT("'"&amp;F4704&amp;"'!"&amp;G4704),"")</f>
        <v/>
      </c>
      <c r="F4704" s="550"/>
    </row>
    <row r="4705" spans="1:18">
      <c r="A4705">
        <v>4700</v>
      </c>
      <c r="B4705" s="6">
        <f>'EstRev 6-10'!C107</f>
        <v>0</v>
      </c>
      <c r="D4705" t="b">
        <f ca="1">E4705=B4705</f>
        <v>1</v>
      </c>
      <c r="E4705" cm="1">
        <f t="array" aca="1" ref="E4705" ca="1">IF(F4705&lt;&gt;"",INDIRECT("'"&amp;F4705&amp;"'!"&amp;G4705),"")</f>
        <v>0</v>
      </c>
      <c r="F4705" s="1175" t="s">
        <v>4465</v>
      </c>
      <c r="G4705" t="s">
        <v>4573</v>
      </c>
      <c r="R4705" s="1175"/>
    </row>
    <row r="4706" spans="1:18" ht="15.75" customHeight="1">
      <c r="A4706" s="1">
        <v>4701</v>
      </c>
      <c r="C4706" s="2" t="s">
        <v>3581</v>
      </c>
      <c r="E4706" t="str" cm="1">
        <f t="array" aca="1" ref="E4706" ca="1">IF(F4706&lt;&gt;"",INDIRECT("'"&amp;F4706&amp;"'!"&amp;G4706),"")</f>
        <v/>
      </c>
      <c r="F4706" s="550"/>
    </row>
    <row r="4707" spans="1:18" ht="15.75" customHeight="1">
      <c r="A4707" s="1">
        <v>4702</v>
      </c>
      <c r="C4707" s="2" t="s">
        <v>3581</v>
      </c>
      <c r="E4707" t="str" cm="1">
        <f t="array" aca="1" ref="E4707" ca="1">IF(F4707&lt;&gt;"",INDIRECT("'"&amp;F4707&amp;"'!"&amp;G4707),"")</f>
        <v/>
      </c>
      <c r="F4707" s="550"/>
    </row>
    <row r="4708" spans="1:18" ht="15.75" customHeight="1">
      <c r="A4708" s="1">
        <v>4703</v>
      </c>
      <c r="C4708" s="2" t="s">
        <v>3581</v>
      </c>
      <c r="E4708" t="str" cm="1">
        <f t="array" aca="1" ref="E4708" ca="1">IF(F4708&lt;&gt;"",INDIRECT("'"&amp;F4708&amp;"'!"&amp;G4708),"")</f>
        <v/>
      </c>
      <c r="F4708" s="550"/>
    </row>
    <row r="4709" spans="1:18" ht="15.75" customHeight="1">
      <c r="A4709" s="1">
        <v>4704</v>
      </c>
      <c r="C4709" s="2" t="s">
        <v>3581</v>
      </c>
      <c r="E4709" t="str" cm="1">
        <f t="array" aca="1" ref="E4709" ca="1">IF(F4709&lt;&gt;"",INDIRECT("'"&amp;F4709&amp;"'!"&amp;G4709),"")</f>
        <v/>
      </c>
      <c r="F4709" s="550"/>
    </row>
    <row r="4710" spans="1:18" ht="15.75" customHeight="1">
      <c r="A4710" s="1">
        <v>4705</v>
      </c>
      <c r="C4710" s="2" t="s">
        <v>3581</v>
      </c>
      <c r="E4710" t="str" cm="1">
        <f t="array" aca="1" ref="E4710" ca="1">IF(F4710&lt;&gt;"",INDIRECT("'"&amp;F4710&amp;"'!"&amp;G4710),"")</f>
        <v/>
      </c>
      <c r="F4710" s="550"/>
      <c r="R4710" s="1175"/>
    </row>
    <row r="4711" spans="1:18" ht="15.75" customHeight="1">
      <c r="A4711" s="1">
        <v>4706</v>
      </c>
      <c r="C4711" s="2" t="s">
        <v>3534</v>
      </c>
      <c r="E4711" t="str" cm="1">
        <f t="array" aca="1" ref="E4711" ca="1">IF(F4711&lt;&gt;"",INDIRECT("'"&amp;F4711&amp;"'!"&amp;G4711),"")</f>
        <v/>
      </c>
      <c r="F4711" s="550"/>
    </row>
    <row r="4712" spans="1:18" ht="15.75" customHeight="1">
      <c r="A4712" s="1">
        <v>4707</v>
      </c>
      <c r="C4712" s="2" t="s">
        <v>3534</v>
      </c>
      <c r="E4712" t="str" cm="1">
        <f t="array" aca="1" ref="E4712" ca="1">IF(F4712&lt;&gt;"",INDIRECT("'"&amp;F4712&amp;"'!"&amp;G4712),"")</f>
        <v/>
      </c>
      <c r="F4712" s="550"/>
    </row>
    <row r="4713" spans="1:18" ht="15.75" customHeight="1">
      <c r="A4713" s="1">
        <v>4708</v>
      </c>
      <c r="C4713" s="2" t="s">
        <v>3534</v>
      </c>
      <c r="E4713" t="str" cm="1">
        <f t="array" aca="1" ref="E4713" ca="1">IF(F4713&lt;&gt;"",INDIRECT("'"&amp;F4713&amp;"'!"&amp;G4713),"")</f>
        <v/>
      </c>
      <c r="F4713" s="550"/>
    </row>
    <row r="4714" spans="1:18" ht="15.75" customHeight="1">
      <c r="A4714" s="1">
        <v>4709</v>
      </c>
      <c r="C4714" s="2" t="s">
        <v>3534</v>
      </c>
      <c r="E4714" t="str" cm="1">
        <f t="array" aca="1" ref="E4714" ca="1">IF(F4714&lt;&gt;"",INDIRECT("'"&amp;F4714&amp;"'!"&amp;G4714),"")</f>
        <v/>
      </c>
      <c r="F4714" s="550"/>
    </row>
    <row r="4715" spans="1:18">
      <c r="A4715">
        <v>4710</v>
      </c>
      <c r="B4715" s="6">
        <f>'EstRev 6-10'!G135</f>
        <v>0</v>
      </c>
      <c r="D4715" t="b">
        <f ca="1">E4715=B4715</f>
        <v>1</v>
      </c>
      <c r="E4715" cm="1">
        <f t="array" aca="1" ref="E4715" ca="1">IF(F4715&lt;&gt;"",INDIRECT("'"&amp;F4715&amp;"'!"&amp;G4715),"")</f>
        <v>0</v>
      </c>
      <c r="F4715" s="1175" t="s">
        <v>4465</v>
      </c>
      <c r="G4715" t="s">
        <v>4574</v>
      </c>
      <c r="R4715" s="1175"/>
    </row>
    <row r="4716" spans="1:18" ht="15.75" customHeight="1">
      <c r="A4716" s="1">
        <v>4711</v>
      </c>
      <c r="C4716" s="2" t="s">
        <v>3581</v>
      </c>
      <c r="E4716" t="str" cm="1">
        <f t="array" aca="1" ref="E4716" ca="1">IF(F4716&lt;&gt;"",INDIRECT("'"&amp;F4716&amp;"'!"&amp;G4716),"")</f>
        <v/>
      </c>
      <c r="F4716" s="550"/>
    </row>
    <row r="4717" spans="1:18" ht="15.75" customHeight="1">
      <c r="A4717" s="1">
        <v>4712</v>
      </c>
      <c r="C4717" s="2" t="s">
        <v>3581</v>
      </c>
      <c r="E4717" t="str" cm="1">
        <f t="array" aca="1" ref="E4717" ca="1">IF(F4717&lt;&gt;"",INDIRECT("'"&amp;F4717&amp;"'!"&amp;G4717),"")</f>
        <v/>
      </c>
      <c r="F4717" s="550"/>
    </row>
    <row r="4718" spans="1:18" ht="15.75" customHeight="1">
      <c r="A4718" s="1">
        <v>4713</v>
      </c>
      <c r="C4718" s="2" t="s">
        <v>3581</v>
      </c>
      <c r="E4718" t="str" cm="1">
        <f t="array" aca="1" ref="E4718" ca="1">IF(F4718&lt;&gt;"",INDIRECT("'"&amp;F4718&amp;"'!"&amp;G4718),"")</f>
        <v/>
      </c>
      <c r="F4718" s="550"/>
    </row>
    <row r="4719" spans="1:18" ht="15.75" customHeight="1">
      <c r="A4719" s="1">
        <v>4714</v>
      </c>
      <c r="C4719" s="2" t="s">
        <v>3581</v>
      </c>
      <c r="E4719" t="str" cm="1">
        <f t="array" aca="1" ref="E4719" ca="1">IF(F4719&lt;&gt;"",INDIRECT("'"&amp;F4719&amp;"'!"&amp;G4719),"")</f>
        <v/>
      </c>
      <c r="F4719" s="550"/>
    </row>
    <row r="4720" spans="1:18" ht="15.75" customHeight="1">
      <c r="A4720" s="1">
        <v>4715</v>
      </c>
      <c r="C4720" s="2" t="s">
        <v>3581</v>
      </c>
      <c r="E4720" t="str" cm="1">
        <f t="array" aca="1" ref="E4720" ca="1">IF(F4720&lt;&gt;"",INDIRECT("'"&amp;F4720&amp;"'!"&amp;G4720),"")</f>
        <v/>
      </c>
      <c r="F4720" s="550"/>
    </row>
    <row r="4721" spans="1:18" ht="15.75" customHeight="1">
      <c r="A4721" s="1">
        <v>4716</v>
      </c>
      <c r="C4721" s="2" t="s">
        <v>3581</v>
      </c>
      <c r="E4721" t="str" cm="1">
        <f t="array" aca="1" ref="E4721" ca="1">IF(F4721&lt;&gt;"",INDIRECT("'"&amp;F4721&amp;"'!"&amp;G4721),"")</f>
        <v/>
      </c>
      <c r="F4721" s="550"/>
    </row>
    <row r="4722" spans="1:18" ht="15.75" customHeight="1">
      <c r="A4722" s="1">
        <v>4717</v>
      </c>
      <c r="C4722" s="2" t="s">
        <v>3581</v>
      </c>
      <c r="E4722" t="str" cm="1">
        <f t="array" aca="1" ref="E4722" ca="1">IF(F4722&lt;&gt;"",INDIRECT("'"&amp;F4722&amp;"'!"&amp;G4722),"")</f>
        <v/>
      </c>
      <c r="F4722" s="550"/>
    </row>
    <row r="4723" spans="1:18" ht="15.75" customHeight="1">
      <c r="A4723" s="1">
        <v>4718</v>
      </c>
      <c r="C4723" s="2" t="s">
        <v>3581</v>
      </c>
      <c r="E4723" t="str" cm="1">
        <f t="array" aca="1" ref="E4723" ca="1">IF(F4723&lt;&gt;"",INDIRECT("'"&amp;F4723&amp;"'!"&amp;G4723),"")</f>
        <v/>
      </c>
      <c r="F4723" s="550"/>
    </row>
    <row r="4724" spans="1:18" ht="15.75" customHeight="1">
      <c r="A4724" s="1">
        <v>4719</v>
      </c>
      <c r="C4724" s="2" t="s">
        <v>3581</v>
      </c>
      <c r="E4724" t="str" cm="1">
        <f t="array" aca="1" ref="E4724" ca="1">IF(F4724&lt;&gt;"",INDIRECT("'"&amp;F4724&amp;"'!"&amp;G4724),"")</f>
        <v/>
      </c>
      <c r="F4724" s="550"/>
    </row>
    <row r="4725" spans="1:18" ht="15.75" customHeight="1">
      <c r="A4725" s="1">
        <v>4720</v>
      </c>
      <c r="C4725" s="2" t="s">
        <v>3581</v>
      </c>
      <c r="E4725" t="str" cm="1">
        <f t="array" aca="1" ref="E4725" ca="1">IF(F4725&lt;&gt;"",INDIRECT("'"&amp;F4725&amp;"'!"&amp;G4725),"")</f>
        <v/>
      </c>
      <c r="F4725" s="550"/>
    </row>
    <row r="4726" spans="1:18" ht="15.75" customHeight="1">
      <c r="A4726" s="1">
        <v>4721</v>
      </c>
      <c r="C4726" s="2" t="s">
        <v>3581</v>
      </c>
      <c r="E4726" t="str" cm="1">
        <f t="array" aca="1" ref="E4726" ca="1">IF(F4726&lt;&gt;"",INDIRECT("'"&amp;F4726&amp;"'!"&amp;G4726),"")</f>
        <v/>
      </c>
      <c r="F4726" s="550"/>
    </row>
    <row r="4727" spans="1:18" ht="15.75" customHeight="1">
      <c r="A4727" s="1">
        <v>4722</v>
      </c>
      <c r="C4727" s="2" t="s">
        <v>3581</v>
      </c>
      <c r="E4727" t="str" cm="1">
        <f t="array" aca="1" ref="E4727" ca="1">IF(F4727&lt;&gt;"",INDIRECT("'"&amp;F4727&amp;"'!"&amp;G4727),"")</f>
        <v/>
      </c>
      <c r="F4727" s="550"/>
      <c r="R4727" s="1175"/>
    </row>
    <row r="4728" spans="1:18" ht="15.75" customHeight="1">
      <c r="A4728" s="1">
        <v>4723</v>
      </c>
      <c r="C4728" s="2" t="s">
        <v>3581</v>
      </c>
      <c r="E4728" t="str" cm="1">
        <f t="array" aca="1" ref="E4728" ca="1">IF(F4728&lt;&gt;"",INDIRECT("'"&amp;F4728&amp;"'!"&amp;G4728),"")</f>
        <v/>
      </c>
      <c r="F4728" s="550"/>
      <c r="R4728" s="1175"/>
    </row>
    <row r="4729" spans="1:18" ht="15.75" customHeight="1">
      <c r="A4729" s="1">
        <v>4724</v>
      </c>
      <c r="C4729" s="2" t="s">
        <v>3581</v>
      </c>
      <c r="E4729" t="str" cm="1">
        <f t="array" aca="1" ref="E4729" ca="1">IF(F4729&lt;&gt;"",INDIRECT("'"&amp;F4729&amp;"'!"&amp;G4729),"")</f>
        <v/>
      </c>
      <c r="F4729" s="550"/>
      <c r="R4729" s="1175"/>
    </row>
    <row r="4730" spans="1:18" ht="15.75" customHeight="1">
      <c r="A4730" s="1">
        <v>4725</v>
      </c>
      <c r="C4730" s="2" t="s">
        <v>3581</v>
      </c>
      <c r="E4730" t="str" cm="1">
        <f t="array" aca="1" ref="E4730" ca="1">IF(F4730&lt;&gt;"",INDIRECT("'"&amp;F4730&amp;"'!"&amp;G4730),"")</f>
        <v/>
      </c>
      <c r="F4730" s="550"/>
      <c r="R4730" s="1175"/>
    </row>
    <row r="4731" spans="1:18" ht="15.75" customHeight="1">
      <c r="A4731" s="1">
        <v>4726</v>
      </c>
      <c r="C4731" s="2" t="s">
        <v>3581</v>
      </c>
      <c r="E4731" t="str" cm="1">
        <f t="array" aca="1" ref="E4731" ca="1">IF(F4731&lt;&gt;"",INDIRECT("'"&amp;F4731&amp;"'!"&amp;G4731),"")</f>
        <v/>
      </c>
      <c r="F4731" s="550"/>
    </row>
    <row r="4732" spans="1:18" ht="15.75" customHeight="1">
      <c r="A4732" s="1">
        <v>4727</v>
      </c>
      <c r="C4732" s="2" t="s">
        <v>3581</v>
      </c>
      <c r="E4732" t="str" cm="1">
        <f t="array" aca="1" ref="E4732" ca="1">IF(F4732&lt;&gt;"",INDIRECT("'"&amp;F4732&amp;"'!"&amp;G4732),"")</f>
        <v/>
      </c>
      <c r="F4732" s="550"/>
    </row>
    <row r="4733" spans="1:18" ht="15.75" customHeight="1">
      <c r="A4733" s="1">
        <v>4728</v>
      </c>
      <c r="C4733" s="2" t="s">
        <v>3581</v>
      </c>
      <c r="E4733" t="str" cm="1">
        <f t="array" aca="1" ref="E4733" ca="1">IF(F4733&lt;&gt;"",INDIRECT("'"&amp;F4733&amp;"'!"&amp;G4733),"")</f>
        <v/>
      </c>
      <c r="F4733" s="550"/>
    </row>
    <row r="4734" spans="1:18" ht="15.75" customHeight="1">
      <c r="A4734" s="1">
        <v>4729</v>
      </c>
      <c r="C4734" s="2" t="s">
        <v>3534</v>
      </c>
      <c r="E4734" t="str" cm="1">
        <f t="array" aca="1" ref="E4734" ca="1">IF(F4734&lt;&gt;"",INDIRECT("'"&amp;F4734&amp;"'!"&amp;G4734),"")</f>
        <v/>
      </c>
      <c r="F4734" s="550"/>
    </row>
    <row r="4735" spans="1:18" ht="15.75" customHeight="1">
      <c r="A4735" s="1">
        <v>4730</v>
      </c>
      <c r="C4735" s="2" t="s">
        <v>3534</v>
      </c>
      <c r="E4735" t="str" cm="1">
        <f t="array" aca="1" ref="E4735" ca="1">IF(F4735&lt;&gt;"",INDIRECT("'"&amp;F4735&amp;"'!"&amp;G4735),"")</f>
        <v/>
      </c>
      <c r="F4735" s="550"/>
    </row>
    <row r="4736" spans="1:18">
      <c r="A4736">
        <v>4731</v>
      </c>
      <c r="B4736" s="6">
        <f>'EstRev 6-10'!C163</f>
        <v>0</v>
      </c>
      <c r="D4736" t="b">
        <f t="shared" ref="D4736:D4741" ca="1" si="71">E4736=B4736</f>
        <v>1</v>
      </c>
      <c r="E4736" cm="1">
        <f t="array" aca="1" ref="E4736" ca="1">IF(F4736&lt;&gt;"",INDIRECT("'"&amp;F4736&amp;"'!"&amp;G4736),"")</f>
        <v>0</v>
      </c>
      <c r="F4736" s="1175" t="s">
        <v>4465</v>
      </c>
      <c r="G4736" t="s">
        <v>4575</v>
      </c>
      <c r="R4736" s="1175"/>
    </row>
    <row r="4737" spans="1:18" ht="15" customHeight="1">
      <c r="A4737">
        <v>4732</v>
      </c>
      <c r="B4737" s="6">
        <f>'EstRev 6-10'!D163</f>
        <v>0</v>
      </c>
      <c r="D4737" t="b">
        <f t="shared" ca="1" si="71"/>
        <v>1</v>
      </c>
      <c r="E4737" cm="1">
        <f t="array" aca="1" ref="E4737" ca="1">IF(F4737&lt;&gt;"",INDIRECT("'"&amp;F4737&amp;"'!"&amp;G4737),"")</f>
        <v>0</v>
      </c>
      <c r="F4737" s="1175" t="s">
        <v>4465</v>
      </c>
      <c r="G4737" t="s">
        <v>4576</v>
      </c>
      <c r="H4737" s="3"/>
      <c r="I4737" s="3"/>
      <c r="J4737" s="3"/>
    </row>
    <row r="4738" spans="1:18">
      <c r="A4738">
        <v>4733</v>
      </c>
      <c r="B4738" s="6">
        <f>'EstRev 6-10'!E163</f>
        <v>0</v>
      </c>
      <c r="D4738" t="b">
        <f t="shared" ca="1" si="71"/>
        <v>1</v>
      </c>
      <c r="E4738" cm="1">
        <f t="array" aca="1" ref="E4738" ca="1">IF(F4738&lt;&gt;"",INDIRECT("'"&amp;F4738&amp;"'!"&amp;G4738),"")</f>
        <v>0</v>
      </c>
      <c r="F4738" s="1175" t="s">
        <v>4465</v>
      </c>
      <c r="G4738" t="s">
        <v>4577</v>
      </c>
      <c r="R4738" s="1175"/>
    </row>
    <row r="4739" spans="1:18">
      <c r="A4739">
        <v>4734</v>
      </c>
      <c r="B4739" s="6">
        <f>'EstRev 6-10'!F163</f>
        <v>0</v>
      </c>
      <c r="D4739" t="b">
        <f t="shared" ca="1" si="71"/>
        <v>1</v>
      </c>
      <c r="E4739" cm="1">
        <f t="array" aca="1" ref="E4739" ca="1">IF(F4739&lt;&gt;"",INDIRECT("'"&amp;F4739&amp;"'!"&amp;G4739),"")</f>
        <v>0</v>
      </c>
      <c r="F4739" s="1175" t="s">
        <v>4465</v>
      </c>
      <c r="G4739" t="s">
        <v>4578</v>
      </c>
      <c r="R4739" s="1175"/>
    </row>
    <row r="4740" spans="1:18">
      <c r="A4740">
        <v>4735</v>
      </c>
      <c r="B4740" s="6">
        <f>'EstRev 6-10'!G163</f>
        <v>0</v>
      </c>
      <c r="D4740" t="b">
        <f t="shared" ca="1" si="71"/>
        <v>1</v>
      </c>
      <c r="E4740" cm="1">
        <f t="array" aca="1" ref="E4740" ca="1">IF(F4740&lt;&gt;"",INDIRECT("'"&amp;F4740&amp;"'!"&amp;G4740),"")</f>
        <v>0</v>
      </c>
      <c r="F4740" s="1175" t="s">
        <v>4465</v>
      </c>
      <c r="G4740" t="s">
        <v>4579</v>
      </c>
      <c r="R4740" s="1175"/>
    </row>
    <row r="4741" spans="1:18">
      <c r="A4741">
        <v>4736</v>
      </c>
      <c r="B4741" s="6">
        <f>'EstRev 6-10'!H163</f>
        <v>0</v>
      </c>
      <c r="D4741" t="b">
        <f t="shared" ca="1" si="71"/>
        <v>1</v>
      </c>
      <c r="E4741" cm="1">
        <f t="array" aca="1" ref="E4741" ca="1">IF(F4741&lt;&gt;"",INDIRECT("'"&amp;F4741&amp;"'!"&amp;G4741),"")</f>
        <v>0</v>
      </c>
      <c r="F4741" s="1175" t="s">
        <v>4465</v>
      </c>
      <c r="G4741" t="s">
        <v>4580</v>
      </c>
      <c r="R4741" s="1175"/>
    </row>
    <row r="4742" spans="1:18" ht="15.75" customHeight="1">
      <c r="A4742" s="1">
        <v>4737</v>
      </c>
      <c r="C4742" s="2" t="s">
        <v>3534</v>
      </c>
      <c r="E4742" t="str" cm="1">
        <f t="array" aca="1" ref="E4742" ca="1">IF(F4742&lt;&gt;"",INDIRECT("'"&amp;F4742&amp;"'!"&amp;G4742),"")</f>
        <v/>
      </c>
      <c r="F4742" s="550"/>
    </row>
    <row r="4743" spans="1:18">
      <c r="A4743">
        <v>4738</v>
      </c>
      <c r="B4743" s="6">
        <f>'EstRev 6-10'!K163</f>
        <v>0</v>
      </c>
      <c r="D4743" t="b">
        <f ca="1">E4743=B4743</f>
        <v>1</v>
      </c>
      <c r="E4743" cm="1">
        <f t="array" aca="1" ref="E4743" ca="1">IF(F4743&lt;&gt;"",INDIRECT("'"&amp;F4743&amp;"'!"&amp;G4743),"")</f>
        <v>0</v>
      </c>
      <c r="F4743" s="1175" t="s">
        <v>4465</v>
      </c>
      <c r="G4743" t="s">
        <v>4581</v>
      </c>
      <c r="R4743" s="1175"/>
    </row>
    <row r="4744" spans="1:18" ht="15.75" customHeight="1">
      <c r="A4744" s="1">
        <v>4739</v>
      </c>
      <c r="C4744" s="2" t="s">
        <v>3534</v>
      </c>
      <c r="E4744" t="str" cm="1">
        <f t="array" aca="1" ref="E4744" ca="1">IF(F4744&lt;&gt;"",INDIRECT("'"&amp;F4744&amp;"'!"&amp;G4744),"")</f>
        <v/>
      </c>
      <c r="F4744" s="550"/>
    </row>
    <row r="4745" spans="1:18">
      <c r="A4745">
        <v>4740</v>
      </c>
      <c r="B4745" s="6">
        <f>'EstRev 6-10'!C174</f>
        <v>0</v>
      </c>
      <c r="D4745" t="b">
        <f ca="1">E4745=B4745</f>
        <v>1</v>
      </c>
      <c r="E4745" cm="1">
        <f t="array" aca="1" ref="E4745" ca="1">IF(F4745&lt;&gt;"",INDIRECT("'"&amp;F4745&amp;"'!"&amp;G4745),"")</f>
        <v>0</v>
      </c>
      <c r="F4745" s="1175" t="s">
        <v>4465</v>
      </c>
      <c r="G4745" t="s">
        <v>4582</v>
      </c>
      <c r="R4745" s="1175"/>
    </row>
    <row r="4746" spans="1:18">
      <c r="A4746">
        <v>4741</v>
      </c>
      <c r="B4746" s="6">
        <f>'EstRev 6-10'!D174</f>
        <v>0</v>
      </c>
      <c r="D4746" t="b">
        <f ca="1">E4746=B4746</f>
        <v>1</v>
      </c>
      <c r="E4746" cm="1">
        <f t="array" aca="1" ref="E4746" ca="1">IF(F4746&lt;&gt;"",INDIRECT("'"&amp;F4746&amp;"'!"&amp;G4746),"")</f>
        <v>0</v>
      </c>
      <c r="F4746" s="1175" t="s">
        <v>4465</v>
      </c>
      <c r="G4746" t="s">
        <v>4583</v>
      </c>
      <c r="R4746" s="1175"/>
    </row>
    <row r="4747" spans="1:18" ht="15.75" customHeight="1">
      <c r="A4747" s="1">
        <v>4742</v>
      </c>
      <c r="C4747" s="2" t="s">
        <v>3581</v>
      </c>
      <c r="E4747" t="str" cm="1">
        <f t="array" aca="1" ref="E4747" ca="1">IF(F4747&lt;&gt;"",INDIRECT("'"&amp;F4747&amp;"'!"&amp;G4747),"")</f>
        <v/>
      </c>
      <c r="F4747" s="550"/>
    </row>
    <row r="4748" spans="1:18" ht="15" customHeight="1">
      <c r="A4748">
        <v>4743</v>
      </c>
      <c r="B4748" s="6">
        <f>'EstRev 6-10'!F174</f>
        <v>0</v>
      </c>
      <c r="D4748" t="b">
        <f ca="1">E4748=B4748</f>
        <v>1</v>
      </c>
      <c r="E4748" cm="1">
        <f t="array" aca="1" ref="E4748" ca="1">IF(F4748&lt;&gt;"",INDIRECT("'"&amp;F4748&amp;"'!"&amp;G4748),"")</f>
        <v>0</v>
      </c>
      <c r="F4748" s="1175" t="s">
        <v>4465</v>
      </c>
      <c r="G4748" t="s">
        <v>4584</v>
      </c>
      <c r="H4748" s="3"/>
      <c r="I4748" s="3"/>
      <c r="J4748" s="3"/>
    </row>
    <row r="4749" spans="1:18">
      <c r="A4749">
        <v>4744</v>
      </c>
      <c r="B4749" s="6">
        <f>'EstRev 6-10'!C175</f>
        <v>0</v>
      </c>
      <c r="D4749" t="b">
        <f ca="1">E4749=B4749</f>
        <v>1</v>
      </c>
      <c r="E4749" cm="1">
        <f t="array" aca="1" ref="E4749" ca="1">IF(F4749&lt;&gt;"",INDIRECT("'"&amp;F4749&amp;"'!"&amp;G4749),"")</f>
        <v>0</v>
      </c>
      <c r="F4749" s="1175" t="s">
        <v>4465</v>
      </c>
      <c r="G4749" t="s">
        <v>4585</v>
      </c>
      <c r="R4749" s="1175"/>
    </row>
    <row r="4750" spans="1:18">
      <c r="A4750">
        <v>4745</v>
      </c>
      <c r="B4750" s="6">
        <f>'EstRev 6-10'!D175</f>
        <v>0</v>
      </c>
      <c r="D4750" t="b">
        <f ca="1">E4750=B4750</f>
        <v>1</v>
      </c>
      <c r="E4750" cm="1">
        <f t="array" aca="1" ref="E4750" ca="1">IF(F4750&lt;&gt;"",INDIRECT("'"&amp;F4750&amp;"'!"&amp;G4750),"")</f>
        <v>0</v>
      </c>
      <c r="F4750" s="1175" t="s">
        <v>4465</v>
      </c>
      <c r="G4750" t="s">
        <v>4586</v>
      </c>
      <c r="R4750" s="1175"/>
    </row>
    <row r="4751" spans="1:18" ht="15.75" customHeight="1">
      <c r="A4751" s="1">
        <v>4746</v>
      </c>
      <c r="C4751" s="2" t="s">
        <v>3581</v>
      </c>
      <c r="E4751" t="str" cm="1">
        <f t="array" aca="1" ref="E4751" ca="1">IF(F4751&lt;&gt;"",INDIRECT("'"&amp;F4751&amp;"'!"&amp;G4751),"")</f>
        <v/>
      </c>
      <c r="F4751" s="550"/>
    </row>
    <row r="4752" spans="1:18">
      <c r="A4752">
        <v>4747</v>
      </c>
      <c r="B4752" s="6">
        <f>'EstRev 6-10'!F175</f>
        <v>0</v>
      </c>
      <c r="C4752" s="3"/>
      <c r="D4752" t="b">
        <f ca="1">E4752=B4752</f>
        <v>1</v>
      </c>
      <c r="E4752" cm="1">
        <f t="array" aca="1" ref="E4752" ca="1">IF(F4752&lt;&gt;"",INDIRECT("'"&amp;F4752&amp;"'!"&amp;G4752),"")</f>
        <v>0</v>
      </c>
      <c r="F4752" s="1175" t="s">
        <v>4465</v>
      </c>
      <c r="G4752" t="s">
        <v>4587</v>
      </c>
      <c r="R4752" s="1175"/>
    </row>
    <row r="4753" spans="1:18" ht="15.75" customHeight="1">
      <c r="A4753" s="1">
        <v>4748</v>
      </c>
      <c r="C4753" s="2" t="s">
        <v>3581</v>
      </c>
      <c r="E4753" t="str" cm="1">
        <f t="array" aca="1" ref="E4753" ca="1">IF(F4753&lt;&gt;"",INDIRECT("'"&amp;F4753&amp;"'!"&amp;G4753),"")</f>
        <v/>
      </c>
      <c r="F4753" s="550"/>
    </row>
    <row r="4754" spans="1:18" ht="15" customHeight="1">
      <c r="A4754">
        <v>4749</v>
      </c>
      <c r="B4754" s="6">
        <f>'EstRev 6-10'!G174</f>
        <v>0</v>
      </c>
      <c r="D4754" t="b">
        <f ca="1">E4754=B4754</f>
        <v>1</v>
      </c>
      <c r="E4754" cm="1">
        <f t="array" aca="1" ref="E4754" ca="1">IF(F4754&lt;&gt;"",INDIRECT("'"&amp;F4754&amp;"'!"&amp;G4754),"")</f>
        <v>0</v>
      </c>
      <c r="F4754" s="1175" t="s">
        <v>4465</v>
      </c>
      <c r="G4754" t="s">
        <v>4588</v>
      </c>
      <c r="H4754" s="3"/>
      <c r="I4754" s="3"/>
      <c r="J4754" s="3"/>
    </row>
    <row r="4755" spans="1:18" ht="15" customHeight="1">
      <c r="A4755">
        <v>4750</v>
      </c>
      <c r="B4755" s="6">
        <f>'EstRev 6-10'!H174</f>
        <v>0</v>
      </c>
      <c r="D4755" t="b">
        <f ca="1">E4755=B4755</f>
        <v>1</v>
      </c>
      <c r="E4755" cm="1">
        <f t="array" aca="1" ref="E4755" ca="1">IF(F4755&lt;&gt;"",INDIRECT("'"&amp;F4755&amp;"'!"&amp;G4755),"")</f>
        <v>0</v>
      </c>
      <c r="F4755" s="1175" t="s">
        <v>4465</v>
      </c>
      <c r="G4755" t="s">
        <v>3989</v>
      </c>
      <c r="H4755" s="3"/>
      <c r="I4755" s="3"/>
      <c r="J4755" s="3"/>
    </row>
    <row r="4756" spans="1:18" ht="15.75" customHeight="1">
      <c r="A4756" s="1">
        <v>4751</v>
      </c>
      <c r="C4756" s="2" t="s">
        <v>3581</v>
      </c>
      <c r="E4756" t="str" cm="1">
        <f t="array" aca="1" ref="E4756" ca="1">IF(F4756&lt;&gt;"",INDIRECT("'"&amp;F4756&amp;"'!"&amp;G4756),"")</f>
        <v/>
      </c>
      <c r="F4756" s="550"/>
    </row>
    <row r="4757" spans="1:18" ht="15" customHeight="1">
      <c r="A4757">
        <v>4752</v>
      </c>
      <c r="B4757" s="6">
        <f>'EstRev 6-10'!G175</f>
        <v>0</v>
      </c>
      <c r="D4757" t="b">
        <f ca="1">E4757=B4757</f>
        <v>1</v>
      </c>
      <c r="E4757" cm="1">
        <f t="array" aca="1" ref="E4757" ca="1">IF(F4757&lt;&gt;"",INDIRECT("'"&amp;F4757&amp;"'!"&amp;G4757),"")</f>
        <v>0</v>
      </c>
      <c r="F4757" s="1175" t="s">
        <v>4465</v>
      </c>
      <c r="G4757" t="s">
        <v>4589</v>
      </c>
      <c r="H4757" s="3"/>
      <c r="I4757" s="3"/>
      <c r="J4757" s="3"/>
    </row>
    <row r="4758" spans="1:18" ht="15" customHeight="1">
      <c r="A4758">
        <v>4753</v>
      </c>
      <c r="B4758" s="6">
        <f>'EstRev 6-10'!H175</f>
        <v>0</v>
      </c>
      <c r="D4758" t="b">
        <f ca="1">E4758=B4758</f>
        <v>1</v>
      </c>
      <c r="E4758" cm="1">
        <f t="array" aca="1" ref="E4758" ca="1">IF(F4758&lt;&gt;"",INDIRECT("'"&amp;F4758&amp;"'!"&amp;G4758),"")</f>
        <v>0</v>
      </c>
      <c r="F4758" s="1175" t="s">
        <v>4465</v>
      </c>
      <c r="G4758" t="s">
        <v>3990</v>
      </c>
      <c r="H4758" s="3"/>
      <c r="I4758" s="3"/>
      <c r="J4758" s="3"/>
    </row>
    <row r="4759" spans="1:18" ht="15.75" customHeight="1">
      <c r="A4759" s="1">
        <v>4754</v>
      </c>
      <c r="C4759" s="2" t="s">
        <v>3581</v>
      </c>
      <c r="E4759" t="str" cm="1">
        <f t="array" aca="1" ref="E4759" ca="1">IF(F4759&lt;&gt;"",INDIRECT("'"&amp;F4759&amp;"'!"&amp;G4759),"")</f>
        <v/>
      </c>
      <c r="F4759" s="550"/>
      <c r="R4759" s="1175"/>
    </row>
    <row r="4760" spans="1:18" ht="15" customHeight="1">
      <c r="A4760">
        <v>4755</v>
      </c>
      <c r="B4760" s="6">
        <f>'EstRev 6-10'!K175</f>
        <v>0</v>
      </c>
      <c r="D4760" t="b">
        <f ca="1">E4760=B4760</f>
        <v>1</v>
      </c>
      <c r="E4760" cm="1">
        <f t="array" aca="1" ref="E4760" ca="1">IF(F4760&lt;&gt;"",INDIRECT("'"&amp;F4760&amp;"'!"&amp;G4760),"")</f>
        <v>0</v>
      </c>
      <c r="F4760" s="1175" t="s">
        <v>4465</v>
      </c>
      <c r="G4760" t="s">
        <v>4000</v>
      </c>
      <c r="H4760" s="3"/>
      <c r="I4760" s="3"/>
      <c r="J4760" s="3"/>
    </row>
    <row r="4761" spans="1:18" ht="15.75" customHeight="1">
      <c r="A4761" s="1">
        <v>4756</v>
      </c>
      <c r="C4761" s="2" t="s">
        <v>3581</v>
      </c>
      <c r="E4761" t="str" cm="1">
        <f t="array" aca="1" ref="E4761" ca="1">IF(F4761&lt;&gt;"",INDIRECT("'"&amp;F4761&amp;"'!"&amp;G4761),"")</f>
        <v/>
      </c>
      <c r="F4761" s="550"/>
    </row>
    <row r="4762" spans="1:18" ht="15.75" customHeight="1">
      <c r="A4762" s="1">
        <v>4757</v>
      </c>
      <c r="C4762" s="2" t="s">
        <v>3581</v>
      </c>
      <c r="E4762" t="str" cm="1">
        <f t="array" aca="1" ref="E4762" ca="1">IF(F4762&lt;&gt;"",INDIRECT("'"&amp;F4762&amp;"'!"&amp;G4762),"")</f>
        <v/>
      </c>
      <c r="F4762" s="550"/>
    </row>
    <row r="4763" spans="1:18" ht="15.75" customHeight="1">
      <c r="A4763" s="1">
        <v>4758</v>
      </c>
      <c r="C4763" s="2" t="s">
        <v>3581</v>
      </c>
      <c r="E4763" t="str" cm="1">
        <f t="array" aca="1" ref="E4763" ca="1">IF(F4763&lt;&gt;"",INDIRECT("'"&amp;F4763&amp;"'!"&amp;G4763),"")</f>
        <v/>
      </c>
      <c r="F4763" s="550"/>
    </row>
    <row r="4764" spans="1:18" ht="15.75" customHeight="1">
      <c r="A4764" s="1">
        <v>4759</v>
      </c>
      <c r="C4764" s="2" t="s">
        <v>3581</v>
      </c>
      <c r="E4764" t="str" cm="1">
        <f t="array" aca="1" ref="E4764" ca="1">IF(F4764&lt;&gt;"",INDIRECT("'"&amp;F4764&amp;"'!"&amp;G4764),"")</f>
        <v/>
      </c>
      <c r="F4764" s="550"/>
    </row>
    <row r="4765" spans="1:18" ht="15.75" customHeight="1">
      <c r="A4765" s="1">
        <v>4760</v>
      </c>
      <c r="C4765" s="2" t="s">
        <v>3581</v>
      </c>
      <c r="E4765" t="str" cm="1">
        <f t="array" aca="1" ref="E4765" ca="1">IF(F4765&lt;&gt;"",INDIRECT("'"&amp;F4765&amp;"'!"&amp;G4765),"")</f>
        <v/>
      </c>
      <c r="F4765" s="550"/>
    </row>
    <row r="4766" spans="1:18" ht="15.75" customHeight="1">
      <c r="A4766" s="1">
        <v>4761</v>
      </c>
      <c r="C4766" s="2" t="s">
        <v>3581</v>
      </c>
      <c r="E4766" t="str" cm="1">
        <f t="array" aca="1" ref="E4766" ca="1">IF(F4766&lt;&gt;"",INDIRECT("'"&amp;F4766&amp;"'!"&amp;G4766),"")</f>
        <v/>
      </c>
      <c r="F4766" s="550"/>
    </row>
    <row r="4767" spans="1:18" ht="15.75" customHeight="1">
      <c r="A4767" s="1">
        <v>4762</v>
      </c>
      <c r="C4767" s="2" t="s">
        <v>3581</v>
      </c>
      <c r="E4767" t="str" cm="1">
        <f t="array" aca="1" ref="E4767" ca="1">IF(F4767&lt;&gt;"",INDIRECT("'"&amp;F4767&amp;"'!"&amp;G4767),"")</f>
        <v/>
      </c>
      <c r="F4767" s="550"/>
    </row>
    <row r="4768" spans="1:18" ht="15.75" customHeight="1">
      <c r="A4768" s="1">
        <v>4763</v>
      </c>
      <c r="C4768" s="2" t="s">
        <v>3581</v>
      </c>
      <c r="E4768" t="str" cm="1">
        <f t="array" aca="1" ref="E4768" ca="1">IF(F4768&lt;&gt;"",INDIRECT("'"&amp;F4768&amp;"'!"&amp;G4768),"")</f>
        <v/>
      </c>
      <c r="F4768" s="550"/>
    </row>
    <row r="4769" spans="1:18" ht="15.75" customHeight="1">
      <c r="A4769" s="1">
        <v>4764</v>
      </c>
      <c r="C4769" s="2" t="s">
        <v>3581</v>
      </c>
      <c r="E4769" t="str" cm="1">
        <f t="array" aca="1" ref="E4769" ca="1">IF(F4769&lt;&gt;"",INDIRECT("'"&amp;F4769&amp;"'!"&amp;G4769),"")</f>
        <v/>
      </c>
      <c r="F4769" s="550"/>
    </row>
    <row r="4770" spans="1:18" ht="15.75" customHeight="1">
      <c r="A4770" s="1">
        <v>4765</v>
      </c>
      <c r="C4770" s="2" t="s">
        <v>3581</v>
      </c>
      <c r="E4770" t="str" cm="1">
        <f t="array" aca="1" ref="E4770" ca="1">IF(F4770&lt;&gt;"",INDIRECT("'"&amp;F4770&amp;"'!"&amp;G4770),"")</f>
        <v/>
      </c>
      <c r="F4770" s="550"/>
    </row>
    <row r="4771" spans="1:18" ht="15.75" customHeight="1">
      <c r="A4771" s="1">
        <v>4766</v>
      </c>
      <c r="C4771" s="2" t="s">
        <v>3581</v>
      </c>
      <c r="E4771" t="str" cm="1">
        <f t="array" aca="1" ref="E4771" ca="1">IF(F4771&lt;&gt;"",INDIRECT("'"&amp;F4771&amp;"'!"&amp;G4771),"")</f>
        <v/>
      </c>
      <c r="F4771" s="550"/>
    </row>
    <row r="4772" spans="1:18" ht="15.75" customHeight="1">
      <c r="A4772" s="1">
        <v>4767</v>
      </c>
      <c r="C4772" s="2" t="s">
        <v>3581</v>
      </c>
      <c r="E4772" t="str" cm="1">
        <f t="array" aca="1" ref="E4772" ca="1">IF(F4772&lt;&gt;"",INDIRECT("'"&amp;F4772&amp;"'!"&amp;G4772),"")</f>
        <v/>
      </c>
      <c r="F4772" s="550"/>
    </row>
    <row r="4773" spans="1:18" ht="15.75" customHeight="1">
      <c r="A4773" s="1">
        <v>4768</v>
      </c>
      <c r="C4773" s="2" t="s">
        <v>3581</v>
      </c>
      <c r="E4773" t="str" cm="1">
        <f t="array" aca="1" ref="E4773" ca="1">IF(F4773&lt;&gt;"",INDIRECT("'"&amp;F4773&amp;"'!"&amp;G4773),"")</f>
        <v/>
      </c>
      <c r="F4773" s="550"/>
    </row>
    <row r="4774" spans="1:18" ht="15.75" customHeight="1">
      <c r="A4774" s="1">
        <v>4769</v>
      </c>
      <c r="C4774" s="2" t="s">
        <v>3581</v>
      </c>
      <c r="E4774" t="str" cm="1">
        <f t="array" aca="1" ref="E4774" ca="1">IF(F4774&lt;&gt;"",INDIRECT("'"&amp;F4774&amp;"'!"&amp;G4774),"")</f>
        <v/>
      </c>
      <c r="F4774" s="550"/>
    </row>
    <row r="4775" spans="1:18" ht="15.75" customHeight="1">
      <c r="A4775" s="1">
        <v>4770</v>
      </c>
      <c r="C4775" s="2" t="s">
        <v>3534</v>
      </c>
      <c r="E4775" t="str" cm="1">
        <f t="array" aca="1" ref="E4775" ca="1">IF(F4775&lt;&gt;"",INDIRECT("'"&amp;F4775&amp;"'!"&amp;G4775),"")</f>
        <v/>
      </c>
      <c r="F4775" s="550"/>
      <c r="R4775" s="1175"/>
    </row>
    <row r="4776" spans="1:18" ht="15.75" customHeight="1">
      <c r="A4776" s="1">
        <v>4771</v>
      </c>
      <c r="C4776" s="2" t="s">
        <v>3534</v>
      </c>
      <c r="E4776" t="str" cm="1">
        <f t="array" aca="1" ref="E4776" ca="1">IF(F4776&lt;&gt;"",INDIRECT("'"&amp;F4776&amp;"'!"&amp;G4776),"")</f>
        <v/>
      </c>
      <c r="F4776" s="550"/>
      <c r="R4776" s="1175"/>
    </row>
    <row r="4777" spans="1:18" ht="15.75" customHeight="1">
      <c r="A4777" s="1">
        <v>4772</v>
      </c>
      <c r="C4777" s="2" t="s">
        <v>3534</v>
      </c>
      <c r="E4777" t="str" cm="1">
        <f t="array" aca="1" ref="E4777" ca="1">IF(F4777&lt;&gt;"",INDIRECT("'"&amp;F4777&amp;"'!"&amp;G4777),"")</f>
        <v/>
      </c>
      <c r="F4777" s="550"/>
      <c r="R4777" s="1175"/>
    </row>
    <row r="4778" spans="1:18" ht="15.75" customHeight="1">
      <c r="A4778" s="1">
        <v>4773</v>
      </c>
      <c r="C4778" s="2" t="s">
        <v>3581</v>
      </c>
      <c r="E4778" t="str" cm="1">
        <f t="array" aca="1" ref="E4778" ca="1">IF(F4778&lt;&gt;"",INDIRECT("'"&amp;F4778&amp;"'!"&amp;G4778),"")</f>
        <v/>
      </c>
      <c r="F4778" s="550"/>
      <c r="R4778" s="1175"/>
    </row>
    <row r="4779" spans="1:18" ht="15.75" customHeight="1">
      <c r="A4779" s="1">
        <v>4774</v>
      </c>
      <c r="C4779" s="2" t="s">
        <v>3581</v>
      </c>
      <c r="E4779" t="str" cm="1">
        <f t="array" aca="1" ref="E4779" ca="1">IF(F4779&lt;&gt;"",INDIRECT("'"&amp;F4779&amp;"'!"&amp;G4779),"")</f>
        <v/>
      </c>
      <c r="F4779" s="550"/>
    </row>
    <row r="4780" spans="1:18" ht="15.75" customHeight="1">
      <c r="A4780" s="1">
        <v>4775</v>
      </c>
      <c r="C4780" s="2" t="s">
        <v>3581</v>
      </c>
      <c r="E4780" t="str" cm="1">
        <f t="array" aca="1" ref="E4780" ca="1">IF(F4780&lt;&gt;"",INDIRECT("'"&amp;F4780&amp;"'!"&amp;G4780),"")</f>
        <v/>
      </c>
      <c r="F4780" s="550"/>
    </row>
    <row r="4781" spans="1:18" ht="15.75" customHeight="1">
      <c r="A4781" s="1">
        <v>4776</v>
      </c>
      <c r="C4781" s="2" t="s">
        <v>3581</v>
      </c>
      <c r="E4781" t="str" cm="1">
        <f t="array" aca="1" ref="E4781" ca="1">IF(F4781&lt;&gt;"",INDIRECT("'"&amp;F4781&amp;"'!"&amp;G4781),"")</f>
        <v/>
      </c>
      <c r="F4781" s="550"/>
    </row>
    <row r="4782" spans="1:18" ht="15.75" customHeight="1">
      <c r="A4782" s="1">
        <v>4777</v>
      </c>
      <c r="C4782" s="2" t="s">
        <v>3581</v>
      </c>
      <c r="E4782" t="str" cm="1">
        <f t="array" aca="1" ref="E4782" ca="1">IF(F4782&lt;&gt;"",INDIRECT("'"&amp;F4782&amp;"'!"&amp;G4782),"")</f>
        <v/>
      </c>
      <c r="F4782" s="550"/>
    </row>
    <row r="4783" spans="1:18" ht="15.75" customHeight="1">
      <c r="A4783" s="1">
        <v>4778</v>
      </c>
      <c r="C4783" s="2" t="s">
        <v>3581</v>
      </c>
      <c r="E4783" t="str" cm="1">
        <f t="array" aca="1" ref="E4783" ca="1">IF(F4783&lt;&gt;"",INDIRECT("'"&amp;F4783&amp;"'!"&amp;G4783),"")</f>
        <v/>
      </c>
      <c r="F4783" s="550"/>
    </row>
    <row r="4784" spans="1:18" ht="15.75" customHeight="1">
      <c r="A4784" s="1">
        <v>4779</v>
      </c>
      <c r="C4784" s="2" t="s">
        <v>3581</v>
      </c>
      <c r="E4784" t="str" cm="1">
        <f t="array" aca="1" ref="E4784" ca="1">IF(F4784&lt;&gt;"",INDIRECT("'"&amp;F4784&amp;"'!"&amp;G4784),"")</f>
        <v/>
      </c>
      <c r="F4784" s="550"/>
    </row>
    <row r="4785" spans="1:18" ht="15.75" customHeight="1">
      <c r="A4785" s="1">
        <v>4780</v>
      </c>
      <c r="C4785" s="2" t="s">
        <v>3581</v>
      </c>
      <c r="E4785" t="str" cm="1">
        <f t="array" aca="1" ref="E4785" ca="1">IF(F4785&lt;&gt;"",INDIRECT("'"&amp;F4785&amp;"'!"&amp;G4785),"")</f>
        <v/>
      </c>
      <c r="F4785" s="550"/>
    </row>
    <row r="4786" spans="1:18" ht="15.75" customHeight="1">
      <c r="A4786" s="1">
        <v>4781</v>
      </c>
      <c r="C4786" s="2" t="s">
        <v>3581</v>
      </c>
      <c r="E4786" t="str" cm="1">
        <f t="array" aca="1" ref="E4786" ca="1">IF(F4786&lt;&gt;"",INDIRECT("'"&amp;F4786&amp;"'!"&amp;G4786),"")</f>
        <v/>
      </c>
      <c r="F4786" s="550"/>
    </row>
    <row r="4787" spans="1:18" ht="15.75" customHeight="1">
      <c r="A4787" s="1">
        <v>4782</v>
      </c>
      <c r="C4787" s="2" t="s">
        <v>3581</v>
      </c>
      <c r="E4787" t="str" cm="1">
        <f t="array" aca="1" ref="E4787" ca="1">IF(F4787&lt;&gt;"",INDIRECT("'"&amp;F4787&amp;"'!"&amp;G4787),"")</f>
        <v/>
      </c>
      <c r="F4787" s="550"/>
    </row>
    <row r="4788" spans="1:18" ht="15.75" customHeight="1">
      <c r="A4788" s="1">
        <v>4783</v>
      </c>
      <c r="C4788" s="2" t="s">
        <v>3581</v>
      </c>
      <c r="E4788" t="str" cm="1">
        <f t="array" aca="1" ref="E4788" ca="1">IF(F4788&lt;&gt;"",INDIRECT("'"&amp;F4788&amp;"'!"&amp;G4788),"")</f>
        <v/>
      </c>
      <c r="F4788" s="550"/>
    </row>
    <row r="4789" spans="1:18" ht="15.75" customHeight="1">
      <c r="A4789" s="1">
        <v>4784</v>
      </c>
      <c r="C4789" s="2" t="s">
        <v>3581</v>
      </c>
      <c r="E4789" t="str" cm="1">
        <f t="array" aca="1" ref="E4789" ca="1">IF(F4789&lt;&gt;"",INDIRECT("'"&amp;F4789&amp;"'!"&amp;G4789),"")</f>
        <v/>
      </c>
      <c r="F4789" s="550"/>
    </row>
    <row r="4790" spans="1:18" ht="15.75" customHeight="1">
      <c r="A4790" s="1">
        <v>4785</v>
      </c>
      <c r="C4790" s="2" t="s">
        <v>3534</v>
      </c>
      <c r="E4790" t="str" cm="1">
        <f t="array" aca="1" ref="E4790" ca="1">IF(F4790&lt;&gt;"",INDIRECT("'"&amp;F4790&amp;"'!"&amp;G4790),"")</f>
        <v/>
      </c>
      <c r="F4790" s="550"/>
      <c r="R4790" s="1175"/>
    </row>
    <row r="4791" spans="1:18" ht="15.75" customHeight="1">
      <c r="A4791" s="1">
        <v>4786</v>
      </c>
      <c r="C4791" s="2" t="s">
        <v>3534</v>
      </c>
      <c r="E4791" t="str" cm="1">
        <f t="array" aca="1" ref="E4791" ca="1">IF(F4791&lt;&gt;"",INDIRECT("'"&amp;F4791&amp;"'!"&amp;G4791),"")</f>
        <v/>
      </c>
      <c r="F4791" s="550"/>
    </row>
    <row r="4792" spans="1:18" ht="15.75" customHeight="1">
      <c r="A4792" s="1">
        <v>4787</v>
      </c>
      <c r="C4792" s="2" t="s">
        <v>3534</v>
      </c>
      <c r="E4792" t="str" cm="1">
        <f t="array" aca="1" ref="E4792" ca="1">IF(F4792&lt;&gt;"",INDIRECT("'"&amp;F4792&amp;"'!"&amp;G4792),"")</f>
        <v/>
      </c>
      <c r="F4792" s="550"/>
    </row>
    <row r="4793" spans="1:18" ht="15.75" customHeight="1">
      <c r="A4793" s="1">
        <v>4788</v>
      </c>
      <c r="C4793" s="2" t="s">
        <v>3581</v>
      </c>
      <c r="E4793" t="str" cm="1">
        <f t="array" aca="1" ref="E4793" ca="1">IF(F4793&lt;&gt;"",INDIRECT("'"&amp;F4793&amp;"'!"&amp;G4793),"")</f>
        <v/>
      </c>
      <c r="F4793" s="550"/>
    </row>
    <row r="4794" spans="1:18" ht="15.75" customHeight="1">
      <c r="A4794" s="1">
        <v>4789</v>
      </c>
      <c r="C4794" s="2" t="s">
        <v>3581</v>
      </c>
      <c r="E4794" t="str" cm="1">
        <f t="array" aca="1" ref="E4794" ca="1">IF(F4794&lt;&gt;"",INDIRECT("'"&amp;F4794&amp;"'!"&amp;G4794),"")</f>
        <v/>
      </c>
      <c r="F4794" s="550"/>
    </row>
    <row r="4795" spans="1:18" ht="15.75" customHeight="1">
      <c r="A4795" s="1">
        <v>4790</v>
      </c>
      <c r="C4795" s="2" t="s">
        <v>3581</v>
      </c>
      <c r="E4795" t="str" cm="1">
        <f t="array" aca="1" ref="E4795" ca="1">IF(F4795&lt;&gt;"",INDIRECT("'"&amp;F4795&amp;"'!"&amp;G4795),"")</f>
        <v/>
      </c>
      <c r="F4795" s="550"/>
    </row>
    <row r="4796" spans="1:18" ht="15" customHeight="1">
      <c r="A4796">
        <v>4791</v>
      </c>
      <c r="B4796" s="6">
        <f>'EstRev 6-10'!C237</f>
        <v>0</v>
      </c>
      <c r="D4796" t="b">
        <f ca="1">E4796=B4796</f>
        <v>1</v>
      </c>
      <c r="E4796" cm="1">
        <f t="array" aca="1" ref="E4796" ca="1">IF(F4796&lt;&gt;"",INDIRECT("'"&amp;F4796&amp;"'!"&amp;G4796),"")</f>
        <v>0</v>
      </c>
      <c r="F4796" s="1175" t="s">
        <v>4465</v>
      </c>
      <c r="G4796" t="s">
        <v>4590</v>
      </c>
      <c r="H4796" s="3"/>
      <c r="I4796" s="3"/>
      <c r="J4796" s="3"/>
    </row>
    <row r="4797" spans="1:18" ht="15" customHeight="1">
      <c r="A4797">
        <v>4792</v>
      </c>
      <c r="B4797" s="6">
        <f>'EstRev 6-10'!D237</f>
        <v>0</v>
      </c>
      <c r="D4797" t="b">
        <f ca="1">E4797=B4797</f>
        <v>1</v>
      </c>
      <c r="E4797" cm="1">
        <f t="array" aca="1" ref="E4797" ca="1">IF(F4797&lt;&gt;"",INDIRECT("'"&amp;F4797&amp;"'!"&amp;G4797),"")</f>
        <v>0</v>
      </c>
      <c r="F4797" s="1175" t="s">
        <v>4465</v>
      </c>
      <c r="G4797" t="s">
        <v>4051</v>
      </c>
      <c r="H4797" s="3"/>
      <c r="I4797" s="3"/>
      <c r="J4797" s="3"/>
    </row>
    <row r="4798" spans="1:18" ht="15.75" customHeight="1">
      <c r="A4798" s="1">
        <v>4793</v>
      </c>
      <c r="C4798" s="2" t="s">
        <v>3581</v>
      </c>
      <c r="E4798" t="str" cm="1">
        <f t="array" aca="1" ref="E4798" ca="1">IF(F4798&lt;&gt;"",INDIRECT("'"&amp;F4798&amp;"'!"&amp;G4798),"")</f>
        <v/>
      </c>
      <c r="F4798" s="550"/>
    </row>
    <row r="4799" spans="1:18" ht="15" customHeight="1">
      <c r="A4799">
        <v>4794</v>
      </c>
      <c r="B4799" s="6">
        <f>'EstRev 6-10'!F237</f>
        <v>0</v>
      </c>
      <c r="D4799" t="b">
        <f ca="1">E4799=B4799</f>
        <v>1</v>
      </c>
      <c r="E4799" cm="1">
        <f t="array" aca="1" ref="E4799" ca="1">IF(F4799&lt;&gt;"",INDIRECT("'"&amp;F4799&amp;"'!"&amp;G4799),"")</f>
        <v>0</v>
      </c>
      <c r="F4799" s="1175" t="s">
        <v>4465</v>
      </c>
      <c r="G4799" t="s">
        <v>4591</v>
      </c>
      <c r="H4799" s="3"/>
      <c r="I4799" s="3"/>
      <c r="J4799" s="3"/>
    </row>
    <row r="4800" spans="1:18" ht="15.75" customHeight="1">
      <c r="A4800" s="1">
        <v>4795</v>
      </c>
      <c r="C4800" s="2" t="s">
        <v>3581</v>
      </c>
      <c r="E4800" t="str" cm="1">
        <f t="array" aca="1" ref="E4800" ca="1">IF(F4800&lt;&gt;"",INDIRECT("'"&amp;F4800&amp;"'!"&amp;G4800),"")</f>
        <v/>
      </c>
      <c r="F4800" s="550"/>
    </row>
    <row r="4801" spans="1:18" ht="15.75" customHeight="1">
      <c r="A4801" s="1">
        <v>4796</v>
      </c>
      <c r="C4801" s="2" t="s">
        <v>3534</v>
      </c>
      <c r="E4801" t="str" cm="1">
        <f t="array" aca="1" ref="E4801" ca="1">IF(F4801&lt;&gt;"",INDIRECT("'"&amp;F4801&amp;"'!"&amp;G4801),"")</f>
        <v/>
      </c>
      <c r="F4801" s="550"/>
    </row>
    <row r="4802" spans="1:18" ht="15.75" customHeight="1">
      <c r="A4802" s="1">
        <v>4797</v>
      </c>
      <c r="C4802" s="2" t="s">
        <v>3581</v>
      </c>
      <c r="E4802" t="str" cm="1">
        <f t="array" aca="1" ref="E4802" ca="1">IF(F4802&lt;&gt;"",INDIRECT("'"&amp;F4802&amp;"'!"&amp;G4802),"")</f>
        <v/>
      </c>
      <c r="F4802" s="550"/>
    </row>
    <row r="4803" spans="1:18" ht="15.75" customHeight="1">
      <c r="A4803" s="1">
        <v>4798</v>
      </c>
      <c r="C4803" s="2" t="s">
        <v>3581</v>
      </c>
      <c r="E4803" t="str" cm="1">
        <f t="array" aca="1" ref="E4803" ca="1">IF(F4803&lt;&gt;"",INDIRECT("'"&amp;F4803&amp;"'!"&amp;G4803),"")</f>
        <v/>
      </c>
      <c r="F4803" s="550"/>
    </row>
    <row r="4804" spans="1:18" ht="15.75" customHeight="1">
      <c r="A4804" s="1">
        <v>4799</v>
      </c>
      <c r="C4804" s="2" t="s">
        <v>3581</v>
      </c>
      <c r="E4804" t="str" cm="1">
        <f t="array" aca="1" ref="E4804" ca="1">IF(F4804&lt;&gt;"",INDIRECT("'"&amp;F4804&amp;"'!"&amp;G4804),"")</f>
        <v/>
      </c>
      <c r="F4804" s="550"/>
    </row>
    <row r="4805" spans="1:18" ht="15.75" customHeight="1">
      <c r="A4805" s="1">
        <v>4800</v>
      </c>
      <c r="C4805" s="2" t="s">
        <v>3581</v>
      </c>
      <c r="E4805" t="str" cm="1">
        <f t="array" aca="1" ref="E4805" ca="1">IF(F4805&lt;&gt;"",INDIRECT("'"&amp;F4805&amp;"'!"&amp;G4805),"")</f>
        <v/>
      </c>
      <c r="F4805" s="550"/>
    </row>
    <row r="4806" spans="1:18" ht="15.75" customHeight="1">
      <c r="A4806" s="1">
        <v>4801</v>
      </c>
      <c r="C4806" s="2" t="s">
        <v>3871</v>
      </c>
      <c r="E4806" t="str" cm="1">
        <f t="array" aca="1" ref="E4806" ca="1">IF(F4806&lt;&gt;"",INDIRECT("'"&amp;F4806&amp;"'!"&amp;G4806),"")</f>
        <v/>
      </c>
      <c r="F4806" s="550"/>
    </row>
    <row r="4807" spans="1:18" ht="15.75" customHeight="1">
      <c r="A4807" s="1">
        <v>4802</v>
      </c>
      <c r="C4807" s="2" t="s">
        <v>3581</v>
      </c>
      <c r="E4807" t="str" cm="1">
        <f t="array" aca="1" ref="E4807" ca="1">IF(F4807&lt;&gt;"",INDIRECT("'"&amp;F4807&amp;"'!"&amp;G4807),"")</f>
        <v/>
      </c>
      <c r="F4807" s="550"/>
    </row>
    <row r="4808" spans="1:18" ht="15" customHeight="1">
      <c r="A4808">
        <v>4803</v>
      </c>
      <c r="B4808" s="6">
        <f>'EstRev 6-10'!G237</f>
        <v>0</v>
      </c>
      <c r="D4808" t="b">
        <f ca="1">E4808=B4808</f>
        <v>1</v>
      </c>
      <c r="E4808" cm="1">
        <f t="array" aca="1" ref="E4808" ca="1">IF(F4808&lt;&gt;"",INDIRECT("'"&amp;F4808&amp;"'!"&amp;G4808),"")</f>
        <v>0</v>
      </c>
      <c r="F4808" s="1175" t="s">
        <v>4465</v>
      </c>
      <c r="G4808" t="s">
        <v>4592</v>
      </c>
      <c r="H4808" s="3"/>
      <c r="I4808" s="3"/>
      <c r="J4808" s="3"/>
    </row>
    <row r="4809" spans="1:18" ht="15" customHeight="1">
      <c r="A4809">
        <v>4804</v>
      </c>
      <c r="B4809" s="6">
        <f>'EstRev 6-10'!H237</f>
        <v>0</v>
      </c>
      <c r="D4809" t="b">
        <f ca="1">E4809=B4809</f>
        <v>1</v>
      </c>
      <c r="E4809" cm="1">
        <f t="array" aca="1" ref="E4809" ca="1">IF(F4809&lt;&gt;"",INDIRECT("'"&amp;F4809&amp;"'!"&amp;G4809),"")</f>
        <v>0</v>
      </c>
      <c r="F4809" s="1175" t="s">
        <v>4465</v>
      </c>
      <c r="G4809" t="s">
        <v>4593</v>
      </c>
      <c r="H4809" s="3"/>
      <c r="I4809" s="3"/>
      <c r="J4809" s="3"/>
    </row>
    <row r="4810" spans="1:18" ht="15.75" customHeight="1">
      <c r="A4810" s="1">
        <v>4805</v>
      </c>
      <c r="C4810" s="2" t="s">
        <v>3581</v>
      </c>
      <c r="E4810" t="str" cm="1">
        <f t="array" aca="1" ref="E4810" ca="1">IF(F4810&lt;&gt;"",INDIRECT("'"&amp;F4810&amp;"'!"&amp;G4810),"")</f>
        <v/>
      </c>
      <c r="F4810" s="550"/>
      <c r="R4810" s="1175"/>
    </row>
    <row r="4811" spans="1:18" ht="15.75" customHeight="1">
      <c r="A4811" s="1">
        <v>4806</v>
      </c>
      <c r="C4811" s="2" t="s">
        <v>3581</v>
      </c>
      <c r="E4811" t="str" cm="1">
        <f t="array" aca="1" ref="E4811" ca="1">IF(F4811&lt;&gt;"",INDIRECT("'"&amp;F4811&amp;"'!"&amp;G4811),"")</f>
        <v/>
      </c>
      <c r="F4811" s="550"/>
      <c r="R4811" s="1175"/>
    </row>
    <row r="4812" spans="1:18" ht="15" customHeight="1">
      <c r="A4812">
        <v>4807</v>
      </c>
      <c r="B4812" s="6">
        <f>'EstRev 6-10'!K237</f>
        <v>0</v>
      </c>
      <c r="D4812" t="b">
        <f ca="1">E4812=B4812</f>
        <v>1</v>
      </c>
      <c r="E4812" cm="1">
        <f t="array" aca="1" ref="E4812" ca="1">IF(F4812&lt;&gt;"",INDIRECT("'"&amp;F4812&amp;"'!"&amp;G4812),"")</f>
        <v>0</v>
      </c>
      <c r="F4812" s="1175" t="s">
        <v>4465</v>
      </c>
      <c r="G4812" t="s">
        <v>4098</v>
      </c>
      <c r="H4812" s="3"/>
      <c r="I4812" s="3"/>
      <c r="J4812" s="3"/>
    </row>
    <row r="4813" spans="1:18" ht="15.75" customHeight="1">
      <c r="A4813" s="1">
        <v>4808</v>
      </c>
      <c r="C4813" s="2" t="s">
        <v>3581</v>
      </c>
      <c r="E4813" t="str" cm="1">
        <f t="array" aca="1" ref="E4813" ca="1">IF(F4813&lt;&gt;"",INDIRECT("'"&amp;F4813&amp;"'!"&amp;G4813),"")</f>
        <v/>
      </c>
      <c r="F4813" s="550"/>
      <c r="R4813" s="1175"/>
    </row>
    <row r="4814" spans="1:18" ht="15.75" customHeight="1">
      <c r="A4814" s="1">
        <v>4809</v>
      </c>
      <c r="C4814" s="2" t="s">
        <v>3581</v>
      </c>
      <c r="E4814" t="str" cm="1">
        <f t="array" aca="1" ref="E4814" ca="1">IF(F4814&lt;&gt;"",INDIRECT("'"&amp;F4814&amp;"'!"&amp;G4814),"")</f>
        <v/>
      </c>
      <c r="F4814" s="550"/>
      <c r="R4814" s="1175"/>
    </row>
    <row r="4815" spans="1:18" ht="15.75" customHeight="1">
      <c r="A4815" s="1">
        <v>4810</v>
      </c>
      <c r="C4815" s="2" t="s">
        <v>3581</v>
      </c>
      <c r="E4815" t="str" cm="1">
        <f t="array" aca="1" ref="E4815" ca="1">IF(F4815&lt;&gt;"",INDIRECT("'"&amp;F4815&amp;"'!"&amp;G4815),"")</f>
        <v/>
      </c>
      <c r="F4815" s="550"/>
    </row>
    <row r="4816" spans="1:18" ht="15.75" customHeight="1">
      <c r="A4816" s="1">
        <v>4811</v>
      </c>
      <c r="C4816" s="2" t="s">
        <v>3534</v>
      </c>
      <c r="E4816" t="str" cm="1">
        <f t="array" aca="1" ref="E4816" ca="1">IF(F4816&lt;&gt;"",INDIRECT("'"&amp;F4816&amp;"'!"&amp;G4816),"")</f>
        <v/>
      </c>
      <c r="F4816" s="550"/>
    </row>
    <row r="4817" spans="1:18" ht="15.75" customHeight="1">
      <c r="A4817" s="1">
        <v>4812</v>
      </c>
      <c r="C4817" s="2" t="s">
        <v>3581</v>
      </c>
      <c r="E4817" t="str" cm="1">
        <f t="array" aca="1" ref="E4817" ca="1">IF(F4817&lt;&gt;"",INDIRECT("'"&amp;F4817&amp;"'!"&amp;G4817),"")</f>
        <v/>
      </c>
      <c r="F4817" s="550"/>
    </row>
    <row r="4818" spans="1:18" ht="15.75" customHeight="1">
      <c r="A4818" s="1">
        <v>4813</v>
      </c>
      <c r="C4818" s="2" t="s">
        <v>4551</v>
      </c>
      <c r="E4818" t="str" cm="1">
        <f t="array" aca="1" ref="E4818" ca="1">IF(F4818&lt;&gt;"",INDIRECT("'"&amp;F4818&amp;"'!"&amp;G4818),"")</f>
        <v/>
      </c>
      <c r="F4818" s="550"/>
    </row>
    <row r="4819" spans="1:18" ht="15.75" customHeight="1">
      <c r="A4819" s="1">
        <v>4814</v>
      </c>
      <c r="C4819" s="2" t="s">
        <v>4551</v>
      </c>
      <c r="E4819" t="str" cm="1">
        <f t="array" aca="1" ref="E4819" ca="1">IF(F4819&lt;&gt;"",INDIRECT("'"&amp;F4819&amp;"'!"&amp;G4819),"")</f>
        <v/>
      </c>
      <c r="F4819" s="550"/>
    </row>
    <row r="4820" spans="1:18" ht="15.75" customHeight="1">
      <c r="A4820" s="1">
        <v>4815</v>
      </c>
      <c r="C4820" s="2" t="s">
        <v>4551</v>
      </c>
      <c r="E4820" t="str" cm="1">
        <f t="array" aca="1" ref="E4820" ca="1">IF(F4820&lt;&gt;"",INDIRECT("'"&amp;F4820&amp;"'!"&amp;G4820),"")</f>
        <v/>
      </c>
      <c r="F4820" s="550"/>
    </row>
    <row r="4821" spans="1:18" ht="15.75" customHeight="1">
      <c r="A4821" s="1">
        <v>4816</v>
      </c>
      <c r="C4821" s="2" t="s">
        <v>4551</v>
      </c>
      <c r="E4821" t="str" cm="1">
        <f t="array" aca="1" ref="E4821" ca="1">IF(F4821&lt;&gt;"",INDIRECT("'"&amp;F4821&amp;"'!"&amp;G4821),"")</f>
        <v/>
      </c>
      <c r="F4821" s="550"/>
    </row>
    <row r="4822" spans="1:18" ht="15.75" customHeight="1">
      <c r="A4822" s="1">
        <v>4817</v>
      </c>
      <c r="C4822" s="2" t="s">
        <v>4551</v>
      </c>
      <c r="E4822" t="str" cm="1">
        <f t="array" aca="1" ref="E4822" ca="1">IF(F4822&lt;&gt;"",INDIRECT("'"&amp;F4822&amp;"'!"&amp;G4822),"")</f>
        <v/>
      </c>
      <c r="F4822" s="550"/>
    </row>
    <row r="4823" spans="1:18" ht="15.75" customHeight="1">
      <c r="A4823" s="1">
        <v>4818</v>
      </c>
      <c r="C4823" s="2" t="s">
        <v>4551</v>
      </c>
      <c r="E4823" t="str" cm="1">
        <f t="array" aca="1" ref="E4823" ca="1">IF(F4823&lt;&gt;"",INDIRECT("'"&amp;F4823&amp;"'!"&amp;G4823),"")</f>
        <v/>
      </c>
      <c r="F4823" s="550"/>
    </row>
    <row r="4824" spans="1:18" ht="15.75" customHeight="1">
      <c r="A4824" s="1">
        <v>4819</v>
      </c>
      <c r="C4824" s="2" t="s">
        <v>3534</v>
      </c>
      <c r="E4824" t="str" cm="1">
        <f t="array" aca="1" ref="E4824" ca="1">IF(F4824&lt;&gt;"",INDIRECT("'"&amp;F4824&amp;"'!"&amp;G4824),"")</f>
        <v/>
      </c>
      <c r="F4824" s="550"/>
    </row>
    <row r="4825" spans="1:18" ht="15.75" customHeight="1">
      <c r="A4825" s="1">
        <v>4820</v>
      </c>
      <c r="C4825" s="2" t="s">
        <v>4551</v>
      </c>
      <c r="E4825" t="str" cm="1">
        <f t="array" aca="1" ref="E4825" ca="1">IF(F4825&lt;&gt;"",INDIRECT("'"&amp;F4825&amp;"'!"&amp;G4825),"")</f>
        <v/>
      </c>
      <c r="F4825" s="550"/>
    </row>
    <row r="4826" spans="1:18" ht="15" customHeight="1">
      <c r="A4826">
        <v>4821</v>
      </c>
      <c r="B4826" s="6">
        <f>'EstRev 6-10'!C123</f>
        <v>0</v>
      </c>
      <c r="D4826" t="b">
        <f t="shared" ref="D4826:D4831" ca="1" si="72">E4826=B4826</f>
        <v>1</v>
      </c>
      <c r="E4826" cm="1">
        <f t="array" aca="1" ref="E4826" ca="1">IF(F4826&lt;&gt;"",INDIRECT("'"&amp;F4826&amp;"'!"&amp;G4826),"")</f>
        <v>0</v>
      </c>
      <c r="F4826" s="1175" t="s">
        <v>4465</v>
      </c>
      <c r="G4826" t="s">
        <v>4594</v>
      </c>
      <c r="H4826" s="3"/>
      <c r="I4826" s="3"/>
      <c r="J4826" s="3"/>
    </row>
    <row r="4827" spans="1:18" ht="15" customHeight="1">
      <c r="A4827">
        <v>4822</v>
      </c>
      <c r="B4827" s="6">
        <f>'EstRev 6-10'!D123</f>
        <v>0</v>
      </c>
      <c r="D4827" t="b">
        <f t="shared" ca="1" si="72"/>
        <v>1</v>
      </c>
      <c r="E4827" cm="1">
        <f t="array" aca="1" ref="E4827" ca="1">IF(F4827&lt;&gt;"",INDIRECT("'"&amp;F4827&amp;"'!"&amp;G4827),"")</f>
        <v>0</v>
      </c>
      <c r="F4827" s="1175" t="s">
        <v>4465</v>
      </c>
      <c r="G4827" t="s">
        <v>4595</v>
      </c>
      <c r="H4827" s="3"/>
      <c r="I4827" s="3"/>
      <c r="J4827" s="3"/>
    </row>
    <row r="4828" spans="1:18" ht="15" customHeight="1">
      <c r="A4828">
        <v>4823</v>
      </c>
      <c r="B4828" s="6">
        <f>'EstRev 6-10'!E123</f>
        <v>0</v>
      </c>
      <c r="D4828" t="b">
        <f t="shared" ca="1" si="72"/>
        <v>1</v>
      </c>
      <c r="E4828" cm="1">
        <f t="array" aca="1" ref="E4828" ca="1">IF(F4828&lt;&gt;"",INDIRECT("'"&amp;F4828&amp;"'!"&amp;G4828),"")</f>
        <v>0</v>
      </c>
      <c r="F4828" s="1175" t="s">
        <v>4465</v>
      </c>
      <c r="G4828" t="s">
        <v>4596</v>
      </c>
      <c r="H4828" s="3"/>
      <c r="I4828" s="3"/>
      <c r="J4828" s="3"/>
    </row>
    <row r="4829" spans="1:18" ht="15" customHeight="1">
      <c r="A4829">
        <v>4824</v>
      </c>
      <c r="B4829" s="6">
        <f>'EstRev 6-10'!F123</f>
        <v>0</v>
      </c>
      <c r="D4829" t="b">
        <f t="shared" ca="1" si="72"/>
        <v>1</v>
      </c>
      <c r="E4829" cm="1">
        <f t="array" aca="1" ref="E4829" ca="1">IF(F4829&lt;&gt;"",INDIRECT("'"&amp;F4829&amp;"'!"&amp;G4829),"")</f>
        <v>0</v>
      </c>
      <c r="F4829" s="1175" t="s">
        <v>4465</v>
      </c>
      <c r="G4829" t="s">
        <v>4597</v>
      </c>
      <c r="H4829" s="3"/>
      <c r="I4829" s="3"/>
      <c r="J4829" s="3"/>
    </row>
    <row r="4830" spans="1:18" ht="15" customHeight="1">
      <c r="A4830">
        <v>4825</v>
      </c>
      <c r="B4830" s="6">
        <f>'EstRev 6-10'!G123</f>
        <v>0</v>
      </c>
      <c r="D4830" t="b">
        <f t="shared" ca="1" si="72"/>
        <v>1</v>
      </c>
      <c r="E4830" cm="1">
        <f t="array" aca="1" ref="E4830" ca="1">IF(F4830&lt;&gt;"",INDIRECT("'"&amp;F4830&amp;"'!"&amp;G4830),"")</f>
        <v>0</v>
      </c>
      <c r="F4830" s="1175" t="s">
        <v>4465</v>
      </c>
      <c r="G4830" t="s">
        <v>4598</v>
      </c>
      <c r="H4830" s="3"/>
      <c r="I4830" s="3"/>
      <c r="J4830" s="3"/>
    </row>
    <row r="4831" spans="1:18" ht="15" customHeight="1">
      <c r="A4831">
        <v>4826</v>
      </c>
      <c r="B4831" s="6">
        <f>'EstRev 6-10'!H123</f>
        <v>0</v>
      </c>
      <c r="D4831" t="b">
        <f t="shared" ca="1" si="72"/>
        <v>1</v>
      </c>
      <c r="E4831" cm="1">
        <f t="array" aca="1" ref="E4831" ca="1">IF(F4831&lt;&gt;"",INDIRECT("'"&amp;F4831&amp;"'!"&amp;G4831),"")</f>
        <v>0</v>
      </c>
      <c r="F4831" s="1175" t="s">
        <v>4465</v>
      </c>
      <c r="G4831" t="s">
        <v>4599</v>
      </c>
      <c r="H4831" s="3"/>
      <c r="I4831" s="3"/>
      <c r="J4831" s="3"/>
    </row>
    <row r="4832" spans="1:18" ht="15.75" customHeight="1">
      <c r="A4832" s="1">
        <v>4827</v>
      </c>
      <c r="C4832" s="2" t="s">
        <v>3534</v>
      </c>
      <c r="E4832" t="str" cm="1">
        <f t="array" aca="1" ref="E4832" ca="1">IF(F4832&lt;&gt;"",INDIRECT("'"&amp;F4832&amp;"'!"&amp;G4832),"")</f>
        <v/>
      </c>
      <c r="F4832" s="550"/>
      <c r="R4832" s="1175"/>
    </row>
    <row r="4833" spans="1:18">
      <c r="A4833">
        <v>4828</v>
      </c>
      <c r="B4833" s="6">
        <f>'EstRev 6-10'!K123</f>
        <v>0</v>
      </c>
      <c r="D4833" t="b">
        <f ca="1">E4833=B4833</f>
        <v>1</v>
      </c>
      <c r="E4833" cm="1">
        <f t="array" aca="1" ref="E4833" ca="1">IF(F4833&lt;&gt;"",INDIRECT("'"&amp;F4833&amp;"'!"&amp;G4833),"")</f>
        <v>0</v>
      </c>
      <c r="F4833" s="1175" t="s">
        <v>4465</v>
      </c>
      <c r="G4833" t="s">
        <v>4600</v>
      </c>
      <c r="R4833" s="1175"/>
    </row>
    <row r="4834" spans="1:18" ht="15.75" customHeight="1">
      <c r="A4834" s="1">
        <v>4829</v>
      </c>
      <c r="C4834" s="2" t="s">
        <v>3581</v>
      </c>
      <c r="E4834" t="str" cm="1">
        <f t="array" aca="1" ref="E4834" ca="1">IF(F4834&lt;&gt;"",INDIRECT("'"&amp;F4834&amp;"'!"&amp;G4834),"")</f>
        <v/>
      </c>
      <c r="F4834" s="550"/>
    </row>
    <row r="4835" spans="1:18" ht="15.75" customHeight="1">
      <c r="A4835" s="1">
        <v>4830</v>
      </c>
      <c r="C4835" s="2" t="s">
        <v>3581</v>
      </c>
      <c r="E4835" t="str" cm="1">
        <f t="array" aca="1" ref="E4835" ca="1">IF(F4835&lt;&gt;"",INDIRECT("'"&amp;F4835&amp;"'!"&amp;G4835),"")</f>
        <v/>
      </c>
      <c r="F4835" s="550"/>
    </row>
    <row r="4836" spans="1:18" ht="15.75" customHeight="1">
      <c r="A4836" s="1">
        <v>4831</v>
      </c>
      <c r="C4836" s="2" t="s">
        <v>3581</v>
      </c>
      <c r="E4836" t="str" cm="1">
        <f t="array" aca="1" ref="E4836" ca="1">IF(F4836&lt;&gt;"",INDIRECT("'"&amp;F4836&amp;"'!"&amp;G4836),"")</f>
        <v/>
      </c>
      <c r="F4836" s="550"/>
    </row>
    <row r="4837" spans="1:18" ht="15.75" customHeight="1">
      <c r="A4837" s="1">
        <v>4832</v>
      </c>
      <c r="C4837" s="2" t="s">
        <v>3581</v>
      </c>
      <c r="E4837" t="str" cm="1">
        <f t="array" aca="1" ref="E4837" ca="1">IF(F4837&lt;&gt;"",INDIRECT("'"&amp;F4837&amp;"'!"&amp;G4837),"")</f>
        <v/>
      </c>
      <c r="F4837" s="550"/>
    </row>
    <row r="4838" spans="1:18" ht="15.75" customHeight="1">
      <c r="A4838" s="1">
        <v>4833</v>
      </c>
      <c r="C4838" s="2" t="s">
        <v>3581</v>
      </c>
      <c r="E4838" t="str" cm="1">
        <f t="array" aca="1" ref="E4838" ca="1">IF(F4838&lt;&gt;"",INDIRECT("'"&amp;F4838&amp;"'!"&amp;G4838),"")</f>
        <v/>
      </c>
      <c r="F4838" s="550"/>
    </row>
    <row r="4839" spans="1:18" ht="15.75" customHeight="1">
      <c r="A4839" s="1">
        <v>4834</v>
      </c>
      <c r="C4839" s="2" t="s">
        <v>3581</v>
      </c>
      <c r="E4839" t="str" cm="1">
        <f t="array" aca="1" ref="E4839" ca="1">IF(F4839&lt;&gt;"",INDIRECT("'"&amp;F4839&amp;"'!"&amp;G4839),"")</f>
        <v/>
      </c>
      <c r="F4839" s="550"/>
    </row>
    <row r="4840" spans="1:18" ht="15.75" customHeight="1">
      <c r="A4840" s="1">
        <v>4835</v>
      </c>
      <c r="C4840" s="2" t="s">
        <v>3581</v>
      </c>
      <c r="E4840" t="str" cm="1">
        <f t="array" aca="1" ref="E4840" ca="1">IF(F4840&lt;&gt;"",INDIRECT("'"&amp;F4840&amp;"'!"&amp;G4840),"")</f>
        <v/>
      </c>
      <c r="F4840" s="550"/>
    </row>
    <row r="4841" spans="1:18" ht="15.75" customHeight="1">
      <c r="A4841" s="1">
        <v>4836</v>
      </c>
      <c r="C4841" s="2" t="s">
        <v>3581</v>
      </c>
      <c r="E4841" t="str" cm="1">
        <f t="array" aca="1" ref="E4841" ca="1">IF(F4841&lt;&gt;"",INDIRECT("'"&amp;F4841&amp;"'!"&amp;G4841),"")</f>
        <v/>
      </c>
      <c r="F4841" s="550"/>
    </row>
    <row r="4842" spans="1:18" ht="15.75" customHeight="1">
      <c r="A4842" s="1">
        <v>4837</v>
      </c>
      <c r="C4842" s="2" t="s">
        <v>3581</v>
      </c>
      <c r="E4842" t="str" cm="1">
        <f t="array" aca="1" ref="E4842" ca="1">IF(F4842&lt;&gt;"",INDIRECT("'"&amp;F4842&amp;"'!"&amp;G4842),"")</f>
        <v/>
      </c>
      <c r="F4842" s="550"/>
    </row>
    <row r="4843" spans="1:18" ht="15.75" customHeight="1">
      <c r="A4843" s="1">
        <v>4838</v>
      </c>
      <c r="C4843" s="2" t="s">
        <v>3534</v>
      </c>
      <c r="E4843" t="str" cm="1">
        <f t="array" aca="1" ref="E4843" ca="1">IF(F4843&lt;&gt;"",INDIRECT("'"&amp;F4843&amp;"'!"&amp;G4843),"")</f>
        <v/>
      </c>
      <c r="F4843" s="550"/>
    </row>
    <row r="4844" spans="1:18" ht="15.75" customHeight="1">
      <c r="A4844" s="1">
        <v>4839</v>
      </c>
      <c r="C4844" s="2" t="s">
        <v>3534</v>
      </c>
      <c r="E4844" t="str" cm="1">
        <f t="array" aca="1" ref="E4844" ca="1">IF(F4844&lt;&gt;"",INDIRECT("'"&amp;F4844&amp;"'!"&amp;G4844),"")</f>
        <v/>
      </c>
      <c r="F4844" s="550"/>
    </row>
    <row r="4845" spans="1:18" ht="15.75" customHeight="1">
      <c r="A4845" s="1">
        <v>4840</v>
      </c>
      <c r="C4845" s="2" t="s">
        <v>3534</v>
      </c>
      <c r="E4845" t="str" cm="1">
        <f t="array" aca="1" ref="E4845" ca="1">IF(F4845&lt;&gt;"",INDIRECT("'"&amp;F4845&amp;"'!"&amp;G4845),"")</f>
        <v/>
      </c>
      <c r="F4845" s="550"/>
    </row>
    <row r="4846" spans="1:18" ht="15.75" customHeight="1">
      <c r="A4846" s="1">
        <v>4841</v>
      </c>
      <c r="C4846" s="2" t="s">
        <v>3581</v>
      </c>
      <c r="E4846" t="str" cm="1">
        <f t="array" aca="1" ref="E4846" ca="1">IF(F4846&lt;&gt;"",INDIRECT("'"&amp;F4846&amp;"'!"&amp;G4846),"")</f>
        <v/>
      </c>
      <c r="F4846" s="550"/>
    </row>
    <row r="4847" spans="1:18" ht="15.75" customHeight="1">
      <c r="A4847" s="1">
        <v>4842</v>
      </c>
      <c r="C4847" s="2" t="s">
        <v>3581</v>
      </c>
      <c r="E4847" t="str" cm="1">
        <f t="array" aca="1" ref="E4847" ca="1">IF(F4847&lt;&gt;"",INDIRECT("'"&amp;F4847&amp;"'!"&amp;G4847),"")</f>
        <v/>
      </c>
      <c r="F4847" s="550"/>
    </row>
    <row r="4848" spans="1:18" ht="15.75" customHeight="1">
      <c r="A4848" s="1">
        <v>4843</v>
      </c>
      <c r="C4848" s="2" t="s">
        <v>3581</v>
      </c>
      <c r="E4848" t="str" cm="1">
        <f t="array" aca="1" ref="E4848" ca="1">IF(F4848&lt;&gt;"",INDIRECT("'"&amp;F4848&amp;"'!"&amp;G4848),"")</f>
        <v/>
      </c>
      <c r="F4848" s="550"/>
      <c r="R4848" s="1175"/>
    </row>
    <row r="4849" spans="1:18" ht="15.75" customHeight="1">
      <c r="A4849" s="1">
        <v>4844</v>
      </c>
      <c r="C4849" s="2" t="s">
        <v>3581</v>
      </c>
      <c r="E4849" t="str" cm="1">
        <f t="array" aca="1" ref="E4849" ca="1">IF(F4849&lt;&gt;"",INDIRECT("'"&amp;F4849&amp;"'!"&amp;G4849),"")</f>
        <v/>
      </c>
      <c r="F4849" s="550"/>
      <c r="R4849" s="1175"/>
    </row>
    <row r="4850" spans="1:18" ht="15.75" customHeight="1">
      <c r="A4850" s="1">
        <v>4845</v>
      </c>
      <c r="C4850" s="2" t="s">
        <v>3581</v>
      </c>
      <c r="E4850" t="str" cm="1">
        <f t="array" aca="1" ref="E4850" ca="1">IF(F4850&lt;&gt;"",INDIRECT("'"&amp;F4850&amp;"'!"&amp;G4850),"")</f>
        <v/>
      </c>
      <c r="F4850" s="550"/>
      <c r="R4850" s="1175"/>
    </row>
    <row r="4851" spans="1:18" ht="15.75" customHeight="1">
      <c r="A4851" s="1">
        <v>4846</v>
      </c>
      <c r="C4851" s="2" t="s">
        <v>3581</v>
      </c>
      <c r="E4851" t="str" cm="1">
        <f t="array" aca="1" ref="E4851" ca="1">IF(F4851&lt;&gt;"",INDIRECT("'"&amp;F4851&amp;"'!"&amp;G4851),"")</f>
        <v/>
      </c>
      <c r="F4851" s="550"/>
      <c r="R4851" s="1175"/>
    </row>
    <row r="4852" spans="1:18" ht="15.75" customHeight="1">
      <c r="A4852" s="1">
        <v>4847</v>
      </c>
      <c r="C4852" s="2" t="s">
        <v>3581</v>
      </c>
      <c r="E4852" t="str" cm="1">
        <f t="array" aca="1" ref="E4852" ca="1">IF(F4852&lt;&gt;"",INDIRECT("'"&amp;F4852&amp;"'!"&amp;G4852),"")</f>
        <v/>
      </c>
      <c r="F4852" s="550"/>
    </row>
    <row r="4853" spans="1:18" ht="15.75" customHeight="1">
      <c r="A4853" s="1">
        <v>4848</v>
      </c>
      <c r="C4853" s="2" t="s">
        <v>3581</v>
      </c>
      <c r="E4853" t="str" cm="1">
        <f t="array" aca="1" ref="E4853" ca="1">IF(F4853&lt;&gt;"",INDIRECT("'"&amp;F4853&amp;"'!"&amp;G4853),"")</f>
        <v/>
      </c>
      <c r="F4853" s="550"/>
    </row>
    <row r="4854" spans="1:18" ht="15.75" customHeight="1">
      <c r="A4854" s="1">
        <v>4849</v>
      </c>
      <c r="C4854" s="2" t="s">
        <v>3581</v>
      </c>
      <c r="E4854" t="str" cm="1">
        <f t="array" aca="1" ref="E4854" ca="1">IF(F4854&lt;&gt;"",INDIRECT("'"&amp;F4854&amp;"'!"&amp;G4854),"")</f>
        <v/>
      </c>
      <c r="F4854" s="550"/>
    </row>
    <row r="4855" spans="1:18" ht="15.75" customHeight="1">
      <c r="A4855" s="1">
        <v>4850</v>
      </c>
      <c r="C4855" s="2" t="s">
        <v>3581</v>
      </c>
      <c r="E4855" t="str" cm="1">
        <f t="array" aca="1" ref="E4855" ca="1">IF(F4855&lt;&gt;"",INDIRECT("'"&amp;F4855&amp;"'!"&amp;G4855),"")</f>
        <v/>
      </c>
      <c r="F4855" s="550"/>
    </row>
    <row r="4856" spans="1:18" ht="15.75" customHeight="1">
      <c r="A4856" s="1">
        <v>4851</v>
      </c>
      <c r="C4856" s="2" t="s">
        <v>3581</v>
      </c>
      <c r="E4856" t="str" cm="1">
        <f t="array" aca="1" ref="E4856" ca="1">IF(F4856&lt;&gt;"",INDIRECT("'"&amp;F4856&amp;"'!"&amp;G4856),"")</f>
        <v/>
      </c>
      <c r="F4856" s="550"/>
    </row>
    <row r="4857" spans="1:18" ht="15.75" customHeight="1">
      <c r="A4857" s="1">
        <v>4852</v>
      </c>
      <c r="C4857" s="2" t="s">
        <v>3581</v>
      </c>
      <c r="E4857" t="str" cm="1">
        <f t="array" aca="1" ref="E4857" ca="1">IF(F4857&lt;&gt;"",INDIRECT("'"&amp;F4857&amp;"'!"&amp;G4857),"")</f>
        <v/>
      </c>
      <c r="F4857" s="550"/>
    </row>
    <row r="4858" spans="1:18" ht="15.75" customHeight="1">
      <c r="A4858" s="1">
        <v>4853</v>
      </c>
      <c r="C4858" s="2" t="s">
        <v>3581</v>
      </c>
      <c r="E4858" t="str" cm="1">
        <f t="array" aca="1" ref="E4858" ca="1">IF(F4858&lt;&gt;"",INDIRECT("'"&amp;F4858&amp;"'!"&amp;G4858),"")</f>
        <v/>
      </c>
      <c r="F4858" s="550"/>
    </row>
    <row r="4859" spans="1:18">
      <c r="A4859">
        <v>4854</v>
      </c>
      <c r="B4859" s="6">
        <f>'EstRev 6-10'!C157</f>
        <v>0</v>
      </c>
      <c r="D4859" t="b">
        <f t="shared" ref="D4859:D4864" ca="1" si="73">E4859=B4859</f>
        <v>1</v>
      </c>
      <c r="E4859" cm="1">
        <f t="array" aca="1" ref="E4859" ca="1">IF(F4859&lt;&gt;"",INDIRECT("'"&amp;F4859&amp;"'!"&amp;G4859),"")</f>
        <v>0</v>
      </c>
      <c r="F4859" s="1175" t="s">
        <v>4465</v>
      </c>
      <c r="G4859" t="s">
        <v>4601</v>
      </c>
      <c r="R4859" s="1175"/>
    </row>
    <row r="4860" spans="1:18">
      <c r="A4860">
        <v>4855</v>
      </c>
      <c r="B4860" s="6">
        <f>'EstRev 6-10'!D157</f>
        <v>0</v>
      </c>
      <c r="D4860" t="b">
        <f t="shared" ca="1" si="73"/>
        <v>1</v>
      </c>
      <c r="E4860" cm="1">
        <f t="array" aca="1" ref="E4860" ca="1">IF(F4860&lt;&gt;"",INDIRECT("'"&amp;F4860&amp;"'!"&amp;G4860),"")</f>
        <v>0</v>
      </c>
      <c r="F4860" s="1175" t="s">
        <v>4465</v>
      </c>
      <c r="G4860" t="s">
        <v>4602</v>
      </c>
      <c r="R4860" s="1175"/>
    </row>
    <row r="4861" spans="1:18">
      <c r="A4861">
        <v>4856</v>
      </c>
      <c r="B4861" s="6">
        <f>'EstRev 6-10'!E157</f>
        <v>0</v>
      </c>
      <c r="D4861" t="b">
        <f t="shared" ca="1" si="73"/>
        <v>1</v>
      </c>
      <c r="E4861" cm="1">
        <f t="array" aca="1" ref="E4861" ca="1">IF(F4861&lt;&gt;"",INDIRECT("'"&amp;F4861&amp;"'!"&amp;G4861),"")</f>
        <v>0</v>
      </c>
      <c r="F4861" s="1175" t="s">
        <v>4465</v>
      </c>
      <c r="G4861" t="s">
        <v>4603</v>
      </c>
      <c r="R4861" s="1175"/>
    </row>
    <row r="4862" spans="1:18">
      <c r="A4862">
        <v>4857</v>
      </c>
      <c r="B4862" s="6">
        <f>'EstRev 6-10'!F157</f>
        <v>0</v>
      </c>
      <c r="D4862" t="b">
        <f t="shared" ca="1" si="73"/>
        <v>1</v>
      </c>
      <c r="E4862" cm="1">
        <f t="array" aca="1" ref="E4862" ca="1">IF(F4862&lt;&gt;"",INDIRECT("'"&amp;F4862&amp;"'!"&amp;G4862),"")</f>
        <v>0</v>
      </c>
      <c r="F4862" s="1175" t="s">
        <v>4465</v>
      </c>
      <c r="G4862" t="s">
        <v>4604</v>
      </c>
      <c r="R4862" s="1175"/>
    </row>
    <row r="4863" spans="1:18">
      <c r="A4863">
        <v>4858</v>
      </c>
      <c r="B4863" s="6">
        <f>'EstRev 6-10'!G157</f>
        <v>0</v>
      </c>
      <c r="D4863" t="b">
        <f t="shared" ca="1" si="73"/>
        <v>1</v>
      </c>
      <c r="E4863" cm="1">
        <f t="array" aca="1" ref="E4863" ca="1">IF(F4863&lt;&gt;"",INDIRECT("'"&amp;F4863&amp;"'!"&amp;G4863),"")</f>
        <v>0</v>
      </c>
      <c r="F4863" s="1175" t="s">
        <v>4465</v>
      </c>
      <c r="G4863" t="s">
        <v>4605</v>
      </c>
      <c r="R4863" s="1175"/>
    </row>
    <row r="4864" spans="1:18">
      <c r="A4864">
        <v>4859</v>
      </c>
      <c r="B4864" s="6">
        <f>'EstRev 6-10'!H157</f>
        <v>0</v>
      </c>
      <c r="D4864" t="b">
        <f t="shared" ca="1" si="73"/>
        <v>1</v>
      </c>
      <c r="E4864" cm="1">
        <f t="array" aca="1" ref="E4864" ca="1">IF(F4864&lt;&gt;"",INDIRECT("'"&amp;F4864&amp;"'!"&amp;G4864),"")</f>
        <v>0</v>
      </c>
      <c r="F4864" s="1175" t="s">
        <v>4465</v>
      </c>
      <c r="G4864" t="s">
        <v>4606</v>
      </c>
      <c r="R4864" s="1175"/>
    </row>
    <row r="4865" spans="1:18" ht="15.75" customHeight="1">
      <c r="A4865" s="1">
        <v>4860</v>
      </c>
      <c r="C4865" s="2" t="s">
        <v>3581</v>
      </c>
      <c r="E4865" t="str" cm="1">
        <f t="array" aca="1" ref="E4865" ca="1">IF(F4865&lt;&gt;"",INDIRECT("'"&amp;F4865&amp;"'!"&amp;G4865),"")</f>
        <v/>
      </c>
      <c r="F4865" s="550"/>
    </row>
    <row r="4866" spans="1:18">
      <c r="A4866">
        <v>4861</v>
      </c>
      <c r="B4866" s="6">
        <f>'EstRev 6-10'!K157</f>
        <v>0</v>
      </c>
      <c r="D4866" t="b">
        <f ca="1">E4866=B4866</f>
        <v>1</v>
      </c>
      <c r="E4866" cm="1">
        <f t="array" aca="1" ref="E4866" ca="1">IF(F4866&lt;&gt;"",INDIRECT("'"&amp;F4866&amp;"'!"&amp;G4866),"")</f>
        <v>0</v>
      </c>
      <c r="F4866" s="1175" t="s">
        <v>4465</v>
      </c>
      <c r="G4866" t="s">
        <v>4607</v>
      </c>
      <c r="R4866" s="1175"/>
    </row>
    <row r="4867" spans="1:18" ht="15.75" customHeight="1">
      <c r="A4867" s="1">
        <v>4862</v>
      </c>
      <c r="C4867" s="2" t="s">
        <v>3581</v>
      </c>
      <c r="E4867" t="str" cm="1">
        <f t="array" aca="1" ref="E4867" ca="1">IF(F4867&lt;&gt;"",INDIRECT("'"&amp;F4867&amp;"'!"&amp;G4867),"")</f>
        <v/>
      </c>
      <c r="F4867" s="550"/>
    </row>
    <row r="4868" spans="1:18" ht="15.75" customHeight="1">
      <c r="A4868" s="1">
        <v>4863</v>
      </c>
      <c r="C4868" s="2" t="s">
        <v>3581</v>
      </c>
      <c r="E4868" t="str" cm="1">
        <f t="array" aca="1" ref="E4868" ca="1">IF(F4868&lt;&gt;"",INDIRECT("'"&amp;F4868&amp;"'!"&amp;G4868),"")</f>
        <v/>
      </c>
      <c r="F4868" s="550"/>
    </row>
    <row r="4869" spans="1:18" ht="15.75" customHeight="1">
      <c r="A4869" s="1">
        <v>4864</v>
      </c>
      <c r="C4869" s="2" t="s">
        <v>3581</v>
      </c>
      <c r="E4869" t="str" cm="1">
        <f t="array" aca="1" ref="E4869" ca="1">IF(F4869&lt;&gt;"",INDIRECT("'"&amp;F4869&amp;"'!"&amp;G4869),"")</f>
        <v/>
      </c>
      <c r="F4869" s="550"/>
    </row>
    <row r="4870" spans="1:18" ht="15.75" customHeight="1">
      <c r="A4870" s="1">
        <v>4865</v>
      </c>
      <c r="C4870" s="2" t="s">
        <v>3581</v>
      </c>
      <c r="E4870" t="str" cm="1">
        <f t="array" aca="1" ref="E4870" ca="1">IF(F4870&lt;&gt;"",INDIRECT("'"&amp;F4870&amp;"'!"&amp;G4870),"")</f>
        <v/>
      </c>
      <c r="F4870" s="550"/>
      <c r="R4870" s="1175"/>
    </row>
    <row r="4871" spans="1:18" ht="15.75" customHeight="1">
      <c r="A4871" s="1">
        <v>4866</v>
      </c>
      <c r="C4871" s="2" t="s">
        <v>3581</v>
      </c>
      <c r="E4871" t="str" cm="1">
        <f t="array" aca="1" ref="E4871" ca="1">IF(F4871&lt;&gt;"",INDIRECT("'"&amp;F4871&amp;"'!"&amp;G4871),"")</f>
        <v/>
      </c>
      <c r="F4871" s="550"/>
    </row>
    <row r="4872" spans="1:18" ht="15.75" customHeight="1">
      <c r="A4872" s="1">
        <v>4867</v>
      </c>
      <c r="C4872" s="2" t="s">
        <v>3581</v>
      </c>
      <c r="E4872" t="str" cm="1">
        <f t="array" aca="1" ref="E4872" ca="1">IF(F4872&lt;&gt;"",INDIRECT("'"&amp;F4872&amp;"'!"&amp;G4872),"")</f>
        <v/>
      </c>
      <c r="F4872" s="550"/>
    </row>
    <row r="4873" spans="1:18" ht="15.75" customHeight="1">
      <c r="A4873" s="1">
        <v>4868</v>
      </c>
      <c r="C4873" s="2" t="s">
        <v>3581</v>
      </c>
      <c r="E4873" t="str" cm="1">
        <f t="array" aca="1" ref="E4873" ca="1">IF(F4873&lt;&gt;"",INDIRECT("'"&amp;F4873&amp;"'!"&amp;G4873),"")</f>
        <v/>
      </c>
      <c r="F4873" s="550"/>
    </row>
    <row r="4874" spans="1:18" ht="15.75" customHeight="1">
      <c r="A4874" s="1">
        <v>4869</v>
      </c>
      <c r="C4874" s="2" t="s">
        <v>3581</v>
      </c>
      <c r="E4874" t="str" cm="1">
        <f t="array" aca="1" ref="E4874" ca="1">IF(F4874&lt;&gt;"",INDIRECT("'"&amp;F4874&amp;"'!"&amp;G4874),"")</f>
        <v/>
      </c>
      <c r="F4874" s="550"/>
    </row>
    <row r="4875" spans="1:18" ht="15.75" customHeight="1">
      <c r="A4875" s="1">
        <v>4870</v>
      </c>
      <c r="C4875" s="2" t="s">
        <v>3581</v>
      </c>
      <c r="E4875" t="str" cm="1">
        <f t="array" aca="1" ref="E4875" ca="1">IF(F4875&lt;&gt;"",INDIRECT("'"&amp;F4875&amp;"'!"&amp;G4875),"")</f>
        <v/>
      </c>
      <c r="F4875" s="550"/>
    </row>
    <row r="4876" spans="1:18" ht="15.75" customHeight="1">
      <c r="A4876" s="1">
        <v>4871</v>
      </c>
      <c r="C4876" s="2" t="s">
        <v>3534</v>
      </c>
      <c r="E4876" t="str" cm="1">
        <f t="array" aca="1" ref="E4876" ca="1">IF(F4876&lt;&gt;"",INDIRECT("'"&amp;F4876&amp;"'!"&amp;G4876),"")</f>
        <v/>
      </c>
      <c r="F4876" s="550"/>
    </row>
    <row r="4877" spans="1:18" ht="15.75" customHeight="1">
      <c r="A4877" s="1">
        <v>4872</v>
      </c>
      <c r="C4877" s="2" t="s">
        <v>3534</v>
      </c>
      <c r="E4877" t="str" cm="1">
        <f t="array" aca="1" ref="E4877" ca="1">IF(F4877&lt;&gt;"",INDIRECT("'"&amp;F4877&amp;"'!"&amp;G4877),"")</f>
        <v/>
      </c>
      <c r="F4877" s="550"/>
    </row>
    <row r="4878" spans="1:18" ht="15.75" customHeight="1">
      <c r="A4878" s="1">
        <v>4873</v>
      </c>
      <c r="C4878" s="2" t="s">
        <v>3534</v>
      </c>
      <c r="E4878" t="str" cm="1">
        <f t="array" aca="1" ref="E4878" ca="1">IF(F4878&lt;&gt;"",INDIRECT("'"&amp;F4878&amp;"'!"&amp;G4878),"")</f>
        <v/>
      </c>
      <c r="F4878" s="550"/>
    </row>
    <row r="4879" spans="1:18" ht="15.75" customHeight="1">
      <c r="A4879" s="1">
        <v>4874</v>
      </c>
      <c r="C4879" s="2" t="s">
        <v>3581</v>
      </c>
      <c r="E4879" t="str" cm="1">
        <f t="array" aca="1" ref="E4879" ca="1">IF(F4879&lt;&gt;"",INDIRECT("'"&amp;F4879&amp;"'!"&amp;G4879),"")</f>
        <v/>
      </c>
      <c r="F4879" s="550"/>
    </row>
    <row r="4880" spans="1:18" ht="15.75" customHeight="1">
      <c r="A4880" s="1">
        <v>4875</v>
      </c>
      <c r="C4880" s="2" t="s">
        <v>3581</v>
      </c>
      <c r="E4880" t="str" cm="1">
        <f t="array" aca="1" ref="E4880" ca="1">IF(F4880&lt;&gt;"",INDIRECT("'"&amp;F4880&amp;"'!"&amp;G4880),"")</f>
        <v/>
      </c>
      <c r="F4880" s="550"/>
    </row>
    <row r="4881" spans="1:18" ht="15.75" customHeight="1">
      <c r="A4881" s="1">
        <v>4876</v>
      </c>
      <c r="C4881" s="2" t="s">
        <v>3581</v>
      </c>
      <c r="E4881" t="str" cm="1">
        <f t="array" aca="1" ref="E4881" ca="1">IF(F4881&lt;&gt;"",INDIRECT("'"&amp;F4881&amp;"'!"&amp;G4881),"")</f>
        <v/>
      </c>
      <c r="F4881" s="550"/>
    </row>
    <row r="4882" spans="1:18" ht="15.75" customHeight="1">
      <c r="A4882" s="1">
        <v>4877</v>
      </c>
      <c r="C4882" s="2" t="s">
        <v>3581</v>
      </c>
      <c r="E4882" t="str" cm="1">
        <f t="array" aca="1" ref="E4882" ca="1">IF(F4882&lt;&gt;"",INDIRECT("'"&amp;F4882&amp;"'!"&amp;G4882),"")</f>
        <v/>
      </c>
      <c r="F4882" s="550"/>
    </row>
    <row r="4883" spans="1:18" ht="15.75" customHeight="1">
      <c r="A4883" s="1">
        <v>4878</v>
      </c>
      <c r="C4883" s="2" t="s">
        <v>3581</v>
      </c>
      <c r="E4883" t="str" cm="1">
        <f t="array" aca="1" ref="E4883" ca="1">IF(F4883&lt;&gt;"",INDIRECT("'"&amp;F4883&amp;"'!"&amp;G4883),"")</f>
        <v/>
      </c>
      <c r="F4883" s="550"/>
    </row>
    <row r="4884" spans="1:18" ht="15.75" customHeight="1">
      <c r="A4884" s="1">
        <v>4879</v>
      </c>
      <c r="C4884" s="2" t="s">
        <v>3581</v>
      </c>
      <c r="E4884" t="str" cm="1">
        <f t="array" aca="1" ref="E4884" ca="1">IF(F4884&lt;&gt;"",INDIRECT("'"&amp;F4884&amp;"'!"&amp;G4884),"")</f>
        <v/>
      </c>
      <c r="F4884" s="550"/>
    </row>
    <row r="4885" spans="1:18" ht="15.75" customHeight="1">
      <c r="A4885" s="1">
        <v>4880</v>
      </c>
      <c r="C4885" s="2" t="s">
        <v>3581</v>
      </c>
      <c r="E4885" t="str" cm="1">
        <f t="array" aca="1" ref="E4885" ca="1">IF(F4885&lt;&gt;"",INDIRECT("'"&amp;F4885&amp;"'!"&amp;G4885),"")</f>
        <v/>
      </c>
      <c r="F4885" s="550"/>
      <c r="R4885" s="1175"/>
    </row>
    <row r="4886" spans="1:18" ht="15.75" customHeight="1">
      <c r="A4886" s="1">
        <v>4881</v>
      </c>
      <c r="C4886" s="2" t="s">
        <v>3581</v>
      </c>
      <c r="E4886" t="str" cm="1">
        <f t="array" aca="1" ref="E4886" ca="1">IF(F4886&lt;&gt;"",INDIRECT("'"&amp;F4886&amp;"'!"&amp;G4886),"")</f>
        <v/>
      </c>
      <c r="F4886" s="550"/>
      <c r="R4886" s="1175"/>
    </row>
    <row r="4887" spans="1:18" ht="15.75" customHeight="1">
      <c r="A4887" s="1">
        <v>4882</v>
      </c>
      <c r="C4887" s="2" t="s">
        <v>3581</v>
      </c>
      <c r="E4887" t="str" cm="1">
        <f t="array" aca="1" ref="E4887" ca="1">IF(F4887&lt;&gt;"",INDIRECT("'"&amp;F4887&amp;"'!"&amp;G4887),"")</f>
        <v/>
      </c>
      <c r="F4887" s="550"/>
      <c r="R4887" s="1175"/>
    </row>
    <row r="4888" spans="1:18">
      <c r="A4888">
        <v>4883</v>
      </c>
      <c r="B4888" s="6">
        <f>'EstRev 6-10'!C169</f>
        <v>0</v>
      </c>
      <c r="D4888" t="b">
        <f t="shared" ref="D4888:D4895" ca="1" si="74">E4888=B4888</f>
        <v>1</v>
      </c>
      <c r="E4888" cm="1">
        <f t="array" aca="1" ref="E4888" ca="1">IF(F4888&lt;&gt;"",INDIRECT("'"&amp;F4888&amp;"'!"&amp;G4888),"")</f>
        <v>0</v>
      </c>
      <c r="F4888" s="1175" t="s">
        <v>4465</v>
      </c>
      <c r="G4888" t="s">
        <v>4608</v>
      </c>
      <c r="R4888" s="1175"/>
    </row>
    <row r="4889" spans="1:18">
      <c r="A4889">
        <v>4884</v>
      </c>
      <c r="B4889" s="6">
        <f>'EstRev 6-10'!D169</f>
        <v>0</v>
      </c>
      <c r="D4889" t="b">
        <f t="shared" ca="1" si="74"/>
        <v>1</v>
      </c>
      <c r="E4889" cm="1">
        <f t="array" aca="1" ref="E4889" ca="1">IF(F4889&lt;&gt;"",INDIRECT("'"&amp;F4889&amp;"'!"&amp;G4889),"")</f>
        <v>0</v>
      </c>
      <c r="F4889" s="1175" t="s">
        <v>4465</v>
      </c>
      <c r="G4889" t="s">
        <v>4609</v>
      </c>
      <c r="R4889" s="1175"/>
    </row>
    <row r="4890" spans="1:18">
      <c r="A4890">
        <v>4885</v>
      </c>
      <c r="B4890" s="6">
        <f>'EstRev 6-10'!F169</f>
        <v>0</v>
      </c>
      <c r="D4890" t="b">
        <f t="shared" ca="1" si="74"/>
        <v>1</v>
      </c>
      <c r="E4890" cm="1">
        <f t="array" aca="1" ref="E4890" ca="1">IF(F4890&lt;&gt;"",INDIRECT("'"&amp;F4890&amp;"'!"&amp;G4890),"")</f>
        <v>0</v>
      </c>
      <c r="F4890" s="1175" t="s">
        <v>4465</v>
      </c>
      <c r="G4890" t="s">
        <v>4610</v>
      </c>
      <c r="R4890" s="1175"/>
    </row>
    <row r="4891" spans="1:18">
      <c r="A4891">
        <v>4886</v>
      </c>
      <c r="B4891" s="6">
        <f>'EstRev 6-10'!G169</f>
        <v>0</v>
      </c>
      <c r="D4891" t="b">
        <f t="shared" ca="1" si="74"/>
        <v>1</v>
      </c>
      <c r="E4891" cm="1">
        <f t="array" aca="1" ref="E4891" ca="1">IF(F4891&lt;&gt;"",INDIRECT("'"&amp;F4891&amp;"'!"&amp;G4891),"")</f>
        <v>0</v>
      </c>
      <c r="F4891" s="1175" t="s">
        <v>4465</v>
      </c>
      <c r="G4891" t="s">
        <v>4611</v>
      </c>
      <c r="R4891" s="1175"/>
    </row>
    <row r="4892" spans="1:18" ht="15" customHeight="1">
      <c r="A4892">
        <v>4887</v>
      </c>
      <c r="B4892" s="6">
        <f>'EstRev 6-10'!H169</f>
        <v>0</v>
      </c>
      <c r="D4892" t="b">
        <f t="shared" ca="1" si="74"/>
        <v>1</v>
      </c>
      <c r="E4892" cm="1">
        <f t="array" aca="1" ref="E4892" ca="1">IF(F4892&lt;&gt;"",INDIRECT("'"&amp;F4892&amp;"'!"&amp;G4892),"")</f>
        <v>0</v>
      </c>
      <c r="F4892" s="1175" t="s">
        <v>4465</v>
      </c>
      <c r="G4892" t="s">
        <v>4244</v>
      </c>
    </row>
    <row r="4893" spans="1:18" ht="15" customHeight="1">
      <c r="A4893">
        <v>4888</v>
      </c>
      <c r="B4893" s="6">
        <f>'EstRev 6-10'!K169</f>
        <v>0</v>
      </c>
      <c r="D4893" t="b">
        <f t="shared" ca="1" si="74"/>
        <v>1</v>
      </c>
      <c r="E4893" cm="1">
        <f t="array" aca="1" ref="E4893" ca="1">IF(F4893&lt;&gt;"",INDIRECT("'"&amp;F4893&amp;"'!"&amp;G4893),"")</f>
        <v>0</v>
      </c>
      <c r="F4893" s="1175" t="s">
        <v>4465</v>
      </c>
      <c r="G4893" t="s">
        <v>4246</v>
      </c>
    </row>
    <row r="4894" spans="1:18" ht="15" customHeight="1">
      <c r="A4894">
        <v>4889</v>
      </c>
      <c r="B4894" s="6">
        <f>'EstRev 6-10'!H170</f>
        <v>0</v>
      </c>
      <c r="D4894" t="b">
        <f t="shared" ca="1" si="74"/>
        <v>1</v>
      </c>
      <c r="E4894" cm="1">
        <f t="array" aca="1" ref="E4894" ca="1">IF(F4894&lt;&gt;"",INDIRECT("'"&amp;F4894&amp;"'!"&amp;G4894),"")</f>
        <v>0</v>
      </c>
      <c r="F4894" s="1175" t="s">
        <v>4465</v>
      </c>
      <c r="G4894" t="s">
        <v>4245</v>
      </c>
    </row>
    <row r="4895" spans="1:18" ht="15" customHeight="1">
      <c r="A4895">
        <v>4890</v>
      </c>
      <c r="B4895" s="6">
        <f>'EstRev 6-10'!K170</f>
        <v>0</v>
      </c>
      <c r="D4895" t="b">
        <f t="shared" ca="1" si="74"/>
        <v>1</v>
      </c>
      <c r="E4895" cm="1">
        <f t="array" aca="1" ref="E4895" ca="1">IF(F4895&lt;&gt;"",INDIRECT("'"&amp;F4895&amp;"'!"&amp;G4895),"")</f>
        <v>0</v>
      </c>
      <c r="F4895" s="1175" t="s">
        <v>4465</v>
      </c>
      <c r="G4895" t="s">
        <v>4247</v>
      </c>
    </row>
    <row r="4896" spans="1:18" ht="15.75" customHeight="1">
      <c r="A4896" s="1">
        <v>4891</v>
      </c>
      <c r="C4896" s="2" t="s">
        <v>3581</v>
      </c>
      <c r="E4896" t="str" cm="1">
        <f t="array" aca="1" ref="E4896" ca="1">IF(F4896&lt;&gt;"",INDIRECT("'"&amp;F4896&amp;"'!"&amp;G4896),"")</f>
        <v/>
      </c>
      <c r="F4896" s="550"/>
      <c r="R4896" s="1175"/>
    </row>
    <row r="4897" spans="1:18" ht="15.75" customHeight="1">
      <c r="A4897" s="1">
        <v>4892</v>
      </c>
      <c r="C4897" s="2" t="s">
        <v>3581</v>
      </c>
      <c r="E4897" t="str" cm="1">
        <f t="array" aca="1" ref="E4897" ca="1">IF(F4897&lt;&gt;"",INDIRECT("'"&amp;F4897&amp;"'!"&amp;G4897),"")</f>
        <v/>
      </c>
      <c r="F4897" s="550"/>
    </row>
    <row r="4898" spans="1:18" ht="15.75" customHeight="1">
      <c r="A4898" s="1">
        <v>4893</v>
      </c>
      <c r="C4898" s="2" t="s">
        <v>3581</v>
      </c>
      <c r="E4898" t="str" cm="1">
        <f t="array" aca="1" ref="E4898" ca="1">IF(F4898&lt;&gt;"",INDIRECT("'"&amp;F4898&amp;"'!"&amp;G4898),"")</f>
        <v/>
      </c>
      <c r="F4898" s="550"/>
    </row>
    <row r="4899" spans="1:18" ht="15.75" customHeight="1">
      <c r="A4899" s="1">
        <v>4894</v>
      </c>
      <c r="C4899" s="2" t="s">
        <v>3581</v>
      </c>
      <c r="E4899" t="str" cm="1">
        <f t="array" aca="1" ref="E4899" ca="1">IF(F4899&lt;&gt;"",INDIRECT("'"&amp;F4899&amp;"'!"&amp;G4899),"")</f>
        <v/>
      </c>
      <c r="F4899" s="550"/>
    </row>
    <row r="4900" spans="1:18" ht="15.75" customHeight="1">
      <c r="A4900" s="1">
        <v>4895</v>
      </c>
      <c r="C4900" s="2" t="s">
        <v>3581</v>
      </c>
      <c r="E4900" t="str" cm="1">
        <f t="array" aca="1" ref="E4900" ca="1">IF(F4900&lt;&gt;"",INDIRECT("'"&amp;F4900&amp;"'!"&amp;G4900),"")</f>
        <v/>
      </c>
      <c r="F4900" s="550"/>
    </row>
    <row r="4901" spans="1:18" ht="15.75" customHeight="1">
      <c r="A4901" s="1">
        <v>4896</v>
      </c>
      <c r="C4901" s="2" t="s">
        <v>3581</v>
      </c>
      <c r="E4901" t="str" cm="1">
        <f t="array" aca="1" ref="E4901" ca="1">IF(F4901&lt;&gt;"",INDIRECT("'"&amp;F4901&amp;"'!"&amp;G4901),"")</f>
        <v/>
      </c>
      <c r="F4901" s="550"/>
    </row>
    <row r="4902" spans="1:18" ht="15.75" customHeight="1">
      <c r="A4902" s="1">
        <v>4897</v>
      </c>
      <c r="C4902" s="2" t="s">
        <v>3581</v>
      </c>
      <c r="E4902" t="str" cm="1">
        <f t="array" aca="1" ref="E4902" ca="1">IF(F4902&lt;&gt;"",INDIRECT("'"&amp;F4902&amp;"'!"&amp;G4902),"")</f>
        <v/>
      </c>
      <c r="F4902" s="550"/>
    </row>
    <row r="4903" spans="1:18" ht="15.75" customHeight="1">
      <c r="A4903" s="1">
        <v>4898</v>
      </c>
      <c r="C4903" s="2" t="s">
        <v>3581</v>
      </c>
      <c r="E4903" t="str" cm="1">
        <f t="array" aca="1" ref="E4903" ca="1">IF(F4903&lt;&gt;"",INDIRECT("'"&amp;F4903&amp;"'!"&amp;G4903),"")</f>
        <v/>
      </c>
      <c r="F4903" s="550"/>
    </row>
    <row r="4904" spans="1:18" ht="15.75" customHeight="1">
      <c r="A4904" s="1">
        <v>4899</v>
      </c>
      <c r="C4904" s="2" t="s">
        <v>3581</v>
      </c>
      <c r="E4904" t="str" cm="1">
        <f t="array" aca="1" ref="E4904" ca="1">IF(F4904&lt;&gt;"",INDIRECT("'"&amp;F4904&amp;"'!"&amp;G4904),"")</f>
        <v/>
      </c>
      <c r="F4904" s="550"/>
    </row>
    <row r="4905" spans="1:18" ht="15.75" customHeight="1">
      <c r="A4905" s="1">
        <v>4900</v>
      </c>
      <c r="C4905" s="2" t="s">
        <v>3581</v>
      </c>
      <c r="E4905" t="str" cm="1">
        <f t="array" aca="1" ref="E4905" ca="1">IF(F4905&lt;&gt;"",INDIRECT("'"&amp;F4905&amp;"'!"&amp;G4905),"")</f>
        <v/>
      </c>
      <c r="F4905" s="550"/>
    </row>
    <row r="4906" spans="1:18" ht="15.75" customHeight="1">
      <c r="A4906" s="1">
        <v>4901</v>
      </c>
      <c r="C4906" s="2" t="s">
        <v>3581</v>
      </c>
      <c r="E4906" t="str" cm="1">
        <f t="array" aca="1" ref="E4906" ca="1">IF(F4906&lt;&gt;"",INDIRECT("'"&amp;F4906&amp;"'!"&amp;G4906),"")</f>
        <v/>
      </c>
      <c r="F4906" s="550"/>
    </row>
    <row r="4907" spans="1:18" ht="15.75" customHeight="1">
      <c r="A4907" s="1">
        <v>4902</v>
      </c>
      <c r="C4907" s="2" t="s">
        <v>3581</v>
      </c>
      <c r="E4907" t="str" cm="1">
        <f t="array" aca="1" ref="E4907" ca="1">IF(F4907&lt;&gt;"",INDIRECT("'"&amp;F4907&amp;"'!"&amp;G4907),"")</f>
        <v/>
      </c>
      <c r="F4907" s="550"/>
    </row>
    <row r="4908" spans="1:18" ht="15.75" customHeight="1">
      <c r="A4908" s="1">
        <v>4903</v>
      </c>
      <c r="C4908" s="2" t="s">
        <v>3581</v>
      </c>
      <c r="E4908" t="str" cm="1">
        <f t="array" aca="1" ref="E4908" ca="1">IF(F4908&lt;&gt;"",INDIRECT("'"&amp;F4908&amp;"'!"&amp;G4908),"")</f>
        <v/>
      </c>
      <c r="F4908" s="550"/>
      <c r="R4908" s="1175"/>
    </row>
    <row r="4909" spans="1:18" ht="15.75" customHeight="1">
      <c r="A4909" s="1">
        <v>4904</v>
      </c>
      <c r="C4909" s="2" t="s">
        <v>3581</v>
      </c>
      <c r="E4909" t="str" cm="1">
        <f t="array" aca="1" ref="E4909" ca="1">IF(F4909&lt;&gt;"",INDIRECT("'"&amp;F4909&amp;"'!"&amp;G4909),"")</f>
        <v/>
      </c>
      <c r="F4909" s="550"/>
    </row>
    <row r="4910" spans="1:18" ht="15.75" customHeight="1">
      <c r="A4910" s="1">
        <v>4905</v>
      </c>
      <c r="C4910" s="2" t="s">
        <v>3581</v>
      </c>
      <c r="E4910" t="str" cm="1">
        <f t="array" aca="1" ref="E4910" ca="1">IF(F4910&lt;&gt;"",INDIRECT("'"&amp;F4910&amp;"'!"&amp;G4910),"")</f>
        <v/>
      </c>
      <c r="F4910" s="550"/>
    </row>
    <row r="4911" spans="1:18" ht="15.75" customHeight="1">
      <c r="A4911" s="1">
        <v>4906</v>
      </c>
      <c r="C4911" s="2" t="s">
        <v>3581</v>
      </c>
      <c r="E4911" t="str" cm="1">
        <f t="array" aca="1" ref="E4911" ca="1">IF(F4911&lt;&gt;"",INDIRECT("'"&amp;F4911&amp;"'!"&amp;G4911),"")</f>
        <v/>
      </c>
      <c r="F4911" s="550"/>
    </row>
    <row r="4912" spans="1:18" ht="15.75" customHeight="1">
      <c r="A4912" s="1">
        <v>4907</v>
      </c>
      <c r="C4912" s="2" t="s">
        <v>3581</v>
      </c>
      <c r="E4912" t="str" cm="1">
        <f t="array" aca="1" ref="E4912" ca="1">IF(F4912&lt;&gt;"",INDIRECT("'"&amp;F4912&amp;"'!"&amp;G4912),"")</f>
        <v/>
      </c>
      <c r="F4912" s="550"/>
    </row>
    <row r="4913" spans="1:18" ht="15.75" customHeight="1">
      <c r="A4913" s="1">
        <v>4908</v>
      </c>
      <c r="C4913" s="2" t="s">
        <v>3581</v>
      </c>
      <c r="E4913" t="str" cm="1">
        <f t="array" aca="1" ref="E4913" ca="1">IF(F4913&lt;&gt;"",INDIRECT("'"&amp;F4913&amp;"'!"&amp;G4913),"")</f>
        <v/>
      </c>
      <c r="F4913" s="550"/>
    </row>
    <row r="4914" spans="1:18" ht="15.75" customHeight="1">
      <c r="A4914" s="1">
        <v>4909</v>
      </c>
      <c r="C4914" s="2" t="s">
        <v>3581</v>
      </c>
      <c r="E4914" t="str" cm="1">
        <f t="array" aca="1" ref="E4914" ca="1">IF(F4914&lt;&gt;"",INDIRECT("'"&amp;F4914&amp;"'!"&amp;G4914),"")</f>
        <v/>
      </c>
      <c r="F4914" s="550"/>
    </row>
    <row r="4915" spans="1:18" ht="15.75" customHeight="1">
      <c r="A4915" s="1">
        <v>4910</v>
      </c>
      <c r="C4915" s="2" t="s">
        <v>3581</v>
      </c>
      <c r="E4915" t="str" cm="1">
        <f t="array" aca="1" ref="E4915" ca="1">IF(F4915&lt;&gt;"",INDIRECT("'"&amp;F4915&amp;"'!"&amp;G4915),"")</f>
        <v/>
      </c>
      <c r="F4915" s="550"/>
    </row>
    <row r="4916" spans="1:18" ht="15.75" customHeight="1">
      <c r="A4916" s="1">
        <v>4911</v>
      </c>
      <c r="C4916" s="2" t="s">
        <v>3581</v>
      </c>
      <c r="E4916" t="str" cm="1">
        <f t="array" aca="1" ref="E4916" ca="1">IF(F4916&lt;&gt;"",INDIRECT("'"&amp;F4916&amp;"'!"&amp;G4916),"")</f>
        <v/>
      </c>
      <c r="F4916" s="550"/>
    </row>
    <row r="4917" spans="1:18" ht="15.75" customHeight="1">
      <c r="A4917" s="1">
        <v>4912</v>
      </c>
      <c r="C4917" s="2" t="s">
        <v>3581</v>
      </c>
      <c r="E4917" t="str" cm="1">
        <f t="array" aca="1" ref="E4917" ca="1">IF(F4917&lt;&gt;"",INDIRECT("'"&amp;F4917&amp;"'!"&amp;G4917),"")</f>
        <v/>
      </c>
      <c r="F4917" s="550"/>
    </row>
    <row r="4918" spans="1:18" ht="15.75" customHeight="1">
      <c r="A4918" s="1">
        <v>4913</v>
      </c>
      <c r="C4918" s="2" t="s">
        <v>3581</v>
      </c>
      <c r="E4918" t="str" cm="1">
        <f t="array" aca="1" ref="E4918" ca="1">IF(F4918&lt;&gt;"",INDIRECT("'"&amp;F4918&amp;"'!"&amp;G4918),"")</f>
        <v/>
      </c>
      <c r="F4918" s="550"/>
    </row>
    <row r="4919" spans="1:18" ht="15.75" customHeight="1">
      <c r="A4919" s="1">
        <v>4914</v>
      </c>
      <c r="C4919" s="2" t="s">
        <v>3581</v>
      </c>
      <c r="E4919" t="str" cm="1">
        <f t="array" aca="1" ref="E4919" ca="1">IF(F4919&lt;&gt;"",INDIRECT("'"&amp;F4919&amp;"'!"&amp;G4919),"")</f>
        <v/>
      </c>
      <c r="F4919" s="550"/>
    </row>
    <row r="4920" spans="1:18" ht="15.75" customHeight="1">
      <c r="A4920" s="1">
        <v>4915</v>
      </c>
      <c r="C4920" s="2" t="s">
        <v>3581</v>
      </c>
      <c r="E4920" t="str" cm="1">
        <f t="array" aca="1" ref="E4920" ca="1">IF(F4920&lt;&gt;"",INDIRECT("'"&amp;F4920&amp;"'!"&amp;G4920),"")</f>
        <v/>
      </c>
      <c r="F4920" s="550"/>
    </row>
    <row r="4921" spans="1:18" ht="15.75" customHeight="1">
      <c r="A4921" s="1">
        <v>4916</v>
      </c>
      <c r="C4921" s="2" t="s">
        <v>3581</v>
      </c>
      <c r="E4921" t="str" cm="1">
        <f t="array" aca="1" ref="E4921" ca="1">IF(F4921&lt;&gt;"",INDIRECT("'"&amp;F4921&amp;"'!"&amp;G4921),"")</f>
        <v/>
      </c>
      <c r="F4921" s="550"/>
    </row>
    <row r="4922" spans="1:18" ht="15.75" customHeight="1">
      <c r="A4922" s="1">
        <v>4917</v>
      </c>
      <c r="C4922" s="2" t="s">
        <v>3581</v>
      </c>
      <c r="E4922" t="str" cm="1">
        <f t="array" aca="1" ref="E4922" ca="1">IF(F4922&lt;&gt;"",INDIRECT("'"&amp;F4922&amp;"'!"&amp;G4922),"")</f>
        <v/>
      </c>
      <c r="F4922" s="550"/>
    </row>
    <row r="4923" spans="1:18" ht="15.75" customHeight="1">
      <c r="A4923" s="1">
        <v>4918</v>
      </c>
      <c r="C4923" s="2" t="s">
        <v>3581</v>
      </c>
      <c r="E4923" t="str" cm="1">
        <f t="array" aca="1" ref="E4923" ca="1">IF(F4923&lt;&gt;"",INDIRECT("'"&amp;F4923&amp;"'!"&amp;G4923),"")</f>
        <v/>
      </c>
      <c r="F4923" s="550"/>
      <c r="R4923" s="1175"/>
    </row>
    <row r="4924" spans="1:18" ht="15.75" customHeight="1">
      <c r="A4924" s="1">
        <v>4919</v>
      </c>
      <c r="C4924" s="2" t="s">
        <v>3581</v>
      </c>
      <c r="E4924" t="str" cm="1">
        <f t="array" aca="1" ref="E4924" ca="1">IF(F4924&lt;&gt;"",INDIRECT("'"&amp;F4924&amp;"'!"&amp;G4924),"")</f>
        <v/>
      </c>
      <c r="F4924" s="550"/>
      <c r="R4924" s="1175"/>
    </row>
    <row r="4925" spans="1:18" ht="15.75" customHeight="1">
      <c r="A4925" s="1">
        <v>4920</v>
      </c>
      <c r="C4925" s="2" t="s">
        <v>3581</v>
      </c>
      <c r="E4925" t="str" cm="1">
        <f t="array" aca="1" ref="E4925" ca="1">IF(F4925&lt;&gt;"",INDIRECT("'"&amp;F4925&amp;"'!"&amp;G4925),"")</f>
        <v/>
      </c>
      <c r="F4925" s="550"/>
      <c r="R4925" s="1175"/>
    </row>
    <row r="4926" spans="1:18" ht="15.75" customHeight="1">
      <c r="A4926" s="1">
        <v>4921</v>
      </c>
      <c r="C4926" s="2" t="s">
        <v>3581</v>
      </c>
      <c r="E4926" t="str" cm="1">
        <f t="array" aca="1" ref="E4926" ca="1">IF(F4926&lt;&gt;"",INDIRECT("'"&amp;F4926&amp;"'!"&amp;G4926),"")</f>
        <v/>
      </c>
      <c r="F4926" s="550"/>
      <c r="R4926" s="1175"/>
    </row>
    <row r="4927" spans="1:18" ht="15.75" customHeight="1">
      <c r="A4927" s="1">
        <v>4922</v>
      </c>
      <c r="C4927" s="2" t="s">
        <v>3581</v>
      </c>
      <c r="E4927" t="str" cm="1">
        <f t="array" aca="1" ref="E4927" ca="1">IF(F4927&lt;&gt;"",INDIRECT("'"&amp;F4927&amp;"'!"&amp;G4927),"")</f>
        <v/>
      </c>
      <c r="F4927" s="550"/>
    </row>
    <row r="4928" spans="1:18" ht="15.75" customHeight="1">
      <c r="A4928" s="1">
        <v>4923</v>
      </c>
      <c r="C4928" s="2" t="s">
        <v>3581</v>
      </c>
      <c r="E4928" t="str" cm="1">
        <f t="array" aca="1" ref="E4928" ca="1">IF(F4928&lt;&gt;"",INDIRECT("'"&amp;F4928&amp;"'!"&amp;G4928),"")</f>
        <v/>
      </c>
      <c r="F4928" s="550"/>
    </row>
    <row r="4929" spans="1:18" ht="15.75" customHeight="1">
      <c r="A4929" s="1">
        <v>4924</v>
      </c>
      <c r="C4929" s="2" t="s">
        <v>3581</v>
      </c>
      <c r="E4929" t="str" cm="1">
        <f t="array" aca="1" ref="E4929" ca="1">IF(F4929&lt;&gt;"",INDIRECT("'"&amp;F4929&amp;"'!"&amp;G4929),"")</f>
        <v/>
      </c>
      <c r="F4929" s="550"/>
    </row>
    <row r="4930" spans="1:18" ht="15.75" customHeight="1">
      <c r="A4930" s="1">
        <v>4925</v>
      </c>
      <c r="C4930" s="2" t="s">
        <v>3581</v>
      </c>
      <c r="E4930" t="str" cm="1">
        <f t="array" aca="1" ref="E4930" ca="1">IF(F4930&lt;&gt;"",INDIRECT("'"&amp;F4930&amp;"'!"&amp;G4930),"")</f>
        <v/>
      </c>
      <c r="F4930" s="550"/>
    </row>
    <row r="4931" spans="1:18" ht="15.75" customHeight="1">
      <c r="A4931" s="1">
        <v>4926</v>
      </c>
      <c r="C4931" s="2" t="s">
        <v>3581</v>
      </c>
      <c r="E4931" t="str" cm="1">
        <f t="array" aca="1" ref="E4931" ca="1">IF(F4931&lt;&gt;"",INDIRECT("'"&amp;F4931&amp;"'!"&amp;G4931),"")</f>
        <v/>
      </c>
      <c r="F4931" s="550"/>
    </row>
    <row r="4932" spans="1:18" ht="15.75" customHeight="1">
      <c r="A4932" s="1">
        <v>4927</v>
      </c>
      <c r="C4932" s="2" t="s">
        <v>3581</v>
      </c>
      <c r="E4932" t="str" cm="1">
        <f t="array" aca="1" ref="E4932" ca="1">IF(F4932&lt;&gt;"",INDIRECT("'"&amp;F4932&amp;"'!"&amp;G4932),"")</f>
        <v/>
      </c>
      <c r="F4932" s="550"/>
    </row>
    <row r="4933" spans="1:18" ht="15.75" customHeight="1">
      <c r="A4933" s="1">
        <v>4928</v>
      </c>
      <c r="C4933" s="2" t="s">
        <v>3581</v>
      </c>
      <c r="E4933" t="str" cm="1">
        <f t="array" aca="1" ref="E4933" ca="1">IF(F4933&lt;&gt;"",INDIRECT("'"&amp;F4933&amp;"'!"&amp;G4933),"")</f>
        <v/>
      </c>
      <c r="F4933" s="550"/>
    </row>
    <row r="4934" spans="1:18" ht="15.75" customHeight="1">
      <c r="A4934" s="1">
        <v>4929</v>
      </c>
      <c r="C4934" s="2" t="s">
        <v>3581</v>
      </c>
      <c r="E4934" t="str" cm="1">
        <f t="array" aca="1" ref="E4934" ca="1">IF(F4934&lt;&gt;"",INDIRECT("'"&amp;F4934&amp;"'!"&amp;G4934),"")</f>
        <v/>
      </c>
      <c r="F4934" s="550"/>
    </row>
    <row r="4935" spans="1:18" ht="15.75" customHeight="1">
      <c r="A4935" s="1">
        <v>4930</v>
      </c>
      <c r="C4935" s="2" t="s">
        <v>3581</v>
      </c>
      <c r="E4935" t="str" cm="1">
        <f t="array" aca="1" ref="E4935" ca="1">IF(F4935&lt;&gt;"",INDIRECT("'"&amp;F4935&amp;"'!"&amp;G4935),"")</f>
        <v/>
      </c>
      <c r="F4935" s="550"/>
    </row>
    <row r="4936" spans="1:18" ht="15.75" customHeight="1">
      <c r="A4936" s="1">
        <v>4931</v>
      </c>
      <c r="C4936" s="2" t="s">
        <v>3581</v>
      </c>
      <c r="E4936" t="str" cm="1">
        <f t="array" aca="1" ref="E4936" ca="1">IF(F4936&lt;&gt;"",INDIRECT("'"&amp;F4936&amp;"'!"&amp;G4936),"")</f>
        <v/>
      </c>
      <c r="F4936" s="550"/>
    </row>
    <row r="4937" spans="1:18" ht="15.75" customHeight="1">
      <c r="A4937" s="1">
        <v>4932</v>
      </c>
      <c r="C4937" s="2" t="s">
        <v>3581</v>
      </c>
      <c r="E4937" t="str" cm="1">
        <f t="array" aca="1" ref="E4937" ca="1">IF(F4937&lt;&gt;"",INDIRECT("'"&amp;F4937&amp;"'!"&amp;G4937),"")</f>
        <v/>
      </c>
      <c r="F4937" s="550"/>
    </row>
    <row r="4938" spans="1:18" ht="15.75" customHeight="1">
      <c r="A4938" s="1">
        <v>4933</v>
      </c>
      <c r="C4938" s="2" t="s">
        <v>3581</v>
      </c>
      <c r="E4938" t="str" cm="1">
        <f t="array" aca="1" ref="E4938" ca="1">IF(F4938&lt;&gt;"",INDIRECT("'"&amp;F4938&amp;"'!"&amp;G4938),"")</f>
        <v/>
      </c>
      <c r="F4938" s="550"/>
      <c r="R4938" s="1175"/>
    </row>
    <row r="4939" spans="1:18" ht="15.75" customHeight="1">
      <c r="A4939">
        <v>4934</v>
      </c>
      <c r="C4939" s="2" t="s">
        <v>3581</v>
      </c>
      <c r="E4939" t="str" cm="1">
        <f t="array" aca="1" ref="E4939" ca="1">IF(F4939&lt;&gt;"",INDIRECT("'"&amp;F4939&amp;"'!"&amp;G4939),"")</f>
        <v/>
      </c>
      <c r="F4939" s="550"/>
    </row>
    <row r="4940" spans="1:18" ht="15.75" customHeight="1">
      <c r="A4940">
        <v>4935</v>
      </c>
      <c r="C4940" s="2" t="s">
        <v>3581</v>
      </c>
      <c r="E4940" t="str" cm="1">
        <f t="array" aca="1" ref="E4940" ca="1">IF(F4940&lt;&gt;"",INDIRECT("'"&amp;F4940&amp;"'!"&amp;G4940),"")</f>
        <v/>
      </c>
      <c r="F4940" s="550"/>
    </row>
    <row r="4941" spans="1:18" ht="15.75" customHeight="1">
      <c r="A4941">
        <v>4936</v>
      </c>
      <c r="C4941" s="2" t="s">
        <v>3581</v>
      </c>
      <c r="E4941" t="str" cm="1">
        <f t="array" aca="1" ref="E4941" ca="1">IF(F4941&lt;&gt;"",INDIRECT("'"&amp;F4941&amp;"'!"&amp;G4941),"")</f>
        <v/>
      </c>
      <c r="F4941" s="550"/>
    </row>
    <row r="4942" spans="1:18" ht="15.75" customHeight="1">
      <c r="A4942" s="1">
        <v>4937</v>
      </c>
      <c r="C4942" s="2" t="s">
        <v>3581</v>
      </c>
      <c r="E4942" t="str" cm="1">
        <f t="array" aca="1" ref="E4942" ca="1">IF(F4942&lt;&gt;"",INDIRECT("'"&amp;F4942&amp;"'!"&amp;G4942),"")</f>
        <v/>
      </c>
      <c r="F4942" s="550"/>
    </row>
    <row r="4943" spans="1:18" ht="15.75" customHeight="1">
      <c r="A4943" s="1">
        <v>4938</v>
      </c>
      <c r="C4943" s="2" t="s">
        <v>3534</v>
      </c>
      <c r="E4943" t="str" cm="1">
        <f t="array" aca="1" ref="E4943" ca="1">IF(F4943&lt;&gt;"",INDIRECT("'"&amp;F4943&amp;"'!"&amp;G4943),"")</f>
        <v/>
      </c>
      <c r="F4943" s="550"/>
    </row>
    <row r="4944" spans="1:18" ht="15" customHeight="1">
      <c r="A4944">
        <v>4939</v>
      </c>
      <c r="B4944" s="6">
        <f>'EstRev 6-10'!K164</f>
        <v>0</v>
      </c>
      <c r="D4944" t="b">
        <f ca="1">E4944=B4944</f>
        <v>1</v>
      </c>
      <c r="E4944" cm="1">
        <f t="array" aca="1" ref="E4944" ca="1">IF(F4944&lt;&gt;"",INDIRECT("'"&amp;F4944&amp;"'!"&amp;G4944),"")</f>
        <v>0</v>
      </c>
      <c r="F4944" s="1175" t="s">
        <v>4465</v>
      </c>
      <c r="G4944" t="s">
        <v>4612</v>
      </c>
    </row>
    <row r="4945" spans="1:18" ht="15.75" customHeight="1">
      <c r="A4945" s="1">
        <v>4940</v>
      </c>
      <c r="C4945" s="2" t="s">
        <v>3581</v>
      </c>
      <c r="E4945" t="str" cm="1">
        <f t="array" aca="1" ref="E4945" ca="1">IF(F4945&lt;&gt;"",INDIRECT("'"&amp;F4945&amp;"'!"&amp;G4945),"")</f>
        <v/>
      </c>
      <c r="F4945" s="550"/>
    </row>
    <row r="4946" spans="1:18" ht="15.75" customHeight="1">
      <c r="A4946" s="1">
        <v>4941</v>
      </c>
      <c r="C4946" s="2" t="s">
        <v>3581</v>
      </c>
      <c r="E4946" t="str" cm="1">
        <f t="array" aca="1" ref="E4946" ca="1">IF(F4946&lt;&gt;"",INDIRECT("'"&amp;F4946&amp;"'!"&amp;G4946),"")</f>
        <v/>
      </c>
      <c r="F4946" s="550"/>
    </row>
    <row r="4947" spans="1:18" ht="15.75" customHeight="1">
      <c r="A4947" s="1">
        <v>4942</v>
      </c>
      <c r="C4947" s="2" t="s">
        <v>3581</v>
      </c>
      <c r="E4947" t="str" cm="1">
        <f t="array" aca="1" ref="E4947" ca="1">IF(F4947&lt;&gt;"",INDIRECT("'"&amp;F4947&amp;"'!"&amp;G4947),"")</f>
        <v/>
      </c>
      <c r="F4947" s="550"/>
    </row>
    <row r="4948" spans="1:18" ht="15.75" customHeight="1">
      <c r="A4948" s="1">
        <v>4943</v>
      </c>
      <c r="C4948" s="2" t="s">
        <v>3581</v>
      </c>
      <c r="E4948" t="str" cm="1">
        <f t="array" aca="1" ref="E4948" ca="1">IF(F4948&lt;&gt;"",INDIRECT("'"&amp;F4948&amp;"'!"&amp;G4948),"")</f>
        <v/>
      </c>
      <c r="F4948" s="550"/>
    </row>
    <row r="4949" spans="1:18" ht="15.75" customHeight="1">
      <c r="A4949" s="1">
        <v>4944</v>
      </c>
      <c r="C4949" s="2" t="s">
        <v>3581</v>
      </c>
      <c r="E4949" t="str" cm="1">
        <f t="array" aca="1" ref="E4949" ca="1">IF(F4949&lt;&gt;"",INDIRECT("'"&amp;F4949&amp;"'!"&amp;G4949),"")</f>
        <v/>
      </c>
      <c r="F4949" s="550"/>
    </row>
    <row r="4950" spans="1:18" ht="15.75" customHeight="1">
      <c r="A4950" s="1">
        <v>4945</v>
      </c>
      <c r="C4950" s="2" t="s">
        <v>3581</v>
      </c>
      <c r="E4950" t="str" cm="1">
        <f t="array" aca="1" ref="E4950" ca="1">IF(F4950&lt;&gt;"",INDIRECT("'"&amp;F4950&amp;"'!"&amp;G4950),"")</f>
        <v/>
      </c>
      <c r="F4950" s="550"/>
    </row>
    <row r="4951" spans="1:18" ht="15.75" customHeight="1">
      <c r="A4951" s="1">
        <v>4946</v>
      </c>
      <c r="C4951" s="2" t="s">
        <v>3581</v>
      </c>
      <c r="E4951" t="str" cm="1">
        <f t="array" aca="1" ref="E4951" ca="1">IF(F4951&lt;&gt;"",INDIRECT("'"&amp;F4951&amp;"'!"&amp;G4951),"")</f>
        <v/>
      </c>
      <c r="F4951" s="550"/>
    </row>
    <row r="4952" spans="1:18" ht="15.75" customHeight="1">
      <c r="A4952" s="1">
        <v>4947</v>
      </c>
      <c r="C4952" s="2" t="s">
        <v>3581</v>
      </c>
      <c r="E4952" t="str" cm="1">
        <f t="array" aca="1" ref="E4952" ca="1">IF(F4952&lt;&gt;"",INDIRECT("'"&amp;F4952&amp;"'!"&amp;G4952),"")</f>
        <v/>
      </c>
      <c r="F4952" s="550"/>
    </row>
    <row r="4953" spans="1:18" ht="15.75" customHeight="1">
      <c r="A4953" s="1">
        <v>4948</v>
      </c>
      <c r="C4953" s="2" t="s">
        <v>3581</v>
      </c>
      <c r="E4953" t="str" cm="1">
        <f t="array" aca="1" ref="E4953" ca="1">IF(F4953&lt;&gt;"",INDIRECT("'"&amp;F4953&amp;"'!"&amp;G4953),"")</f>
        <v/>
      </c>
      <c r="F4953" s="550"/>
    </row>
    <row r="4954" spans="1:18" ht="15.75" customHeight="1">
      <c r="A4954" s="1">
        <v>4949</v>
      </c>
      <c r="C4954" s="2" t="s">
        <v>3581</v>
      </c>
      <c r="E4954" t="str" cm="1">
        <f t="array" aca="1" ref="E4954" ca="1">IF(F4954&lt;&gt;"",INDIRECT("'"&amp;F4954&amp;"'!"&amp;G4954),"")</f>
        <v/>
      </c>
      <c r="F4954" s="550"/>
      <c r="R4954" s="1175"/>
    </row>
    <row r="4955" spans="1:18">
      <c r="A4955">
        <v>4950</v>
      </c>
      <c r="B4955" s="7">
        <f>'BudgetSum 2-4'!I7</f>
        <v>0</v>
      </c>
      <c r="C4955" s="2" t="s">
        <v>4613</v>
      </c>
      <c r="D4955" t="b">
        <f ca="1">E4955=B4955</f>
        <v>1</v>
      </c>
      <c r="E4955" cm="1">
        <f t="array" aca="1" ref="E4955" ca="1">IF(F4955&lt;&gt;"",INDIRECT("'"&amp;F4955&amp;"'!"&amp;G4955),"")</f>
        <v>0</v>
      </c>
      <c r="F4955" s="1175" t="s">
        <v>3517</v>
      </c>
      <c r="G4955" t="s">
        <v>3595</v>
      </c>
      <c r="R4955" s="1175"/>
    </row>
    <row r="4956" spans="1:18">
      <c r="A4956">
        <v>4951</v>
      </c>
      <c r="B4956" s="6">
        <f>'BudgetSum 2-4'!C29</f>
        <v>0</v>
      </c>
      <c r="D4956" t="b">
        <f ca="1">E4956=B4956</f>
        <v>1</v>
      </c>
      <c r="E4956" cm="1">
        <f t="array" aca="1" ref="E4956" ca="1">IF(F4956&lt;&gt;"",INDIRECT("'"&amp;F4956&amp;"'!"&amp;G4956),"")</f>
        <v>0</v>
      </c>
      <c r="F4956" s="1175" t="s">
        <v>3517</v>
      </c>
      <c r="G4956" t="s">
        <v>4614</v>
      </c>
      <c r="R4956" s="1175"/>
    </row>
    <row r="4957" spans="1:18">
      <c r="A4957">
        <v>4952</v>
      </c>
      <c r="B4957" s="6">
        <f>'BudgetSum 2-4'!D29</f>
        <v>0</v>
      </c>
      <c r="D4957" t="b">
        <f ca="1">E4957=B4957</f>
        <v>1</v>
      </c>
      <c r="E4957" cm="1">
        <f t="array" aca="1" ref="E4957" ca="1">IF(F4957&lt;&gt;"",INDIRECT("'"&amp;F4957&amp;"'!"&amp;G4957),"")</f>
        <v>0</v>
      </c>
      <c r="F4957" s="1175" t="s">
        <v>3517</v>
      </c>
      <c r="G4957" t="s">
        <v>4615</v>
      </c>
      <c r="R4957" s="1175"/>
    </row>
    <row r="4958" spans="1:18">
      <c r="A4958">
        <v>4953</v>
      </c>
      <c r="B4958" s="6">
        <f>'BudgetSum 2-4'!F29</f>
        <v>0</v>
      </c>
      <c r="D4958" t="b">
        <f ca="1">E4958=B4958</f>
        <v>1</v>
      </c>
      <c r="E4958" cm="1">
        <f t="array" aca="1" ref="E4958" ca="1">IF(F4958&lt;&gt;"",INDIRECT("'"&amp;F4958&amp;"'!"&amp;G4958),"")</f>
        <v>0</v>
      </c>
      <c r="F4958" s="1175" t="s">
        <v>3517</v>
      </c>
      <c r="G4958" t="s">
        <v>4616</v>
      </c>
      <c r="R4958" s="1175"/>
    </row>
    <row r="4959" spans="1:18" ht="15.75" customHeight="1">
      <c r="A4959" s="1">
        <v>4954</v>
      </c>
      <c r="C4959" s="2" t="s">
        <v>3534</v>
      </c>
      <c r="E4959" t="str" cm="1">
        <f t="array" aca="1" ref="E4959" ca="1">IF(F4959&lt;&gt;"",INDIRECT("'"&amp;F4959&amp;"'!"&amp;G4959),"")</f>
        <v/>
      </c>
      <c r="F4959" s="550"/>
      <c r="R4959" s="1175"/>
    </row>
    <row r="4960" spans="1:18" ht="15.75" customHeight="1">
      <c r="A4960" s="1">
        <v>4955</v>
      </c>
      <c r="C4960" s="2" t="s">
        <v>3534</v>
      </c>
      <c r="E4960" t="str" cm="1">
        <f t="array" aca="1" ref="E4960" ca="1">IF(F4960&lt;&gt;"",INDIRECT("'"&amp;F4960&amp;"'!"&amp;G4960),"")</f>
        <v/>
      </c>
      <c r="F4960" s="550"/>
      <c r="R4960" s="1175"/>
    </row>
    <row r="4961" spans="1:18" ht="15.75" customHeight="1">
      <c r="A4961" s="1">
        <v>4956</v>
      </c>
      <c r="C4961" s="2" t="s">
        <v>3534</v>
      </c>
      <c r="E4961" t="str" cm="1">
        <f t="array" aca="1" ref="E4961" ca="1">IF(F4961&lt;&gt;"",INDIRECT("'"&amp;F4961&amp;"'!"&amp;G4961),"")</f>
        <v/>
      </c>
      <c r="F4961" s="550"/>
      <c r="R4961" s="1175"/>
    </row>
    <row r="4962" spans="1:18" ht="15.75" customHeight="1">
      <c r="A4962" s="1">
        <v>4957</v>
      </c>
      <c r="C4962" s="2" t="s">
        <v>3534</v>
      </c>
      <c r="E4962" t="str" cm="1">
        <f t="array" aca="1" ref="E4962" ca="1">IF(F4962&lt;&gt;"",INDIRECT("'"&amp;F4962&amp;"'!"&amp;G4962),"")</f>
        <v/>
      </c>
      <c r="F4962" s="550"/>
    </row>
    <row r="4963" spans="1:18" ht="15.75" customHeight="1">
      <c r="A4963" s="1">
        <v>4958</v>
      </c>
      <c r="C4963" s="2" t="s">
        <v>3534</v>
      </c>
      <c r="E4963" t="str" cm="1">
        <f t="array" aca="1" ref="E4963" ca="1">IF(F4963&lt;&gt;"",INDIRECT("'"&amp;F4963&amp;"'!"&amp;G4963),"")</f>
        <v/>
      </c>
      <c r="F4963" s="550"/>
    </row>
    <row r="4964" spans="1:18" ht="15.75" customHeight="1">
      <c r="A4964" s="1">
        <v>4959</v>
      </c>
      <c r="C4964" s="2" t="s">
        <v>3534</v>
      </c>
      <c r="E4964" t="str" cm="1">
        <f t="array" aca="1" ref="E4964" ca="1">IF(F4964&lt;&gt;"",INDIRECT("'"&amp;F4964&amp;"'!"&amp;G4964),"")</f>
        <v/>
      </c>
      <c r="F4964" s="550"/>
    </row>
    <row r="4965" spans="1:18" ht="15.75" customHeight="1">
      <c r="A4965" s="1">
        <v>4960</v>
      </c>
      <c r="C4965" s="2" t="s">
        <v>3534</v>
      </c>
      <c r="E4965" t="str" cm="1">
        <f t="array" aca="1" ref="E4965" ca="1">IF(F4965&lt;&gt;"",INDIRECT("'"&amp;F4965&amp;"'!"&amp;G4965),"")</f>
        <v/>
      </c>
      <c r="F4965" s="550"/>
    </row>
    <row r="4966" spans="1:18">
      <c r="A4966">
        <v>4961</v>
      </c>
      <c r="B4966" s="6">
        <f>'BudgetSum 2-4'!C52</f>
        <v>0</v>
      </c>
      <c r="D4966" t="b">
        <f ca="1">E4966=B4966</f>
        <v>1</v>
      </c>
      <c r="E4966" cm="1">
        <f t="array" aca="1" ref="E4966" ca="1">IF(F4966&lt;&gt;"",INDIRECT("'"&amp;F4966&amp;"'!"&amp;G4966),"")</f>
        <v>0</v>
      </c>
      <c r="F4966" s="1175" t="s">
        <v>3517</v>
      </c>
      <c r="G4966" t="s">
        <v>3659</v>
      </c>
      <c r="R4966" s="1175"/>
    </row>
    <row r="4967" spans="1:18">
      <c r="A4967">
        <v>4962</v>
      </c>
      <c r="B4967" s="6">
        <f>'BudgetSum 2-4'!D52</f>
        <v>0</v>
      </c>
      <c r="D4967" t="b">
        <f ca="1">E4967=B4967</f>
        <v>1</v>
      </c>
      <c r="E4967" cm="1">
        <f t="array" aca="1" ref="E4967" ca="1">IF(F4967&lt;&gt;"",INDIRECT("'"&amp;F4967&amp;"'!"&amp;G4967),"")</f>
        <v>0</v>
      </c>
      <c r="F4967" s="1175" t="s">
        <v>3517</v>
      </c>
      <c r="G4967" t="s">
        <v>3696</v>
      </c>
      <c r="R4967" s="1175"/>
    </row>
    <row r="4968" spans="1:18">
      <c r="A4968">
        <v>4963</v>
      </c>
      <c r="B4968" s="6">
        <f>'BudgetSum 2-4'!F52</f>
        <v>0</v>
      </c>
      <c r="D4968" t="b">
        <f ca="1">E4968=B4968</f>
        <v>1</v>
      </c>
      <c r="E4968" cm="1">
        <f t="array" aca="1" ref="E4968" ca="1">IF(F4968&lt;&gt;"",INDIRECT("'"&amp;F4968&amp;"'!"&amp;G4968),"")</f>
        <v>0</v>
      </c>
      <c r="F4968" s="1175" t="s">
        <v>3517</v>
      </c>
      <c r="G4968" t="s">
        <v>3771</v>
      </c>
      <c r="R4968" s="1175"/>
    </row>
    <row r="4969" spans="1:18" ht="15.75" customHeight="1">
      <c r="A4969" s="1">
        <v>4964</v>
      </c>
      <c r="C4969" s="2" t="s">
        <v>3534</v>
      </c>
      <c r="E4969" t="str" cm="1">
        <f t="array" aca="1" ref="E4969" ca="1">IF(F4969&lt;&gt;"",INDIRECT("'"&amp;F4969&amp;"'!"&amp;G4969),"")</f>
        <v/>
      </c>
      <c r="F4969" s="550"/>
    </row>
    <row r="4970" spans="1:18">
      <c r="A4970">
        <v>4965</v>
      </c>
      <c r="B4970" s="6">
        <f>'EstRev 6-10'!C6</f>
        <v>0</v>
      </c>
      <c r="D4970" t="b">
        <f ca="1">E4970=B4970</f>
        <v>1</v>
      </c>
      <c r="E4970" cm="1">
        <f t="array" aca="1" ref="E4970" ca="1">IF(F4970&lt;&gt;"",INDIRECT("'"&amp;F4970&amp;"'!"&amp;G4970),"")</f>
        <v>0</v>
      </c>
      <c r="F4970" s="1175" t="s">
        <v>4465</v>
      </c>
      <c r="G4970" t="s">
        <v>4360</v>
      </c>
      <c r="R4970" s="1175"/>
    </row>
    <row r="4971" spans="1:18">
      <c r="A4971">
        <v>4966</v>
      </c>
      <c r="B4971" s="6">
        <f>'EstRev 6-10'!F107</f>
        <v>0</v>
      </c>
      <c r="D4971" t="b">
        <f ca="1">E4971=B4971</f>
        <v>1</v>
      </c>
      <c r="E4971" cm="1">
        <f t="array" aca="1" ref="E4971" ca="1">IF(F4971&lt;&gt;"",INDIRECT("'"&amp;F4971&amp;"'!"&amp;G4971),"")</f>
        <v>0</v>
      </c>
      <c r="F4971" s="1175" t="s">
        <v>4465</v>
      </c>
      <c r="G4971" t="s">
        <v>4617</v>
      </c>
      <c r="R4971" s="1175"/>
    </row>
    <row r="4972" spans="1:18" ht="15.75" customHeight="1">
      <c r="A4972" s="1">
        <v>4967</v>
      </c>
      <c r="C4972" s="2" t="s">
        <v>3581</v>
      </c>
      <c r="E4972" t="str" cm="1">
        <f t="array" aca="1" ref="E4972" ca="1">IF(F4972&lt;&gt;"",INDIRECT("'"&amp;F4972&amp;"'!"&amp;G4972),"")</f>
        <v/>
      </c>
      <c r="F4972" s="550"/>
    </row>
    <row r="4973" spans="1:18" ht="15.75" customHeight="1">
      <c r="A4973" s="1">
        <v>4968</v>
      </c>
      <c r="C4973" s="2" t="s">
        <v>3581</v>
      </c>
      <c r="E4973" t="str" cm="1">
        <f t="array" aca="1" ref="E4973" ca="1">IF(F4973&lt;&gt;"",INDIRECT("'"&amp;F4973&amp;"'!"&amp;G4973),"")</f>
        <v/>
      </c>
      <c r="F4973" s="550"/>
    </row>
    <row r="4974" spans="1:18" ht="15.75" customHeight="1">
      <c r="A4974" s="1">
        <v>4969</v>
      </c>
      <c r="C4974" s="2" t="s">
        <v>3581</v>
      </c>
      <c r="E4974" t="str" cm="1">
        <f t="array" aca="1" ref="E4974" ca="1">IF(F4974&lt;&gt;"",INDIRECT("'"&amp;F4974&amp;"'!"&amp;G4974),"")</f>
        <v/>
      </c>
      <c r="F4974" s="550"/>
    </row>
    <row r="4975" spans="1:18" ht="15.75" customHeight="1">
      <c r="A4975" s="1">
        <v>4970</v>
      </c>
      <c r="C4975" s="2" t="s">
        <v>3581</v>
      </c>
      <c r="E4975" t="str" cm="1">
        <f t="array" aca="1" ref="E4975" ca="1">IF(F4975&lt;&gt;"",INDIRECT("'"&amp;F4975&amp;"'!"&amp;G4975),"")</f>
        <v/>
      </c>
      <c r="F4975" s="550"/>
    </row>
    <row r="4976" spans="1:18" ht="15.75" customHeight="1">
      <c r="A4976" s="1">
        <v>4971</v>
      </c>
      <c r="C4976" s="2" t="s">
        <v>3581</v>
      </c>
      <c r="E4976" t="str" cm="1">
        <f t="array" aca="1" ref="E4976" ca="1">IF(F4976&lt;&gt;"",INDIRECT("'"&amp;F4976&amp;"'!"&amp;G4976),"")</f>
        <v/>
      </c>
      <c r="F4976" s="550"/>
    </row>
    <row r="4977" spans="1:18" ht="15.75" customHeight="1">
      <c r="A4977" s="1">
        <v>4972</v>
      </c>
      <c r="C4977" s="2" t="s">
        <v>3581</v>
      </c>
      <c r="E4977" t="str" cm="1">
        <f t="array" aca="1" ref="E4977" ca="1">IF(F4977&lt;&gt;"",INDIRECT("'"&amp;F4977&amp;"'!"&amp;G4977),"")</f>
        <v/>
      </c>
      <c r="F4977" s="550"/>
    </row>
    <row r="4978" spans="1:18" ht="15.75" customHeight="1">
      <c r="A4978" s="1">
        <v>4973</v>
      </c>
      <c r="C4978" s="2" t="s">
        <v>3581</v>
      </c>
      <c r="E4978" t="str" cm="1">
        <f t="array" aca="1" ref="E4978" ca="1">IF(F4978&lt;&gt;"",INDIRECT("'"&amp;F4978&amp;"'!"&amp;G4978),"")</f>
        <v/>
      </c>
      <c r="F4978" s="550"/>
      <c r="R4978" s="1175"/>
    </row>
    <row r="4979" spans="1:18" ht="15.75" customHeight="1">
      <c r="A4979" s="1">
        <v>4974</v>
      </c>
      <c r="C4979" s="2" t="s">
        <v>3581</v>
      </c>
      <c r="E4979" t="str" cm="1">
        <f t="array" aca="1" ref="E4979" ca="1">IF(F4979&lt;&gt;"",INDIRECT("'"&amp;F4979&amp;"'!"&amp;G4979),"")</f>
        <v/>
      </c>
      <c r="F4979" s="550"/>
      <c r="R4979" s="1175"/>
    </row>
    <row r="4980" spans="1:18" ht="15.75" customHeight="1">
      <c r="A4980" s="1">
        <v>4975</v>
      </c>
      <c r="C4980" s="2" t="s">
        <v>3581</v>
      </c>
      <c r="E4980" t="str" cm="1">
        <f t="array" aca="1" ref="E4980" ca="1">IF(F4980&lt;&gt;"",INDIRECT("'"&amp;F4980&amp;"'!"&amp;G4980),"")</f>
        <v/>
      </c>
      <c r="F4980" s="550"/>
      <c r="R4980" s="1175"/>
    </row>
    <row r="4981" spans="1:18" ht="15.75" customHeight="1">
      <c r="A4981" s="1">
        <v>4976</v>
      </c>
      <c r="C4981" s="2" t="s">
        <v>3581</v>
      </c>
      <c r="E4981" t="str" cm="1">
        <f t="array" aca="1" ref="E4981" ca="1">IF(F4981&lt;&gt;"",INDIRECT("'"&amp;F4981&amp;"'!"&amp;G4981),"")</f>
        <v/>
      </c>
      <c r="F4981" s="550"/>
      <c r="R4981" s="1175"/>
    </row>
    <row r="4982" spans="1:18" ht="15.75" customHeight="1">
      <c r="A4982" s="1">
        <v>4977</v>
      </c>
      <c r="C4982" s="2" t="s">
        <v>3581</v>
      </c>
      <c r="E4982" t="str" cm="1">
        <f t="array" aca="1" ref="E4982" ca="1">IF(F4982&lt;&gt;"",INDIRECT("'"&amp;F4982&amp;"'!"&amp;G4982),"")</f>
        <v/>
      </c>
      <c r="F4982" s="550"/>
    </row>
    <row r="4983" spans="1:18" ht="15.75" customHeight="1">
      <c r="A4983" s="1">
        <v>4978</v>
      </c>
      <c r="C4983" s="2" t="s">
        <v>3581</v>
      </c>
      <c r="E4983" t="str" cm="1">
        <f t="array" aca="1" ref="E4983" ca="1">IF(F4983&lt;&gt;"",INDIRECT("'"&amp;F4983&amp;"'!"&amp;G4983),"")</f>
        <v/>
      </c>
      <c r="F4983" s="550"/>
    </row>
    <row r="4984" spans="1:18" ht="15.75" customHeight="1">
      <c r="A4984" s="1">
        <v>4979</v>
      </c>
      <c r="C4984" s="2" t="s">
        <v>3581</v>
      </c>
      <c r="E4984" t="str" cm="1">
        <f t="array" aca="1" ref="E4984" ca="1">IF(F4984&lt;&gt;"",INDIRECT("'"&amp;F4984&amp;"'!"&amp;G4984),"")</f>
        <v/>
      </c>
      <c r="F4984" s="550"/>
      <c r="R4984" s="1175"/>
    </row>
    <row r="4985" spans="1:18" ht="15.75" customHeight="1">
      <c r="A4985" s="1">
        <v>4980</v>
      </c>
      <c r="C4985" s="2" t="s">
        <v>3581</v>
      </c>
      <c r="E4985" t="str" cm="1">
        <f t="array" aca="1" ref="E4985" ca="1">IF(F4985&lt;&gt;"",INDIRECT("'"&amp;F4985&amp;"'!"&amp;G4985),"")</f>
        <v/>
      </c>
      <c r="F4985" s="550"/>
      <c r="R4985" s="1175"/>
    </row>
    <row r="4986" spans="1:18" ht="15.75" customHeight="1">
      <c r="A4986" s="1">
        <v>4981</v>
      </c>
      <c r="C4986" s="2" t="s">
        <v>3581</v>
      </c>
      <c r="E4986" t="str" cm="1">
        <f t="array" aca="1" ref="E4986" ca="1">IF(F4986&lt;&gt;"",INDIRECT("'"&amp;F4986&amp;"'!"&amp;G4986),"")</f>
        <v/>
      </c>
      <c r="F4986" s="550"/>
      <c r="R4986" s="1175"/>
    </row>
    <row r="4987" spans="1:18" ht="15.75" customHeight="1">
      <c r="A4987" s="1">
        <v>4982</v>
      </c>
      <c r="C4987" s="2" t="s">
        <v>3581</v>
      </c>
      <c r="E4987" t="str" cm="1">
        <f t="array" aca="1" ref="E4987" ca="1">IF(F4987&lt;&gt;"",INDIRECT("'"&amp;F4987&amp;"'!"&amp;G4987),"")</f>
        <v/>
      </c>
      <c r="F4987" s="550"/>
      <c r="R4987" s="1175"/>
    </row>
    <row r="4988" spans="1:18" ht="15.75" customHeight="1">
      <c r="A4988" s="1">
        <v>4983</v>
      </c>
      <c r="C4988" s="2" t="s">
        <v>3581</v>
      </c>
      <c r="E4988" t="str" cm="1">
        <f t="array" aca="1" ref="E4988" ca="1">IF(F4988&lt;&gt;"",INDIRECT("'"&amp;F4988&amp;"'!"&amp;G4988),"")</f>
        <v/>
      </c>
      <c r="F4988" s="550"/>
      <c r="R4988" s="1175"/>
    </row>
    <row r="4989" spans="1:18" ht="15.75" customHeight="1">
      <c r="A4989" s="1">
        <v>4984</v>
      </c>
      <c r="C4989" s="2" t="s">
        <v>3581</v>
      </c>
      <c r="E4989" t="str" cm="1">
        <f t="array" aca="1" ref="E4989" ca="1">IF(F4989&lt;&gt;"",INDIRECT("'"&amp;F4989&amp;"'!"&amp;G4989),"")</f>
        <v/>
      </c>
      <c r="F4989" s="550"/>
      <c r="R4989" s="1175"/>
    </row>
    <row r="4990" spans="1:18" ht="15.75" customHeight="1">
      <c r="A4990" s="1">
        <v>4985</v>
      </c>
      <c r="C4990" s="2" t="s">
        <v>3581</v>
      </c>
      <c r="E4990" t="str" cm="1">
        <f t="array" aca="1" ref="E4990" ca="1">IF(F4990&lt;&gt;"",INDIRECT("'"&amp;F4990&amp;"'!"&amp;G4990),"")</f>
        <v/>
      </c>
      <c r="F4990" s="550"/>
      <c r="R4990" s="1175"/>
    </row>
    <row r="4991" spans="1:18" ht="15.75" customHeight="1">
      <c r="A4991" s="1">
        <v>4986</v>
      </c>
      <c r="C4991" s="2" t="s">
        <v>3581</v>
      </c>
      <c r="E4991" t="str" cm="1">
        <f t="array" aca="1" ref="E4991" ca="1">IF(F4991&lt;&gt;"",INDIRECT("'"&amp;F4991&amp;"'!"&amp;G4991),"")</f>
        <v/>
      </c>
      <c r="F4991" s="550"/>
      <c r="R4991" s="1175"/>
    </row>
    <row r="4992" spans="1:18" ht="15.75" customHeight="1">
      <c r="A4992" s="1">
        <v>4987</v>
      </c>
      <c r="C4992" s="2" t="s">
        <v>3581</v>
      </c>
      <c r="E4992" t="str" cm="1">
        <f t="array" aca="1" ref="E4992" ca="1">IF(F4992&lt;&gt;"",INDIRECT("'"&amp;F4992&amp;"'!"&amp;G4992),"")</f>
        <v/>
      </c>
      <c r="F4992" s="550"/>
      <c r="R4992" s="1175"/>
    </row>
    <row r="4993" spans="1:18" ht="15.75" customHeight="1">
      <c r="A4993" s="1">
        <v>4988</v>
      </c>
      <c r="C4993" s="2" t="s">
        <v>3581</v>
      </c>
      <c r="E4993" t="str" cm="1">
        <f t="array" aca="1" ref="E4993" ca="1">IF(F4993&lt;&gt;"",INDIRECT("'"&amp;F4993&amp;"'!"&amp;G4993),"")</f>
        <v/>
      </c>
      <c r="F4993" s="550"/>
      <c r="R4993" s="1175"/>
    </row>
    <row r="4994" spans="1:18" ht="15.75" customHeight="1">
      <c r="A4994" s="1">
        <v>4989</v>
      </c>
      <c r="C4994" s="2" t="s">
        <v>3581</v>
      </c>
      <c r="E4994" t="str" cm="1">
        <f t="array" aca="1" ref="E4994" ca="1">IF(F4994&lt;&gt;"",INDIRECT("'"&amp;F4994&amp;"'!"&amp;G4994),"")</f>
        <v/>
      </c>
      <c r="F4994" s="550"/>
      <c r="R4994" s="1175"/>
    </row>
    <row r="4995" spans="1:18" ht="15.75" customHeight="1">
      <c r="A4995" s="1">
        <v>4990</v>
      </c>
      <c r="C4995" s="2" t="s">
        <v>3581</v>
      </c>
      <c r="E4995" t="str" cm="1">
        <f t="array" aca="1" ref="E4995" ca="1">IF(F4995&lt;&gt;"",INDIRECT("'"&amp;F4995&amp;"'!"&amp;G4995),"")</f>
        <v/>
      </c>
      <c r="F4995" s="550"/>
      <c r="R4995" s="1175"/>
    </row>
    <row r="4996" spans="1:18" ht="15.75" customHeight="1">
      <c r="A4996" s="1">
        <v>4991</v>
      </c>
      <c r="C4996" s="2" t="s">
        <v>3581</v>
      </c>
      <c r="E4996" t="str" cm="1">
        <f t="array" aca="1" ref="E4996" ca="1">IF(F4996&lt;&gt;"",INDIRECT("'"&amp;F4996&amp;"'!"&amp;G4996),"")</f>
        <v/>
      </c>
      <c r="F4996" s="550"/>
      <c r="R4996" s="1175"/>
    </row>
    <row r="4997" spans="1:18" ht="15.75" customHeight="1">
      <c r="A4997" s="1">
        <v>4992</v>
      </c>
      <c r="C4997" s="2" t="s">
        <v>3581</v>
      </c>
      <c r="E4997" t="str" cm="1">
        <f t="array" aca="1" ref="E4997" ca="1">IF(F4997&lt;&gt;"",INDIRECT("'"&amp;F4997&amp;"'!"&amp;G4997),"")</f>
        <v/>
      </c>
      <c r="F4997" s="550"/>
      <c r="R4997" s="1175"/>
    </row>
    <row r="4998" spans="1:18" ht="15.75" customHeight="1">
      <c r="A4998" s="1">
        <v>4993</v>
      </c>
      <c r="C4998" s="2" t="s">
        <v>3581</v>
      </c>
      <c r="E4998" t="str" cm="1">
        <f t="array" aca="1" ref="E4998" ca="1">IF(F4998&lt;&gt;"",INDIRECT("'"&amp;F4998&amp;"'!"&amp;G4998),"")</f>
        <v/>
      </c>
      <c r="F4998" s="550"/>
      <c r="R4998" s="1175"/>
    </row>
    <row r="4999" spans="1:18" ht="15.75" customHeight="1">
      <c r="A4999" s="1">
        <v>4994</v>
      </c>
      <c r="C4999" s="2" t="s">
        <v>3581</v>
      </c>
      <c r="E4999" t="str" cm="1">
        <f t="array" aca="1" ref="E4999" ca="1">IF(F4999&lt;&gt;"",INDIRECT("'"&amp;F4999&amp;"'!"&amp;G4999),"")</f>
        <v/>
      </c>
      <c r="F4999" s="550"/>
      <c r="R4999" s="1175"/>
    </row>
    <row r="5000" spans="1:18">
      <c r="A5000">
        <v>4995</v>
      </c>
      <c r="B5000" s="6">
        <f>'EstRev 6-10'!C155</f>
        <v>0</v>
      </c>
      <c r="D5000" t="b">
        <f t="shared" ref="D5000:D5005" ca="1" si="75">E5000=B5000</f>
        <v>1</v>
      </c>
      <c r="E5000" cm="1">
        <f t="array" aca="1" ref="E5000" ca="1">IF(F5000&lt;&gt;"",INDIRECT("'"&amp;F5000&amp;"'!"&amp;G5000),"")</f>
        <v>0</v>
      </c>
      <c r="F5000" s="1175" t="s">
        <v>4465</v>
      </c>
      <c r="G5000" t="s">
        <v>3925</v>
      </c>
      <c r="R5000" s="1175"/>
    </row>
    <row r="5001" spans="1:18" ht="15" customHeight="1">
      <c r="A5001">
        <v>4996</v>
      </c>
      <c r="B5001" s="6">
        <f>'EstRev 6-10'!D155</f>
        <v>0</v>
      </c>
      <c r="D5001" t="b">
        <f t="shared" ca="1" si="75"/>
        <v>1</v>
      </c>
      <c r="E5001" cm="1">
        <f t="array" aca="1" ref="E5001" ca="1">IF(F5001&lt;&gt;"",INDIRECT("'"&amp;F5001&amp;"'!"&amp;G5001),"")</f>
        <v>0</v>
      </c>
      <c r="F5001" s="1175" t="s">
        <v>4465</v>
      </c>
      <c r="G5001" t="s">
        <v>3932</v>
      </c>
      <c r="H5001" s="3"/>
      <c r="I5001" s="3"/>
      <c r="J5001" s="3"/>
    </row>
    <row r="5002" spans="1:18">
      <c r="A5002">
        <v>4997</v>
      </c>
      <c r="B5002" s="6">
        <f>'EstRev 6-10'!F155</f>
        <v>0</v>
      </c>
      <c r="D5002" t="b">
        <f t="shared" ca="1" si="75"/>
        <v>1</v>
      </c>
      <c r="E5002" cm="1">
        <f t="array" aca="1" ref="E5002" ca="1">IF(F5002&lt;&gt;"",INDIRECT("'"&amp;F5002&amp;"'!"&amp;G5002),"")</f>
        <v>0</v>
      </c>
      <c r="F5002" s="1175" t="s">
        <v>4465</v>
      </c>
      <c r="G5002" t="s">
        <v>3946</v>
      </c>
      <c r="R5002" s="1175"/>
    </row>
    <row r="5003" spans="1:18" ht="15" customHeight="1">
      <c r="A5003">
        <v>4998</v>
      </c>
      <c r="B5003" s="6">
        <f>'EstRev 6-10'!G155</f>
        <v>0</v>
      </c>
      <c r="D5003" t="b">
        <f t="shared" ca="1" si="75"/>
        <v>1</v>
      </c>
      <c r="E5003" cm="1">
        <f t="array" aca="1" ref="E5003" ca="1">IF(F5003&lt;&gt;"",INDIRECT("'"&amp;F5003&amp;"'!"&amp;G5003),"")</f>
        <v>0</v>
      </c>
      <c r="F5003" s="1175" t="s">
        <v>4465</v>
      </c>
      <c r="G5003" t="s">
        <v>3954</v>
      </c>
    </row>
    <row r="5004" spans="1:18" ht="15" customHeight="1">
      <c r="A5004">
        <v>4999</v>
      </c>
      <c r="B5004" s="6">
        <f>'EstRev 6-10'!C156</f>
        <v>0</v>
      </c>
      <c r="D5004" t="b">
        <f t="shared" ca="1" si="75"/>
        <v>1</v>
      </c>
      <c r="E5004" cm="1">
        <f t="array" aca="1" ref="E5004" ca="1">IF(F5004&lt;&gt;"",INDIRECT("'"&amp;F5004&amp;"'!"&amp;G5004),"")</f>
        <v>0</v>
      </c>
      <c r="F5004" s="1175" t="s">
        <v>4465</v>
      </c>
      <c r="G5004" t="s">
        <v>4618</v>
      </c>
      <c r="H5004" s="3"/>
      <c r="I5004" s="3"/>
      <c r="J5004" s="3"/>
    </row>
    <row r="5005" spans="1:18">
      <c r="A5005">
        <v>5000</v>
      </c>
      <c r="B5005" s="6">
        <f>'EstRev 6-10'!C5</f>
        <v>0</v>
      </c>
      <c r="D5005" t="b">
        <f t="shared" ca="1" si="75"/>
        <v>1</v>
      </c>
      <c r="E5005" cm="1">
        <f t="array" aca="1" ref="E5005" ca="1">IF(F5005&lt;&gt;"",INDIRECT("'"&amp;F5005&amp;"'!"&amp;G5005),"")</f>
        <v>0</v>
      </c>
      <c r="F5005" s="1175" t="s">
        <v>4465</v>
      </c>
      <c r="G5005" t="s">
        <v>3644</v>
      </c>
      <c r="R5005" s="1175"/>
    </row>
    <row r="5006" spans="1:18" ht="15.75" customHeight="1">
      <c r="A5006" s="1">
        <v>5001</v>
      </c>
      <c r="C5006" s="2" t="s">
        <v>3534</v>
      </c>
      <c r="E5006" t="str" cm="1">
        <f t="array" aca="1" ref="E5006" ca="1">IF(F5006&lt;&gt;"",INDIRECT("'"&amp;F5006&amp;"'!"&amp;G5006),"")</f>
        <v/>
      </c>
      <c r="F5006" s="550"/>
      <c r="R5006" s="1175"/>
    </row>
    <row r="5007" spans="1:18">
      <c r="A5007">
        <v>5002</v>
      </c>
      <c r="B5007" s="6">
        <f>'EstRev 6-10'!C7</f>
        <v>0</v>
      </c>
      <c r="D5007" t="b">
        <f t="shared" ref="D5007:D5038" ca="1" si="76">E5007=B5007</f>
        <v>1</v>
      </c>
      <c r="E5007" cm="1">
        <f t="array" aca="1" ref="E5007" ca="1">IF(F5007&lt;&gt;"",INDIRECT("'"&amp;F5007&amp;"'!"&amp;G5007),"")</f>
        <v>0</v>
      </c>
      <c r="F5007" s="1175" t="s">
        <v>4465</v>
      </c>
      <c r="G5007" t="s">
        <v>3527</v>
      </c>
      <c r="R5007" s="1175"/>
    </row>
    <row r="5008" spans="1:18">
      <c r="A5008">
        <v>5003</v>
      </c>
      <c r="B5008" s="6">
        <f>'EstRev 6-10'!C10</f>
        <v>0</v>
      </c>
      <c r="D5008" t="b">
        <f t="shared" ca="1" si="76"/>
        <v>1</v>
      </c>
      <c r="E5008" cm="1">
        <f t="array" aca="1" ref="E5008" ca="1">IF(F5008&lt;&gt;"",INDIRECT("'"&amp;F5008&amp;"'!"&amp;G5008),"")</f>
        <v>0</v>
      </c>
      <c r="F5008" s="1175" t="s">
        <v>4465</v>
      </c>
      <c r="G5008" t="s">
        <v>3528</v>
      </c>
      <c r="R5008" s="1175"/>
    </row>
    <row r="5009" spans="1:18">
      <c r="A5009">
        <v>5004</v>
      </c>
      <c r="B5009" s="6">
        <f>'EstRev 6-10'!C11</f>
        <v>0</v>
      </c>
      <c r="D5009" t="b">
        <f t="shared" ca="1" si="76"/>
        <v>1</v>
      </c>
      <c r="E5009" cm="1">
        <f t="array" aca="1" ref="E5009" ca="1">IF(F5009&lt;&gt;"",INDIRECT("'"&amp;F5009&amp;"'!"&amp;G5009),"")</f>
        <v>0</v>
      </c>
      <c r="F5009" s="1175" t="s">
        <v>4465</v>
      </c>
      <c r="G5009" t="s">
        <v>3529</v>
      </c>
      <c r="R5009" s="1175"/>
    </row>
    <row r="5010" spans="1:18" ht="15" customHeight="1">
      <c r="A5010">
        <v>5005</v>
      </c>
      <c r="B5010" s="6">
        <f>'EstRev 6-10'!C12</f>
        <v>0</v>
      </c>
      <c r="D5010" t="b">
        <f t="shared" ca="1" si="76"/>
        <v>1</v>
      </c>
      <c r="E5010" cm="1">
        <f t="array" aca="1" ref="E5010" ca="1">IF(F5010&lt;&gt;"",INDIRECT("'"&amp;F5010&amp;"'!"&amp;G5010),"")</f>
        <v>0</v>
      </c>
      <c r="F5010" s="1175" t="s">
        <v>4465</v>
      </c>
      <c r="G5010" t="s">
        <v>3530</v>
      </c>
      <c r="H5010" s="3"/>
      <c r="I5010" s="3"/>
      <c r="J5010" s="3"/>
    </row>
    <row r="5011" spans="1:18" ht="15" customHeight="1">
      <c r="A5011">
        <v>5006</v>
      </c>
      <c r="B5011" s="6">
        <f>'EstRev 6-10'!C14</f>
        <v>0</v>
      </c>
      <c r="D5011" t="b">
        <f t="shared" ca="1" si="76"/>
        <v>1</v>
      </c>
      <c r="E5011" cm="1">
        <f t="array" aca="1" ref="E5011" ca="1">IF(F5011&lt;&gt;"",INDIRECT("'"&amp;F5011&amp;"'!"&amp;G5011),"")</f>
        <v>0</v>
      </c>
      <c r="F5011" s="1175" t="s">
        <v>4465</v>
      </c>
      <c r="G5011" t="s">
        <v>3645</v>
      </c>
      <c r="H5011" s="3"/>
      <c r="I5011" s="3"/>
      <c r="J5011" s="3"/>
    </row>
    <row r="5012" spans="1:18">
      <c r="A5012">
        <v>5007</v>
      </c>
      <c r="B5012" s="6">
        <f>'EstRev 6-10'!C15</f>
        <v>0</v>
      </c>
      <c r="D5012" t="b">
        <f t="shared" ca="1" si="76"/>
        <v>1</v>
      </c>
      <c r="E5012" cm="1">
        <f t="array" aca="1" ref="E5012" ca="1">IF(F5012&lt;&gt;"",INDIRECT("'"&amp;F5012&amp;"'!"&amp;G5012),"")</f>
        <v>0</v>
      </c>
      <c r="F5012" s="1175" t="s">
        <v>4465</v>
      </c>
      <c r="G5012" t="s">
        <v>3532</v>
      </c>
      <c r="R5012" s="1175"/>
    </row>
    <row r="5013" spans="1:18">
      <c r="A5013">
        <v>5008</v>
      </c>
      <c r="B5013" s="6">
        <f>'EstRev 6-10'!C16</f>
        <v>0</v>
      </c>
      <c r="D5013" t="b">
        <f t="shared" ca="1" si="76"/>
        <v>1</v>
      </c>
      <c r="E5013" cm="1">
        <f t="array" aca="1" ref="E5013" ca="1">IF(F5013&lt;&gt;"",INDIRECT("'"&amp;F5013&amp;"'!"&amp;G5013),"")</f>
        <v>0</v>
      </c>
      <c r="F5013" s="1175" t="s">
        <v>4465</v>
      </c>
      <c r="G5013" t="s">
        <v>3533</v>
      </c>
      <c r="R5013" s="1175"/>
    </row>
    <row r="5014" spans="1:18">
      <c r="A5014">
        <v>5009</v>
      </c>
      <c r="B5014" s="6">
        <f>'EstRev 6-10'!C17</f>
        <v>0</v>
      </c>
      <c r="D5014" t="b">
        <f t="shared" ca="1" si="76"/>
        <v>1</v>
      </c>
      <c r="E5014" cm="1">
        <f t="array" aca="1" ref="E5014" ca="1">IF(F5014&lt;&gt;"",INDIRECT("'"&amp;F5014&amp;"'!"&amp;G5014),"")</f>
        <v>0</v>
      </c>
      <c r="F5014" s="1175" t="s">
        <v>4465</v>
      </c>
      <c r="G5014" t="s">
        <v>3535</v>
      </c>
      <c r="R5014" s="1175"/>
    </row>
    <row r="5015" spans="1:18">
      <c r="A5015">
        <v>5010</v>
      </c>
      <c r="B5015" s="6">
        <f>'EstRev 6-10'!C18</f>
        <v>0</v>
      </c>
      <c r="D5015" t="b">
        <f t="shared" ca="1" si="76"/>
        <v>1</v>
      </c>
      <c r="E5015" cm="1">
        <f t="array" aca="1" ref="E5015" ca="1">IF(F5015&lt;&gt;"",INDIRECT("'"&amp;F5015&amp;"'!"&amp;G5015),"")</f>
        <v>0</v>
      </c>
      <c r="F5015" s="1175" t="s">
        <v>4465</v>
      </c>
      <c r="G5015" t="s">
        <v>3518</v>
      </c>
      <c r="R5015" s="1175"/>
    </row>
    <row r="5016" spans="1:18" ht="15" customHeight="1">
      <c r="A5016">
        <v>5011</v>
      </c>
      <c r="B5016" s="6">
        <f>'EstRev 6-10'!C20</f>
        <v>0</v>
      </c>
      <c r="D5016" t="b">
        <f t="shared" ca="1" si="76"/>
        <v>1</v>
      </c>
      <c r="E5016" cm="1">
        <f t="array" aca="1" ref="E5016" ca="1">IF(F5016&lt;&gt;"",INDIRECT("'"&amp;F5016&amp;"'!"&amp;G5016),"")</f>
        <v>0</v>
      </c>
      <c r="F5016" s="1175" t="s">
        <v>4465</v>
      </c>
      <c r="G5016" t="s">
        <v>3538</v>
      </c>
      <c r="H5016" s="3"/>
      <c r="I5016" s="3"/>
      <c r="J5016" s="3"/>
    </row>
    <row r="5017" spans="1:18" ht="15" customHeight="1">
      <c r="A5017">
        <v>5012</v>
      </c>
      <c r="B5017" s="6">
        <f>'EstRev 6-10'!C21</f>
        <v>0</v>
      </c>
      <c r="D5017" t="b">
        <f t="shared" ca="1" si="76"/>
        <v>1</v>
      </c>
      <c r="E5017" cm="1">
        <f t="array" aca="1" ref="E5017" ca="1">IF(F5017&lt;&gt;"",INDIRECT("'"&amp;F5017&amp;"'!"&amp;G5017),"")</f>
        <v>0</v>
      </c>
      <c r="F5017" s="1175" t="s">
        <v>4465</v>
      </c>
      <c r="G5017" t="s">
        <v>3539</v>
      </c>
      <c r="H5017" s="3"/>
      <c r="I5017" s="3"/>
      <c r="J5017" s="3"/>
    </row>
    <row r="5018" spans="1:18">
      <c r="A5018">
        <v>5013</v>
      </c>
      <c r="B5018" s="6">
        <f>'EstRev 6-10'!C22</f>
        <v>0</v>
      </c>
      <c r="D5018" t="b">
        <f t="shared" ca="1" si="76"/>
        <v>1</v>
      </c>
      <c r="E5018" cm="1">
        <f t="array" aca="1" ref="E5018" ca="1">IF(F5018&lt;&gt;"",INDIRECT("'"&amp;F5018&amp;"'!"&amp;G5018),"")</f>
        <v>0</v>
      </c>
      <c r="F5018" s="1175" t="s">
        <v>4465</v>
      </c>
      <c r="G5018" t="s">
        <v>4192</v>
      </c>
      <c r="R5018" s="1175"/>
    </row>
    <row r="5019" spans="1:18">
      <c r="A5019">
        <v>5014</v>
      </c>
      <c r="B5019" s="6">
        <f>'EstRev 6-10'!C24</f>
        <v>0</v>
      </c>
      <c r="D5019" t="b">
        <f t="shared" ca="1" si="76"/>
        <v>1</v>
      </c>
      <c r="E5019" cm="1">
        <f t="array" aca="1" ref="E5019" ca="1">IF(F5019&lt;&gt;"",INDIRECT("'"&amp;F5019&amp;"'!"&amp;G5019),"")</f>
        <v>0</v>
      </c>
      <c r="F5019" s="1175" t="s">
        <v>4465</v>
      </c>
      <c r="G5019" t="s">
        <v>4619</v>
      </c>
      <c r="R5019" s="1175"/>
    </row>
    <row r="5020" spans="1:18">
      <c r="A5020">
        <v>5015</v>
      </c>
      <c r="B5020" s="6">
        <f>'EstRev 6-10'!C25</f>
        <v>0</v>
      </c>
      <c r="D5020" t="b">
        <f t="shared" ca="1" si="76"/>
        <v>1</v>
      </c>
      <c r="E5020" cm="1">
        <f t="array" aca="1" ref="E5020" ca="1">IF(F5020&lt;&gt;"",INDIRECT("'"&amp;F5020&amp;"'!"&amp;G5020),"")</f>
        <v>0</v>
      </c>
      <c r="F5020" s="1175" t="s">
        <v>4465</v>
      </c>
      <c r="G5020" t="s">
        <v>4620</v>
      </c>
      <c r="R5020" s="1175"/>
    </row>
    <row r="5021" spans="1:18">
      <c r="A5021">
        <v>5016</v>
      </c>
      <c r="B5021" s="6">
        <f>'EstRev 6-10'!C26</f>
        <v>0</v>
      </c>
      <c r="D5021" t="b">
        <f t="shared" ca="1" si="76"/>
        <v>1</v>
      </c>
      <c r="E5021" cm="1">
        <f t="array" aca="1" ref="E5021" ca="1">IF(F5021&lt;&gt;"",INDIRECT("'"&amp;F5021&amp;"'!"&amp;G5021),"")</f>
        <v>0</v>
      </c>
      <c r="F5021" s="1175" t="s">
        <v>4465</v>
      </c>
      <c r="G5021" t="s">
        <v>3630</v>
      </c>
      <c r="R5021" s="1175"/>
    </row>
    <row r="5022" spans="1:18">
      <c r="A5022">
        <v>5017</v>
      </c>
      <c r="B5022" s="6">
        <f>'EstRev 6-10'!C28</f>
        <v>0</v>
      </c>
      <c r="D5022" t="b">
        <f t="shared" ca="1" si="76"/>
        <v>1</v>
      </c>
      <c r="E5022" cm="1">
        <f t="array" aca="1" ref="E5022" ca="1">IF(F5022&lt;&gt;"",INDIRECT("'"&amp;F5022&amp;"'!"&amp;G5022),"")</f>
        <v>0</v>
      </c>
      <c r="F5022" s="1175" t="s">
        <v>4465</v>
      </c>
      <c r="G5022" t="s">
        <v>3631</v>
      </c>
      <c r="R5022" s="1175"/>
    </row>
    <row r="5023" spans="1:18" ht="15" customHeight="1">
      <c r="A5023">
        <v>5018</v>
      </c>
      <c r="B5023" s="6">
        <f>'EstRev 6-10'!C29</f>
        <v>502958</v>
      </c>
      <c r="D5023" t="b">
        <f t="shared" ca="1" si="76"/>
        <v>1</v>
      </c>
      <c r="E5023" cm="1">
        <f t="array" aca="1" ref="E5023" ca="1">IF(F5023&lt;&gt;"",INDIRECT("'"&amp;F5023&amp;"'!"&amp;G5023),"")</f>
        <v>502958</v>
      </c>
      <c r="F5023" s="1175" t="s">
        <v>4465</v>
      </c>
      <c r="G5023" t="s">
        <v>4614</v>
      </c>
      <c r="H5023" s="3"/>
      <c r="I5023" s="3"/>
      <c r="J5023" s="3"/>
    </row>
    <row r="5024" spans="1:18" ht="15" customHeight="1">
      <c r="A5024">
        <v>5019</v>
      </c>
      <c r="B5024" s="6">
        <f>'EstRev 6-10'!C30</f>
        <v>0</v>
      </c>
      <c r="D5024" t="b">
        <f t="shared" ca="1" si="76"/>
        <v>1</v>
      </c>
      <c r="E5024" cm="1">
        <f t="array" aca="1" ref="E5024" ca="1">IF(F5024&lt;&gt;"",INDIRECT("'"&amp;F5024&amp;"'!"&amp;G5024),"")</f>
        <v>0</v>
      </c>
      <c r="F5024" s="1175" t="s">
        <v>4465</v>
      </c>
      <c r="G5024" t="s">
        <v>4219</v>
      </c>
      <c r="H5024" s="3"/>
      <c r="I5024" s="3"/>
      <c r="J5024" s="3"/>
    </row>
    <row r="5025" spans="1:18">
      <c r="A5025">
        <v>5020</v>
      </c>
      <c r="B5025" s="6">
        <f>'EstRev 6-10'!C32</f>
        <v>0</v>
      </c>
      <c r="D5025" t="b">
        <f t="shared" ca="1" si="76"/>
        <v>1</v>
      </c>
      <c r="E5025" cm="1">
        <f t="array" aca="1" ref="E5025" ca="1">IF(F5025&lt;&gt;"",INDIRECT("'"&amp;F5025&amp;"'!"&amp;G5025),"")</f>
        <v>0</v>
      </c>
      <c r="F5025" s="1175" t="s">
        <v>4465</v>
      </c>
      <c r="G5025" t="s">
        <v>4621</v>
      </c>
      <c r="R5025" s="1175"/>
    </row>
    <row r="5026" spans="1:18">
      <c r="A5026">
        <v>5021</v>
      </c>
      <c r="B5026" s="6">
        <f>'EstRev 6-10'!C33</f>
        <v>0</v>
      </c>
      <c r="D5026" t="b">
        <f t="shared" ca="1" si="76"/>
        <v>1</v>
      </c>
      <c r="E5026" cm="1">
        <f t="array" aca="1" ref="E5026" ca="1">IF(F5026&lt;&gt;"",INDIRECT("'"&amp;F5026&amp;"'!"&amp;G5026),"")</f>
        <v>0</v>
      </c>
      <c r="F5026" s="1175" t="s">
        <v>4465</v>
      </c>
      <c r="G5026" t="s">
        <v>4622</v>
      </c>
      <c r="R5026" s="1175"/>
    </row>
    <row r="5027" spans="1:18">
      <c r="A5027">
        <v>5022</v>
      </c>
      <c r="B5027" s="6">
        <f>'EstRev 6-10'!C34</f>
        <v>0</v>
      </c>
      <c r="D5027" t="b">
        <f t="shared" ca="1" si="76"/>
        <v>1</v>
      </c>
      <c r="E5027" cm="1">
        <f t="array" aca="1" ref="E5027" ca="1">IF(F5027&lt;&gt;"",INDIRECT("'"&amp;F5027&amp;"'!"&amp;G5027),"")</f>
        <v>0</v>
      </c>
      <c r="F5027" s="1175" t="s">
        <v>4465</v>
      </c>
      <c r="G5027" t="s">
        <v>3646</v>
      </c>
      <c r="R5027" s="1175"/>
    </row>
    <row r="5028" spans="1:18">
      <c r="A5028">
        <v>5023</v>
      </c>
      <c r="B5028" s="6">
        <f>'EstRev 6-10'!C36</f>
        <v>0</v>
      </c>
      <c r="D5028" t="b">
        <f t="shared" ca="1" si="76"/>
        <v>1</v>
      </c>
      <c r="E5028" cm="1">
        <f t="array" aca="1" ref="E5028" ca="1">IF(F5028&lt;&gt;"",INDIRECT("'"&amp;F5028&amp;"'!"&amp;G5028),"")</f>
        <v>0</v>
      </c>
      <c r="F5028" s="1175" t="s">
        <v>4465</v>
      </c>
      <c r="G5028" t="s">
        <v>3633</v>
      </c>
      <c r="R5028" s="1175"/>
    </row>
    <row r="5029" spans="1:18" ht="15" customHeight="1">
      <c r="A5029">
        <v>5024</v>
      </c>
      <c r="B5029" s="6">
        <f>'EstRev 6-10'!C37</f>
        <v>0</v>
      </c>
      <c r="D5029" t="b">
        <f t="shared" ca="1" si="76"/>
        <v>1</v>
      </c>
      <c r="E5029" cm="1">
        <f t="array" aca="1" ref="E5029" ca="1">IF(F5029&lt;&gt;"",INDIRECT("'"&amp;F5029&amp;"'!"&amp;G5029),"")</f>
        <v>0</v>
      </c>
      <c r="F5029" s="1175" t="s">
        <v>4465</v>
      </c>
      <c r="G5029" t="s">
        <v>3634</v>
      </c>
      <c r="H5029" s="3"/>
      <c r="I5029" s="3"/>
      <c r="J5029" s="3"/>
    </row>
    <row r="5030" spans="1:18" ht="15" customHeight="1">
      <c r="A5030">
        <v>5025</v>
      </c>
      <c r="B5030" s="6">
        <f>'EstRev 6-10'!C38</f>
        <v>0</v>
      </c>
      <c r="D5030" t="b">
        <f t="shared" ca="1" si="76"/>
        <v>1</v>
      </c>
      <c r="E5030" cm="1">
        <f t="array" aca="1" ref="E5030" ca="1">IF(F5030&lt;&gt;"",INDIRECT("'"&amp;F5030&amp;"'!"&amp;G5030),"")</f>
        <v>0</v>
      </c>
      <c r="F5030" s="1175" t="s">
        <v>4465</v>
      </c>
      <c r="G5030" t="s">
        <v>3647</v>
      </c>
      <c r="H5030" s="3"/>
      <c r="I5030" s="3"/>
      <c r="J5030" s="3"/>
    </row>
    <row r="5031" spans="1:18">
      <c r="A5031">
        <v>5026</v>
      </c>
      <c r="B5031" s="6">
        <f>'EstRev 6-10'!C40</f>
        <v>502958</v>
      </c>
      <c r="D5031" t="b">
        <f t="shared" ca="1" si="76"/>
        <v>1</v>
      </c>
      <c r="E5031" cm="1">
        <f t="array" aca="1" ref="E5031" ca="1">IF(F5031&lt;&gt;"",INDIRECT("'"&amp;F5031&amp;"'!"&amp;G5031),"")</f>
        <v>502958</v>
      </c>
      <c r="F5031" s="1175" t="s">
        <v>4465</v>
      </c>
      <c r="G5031" t="s">
        <v>3649</v>
      </c>
      <c r="R5031" s="1175"/>
    </row>
    <row r="5032" spans="1:18">
      <c r="A5032">
        <v>5027</v>
      </c>
      <c r="B5032" s="6">
        <f>'EstRev 6-10'!C65</f>
        <v>9125</v>
      </c>
      <c r="D5032" t="b">
        <f t="shared" ca="1" si="76"/>
        <v>1</v>
      </c>
      <c r="E5032" cm="1">
        <f t="array" aca="1" ref="E5032" ca="1">IF(F5032&lt;&gt;"",INDIRECT("'"&amp;F5032&amp;"'!"&amp;G5032),"")</f>
        <v>9125</v>
      </c>
      <c r="F5032" s="1175" t="s">
        <v>4465</v>
      </c>
      <c r="G5032" t="s">
        <v>3668</v>
      </c>
      <c r="R5032" s="1175"/>
    </row>
    <row r="5033" spans="1:18">
      <c r="A5033">
        <v>5028</v>
      </c>
      <c r="B5033" s="6">
        <f>'EstRev 6-10'!C66</f>
        <v>0</v>
      </c>
      <c r="D5033" t="b">
        <f t="shared" ca="1" si="76"/>
        <v>1</v>
      </c>
      <c r="E5033" cm="1">
        <f t="array" aca="1" ref="E5033" ca="1">IF(F5033&lt;&gt;"",INDIRECT("'"&amp;F5033&amp;"'!"&amp;G5033),"")</f>
        <v>0</v>
      </c>
      <c r="F5033" s="1175" t="s">
        <v>4465</v>
      </c>
      <c r="G5033" t="s">
        <v>3669</v>
      </c>
      <c r="R5033" s="1175"/>
    </row>
    <row r="5034" spans="1:18">
      <c r="A5034">
        <v>5029</v>
      </c>
      <c r="B5034" s="6">
        <f>'EstRev 6-10'!C68</f>
        <v>9125</v>
      </c>
      <c r="D5034" t="b">
        <f t="shared" ca="1" si="76"/>
        <v>1</v>
      </c>
      <c r="E5034" cm="1">
        <f t="array" aca="1" ref="E5034" ca="1">IF(F5034&lt;&gt;"",INDIRECT("'"&amp;F5034&amp;"'!"&amp;G5034),"")</f>
        <v>9125</v>
      </c>
      <c r="F5034" s="1175" t="s">
        <v>4465</v>
      </c>
      <c r="G5034" t="s">
        <v>4623</v>
      </c>
      <c r="R5034" s="1175"/>
    </row>
    <row r="5035" spans="1:18" ht="15" customHeight="1">
      <c r="A5035">
        <v>5030</v>
      </c>
      <c r="B5035" s="6">
        <f>'EstRev 6-10'!C71</f>
        <v>0</v>
      </c>
      <c r="D5035" t="b">
        <f t="shared" ca="1" si="76"/>
        <v>1</v>
      </c>
      <c r="E5035" cm="1">
        <f t="array" aca="1" ref="E5035" ca="1">IF(F5035&lt;&gt;"",INDIRECT("'"&amp;F5035&amp;"'!"&amp;G5035),"")</f>
        <v>0</v>
      </c>
      <c r="F5035" s="1175" t="s">
        <v>4465</v>
      </c>
      <c r="G5035" t="s">
        <v>3673</v>
      </c>
      <c r="H5035" s="3"/>
      <c r="I5035" s="3"/>
      <c r="J5035" s="3"/>
    </row>
    <row r="5036" spans="1:18" ht="15" customHeight="1">
      <c r="A5036">
        <v>5031</v>
      </c>
      <c r="B5036" s="6">
        <f>'EstRev 6-10'!C72</f>
        <v>0</v>
      </c>
      <c r="D5036" t="b">
        <f t="shared" ca="1" si="76"/>
        <v>1</v>
      </c>
      <c r="E5036" cm="1">
        <f t="array" aca="1" ref="E5036" ca="1">IF(F5036&lt;&gt;"",INDIRECT("'"&amp;F5036&amp;"'!"&amp;G5036),"")</f>
        <v>0</v>
      </c>
      <c r="F5036" s="1175" t="s">
        <v>4465</v>
      </c>
      <c r="G5036" t="s">
        <v>3674</v>
      </c>
      <c r="H5036" s="3"/>
      <c r="I5036" s="3"/>
      <c r="J5036" s="3"/>
    </row>
    <row r="5037" spans="1:18">
      <c r="A5037">
        <v>5032</v>
      </c>
      <c r="B5037" s="6">
        <f>'EstRev 6-10'!C73</f>
        <v>0</v>
      </c>
      <c r="D5037" t="b">
        <f t="shared" ca="1" si="76"/>
        <v>1</v>
      </c>
      <c r="E5037" cm="1">
        <f t="array" aca="1" ref="E5037" ca="1">IF(F5037&lt;&gt;"",INDIRECT("'"&amp;F5037&amp;"'!"&amp;G5037),"")</f>
        <v>0</v>
      </c>
      <c r="F5037" s="1175" t="s">
        <v>4465</v>
      </c>
      <c r="G5037" t="s">
        <v>3675</v>
      </c>
      <c r="R5037" s="1175"/>
    </row>
    <row r="5038" spans="1:18">
      <c r="A5038">
        <v>5033</v>
      </c>
      <c r="B5038" s="6">
        <f>'EstRev 6-10'!C74</f>
        <v>0</v>
      </c>
      <c r="D5038" t="b">
        <f t="shared" ca="1" si="76"/>
        <v>1</v>
      </c>
      <c r="E5038" cm="1">
        <f t="array" aca="1" ref="E5038" ca="1">IF(F5038&lt;&gt;"",INDIRECT("'"&amp;F5038&amp;"'!"&amp;G5038),"")</f>
        <v>0</v>
      </c>
      <c r="F5038" s="1175" t="s">
        <v>4465</v>
      </c>
      <c r="G5038" t="s">
        <v>3676</v>
      </c>
      <c r="R5038" s="1175"/>
    </row>
    <row r="5039" spans="1:18">
      <c r="A5039">
        <v>5034</v>
      </c>
      <c r="B5039" s="6">
        <f>'EstRev 6-10'!C75</f>
        <v>0</v>
      </c>
      <c r="D5039" t="b">
        <f t="shared" ref="D5039:D5070" ca="1" si="77">E5039=B5039</f>
        <v>1</v>
      </c>
      <c r="E5039" cm="1">
        <f t="array" aca="1" ref="E5039" ca="1">IF(F5039&lt;&gt;"",INDIRECT("'"&amp;F5039&amp;"'!"&amp;G5039),"")</f>
        <v>0</v>
      </c>
      <c r="F5039" s="1175" t="s">
        <v>4465</v>
      </c>
      <c r="G5039" t="s">
        <v>3677</v>
      </c>
      <c r="R5039" s="1175"/>
    </row>
    <row r="5040" spans="1:18">
      <c r="A5040">
        <v>5035</v>
      </c>
      <c r="B5040" s="6">
        <f>'EstRev 6-10'!C76</f>
        <v>0</v>
      </c>
      <c r="D5040" t="b">
        <f t="shared" ca="1" si="77"/>
        <v>1</v>
      </c>
      <c r="E5040" cm="1">
        <f t="array" aca="1" ref="E5040" ca="1">IF(F5040&lt;&gt;"",INDIRECT("'"&amp;F5040&amp;"'!"&amp;G5040),"")</f>
        <v>0</v>
      </c>
      <c r="F5040" s="1175" t="s">
        <v>4465</v>
      </c>
      <c r="G5040" t="s">
        <v>3678</v>
      </c>
      <c r="R5040" s="1175"/>
    </row>
    <row r="5041" spans="1:18">
      <c r="A5041">
        <v>5036</v>
      </c>
      <c r="B5041" s="6">
        <f>'EstRev 6-10'!C78</f>
        <v>0</v>
      </c>
      <c r="D5041" t="b">
        <f t="shared" ca="1" si="77"/>
        <v>1</v>
      </c>
      <c r="E5041" cm="1">
        <f t="array" aca="1" ref="E5041" ca="1">IF(F5041&lt;&gt;"",INDIRECT("'"&amp;F5041&amp;"'!"&amp;G5041),"")</f>
        <v>0</v>
      </c>
      <c r="F5041" s="1175" t="s">
        <v>4465</v>
      </c>
      <c r="G5041" t="s">
        <v>4326</v>
      </c>
      <c r="R5041" s="1175"/>
    </row>
    <row r="5042" spans="1:18" ht="15" customHeight="1">
      <c r="A5042">
        <v>5037</v>
      </c>
      <c r="B5042" s="6">
        <f>'EstRev 6-10'!C79</f>
        <v>0</v>
      </c>
      <c r="D5042" t="b">
        <f t="shared" ca="1" si="77"/>
        <v>1</v>
      </c>
      <c r="E5042" cm="1">
        <f t="array" aca="1" ref="E5042" ca="1">IF(F5042&lt;&gt;"",INDIRECT("'"&amp;F5042&amp;"'!"&amp;G5042),"")</f>
        <v>0</v>
      </c>
      <c r="F5042" s="1175" t="s">
        <v>4465</v>
      </c>
      <c r="G5042" t="s">
        <v>4327</v>
      </c>
      <c r="H5042" s="3"/>
      <c r="I5042" s="3"/>
      <c r="J5042" s="3"/>
    </row>
    <row r="5043" spans="1:18">
      <c r="A5043">
        <v>5038</v>
      </c>
      <c r="B5043" s="6">
        <f>'EstRev 6-10'!C80</f>
        <v>40412</v>
      </c>
      <c r="D5043" t="b">
        <f t="shared" ca="1" si="77"/>
        <v>1</v>
      </c>
      <c r="E5043" cm="1">
        <f t="array" aca="1" ref="E5043" ca="1">IF(F5043&lt;&gt;"",INDIRECT("'"&amp;F5043&amp;"'!"&amp;G5043),"")</f>
        <v>40412</v>
      </c>
      <c r="F5043" s="1175" t="s">
        <v>4465</v>
      </c>
      <c r="G5043" t="s">
        <v>4328</v>
      </c>
      <c r="R5043" s="1175"/>
    </row>
    <row r="5044" spans="1:18">
      <c r="A5044">
        <v>5039</v>
      </c>
      <c r="B5044" s="6">
        <f>'EstRev 6-10'!C81</f>
        <v>0</v>
      </c>
      <c r="D5044" t="b">
        <f t="shared" ca="1" si="77"/>
        <v>1</v>
      </c>
      <c r="E5044" cm="1">
        <f t="array" aca="1" ref="E5044" ca="1">IF(F5044&lt;&gt;"",INDIRECT("'"&amp;F5044&amp;"'!"&amp;G5044),"")</f>
        <v>0</v>
      </c>
      <c r="F5044" s="1175" t="s">
        <v>4465</v>
      </c>
      <c r="G5044" t="s">
        <v>4167</v>
      </c>
      <c r="R5044" s="1175"/>
    </row>
    <row r="5045" spans="1:18">
      <c r="A5045">
        <v>5040</v>
      </c>
      <c r="B5045" s="6">
        <f>'EstRev 6-10'!C82</f>
        <v>0</v>
      </c>
      <c r="D5045" t="b">
        <f t="shared" ca="1" si="77"/>
        <v>1</v>
      </c>
      <c r="E5045" cm="1">
        <f t="array" aca="1" ref="E5045" ca="1">IF(F5045&lt;&gt;"",INDIRECT("'"&amp;F5045&amp;"'!"&amp;G5045),"")</f>
        <v>0</v>
      </c>
      <c r="F5045" s="1175" t="s">
        <v>4465</v>
      </c>
      <c r="G5045" t="s">
        <v>4624</v>
      </c>
      <c r="R5045" s="1175"/>
    </row>
    <row r="5046" spans="1:18" ht="15" customHeight="1">
      <c r="A5046">
        <v>5041</v>
      </c>
      <c r="B5046" s="6">
        <f>'EstRev 6-10'!C84</f>
        <v>40412</v>
      </c>
      <c r="D5046" t="b">
        <f t="shared" ca="1" si="77"/>
        <v>1</v>
      </c>
      <c r="E5046" cm="1">
        <f t="array" aca="1" ref="E5046" ca="1">IF(F5046&lt;&gt;"",INDIRECT("'"&amp;F5046&amp;"'!"&amp;G5046),"")</f>
        <v>40412</v>
      </c>
      <c r="F5046" s="1175" t="s">
        <v>4465</v>
      </c>
      <c r="G5046" t="s">
        <v>4625</v>
      </c>
      <c r="H5046" s="3"/>
      <c r="I5046" s="3"/>
      <c r="J5046" s="3"/>
    </row>
    <row r="5047" spans="1:18" ht="15" customHeight="1">
      <c r="A5047">
        <v>5042</v>
      </c>
      <c r="B5047" s="6">
        <f>'EstRev 6-10'!C87</f>
        <v>1626</v>
      </c>
      <c r="D5047" t="b">
        <f t="shared" ca="1" si="77"/>
        <v>1</v>
      </c>
      <c r="E5047" cm="1">
        <f t="array" aca="1" ref="E5047" ca="1">IF(F5047&lt;&gt;"",INDIRECT("'"&amp;F5047&amp;"'!"&amp;G5047),"")</f>
        <v>1626</v>
      </c>
      <c r="F5047" s="1175" t="s">
        <v>4465</v>
      </c>
      <c r="G5047" t="s">
        <v>4626</v>
      </c>
      <c r="H5047" s="3"/>
      <c r="I5047" s="3"/>
      <c r="J5047" s="3"/>
    </row>
    <row r="5048" spans="1:18">
      <c r="A5048">
        <v>5043</v>
      </c>
      <c r="B5048" s="6">
        <f>'EstRev 6-10'!C88</f>
        <v>0</v>
      </c>
      <c r="D5048" t="b">
        <f t="shared" ca="1" si="77"/>
        <v>1</v>
      </c>
      <c r="E5048" cm="1">
        <f t="array" aca="1" ref="E5048" ca="1">IF(F5048&lt;&gt;"",INDIRECT("'"&amp;F5048&amp;"'!"&amp;G5048),"")</f>
        <v>0</v>
      </c>
      <c r="F5048" s="1175" t="s">
        <v>4465</v>
      </c>
      <c r="G5048" t="s">
        <v>4627</v>
      </c>
      <c r="R5048" s="1175"/>
    </row>
    <row r="5049" spans="1:18">
      <c r="A5049">
        <v>5044</v>
      </c>
      <c r="B5049" s="6">
        <f>'EstRev 6-10'!C89</f>
        <v>0</v>
      </c>
      <c r="D5049" t="b">
        <f t="shared" ca="1" si="77"/>
        <v>1</v>
      </c>
      <c r="E5049" cm="1">
        <f t="array" aca="1" ref="E5049" ca="1">IF(F5049&lt;&gt;"",INDIRECT("'"&amp;F5049&amp;"'!"&amp;G5049),"")</f>
        <v>0</v>
      </c>
      <c r="F5049" s="1175" t="s">
        <v>4465</v>
      </c>
      <c r="G5049" t="s">
        <v>4628</v>
      </c>
      <c r="R5049" s="1175"/>
    </row>
    <row r="5050" spans="1:18">
      <c r="A5050">
        <v>5045</v>
      </c>
      <c r="B5050" s="6">
        <f>'EstRev 6-10'!C90</f>
        <v>0</v>
      </c>
      <c r="D5050" t="b">
        <f t="shared" ca="1" si="77"/>
        <v>1</v>
      </c>
      <c r="E5050" cm="1">
        <f t="array" aca="1" ref="E5050" ca="1">IF(F5050&lt;&gt;"",INDIRECT("'"&amp;F5050&amp;"'!"&amp;G5050),"")</f>
        <v>0</v>
      </c>
      <c r="F5050" s="1175" t="s">
        <v>4465</v>
      </c>
      <c r="G5050" t="s">
        <v>4629</v>
      </c>
      <c r="R5050" s="1175"/>
    </row>
    <row r="5051" spans="1:18">
      <c r="A5051">
        <v>5046</v>
      </c>
      <c r="B5051" s="6">
        <f>'EstRev 6-10'!C91</f>
        <v>2180</v>
      </c>
      <c r="D5051" t="b">
        <f t="shared" ca="1" si="77"/>
        <v>1</v>
      </c>
      <c r="E5051" cm="1">
        <f t="array" aca="1" ref="E5051" ca="1">IF(F5051&lt;&gt;"",INDIRECT("'"&amp;F5051&amp;"'!"&amp;G5051),"")</f>
        <v>2180</v>
      </c>
      <c r="F5051" s="1175" t="s">
        <v>4465</v>
      </c>
      <c r="G5051" t="s">
        <v>4630</v>
      </c>
      <c r="R5051" s="1175"/>
    </row>
    <row r="5052" spans="1:18">
      <c r="A5052">
        <v>5047</v>
      </c>
      <c r="B5052" s="6">
        <f>'EstRev 6-10'!C92</f>
        <v>0</v>
      </c>
      <c r="D5052" t="b">
        <f t="shared" ca="1" si="77"/>
        <v>1</v>
      </c>
      <c r="E5052" cm="1">
        <f t="array" aca="1" ref="E5052" ca="1">IF(F5052&lt;&gt;"",INDIRECT("'"&amp;F5052&amp;"'!"&amp;G5052),"")</f>
        <v>0</v>
      </c>
      <c r="F5052" s="1175" t="s">
        <v>4465</v>
      </c>
      <c r="G5052" t="s">
        <v>4631</v>
      </c>
      <c r="R5052" s="1175"/>
    </row>
    <row r="5053" spans="1:18">
      <c r="A5053">
        <v>5048</v>
      </c>
      <c r="B5053" s="6">
        <f>'EstRev 6-10'!C93</f>
        <v>0</v>
      </c>
      <c r="D5053" t="b">
        <f t="shared" ca="1" si="77"/>
        <v>1</v>
      </c>
      <c r="E5053" cm="1">
        <f t="array" aca="1" ref="E5053" ca="1">IF(F5053&lt;&gt;"",INDIRECT("'"&amp;F5053&amp;"'!"&amp;G5053),"")</f>
        <v>0</v>
      </c>
      <c r="F5053" s="1175" t="s">
        <v>4465</v>
      </c>
      <c r="G5053" t="s">
        <v>4632</v>
      </c>
      <c r="R5053" s="1175"/>
    </row>
    <row r="5054" spans="1:18" ht="15" customHeight="1">
      <c r="A5054">
        <v>5049</v>
      </c>
      <c r="B5054" s="6">
        <f>'EstRev 6-10'!C94</f>
        <v>0</v>
      </c>
      <c r="D5054" t="b">
        <f t="shared" ca="1" si="77"/>
        <v>1</v>
      </c>
      <c r="E5054" cm="1">
        <f t="array" aca="1" ref="E5054" ca="1">IF(F5054&lt;&gt;"",INDIRECT("'"&amp;F5054&amp;"'!"&amp;G5054),"")</f>
        <v>0</v>
      </c>
      <c r="F5054" s="1175" t="s">
        <v>4465</v>
      </c>
      <c r="G5054" t="s">
        <v>4633</v>
      </c>
      <c r="H5054" s="3"/>
      <c r="I5054" s="3"/>
      <c r="J5054" s="3"/>
    </row>
    <row r="5055" spans="1:18">
      <c r="A5055">
        <v>5050</v>
      </c>
      <c r="B5055" s="6">
        <f>'EstRev 6-10'!C95</f>
        <v>0</v>
      </c>
      <c r="D5055" t="b">
        <f t="shared" ca="1" si="77"/>
        <v>1</v>
      </c>
      <c r="E5055" cm="1">
        <f t="array" aca="1" ref="E5055" ca="1">IF(F5055&lt;&gt;"",INDIRECT("'"&amp;F5055&amp;"'!"&amp;G5055),"")</f>
        <v>0</v>
      </c>
      <c r="F5055" s="1175" t="s">
        <v>4465</v>
      </c>
      <c r="G5055" t="s">
        <v>4634</v>
      </c>
      <c r="R5055" s="1175"/>
    </row>
    <row r="5056" spans="1:18">
      <c r="A5056">
        <v>5051</v>
      </c>
      <c r="B5056" s="6">
        <f>'EstRev 6-10'!C96</f>
        <v>3806</v>
      </c>
      <c r="D5056" t="b">
        <f t="shared" ca="1" si="77"/>
        <v>1</v>
      </c>
      <c r="E5056" cm="1">
        <f t="array" aca="1" ref="E5056" ca="1">IF(F5056&lt;&gt;"",INDIRECT("'"&amp;F5056&amp;"'!"&amp;G5056),"")</f>
        <v>3806</v>
      </c>
      <c r="F5056" s="1175" t="s">
        <v>4465</v>
      </c>
      <c r="G5056" t="s">
        <v>4635</v>
      </c>
      <c r="R5056" s="1175"/>
    </row>
    <row r="5057" spans="1:18">
      <c r="A5057">
        <v>5052</v>
      </c>
      <c r="B5057" s="6">
        <f>'EstRev 6-10'!C98</f>
        <v>0</v>
      </c>
      <c r="D5057" t="b">
        <f t="shared" ca="1" si="77"/>
        <v>1</v>
      </c>
      <c r="E5057" cm="1">
        <f t="array" aca="1" ref="E5057" ca="1">IF(F5057&lt;&gt;"",INDIRECT("'"&amp;F5057&amp;"'!"&amp;G5057),"")</f>
        <v>0</v>
      </c>
      <c r="F5057" s="1175" t="s">
        <v>4465</v>
      </c>
      <c r="G5057" t="s">
        <v>4636</v>
      </c>
      <c r="R5057" s="1175"/>
    </row>
    <row r="5058" spans="1:18" ht="15" customHeight="1">
      <c r="A5058">
        <v>5053</v>
      </c>
      <c r="B5058" s="6">
        <f>'EstRev 6-10'!C99</f>
        <v>7600</v>
      </c>
      <c r="D5058" t="b">
        <f t="shared" ca="1" si="77"/>
        <v>1</v>
      </c>
      <c r="E5058" cm="1">
        <f t="array" aca="1" ref="E5058" ca="1">IF(F5058&lt;&gt;"",INDIRECT("'"&amp;F5058&amp;"'!"&amp;G5058),"")</f>
        <v>7600</v>
      </c>
      <c r="F5058" s="1175" t="s">
        <v>4465</v>
      </c>
      <c r="G5058" t="s">
        <v>4637</v>
      </c>
      <c r="H5058" s="3"/>
      <c r="I5058" s="3"/>
      <c r="J5058" s="3"/>
    </row>
    <row r="5059" spans="1:18" ht="15" customHeight="1">
      <c r="A5059">
        <v>5054</v>
      </c>
      <c r="B5059" s="6">
        <f>'EstRev 6-10'!C101</f>
        <v>248775</v>
      </c>
      <c r="D5059" t="b">
        <f t="shared" ca="1" si="77"/>
        <v>1</v>
      </c>
      <c r="E5059" cm="1">
        <f t="array" aca="1" ref="E5059" ca="1">IF(F5059&lt;&gt;"",INDIRECT("'"&amp;F5059&amp;"'!"&amp;G5059),"")</f>
        <v>248775</v>
      </c>
      <c r="F5059" s="1175" t="s">
        <v>4465</v>
      </c>
      <c r="G5059" t="s">
        <v>4638</v>
      </c>
      <c r="H5059" s="3"/>
      <c r="I5059" s="3"/>
      <c r="J5059" s="3"/>
    </row>
    <row r="5060" spans="1:18" ht="15" customHeight="1">
      <c r="A5060">
        <v>5055</v>
      </c>
      <c r="B5060" s="6">
        <f>'EstRev 6-10'!C102</f>
        <v>0</v>
      </c>
      <c r="D5060" t="b">
        <f t="shared" ca="1" si="77"/>
        <v>1</v>
      </c>
      <c r="E5060" cm="1">
        <f t="array" aca="1" ref="E5060" ca="1">IF(F5060&lt;&gt;"",INDIRECT("'"&amp;F5060&amp;"'!"&amp;G5060),"")</f>
        <v>0</v>
      </c>
      <c r="F5060" s="1175" t="s">
        <v>4465</v>
      </c>
      <c r="G5060" t="s">
        <v>4639</v>
      </c>
      <c r="H5060" s="3"/>
      <c r="I5060" s="3"/>
      <c r="J5060" s="3"/>
    </row>
    <row r="5061" spans="1:18" ht="15" customHeight="1">
      <c r="A5061">
        <v>5056</v>
      </c>
      <c r="B5061" s="6">
        <f>'EstRev 6-10'!C108</f>
        <v>0</v>
      </c>
      <c r="D5061" t="b">
        <f t="shared" ca="1" si="77"/>
        <v>1</v>
      </c>
      <c r="E5061" cm="1">
        <f t="array" aca="1" ref="E5061" ca="1">IF(F5061&lt;&gt;"",INDIRECT("'"&amp;F5061&amp;"'!"&amp;G5061),"")</f>
        <v>0</v>
      </c>
      <c r="F5061" s="1175" t="s">
        <v>4465</v>
      </c>
      <c r="G5061" t="s">
        <v>4640</v>
      </c>
      <c r="H5061" s="3"/>
      <c r="I5061" s="3"/>
      <c r="J5061" s="3"/>
    </row>
    <row r="5062" spans="1:18" ht="15" customHeight="1">
      <c r="A5062">
        <v>5057</v>
      </c>
      <c r="B5062" s="6">
        <f>'EstRev 6-10'!C109</f>
        <v>0</v>
      </c>
      <c r="D5062" t="b">
        <f t="shared" ca="1" si="77"/>
        <v>1</v>
      </c>
      <c r="E5062" cm="1">
        <f t="array" aca="1" ref="E5062" ca="1">IF(F5062&lt;&gt;"",INDIRECT("'"&amp;F5062&amp;"'!"&amp;G5062),"")</f>
        <v>0</v>
      </c>
      <c r="F5062" s="1175" t="s">
        <v>4465</v>
      </c>
      <c r="G5062" t="s">
        <v>4641</v>
      </c>
      <c r="H5062" s="3"/>
      <c r="I5062" s="3"/>
      <c r="J5062" s="3"/>
    </row>
    <row r="5063" spans="1:18" ht="15" customHeight="1">
      <c r="A5063">
        <v>5058</v>
      </c>
      <c r="B5063" s="6">
        <f>'EstRev 6-10'!C110</f>
        <v>123842</v>
      </c>
      <c r="D5063" t="b">
        <f t="shared" ca="1" si="77"/>
        <v>1</v>
      </c>
      <c r="E5063" cm="1">
        <f t="array" aca="1" ref="E5063" ca="1">IF(F5063&lt;&gt;"",INDIRECT("'"&amp;F5063&amp;"'!"&amp;G5063),"")</f>
        <v>123842</v>
      </c>
      <c r="F5063" s="1175" t="s">
        <v>4465</v>
      </c>
      <c r="G5063" t="s">
        <v>4642</v>
      </c>
      <c r="H5063" s="3"/>
      <c r="I5063" s="3"/>
      <c r="J5063" s="3"/>
    </row>
    <row r="5064" spans="1:18">
      <c r="A5064">
        <v>5059</v>
      </c>
      <c r="B5064" s="6">
        <f>'EstRev 6-10'!C111</f>
        <v>380217</v>
      </c>
      <c r="D5064" t="b">
        <f t="shared" ca="1" si="77"/>
        <v>1</v>
      </c>
      <c r="E5064" cm="1">
        <f t="array" aca="1" ref="E5064" ca="1">IF(F5064&lt;&gt;"",INDIRECT("'"&amp;F5064&amp;"'!"&amp;G5064),"")</f>
        <v>380217</v>
      </c>
      <c r="F5064" s="1175" t="s">
        <v>4465</v>
      </c>
      <c r="G5064" t="s">
        <v>4643</v>
      </c>
      <c r="R5064" s="1175"/>
    </row>
    <row r="5065" spans="1:18" ht="15" customHeight="1">
      <c r="A5065">
        <v>5060</v>
      </c>
      <c r="B5065" s="6">
        <f>'EstRev 6-10'!C112</f>
        <v>936518</v>
      </c>
      <c r="D5065" t="b">
        <f t="shared" ca="1" si="77"/>
        <v>1</v>
      </c>
      <c r="E5065" cm="1">
        <f t="array" aca="1" ref="E5065" ca="1">IF(F5065&lt;&gt;"",INDIRECT("'"&amp;F5065&amp;"'!"&amp;G5065),"")</f>
        <v>936518</v>
      </c>
      <c r="F5065" s="1175" t="s">
        <v>4465</v>
      </c>
      <c r="G5065" t="s">
        <v>4644</v>
      </c>
      <c r="H5065" s="3"/>
      <c r="I5065" s="3"/>
      <c r="J5065" s="3"/>
    </row>
    <row r="5066" spans="1:18" ht="15" customHeight="1">
      <c r="A5066">
        <v>5061</v>
      </c>
      <c r="B5066" s="6">
        <f>'EstRev 6-10'!C115</f>
        <v>8248</v>
      </c>
      <c r="D5066" t="b">
        <f t="shared" ca="1" si="77"/>
        <v>1</v>
      </c>
      <c r="E5066" cm="1">
        <f t="array" aca="1" ref="E5066" ca="1">IF(F5066&lt;&gt;"",INDIRECT("'"&amp;F5066&amp;"'!"&amp;G5066),"")</f>
        <v>8248</v>
      </c>
      <c r="F5066" s="1175" t="s">
        <v>4465</v>
      </c>
      <c r="G5066" t="s">
        <v>4645</v>
      </c>
      <c r="H5066" s="3"/>
      <c r="I5066" s="3"/>
      <c r="J5066" s="3"/>
    </row>
    <row r="5067" spans="1:18" ht="15" customHeight="1">
      <c r="A5067">
        <v>5062</v>
      </c>
      <c r="B5067" s="6">
        <f>'EstRev 6-10'!C116</f>
        <v>5136</v>
      </c>
      <c r="D5067" t="b">
        <f t="shared" ca="1" si="77"/>
        <v>1</v>
      </c>
      <c r="E5067" cm="1">
        <f t="array" aca="1" ref="E5067" ca="1">IF(F5067&lt;&gt;"",INDIRECT("'"&amp;F5067&amp;"'!"&amp;G5067),"")</f>
        <v>5136</v>
      </c>
      <c r="F5067" s="1175" t="s">
        <v>4465</v>
      </c>
      <c r="G5067" t="s">
        <v>3680</v>
      </c>
      <c r="H5067" s="3"/>
      <c r="I5067" s="3"/>
      <c r="J5067" s="3"/>
    </row>
    <row r="5068" spans="1:18" ht="15" customHeight="1">
      <c r="A5068">
        <v>5063</v>
      </c>
      <c r="B5068" s="6">
        <f>'EstRev 6-10'!C117</f>
        <v>0</v>
      </c>
      <c r="D5068" t="b">
        <f t="shared" ca="1" si="77"/>
        <v>1</v>
      </c>
      <c r="E5068" cm="1">
        <f t="array" aca="1" ref="E5068" ca="1">IF(F5068&lt;&gt;"",INDIRECT("'"&amp;F5068&amp;"'!"&amp;G5068),"")</f>
        <v>0</v>
      </c>
      <c r="F5068" s="1175" t="s">
        <v>4465</v>
      </c>
      <c r="G5068" t="s">
        <v>4646</v>
      </c>
      <c r="H5068" s="3"/>
      <c r="I5068" s="3"/>
      <c r="J5068" s="3"/>
    </row>
    <row r="5069" spans="1:18" ht="15" customHeight="1">
      <c r="A5069">
        <v>5064</v>
      </c>
      <c r="B5069" s="6">
        <f>'EstRev 6-10'!C118</f>
        <v>13384</v>
      </c>
      <c r="D5069" t="b">
        <f t="shared" ca="1" si="77"/>
        <v>1</v>
      </c>
      <c r="E5069" cm="1">
        <f t="array" aca="1" ref="E5069" ca="1">IF(F5069&lt;&gt;"",INDIRECT("'"&amp;F5069&amp;"'!"&amp;G5069),"")</f>
        <v>13384</v>
      </c>
      <c r="F5069" s="1175" t="s">
        <v>4465</v>
      </c>
      <c r="G5069" t="s">
        <v>4647</v>
      </c>
      <c r="H5069" s="3"/>
      <c r="I5069" s="3"/>
      <c r="J5069" s="3"/>
    </row>
    <row r="5070" spans="1:18">
      <c r="A5070">
        <v>5065</v>
      </c>
      <c r="B5070" s="6">
        <f>'EstRev 6-10'!C121</f>
        <v>0</v>
      </c>
      <c r="D5070" t="b">
        <f t="shared" ca="1" si="77"/>
        <v>1</v>
      </c>
      <c r="E5070" cm="1">
        <f t="array" aca="1" ref="E5070" ca="1">IF(F5070&lt;&gt;"",INDIRECT("'"&amp;F5070&amp;"'!"&amp;G5070),"")</f>
        <v>0</v>
      </c>
      <c r="F5070" s="1175" t="s">
        <v>4465</v>
      </c>
      <c r="G5070" t="s">
        <v>4648</v>
      </c>
      <c r="R5070" s="1175"/>
    </row>
    <row r="5071" spans="1:18" ht="15" customHeight="1">
      <c r="A5071">
        <v>5066</v>
      </c>
      <c r="B5071" s="6">
        <f>'EstRev 6-10'!C122</f>
        <v>0</v>
      </c>
      <c r="D5071" t="b">
        <f t="shared" ref="D5071" ca="1" si="78">E5071=B5071</f>
        <v>1</v>
      </c>
      <c r="E5071" cm="1">
        <f t="array" aca="1" ref="E5071" ca="1">IF(F5071&lt;&gt;"",INDIRECT("'"&amp;F5071&amp;"'!"&amp;G5071),"")</f>
        <v>0</v>
      </c>
      <c r="F5071" s="1175" t="s">
        <v>4465</v>
      </c>
      <c r="G5071" t="s">
        <v>4649</v>
      </c>
      <c r="H5071" s="3"/>
      <c r="I5071" s="3"/>
      <c r="J5071" s="3"/>
    </row>
    <row r="5072" spans="1:18" ht="15.75" customHeight="1">
      <c r="A5072" s="1">
        <v>5067</v>
      </c>
      <c r="C5072" s="2" t="s">
        <v>3581</v>
      </c>
      <c r="E5072" t="str" cm="1">
        <f t="array" aca="1" ref="E5072" ca="1">IF(F5072&lt;&gt;"",INDIRECT("'"&amp;F5072&amp;"'!"&amp;G5072),"")</f>
        <v/>
      </c>
      <c r="F5072" s="550"/>
      <c r="R5072" s="1175"/>
    </row>
    <row r="5073" spans="1:18" ht="15.75" customHeight="1">
      <c r="A5073" s="1">
        <v>5068</v>
      </c>
      <c r="C5073" s="2" t="s">
        <v>3581</v>
      </c>
      <c r="E5073" t="str" cm="1">
        <f t="array" aca="1" ref="E5073" ca="1">IF(F5073&lt;&gt;"",INDIRECT("'"&amp;F5073&amp;"'!"&amp;G5073),"")</f>
        <v/>
      </c>
      <c r="F5073" s="550"/>
      <c r="R5073" s="1175"/>
    </row>
    <row r="5074" spans="1:18" ht="15.75" customHeight="1">
      <c r="A5074" s="1">
        <v>5069</v>
      </c>
      <c r="C5074" s="2" t="s">
        <v>3581</v>
      </c>
      <c r="E5074" t="str" cm="1">
        <f t="array" aca="1" ref="E5074" ca="1">IF(F5074&lt;&gt;"",INDIRECT("'"&amp;F5074&amp;"'!"&amp;G5074),"")</f>
        <v/>
      </c>
      <c r="F5074" s="550"/>
      <c r="R5074" s="1175"/>
    </row>
    <row r="5075" spans="1:18" ht="15.75" customHeight="1">
      <c r="A5075" s="1">
        <v>5070</v>
      </c>
      <c r="C5075" s="2" t="s">
        <v>3581</v>
      </c>
      <c r="E5075" t="str" cm="1">
        <f t="array" aca="1" ref="E5075" ca="1">IF(F5075&lt;&gt;"",INDIRECT("'"&amp;F5075&amp;"'!"&amp;G5075),"")</f>
        <v/>
      </c>
      <c r="F5075" s="550"/>
      <c r="R5075" s="1175"/>
    </row>
    <row r="5076" spans="1:18" ht="15" customHeight="1">
      <c r="A5076">
        <v>5071</v>
      </c>
      <c r="B5076" s="6">
        <f>'EstRev 6-10'!C124</f>
        <v>0</v>
      </c>
      <c r="D5076" t="b">
        <f ca="1">E5076=B5076</f>
        <v>1</v>
      </c>
      <c r="E5076" cm="1">
        <f t="array" aca="1" ref="E5076" ca="1">IF(F5076&lt;&gt;"",INDIRECT("'"&amp;F5076&amp;"'!"&amp;G5076),"")</f>
        <v>0</v>
      </c>
      <c r="F5076" s="1175" t="s">
        <v>4465</v>
      </c>
      <c r="G5076" t="s">
        <v>4444</v>
      </c>
      <c r="H5076" s="3"/>
      <c r="I5076" s="3"/>
      <c r="J5076" s="3"/>
    </row>
    <row r="5077" spans="1:18" ht="15" customHeight="1">
      <c r="A5077">
        <v>5072</v>
      </c>
      <c r="B5077" s="6">
        <f>'EstRev 6-10'!C127</f>
        <v>0</v>
      </c>
      <c r="D5077" t="b">
        <f ca="1">E5077=B5077</f>
        <v>1</v>
      </c>
      <c r="E5077" cm="1">
        <f t="array" aca="1" ref="E5077" ca="1">IF(F5077&lt;&gt;"",INDIRECT("'"&amp;F5077&amp;"'!"&amp;G5077),"")</f>
        <v>0</v>
      </c>
      <c r="F5077" s="1175" t="s">
        <v>4465</v>
      </c>
      <c r="G5077" t="s">
        <v>3920</v>
      </c>
      <c r="H5077" s="3"/>
      <c r="I5077" s="3"/>
      <c r="J5077" s="3"/>
    </row>
    <row r="5078" spans="1:18" ht="15.75" customHeight="1">
      <c r="A5078" s="1">
        <v>5073</v>
      </c>
      <c r="C5078" s="2" t="s">
        <v>4650</v>
      </c>
      <c r="F5078" s="550"/>
      <c r="R5078" s="1175"/>
    </row>
    <row r="5079" spans="1:18" ht="15.75" customHeight="1">
      <c r="A5079" s="1">
        <v>5074</v>
      </c>
      <c r="C5079" s="2" t="s">
        <v>4650</v>
      </c>
      <c r="F5079" s="550"/>
      <c r="R5079" s="1175"/>
    </row>
    <row r="5080" spans="1:18" ht="15.75" customHeight="1">
      <c r="A5080" s="1">
        <v>5075</v>
      </c>
      <c r="C5080" s="2" t="s">
        <v>3581</v>
      </c>
      <c r="E5080" t="str" cm="1">
        <f t="array" aca="1" ref="E5080" ca="1">IF(F5080&lt;&gt;"",INDIRECT("'"&amp;F5080&amp;"'!"&amp;G5080),"")</f>
        <v/>
      </c>
      <c r="F5080" s="550"/>
      <c r="R5080" s="1175"/>
    </row>
    <row r="5081" spans="1:18">
      <c r="A5081">
        <v>5076</v>
      </c>
      <c r="B5081" s="6">
        <f>'EstRev 6-10'!C128</f>
        <v>0</v>
      </c>
      <c r="D5081" t="b">
        <f ca="1">E5081=B5081</f>
        <v>1</v>
      </c>
      <c r="E5081" cm="1">
        <f t="array" aca="1" ref="E5081" ca="1">IF(F5081&lt;&gt;"",INDIRECT("'"&amp;F5081&amp;"'!"&amp;G5081),"")</f>
        <v>0</v>
      </c>
      <c r="F5081" s="1175" t="s">
        <v>4465</v>
      </c>
      <c r="G5081" t="s">
        <v>3921</v>
      </c>
      <c r="R5081" s="1175"/>
    </row>
    <row r="5082" spans="1:18" ht="15.75" customHeight="1">
      <c r="A5082" s="1">
        <v>5077</v>
      </c>
      <c r="C5082" s="2" t="s">
        <v>3581</v>
      </c>
      <c r="E5082" t="str" cm="1">
        <f t="array" aca="1" ref="E5082" ca="1">IF(F5082&lt;&gt;"",INDIRECT("'"&amp;F5082&amp;"'!"&amp;G5082),"")</f>
        <v/>
      </c>
      <c r="F5082" s="550"/>
      <c r="R5082" s="1175"/>
    </row>
    <row r="5083" spans="1:18">
      <c r="A5083">
        <v>5078</v>
      </c>
      <c r="B5083" s="6">
        <f>'EstRev 6-10'!C129</f>
        <v>0</v>
      </c>
      <c r="D5083" t="b">
        <f ca="1">E5083=B5083</f>
        <v>1</v>
      </c>
      <c r="E5083" cm="1">
        <f t="array" aca="1" ref="E5083" ca="1">IF(F5083&lt;&gt;"",INDIRECT("'"&amp;F5083&amp;"'!"&amp;G5083),"")</f>
        <v>0</v>
      </c>
      <c r="F5083" s="1175" t="s">
        <v>4465</v>
      </c>
      <c r="G5083" t="s">
        <v>4364</v>
      </c>
      <c r="R5083" s="1175"/>
    </row>
    <row r="5084" spans="1:18" ht="15.75" customHeight="1">
      <c r="A5084" s="1">
        <v>5079</v>
      </c>
      <c r="C5084" s="2" t="s">
        <v>3581</v>
      </c>
      <c r="E5084" t="str" cm="1">
        <f t="array" aca="1" ref="E5084" ca="1">IF(F5084&lt;&gt;"",INDIRECT("'"&amp;F5084&amp;"'!"&amp;G5084),"")</f>
        <v/>
      </c>
      <c r="F5084" s="550"/>
      <c r="R5084" s="1175"/>
    </row>
    <row r="5085" spans="1:18" ht="15.75" customHeight="1">
      <c r="A5085" s="1">
        <v>5080</v>
      </c>
      <c r="C5085" s="2" t="s">
        <v>3581</v>
      </c>
      <c r="E5085" t="str" cm="1">
        <f t="array" aca="1" ref="E5085" ca="1">IF(F5085&lt;&gt;"",INDIRECT("'"&amp;F5085&amp;"'!"&amp;G5085),"")</f>
        <v/>
      </c>
      <c r="F5085" s="550"/>
      <c r="R5085" s="1175"/>
    </row>
    <row r="5086" spans="1:18" ht="15.75" customHeight="1">
      <c r="A5086" s="1">
        <v>5081</v>
      </c>
      <c r="C5086" s="2" t="s">
        <v>4650</v>
      </c>
      <c r="F5086" s="550"/>
      <c r="R5086" s="1175"/>
    </row>
    <row r="5087" spans="1:18" ht="15.75" customHeight="1">
      <c r="A5087" s="1">
        <v>5082</v>
      </c>
      <c r="C5087" s="2" t="s">
        <v>3581</v>
      </c>
      <c r="E5087" t="str" cm="1">
        <f t="array" aca="1" ref="E5087" ca="1">IF(F5087&lt;&gt;"",INDIRECT("'"&amp;F5087&amp;"'!"&amp;G5087),"")</f>
        <v/>
      </c>
      <c r="F5087" s="550"/>
      <c r="R5087" s="1175"/>
    </row>
    <row r="5088" spans="1:18" ht="15.75" customHeight="1">
      <c r="A5088" s="1">
        <v>5083</v>
      </c>
      <c r="C5088" s="2" t="s">
        <v>3581</v>
      </c>
      <c r="E5088" t="str" cm="1">
        <f t="array" aca="1" ref="E5088" ca="1">IF(F5088&lt;&gt;"",INDIRECT("'"&amp;F5088&amp;"'!"&amp;G5088),"")</f>
        <v/>
      </c>
      <c r="F5088" s="550"/>
      <c r="R5088" s="1175"/>
    </row>
    <row r="5089" spans="1:18" ht="15.75" customHeight="1">
      <c r="A5089" s="1">
        <v>5084</v>
      </c>
      <c r="C5089" s="2" t="s">
        <v>3581</v>
      </c>
      <c r="E5089" t="str" cm="1">
        <f t="array" aca="1" ref="E5089" ca="1">IF(F5089&lt;&gt;"",INDIRECT("'"&amp;F5089&amp;"'!"&amp;G5089),"")</f>
        <v/>
      </c>
      <c r="F5089" s="550"/>
      <c r="R5089" s="1175"/>
    </row>
    <row r="5090" spans="1:18" ht="15.75" customHeight="1">
      <c r="A5090" s="1">
        <v>5085</v>
      </c>
      <c r="C5090" s="2" t="s">
        <v>3581</v>
      </c>
      <c r="E5090" t="str" cm="1">
        <f t="array" aca="1" ref="E5090" ca="1">IF(F5090&lt;&gt;"",INDIRECT("'"&amp;F5090&amp;"'!"&amp;G5090),"")</f>
        <v/>
      </c>
      <c r="F5090" s="550"/>
      <c r="R5090" s="1175"/>
    </row>
    <row r="5091" spans="1:18">
      <c r="A5091">
        <v>5086</v>
      </c>
      <c r="B5091" s="6">
        <f>'EstRev 6-10'!C131</f>
        <v>0</v>
      </c>
      <c r="D5091" t="b">
        <f ca="1">E5091=B5091</f>
        <v>1</v>
      </c>
      <c r="E5091" cm="1">
        <f t="array" aca="1" ref="E5091" ca="1">IF(F5091&lt;&gt;"",INDIRECT("'"&amp;F5091&amp;"'!"&amp;G5091),"")</f>
        <v>0</v>
      </c>
      <c r="F5091" s="1175" t="s">
        <v>4465</v>
      </c>
      <c r="G5091" t="s">
        <v>3922</v>
      </c>
      <c r="R5091" s="1175"/>
    </row>
    <row r="5092" spans="1:18">
      <c r="A5092">
        <v>5087</v>
      </c>
      <c r="B5092" s="6">
        <f>'EstRev 6-10'!C133</f>
        <v>0</v>
      </c>
      <c r="D5092" t="b">
        <f ca="1">E5092=B5092</f>
        <v>1</v>
      </c>
      <c r="E5092" cm="1">
        <f t="array" aca="1" ref="E5092" ca="1">IF(F5092&lt;&gt;"",INDIRECT("'"&amp;F5092&amp;"'!"&amp;G5092),"")</f>
        <v>0</v>
      </c>
      <c r="F5092" s="1175" t="s">
        <v>4465</v>
      </c>
      <c r="G5092" t="s">
        <v>3924</v>
      </c>
      <c r="R5092" s="1175"/>
    </row>
    <row r="5093" spans="1:18" ht="15.75" customHeight="1">
      <c r="A5093" s="1">
        <v>5088</v>
      </c>
      <c r="C5093" s="2" t="s">
        <v>3581</v>
      </c>
      <c r="E5093" t="str" cm="1">
        <f t="array" aca="1" ref="E5093" ca="1">IF(F5093&lt;&gt;"",INDIRECT("'"&amp;F5093&amp;"'!"&amp;G5093),"")</f>
        <v/>
      </c>
      <c r="F5093" s="550"/>
      <c r="R5093" s="1175"/>
    </row>
    <row r="5094" spans="1:18" ht="15.75" customHeight="1">
      <c r="A5094" s="1">
        <v>5089</v>
      </c>
      <c r="C5094" s="2" t="s">
        <v>3534</v>
      </c>
      <c r="E5094" t="str" cm="1">
        <f t="array" aca="1" ref="E5094" ca="1">IF(F5094&lt;&gt;"",INDIRECT("'"&amp;F5094&amp;"'!"&amp;G5094),"")</f>
        <v/>
      </c>
      <c r="F5094" s="550"/>
      <c r="R5094" s="1175"/>
    </row>
    <row r="5095" spans="1:18" ht="15.75" customHeight="1">
      <c r="A5095" s="1">
        <v>5090</v>
      </c>
      <c r="C5095" s="2" t="s">
        <v>3534</v>
      </c>
      <c r="E5095" t="str" cm="1">
        <f t="array" aca="1" ref="E5095" ca="1">IF(F5095&lt;&gt;"",INDIRECT("'"&amp;F5095&amp;"'!"&amp;G5095),"")</f>
        <v/>
      </c>
      <c r="F5095" s="550"/>
      <c r="R5095" s="1175"/>
    </row>
    <row r="5096" spans="1:18">
      <c r="A5096">
        <v>5091</v>
      </c>
      <c r="B5096" s="6">
        <f>'EstRev 6-10'!C134</f>
        <v>293069</v>
      </c>
      <c r="D5096" t="b">
        <f ca="1">E5096=B5096</f>
        <v>1</v>
      </c>
      <c r="E5096" cm="1">
        <f t="array" aca="1" ref="E5096" ca="1">IF(F5096&lt;&gt;"",INDIRECT("'"&amp;F5096&amp;"'!"&amp;G5096),"")</f>
        <v>293069</v>
      </c>
      <c r="F5096" s="1175" t="s">
        <v>4465</v>
      </c>
      <c r="G5096" t="s">
        <v>4233</v>
      </c>
      <c r="R5096" s="1175"/>
    </row>
    <row r="5097" spans="1:18">
      <c r="A5097">
        <v>5092</v>
      </c>
      <c r="B5097" s="6">
        <f>'EstRev 6-10'!C135</f>
        <v>0</v>
      </c>
      <c r="D5097" t="b">
        <f ca="1">E5097=B5097</f>
        <v>1</v>
      </c>
      <c r="E5097" cm="1">
        <f t="array" aca="1" ref="E5097" ca="1">IF(F5097&lt;&gt;"",INDIRECT("'"&amp;F5097&amp;"'!"&amp;G5097),"")</f>
        <v>0</v>
      </c>
      <c r="F5097" s="1175" t="s">
        <v>4465</v>
      </c>
      <c r="G5097" t="s">
        <v>4651</v>
      </c>
      <c r="R5097" s="1175"/>
    </row>
    <row r="5098" spans="1:18" ht="15.75" customHeight="1">
      <c r="A5098" s="1">
        <v>5093</v>
      </c>
      <c r="C5098" s="2" t="s">
        <v>3581</v>
      </c>
      <c r="E5098" t="str" cm="1">
        <f t="array" aca="1" ref="E5098" ca="1">IF(F5098&lt;&gt;"",INDIRECT("'"&amp;F5098&amp;"'!"&amp;G5098),"")</f>
        <v/>
      </c>
      <c r="F5098" s="550"/>
      <c r="R5098" s="1175"/>
    </row>
    <row r="5099" spans="1:18" ht="15.75" customHeight="1">
      <c r="A5099" s="1">
        <v>5094</v>
      </c>
      <c r="C5099" s="2" t="s">
        <v>3581</v>
      </c>
      <c r="E5099" t="str" cm="1">
        <f t="array" aca="1" ref="E5099" ca="1">IF(F5099&lt;&gt;"",INDIRECT("'"&amp;F5099&amp;"'!"&amp;G5099),"")</f>
        <v/>
      </c>
      <c r="F5099" s="550"/>
      <c r="R5099" s="1175"/>
    </row>
    <row r="5100" spans="1:18" ht="15.75" customHeight="1">
      <c r="A5100" s="1">
        <v>5095</v>
      </c>
      <c r="C5100" s="2" t="s">
        <v>3581</v>
      </c>
      <c r="E5100" t="str" cm="1">
        <f t="array" aca="1" ref="E5100" ca="1">IF(F5100&lt;&gt;"",INDIRECT("'"&amp;F5100&amp;"'!"&amp;G5100),"")</f>
        <v/>
      </c>
      <c r="F5100" s="550"/>
      <c r="R5100" s="1175"/>
    </row>
    <row r="5101" spans="1:18" ht="15.75" customHeight="1">
      <c r="A5101" s="1">
        <v>5096</v>
      </c>
      <c r="C5101" s="2" t="s">
        <v>3581</v>
      </c>
      <c r="E5101" t="str" cm="1">
        <f t="array" aca="1" ref="E5101" ca="1">IF(F5101&lt;&gt;"",INDIRECT("'"&amp;F5101&amp;"'!"&amp;G5101),"")</f>
        <v/>
      </c>
      <c r="F5101" s="550"/>
      <c r="R5101" s="1175"/>
    </row>
    <row r="5102" spans="1:18" ht="15.75" customHeight="1">
      <c r="A5102" s="1">
        <v>5097</v>
      </c>
      <c r="C5102" s="2" t="s">
        <v>3581</v>
      </c>
      <c r="E5102" t="str" cm="1">
        <f t="array" aca="1" ref="E5102" ca="1">IF(F5102&lt;&gt;"",INDIRECT("'"&amp;F5102&amp;"'!"&amp;G5102),"")</f>
        <v/>
      </c>
      <c r="F5102" s="550"/>
      <c r="R5102" s="1175"/>
    </row>
    <row r="5103" spans="1:18" ht="15.75" customHeight="1">
      <c r="A5103" s="1">
        <v>5098</v>
      </c>
      <c r="C5103" s="2" t="s">
        <v>3581</v>
      </c>
      <c r="E5103" t="str" cm="1">
        <f t="array" aca="1" ref="E5103" ca="1">IF(F5103&lt;&gt;"",INDIRECT("'"&amp;F5103&amp;"'!"&amp;G5103),"")</f>
        <v/>
      </c>
      <c r="F5103" s="550"/>
      <c r="R5103" s="1175"/>
    </row>
    <row r="5104" spans="1:18" ht="15.75" customHeight="1">
      <c r="A5104" s="1">
        <v>5099</v>
      </c>
      <c r="C5104" s="2" t="s">
        <v>3581</v>
      </c>
      <c r="E5104" t="str" cm="1">
        <f t="array" aca="1" ref="E5104" ca="1">IF(F5104&lt;&gt;"",INDIRECT("'"&amp;F5104&amp;"'!"&amp;G5104),"")</f>
        <v/>
      </c>
      <c r="F5104" s="550"/>
      <c r="R5104" s="1175"/>
    </row>
    <row r="5105" spans="1:18">
      <c r="A5105">
        <v>5100</v>
      </c>
      <c r="B5105" s="6">
        <f>'EstRev 6-10'!C140</f>
        <v>293069</v>
      </c>
      <c r="D5105" t="b">
        <f ca="1">E5105=B5105</f>
        <v>1</v>
      </c>
      <c r="E5105" cm="1">
        <f t="array" aca="1" ref="E5105" ca="1">IF(F5105&lt;&gt;"",INDIRECT("'"&amp;F5105&amp;"'!"&amp;G5105),"")</f>
        <v>293069</v>
      </c>
      <c r="F5105" s="1175" t="s">
        <v>4465</v>
      </c>
      <c r="G5105" t="s">
        <v>4652</v>
      </c>
      <c r="R5105" s="1175"/>
    </row>
    <row r="5106" spans="1:18" ht="15.75" customHeight="1">
      <c r="A5106" s="1">
        <v>5101</v>
      </c>
      <c r="C5106" s="2" t="s">
        <v>3581</v>
      </c>
      <c r="E5106" t="str" cm="1">
        <f t="array" aca="1" ref="E5106" ca="1">IF(F5106&lt;&gt;"",INDIRECT("'"&amp;F5106&amp;"'!"&amp;G5106),"")</f>
        <v/>
      </c>
      <c r="F5106" s="550"/>
      <c r="R5106" s="1175"/>
    </row>
    <row r="5107" spans="1:18" ht="15.75" customHeight="1">
      <c r="A5107" s="1">
        <v>5102</v>
      </c>
      <c r="C5107" s="2" t="s">
        <v>4650</v>
      </c>
      <c r="F5107" s="550"/>
      <c r="R5107" s="1175"/>
    </row>
    <row r="5108" spans="1:18" ht="15.75" customHeight="1">
      <c r="A5108" s="1">
        <v>5103</v>
      </c>
      <c r="C5108" s="2" t="s">
        <v>4650</v>
      </c>
      <c r="F5108" s="550"/>
      <c r="R5108" s="1175"/>
    </row>
    <row r="5109" spans="1:18" ht="15.75" customHeight="1">
      <c r="A5109" s="1">
        <v>5104</v>
      </c>
      <c r="C5109" s="2" t="s">
        <v>4650</v>
      </c>
      <c r="F5109" s="550"/>
      <c r="R5109" s="1175"/>
    </row>
    <row r="5110" spans="1:18" ht="15.75" customHeight="1">
      <c r="A5110" s="1">
        <v>5105</v>
      </c>
      <c r="C5110" s="2" t="s">
        <v>3534</v>
      </c>
      <c r="E5110" t="str" cm="1">
        <f t="array" aca="1" ref="E5110" ca="1">IF(F5110&lt;&gt;"",INDIRECT("'"&amp;F5110&amp;"'!"&amp;G5110),"")</f>
        <v/>
      </c>
      <c r="F5110" s="550"/>
      <c r="R5110" s="1175"/>
    </row>
    <row r="5111" spans="1:18">
      <c r="A5111">
        <v>5106</v>
      </c>
      <c r="B5111" s="6">
        <f>'EstRev 6-10'!C141</f>
        <v>0</v>
      </c>
      <c r="D5111" t="b">
        <f ca="1">E5111=B5111</f>
        <v>1</v>
      </c>
      <c r="E5111" cm="1">
        <f t="array" aca="1" ref="E5111" ca="1">IF(F5111&lt;&gt;"",INDIRECT("'"&amp;F5111&amp;"'!"&amp;G5111),"")</f>
        <v>0</v>
      </c>
      <c r="F5111" s="1175" t="s">
        <v>4465</v>
      </c>
      <c r="G5111" t="s">
        <v>4653</v>
      </c>
      <c r="R5111" s="1175"/>
    </row>
    <row r="5112" spans="1:18">
      <c r="A5112">
        <v>5107</v>
      </c>
      <c r="B5112" s="6">
        <f>'EstRev 6-10'!C143</f>
        <v>0</v>
      </c>
      <c r="D5112" t="b">
        <f ca="1">E5112=B5112</f>
        <v>1</v>
      </c>
      <c r="E5112" cm="1">
        <f t="array" aca="1" ref="E5112" ca="1">IF(F5112&lt;&gt;"",INDIRECT("'"&amp;F5112&amp;"'!"&amp;G5112),"")</f>
        <v>0</v>
      </c>
      <c r="F5112" s="1175" t="s">
        <v>4465</v>
      </c>
      <c r="G5112" t="s">
        <v>4654</v>
      </c>
      <c r="R5112" s="1175"/>
    </row>
    <row r="5113" spans="1:18" ht="15.75" customHeight="1">
      <c r="A5113" s="1">
        <v>5108</v>
      </c>
      <c r="C5113" s="2" t="s">
        <v>3581</v>
      </c>
      <c r="E5113" t="str" cm="1">
        <f t="array" aca="1" ref="E5113" ca="1">IF(F5113&lt;&gt;"",INDIRECT("'"&amp;F5113&amp;"'!"&amp;G5113),"")</f>
        <v/>
      </c>
      <c r="F5113" s="550"/>
    </row>
    <row r="5114" spans="1:18" ht="15.75" customHeight="1">
      <c r="A5114" s="1">
        <v>5109</v>
      </c>
      <c r="C5114" s="2" t="s">
        <v>3581</v>
      </c>
      <c r="E5114" t="str" cm="1">
        <f t="array" aca="1" ref="E5114" ca="1">IF(F5114&lt;&gt;"",INDIRECT("'"&amp;F5114&amp;"'!"&amp;G5114),"")</f>
        <v/>
      </c>
      <c r="F5114" s="550"/>
    </row>
    <row r="5115" spans="1:18">
      <c r="A5115">
        <v>5110</v>
      </c>
      <c r="B5115" s="6">
        <f>'EstRev 6-10'!C144</f>
        <v>0</v>
      </c>
      <c r="D5115" t="b">
        <f ca="1">E5115=B5115</f>
        <v>1</v>
      </c>
      <c r="E5115" cm="1">
        <f t="array" aca="1" ref="E5115" ca="1">IF(F5115&lt;&gt;"",INDIRECT("'"&amp;F5115&amp;"'!"&amp;G5115),"")</f>
        <v>0</v>
      </c>
      <c r="F5115" s="1175" t="s">
        <v>4465</v>
      </c>
      <c r="G5115" t="s">
        <v>4655</v>
      </c>
      <c r="R5115" s="1175"/>
    </row>
    <row r="5116" spans="1:18" ht="15.75" customHeight="1">
      <c r="A5116" s="1">
        <v>5111</v>
      </c>
      <c r="C5116" s="2" t="s">
        <v>3581</v>
      </c>
      <c r="E5116" t="str" cm="1">
        <f t="array" aca="1" ref="E5116" ca="1">IF(F5116&lt;&gt;"",INDIRECT("'"&amp;F5116&amp;"'!"&amp;G5116),"")</f>
        <v/>
      </c>
      <c r="F5116" s="550"/>
    </row>
    <row r="5117" spans="1:18" ht="15.75" customHeight="1">
      <c r="A5117" s="1">
        <v>5112</v>
      </c>
      <c r="C5117" s="2" t="s">
        <v>3581</v>
      </c>
      <c r="E5117" t="str" cm="1">
        <f t="array" aca="1" ref="E5117" ca="1">IF(F5117&lt;&gt;"",INDIRECT("'"&amp;F5117&amp;"'!"&amp;G5117),"")</f>
        <v/>
      </c>
      <c r="F5117" s="550"/>
    </row>
    <row r="5118" spans="1:18" ht="15.75" customHeight="1">
      <c r="A5118" s="1">
        <v>5113</v>
      </c>
      <c r="C5118" s="2" t="s">
        <v>3581</v>
      </c>
      <c r="E5118" t="str" cm="1">
        <f t="array" aca="1" ref="E5118" ca="1">IF(F5118&lt;&gt;"",INDIRECT("'"&amp;F5118&amp;"'!"&amp;G5118),"")</f>
        <v/>
      </c>
      <c r="F5118" s="550"/>
    </row>
    <row r="5119" spans="1:18">
      <c r="A5119">
        <v>5114</v>
      </c>
      <c r="B5119" s="6">
        <f>'EstRev 6-10'!C147</f>
        <v>0</v>
      </c>
      <c r="D5119" t="b">
        <f ca="1">E5119=B5119</f>
        <v>1</v>
      </c>
      <c r="E5119" cm="1">
        <f t="array" aca="1" ref="E5119" ca="1">IF(F5119&lt;&gt;"",INDIRECT("'"&amp;F5119&amp;"'!"&amp;G5119),"")</f>
        <v>0</v>
      </c>
      <c r="F5119" s="1175" t="s">
        <v>4465</v>
      </c>
      <c r="G5119" t="s">
        <v>4656</v>
      </c>
      <c r="R5119" s="1175"/>
    </row>
    <row r="5120" spans="1:18" ht="15.75" customHeight="1">
      <c r="A5120" s="1">
        <v>5115</v>
      </c>
      <c r="C5120" s="2" t="s">
        <v>3581</v>
      </c>
      <c r="E5120" t="str" cm="1">
        <f t="array" aca="1" ref="E5120" ca="1">IF(F5120&lt;&gt;"",INDIRECT("'"&amp;F5120&amp;"'!"&amp;G5120),"")</f>
        <v/>
      </c>
      <c r="F5120" s="550"/>
    </row>
    <row r="5121" spans="1:18">
      <c r="A5121">
        <v>5116</v>
      </c>
      <c r="B5121" s="6">
        <f>'EstRev 6-10'!C148</f>
        <v>0</v>
      </c>
      <c r="D5121" t="b">
        <f ca="1">E5121=B5121</f>
        <v>1</v>
      </c>
      <c r="E5121" cm="1">
        <f t="array" aca="1" ref="E5121" ca="1">IF(F5121&lt;&gt;"",INDIRECT("'"&amp;F5121&amp;"'!"&amp;G5121),"")</f>
        <v>0</v>
      </c>
      <c r="F5121" s="1175" t="s">
        <v>4465</v>
      </c>
      <c r="G5121" t="s">
        <v>4657</v>
      </c>
      <c r="R5121" s="1175"/>
    </row>
    <row r="5122" spans="1:18">
      <c r="A5122">
        <v>5117</v>
      </c>
      <c r="B5122" s="6">
        <f>'EstRev 6-10'!C150</f>
        <v>0</v>
      </c>
      <c r="D5122" t="b">
        <f ca="1">E5122=B5122</f>
        <v>1</v>
      </c>
      <c r="E5122" cm="1">
        <f t="array" aca="1" ref="E5122" ca="1">IF(F5122&lt;&gt;"",INDIRECT("'"&amp;F5122&amp;"'!"&amp;G5122),"")</f>
        <v>0</v>
      </c>
      <c r="F5122" s="1175" t="s">
        <v>4465</v>
      </c>
      <c r="G5122" t="s">
        <v>4658</v>
      </c>
      <c r="R5122" s="1175"/>
    </row>
    <row r="5123" spans="1:18" ht="15.75" customHeight="1">
      <c r="A5123" s="1">
        <v>5118</v>
      </c>
      <c r="C5123" s="2" t="s">
        <v>3581</v>
      </c>
      <c r="E5123" t="str" cm="1">
        <f t="array" aca="1" ref="E5123" ca="1">IF(F5123&lt;&gt;"",INDIRECT("'"&amp;F5123&amp;"'!"&amp;G5123),"")</f>
        <v/>
      </c>
      <c r="F5123" s="550"/>
    </row>
    <row r="5124" spans="1:18" ht="15.75" customHeight="1">
      <c r="A5124" s="1">
        <v>5119</v>
      </c>
      <c r="C5124" s="2" t="s">
        <v>3581</v>
      </c>
      <c r="E5124" t="str" cm="1">
        <f t="array" aca="1" ref="E5124" ca="1">IF(F5124&lt;&gt;"",INDIRECT("'"&amp;F5124&amp;"'!"&amp;G5124),"")</f>
        <v/>
      </c>
      <c r="F5124" s="550"/>
      <c r="R5124" s="1175"/>
    </row>
    <row r="5125" spans="1:18">
      <c r="A5125">
        <v>5120</v>
      </c>
      <c r="B5125" s="6">
        <f>'EstRev 6-10'!C151</f>
        <v>0</v>
      </c>
      <c r="D5125" t="b">
        <f ca="1">E5125=B5125</f>
        <v>1</v>
      </c>
      <c r="E5125" cm="1">
        <f t="array" aca="1" ref="E5125" ca="1">IF(F5125&lt;&gt;"",INDIRECT("'"&amp;F5125&amp;"'!"&amp;G5125),"")</f>
        <v>0</v>
      </c>
      <c r="F5125" s="1175" t="s">
        <v>4465</v>
      </c>
      <c r="G5125" t="s">
        <v>4659</v>
      </c>
      <c r="R5125" s="1175"/>
    </row>
    <row r="5126" spans="1:18" ht="15.75" customHeight="1">
      <c r="A5126" s="1">
        <v>5121</v>
      </c>
      <c r="C5126" s="2" t="s">
        <v>3581</v>
      </c>
      <c r="E5126" t="str" cm="1">
        <f t="array" aca="1" ref="E5126" ca="1">IF(F5126&lt;&gt;"",INDIRECT("'"&amp;F5126&amp;"'!"&amp;G5126),"")</f>
        <v/>
      </c>
      <c r="F5126" s="550"/>
      <c r="R5126" s="1175"/>
    </row>
    <row r="5127" spans="1:18" ht="15.75" customHeight="1">
      <c r="A5127" s="1">
        <v>5122</v>
      </c>
      <c r="C5127" s="2" t="s">
        <v>3581</v>
      </c>
      <c r="E5127" t="str" cm="1">
        <f t="array" aca="1" ref="E5127" ca="1">IF(F5127&lt;&gt;"",INDIRECT("'"&amp;F5127&amp;"'!"&amp;G5127),"")</f>
        <v/>
      </c>
      <c r="F5127" s="550"/>
      <c r="R5127" s="1175"/>
    </row>
    <row r="5128" spans="1:18" ht="15.75" customHeight="1">
      <c r="A5128" s="1">
        <v>5123</v>
      </c>
      <c r="C5128" s="2" t="s">
        <v>3581</v>
      </c>
      <c r="E5128" t="str" cm="1">
        <f t="array" aca="1" ref="E5128" ca="1">IF(F5128&lt;&gt;"",INDIRECT("'"&amp;F5128&amp;"'!"&amp;G5128),"")</f>
        <v/>
      </c>
      <c r="F5128" s="550"/>
      <c r="R5128" s="1175"/>
    </row>
    <row r="5129" spans="1:18" ht="15.75" customHeight="1">
      <c r="A5129" s="1">
        <v>5124</v>
      </c>
      <c r="C5129" s="2" t="s">
        <v>3581</v>
      </c>
      <c r="E5129" t="str" cm="1">
        <f t="array" aca="1" ref="E5129" ca="1">IF(F5129&lt;&gt;"",INDIRECT("'"&amp;F5129&amp;"'!"&amp;G5129),"")</f>
        <v/>
      </c>
      <c r="F5129" s="550"/>
      <c r="R5129" s="1175"/>
    </row>
    <row r="5130" spans="1:18" ht="15.75" customHeight="1">
      <c r="A5130" s="1">
        <v>5125</v>
      </c>
      <c r="C5130" s="2" t="s">
        <v>3581</v>
      </c>
      <c r="E5130" t="str" cm="1">
        <f t="array" aca="1" ref="E5130" ca="1">IF(F5130&lt;&gt;"",INDIRECT("'"&amp;F5130&amp;"'!"&amp;G5130),"")</f>
        <v/>
      </c>
      <c r="F5130" s="550"/>
      <c r="R5130" s="1175"/>
    </row>
    <row r="5131" spans="1:18">
      <c r="A5131">
        <v>5126</v>
      </c>
      <c r="B5131" s="6">
        <f>'EstRev 6-10'!C152</f>
        <v>0</v>
      </c>
      <c r="D5131" t="b">
        <f ca="1">E5131=B5131</f>
        <v>1</v>
      </c>
      <c r="E5131" cm="1">
        <f t="array" aca="1" ref="E5131" ca="1">IF(F5131&lt;&gt;"",INDIRECT("'"&amp;F5131&amp;"'!"&amp;G5131),"")</f>
        <v>0</v>
      </c>
      <c r="F5131" s="1175" t="s">
        <v>4465</v>
      </c>
      <c r="G5131" t="s">
        <v>4660</v>
      </c>
      <c r="R5131" s="1175"/>
    </row>
    <row r="5132" spans="1:18" ht="15.75" customHeight="1">
      <c r="A5132" s="1">
        <v>5127</v>
      </c>
      <c r="C5132" s="2" t="s">
        <v>3581</v>
      </c>
      <c r="E5132" t="str" cm="1">
        <f t="array" aca="1" ref="E5132" ca="1">IF(F5132&lt;&gt;"",INDIRECT("'"&amp;F5132&amp;"'!"&amp;G5132),"")</f>
        <v/>
      </c>
      <c r="F5132" s="550"/>
      <c r="R5132" s="1175"/>
    </row>
    <row r="5133" spans="1:18" ht="15.75" customHeight="1">
      <c r="A5133" s="1">
        <v>5128</v>
      </c>
      <c r="C5133" s="2" t="s">
        <v>3581</v>
      </c>
      <c r="E5133" t="str" cm="1">
        <f t="array" aca="1" ref="E5133" ca="1">IF(F5133&lt;&gt;"",INDIRECT("'"&amp;F5133&amp;"'!"&amp;G5133),"")</f>
        <v/>
      </c>
      <c r="F5133" s="550"/>
      <c r="R5133" s="1175"/>
    </row>
    <row r="5134" spans="1:18" ht="15.75" customHeight="1">
      <c r="A5134" s="1">
        <v>5129</v>
      </c>
      <c r="C5134" s="2" t="s">
        <v>3581</v>
      </c>
      <c r="E5134" t="str" cm="1">
        <f t="array" aca="1" ref="E5134" ca="1">IF(F5134&lt;&gt;"",INDIRECT("'"&amp;F5134&amp;"'!"&amp;G5134),"")</f>
        <v/>
      </c>
      <c r="F5134" s="550"/>
      <c r="R5134" s="1175"/>
    </row>
    <row r="5135" spans="1:18" ht="15.75" customHeight="1">
      <c r="A5135" s="1">
        <v>5130</v>
      </c>
      <c r="C5135" s="2" t="s">
        <v>3581</v>
      </c>
      <c r="E5135" t="str" cm="1">
        <f t="array" aca="1" ref="E5135" ca="1">IF(F5135&lt;&gt;"",INDIRECT("'"&amp;F5135&amp;"'!"&amp;G5135),"")</f>
        <v/>
      </c>
      <c r="F5135" s="550"/>
      <c r="R5135" s="1175"/>
    </row>
    <row r="5136" spans="1:18" ht="15.75" customHeight="1">
      <c r="A5136" s="1">
        <v>5131</v>
      </c>
      <c r="C5136" s="2" t="s">
        <v>3581</v>
      </c>
      <c r="E5136" t="str" cm="1">
        <f t="array" aca="1" ref="E5136" ca="1">IF(F5136&lt;&gt;"",INDIRECT("'"&amp;F5136&amp;"'!"&amp;G5136),"")</f>
        <v/>
      </c>
      <c r="F5136" s="550"/>
      <c r="R5136" s="1175"/>
    </row>
    <row r="5137" spans="1:18" ht="15.75" customHeight="1">
      <c r="A5137" s="1">
        <v>5132</v>
      </c>
      <c r="C5137" s="2" t="s">
        <v>3581</v>
      </c>
      <c r="E5137" t="str" cm="1">
        <f t="array" aca="1" ref="E5137" ca="1">IF(F5137&lt;&gt;"",INDIRECT("'"&amp;F5137&amp;"'!"&amp;G5137),"")</f>
        <v/>
      </c>
      <c r="F5137" s="550"/>
      <c r="R5137" s="1175"/>
    </row>
    <row r="5138" spans="1:18">
      <c r="A5138">
        <v>5133</v>
      </c>
      <c r="B5138" s="6">
        <f>'EstRev 6-10'!C153</f>
        <v>0</v>
      </c>
      <c r="D5138" t="b">
        <f ca="1">E5138=B5138</f>
        <v>1</v>
      </c>
      <c r="E5138" cm="1">
        <f t="array" aca="1" ref="E5138" ca="1">IF(F5138&lt;&gt;"",INDIRECT("'"&amp;F5138&amp;"'!"&amp;G5138),"")</f>
        <v>0</v>
      </c>
      <c r="F5138" s="1175" t="s">
        <v>4465</v>
      </c>
      <c r="G5138" t="s">
        <v>4661</v>
      </c>
      <c r="R5138" s="1175"/>
    </row>
    <row r="5139" spans="1:18" ht="15.75" customHeight="1">
      <c r="A5139" s="1">
        <v>5134</v>
      </c>
      <c r="C5139" s="2" t="s">
        <v>3581</v>
      </c>
      <c r="E5139" t="str" cm="1">
        <f t="array" aca="1" ref="E5139" ca="1">IF(F5139&lt;&gt;"",INDIRECT("'"&amp;F5139&amp;"'!"&amp;G5139),"")</f>
        <v/>
      </c>
      <c r="F5139" s="550"/>
      <c r="R5139" s="1175"/>
    </row>
    <row r="5140" spans="1:18">
      <c r="A5140">
        <v>5135</v>
      </c>
      <c r="B5140" s="6">
        <f>'EstRev 6-10'!C154</f>
        <v>0</v>
      </c>
      <c r="D5140" t="b">
        <f ca="1">E5140=B5140</f>
        <v>1</v>
      </c>
      <c r="E5140" cm="1">
        <f t="array" aca="1" ref="E5140" ca="1">IF(F5140&lt;&gt;"",INDIRECT("'"&amp;F5140&amp;"'!"&amp;G5140),"")</f>
        <v>0</v>
      </c>
      <c r="F5140" s="1175" t="s">
        <v>4465</v>
      </c>
      <c r="G5140" t="s">
        <v>4662</v>
      </c>
      <c r="R5140" s="1175"/>
    </row>
    <row r="5141" spans="1:18" ht="15.75" customHeight="1">
      <c r="A5141" s="1">
        <v>5136</v>
      </c>
      <c r="C5141" s="2" t="s">
        <v>3581</v>
      </c>
      <c r="E5141" t="str" cm="1">
        <f t="array" aca="1" ref="E5141" ca="1">IF(F5141&lt;&gt;"",INDIRECT("'"&amp;F5141&amp;"'!"&amp;G5141),"")</f>
        <v/>
      </c>
      <c r="F5141" s="550"/>
      <c r="R5141" s="1175"/>
    </row>
    <row r="5142" spans="1:18" ht="15.75" customHeight="1">
      <c r="A5142" s="1">
        <v>5137</v>
      </c>
      <c r="C5142" s="2" t="s">
        <v>3581</v>
      </c>
      <c r="E5142" t="str" cm="1">
        <f t="array" aca="1" ref="E5142" ca="1">IF(F5142&lt;&gt;"",INDIRECT("'"&amp;F5142&amp;"'!"&amp;G5142),"")</f>
        <v/>
      </c>
      <c r="F5142" s="550"/>
      <c r="R5142" s="1175"/>
    </row>
    <row r="5143" spans="1:18" ht="15.75" customHeight="1">
      <c r="A5143" s="1">
        <v>5138</v>
      </c>
      <c r="C5143" s="2" t="s">
        <v>4551</v>
      </c>
      <c r="E5143" t="str" cm="1">
        <f t="array" aca="1" ref="E5143" ca="1">IF(F5143&lt;&gt;"",INDIRECT("'"&amp;F5143&amp;"'!"&amp;G5143),"")</f>
        <v/>
      </c>
      <c r="F5143" s="550"/>
      <c r="R5143" s="1175"/>
    </row>
    <row r="5144" spans="1:18" ht="15.75" customHeight="1">
      <c r="A5144" s="1">
        <v>5139</v>
      </c>
      <c r="C5144" s="2" t="s">
        <v>4551</v>
      </c>
      <c r="E5144" t="str" cm="1">
        <f t="array" aca="1" ref="E5144" ca="1">IF(F5144&lt;&gt;"",INDIRECT("'"&amp;F5144&amp;"'!"&amp;G5144),"")</f>
        <v/>
      </c>
      <c r="F5144" s="550"/>
      <c r="R5144" s="1175"/>
    </row>
    <row r="5145" spans="1:18" ht="15.75" customHeight="1">
      <c r="A5145" s="1">
        <v>5140</v>
      </c>
      <c r="C5145" s="2" t="s">
        <v>3581</v>
      </c>
      <c r="E5145" t="str" cm="1">
        <f t="array" aca="1" ref="E5145" ca="1">IF(F5145&lt;&gt;"",INDIRECT("'"&amp;F5145&amp;"'!"&amp;G5145),"")</f>
        <v/>
      </c>
      <c r="F5145" s="550"/>
    </row>
    <row r="5146" spans="1:18" ht="15.75" customHeight="1">
      <c r="A5146" s="1">
        <v>5141</v>
      </c>
      <c r="C5146" s="2" t="s">
        <v>3581</v>
      </c>
      <c r="E5146" t="str" cm="1">
        <f t="array" aca="1" ref="E5146" ca="1">IF(F5146&lt;&gt;"",INDIRECT("'"&amp;F5146&amp;"'!"&amp;G5146),"")</f>
        <v/>
      </c>
      <c r="F5146" s="550"/>
      <c r="R5146" s="1175"/>
    </row>
    <row r="5147" spans="1:18" ht="15.75" customHeight="1">
      <c r="A5147" s="1">
        <v>5142</v>
      </c>
      <c r="C5147" s="2" t="s">
        <v>3581</v>
      </c>
      <c r="E5147" t="str" cm="1">
        <f t="array" aca="1" ref="E5147" ca="1">IF(F5147&lt;&gt;"",INDIRECT("'"&amp;F5147&amp;"'!"&amp;G5147),"")</f>
        <v/>
      </c>
      <c r="F5147" s="550"/>
      <c r="R5147" s="1175"/>
    </row>
    <row r="5148" spans="1:18" ht="15.75" customHeight="1">
      <c r="A5148" s="1">
        <v>5143</v>
      </c>
      <c r="C5148" s="2" t="s">
        <v>3581</v>
      </c>
      <c r="E5148" t="str" cm="1">
        <f t="array" aca="1" ref="E5148" ca="1">IF(F5148&lt;&gt;"",INDIRECT("'"&amp;F5148&amp;"'!"&amp;G5148),"")</f>
        <v/>
      </c>
      <c r="F5148" s="550"/>
    </row>
    <row r="5149" spans="1:18" ht="15.75" customHeight="1">
      <c r="A5149" s="1">
        <v>5144</v>
      </c>
      <c r="C5149" s="2" t="s">
        <v>3581</v>
      </c>
      <c r="E5149" t="str" cm="1">
        <f t="array" aca="1" ref="E5149" ca="1">IF(F5149&lt;&gt;"",INDIRECT("'"&amp;F5149&amp;"'!"&amp;G5149),"")</f>
        <v/>
      </c>
      <c r="F5149" s="550"/>
    </row>
    <row r="5150" spans="1:18" ht="15.75" customHeight="1">
      <c r="A5150" s="1">
        <v>5145</v>
      </c>
      <c r="C5150" s="2" t="s">
        <v>3581</v>
      </c>
      <c r="E5150" t="str" cm="1">
        <f t="array" aca="1" ref="E5150" ca="1">IF(F5150&lt;&gt;"",INDIRECT("'"&amp;F5150&amp;"'!"&amp;G5150),"")</f>
        <v/>
      </c>
      <c r="F5150" s="550"/>
    </row>
    <row r="5151" spans="1:18" ht="15.75" customHeight="1">
      <c r="A5151" s="1">
        <v>5146</v>
      </c>
      <c r="C5151" s="2" t="s">
        <v>3534</v>
      </c>
      <c r="E5151" t="str" cm="1">
        <f t="array" aca="1" ref="E5151" ca="1">IF(F5151&lt;&gt;"",INDIRECT("'"&amp;F5151&amp;"'!"&amp;G5151),"")</f>
        <v/>
      </c>
      <c r="F5151" s="550"/>
      <c r="R5151" s="1175"/>
    </row>
    <row r="5152" spans="1:18" ht="15.75" customHeight="1">
      <c r="A5152" s="1">
        <v>5147</v>
      </c>
      <c r="C5152" s="2" t="s">
        <v>3534</v>
      </c>
      <c r="E5152" t="str" cm="1">
        <f t="array" aca="1" ref="E5152" ca="1">IF(F5152&lt;&gt;"",INDIRECT("'"&amp;F5152&amp;"'!"&amp;G5152),"")</f>
        <v/>
      </c>
      <c r="F5152" s="550"/>
      <c r="R5152" s="1175"/>
    </row>
    <row r="5153" spans="1:18" ht="15.75" customHeight="1">
      <c r="A5153" s="1">
        <v>5148</v>
      </c>
      <c r="C5153" s="2" t="s">
        <v>3534</v>
      </c>
      <c r="E5153" t="str" cm="1">
        <f t="array" aca="1" ref="E5153" ca="1">IF(F5153&lt;&gt;"",INDIRECT("'"&amp;F5153&amp;"'!"&amp;G5153),"")</f>
        <v/>
      </c>
      <c r="F5153" s="550"/>
      <c r="R5153" s="1175"/>
    </row>
    <row r="5154" spans="1:18" ht="15.75" customHeight="1">
      <c r="A5154" s="1">
        <v>5149</v>
      </c>
      <c r="C5154" s="2" t="s">
        <v>3534</v>
      </c>
      <c r="E5154" t="str" cm="1">
        <f t="array" aca="1" ref="E5154" ca="1">IF(F5154&lt;&gt;"",INDIRECT("'"&amp;F5154&amp;"'!"&amp;G5154),"")</f>
        <v/>
      </c>
      <c r="F5154" s="550"/>
      <c r="R5154" s="1175"/>
    </row>
    <row r="5155" spans="1:18" ht="15.75" customHeight="1">
      <c r="A5155" s="1">
        <v>5150</v>
      </c>
      <c r="C5155" s="2" t="s">
        <v>3534</v>
      </c>
      <c r="E5155" t="str" cm="1">
        <f t="array" aca="1" ref="E5155" ca="1">IF(F5155&lt;&gt;"",INDIRECT("'"&amp;F5155&amp;"'!"&amp;G5155),"")</f>
        <v/>
      </c>
      <c r="F5155" s="550"/>
      <c r="R5155" s="1175"/>
    </row>
    <row r="5156" spans="1:18" ht="15.75" customHeight="1">
      <c r="A5156" s="1">
        <v>5151</v>
      </c>
      <c r="C5156" s="2" t="s">
        <v>3534</v>
      </c>
      <c r="E5156" t="str" cm="1">
        <f t="array" aca="1" ref="E5156" ca="1">IF(F5156&lt;&gt;"",INDIRECT("'"&amp;F5156&amp;"'!"&amp;G5156),"")</f>
        <v/>
      </c>
      <c r="F5156" s="550"/>
      <c r="R5156" s="1175"/>
    </row>
    <row r="5157" spans="1:18" ht="15.75" customHeight="1">
      <c r="A5157" s="1">
        <v>5152</v>
      </c>
      <c r="C5157" s="2" t="s">
        <v>3534</v>
      </c>
      <c r="E5157" t="str" cm="1">
        <f t="array" aca="1" ref="E5157" ca="1">IF(F5157&lt;&gt;"",INDIRECT("'"&amp;F5157&amp;"'!"&amp;G5157),"")</f>
        <v/>
      </c>
      <c r="F5157" s="550"/>
      <c r="R5157" s="1175"/>
    </row>
    <row r="5158" spans="1:18">
      <c r="A5158">
        <v>5153</v>
      </c>
      <c r="B5158" s="6">
        <f>'EstRev 6-10'!C164</f>
        <v>293069</v>
      </c>
      <c r="D5158" t="b">
        <f ca="1">E5158=B5158</f>
        <v>1</v>
      </c>
      <c r="E5158" cm="1">
        <f t="array" aca="1" ref="E5158" ca="1">IF(F5158&lt;&gt;"",INDIRECT("'"&amp;F5158&amp;"'!"&amp;G5158),"")</f>
        <v>293069</v>
      </c>
      <c r="F5158" s="1175" t="s">
        <v>4465</v>
      </c>
      <c r="G5158" t="s">
        <v>4663</v>
      </c>
      <c r="R5158" s="1175"/>
    </row>
    <row r="5159" spans="1:18" ht="15.75" customHeight="1">
      <c r="A5159" s="1">
        <v>5154</v>
      </c>
      <c r="C5159" s="2" t="s">
        <v>3581</v>
      </c>
      <c r="E5159" t="str" cm="1">
        <f t="array" aca="1" ref="E5159" ca="1">IF(F5159&lt;&gt;"",INDIRECT("'"&amp;F5159&amp;"'!"&amp;G5159),"")</f>
        <v/>
      </c>
      <c r="F5159" s="550"/>
    </row>
    <row r="5160" spans="1:18" ht="15.75" customHeight="1">
      <c r="A5160" s="1">
        <v>5155</v>
      </c>
      <c r="C5160" s="2" t="s">
        <v>3581</v>
      </c>
      <c r="E5160" t="str" cm="1">
        <f t="array" aca="1" ref="E5160" ca="1">IF(F5160&lt;&gt;"",INDIRECT("'"&amp;F5160&amp;"'!"&amp;G5160),"")</f>
        <v/>
      </c>
      <c r="F5160" s="550"/>
    </row>
    <row r="5161" spans="1:18" ht="15.75" customHeight="1">
      <c r="A5161" s="1">
        <v>5156</v>
      </c>
      <c r="C5161" s="2" t="s">
        <v>3581</v>
      </c>
      <c r="E5161" t="str" cm="1">
        <f t="array" aca="1" ref="E5161" ca="1">IF(F5161&lt;&gt;"",INDIRECT("'"&amp;F5161&amp;"'!"&amp;G5161),"")</f>
        <v/>
      </c>
      <c r="F5161" s="550"/>
      <c r="R5161" s="1175"/>
    </row>
    <row r="5162" spans="1:18" ht="15.75" customHeight="1">
      <c r="A5162" s="1">
        <v>5157</v>
      </c>
      <c r="C5162" s="2" t="s">
        <v>3581</v>
      </c>
      <c r="E5162" t="str" cm="1">
        <f t="array" aca="1" ref="E5162" ca="1">IF(F5162&lt;&gt;"",INDIRECT("'"&amp;F5162&amp;"'!"&amp;G5162),"")</f>
        <v/>
      </c>
      <c r="F5162" s="550"/>
      <c r="R5162" s="1175"/>
    </row>
    <row r="5163" spans="1:18" ht="15.75" customHeight="1">
      <c r="A5163" s="1">
        <v>5158</v>
      </c>
      <c r="C5163" s="2" t="s">
        <v>3581</v>
      </c>
      <c r="E5163" t="str" cm="1">
        <f t="array" aca="1" ref="E5163" ca="1">IF(F5163&lt;&gt;"",INDIRECT("'"&amp;F5163&amp;"'!"&amp;G5163),"")</f>
        <v/>
      </c>
      <c r="F5163" s="550"/>
      <c r="R5163" s="1175"/>
    </row>
    <row r="5164" spans="1:18" ht="15.75" customHeight="1">
      <c r="A5164" s="1">
        <v>5159</v>
      </c>
      <c r="C5164" s="2" t="s">
        <v>3581</v>
      </c>
      <c r="E5164" t="str" cm="1">
        <f t="array" aca="1" ref="E5164" ca="1">IF(F5164&lt;&gt;"",INDIRECT("'"&amp;F5164&amp;"'!"&amp;G5164),"")</f>
        <v/>
      </c>
      <c r="F5164" s="550"/>
      <c r="R5164" s="1175"/>
    </row>
    <row r="5165" spans="1:18" ht="15.75" customHeight="1">
      <c r="A5165" s="1">
        <v>5160</v>
      </c>
      <c r="C5165" s="2" t="s">
        <v>3581</v>
      </c>
      <c r="E5165" t="str" cm="1">
        <f t="array" aca="1" ref="E5165" ca="1">IF(F5165&lt;&gt;"",INDIRECT("'"&amp;F5165&amp;"'!"&amp;G5165),"")</f>
        <v/>
      </c>
      <c r="F5165" s="550"/>
      <c r="R5165" s="1175"/>
    </row>
    <row r="5166" spans="1:18" ht="15.75" customHeight="1">
      <c r="A5166" s="1">
        <v>5161</v>
      </c>
      <c r="C5166" s="2" t="s">
        <v>3581</v>
      </c>
      <c r="E5166" t="str" cm="1">
        <f t="array" aca="1" ref="E5166" ca="1">IF(F5166&lt;&gt;"",INDIRECT("'"&amp;F5166&amp;"'!"&amp;G5166),"")</f>
        <v/>
      </c>
      <c r="F5166" s="550"/>
      <c r="R5166" s="1175"/>
    </row>
    <row r="5167" spans="1:18">
      <c r="A5167">
        <v>5162</v>
      </c>
      <c r="B5167" s="6">
        <f>'EstRev 6-10'!C165</f>
        <v>293069</v>
      </c>
      <c r="D5167" t="b">
        <f ca="1">E5167=B5167</f>
        <v>1</v>
      </c>
      <c r="E5167" cm="1">
        <f t="array" aca="1" ref="E5167" ca="1">IF(F5167&lt;&gt;"",INDIRECT("'"&amp;F5167&amp;"'!"&amp;G5167),"")</f>
        <v>293069</v>
      </c>
      <c r="F5167" s="1175" t="s">
        <v>4465</v>
      </c>
      <c r="G5167" t="s">
        <v>4664</v>
      </c>
      <c r="R5167" s="1175"/>
    </row>
    <row r="5168" spans="1:18">
      <c r="A5168">
        <v>5163</v>
      </c>
      <c r="B5168" s="6">
        <f>'EstRev 6-10'!C168</f>
        <v>0</v>
      </c>
      <c r="D5168" t="b">
        <f ca="1">E5168=B5168</f>
        <v>1</v>
      </c>
      <c r="E5168" cm="1">
        <f t="array" aca="1" ref="E5168" ca="1">IF(F5168&lt;&gt;"",INDIRECT("'"&amp;F5168&amp;"'!"&amp;G5168),"")</f>
        <v>0</v>
      </c>
      <c r="F5168" s="1175" t="s">
        <v>4465</v>
      </c>
      <c r="G5168" t="s">
        <v>4665</v>
      </c>
      <c r="R5168" s="1175"/>
    </row>
    <row r="5169" spans="1:18">
      <c r="A5169">
        <v>5164</v>
      </c>
      <c r="B5169" s="6">
        <f>'EstRev 6-10'!C170</f>
        <v>0</v>
      </c>
      <c r="D5169" t="b">
        <f ca="1">E5169=B5169</f>
        <v>1</v>
      </c>
      <c r="E5169" cm="1">
        <f t="array" aca="1" ref="E5169" ca="1">IF(F5169&lt;&gt;"",INDIRECT("'"&amp;F5169&amp;"'!"&amp;G5169),"")</f>
        <v>0</v>
      </c>
      <c r="F5169" s="1175" t="s">
        <v>4465</v>
      </c>
      <c r="G5169" t="s">
        <v>4666</v>
      </c>
      <c r="R5169" s="1175"/>
    </row>
    <row r="5170" spans="1:18" ht="15.75" customHeight="1">
      <c r="A5170" s="1">
        <v>5165</v>
      </c>
      <c r="C5170" s="2" t="s">
        <v>3534</v>
      </c>
      <c r="E5170" t="str" cm="1">
        <f t="array" aca="1" ref="E5170" ca="1">IF(F5170&lt;&gt;"",INDIRECT("'"&amp;F5170&amp;"'!"&amp;G5170),"")</f>
        <v/>
      </c>
      <c r="F5170" s="550"/>
      <c r="R5170" s="1175"/>
    </row>
    <row r="5171" spans="1:18" ht="15.75" customHeight="1">
      <c r="A5171" s="1">
        <v>5166</v>
      </c>
      <c r="C5171" s="2" t="s">
        <v>3534</v>
      </c>
      <c r="E5171" t="str" cm="1">
        <f t="array" aca="1" ref="E5171" ca="1">IF(F5171&lt;&gt;"",INDIRECT("'"&amp;F5171&amp;"'!"&amp;G5171),"")</f>
        <v/>
      </c>
      <c r="F5171" s="550"/>
      <c r="R5171" s="1175"/>
    </row>
    <row r="5172" spans="1:18" ht="15.75" customHeight="1">
      <c r="A5172" s="1">
        <v>5167</v>
      </c>
      <c r="C5172" s="2" t="s">
        <v>3534</v>
      </c>
      <c r="E5172" t="str" cm="1">
        <f t="array" aca="1" ref="E5172" ca="1">IF(F5172&lt;&gt;"",INDIRECT("'"&amp;F5172&amp;"'!"&amp;G5172),"")</f>
        <v/>
      </c>
      <c r="F5172" s="550"/>
      <c r="R5172" s="1175"/>
    </row>
    <row r="5173" spans="1:18" ht="15.75" customHeight="1">
      <c r="A5173" s="1">
        <v>5168</v>
      </c>
      <c r="C5173" s="2" t="s">
        <v>3534</v>
      </c>
      <c r="E5173" t="str" cm="1">
        <f t="array" aca="1" ref="E5173" ca="1">IF(F5173&lt;&gt;"",INDIRECT("'"&amp;F5173&amp;"'!"&amp;G5173),"")</f>
        <v/>
      </c>
      <c r="F5173" s="550"/>
      <c r="R5173" s="1175"/>
    </row>
    <row r="5174" spans="1:18">
      <c r="A5174">
        <v>5169</v>
      </c>
      <c r="B5174" s="6">
        <f>'EstRev 6-10'!C172</f>
        <v>0</v>
      </c>
      <c r="D5174" t="b">
        <f ca="1">E5174=B5174</f>
        <v>1</v>
      </c>
      <c r="E5174" cm="1">
        <f t="array" aca="1" ref="E5174" ca="1">IF(F5174&lt;&gt;"",INDIRECT("'"&amp;F5174&amp;"'!"&amp;G5174),"")</f>
        <v>0</v>
      </c>
      <c r="F5174" s="1175" t="s">
        <v>4465</v>
      </c>
      <c r="G5174" t="s">
        <v>4667</v>
      </c>
      <c r="R5174" s="1175"/>
    </row>
    <row r="5175" spans="1:18">
      <c r="A5175">
        <v>5170</v>
      </c>
      <c r="B5175" s="6">
        <f>'EstRev 6-10'!C173</f>
        <v>0</v>
      </c>
      <c r="D5175" t="b">
        <f ca="1">E5175=B5175</f>
        <v>1</v>
      </c>
      <c r="E5175" cm="1">
        <f t="array" aca="1" ref="E5175" ca="1">IF(F5175&lt;&gt;"",INDIRECT("'"&amp;F5175&amp;"'!"&amp;G5175),"")</f>
        <v>0</v>
      </c>
      <c r="F5175" s="1175" t="s">
        <v>4465</v>
      </c>
      <c r="G5175" t="s">
        <v>4668</v>
      </c>
      <c r="R5175" s="1175"/>
    </row>
    <row r="5176" spans="1:18">
      <c r="A5176">
        <v>5171</v>
      </c>
      <c r="B5176" s="6">
        <f>'EstRev 6-10'!C176</f>
        <v>0</v>
      </c>
      <c r="D5176" t="b">
        <f ca="1">E5176=B5176</f>
        <v>1</v>
      </c>
      <c r="E5176" cm="1">
        <f t="array" aca="1" ref="E5176" ca="1">IF(F5176&lt;&gt;"",INDIRECT("'"&amp;F5176&amp;"'!"&amp;G5176),"")</f>
        <v>0</v>
      </c>
      <c r="F5176" s="1175" t="s">
        <v>4465</v>
      </c>
      <c r="G5176" t="s">
        <v>4669</v>
      </c>
      <c r="R5176" s="1175"/>
    </row>
    <row r="5177" spans="1:18">
      <c r="A5177">
        <v>5172</v>
      </c>
      <c r="B5177" s="6">
        <f>'EstRev 6-10'!C179</f>
        <v>0</v>
      </c>
      <c r="D5177" t="b">
        <f ca="1">E5177=B5177</f>
        <v>1</v>
      </c>
      <c r="E5177" cm="1">
        <f t="array" aca="1" ref="E5177" ca="1">IF(F5177&lt;&gt;"",INDIRECT("'"&amp;F5177&amp;"'!"&amp;G5177),"")</f>
        <v>0</v>
      </c>
      <c r="F5177" s="1175" t="s">
        <v>4465</v>
      </c>
      <c r="G5177" t="s">
        <v>4670</v>
      </c>
      <c r="R5177" s="1175"/>
    </row>
    <row r="5178" spans="1:18" ht="15.75" customHeight="1">
      <c r="A5178" s="1">
        <v>5173</v>
      </c>
      <c r="C5178" s="2" t="s">
        <v>3581</v>
      </c>
      <c r="E5178" t="str" cm="1">
        <f t="array" aca="1" ref="E5178" ca="1">IF(F5178&lt;&gt;"",INDIRECT("'"&amp;F5178&amp;"'!"&amp;G5178),"")</f>
        <v/>
      </c>
      <c r="F5178" s="550"/>
      <c r="R5178" s="1175"/>
    </row>
    <row r="5179" spans="1:18" ht="15.75" customHeight="1">
      <c r="A5179" s="1">
        <v>5174</v>
      </c>
      <c r="C5179" s="2" t="s">
        <v>3581</v>
      </c>
      <c r="E5179" t="str" cm="1">
        <f t="array" aca="1" ref="E5179" ca="1">IF(F5179&lt;&gt;"",INDIRECT("'"&amp;F5179&amp;"'!"&amp;G5179),"")</f>
        <v/>
      </c>
      <c r="F5179" s="550"/>
      <c r="R5179" s="1175"/>
    </row>
    <row r="5180" spans="1:18" ht="15.75" customHeight="1">
      <c r="A5180" s="1">
        <v>5175</v>
      </c>
      <c r="C5180" s="2" t="s">
        <v>3581</v>
      </c>
      <c r="E5180" t="str" cm="1">
        <f t="array" aca="1" ref="E5180" ca="1">IF(F5180&lt;&gt;"",INDIRECT("'"&amp;F5180&amp;"'!"&amp;G5180),"")</f>
        <v/>
      </c>
      <c r="F5180" s="550"/>
      <c r="R5180" s="1175"/>
    </row>
    <row r="5181" spans="1:18" ht="15.75" customHeight="1">
      <c r="A5181" s="1">
        <v>5176</v>
      </c>
      <c r="C5181" s="2" t="s">
        <v>3581</v>
      </c>
      <c r="E5181" t="str" cm="1">
        <f t="array" aca="1" ref="E5181" ca="1">IF(F5181&lt;&gt;"",INDIRECT("'"&amp;F5181&amp;"'!"&amp;G5181),"")</f>
        <v/>
      </c>
      <c r="F5181" s="550"/>
      <c r="R5181" s="1175"/>
    </row>
    <row r="5182" spans="1:18" ht="15.75" customHeight="1">
      <c r="A5182" s="1">
        <v>5177</v>
      </c>
      <c r="C5182" s="2" t="s">
        <v>3581</v>
      </c>
      <c r="E5182" t="str" cm="1">
        <f t="array" aca="1" ref="E5182" ca="1">IF(F5182&lt;&gt;"",INDIRECT("'"&amp;F5182&amp;"'!"&amp;G5182),"")</f>
        <v/>
      </c>
      <c r="F5182" s="550"/>
      <c r="R5182" s="1175"/>
    </row>
    <row r="5183" spans="1:18">
      <c r="A5183">
        <v>5178</v>
      </c>
      <c r="B5183" s="6">
        <f>'EstRev 6-10'!C186</f>
        <v>0</v>
      </c>
      <c r="D5183" t="b">
        <f ca="1">E5183=B5183</f>
        <v>1</v>
      </c>
      <c r="E5183" cm="1">
        <f t="array" aca="1" ref="E5183" ca="1">IF(F5183&lt;&gt;"",INDIRECT("'"&amp;F5183&amp;"'!"&amp;G5183),"")</f>
        <v>0</v>
      </c>
      <c r="F5183" s="1175" t="s">
        <v>4465</v>
      </c>
      <c r="G5183" t="s">
        <v>4004</v>
      </c>
      <c r="R5183" s="1175"/>
    </row>
    <row r="5184" spans="1:18">
      <c r="A5184">
        <v>5179</v>
      </c>
      <c r="B5184" s="6">
        <f>'EstRev 6-10'!C187</f>
        <v>0</v>
      </c>
      <c r="D5184" t="b">
        <f ca="1">E5184=B5184</f>
        <v>1</v>
      </c>
      <c r="E5184" cm="1">
        <f t="array" aca="1" ref="E5184" ca="1">IF(F5184&lt;&gt;"",INDIRECT("'"&amp;F5184&amp;"'!"&amp;G5184),"")</f>
        <v>0</v>
      </c>
      <c r="F5184" s="1175" t="s">
        <v>4465</v>
      </c>
      <c r="G5184" t="s">
        <v>4005</v>
      </c>
      <c r="R5184" s="1175"/>
    </row>
    <row r="5185" spans="1:18">
      <c r="A5185">
        <v>5180</v>
      </c>
      <c r="B5185" s="6">
        <f>'EstRev 6-10'!C188</f>
        <v>0</v>
      </c>
      <c r="D5185" t="b">
        <f ca="1">E5185=B5185</f>
        <v>1</v>
      </c>
      <c r="E5185" cm="1">
        <f t="array" aca="1" ref="E5185" ca="1">IF(F5185&lt;&gt;"",INDIRECT("'"&amp;F5185&amp;"'!"&amp;G5185),"")</f>
        <v>0</v>
      </c>
      <c r="F5185" s="1175" t="s">
        <v>4465</v>
      </c>
      <c r="G5185" t="s">
        <v>4006</v>
      </c>
      <c r="R5185" s="1175"/>
    </row>
    <row r="5186" spans="1:18">
      <c r="A5186">
        <v>5181</v>
      </c>
      <c r="B5186" s="6">
        <f>'EstRev 6-10'!C189</f>
        <v>0</v>
      </c>
      <c r="D5186" t="b">
        <f ca="1">E5186=B5186</f>
        <v>1</v>
      </c>
      <c r="E5186" cm="1">
        <f t="array" aca="1" ref="E5186" ca="1">IF(F5186&lt;&gt;"",INDIRECT("'"&amp;F5186&amp;"'!"&amp;G5186),"")</f>
        <v>0</v>
      </c>
      <c r="F5186" s="1175" t="s">
        <v>4465</v>
      </c>
      <c r="G5186" t="s">
        <v>4248</v>
      </c>
      <c r="R5186" s="1175"/>
    </row>
    <row r="5187" spans="1:18" ht="15" customHeight="1">
      <c r="A5187">
        <v>5182</v>
      </c>
      <c r="B5187" s="6">
        <f>'EstRev 6-10'!C190</f>
        <v>0</v>
      </c>
      <c r="D5187" t="b">
        <f ca="1">E5187=B5187</f>
        <v>1</v>
      </c>
      <c r="E5187" cm="1">
        <f t="array" aca="1" ref="E5187" ca="1">IF(F5187&lt;&gt;"",INDIRECT("'"&amp;F5187&amp;"'!"&amp;G5187),"")</f>
        <v>0</v>
      </c>
      <c r="F5187" s="1175" t="s">
        <v>4465</v>
      </c>
      <c r="G5187" t="s">
        <v>4671</v>
      </c>
      <c r="H5187" s="3"/>
      <c r="I5187" s="3"/>
      <c r="J5187" s="3"/>
    </row>
    <row r="5188" spans="1:18" ht="15.75" customHeight="1">
      <c r="A5188" s="1">
        <v>5183</v>
      </c>
      <c r="C5188" s="2" t="s">
        <v>3581</v>
      </c>
      <c r="E5188" t="str" cm="1">
        <f t="array" aca="1" ref="E5188" ca="1">IF(F5188&lt;&gt;"",INDIRECT("'"&amp;F5188&amp;"'!"&amp;G5188),"")</f>
        <v/>
      </c>
      <c r="F5188" s="550"/>
      <c r="R5188" s="1175"/>
    </row>
    <row r="5189" spans="1:18" ht="15.75" customHeight="1">
      <c r="A5189" s="1">
        <v>5184</v>
      </c>
      <c r="C5189" s="2" t="s">
        <v>3581</v>
      </c>
      <c r="E5189" t="str" cm="1">
        <f t="array" aca="1" ref="E5189" ca="1">IF(F5189&lt;&gt;"",INDIRECT("'"&amp;F5189&amp;"'!"&amp;G5189),"")</f>
        <v/>
      </c>
      <c r="F5189" s="550"/>
      <c r="R5189" s="1175"/>
    </row>
    <row r="5190" spans="1:18">
      <c r="A5190">
        <v>5185</v>
      </c>
      <c r="B5190" s="6">
        <f>'EstRev 6-10'!C193</f>
        <v>0</v>
      </c>
      <c r="D5190" t="b">
        <f ca="1">E5190=B5190</f>
        <v>1</v>
      </c>
      <c r="E5190" cm="1">
        <f t="array" aca="1" ref="E5190" ca="1">IF(F5190&lt;&gt;"",INDIRECT("'"&amp;F5190&amp;"'!"&amp;G5190),"")</f>
        <v>0</v>
      </c>
      <c r="F5190" s="1175" t="s">
        <v>4465</v>
      </c>
      <c r="G5190" t="s">
        <v>4672</v>
      </c>
      <c r="R5190" s="1175"/>
    </row>
    <row r="5191" spans="1:18">
      <c r="A5191">
        <v>5186</v>
      </c>
      <c r="B5191" s="6">
        <f>'EstRev 6-10'!C195</f>
        <v>0</v>
      </c>
      <c r="D5191" t="b">
        <f ca="1">E5191=B5191</f>
        <v>1</v>
      </c>
      <c r="E5191" cm="1">
        <f t="array" aca="1" ref="E5191" ca="1">IF(F5191&lt;&gt;"",INDIRECT("'"&amp;F5191&amp;"'!"&amp;G5191),"")</f>
        <v>0</v>
      </c>
      <c r="F5191" s="1175" t="s">
        <v>4465</v>
      </c>
      <c r="G5191" t="s">
        <v>4673</v>
      </c>
      <c r="R5191" s="1175"/>
    </row>
    <row r="5192" spans="1:18">
      <c r="A5192">
        <v>5187</v>
      </c>
      <c r="B5192" s="6">
        <f>'EstRev 6-10'!C196</f>
        <v>0</v>
      </c>
      <c r="D5192" t="b">
        <f ca="1">E5192=B5192</f>
        <v>1</v>
      </c>
      <c r="E5192" cm="1">
        <f t="array" aca="1" ref="E5192" ca="1">IF(F5192&lt;&gt;"",INDIRECT("'"&amp;F5192&amp;"'!"&amp;G5192),"")</f>
        <v>0</v>
      </c>
      <c r="F5192" s="1175" t="s">
        <v>4465</v>
      </c>
      <c r="G5192" t="s">
        <v>4674</v>
      </c>
      <c r="R5192" s="1175"/>
    </row>
    <row r="5193" spans="1:18" ht="15.75" customHeight="1">
      <c r="A5193" s="1">
        <v>5188</v>
      </c>
      <c r="C5193" s="2" t="s">
        <v>3581</v>
      </c>
      <c r="E5193" t="str" cm="1">
        <f t="array" aca="1" ref="E5193" ca="1">IF(F5193&lt;&gt;"",INDIRECT("'"&amp;F5193&amp;"'!"&amp;G5193),"")</f>
        <v/>
      </c>
      <c r="F5193" s="550"/>
      <c r="R5193" s="1175"/>
    </row>
    <row r="5194" spans="1:18" ht="15.75" customHeight="1">
      <c r="A5194" s="1">
        <v>5189</v>
      </c>
      <c r="C5194" s="2" t="s">
        <v>3581</v>
      </c>
      <c r="E5194" t="str" cm="1">
        <f t="array" aca="1" ref="E5194" ca="1">IF(F5194&lt;&gt;"",INDIRECT("'"&amp;F5194&amp;"'!"&amp;G5194),"")</f>
        <v/>
      </c>
      <c r="F5194" s="550"/>
      <c r="R5194" s="1175"/>
    </row>
    <row r="5195" spans="1:18" ht="15.75" customHeight="1">
      <c r="A5195" s="1">
        <v>5190</v>
      </c>
      <c r="C5195" s="2" t="s">
        <v>3581</v>
      </c>
      <c r="E5195" t="str" cm="1">
        <f t="array" aca="1" ref="E5195" ca="1">IF(F5195&lt;&gt;"",INDIRECT("'"&amp;F5195&amp;"'!"&amp;G5195),"")</f>
        <v/>
      </c>
      <c r="F5195" s="550"/>
      <c r="R5195" s="1175"/>
    </row>
    <row r="5196" spans="1:18" ht="15.75" customHeight="1">
      <c r="A5196" s="1">
        <v>5191</v>
      </c>
      <c r="C5196" s="2" t="s">
        <v>3871</v>
      </c>
      <c r="E5196" t="str" cm="1">
        <f t="array" aca="1" ref="E5196" ca="1">IF(F5196&lt;&gt;"",INDIRECT("'"&amp;F5196&amp;"'!"&amp;G5196),"")</f>
        <v/>
      </c>
      <c r="F5196" s="550"/>
    </row>
    <row r="5197" spans="1:18" ht="15.75" customHeight="1">
      <c r="A5197" s="1">
        <v>5192</v>
      </c>
      <c r="C5197" s="2" t="s">
        <v>3871</v>
      </c>
      <c r="E5197" t="str" cm="1">
        <f t="array" aca="1" ref="E5197" ca="1">IF(F5197&lt;&gt;"",INDIRECT("'"&amp;F5197&amp;"'!"&amp;G5197),"")</f>
        <v/>
      </c>
      <c r="F5197" s="550"/>
    </row>
    <row r="5198" spans="1:18" ht="15.75" customHeight="1">
      <c r="A5198" s="1">
        <v>5193</v>
      </c>
      <c r="C5198" s="2" t="s">
        <v>4551</v>
      </c>
      <c r="E5198" t="str" cm="1">
        <f t="array" aca="1" ref="E5198" ca="1">IF(F5198&lt;&gt;"",INDIRECT("'"&amp;F5198&amp;"'!"&amp;G5198),"")</f>
        <v/>
      </c>
      <c r="F5198" s="550"/>
    </row>
    <row r="5199" spans="1:18">
      <c r="A5199">
        <v>5194</v>
      </c>
      <c r="B5199" s="6">
        <f>'EstRev 6-10'!C197</f>
        <v>0</v>
      </c>
      <c r="D5199" t="b">
        <f ca="1">E5199=B5199</f>
        <v>1</v>
      </c>
      <c r="E5199" cm="1">
        <f t="array" aca="1" ref="E5199" ca="1">IF(F5199&lt;&gt;"",INDIRECT("'"&amp;F5199&amp;"'!"&amp;G5199),"")</f>
        <v>0</v>
      </c>
      <c r="F5199" s="1175" t="s">
        <v>4465</v>
      </c>
      <c r="G5199" t="s">
        <v>4675</v>
      </c>
      <c r="R5199" s="1175"/>
    </row>
    <row r="5200" spans="1:18">
      <c r="A5200">
        <v>5195</v>
      </c>
      <c r="B5200" s="6">
        <f>'EstRev 6-10'!C201</f>
        <v>0</v>
      </c>
      <c r="D5200" t="b">
        <f ca="1">E5200=B5200</f>
        <v>1</v>
      </c>
      <c r="E5200" cm="1">
        <f t="array" aca="1" ref="E5200" ca="1">IF(F5200&lt;&gt;"",INDIRECT("'"&amp;F5200&amp;"'!"&amp;G5200),"")</f>
        <v>0</v>
      </c>
      <c r="F5200" s="1175" t="s">
        <v>4465</v>
      </c>
      <c r="G5200" t="s">
        <v>4676</v>
      </c>
      <c r="R5200" s="1175"/>
    </row>
    <row r="5201" spans="1:18" ht="15.75" customHeight="1">
      <c r="A5201" s="1">
        <v>5196</v>
      </c>
      <c r="C5201" s="2" t="s">
        <v>3871</v>
      </c>
      <c r="E5201" t="str" cm="1">
        <f t="array" aca="1" ref="E5201" ca="1">IF(F5201&lt;&gt;"",INDIRECT("'"&amp;F5201&amp;"'!"&amp;G5201),"")</f>
        <v/>
      </c>
      <c r="F5201" s="550"/>
    </row>
    <row r="5202" spans="1:18" ht="15.75" customHeight="1">
      <c r="A5202" s="1">
        <v>5197</v>
      </c>
      <c r="C5202" s="2" t="s">
        <v>3581</v>
      </c>
      <c r="E5202" t="str" cm="1">
        <f t="array" aca="1" ref="E5202" ca="1">IF(F5202&lt;&gt;"",INDIRECT("'"&amp;F5202&amp;"'!"&amp;G5202),"")</f>
        <v/>
      </c>
      <c r="F5202" s="550"/>
    </row>
    <row r="5203" spans="1:18" ht="15.75" customHeight="1">
      <c r="A5203" s="1">
        <v>5198</v>
      </c>
      <c r="C5203" s="2" t="s">
        <v>3581</v>
      </c>
      <c r="E5203" t="str" cm="1">
        <f t="array" aca="1" ref="E5203" ca="1">IF(F5203&lt;&gt;"",INDIRECT("'"&amp;F5203&amp;"'!"&amp;G5203),"")</f>
        <v/>
      </c>
      <c r="F5203" s="550"/>
    </row>
    <row r="5204" spans="1:18" ht="15" customHeight="1">
      <c r="A5204">
        <v>5199</v>
      </c>
      <c r="B5204" s="6">
        <f>'EstRev 6-10'!C199</f>
        <v>0</v>
      </c>
      <c r="D5204" t="b">
        <f ca="1">E5204=B5204</f>
        <v>1</v>
      </c>
      <c r="E5204" cm="1">
        <f t="array" aca="1" ref="E5204" ca="1">IF(F5204&lt;&gt;"",INDIRECT("'"&amp;F5204&amp;"'!"&amp;G5204),"")</f>
        <v>0</v>
      </c>
      <c r="F5204" s="1175" t="s">
        <v>4465</v>
      </c>
      <c r="G5204" t="s">
        <v>4677</v>
      </c>
      <c r="H5204" s="3"/>
      <c r="I5204" s="3"/>
      <c r="J5204" s="3"/>
    </row>
    <row r="5205" spans="1:18" ht="15.75" customHeight="1">
      <c r="A5205" s="1">
        <v>5200</v>
      </c>
      <c r="C5205" s="2" t="s">
        <v>3581</v>
      </c>
      <c r="E5205" t="str" cm="1">
        <f t="array" aca="1" ref="E5205" ca="1">IF(F5205&lt;&gt;"",INDIRECT("'"&amp;F5205&amp;"'!"&amp;G5205),"")</f>
        <v/>
      </c>
      <c r="F5205" s="550"/>
    </row>
    <row r="5206" spans="1:18" ht="15.75" customHeight="1">
      <c r="A5206" s="1">
        <v>5201</v>
      </c>
      <c r="C5206" s="2" t="s">
        <v>3581</v>
      </c>
      <c r="E5206" t="str" cm="1">
        <f t="array" aca="1" ref="E5206" ca="1">IF(F5206&lt;&gt;"",INDIRECT("'"&amp;F5206&amp;"'!"&amp;G5206),"")</f>
        <v/>
      </c>
      <c r="F5206" s="550"/>
    </row>
    <row r="5207" spans="1:18" ht="15.75" customHeight="1">
      <c r="A5207" s="1">
        <v>5202</v>
      </c>
      <c r="C5207" s="2" t="s">
        <v>3581</v>
      </c>
      <c r="E5207" t="str" cm="1">
        <f t="array" aca="1" ref="E5207" ca="1">IF(F5207&lt;&gt;"",INDIRECT("'"&amp;F5207&amp;"'!"&amp;G5207),"")</f>
        <v/>
      </c>
      <c r="F5207" s="550"/>
      <c r="R5207" s="1175"/>
    </row>
    <row r="5208" spans="1:18" ht="15.75" customHeight="1">
      <c r="A5208" s="1">
        <v>5203</v>
      </c>
      <c r="C5208" s="2" t="s">
        <v>3581</v>
      </c>
      <c r="E5208" t="str" cm="1">
        <f t="array" aca="1" ref="E5208" ca="1">IF(F5208&lt;&gt;"",INDIRECT("'"&amp;F5208&amp;"'!"&amp;G5208),"")</f>
        <v/>
      </c>
      <c r="F5208" s="550"/>
      <c r="R5208" s="1175"/>
    </row>
    <row r="5209" spans="1:18" ht="15.75" customHeight="1">
      <c r="A5209" s="1">
        <v>5204</v>
      </c>
      <c r="C5209" s="2" t="s">
        <v>3581</v>
      </c>
      <c r="E5209" t="str" cm="1">
        <f t="array" aca="1" ref="E5209" ca="1">IF(F5209&lt;&gt;"",INDIRECT("'"&amp;F5209&amp;"'!"&amp;G5209),"")</f>
        <v/>
      </c>
      <c r="F5209" s="550"/>
      <c r="R5209" s="1175"/>
    </row>
    <row r="5210" spans="1:18" ht="15.75" customHeight="1">
      <c r="A5210" s="1">
        <v>5205</v>
      </c>
      <c r="C5210" s="2" t="s">
        <v>3581</v>
      </c>
      <c r="E5210" t="str" cm="1">
        <f t="array" aca="1" ref="E5210" ca="1">IF(F5210&lt;&gt;"",INDIRECT("'"&amp;F5210&amp;"'!"&amp;G5210),"")</f>
        <v/>
      </c>
      <c r="F5210" s="550"/>
      <c r="R5210" s="1175"/>
    </row>
    <row r="5211" spans="1:18" ht="15.75" customHeight="1">
      <c r="A5211" s="1">
        <v>5206</v>
      </c>
      <c r="C5211" s="2" t="s">
        <v>3581</v>
      </c>
      <c r="E5211" t="str" cm="1">
        <f t="array" aca="1" ref="E5211" ca="1">IF(F5211&lt;&gt;"",INDIRECT("'"&amp;F5211&amp;"'!"&amp;G5211),"")</f>
        <v/>
      </c>
      <c r="F5211" s="550"/>
      <c r="R5211" s="1175"/>
    </row>
    <row r="5212" spans="1:18" ht="15.75" customHeight="1">
      <c r="A5212" s="1">
        <v>5207</v>
      </c>
      <c r="C5212" s="2" t="s">
        <v>3581</v>
      </c>
      <c r="E5212" t="str" cm="1">
        <f t="array" aca="1" ref="E5212" ca="1">IF(F5212&lt;&gt;"",INDIRECT("'"&amp;F5212&amp;"'!"&amp;G5212),"")</f>
        <v/>
      </c>
      <c r="F5212" s="550"/>
      <c r="R5212" s="1175"/>
    </row>
    <row r="5213" spans="1:18" ht="15.75" customHeight="1">
      <c r="A5213" s="1">
        <v>5208</v>
      </c>
      <c r="C5213" s="2" t="s">
        <v>3581</v>
      </c>
      <c r="E5213" t="str" cm="1">
        <f t="array" aca="1" ref="E5213" ca="1">IF(F5213&lt;&gt;"",INDIRECT("'"&amp;F5213&amp;"'!"&amp;G5213),"")</f>
        <v/>
      </c>
      <c r="F5213" s="550"/>
      <c r="R5213" s="1175"/>
    </row>
    <row r="5214" spans="1:18" ht="15.75" customHeight="1">
      <c r="A5214" s="1">
        <v>5209</v>
      </c>
      <c r="C5214" s="2" t="s">
        <v>3581</v>
      </c>
      <c r="E5214" t="str" cm="1">
        <f t="array" aca="1" ref="E5214" ca="1">IF(F5214&lt;&gt;"",INDIRECT("'"&amp;F5214&amp;"'!"&amp;G5214),"")</f>
        <v/>
      </c>
      <c r="F5214" s="550"/>
      <c r="R5214" s="1175"/>
    </row>
    <row r="5215" spans="1:18" ht="15.75" customHeight="1">
      <c r="A5215" s="1">
        <v>5210</v>
      </c>
      <c r="C5215" s="2" t="s">
        <v>3581</v>
      </c>
      <c r="E5215" t="str" cm="1">
        <f t="array" aca="1" ref="E5215" ca="1">IF(F5215&lt;&gt;"",INDIRECT("'"&amp;F5215&amp;"'!"&amp;G5215),"")</f>
        <v/>
      </c>
      <c r="F5215" s="550"/>
      <c r="R5215" s="1175"/>
    </row>
    <row r="5216" spans="1:18" ht="15.75" customHeight="1">
      <c r="A5216" s="1">
        <v>5211</v>
      </c>
      <c r="C5216" s="2" t="s">
        <v>3581</v>
      </c>
      <c r="E5216" t="str" cm="1">
        <f t="array" aca="1" ref="E5216" ca="1">IF(F5216&lt;&gt;"",INDIRECT("'"&amp;F5216&amp;"'!"&amp;G5216),"")</f>
        <v/>
      </c>
      <c r="F5216" s="550"/>
      <c r="R5216" s="1175"/>
    </row>
    <row r="5217" spans="1:18" ht="15.75" customHeight="1">
      <c r="A5217" s="1">
        <v>5212</v>
      </c>
      <c r="C5217" s="2" t="s">
        <v>3581</v>
      </c>
      <c r="E5217" t="str" cm="1">
        <f t="array" aca="1" ref="E5217" ca="1">IF(F5217&lt;&gt;"",INDIRECT("'"&amp;F5217&amp;"'!"&amp;G5217),"")</f>
        <v/>
      </c>
      <c r="F5217" s="550"/>
      <c r="R5217" s="1175"/>
    </row>
    <row r="5218" spans="1:18">
      <c r="A5218">
        <v>5213</v>
      </c>
      <c r="B5218" s="6">
        <f>'EstRev 6-10'!C207</f>
        <v>0</v>
      </c>
      <c r="D5218" t="b">
        <f ca="1">E5218=B5218</f>
        <v>1</v>
      </c>
      <c r="E5218" cm="1">
        <f t="array" aca="1" ref="E5218" ca="1">IF(F5218&lt;&gt;"",INDIRECT("'"&amp;F5218&amp;"'!"&amp;G5218),"")</f>
        <v>0</v>
      </c>
      <c r="F5218" s="1175" t="s">
        <v>4465</v>
      </c>
      <c r="G5218" t="s">
        <v>4678</v>
      </c>
      <c r="R5218" s="1175"/>
    </row>
    <row r="5219" spans="1:18" ht="15" customHeight="1">
      <c r="A5219">
        <v>5214</v>
      </c>
      <c r="B5219" s="6">
        <f>'EstRev 6-10'!C208</f>
        <v>0</v>
      </c>
      <c r="D5219" t="b">
        <f ca="1">E5219=B5219</f>
        <v>1</v>
      </c>
      <c r="E5219" cm="1">
        <f t="array" aca="1" ref="E5219" ca="1">IF(F5219&lt;&gt;"",INDIRECT("'"&amp;F5219&amp;"'!"&amp;G5219),"")</f>
        <v>0</v>
      </c>
      <c r="F5219" s="1175" t="s">
        <v>4465</v>
      </c>
      <c r="G5219" t="s">
        <v>4679</v>
      </c>
      <c r="H5219" s="3"/>
      <c r="I5219" s="3"/>
      <c r="J5219" s="3"/>
    </row>
    <row r="5220" spans="1:18" ht="15.75" customHeight="1">
      <c r="A5220" s="1">
        <v>5215</v>
      </c>
      <c r="C5220" s="2" t="s">
        <v>3581</v>
      </c>
      <c r="E5220" t="str" cm="1">
        <f t="array" aca="1" ref="E5220" ca="1">IF(F5220&lt;&gt;"",INDIRECT("'"&amp;F5220&amp;"'!"&amp;G5220),"")</f>
        <v/>
      </c>
      <c r="F5220" s="550"/>
      <c r="R5220" s="1175"/>
    </row>
    <row r="5221" spans="1:18" ht="15.75" customHeight="1">
      <c r="A5221" s="1">
        <v>5216</v>
      </c>
      <c r="C5221" s="2" t="s">
        <v>3581</v>
      </c>
      <c r="E5221" t="str" cm="1">
        <f t="array" aca="1" ref="E5221" ca="1">IF(F5221&lt;&gt;"",INDIRECT("'"&amp;F5221&amp;"'!"&amp;G5221),"")</f>
        <v/>
      </c>
      <c r="F5221" s="550"/>
      <c r="R5221" s="1175"/>
    </row>
    <row r="5222" spans="1:18">
      <c r="A5222">
        <v>5217</v>
      </c>
      <c r="B5222" s="6">
        <f>'EstRev 6-10'!C209</f>
        <v>0</v>
      </c>
      <c r="D5222" t="b">
        <f ca="1">E5222=B5222</f>
        <v>1</v>
      </c>
      <c r="E5222" cm="1">
        <f t="array" aca="1" ref="E5222" ca="1">IF(F5222&lt;&gt;"",INDIRECT("'"&amp;F5222&amp;"'!"&amp;G5222),"")</f>
        <v>0</v>
      </c>
      <c r="F5222" s="1175" t="s">
        <v>4465</v>
      </c>
      <c r="G5222" t="s">
        <v>4680</v>
      </c>
      <c r="R5222" s="1175"/>
    </row>
    <row r="5223" spans="1:18">
      <c r="A5223">
        <v>5218</v>
      </c>
      <c r="B5223" s="6">
        <f>'EstRev 6-10'!C210</f>
        <v>0</v>
      </c>
      <c r="D5223" t="b">
        <f ca="1">E5223=B5223</f>
        <v>1</v>
      </c>
      <c r="E5223" cm="1">
        <f t="array" aca="1" ref="E5223" ca="1">IF(F5223&lt;&gt;"",INDIRECT("'"&amp;F5223&amp;"'!"&amp;G5223),"")</f>
        <v>0</v>
      </c>
      <c r="F5223" s="1175" t="s">
        <v>4465</v>
      </c>
      <c r="G5223" t="s">
        <v>4681</v>
      </c>
      <c r="R5223" s="1175"/>
    </row>
    <row r="5224" spans="1:18">
      <c r="A5224">
        <v>5219</v>
      </c>
      <c r="B5224" s="6">
        <f>'EstRev 6-10'!C211</f>
        <v>0</v>
      </c>
      <c r="D5224" t="b">
        <f ca="1">E5224=B5224</f>
        <v>1</v>
      </c>
      <c r="E5224" cm="1">
        <f t="array" aca="1" ref="E5224" ca="1">IF(F5224&lt;&gt;"",INDIRECT("'"&amp;F5224&amp;"'!"&amp;G5224),"")</f>
        <v>0</v>
      </c>
      <c r="F5224" s="1175" t="s">
        <v>4465</v>
      </c>
      <c r="G5224" t="s">
        <v>4682</v>
      </c>
      <c r="R5224" s="1175"/>
    </row>
    <row r="5225" spans="1:18" ht="15.75" customHeight="1">
      <c r="A5225" s="1">
        <v>5220</v>
      </c>
      <c r="C5225" s="2" t="s">
        <v>3581</v>
      </c>
      <c r="E5225" t="str" cm="1">
        <f t="array" aca="1" ref="E5225" ca="1">IF(F5225&lt;&gt;"",INDIRECT("'"&amp;F5225&amp;"'!"&amp;G5225),"")</f>
        <v/>
      </c>
      <c r="F5225" s="550"/>
      <c r="R5225" s="1175"/>
    </row>
    <row r="5226" spans="1:18" ht="15.75" customHeight="1">
      <c r="A5226" s="1">
        <v>5221</v>
      </c>
      <c r="C5226" s="2" t="s">
        <v>3581</v>
      </c>
      <c r="E5226" t="str" cm="1">
        <f t="array" aca="1" ref="E5226" ca="1">IF(F5226&lt;&gt;"",INDIRECT("'"&amp;F5226&amp;"'!"&amp;G5226),"")</f>
        <v/>
      </c>
      <c r="F5226" s="550"/>
      <c r="R5226" s="1175"/>
    </row>
    <row r="5227" spans="1:18" ht="15.75" customHeight="1">
      <c r="A5227" s="1">
        <v>5222</v>
      </c>
      <c r="C5227" s="2" t="s">
        <v>3581</v>
      </c>
      <c r="E5227" t="str" cm="1">
        <f t="array" aca="1" ref="E5227" ca="1">IF(F5227&lt;&gt;"",INDIRECT("'"&amp;F5227&amp;"'!"&amp;G5227),"")</f>
        <v/>
      </c>
      <c r="F5227" s="550"/>
      <c r="R5227" s="1175"/>
    </row>
    <row r="5228" spans="1:18" ht="15.75" customHeight="1">
      <c r="A5228" s="1">
        <v>5223</v>
      </c>
      <c r="C5228" s="2" t="s">
        <v>3581</v>
      </c>
      <c r="E5228" t="str" cm="1">
        <f t="array" aca="1" ref="E5228" ca="1">IF(F5228&lt;&gt;"",INDIRECT("'"&amp;F5228&amp;"'!"&amp;G5228),"")</f>
        <v/>
      </c>
      <c r="F5228" s="550"/>
      <c r="R5228" s="1175"/>
    </row>
    <row r="5229" spans="1:18" ht="15.75" customHeight="1">
      <c r="A5229" s="1">
        <v>5224</v>
      </c>
      <c r="C5229" s="2" t="s">
        <v>3581</v>
      </c>
      <c r="E5229" t="str" cm="1">
        <f t="array" aca="1" ref="E5229" ca="1">IF(F5229&lt;&gt;"",INDIRECT("'"&amp;F5229&amp;"'!"&amp;G5229),"")</f>
        <v/>
      </c>
      <c r="F5229" s="550"/>
      <c r="R5229" s="1175"/>
    </row>
    <row r="5230" spans="1:18">
      <c r="A5230">
        <v>5225</v>
      </c>
      <c r="B5230" s="6">
        <f>'EstRev 6-10'!C213</f>
        <v>0</v>
      </c>
      <c r="D5230" t="b">
        <f ca="1">E5230=B5230</f>
        <v>1</v>
      </c>
      <c r="E5230" cm="1">
        <f t="array" aca="1" ref="E5230" ca="1">IF(F5230&lt;&gt;"",INDIRECT("'"&amp;F5230&amp;"'!"&amp;G5230),"")</f>
        <v>0</v>
      </c>
      <c r="F5230" s="1175" t="s">
        <v>4465</v>
      </c>
      <c r="G5230" t="s">
        <v>4683</v>
      </c>
      <c r="R5230" s="1175"/>
    </row>
    <row r="5231" spans="1:18" ht="15.75" customHeight="1">
      <c r="A5231" s="1">
        <v>5226</v>
      </c>
      <c r="C5231" s="2" t="s">
        <v>3581</v>
      </c>
      <c r="E5231" t="str" cm="1">
        <f t="array" aca="1" ref="E5231" ca="1">IF(F5231&lt;&gt;"",INDIRECT("'"&amp;F5231&amp;"'!"&amp;G5231),"")</f>
        <v/>
      </c>
      <c r="F5231" s="550"/>
      <c r="R5231" s="1175"/>
    </row>
    <row r="5232" spans="1:18" ht="15.75" customHeight="1">
      <c r="A5232" s="1">
        <v>5227</v>
      </c>
      <c r="C5232" s="2" t="s">
        <v>3581</v>
      </c>
      <c r="E5232" t="str" cm="1">
        <f t="array" aca="1" ref="E5232" ca="1">IF(F5232&lt;&gt;"",INDIRECT("'"&amp;F5232&amp;"'!"&amp;G5232),"")</f>
        <v/>
      </c>
      <c r="F5232" s="550"/>
      <c r="R5232" s="1175"/>
    </row>
    <row r="5233" spans="1:18" ht="15.75" customHeight="1">
      <c r="A5233" s="1">
        <v>5228</v>
      </c>
      <c r="C5233" s="2" t="s">
        <v>3581</v>
      </c>
      <c r="E5233" t="str" cm="1">
        <f t="array" aca="1" ref="E5233" ca="1">IF(F5233&lt;&gt;"",INDIRECT("'"&amp;F5233&amp;"'!"&amp;G5233),"")</f>
        <v/>
      </c>
      <c r="F5233" s="550"/>
      <c r="R5233" s="1175"/>
    </row>
    <row r="5234" spans="1:18" ht="15.75" customHeight="1">
      <c r="A5234" s="1">
        <v>5229</v>
      </c>
      <c r="C5234" s="2" t="s">
        <v>3581</v>
      </c>
      <c r="E5234" t="str" cm="1">
        <f t="array" aca="1" ref="E5234" ca="1">IF(F5234&lt;&gt;"",INDIRECT("'"&amp;F5234&amp;"'!"&amp;G5234),"")</f>
        <v/>
      </c>
      <c r="F5234" s="550"/>
      <c r="R5234" s="1175"/>
    </row>
    <row r="5235" spans="1:18" ht="15.75" customHeight="1">
      <c r="A5235" s="1">
        <v>5230</v>
      </c>
      <c r="C5235" s="2" t="s">
        <v>3871</v>
      </c>
      <c r="E5235" t="str" cm="1">
        <f t="array" aca="1" ref="E5235" ca="1">IF(F5235&lt;&gt;"",INDIRECT("'"&amp;F5235&amp;"'!"&amp;G5235),"")</f>
        <v/>
      </c>
      <c r="F5235" s="550"/>
      <c r="R5235" s="1175"/>
    </row>
    <row r="5236" spans="1:18" ht="15.75" customHeight="1">
      <c r="A5236" s="1">
        <v>5231</v>
      </c>
      <c r="C5236" s="2" t="s">
        <v>3581</v>
      </c>
      <c r="E5236" t="str" cm="1">
        <f t="array" aca="1" ref="E5236" ca="1">IF(F5236&lt;&gt;"",INDIRECT("'"&amp;F5236&amp;"'!"&amp;G5236),"")</f>
        <v/>
      </c>
      <c r="F5236" s="550"/>
      <c r="R5236" s="1175"/>
    </row>
    <row r="5237" spans="1:18" ht="15.75" customHeight="1">
      <c r="A5237" s="1">
        <v>5232</v>
      </c>
      <c r="C5237" s="2" t="s">
        <v>3581</v>
      </c>
      <c r="E5237" t="str" cm="1">
        <f t="array" aca="1" ref="E5237" ca="1">IF(F5237&lt;&gt;"",INDIRECT("'"&amp;F5237&amp;"'!"&amp;G5237),"")</f>
        <v/>
      </c>
      <c r="F5237" s="550"/>
      <c r="R5237" s="1175"/>
    </row>
    <row r="5238" spans="1:18" ht="15.75" customHeight="1">
      <c r="A5238" s="1">
        <v>5233</v>
      </c>
      <c r="C5238" s="2" t="s">
        <v>3581</v>
      </c>
      <c r="E5238" t="str" cm="1">
        <f t="array" aca="1" ref="E5238" ca="1">IF(F5238&lt;&gt;"",INDIRECT("'"&amp;F5238&amp;"'!"&amp;G5238),"")</f>
        <v/>
      </c>
      <c r="F5238" s="550"/>
      <c r="R5238" s="1175"/>
    </row>
    <row r="5239" spans="1:18" ht="15.75" customHeight="1">
      <c r="A5239" s="1">
        <v>5234</v>
      </c>
      <c r="C5239" s="2" t="s">
        <v>3581</v>
      </c>
      <c r="E5239" t="str" cm="1">
        <f t="array" aca="1" ref="E5239" ca="1">IF(F5239&lt;&gt;"",INDIRECT("'"&amp;F5239&amp;"'!"&amp;G5239),"")</f>
        <v/>
      </c>
      <c r="F5239" s="550"/>
      <c r="R5239" s="1175"/>
    </row>
    <row r="5240" spans="1:18" ht="15.75" customHeight="1">
      <c r="A5240" s="1">
        <v>5235</v>
      </c>
      <c r="C5240" s="2" t="s">
        <v>3871</v>
      </c>
      <c r="E5240" t="str" cm="1">
        <f t="array" aca="1" ref="E5240" ca="1">IF(F5240&lt;&gt;"",INDIRECT("'"&amp;F5240&amp;"'!"&amp;G5240),"")</f>
        <v/>
      </c>
      <c r="F5240" s="550"/>
      <c r="R5240" s="1175"/>
    </row>
    <row r="5241" spans="1:18" ht="15.75" customHeight="1">
      <c r="A5241" s="1">
        <v>5236</v>
      </c>
      <c r="C5241" s="2" t="s">
        <v>3871</v>
      </c>
      <c r="E5241" t="str" cm="1">
        <f t="array" aca="1" ref="E5241" ca="1">IF(F5241&lt;&gt;"",INDIRECT("'"&amp;F5241&amp;"'!"&amp;G5241),"")</f>
        <v/>
      </c>
      <c r="F5241" s="550"/>
      <c r="R5241" s="1175"/>
    </row>
    <row r="5242" spans="1:18" ht="15.75" customHeight="1">
      <c r="A5242" s="1">
        <v>5237</v>
      </c>
      <c r="C5242" s="2" t="s">
        <v>3581</v>
      </c>
      <c r="E5242" t="str" cm="1">
        <f t="array" aca="1" ref="E5242" ca="1">IF(F5242&lt;&gt;"",INDIRECT("'"&amp;F5242&amp;"'!"&amp;G5242),"")</f>
        <v/>
      </c>
      <c r="F5242" s="550"/>
      <c r="R5242" s="1175"/>
    </row>
    <row r="5243" spans="1:18" ht="15.75" customHeight="1">
      <c r="A5243" s="1">
        <v>5238</v>
      </c>
      <c r="C5243" s="2" t="s">
        <v>3581</v>
      </c>
      <c r="E5243" t="str" cm="1">
        <f t="array" aca="1" ref="E5243" ca="1">IF(F5243&lt;&gt;"",INDIRECT("'"&amp;F5243&amp;"'!"&amp;G5243),"")</f>
        <v/>
      </c>
      <c r="F5243" s="550"/>
      <c r="R5243" s="1175"/>
    </row>
    <row r="5244" spans="1:18" ht="15.75" customHeight="1">
      <c r="A5244" s="1">
        <v>5239</v>
      </c>
      <c r="C5244" s="2" t="s">
        <v>3581</v>
      </c>
      <c r="E5244" t="str" cm="1">
        <f t="array" aca="1" ref="E5244" ca="1">IF(F5244&lt;&gt;"",INDIRECT("'"&amp;F5244&amp;"'!"&amp;G5244),"")</f>
        <v/>
      </c>
      <c r="F5244" s="550"/>
      <c r="R5244" s="1175"/>
    </row>
    <row r="5245" spans="1:18">
      <c r="A5245">
        <v>5240</v>
      </c>
      <c r="B5245" s="6">
        <f>'EstRev 6-10'!C215</f>
        <v>84750</v>
      </c>
      <c r="D5245" t="b">
        <f ca="1">E5245=B5245</f>
        <v>1</v>
      </c>
      <c r="E5245" cm="1">
        <f t="array" aca="1" ref="E5245" ca="1">IF(F5245&lt;&gt;"",INDIRECT("'"&amp;F5245&amp;"'!"&amp;G5245),"")</f>
        <v>84750</v>
      </c>
      <c r="F5245" s="1175" t="s">
        <v>4465</v>
      </c>
      <c r="G5245" t="s">
        <v>4684</v>
      </c>
      <c r="R5245" s="1175"/>
    </row>
    <row r="5246" spans="1:18" ht="15.75" customHeight="1">
      <c r="A5246" s="1">
        <v>5241</v>
      </c>
      <c r="C5246" s="2" t="s">
        <v>3581</v>
      </c>
      <c r="E5246" t="str" cm="1">
        <f t="array" aca="1" ref="E5246" ca="1">IF(F5246&lt;&gt;"",INDIRECT("'"&amp;F5246&amp;"'!"&amp;G5246),"")</f>
        <v/>
      </c>
      <c r="F5246" s="550"/>
      <c r="R5246" s="1175"/>
    </row>
    <row r="5247" spans="1:18" ht="15.75" customHeight="1">
      <c r="A5247" s="1">
        <v>5242</v>
      </c>
      <c r="C5247" s="2" t="s">
        <v>3581</v>
      </c>
      <c r="E5247" t="str" cm="1">
        <f t="array" aca="1" ref="E5247" ca="1">IF(F5247&lt;&gt;"",INDIRECT("'"&amp;F5247&amp;"'!"&amp;G5247),"")</f>
        <v/>
      </c>
      <c r="F5247" s="550"/>
      <c r="R5247" s="1175"/>
    </row>
    <row r="5248" spans="1:18">
      <c r="A5248">
        <v>5243</v>
      </c>
      <c r="B5248" s="6">
        <f>'EstRev 6-10'!C217</f>
        <v>84750</v>
      </c>
      <c r="D5248" t="b">
        <f ca="1">E5248=B5248</f>
        <v>1</v>
      </c>
      <c r="E5248" cm="1">
        <f t="array" aca="1" ref="E5248" ca="1">IF(F5248&lt;&gt;"",INDIRECT("'"&amp;F5248&amp;"'!"&amp;G5248),"")</f>
        <v>84750</v>
      </c>
      <c r="F5248" s="1175" t="s">
        <v>4465</v>
      </c>
      <c r="G5248" t="s">
        <v>4685</v>
      </c>
      <c r="R5248" s="1175"/>
    </row>
    <row r="5249" spans="1:18" ht="15.75" customHeight="1">
      <c r="A5249" s="1">
        <v>5244</v>
      </c>
      <c r="C5249" s="2" t="s">
        <v>3581</v>
      </c>
      <c r="E5249" t="str" cm="1">
        <f t="array" aca="1" ref="E5249" ca="1">IF(F5249&lt;&gt;"",INDIRECT("'"&amp;F5249&amp;"'!"&amp;G5249),"")</f>
        <v/>
      </c>
      <c r="F5249" s="550"/>
      <c r="R5249" s="1175"/>
    </row>
    <row r="5250" spans="1:18" ht="15.75" customHeight="1">
      <c r="A5250" s="1">
        <v>5245</v>
      </c>
      <c r="C5250" s="2" t="s">
        <v>3581</v>
      </c>
      <c r="E5250" t="str" cm="1">
        <f t="array" aca="1" ref="E5250" ca="1">IF(F5250&lt;&gt;"",INDIRECT("'"&amp;F5250&amp;"'!"&amp;G5250),"")</f>
        <v/>
      </c>
      <c r="F5250" s="550"/>
      <c r="R5250" s="1175"/>
    </row>
    <row r="5251" spans="1:18" ht="15.75" customHeight="1">
      <c r="A5251" s="1">
        <v>5246</v>
      </c>
      <c r="C5251" s="2" t="s">
        <v>3581</v>
      </c>
      <c r="E5251" t="str" cm="1">
        <f t="array" aca="1" ref="E5251" ca="1">IF(F5251&lt;&gt;"",INDIRECT("'"&amp;F5251&amp;"'!"&amp;G5251),"")</f>
        <v/>
      </c>
      <c r="F5251" s="550"/>
      <c r="R5251" s="1175"/>
    </row>
    <row r="5252" spans="1:18" ht="15.75" customHeight="1">
      <c r="A5252" s="1">
        <v>5247</v>
      </c>
      <c r="C5252" s="2" t="s">
        <v>3581</v>
      </c>
      <c r="E5252" t="str" cm="1">
        <f t="array" aca="1" ref="E5252" ca="1">IF(F5252&lt;&gt;"",INDIRECT("'"&amp;F5252&amp;"'!"&amp;G5252),"")</f>
        <v/>
      </c>
      <c r="F5252" s="550"/>
      <c r="R5252" s="1175"/>
    </row>
    <row r="5253" spans="1:18" ht="15.75" customHeight="1">
      <c r="A5253" s="1">
        <v>5248</v>
      </c>
      <c r="C5253" s="2" t="s">
        <v>3581</v>
      </c>
      <c r="E5253" t="str" cm="1">
        <f t="array" aca="1" ref="E5253" ca="1">IF(F5253&lt;&gt;"",INDIRECT("'"&amp;F5253&amp;"'!"&amp;G5253),"")</f>
        <v/>
      </c>
      <c r="F5253" s="550"/>
      <c r="R5253" s="1175"/>
    </row>
    <row r="5254" spans="1:18">
      <c r="A5254">
        <v>5249</v>
      </c>
      <c r="B5254" s="6">
        <f>'EstRev 6-10'!C218</f>
        <v>0</v>
      </c>
      <c r="D5254" t="b">
        <f ca="1">E5254=B5254</f>
        <v>1</v>
      </c>
      <c r="E5254" cm="1">
        <f t="array" aca="1" ref="E5254" ca="1">IF(F5254&lt;&gt;"",INDIRECT("'"&amp;F5254&amp;"'!"&amp;G5254),"")</f>
        <v>0</v>
      </c>
      <c r="F5254" s="1175" t="s">
        <v>4465</v>
      </c>
      <c r="G5254" t="s">
        <v>4686</v>
      </c>
      <c r="R5254" s="1175"/>
    </row>
    <row r="5255" spans="1:18" ht="15.75" customHeight="1">
      <c r="A5255" s="1">
        <v>5250</v>
      </c>
      <c r="C5255" s="2" t="s">
        <v>3581</v>
      </c>
      <c r="E5255" t="str" cm="1">
        <f t="array" aca="1" ref="E5255" ca="1">IF(F5255&lt;&gt;"",INDIRECT("'"&amp;F5255&amp;"'!"&amp;G5255),"")</f>
        <v/>
      </c>
      <c r="F5255" s="550"/>
      <c r="R5255" s="1175"/>
    </row>
    <row r="5256" spans="1:18">
      <c r="A5256">
        <v>5251</v>
      </c>
      <c r="B5256" s="6">
        <f>'EstRev 6-10'!C226</f>
        <v>0</v>
      </c>
      <c r="D5256" t="b">
        <f ca="1">E5256=B5256</f>
        <v>1</v>
      </c>
      <c r="E5256" cm="1">
        <f t="array" aca="1" ref="E5256" ca="1">IF(F5256&lt;&gt;"",INDIRECT("'"&amp;F5256&amp;"'!"&amp;G5256),"")</f>
        <v>0</v>
      </c>
      <c r="F5256" s="1175" t="s">
        <v>4465</v>
      </c>
      <c r="G5256" t="s">
        <v>4687</v>
      </c>
      <c r="R5256" s="1175"/>
    </row>
    <row r="5257" spans="1:18" ht="15.75" customHeight="1">
      <c r="A5257" s="1">
        <v>5252</v>
      </c>
      <c r="C5257" s="2" t="s">
        <v>4551</v>
      </c>
      <c r="E5257" t="str" cm="1">
        <f t="array" aca="1" ref="E5257" ca="1">IF(F5257&lt;&gt;"",INDIRECT("'"&amp;F5257&amp;"'!"&amp;G5257),"")</f>
        <v/>
      </c>
      <c r="F5257" s="550"/>
      <c r="R5257" s="1175"/>
    </row>
    <row r="5258" spans="1:18" ht="15.75" customHeight="1">
      <c r="A5258" s="1">
        <v>5253</v>
      </c>
      <c r="C5258" s="2" t="s">
        <v>3581</v>
      </c>
      <c r="E5258" t="str" cm="1">
        <f t="array" aca="1" ref="E5258" ca="1">IF(F5258&lt;&gt;"",INDIRECT("'"&amp;F5258&amp;"'!"&amp;G5258),"")</f>
        <v/>
      </c>
      <c r="F5258" s="550"/>
      <c r="R5258" s="1175"/>
    </row>
    <row r="5259" spans="1:18">
      <c r="A5259">
        <v>5254</v>
      </c>
      <c r="B5259" s="6">
        <f>'EstRev 6-10'!C228</f>
        <v>0</v>
      </c>
      <c r="D5259" t="b">
        <f ca="1">E5259=B5259</f>
        <v>1</v>
      </c>
      <c r="E5259" cm="1">
        <f t="array" aca="1" ref="E5259" ca="1">IF(F5259&lt;&gt;"",INDIRECT("'"&amp;F5259&amp;"'!"&amp;G5259),"")</f>
        <v>0</v>
      </c>
      <c r="F5259" s="1175" t="s">
        <v>4465</v>
      </c>
      <c r="G5259" t="s">
        <v>4688</v>
      </c>
      <c r="R5259" s="1175"/>
    </row>
    <row r="5260" spans="1:18" ht="15.75" customHeight="1">
      <c r="A5260" s="1">
        <v>5255</v>
      </c>
      <c r="C5260" s="2" t="s">
        <v>3581</v>
      </c>
      <c r="E5260" t="str" cm="1">
        <f t="array" aca="1" ref="E5260" ca="1">IF(F5260&lt;&gt;"",INDIRECT("'"&amp;F5260&amp;"'!"&amp;G5260),"")</f>
        <v/>
      </c>
      <c r="F5260" s="550"/>
      <c r="R5260" s="1175"/>
    </row>
    <row r="5261" spans="1:18" ht="15" customHeight="1">
      <c r="A5261">
        <v>5256</v>
      </c>
      <c r="B5261" s="6">
        <f>'EstRev 6-10'!C229</f>
        <v>0</v>
      </c>
      <c r="D5261" t="b">
        <f ca="1">E5261=B5261</f>
        <v>1</v>
      </c>
      <c r="E5261" cm="1">
        <f t="array" aca="1" ref="E5261" ca="1">IF(F5261&lt;&gt;"",INDIRECT("'"&amp;F5261&amp;"'!"&amp;G5261),"")</f>
        <v>0</v>
      </c>
      <c r="F5261" s="1175" t="s">
        <v>4465</v>
      </c>
      <c r="G5261" t="s">
        <v>4689</v>
      </c>
      <c r="H5261" s="3"/>
      <c r="I5261" s="3"/>
      <c r="J5261" s="3"/>
    </row>
    <row r="5262" spans="1:18" ht="15.75" customHeight="1">
      <c r="A5262" s="1">
        <v>5257</v>
      </c>
      <c r="C5262" s="2" t="s">
        <v>3581</v>
      </c>
      <c r="E5262" t="str" cm="1">
        <f t="array" aca="1" ref="E5262" ca="1">IF(F5262&lt;&gt;"",INDIRECT("'"&amp;F5262&amp;"'!"&amp;G5262),"")</f>
        <v/>
      </c>
      <c r="F5262" s="550"/>
      <c r="R5262" s="1175"/>
    </row>
    <row r="5263" spans="1:18" ht="15.75" customHeight="1">
      <c r="A5263" s="1">
        <v>5258</v>
      </c>
      <c r="C5263" s="2" t="s">
        <v>3871</v>
      </c>
      <c r="E5263" t="str" cm="1">
        <f t="array" aca="1" ref="E5263" ca="1">IF(F5263&lt;&gt;"",INDIRECT("'"&amp;F5263&amp;"'!"&amp;G5263),"")</f>
        <v/>
      </c>
      <c r="F5263" s="550"/>
      <c r="R5263" s="1175"/>
    </row>
    <row r="5264" spans="1:18">
      <c r="A5264">
        <v>5259</v>
      </c>
      <c r="B5264" s="6">
        <f>'EstRev 6-10'!C238</f>
        <v>84750</v>
      </c>
      <c r="D5264" t="b">
        <f ca="1">E5264=B5264</f>
        <v>1</v>
      </c>
      <c r="E5264" cm="1">
        <f t="array" aca="1" ref="E5264" ca="1">IF(F5264&lt;&gt;"",INDIRECT("'"&amp;F5264&amp;"'!"&amp;G5264),"")</f>
        <v>84750</v>
      </c>
      <c r="F5264" s="1175" t="s">
        <v>4465</v>
      </c>
      <c r="G5264" t="s">
        <v>4690</v>
      </c>
      <c r="R5264" s="1175"/>
    </row>
    <row r="5265" spans="1:18" ht="15.75" customHeight="1">
      <c r="A5265" s="1">
        <v>5260</v>
      </c>
      <c r="C5265" s="2" t="s">
        <v>3581</v>
      </c>
      <c r="E5265" t="str" cm="1">
        <f t="array" aca="1" ref="E5265" ca="1">IF(F5265&lt;&gt;"",INDIRECT("'"&amp;F5265&amp;"'!"&amp;G5265),"")</f>
        <v/>
      </c>
      <c r="F5265" s="550"/>
      <c r="R5265" s="1175"/>
    </row>
    <row r="5266" spans="1:18" ht="15.75" customHeight="1">
      <c r="A5266" s="1">
        <v>5261</v>
      </c>
      <c r="C5266" s="2" t="s">
        <v>3581</v>
      </c>
      <c r="E5266" t="str" cm="1">
        <f t="array" aca="1" ref="E5266" ca="1">IF(F5266&lt;&gt;"",INDIRECT("'"&amp;F5266&amp;"'!"&amp;G5266),"")</f>
        <v/>
      </c>
      <c r="F5266" s="550"/>
      <c r="R5266" s="1175"/>
    </row>
    <row r="5267" spans="1:18" ht="15.75" customHeight="1">
      <c r="A5267" s="1">
        <v>5262</v>
      </c>
      <c r="C5267" s="2" t="s">
        <v>3581</v>
      </c>
      <c r="E5267" t="str" cm="1">
        <f t="array" aca="1" ref="E5267" ca="1">IF(F5267&lt;&gt;"",INDIRECT("'"&amp;F5267&amp;"'!"&amp;G5267),"")</f>
        <v/>
      </c>
      <c r="F5267" s="550"/>
      <c r="R5267" s="1175"/>
    </row>
    <row r="5268" spans="1:18" ht="15.75" customHeight="1">
      <c r="A5268" s="1">
        <v>5263</v>
      </c>
      <c r="C5268" s="2" t="s">
        <v>3581</v>
      </c>
      <c r="E5268" t="str" cm="1">
        <f t="array" aca="1" ref="E5268" ca="1">IF(F5268&lt;&gt;"",INDIRECT("'"&amp;F5268&amp;"'!"&amp;G5268),"")</f>
        <v/>
      </c>
      <c r="F5268" s="550"/>
      <c r="R5268" s="1175"/>
    </row>
    <row r="5269" spans="1:18" ht="15.75" customHeight="1">
      <c r="A5269" s="1">
        <v>5264</v>
      </c>
      <c r="C5269" s="2" t="s">
        <v>3581</v>
      </c>
      <c r="E5269" t="str" cm="1">
        <f t="array" aca="1" ref="E5269" ca="1">IF(F5269&lt;&gt;"",INDIRECT("'"&amp;F5269&amp;"'!"&amp;G5269),"")</f>
        <v/>
      </c>
      <c r="F5269" s="550"/>
      <c r="R5269" s="1175"/>
    </row>
    <row r="5270" spans="1:18" ht="15" customHeight="1">
      <c r="A5270">
        <v>5265</v>
      </c>
      <c r="B5270" s="6">
        <f>'EstRev 6-10'!C239</f>
        <v>84750</v>
      </c>
      <c r="D5270" t="b">
        <f ca="1">E5270=B5270</f>
        <v>1</v>
      </c>
      <c r="E5270" cm="1">
        <f t="array" aca="1" ref="E5270" ca="1">IF(F5270&lt;&gt;"",INDIRECT("'"&amp;F5270&amp;"'!"&amp;G5270),"")</f>
        <v>84750</v>
      </c>
      <c r="F5270" s="1175" t="s">
        <v>4465</v>
      </c>
      <c r="G5270" t="s">
        <v>4691</v>
      </c>
      <c r="H5270" s="3"/>
      <c r="I5270" s="3"/>
      <c r="J5270" s="3"/>
    </row>
    <row r="5271" spans="1:18" ht="15" customHeight="1">
      <c r="A5271">
        <v>5266</v>
      </c>
      <c r="B5271" s="6">
        <f>'EstRev 6-10'!C240</f>
        <v>1327721</v>
      </c>
      <c r="D5271" t="b">
        <f ca="1">E5271=B5271</f>
        <v>1</v>
      </c>
      <c r="E5271" cm="1">
        <f t="array" aca="1" ref="E5271" ca="1">IF(F5271&lt;&gt;"",INDIRECT("'"&amp;F5271&amp;"'!"&amp;G5271),"")</f>
        <v>1327721</v>
      </c>
      <c r="F5271" s="1175" t="s">
        <v>4465</v>
      </c>
      <c r="G5271" t="s">
        <v>4692</v>
      </c>
      <c r="H5271" s="3"/>
      <c r="I5271" s="3"/>
      <c r="J5271" s="3"/>
    </row>
    <row r="5272" spans="1:18" ht="15" customHeight="1">
      <c r="A5272">
        <v>5267</v>
      </c>
      <c r="B5272" s="6">
        <f>'EstRev 6-10'!D5</f>
        <v>0</v>
      </c>
      <c r="D5272" t="b">
        <f ca="1">E5272=B5272</f>
        <v>1</v>
      </c>
      <c r="E5272" cm="1">
        <f t="array" aca="1" ref="E5272" ca="1">IF(F5272&lt;&gt;"",INDIRECT("'"&amp;F5272&amp;"'!"&amp;G5272),"")</f>
        <v>0</v>
      </c>
      <c r="F5272" s="1175" t="s">
        <v>4465</v>
      </c>
      <c r="G5272" t="s">
        <v>3681</v>
      </c>
      <c r="H5272" s="3"/>
      <c r="I5272" s="3"/>
      <c r="J5272" s="3"/>
    </row>
    <row r="5273" spans="1:18" ht="15.75" customHeight="1">
      <c r="A5273" s="1">
        <v>5268</v>
      </c>
      <c r="C5273" s="2" t="s">
        <v>3871</v>
      </c>
      <c r="E5273" t="str" cm="1">
        <f t="array" aca="1" ref="E5273" ca="1">IF(F5273&lt;&gt;"",INDIRECT("'"&amp;F5273&amp;"'!"&amp;G5273),"")</f>
        <v/>
      </c>
      <c r="F5273" s="550"/>
      <c r="R5273" s="1175"/>
    </row>
    <row r="5274" spans="1:18" ht="15" customHeight="1">
      <c r="A5274">
        <v>5269</v>
      </c>
      <c r="B5274" s="6">
        <f>'EstRev 6-10'!D6</f>
        <v>0</v>
      </c>
      <c r="D5274" t="b">
        <f t="shared" ref="D5274:D5306" ca="1" si="79">E5274=B5274</f>
        <v>1</v>
      </c>
      <c r="E5274" cm="1">
        <f t="array" aca="1" ref="E5274" ca="1">IF(F5274&lt;&gt;"",INDIRECT("'"&amp;F5274&amp;"'!"&amp;G5274),"")</f>
        <v>0</v>
      </c>
      <c r="F5274" s="1175" t="s">
        <v>4465</v>
      </c>
      <c r="G5274" t="s">
        <v>4361</v>
      </c>
      <c r="H5274" s="3"/>
      <c r="I5274" s="3"/>
      <c r="J5274" s="3"/>
    </row>
    <row r="5275" spans="1:18" ht="15" customHeight="1">
      <c r="A5275">
        <v>5270</v>
      </c>
      <c r="B5275" s="6">
        <f>'EstRev 6-10'!D7</f>
        <v>0</v>
      </c>
      <c r="D5275" t="b">
        <f t="shared" ca="1" si="79"/>
        <v>1</v>
      </c>
      <c r="E5275" cm="1">
        <f t="array" aca="1" ref="E5275" ca="1">IF(F5275&lt;&gt;"",INDIRECT("'"&amp;F5275&amp;"'!"&amp;G5275),"")</f>
        <v>0</v>
      </c>
      <c r="F5275" s="1175" t="s">
        <v>4465</v>
      </c>
      <c r="G5275" t="s">
        <v>3541</v>
      </c>
      <c r="H5275" s="3"/>
      <c r="I5275" s="3"/>
      <c r="J5275" s="3"/>
    </row>
    <row r="5276" spans="1:18">
      <c r="A5276">
        <v>5271</v>
      </c>
      <c r="B5276" s="6">
        <f>'EstRev 6-10'!D9</f>
        <v>0</v>
      </c>
      <c r="D5276" t="b">
        <f t="shared" ca="1" si="79"/>
        <v>1</v>
      </c>
      <c r="E5276" cm="1">
        <f t="array" aca="1" ref="E5276" ca="1">IF(F5276&lt;&gt;"",INDIRECT("'"&amp;F5276&amp;"'!"&amp;G5276),"")</f>
        <v>0</v>
      </c>
      <c r="F5276" s="1175" t="s">
        <v>4465</v>
      </c>
      <c r="G5276" t="s">
        <v>4193</v>
      </c>
      <c r="R5276" s="1175"/>
    </row>
    <row r="5277" spans="1:18" ht="15" customHeight="1">
      <c r="A5277">
        <v>5272</v>
      </c>
      <c r="B5277" s="6">
        <f>'EstRev 6-10'!D11</f>
        <v>0</v>
      </c>
      <c r="D5277" t="b">
        <f t="shared" ca="1" si="79"/>
        <v>1</v>
      </c>
      <c r="E5277" cm="1">
        <f t="array" aca="1" ref="E5277" ca="1">IF(F5277&lt;&gt;"",INDIRECT("'"&amp;F5277&amp;"'!"&amp;G5277),"")</f>
        <v>0</v>
      </c>
      <c r="F5277" s="1175" t="s">
        <v>4465</v>
      </c>
      <c r="G5277" t="s">
        <v>3543</v>
      </c>
      <c r="H5277" s="3"/>
      <c r="I5277" s="3"/>
      <c r="J5277" s="3"/>
    </row>
    <row r="5278" spans="1:18" ht="15" customHeight="1">
      <c r="A5278">
        <v>5273</v>
      </c>
      <c r="B5278" s="6">
        <f>'EstRev 6-10'!D12</f>
        <v>0</v>
      </c>
      <c r="D5278" t="b">
        <f t="shared" ca="1" si="79"/>
        <v>1</v>
      </c>
      <c r="E5278" cm="1">
        <f t="array" aca="1" ref="E5278" ca="1">IF(F5278&lt;&gt;"",INDIRECT("'"&amp;F5278&amp;"'!"&amp;G5278),"")</f>
        <v>0</v>
      </c>
      <c r="F5278" s="1175" t="s">
        <v>4465</v>
      </c>
      <c r="G5278" t="s">
        <v>3544</v>
      </c>
      <c r="H5278" s="3"/>
      <c r="I5278" s="3"/>
      <c r="J5278" s="3"/>
    </row>
    <row r="5279" spans="1:18" ht="15" customHeight="1">
      <c r="A5279">
        <v>5274</v>
      </c>
      <c r="B5279" s="6">
        <f>'EstRev 6-10'!D14</f>
        <v>0</v>
      </c>
      <c r="D5279" t="b">
        <f t="shared" ca="1" si="79"/>
        <v>1</v>
      </c>
      <c r="E5279" cm="1">
        <f t="array" aca="1" ref="E5279" ca="1">IF(F5279&lt;&gt;"",INDIRECT("'"&amp;F5279&amp;"'!"&amp;G5279),"")</f>
        <v>0</v>
      </c>
      <c r="F5279" s="1175" t="s">
        <v>4465</v>
      </c>
      <c r="G5279" t="s">
        <v>3682</v>
      </c>
      <c r="H5279" s="3"/>
      <c r="I5279" s="3"/>
      <c r="J5279" s="3"/>
    </row>
    <row r="5280" spans="1:18" ht="15" customHeight="1">
      <c r="A5280">
        <v>5275</v>
      </c>
      <c r="B5280" s="6">
        <f>'EstRev 6-10'!D15</f>
        <v>0</v>
      </c>
      <c r="D5280" t="b">
        <f t="shared" ca="1" si="79"/>
        <v>1</v>
      </c>
      <c r="E5280" cm="1">
        <f t="array" aca="1" ref="E5280" ca="1">IF(F5280&lt;&gt;"",INDIRECT("'"&amp;F5280&amp;"'!"&amp;G5280),"")</f>
        <v>0</v>
      </c>
      <c r="F5280" s="1175" t="s">
        <v>4465</v>
      </c>
      <c r="G5280" t="s">
        <v>3546</v>
      </c>
      <c r="H5280" s="3"/>
      <c r="I5280" s="3"/>
      <c r="J5280" s="3"/>
    </row>
    <row r="5281" spans="1:18" ht="15" customHeight="1">
      <c r="A5281">
        <v>5276</v>
      </c>
      <c r="B5281" s="6">
        <f>'EstRev 6-10'!D16</f>
        <v>0</v>
      </c>
      <c r="D5281" t="b">
        <f t="shared" ca="1" si="79"/>
        <v>1</v>
      </c>
      <c r="E5281" cm="1">
        <f t="array" aca="1" ref="E5281" ca="1">IF(F5281&lt;&gt;"",INDIRECT("'"&amp;F5281&amp;"'!"&amp;G5281),"")</f>
        <v>0</v>
      </c>
      <c r="F5281" s="1175" t="s">
        <v>4465</v>
      </c>
      <c r="G5281" t="s">
        <v>3547</v>
      </c>
      <c r="H5281" s="3"/>
      <c r="I5281" s="3"/>
      <c r="J5281" s="3"/>
    </row>
    <row r="5282" spans="1:18">
      <c r="A5282">
        <v>5277</v>
      </c>
      <c r="B5282" s="6">
        <f>'EstRev 6-10'!D17</f>
        <v>0</v>
      </c>
      <c r="D5282" t="b">
        <f t="shared" ca="1" si="79"/>
        <v>1</v>
      </c>
      <c r="E5282" cm="1">
        <f t="array" aca="1" ref="E5282" ca="1">IF(F5282&lt;&gt;"",INDIRECT("'"&amp;F5282&amp;"'!"&amp;G5282),"")</f>
        <v>0</v>
      </c>
      <c r="F5282" s="1175" t="s">
        <v>4465</v>
      </c>
      <c r="G5282" t="s">
        <v>3548</v>
      </c>
      <c r="R5282" s="1175"/>
    </row>
    <row r="5283" spans="1:18" ht="15" customHeight="1">
      <c r="A5283">
        <v>5278</v>
      </c>
      <c r="B5283" s="6">
        <f>'EstRev 6-10'!D18</f>
        <v>0</v>
      </c>
      <c r="D5283" t="b">
        <f t="shared" ca="1" si="79"/>
        <v>1</v>
      </c>
      <c r="E5283" cm="1">
        <f t="array" aca="1" ref="E5283" ca="1">IF(F5283&lt;&gt;"",INDIRECT("'"&amp;F5283&amp;"'!"&amp;G5283),"")</f>
        <v>0</v>
      </c>
      <c r="F5283" s="1175" t="s">
        <v>4465</v>
      </c>
      <c r="G5283" t="s">
        <v>3519</v>
      </c>
      <c r="H5283" s="3"/>
      <c r="I5283" s="3"/>
      <c r="J5283" s="3"/>
    </row>
    <row r="5284" spans="1:18" ht="15" customHeight="1">
      <c r="A5284">
        <v>5279</v>
      </c>
      <c r="B5284" s="6">
        <f>'EstRev 6-10'!D65</f>
        <v>0</v>
      </c>
      <c r="D5284" t="b">
        <f t="shared" ca="1" si="79"/>
        <v>1</v>
      </c>
      <c r="E5284" cm="1">
        <f t="array" aca="1" ref="E5284" ca="1">IF(F5284&lt;&gt;"",INDIRECT("'"&amp;F5284&amp;"'!"&amp;G5284),"")</f>
        <v>0</v>
      </c>
      <c r="F5284" s="1175" t="s">
        <v>4465</v>
      </c>
      <c r="G5284" t="s">
        <v>3705</v>
      </c>
      <c r="H5284" s="3"/>
      <c r="I5284" s="3"/>
      <c r="J5284" s="3"/>
    </row>
    <row r="5285" spans="1:18" ht="15" customHeight="1">
      <c r="A5285">
        <v>5280</v>
      </c>
      <c r="B5285" s="6">
        <f>'EstRev 6-10'!D66</f>
        <v>0</v>
      </c>
      <c r="D5285" t="b">
        <f t="shared" ca="1" si="79"/>
        <v>1</v>
      </c>
      <c r="E5285" cm="1">
        <f t="array" aca="1" ref="E5285" ca="1">IF(F5285&lt;&gt;"",INDIRECT("'"&amp;F5285&amp;"'!"&amp;G5285),"")</f>
        <v>0</v>
      </c>
      <c r="F5285" s="1175" t="s">
        <v>4465</v>
      </c>
      <c r="G5285" t="s">
        <v>3706</v>
      </c>
      <c r="H5285" s="3"/>
      <c r="I5285" s="3"/>
      <c r="J5285" s="3"/>
    </row>
    <row r="5286" spans="1:18">
      <c r="A5286">
        <v>5281</v>
      </c>
      <c r="B5286" s="6">
        <f>'EstRev 6-10'!D68</f>
        <v>0</v>
      </c>
      <c r="D5286" t="b">
        <f t="shared" ca="1" si="79"/>
        <v>1</v>
      </c>
      <c r="E5286" cm="1">
        <f t="array" aca="1" ref="E5286" ca="1">IF(F5286&lt;&gt;"",INDIRECT("'"&amp;F5286&amp;"'!"&amp;G5286),"")</f>
        <v>0</v>
      </c>
      <c r="F5286" s="1175" t="s">
        <v>4465</v>
      </c>
      <c r="G5286" t="s">
        <v>4693</v>
      </c>
      <c r="R5286" s="1175"/>
    </row>
    <row r="5287" spans="1:18">
      <c r="A5287">
        <v>5282</v>
      </c>
      <c r="B5287" s="6">
        <f>'EstRev 6-10'!D78</f>
        <v>0</v>
      </c>
      <c r="D5287" t="b">
        <f t="shared" ca="1" si="79"/>
        <v>1</v>
      </c>
      <c r="E5287" cm="1">
        <f t="array" aca="1" ref="E5287" ca="1">IF(F5287&lt;&gt;"",INDIRECT("'"&amp;F5287&amp;"'!"&amp;G5287),"")</f>
        <v>0</v>
      </c>
      <c r="F5287" s="1175" t="s">
        <v>4465</v>
      </c>
      <c r="G5287" t="s">
        <v>4330</v>
      </c>
      <c r="R5287" s="1175"/>
    </row>
    <row r="5288" spans="1:18">
      <c r="A5288">
        <v>5283</v>
      </c>
      <c r="B5288" s="6">
        <f>'EstRev 6-10'!D79</f>
        <v>0</v>
      </c>
      <c r="D5288" t="b">
        <f t="shared" ca="1" si="79"/>
        <v>1</v>
      </c>
      <c r="E5288" cm="1">
        <f t="array" aca="1" ref="E5288" ca="1">IF(F5288&lt;&gt;"",INDIRECT("'"&amp;F5288&amp;"'!"&amp;G5288),"")</f>
        <v>0</v>
      </c>
      <c r="F5288" s="1175" t="s">
        <v>4465</v>
      </c>
      <c r="G5288" t="s">
        <v>4331</v>
      </c>
      <c r="R5288" s="1175"/>
    </row>
    <row r="5289" spans="1:18">
      <c r="A5289">
        <v>5284</v>
      </c>
      <c r="B5289" s="6">
        <f>'EstRev 6-10'!D80</f>
        <v>0</v>
      </c>
      <c r="D5289" t="b">
        <f t="shared" ca="1" si="79"/>
        <v>1</v>
      </c>
      <c r="E5289" cm="1">
        <f t="array" aca="1" ref="E5289" ca="1">IF(F5289&lt;&gt;"",INDIRECT("'"&amp;F5289&amp;"'!"&amp;G5289),"")</f>
        <v>0</v>
      </c>
      <c r="F5289" s="1175" t="s">
        <v>4465</v>
      </c>
      <c r="G5289" t="s">
        <v>4332</v>
      </c>
      <c r="R5289" s="1175"/>
    </row>
    <row r="5290" spans="1:18">
      <c r="A5290">
        <v>5285</v>
      </c>
      <c r="B5290" s="6">
        <f>'EstRev 6-10'!D81</f>
        <v>0</v>
      </c>
      <c r="D5290" t="b">
        <f t="shared" ca="1" si="79"/>
        <v>1</v>
      </c>
      <c r="E5290" cm="1">
        <f t="array" aca="1" ref="E5290" ca="1">IF(F5290&lt;&gt;"",INDIRECT("'"&amp;F5290&amp;"'!"&amp;G5290),"")</f>
        <v>0</v>
      </c>
      <c r="F5290" s="1175" t="s">
        <v>4465</v>
      </c>
      <c r="G5290" t="s">
        <v>4169</v>
      </c>
      <c r="R5290" s="1175"/>
    </row>
    <row r="5291" spans="1:18">
      <c r="A5291">
        <v>5286</v>
      </c>
      <c r="B5291" s="6">
        <f>'EstRev 6-10'!D82</f>
        <v>0</v>
      </c>
      <c r="D5291" t="b">
        <f t="shared" ca="1" si="79"/>
        <v>1</v>
      </c>
      <c r="E5291" cm="1">
        <f t="array" aca="1" ref="E5291" ca="1">IF(F5291&lt;&gt;"",INDIRECT("'"&amp;F5291&amp;"'!"&amp;G5291),"")</f>
        <v>0</v>
      </c>
      <c r="F5291" s="1175" t="s">
        <v>4465</v>
      </c>
      <c r="G5291" t="s">
        <v>4694</v>
      </c>
      <c r="R5291" s="1175"/>
    </row>
    <row r="5292" spans="1:18">
      <c r="A5292">
        <v>5287</v>
      </c>
      <c r="B5292" s="6">
        <f>'EstRev 6-10'!D84</f>
        <v>0</v>
      </c>
      <c r="D5292" t="b">
        <f t="shared" ca="1" si="79"/>
        <v>1</v>
      </c>
      <c r="E5292" cm="1">
        <f t="array" aca="1" ref="E5292" ca="1">IF(F5292&lt;&gt;"",INDIRECT("'"&amp;F5292&amp;"'!"&amp;G5292),"")</f>
        <v>0</v>
      </c>
      <c r="F5292" s="1175" t="s">
        <v>4465</v>
      </c>
      <c r="G5292" t="s">
        <v>4695</v>
      </c>
      <c r="R5292" s="1175"/>
    </row>
    <row r="5293" spans="1:18">
      <c r="A5293">
        <v>5288</v>
      </c>
      <c r="B5293" s="6">
        <f>'EstRev 6-10'!D98</f>
        <v>0</v>
      </c>
      <c r="D5293" t="b">
        <f t="shared" ca="1" si="79"/>
        <v>1</v>
      </c>
      <c r="E5293" cm="1">
        <f t="array" aca="1" ref="E5293" ca="1">IF(F5293&lt;&gt;"",INDIRECT("'"&amp;F5293&amp;"'!"&amp;G5293),"")</f>
        <v>0</v>
      </c>
      <c r="F5293" s="1175" t="s">
        <v>4465</v>
      </c>
      <c r="G5293" t="s">
        <v>4696</v>
      </c>
      <c r="R5293" s="1175"/>
    </row>
    <row r="5294" spans="1:18">
      <c r="A5294">
        <v>5289</v>
      </c>
      <c r="B5294" s="6">
        <f>'EstRev 6-10'!D99</f>
        <v>0</v>
      </c>
      <c r="D5294" t="b">
        <f t="shared" ca="1" si="79"/>
        <v>1</v>
      </c>
      <c r="E5294" cm="1">
        <f t="array" aca="1" ref="E5294" ca="1">IF(F5294&lt;&gt;"",INDIRECT("'"&amp;F5294&amp;"'!"&amp;G5294),"")</f>
        <v>0</v>
      </c>
      <c r="F5294" s="1175" t="s">
        <v>4465</v>
      </c>
      <c r="G5294" t="s">
        <v>4697</v>
      </c>
      <c r="R5294" s="1175"/>
    </row>
    <row r="5295" spans="1:18">
      <c r="A5295">
        <v>5290</v>
      </c>
      <c r="B5295" s="6">
        <f>'EstRev 6-10'!D101</f>
        <v>0</v>
      </c>
      <c r="D5295" t="b">
        <f t="shared" ca="1" si="79"/>
        <v>1</v>
      </c>
      <c r="E5295" cm="1">
        <f t="array" aca="1" ref="E5295" ca="1">IF(F5295&lt;&gt;"",INDIRECT("'"&amp;F5295&amp;"'!"&amp;G5295),"")</f>
        <v>0</v>
      </c>
      <c r="F5295" s="1175" t="s">
        <v>4465</v>
      </c>
      <c r="G5295" t="s">
        <v>4698</v>
      </c>
      <c r="R5295" s="1175"/>
    </row>
    <row r="5296" spans="1:18">
      <c r="A5296">
        <v>5291</v>
      </c>
      <c r="B5296" s="6">
        <f>'EstRev 6-10'!D102</f>
        <v>0</v>
      </c>
      <c r="D5296" t="b">
        <f t="shared" ca="1" si="79"/>
        <v>1</v>
      </c>
      <c r="E5296" cm="1">
        <f t="array" aca="1" ref="E5296" ca="1">IF(F5296&lt;&gt;"",INDIRECT("'"&amp;F5296&amp;"'!"&amp;G5296),"")</f>
        <v>0</v>
      </c>
      <c r="F5296" s="1175" t="s">
        <v>4465</v>
      </c>
      <c r="G5296" t="s">
        <v>4699</v>
      </c>
      <c r="R5296" s="1175"/>
    </row>
    <row r="5297" spans="1:18">
      <c r="A5297">
        <v>5292</v>
      </c>
      <c r="B5297" s="6">
        <f>'EstRev 6-10'!D107</f>
        <v>0</v>
      </c>
      <c r="D5297" t="b">
        <f t="shared" ca="1" si="79"/>
        <v>1</v>
      </c>
      <c r="E5297" cm="1">
        <f t="array" aca="1" ref="E5297" ca="1">IF(F5297&lt;&gt;"",INDIRECT("'"&amp;F5297&amp;"'!"&amp;G5297),"")</f>
        <v>0</v>
      </c>
      <c r="F5297" s="1175" t="s">
        <v>4465</v>
      </c>
      <c r="G5297" t="s">
        <v>4700</v>
      </c>
      <c r="R5297" s="1175"/>
    </row>
    <row r="5298" spans="1:18">
      <c r="A5298">
        <v>5293</v>
      </c>
      <c r="B5298" s="6">
        <f>'EstRev 6-10'!D110</f>
        <v>0</v>
      </c>
      <c r="D5298" t="b">
        <f t="shared" ca="1" si="79"/>
        <v>1</v>
      </c>
      <c r="E5298" cm="1">
        <f t="array" aca="1" ref="E5298" ca="1">IF(F5298&lt;&gt;"",INDIRECT("'"&amp;F5298&amp;"'!"&amp;G5298),"")</f>
        <v>0</v>
      </c>
      <c r="F5298" s="1175" t="s">
        <v>4465</v>
      </c>
      <c r="G5298" t="s">
        <v>4701</v>
      </c>
      <c r="R5298" s="1175"/>
    </row>
    <row r="5299" spans="1:18">
      <c r="A5299">
        <v>5294</v>
      </c>
      <c r="B5299" s="6">
        <f>'EstRev 6-10'!D111</f>
        <v>0</v>
      </c>
      <c r="D5299" t="b">
        <f t="shared" ca="1" si="79"/>
        <v>1</v>
      </c>
      <c r="E5299" cm="1">
        <f t="array" aca="1" ref="E5299" ca="1">IF(F5299&lt;&gt;"",INDIRECT("'"&amp;F5299&amp;"'!"&amp;G5299),"")</f>
        <v>0</v>
      </c>
      <c r="F5299" s="1175" t="s">
        <v>4465</v>
      </c>
      <c r="G5299" t="s">
        <v>4702</v>
      </c>
      <c r="R5299" s="1175"/>
    </row>
    <row r="5300" spans="1:18">
      <c r="A5300">
        <v>5295</v>
      </c>
      <c r="B5300" s="6">
        <f>'EstRev 6-10'!D112</f>
        <v>0</v>
      </c>
      <c r="D5300" t="b">
        <f t="shared" ca="1" si="79"/>
        <v>1</v>
      </c>
      <c r="E5300" cm="1">
        <f t="array" aca="1" ref="E5300" ca="1">IF(F5300&lt;&gt;"",INDIRECT("'"&amp;F5300&amp;"'!"&amp;G5300),"")</f>
        <v>0</v>
      </c>
      <c r="F5300" s="1175" t="s">
        <v>4465</v>
      </c>
      <c r="G5300" t="s">
        <v>4703</v>
      </c>
      <c r="R5300" s="1175"/>
    </row>
    <row r="5301" spans="1:18">
      <c r="A5301">
        <v>5296</v>
      </c>
      <c r="B5301" s="6">
        <f>'EstRev 6-10'!D115</f>
        <v>0</v>
      </c>
      <c r="D5301" t="b">
        <f t="shared" ca="1" si="79"/>
        <v>1</v>
      </c>
      <c r="E5301" cm="1">
        <f t="array" aca="1" ref="E5301" ca="1">IF(F5301&lt;&gt;"",INDIRECT("'"&amp;F5301&amp;"'!"&amp;G5301),"")</f>
        <v>0</v>
      </c>
      <c r="F5301" s="1175" t="s">
        <v>4465</v>
      </c>
      <c r="G5301" t="s">
        <v>4704</v>
      </c>
      <c r="R5301" s="1175"/>
    </row>
    <row r="5302" spans="1:18">
      <c r="A5302">
        <v>5297</v>
      </c>
      <c r="B5302" s="6">
        <f>'EstRev 6-10'!D116</f>
        <v>0</v>
      </c>
      <c r="D5302" t="b">
        <f t="shared" ca="1" si="79"/>
        <v>1</v>
      </c>
      <c r="E5302" cm="1">
        <f t="array" aca="1" ref="E5302" ca="1">IF(F5302&lt;&gt;"",INDIRECT("'"&amp;F5302&amp;"'!"&amp;G5302),"")</f>
        <v>0</v>
      </c>
      <c r="F5302" s="1175" t="s">
        <v>4465</v>
      </c>
      <c r="G5302" t="s">
        <v>3717</v>
      </c>
      <c r="R5302" s="1175"/>
    </row>
    <row r="5303" spans="1:18">
      <c r="A5303">
        <v>5298</v>
      </c>
      <c r="B5303" s="6">
        <f>'EstRev 6-10'!D117</f>
        <v>0</v>
      </c>
      <c r="D5303" t="b">
        <f t="shared" ca="1" si="79"/>
        <v>1</v>
      </c>
      <c r="E5303" cm="1">
        <f t="array" aca="1" ref="E5303" ca="1">IF(F5303&lt;&gt;"",INDIRECT("'"&amp;F5303&amp;"'!"&amp;G5303),"")</f>
        <v>0</v>
      </c>
      <c r="F5303" s="1175" t="s">
        <v>4465</v>
      </c>
      <c r="G5303" t="s">
        <v>4705</v>
      </c>
      <c r="R5303" s="1175"/>
    </row>
    <row r="5304" spans="1:18">
      <c r="A5304">
        <v>5299</v>
      </c>
      <c r="B5304" s="6">
        <f>'EstRev 6-10'!D118</f>
        <v>0</v>
      </c>
      <c r="D5304" t="b">
        <f t="shared" ca="1" si="79"/>
        <v>1</v>
      </c>
      <c r="E5304" cm="1">
        <f t="array" aca="1" ref="E5304" ca="1">IF(F5304&lt;&gt;"",INDIRECT("'"&amp;F5304&amp;"'!"&amp;G5304),"")</f>
        <v>0</v>
      </c>
      <c r="F5304" s="1175" t="s">
        <v>4465</v>
      </c>
      <c r="G5304" t="s">
        <v>4706</v>
      </c>
      <c r="R5304" s="1175"/>
    </row>
    <row r="5305" spans="1:18">
      <c r="A5305">
        <v>5300</v>
      </c>
      <c r="B5305" s="6">
        <f>'EstRev 6-10'!D121</f>
        <v>0</v>
      </c>
      <c r="D5305" t="b">
        <f t="shared" ca="1" si="79"/>
        <v>1</v>
      </c>
      <c r="E5305" cm="1">
        <f t="array" aca="1" ref="E5305" ca="1">IF(F5305&lt;&gt;"",INDIRECT("'"&amp;F5305&amp;"'!"&amp;G5305),"")</f>
        <v>0</v>
      </c>
      <c r="F5305" s="1175" t="s">
        <v>4465</v>
      </c>
      <c r="G5305" t="s">
        <v>4707</v>
      </c>
      <c r="R5305" s="1175"/>
    </row>
    <row r="5306" spans="1:18">
      <c r="A5306">
        <v>5301</v>
      </c>
      <c r="B5306" s="6">
        <f>'EstRev 6-10'!D122</f>
        <v>0</v>
      </c>
      <c r="D5306" t="b">
        <f t="shared" ca="1" si="79"/>
        <v>1</v>
      </c>
      <c r="E5306" cm="1">
        <f t="array" aca="1" ref="E5306" ca="1">IF(F5306&lt;&gt;"",INDIRECT("'"&amp;F5306&amp;"'!"&amp;G5306),"")</f>
        <v>0</v>
      </c>
      <c r="F5306" s="1175" t="s">
        <v>4465</v>
      </c>
      <c r="G5306" t="s">
        <v>4708</v>
      </c>
      <c r="R5306" s="1175"/>
    </row>
    <row r="5307" spans="1:18" ht="15.75" customHeight="1">
      <c r="A5307" s="1">
        <v>5302</v>
      </c>
      <c r="C5307" s="2" t="s">
        <v>3581</v>
      </c>
      <c r="E5307" t="str" cm="1">
        <f t="array" aca="1" ref="E5307" ca="1">IF(F5307&lt;&gt;"",INDIRECT("'"&amp;F5307&amp;"'!"&amp;G5307),"")</f>
        <v/>
      </c>
      <c r="F5307" s="550"/>
      <c r="R5307" s="1175"/>
    </row>
    <row r="5308" spans="1:18" ht="15.75" customHeight="1">
      <c r="A5308" s="1">
        <v>5303</v>
      </c>
      <c r="C5308" s="2" t="s">
        <v>3581</v>
      </c>
      <c r="E5308" t="str" cm="1">
        <f t="array" aca="1" ref="E5308" ca="1">IF(F5308&lt;&gt;"",INDIRECT("'"&amp;F5308&amp;"'!"&amp;G5308),"")</f>
        <v/>
      </c>
      <c r="F5308" s="550"/>
      <c r="R5308" s="1175"/>
    </row>
    <row r="5309" spans="1:18" ht="15.75" customHeight="1">
      <c r="A5309" s="1">
        <v>5304</v>
      </c>
      <c r="C5309" s="2" t="s">
        <v>3581</v>
      </c>
      <c r="E5309" t="str" cm="1">
        <f t="array" aca="1" ref="E5309" ca="1">IF(F5309&lt;&gt;"",INDIRECT("'"&amp;F5309&amp;"'!"&amp;G5309),"")</f>
        <v/>
      </c>
      <c r="F5309" s="550"/>
      <c r="R5309" s="1175"/>
    </row>
    <row r="5310" spans="1:18" ht="15.75" customHeight="1">
      <c r="A5310" s="1">
        <v>5305</v>
      </c>
      <c r="C5310" s="2" t="s">
        <v>3581</v>
      </c>
      <c r="E5310" t="str" cm="1">
        <f t="array" aca="1" ref="E5310" ca="1">IF(F5310&lt;&gt;"",INDIRECT("'"&amp;F5310&amp;"'!"&amp;G5310),"")</f>
        <v/>
      </c>
      <c r="F5310" s="550"/>
      <c r="R5310" s="1175"/>
    </row>
    <row r="5311" spans="1:18">
      <c r="A5311">
        <v>5306</v>
      </c>
      <c r="B5311" s="6">
        <f>'EstRev 6-10'!D124</f>
        <v>0</v>
      </c>
      <c r="D5311" t="b">
        <f ca="1">E5311=B5311</f>
        <v>1</v>
      </c>
      <c r="E5311" cm="1">
        <f t="array" aca="1" ref="E5311" ca="1">IF(F5311&lt;&gt;"",INDIRECT("'"&amp;F5311&amp;"'!"&amp;G5311),"")</f>
        <v>0</v>
      </c>
      <c r="F5311" s="1175" t="s">
        <v>4465</v>
      </c>
      <c r="G5311" t="s">
        <v>4445</v>
      </c>
      <c r="R5311" s="1175"/>
    </row>
    <row r="5312" spans="1:18" ht="15.75" customHeight="1">
      <c r="A5312" s="1">
        <v>5307</v>
      </c>
      <c r="C5312" s="2" t="s">
        <v>4650</v>
      </c>
      <c r="F5312" s="550"/>
      <c r="R5312" s="1175"/>
    </row>
    <row r="5313" spans="1:18">
      <c r="A5313">
        <v>5308</v>
      </c>
      <c r="B5313" s="6">
        <f>'EstRev 6-10'!D131</f>
        <v>0</v>
      </c>
      <c r="D5313" t="b">
        <f ca="1">E5313=B5313</f>
        <v>1</v>
      </c>
      <c r="E5313" cm="1">
        <f t="array" aca="1" ref="E5313" ca="1">IF(F5313&lt;&gt;"",INDIRECT("'"&amp;F5313&amp;"'!"&amp;G5313),"")</f>
        <v>0</v>
      </c>
      <c r="F5313" s="1175" t="s">
        <v>4465</v>
      </c>
      <c r="G5313" t="s">
        <v>3929</v>
      </c>
      <c r="R5313" s="1175"/>
    </row>
    <row r="5314" spans="1:18">
      <c r="A5314">
        <v>5309</v>
      </c>
      <c r="B5314" s="6">
        <f>'EstRev 6-10'!D133</f>
        <v>0</v>
      </c>
      <c r="D5314" t="b">
        <f ca="1">E5314=B5314</f>
        <v>1</v>
      </c>
      <c r="E5314" cm="1">
        <f t="array" aca="1" ref="E5314" ca="1">IF(F5314&lt;&gt;"",INDIRECT("'"&amp;F5314&amp;"'!"&amp;G5314),"")</f>
        <v>0</v>
      </c>
      <c r="F5314" s="1175" t="s">
        <v>4465</v>
      </c>
      <c r="G5314" t="s">
        <v>3931</v>
      </c>
      <c r="R5314" s="1175"/>
    </row>
    <row r="5315" spans="1:18" ht="15.75" customHeight="1">
      <c r="A5315" s="1">
        <v>5310</v>
      </c>
      <c r="C5315" s="2" t="s">
        <v>3581</v>
      </c>
      <c r="E5315" t="str" cm="1">
        <f t="array" aca="1" ref="E5315" ca="1">IF(F5315&lt;&gt;"",INDIRECT("'"&amp;F5315&amp;"'!"&amp;G5315),"")</f>
        <v/>
      </c>
      <c r="F5315" s="550"/>
      <c r="R5315" s="1175"/>
    </row>
    <row r="5316" spans="1:18" ht="15.75" customHeight="1">
      <c r="A5316" s="1">
        <v>5311</v>
      </c>
      <c r="C5316" s="2" t="s">
        <v>3871</v>
      </c>
      <c r="E5316" t="str" cm="1">
        <f t="array" aca="1" ref="E5316" ca="1">IF(F5316&lt;&gt;"",INDIRECT("'"&amp;F5316&amp;"'!"&amp;G5316),"")</f>
        <v/>
      </c>
      <c r="F5316" s="550"/>
      <c r="R5316" s="1175"/>
    </row>
    <row r="5317" spans="1:18" ht="15.75" customHeight="1">
      <c r="A5317" s="1">
        <v>5312</v>
      </c>
      <c r="C5317" s="2" t="s">
        <v>3871</v>
      </c>
      <c r="E5317" t="str" cm="1">
        <f t="array" aca="1" ref="E5317" ca="1">IF(F5317&lt;&gt;"",INDIRECT("'"&amp;F5317&amp;"'!"&amp;G5317),"")</f>
        <v/>
      </c>
      <c r="F5317" s="550"/>
      <c r="R5317" s="1175"/>
    </row>
    <row r="5318" spans="1:18">
      <c r="A5318">
        <v>5313</v>
      </c>
      <c r="B5318" s="6">
        <f>'EstRev 6-10'!D134</f>
        <v>0</v>
      </c>
      <c r="D5318" t="b">
        <f ca="1">E5318=B5318</f>
        <v>1</v>
      </c>
      <c r="E5318" cm="1">
        <f t="array" aca="1" ref="E5318" ca="1">IF(F5318&lt;&gt;"",INDIRECT("'"&amp;F5318&amp;"'!"&amp;G5318),"")</f>
        <v>0</v>
      </c>
      <c r="F5318" s="1175" t="s">
        <v>4465</v>
      </c>
      <c r="G5318" t="s">
        <v>4234</v>
      </c>
      <c r="R5318" s="1175"/>
    </row>
    <row r="5319" spans="1:18">
      <c r="A5319">
        <v>5314</v>
      </c>
      <c r="B5319" s="6">
        <f>'EstRev 6-10'!D135</f>
        <v>0</v>
      </c>
      <c r="D5319" t="b">
        <f ca="1">E5319=B5319</f>
        <v>1</v>
      </c>
      <c r="E5319" cm="1">
        <f t="array" aca="1" ref="E5319" ca="1">IF(F5319&lt;&gt;"",INDIRECT("'"&amp;F5319&amp;"'!"&amp;G5319),"")</f>
        <v>0</v>
      </c>
      <c r="F5319" s="1175" t="s">
        <v>4465</v>
      </c>
      <c r="G5319" t="s">
        <v>4709</v>
      </c>
      <c r="R5319" s="1175"/>
    </row>
    <row r="5320" spans="1:18" ht="15.75" customHeight="1">
      <c r="A5320" s="1">
        <v>5315</v>
      </c>
      <c r="C5320" s="2" t="s">
        <v>3581</v>
      </c>
      <c r="E5320" t="str" cm="1">
        <f t="array" aca="1" ref="E5320" ca="1">IF(F5320&lt;&gt;"",INDIRECT("'"&amp;F5320&amp;"'!"&amp;G5320),"")</f>
        <v/>
      </c>
      <c r="F5320" s="550"/>
      <c r="R5320" s="1175"/>
    </row>
    <row r="5321" spans="1:18" ht="15.75" customHeight="1">
      <c r="A5321" s="1">
        <v>5316</v>
      </c>
      <c r="C5321" s="2" t="s">
        <v>3581</v>
      </c>
      <c r="E5321" t="str" cm="1">
        <f t="array" aca="1" ref="E5321" ca="1">IF(F5321&lt;&gt;"",INDIRECT("'"&amp;F5321&amp;"'!"&amp;G5321),"")</f>
        <v/>
      </c>
      <c r="F5321" s="550"/>
      <c r="R5321" s="1175"/>
    </row>
    <row r="5322" spans="1:18" ht="15.75" customHeight="1">
      <c r="A5322" s="1">
        <v>5317</v>
      </c>
      <c r="C5322" s="2" t="s">
        <v>3581</v>
      </c>
      <c r="E5322" t="str" cm="1">
        <f t="array" aca="1" ref="E5322" ca="1">IF(F5322&lt;&gt;"",INDIRECT("'"&amp;F5322&amp;"'!"&amp;G5322),"")</f>
        <v/>
      </c>
      <c r="F5322" s="550"/>
      <c r="R5322" s="1175"/>
    </row>
    <row r="5323" spans="1:18" ht="15.75" customHeight="1">
      <c r="A5323" s="1">
        <v>5318</v>
      </c>
      <c r="C5323" s="2" t="s">
        <v>3581</v>
      </c>
      <c r="E5323" t="str" cm="1">
        <f t="array" aca="1" ref="E5323" ca="1">IF(F5323&lt;&gt;"",INDIRECT("'"&amp;F5323&amp;"'!"&amp;G5323),"")</f>
        <v/>
      </c>
      <c r="F5323" s="550"/>
      <c r="R5323" s="1175"/>
    </row>
    <row r="5324" spans="1:18" ht="15.75" customHeight="1">
      <c r="A5324" s="1">
        <v>5319</v>
      </c>
      <c r="C5324" s="2" t="s">
        <v>3581</v>
      </c>
      <c r="E5324" t="str" cm="1">
        <f t="array" aca="1" ref="E5324" ca="1">IF(F5324&lt;&gt;"",INDIRECT("'"&amp;F5324&amp;"'!"&amp;G5324),"")</f>
        <v/>
      </c>
      <c r="F5324" s="550"/>
      <c r="R5324" s="1175"/>
    </row>
    <row r="5325" spans="1:18" ht="15.75" customHeight="1">
      <c r="A5325" s="1">
        <v>5320</v>
      </c>
      <c r="C5325" s="2" t="s">
        <v>3581</v>
      </c>
      <c r="E5325" t="str" cm="1">
        <f t="array" aca="1" ref="E5325" ca="1">IF(F5325&lt;&gt;"",INDIRECT("'"&amp;F5325&amp;"'!"&amp;G5325),"")</f>
        <v/>
      </c>
      <c r="F5325" s="550"/>
      <c r="R5325" s="1175"/>
    </row>
    <row r="5326" spans="1:18" ht="15.75" customHeight="1">
      <c r="A5326" s="1">
        <v>5321</v>
      </c>
      <c r="C5326" s="2" t="s">
        <v>3581</v>
      </c>
      <c r="E5326" t="str" cm="1">
        <f t="array" aca="1" ref="E5326" ca="1">IF(F5326&lt;&gt;"",INDIRECT("'"&amp;F5326&amp;"'!"&amp;G5326),"")</f>
        <v/>
      </c>
      <c r="F5326" s="550"/>
      <c r="R5326" s="1175"/>
    </row>
    <row r="5327" spans="1:18">
      <c r="A5327">
        <v>5322</v>
      </c>
      <c r="B5327" s="6">
        <f>'EstRev 6-10'!D140</f>
        <v>0</v>
      </c>
      <c r="D5327" t="b">
        <f ca="1">E5327=B5327</f>
        <v>1</v>
      </c>
      <c r="E5327" cm="1">
        <f t="array" aca="1" ref="E5327" ca="1">IF(F5327&lt;&gt;"",INDIRECT("'"&amp;F5327&amp;"'!"&amp;G5327),"")</f>
        <v>0</v>
      </c>
      <c r="F5327" s="1175" t="s">
        <v>4465</v>
      </c>
      <c r="G5327" t="s">
        <v>4710</v>
      </c>
      <c r="R5327" s="1175"/>
    </row>
    <row r="5328" spans="1:18">
      <c r="A5328">
        <v>5323</v>
      </c>
      <c r="B5328" s="6">
        <f>'EstRev 6-10'!D143</f>
        <v>0</v>
      </c>
      <c r="D5328" t="b">
        <f ca="1">E5328=B5328</f>
        <v>1</v>
      </c>
      <c r="E5328" cm="1">
        <f t="array" aca="1" ref="E5328" ca="1">IF(F5328&lt;&gt;"",INDIRECT("'"&amp;F5328&amp;"'!"&amp;G5328),"")</f>
        <v>0</v>
      </c>
      <c r="F5328" s="1175" t="s">
        <v>4465</v>
      </c>
      <c r="G5328" t="s">
        <v>4711</v>
      </c>
      <c r="R5328" s="1175"/>
    </row>
    <row r="5329" spans="1:18" ht="15.75" customHeight="1">
      <c r="A5329" s="1">
        <v>5324</v>
      </c>
      <c r="C5329" s="2" t="s">
        <v>3581</v>
      </c>
      <c r="E5329" t="str" cm="1">
        <f t="array" aca="1" ref="E5329" ca="1">IF(F5329&lt;&gt;"",INDIRECT("'"&amp;F5329&amp;"'!"&amp;G5329),"")</f>
        <v/>
      </c>
      <c r="F5329" s="550"/>
      <c r="R5329" s="1175"/>
    </row>
    <row r="5330" spans="1:18" ht="15.75" customHeight="1">
      <c r="A5330" s="1">
        <v>5325</v>
      </c>
      <c r="C5330" s="2" t="s">
        <v>3581</v>
      </c>
      <c r="E5330" t="str" cm="1">
        <f t="array" aca="1" ref="E5330" ca="1">IF(F5330&lt;&gt;"",INDIRECT("'"&amp;F5330&amp;"'!"&amp;G5330),"")</f>
        <v/>
      </c>
      <c r="F5330" s="550"/>
      <c r="R5330" s="1175"/>
    </row>
    <row r="5331" spans="1:18">
      <c r="A5331">
        <v>5326</v>
      </c>
      <c r="B5331" s="6">
        <f>'EstRev 6-10'!D144</f>
        <v>0</v>
      </c>
      <c r="D5331" t="b">
        <f ca="1">E5331=B5331</f>
        <v>1</v>
      </c>
      <c r="E5331" cm="1">
        <f t="array" aca="1" ref="E5331" ca="1">IF(F5331&lt;&gt;"",INDIRECT("'"&amp;F5331&amp;"'!"&amp;G5331),"")</f>
        <v>0</v>
      </c>
      <c r="F5331" s="1175" t="s">
        <v>4465</v>
      </c>
      <c r="G5331" t="s">
        <v>4712</v>
      </c>
      <c r="R5331" s="1175"/>
    </row>
    <row r="5332" spans="1:18" ht="15.75" customHeight="1">
      <c r="A5332" s="1">
        <v>5327</v>
      </c>
      <c r="C5332" s="2" t="s">
        <v>3581</v>
      </c>
      <c r="E5332" t="str" cm="1">
        <f t="array" aca="1" ref="E5332" ca="1">IF(F5332&lt;&gt;"",INDIRECT("'"&amp;F5332&amp;"'!"&amp;G5332),"")</f>
        <v/>
      </c>
      <c r="F5332" s="550"/>
      <c r="R5332" s="1175"/>
    </row>
    <row r="5333" spans="1:18" ht="15.75" customHeight="1">
      <c r="A5333" s="1">
        <v>5328</v>
      </c>
      <c r="C5333" s="2" t="s">
        <v>3581</v>
      </c>
      <c r="E5333" t="str" cm="1">
        <f t="array" aca="1" ref="E5333" ca="1">IF(F5333&lt;&gt;"",INDIRECT("'"&amp;F5333&amp;"'!"&amp;G5333),"")</f>
        <v/>
      </c>
      <c r="F5333" s="550"/>
      <c r="R5333" s="1175"/>
    </row>
    <row r="5334" spans="1:18" ht="15.75" customHeight="1">
      <c r="A5334" s="1">
        <v>5329</v>
      </c>
      <c r="C5334" s="2" t="s">
        <v>3581</v>
      </c>
      <c r="E5334" t="str" cm="1">
        <f t="array" aca="1" ref="E5334" ca="1">IF(F5334&lt;&gt;"",INDIRECT("'"&amp;F5334&amp;"'!"&amp;G5334),"")</f>
        <v/>
      </c>
      <c r="F5334" s="550"/>
      <c r="R5334" s="1175"/>
    </row>
    <row r="5335" spans="1:18" ht="15" customHeight="1">
      <c r="A5335">
        <v>5330</v>
      </c>
      <c r="B5335" s="6">
        <f>'EstRev 6-10'!D147</f>
        <v>0</v>
      </c>
      <c r="D5335" t="b">
        <f ca="1">E5335=B5335</f>
        <v>1</v>
      </c>
      <c r="E5335" cm="1">
        <f t="array" aca="1" ref="E5335" ca="1">IF(F5335&lt;&gt;"",INDIRECT("'"&amp;F5335&amp;"'!"&amp;G5335),"")</f>
        <v>0</v>
      </c>
      <c r="F5335" s="1175" t="s">
        <v>4465</v>
      </c>
      <c r="G5335" t="s">
        <v>4713</v>
      </c>
      <c r="H5335" s="3"/>
      <c r="I5335" s="3"/>
      <c r="J5335" s="3"/>
    </row>
    <row r="5336" spans="1:18" ht="15.75" customHeight="1">
      <c r="A5336" s="1">
        <v>5331</v>
      </c>
      <c r="C5336" s="2" t="s">
        <v>3581</v>
      </c>
      <c r="E5336" t="str" cm="1">
        <f t="array" aca="1" ref="E5336" ca="1">IF(F5336&lt;&gt;"",INDIRECT("'"&amp;F5336&amp;"'!"&amp;G5336),"")</f>
        <v/>
      </c>
      <c r="F5336" s="550"/>
      <c r="R5336" s="1175"/>
    </row>
    <row r="5337" spans="1:18">
      <c r="A5337">
        <v>5332</v>
      </c>
      <c r="B5337" s="6">
        <f>'EstRev 6-10'!D148</f>
        <v>0</v>
      </c>
      <c r="D5337" t="b">
        <f ca="1">E5337=B5337</f>
        <v>1</v>
      </c>
      <c r="E5337" cm="1">
        <f t="array" aca="1" ref="E5337" ca="1">IF(F5337&lt;&gt;"",INDIRECT("'"&amp;F5337&amp;"'!"&amp;G5337),"")</f>
        <v>0</v>
      </c>
      <c r="F5337" s="1175" t="s">
        <v>4465</v>
      </c>
      <c r="G5337" t="s">
        <v>4714</v>
      </c>
      <c r="R5337" s="1175"/>
    </row>
    <row r="5338" spans="1:18">
      <c r="A5338">
        <v>5333</v>
      </c>
      <c r="B5338" s="6">
        <f>'EstRev 6-10'!D150</f>
        <v>0</v>
      </c>
      <c r="D5338" t="b">
        <f ca="1">E5338=B5338</f>
        <v>1</v>
      </c>
      <c r="E5338" cm="1">
        <f t="array" aca="1" ref="E5338" ca="1">IF(F5338&lt;&gt;"",INDIRECT("'"&amp;F5338&amp;"'!"&amp;G5338),"")</f>
        <v>0</v>
      </c>
      <c r="F5338" s="1175" t="s">
        <v>4465</v>
      </c>
      <c r="G5338" t="s">
        <v>4715</v>
      </c>
      <c r="R5338" s="1175"/>
    </row>
    <row r="5339" spans="1:18">
      <c r="A5339">
        <v>5334</v>
      </c>
      <c r="B5339" s="6">
        <f>'EstRev 6-10'!D152</f>
        <v>0</v>
      </c>
      <c r="D5339" t="b">
        <f ca="1">E5339=B5339</f>
        <v>1</v>
      </c>
      <c r="E5339" cm="1">
        <f t="array" aca="1" ref="E5339" ca="1">IF(F5339&lt;&gt;"",INDIRECT("'"&amp;F5339&amp;"'!"&amp;G5339),"")</f>
        <v>0</v>
      </c>
      <c r="F5339" s="1175" t="s">
        <v>4465</v>
      </c>
      <c r="G5339" t="s">
        <v>4716</v>
      </c>
      <c r="R5339" s="1175"/>
    </row>
    <row r="5340" spans="1:18" ht="15.75" customHeight="1">
      <c r="A5340" s="1">
        <v>5335</v>
      </c>
      <c r="C5340" s="2" t="s">
        <v>3581</v>
      </c>
      <c r="E5340" t="str" cm="1">
        <f t="array" aca="1" ref="E5340" ca="1">IF(F5340&lt;&gt;"",INDIRECT("'"&amp;F5340&amp;"'!"&amp;G5340),"")</f>
        <v/>
      </c>
      <c r="F5340" s="550"/>
      <c r="R5340" s="1175"/>
    </row>
    <row r="5341" spans="1:18" ht="15.75" customHeight="1">
      <c r="A5341" s="1">
        <v>5336</v>
      </c>
      <c r="C5341" s="2" t="s">
        <v>3581</v>
      </c>
      <c r="E5341" t="str" cm="1">
        <f t="array" aca="1" ref="E5341" ca="1">IF(F5341&lt;&gt;"",INDIRECT("'"&amp;F5341&amp;"'!"&amp;G5341),"")</f>
        <v/>
      </c>
      <c r="F5341" s="550"/>
      <c r="R5341" s="1175"/>
    </row>
    <row r="5342" spans="1:18" ht="15.75" customHeight="1">
      <c r="A5342" s="1">
        <v>5337</v>
      </c>
      <c r="C5342" s="2" t="s">
        <v>3581</v>
      </c>
      <c r="E5342" t="str" cm="1">
        <f t="array" aca="1" ref="E5342" ca="1">IF(F5342&lt;&gt;"",INDIRECT("'"&amp;F5342&amp;"'!"&amp;G5342),"")</f>
        <v/>
      </c>
      <c r="F5342" s="550"/>
      <c r="R5342" s="1175"/>
    </row>
    <row r="5343" spans="1:18" ht="15.75" customHeight="1">
      <c r="A5343" s="1">
        <v>5338</v>
      </c>
      <c r="C5343" s="2" t="s">
        <v>3581</v>
      </c>
      <c r="E5343" t="str" cm="1">
        <f t="array" aca="1" ref="E5343" ca="1">IF(F5343&lt;&gt;"",INDIRECT("'"&amp;F5343&amp;"'!"&amp;G5343),"")</f>
        <v/>
      </c>
      <c r="F5343" s="550"/>
      <c r="R5343" s="1175"/>
    </row>
    <row r="5344" spans="1:18" ht="15.75" customHeight="1">
      <c r="A5344" s="1">
        <v>5339</v>
      </c>
      <c r="C5344" s="2" t="s">
        <v>3581</v>
      </c>
      <c r="E5344" t="str" cm="1">
        <f t="array" aca="1" ref="E5344" ca="1">IF(F5344&lt;&gt;"",INDIRECT("'"&amp;F5344&amp;"'!"&amp;G5344),"")</f>
        <v/>
      </c>
      <c r="F5344" s="550"/>
      <c r="R5344" s="1175"/>
    </row>
    <row r="5345" spans="1:18">
      <c r="A5345">
        <v>5340</v>
      </c>
      <c r="B5345" s="6">
        <f>'EstRev 6-10'!D154</f>
        <v>0</v>
      </c>
      <c r="D5345" t="b">
        <f ca="1">E5345=B5345</f>
        <v>1</v>
      </c>
      <c r="E5345" cm="1">
        <f t="array" aca="1" ref="E5345" ca="1">IF(F5345&lt;&gt;"",INDIRECT("'"&amp;F5345&amp;"'!"&amp;G5345),"")</f>
        <v>0</v>
      </c>
      <c r="F5345" s="1175" t="s">
        <v>4465</v>
      </c>
      <c r="G5345" t="s">
        <v>4717</v>
      </c>
      <c r="R5345" s="1175"/>
    </row>
    <row r="5346" spans="1:18" ht="15.75" customHeight="1">
      <c r="A5346" s="1">
        <v>5341</v>
      </c>
      <c r="C5346" s="2" t="s">
        <v>3581</v>
      </c>
      <c r="E5346" t="str" cm="1">
        <f t="array" aca="1" ref="E5346" ca="1">IF(F5346&lt;&gt;"",INDIRECT("'"&amp;F5346&amp;"'!"&amp;G5346),"")</f>
        <v/>
      </c>
      <c r="F5346" s="550"/>
      <c r="R5346" s="1175"/>
    </row>
    <row r="5347" spans="1:18" ht="15.75" customHeight="1">
      <c r="A5347" s="1">
        <v>5342</v>
      </c>
      <c r="C5347" s="2" t="s">
        <v>3581</v>
      </c>
      <c r="E5347" t="str" cm="1">
        <f t="array" aca="1" ref="E5347" ca="1">IF(F5347&lt;&gt;"",INDIRECT("'"&amp;F5347&amp;"'!"&amp;G5347),"")</f>
        <v/>
      </c>
      <c r="F5347" s="550"/>
      <c r="R5347" s="1175"/>
    </row>
    <row r="5348" spans="1:18" ht="15.75" customHeight="1">
      <c r="A5348" s="1">
        <v>5343</v>
      </c>
      <c r="C5348" s="2" t="s">
        <v>3581</v>
      </c>
      <c r="E5348" t="str" cm="1">
        <f t="array" aca="1" ref="E5348" ca="1">IF(F5348&lt;&gt;"",INDIRECT("'"&amp;F5348&amp;"'!"&amp;G5348),"")</f>
        <v/>
      </c>
      <c r="F5348" s="550"/>
      <c r="R5348" s="1175"/>
    </row>
    <row r="5349" spans="1:18" ht="15.75" customHeight="1">
      <c r="A5349" s="1">
        <v>5344</v>
      </c>
      <c r="C5349" s="2" t="s">
        <v>3581</v>
      </c>
      <c r="E5349" t="str" cm="1">
        <f t="array" aca="1" ref="E5349" ca="1">IF(F5349&lt;&gt;"",INDIRECT("'"&amp;F5349&amp;"'!"&amp;G5349),"")</f>
        <v/>
      </c>
      <c r="F5349" s="550"/>
      <c r="R5349" s="1175"/>
    </row>
    <row r="5350" spans="1:18" ht="15.75" customHeight="1">
      <c r="A5350" s="1">
        <v>5345</v>
      </c>
      <c r="C5350" s="2" t="s">
        <v>3581</v>
      </c>
      <c r="E5350" t="str" cm="1">
        <f t="array" aca="1" ref="E5350" ca="1">IF(F5350&lt;&gt;"",INDIRECT("'"&amp;F5350&amp;"'!"&amp;G5350),"")</f>
        <v/>
      </c>
      <c r="F5350" s="550"/>
      <c r="R5350" s="1175"/>
    </row>
    <row r="5351" spans="1:18" ht="15.75" customHeight="1">
      <c r="A5351" s="1">
        <v>5346</v>
      </c>
      <c r="C5351" s="2" t="s">
        <v>3871</v>
      </c>
      <c r="E5351" t="str" cm="1">
        <f t="array" aca="1" ref="E5351" ca="1">IF(F5351&lt;&gt;"",INDIRECT("'"&amp;F5351&amp;"'!"&amp;G5351),"")</f>
        <v/>
      </c>
      <c r="F5351" s="550"/>
      <c r="R5351" s="1175"/>
    </row>
    <row r="5352" spans="1:18" ht="15.75" customHeight="1">
      <c r="A5352" s="1">
        <v>5347</v>
      </c>
      <c r="C5352" s="2" t="s">
        <v>3581</v>
      </c>
      <c r="E5352" t="str" cm="1">
        <f t="array" aca="1" ref="E5352" ca="1">IF(F5352&lt;&gt;"",INDIRECT("'"&amp;F5352&amp;"'!"&amp;G5352),"")</f>
        <v/>
      </c>
      <c r="F5352" s="550"/>
      <c r="R5352" s="1175"/>
    </row>
    <row r="5353" spans="1:18" ht="15.75" customHeight="1">
      <c r="A5353" s="1">
        <v>5348</v>
      </c>
      <c r="C5353" s="2" t="s">
        <v>3581</v>
      </c>
      <c r="E5353" t="str" cm="1">
        <f t="array" aca="1" ref="E5353" ca="1">IF(F5353&lt;&gt;"",INDIRECT("'"&amp;F5353&amp;"'!"&amp;G5353),"")</f>
        <v/>
      </c>
      <c r="F5353" s="550"/>
      <c r="R5353" s="1175"/>
    </row>
    <row r="5354" spans="1:18" ht="15.75" customHeight="1">
      <c r="A5354" s="1">
        <v>5349</v>
      </c>
      <c r="C5354" s="2" t="s">
        <v>3871</v>
      </c>
      <c r="E5354" t="str" cm="1">
        <f t="array" aca="1" ref="E5354" ca="1">IF(F5354&lt;&gt;"",INDIRECT("'"&amp;F5354&amp;"'!"&amp;G5354),"")</f>
        <v/>
      </c>
      <c r="F5354" s="550"/>
      <c r="R5354" s="1175"/>
    </row>
    <row r="5355" spans="1:18" ht="15.75" customHeight="1">
      <c r="A5355" s="1">
        <v>5350</v>
      </c>
      <c r="C5355" s="2" t="s">
        <v>3871</v>
      </c>
      <c r="E5355" t="str" cm="1">
        <f t="array" aca="1" ref="E5355" ca="1">IF(F5355&lt;&gt;"",INDIRECT("'"&amp;F5355&amp;"'!"&amp;G5355),"")</f>
        <v/>
      </c>
      <c r="F5355" s="550"/>
      <c r="R5355" s="1175"/>
    </row>
    <row r="5356" spans="1:18">
      <c r="A5356">
        <v>5351</v>
      </c>
      <c r="B5356" s="6">
        <f>'EstRev 6-10'!D164</f>
        <v>0</v>
      </c>
      <c r="D5356" t="b">
        <f ca="1">E5356=B5356</f>
        <v>1</v>
      </c>
      <c r="E5356" cm="1">
        <f t="array" aca="1" ref="E5356" ca="1">IF(F5356&lt;&gt;"",INDIRECT("'"&amp;F5356&amp;"'!"&amp;G5356),"")</f>
        <v>0</v>
      </c>
      <c r="F5356" s="1175" t="s">
        <v>4465</v>
      </c>
      <c r="G5356" t="s">
        <v>4718</v>
      </c>
      <c r="R5356" s="1175"/>
    </row>
    <row r="5357" spans="1:18" ht="15.75" customHeight="1">
      <c r="A5357" s="1">
        <v>5352</v>
      </c>
      <c r="C5357" s="2" t="s">
        <v>3581</v>
      </c>
      <c r="E5357" t="str" cm="1">
        <f t="array" aca="1" ref="E5357" ca="1">IF(F5357&lt;&gt;"",INDIRECT("'"&amp;F5357&amp;"'!"&amp;G5357),"")</f>
        <v/>
      </c>
      <c r="F5357" s="550"/>
      <c r="R5357" s="1175"/>
    </row>
    <row r="5358" spans="1:18" ht="15.75" customHeight="1">
      <c r="A5358" s="1">
        <v>5353</v>
      </c>
      <c r="C5358" s="2" t="s">
        <v>3581</v>
      </c>
      <c r="E5358" t="str" cm="1">
        <f t="array" aca="1" ref="E5358" ca="1">IF(F5358&lt;&gt;"",INDIRECT("'"&amp;F5358&amp;"'!"&amp;G5358),"")</f>
        <v/>
      </c>
      <c r="F5358" s="550"/>
      <c r="R5358" s="1175"/>
    </row>
    <row r="5359" spans="1:18" ht="15.75" customHeight="1">
      <c r="A5359" s="1">
        <v>5354</v>
      </c>
      <c r="C5359" s="2" t="s">
        <v>3581</v>
      </c>
      <c r="E5359" t="str" cm="1">
        <f t="array" aca="1" ref="E5359" ca="1">IF(F5359&lt;&gt;"",INDIRECT("'"&amp;F5359&amp;"'!"&amp;G5359),"")</f>
        <v/>
      </c>
      <c r="F5359" s="550"/>
      <c r="R5359" s="1175"/>
    </row>
    <row r="5360" spans="1:18" ht="15.75" customHeight="1">
      <c r="A5360" s="1">
        <v>5355</v>
      </c>
      <c r="C5360" s="2" t="s">
        <v>3581</v>
      </c>
      <c r="E5360" t="str" cm="1">
        <f t="array" aca="1" ref="E5360" ca="1">IF(F5360&lt;&gt;"",INDIRECT("'"&amp;F5360&amp;"'!"&amp;G5360),"")</f>
        <v/>
      </c>
      <c r="F5360" s="550"/>
      <c r="R5360" s="1175"/>
    </row>
    <row r="5361" spans="1:18" ht="15.75" customHeight="1">
      <c r="A5361" s="1">
        <v>5356</v>
      </c>
      <c r="C5361" s="2" t="s">
        <v>3581</v>
      </c>
      <c r="E5361" t="str" cm="1">
        <f t="array" aca="1" ref="E5361" ca="1">IF(F5361&lt;&gt;"",INDIRECT("'"&amp;F5361&amp;"'!"&amp;G5361),"")</f>
        <v/>
      </c>
      <c r="F5361" s="550"/>
      <c r="R5361" s="1175"/>
    </row>
    <row r="5362" spans="1:18" ht="15.75" customHeight="1">
      <c r="A5362" s="1">
        <v>5357</v>
      </c>
      <c r="C5362" s="2" t="s">
        <v>3581</v>
      </c>
      <c r="E5362" t="str" cm="1">
        <f t="array" aca="1" ref="E5362" ca="1">IF(F5362&lt;&gt;"",INDIRECT("'"&amp;F5362&amp;"'!"&amp;G5362),"")</f>
        <v/>
      </c>
      <c r="F5362" s="550"/>
      <c r="R5362" s="1175"/>
    </row>
    <row r="5363" spans="1:18" ht="15.75" customHeight="1">
      <c r="A5363" s="1">
        <v>5358</v>
      </c>
      <c r="C5363" s="2" t="s">
        <v>3581</v>
      </c>
      <c r="E5363" t="str" cm="1">
        <f t="array" aca="1" ref="E5363" ca="1">IF(F5363&lt;&gt;"",INDIRECT("'"&amp;F5363&amp;"'!"&amp;G5363),"")</f>
        <v/>
      </c>
      <c r="F5363" s="550"/>
      <c r="R5363" s="1175"/>
    </row>
    <row r="5364" spans="1:18" ht="15.75" customHeight="1">
      <c r="A5364" s="1">
        <v>5359</v>
      </c>
      <c r="C5364" s="2" t="s">
        <v>3581</v>
      </c>
      <c r="E5364" t="str" cm="1">
        <f t="array" aca="1" ref="E5364" ca="1">IF(F5364&lt;&gt;"",INDIRECT("'"&amp;F5364&amp;"'!"&amp;G5364),"")</f>
        <v/>
      </c>
      <c r="F5364" s="550"/>
      <c r="R5364" s="1175"/>
    </row>
    <row r="5365" spans="1:18" ht="15" customHeight="1">
      <c r="A5365">
        <v>5360</v>
      </c>
      <c r="B5365" s="6">
        <f>'EstRev 6-10'!D165</f>
        <v>0</v>
      </c>
      <c r="D5365" t="b">
        <f t="shared" ref="D5365:D5370" ca="1" si="80">E5365=B5365</f>
        <v>1</v>
      </c>
      <c r="E5365" cm="1">
        <f t="array" aca="1" ref="E5365" ca="1">IF(F5365&lt;&gt;"",INDIRECT("'"&amp;F5365&amp;"'!"&amp;G5365),"")</f>
        <v>0</v>
      </c>
      <c r="F5365" s="1175" t="s">
        <v>4465</v>
      </c>
      <c r="G5365" t="s">
        <v>4719</v>
      </c>
      <c r="H5365" s="3"/>
      <c r="I5365" s="3"/>
      <c r="J5365" s="3"/>
    </row>
    <row r="5366" spans="1:18">
      <c r="A5366">
        <v>5361</v>
      </c>
      <c r="B5366" s="6">
        <f>'EstRev 6-10'!D168</f>
        <v>0</v>
      </c>
      <c r="D5366" t="b">
        <f t="shared" ca="1" si="80"/>
        <v>1</v>
      </c>
      <c r="E5366" cm="1">
        <f t="array" aca="1" ref="E5366" ca="1">IF(F5366&lt;&gt;"",INDIRECT("'"&amp;F5366&amp;"'!"&amp;G5366),"")</f>
        <v>0</v>
      </c>
      <c r="F5366" s="1175" t="s">
        <v>4465</v>
      </c>
      <c r="G5366" t="s">
        <v>4720</v>
      </c>
      <c r="R5366" s="1175"/>
    </row>
    <row r="5367" spans="1:18" ht="15" customHeight="1">
      <c r="A5367">
        <v>5362</v>
      </c>
      <c r="B5367" s="6">
        <f>'EstRev 6-10'!D170</f>
        <v>0</v>
      </c>
      <c r="D5367" t="b">
        <f t="shared" ca="1" si="80"/>
        <v>1</v>
      </c>
      <c r="E5367" cm="1">
        <f t="array" aca="1" ref="E5367" ca="1">IF(F5367&lt;&gt;"",INDIRECT("'"&amp;F5367&amp;"'!"&amp;G5367),"")</f>
        <v>0</v>
      </c>
      <c r="F5367" s="1175" t="s">
        <v>4465</v>
      </c>
      <c r="G5367" t="s">
        <v>4721</v>
      </c>
      <c r="H5367" s="3"/>
      <c r="I5367" s="3"/>
      <c r="J5367" s="3"/>
    </row>
    <row r="5368" spans="1:18">
      <c r="A5368">
        <v>5363</v>
      </c>
      <c r="B5368" s="6">
        <f>'EstRev 6-10'!D173</f>
        <v>0</v>
      </c>
      <c r="D5368" t="b">
        <f t="shared" ca="1" si="80"/>
        <v>1</v>
      </c>
      <c r="E5368" cm="1">
        <f t="array" aca="1" ref="E5368" ca="1">IF(F5368&lt;&gt;"",INDIRECT("'"&amp;F5368&amp;"'!"&amp;G5368),"")</f>
        <v>0</v>
      </c>
      <c r="F5368" s="1175" t="s">
        <v>4465</v>
      </c>
      <c r="G5368" t="s">
        <v>4722</v>
      </c>
      <c r="R5368" s="1175"/>
    </row>
    <row r="5369" spans="1:18">
      <c r="A5369">
        <v>5364</v>
      </c>
      <c r="B5369" s="6">
        <f>'EstRev 6-10'!D176</f>
        <v>0</v>
      </c>
      <c r="D5369" t="b">
        <f t="shared" ca="1" si="80"/>
        <v>1</v>
      </c>
      <c r="E5369" cm="1">
        <f t="array" aca="1" ref="E5369" ca="1">IF(F5369&lt;&gt;"",INDIRECT("'"&amp;F5369&amp;"'!"&amp;G5369),"")</f>
        <v>0</v>
      </c>
      <c r="F5369" s="1175" t="s">
        <v>4465</v>
      </c>
      <c r="G5369" t="s">
        <v>4723</v>
      </c>
      <c r="R5369" s="1175"/>
    </row>
    <row r="5370" spans="1:18">
      <c r="A5370">
        <v>5365</v>
      </c>
      <c r="B5370" s="6">
        <f>'EstRev 6-10'!D179</f>
        <v>0</v>
      </c>
      <c r="D5370" t="b">
        <f t="shared" ca="1" si="80"/>
        <v>1</v>
      </c>
      <c r="E5370" cm="1">
        <f t="array" aca="1" ref="E5370" ca="1">IF(F5370&lt;&gt;"",INDIRECT("'"&amp;F5370&amp;"'!"&amp;G5370),"")</f>
        <v>0</v>
      </c>
      <c r="F5370" s="1175" t="s">
        <v>4465</v>
      </c>
      <c r="G5370" t="s">
        <v>4724</v>
      </c>
      <c r="R5370" s="1175"/>
    </row>
    <row r="5371" spans="1:18" ht="15.75" customHeight="1">
      <c r="A5371" s="1">
        <v>5366</v>
      </c>
      <c r="C5371" s="2" t="s">
        <v>3581</v>
      </c>
      <c r="E5371" t="str" cm="1">
        <f t="array" aca="1" ref="E5371" ca="1">IF(F5371&lt;&gt;"",INDIRECT("'"&amp;F5371&amp;"'!"&amp;G5371),"")</f>
        <v/>
      </c>
      <c r="F5371" s="550"/>
      <c r="R5371" s="1175"/>
    </row>
    <row r="5372" spans="1:18" ht="15.75" customHeight="1">
      <c r="A5372" s="1">
        <v>5367</v>
      </c>
      <c r="C5372" s="2" t="s">
        <v>3581</v>
      </c>
      <c r="E5372" t="str" cm="1">
        <f t="array" aca="1" ref="E5372" ca="1">IF(F5372&lt;&gt;"",INDIRECT("'"&amp;F5372&amp;"'!"&amp;G5372),"")</f>
        <v/>
      </c>
      <c r="F5372" s="550"/>
      <c r="R5372" s="1175"/>
    </row>
    <row r="5373" spans="1:18" ht="15.75" customHeight="1">
      <c r="A5373" s="1">
        <v>5368</v>
      </c>
      <c r="C5373" s="2" t="s">
        <v>3581</v>
      </c>
      <c r="E5373" t="str" cm="1">
        <f t="array" aca="1" ref="E5373" ca="1">IF(F5373&lt;&gt;"",INDIRECT("'"&amp;F5373&amp;"'!"&amp;G5373),"")</f>
        <v/>
      </c>
      <c r="F5373" s="550"/>
      <c r="R5373" s="1175"/>
    </row>
    <row r="5374" spans="1:18" ht="15.75" customHeight="1">
      <c r="A5374" s="1">
        <v>5369</v>
      </c>
      <c r="C5374" s="2" t="s">
        <v>3581</v>
      </c>
      <c r="E5374" t="str" cm="1">
        <f t="array" aca="1" ref="E5374" ca="1">IF(F5374&lt;&gt;"",INDIRECT("'"&amp;F5374&amp;"'!"&amp;G5374),"")</f>
        <v/>
      </c>
      <c r="F5374" s="550"/>
      <c r="R5374" s="1175"/>
    </row>
    <row r="5375" spans="1:18">
      <c r="A5375">
        <v>5370</v>
      </c>
      <c r="B5375" s="6">
        <f>'EstRev 6-10'!D195</f>
        <v>0</v>
      </c>
      <c r="D5375" t="b">
        <f ca="1">E5375=B5375</f>
        <v>1</v>
      </c>
      <c r="E5375" cm="1">
        <f t="array" aca="1" ref="E5375" ca="1">IF(F5375&lt;&gt;"",INDIRECT("'"&amp;F5375&amp;"'!"&amp;G5375),"")</f>
        <v>0</v>
      </c>
      <c r="F5375" s="1175" t="s">
        <v>4465</v>
      </c>
      <c r="G5375" t="s">
        <v>4725</v>
      </c>
      <c r="R5375" s="1175"/>
    </row>
    <row r="5376" spans="1:18">
      <c r="A5376">
        <v>5371</v>
      </c>
      <c r="B5376" s="6">
        <f>'EstRev 6-10'!D196</f>
        <v>0</v>
      </c>
      <c r="D5376" t="b">
        <f ca="1">E5376=B5376</f>
        <v>1</v>
      </c>
      <c r="E5376" cm="1">
        <f t="array" aca="1" ref="E5376" ca="1">IF(F5376&lt;&gt;"",INDIRECT("'"&amp;F5376&amp;"'!"&amp;G5376),"")</f>
        <v>0</v>
      </c>
      <c r="F5376" s="1175" t="s">
        <v>4465</v>
      </c>
      <c r="G5376" t="s">
        <v>4726</v>
      </c>
      <c r="R5376" s="1175"/>
    </row>
    <row r="5377" spans="1:18" ht="15.75" customHeight="1">
      <c r="A5377" s="1">
        <v>5372</v>
      </c>
      <c r="C5377" s="2" t="s">
        <v>3581</v>
      </c>
      <c r="E5377" t="str" cm="1">
        <f t="array" aca="1" ref="E5377" ca="1">IF(F5377&lt;&gt;"",INDIRECT("'"&amp;F5377&amp;"'!"&amp;G5377),"")</f>
        <v/>
      </c>
      <c r="F5377" s="550"/>
      <c r="R5377" s="1175"/>
    </row>
    <row r="5378" spans="1:18" ht="15.75" customHeight="1">
      <c r="A5378" s="1">
        <v>5373</v>
      </c>
      <c r="C5378" s="2" t="s">
        <v>3581</v>
      </c>
      <c r="E5378" t="str" cm="1">
        <f t="array" aca="1" ref="E5378" ca="1">IF(F5378&lt;&gt;"",INDIRECT("'"&amp;F5378&amp;"'!"&amp;G5378),"")</f>
        <v/>
      </c>
      <c r="F5378" s="550"/>
      <c r="R5378" s="1175"/>
    </row>
    <row r="5379" spans="1:18" ht="15.75" customHeight="1">
      <c r="A5379" s="1">
        <v>5374</v>
      </c>
      <c r="C5379" s="2" t="s">
        <v>3581</v>
      </c>
      <c r="E5379" t="str" cm="1">
        <f t="array" aca="1" ref="E5379" ca="1">IF(F5379&lt;&gt;"",INDIRECT("'"&amp;F5379&amp;"'!"&amp;G5379),"")</f>
        <v/>
      </c>
      <c r="F5379" s="550"/>
      <c r="R5379" s="1175"/>
    </row>
    <row r="5380" spans="1:18" ht="15.75" customHeight="1">
      <c r="A5380" s="1">
        <v>5375</v>
      </c>
      <c r="C5380" s="2" t="s">
        <v>3871</v>
      </c>
      <c r="E5380" t="str" cm="1">
        <f t="array" aca="1" ref="E5380" ca="1">IF(F5380&lt;&gt;"",INDIRECT("'"&amp;F5380&amp;"'!"&amp;G5380),"")</f>
        <v/>
      </c>
      <c r="F5380" s="550"/>
      <c r="R5380" s="1175"/>
    </row>
    <row r="5381" spans="1:18" ht="15.75" customHeight="1">
      <c r="A5381" s="1">
        <v>5376</v>
      </c>
      <c r="C5381" s="2" t="s">
        <v>3871</v>
      </c>
      <c r="E5381" t="str" cm="1">
        <f t="array" aca="1" ref="E5381" ca="1">IF(F5381&lt;&gt;"",INDIRECT("'"&amp;F5381&amp;"'!"&amp;G5381),"")</f>
        <v/>
      </c>
      <c r="F5381" s="550"/>
      <c r="R5381" s="1175"/>
    </row>
    <row r="5382" spans="1:18" ht="15.75" customHeight="1">
      <c r="A5382" s="1">
        <v>5377</v>
      </c>
      <c r="C5382" s="2" t="s">
        <v>4551</v>
      </c>
      <c r="E5382" t="str" cm="1">
        <f t="array" aca="1" ref="E5382" ca="1">IF(F5382&lt;&gt;"",INDIRECT("'"&amp;F5382&amp;"'!"&amp;G5382),"")</f>
        <v/>
      </c>
      <c r="F5382" s="550"/>
      <c r="R5382" s="1175"/>
    </row>
    <row r="5383" spans="1:18">
      <c r="A5383">
        <v>5378</v>
      </c>
      <c r="B5383" s="6">
        <f>'EstRev 6-10'!D197</f>
        <v>0</v>
      </c>
      <c r="D5383" t="b">
        <f ca="1">E5383=B5383</f>
        <v>1</v>
      </c>
      <c r="E5383" cm="1">
        <f t="array" aca="1" ref="E5383" ca="1">IF(F5383&lt;&gt;"",INDIRECT("'"&amp;F5383&amp;"'!"&amp;G5383),"")</f>
        <v>0</v>
      </c>
      <c r="F5383" s="1175" t="s">
        <v>4465</v>
      </c>
      <c r="G5383" t="s">
        <v>4727</v>
      </c>
      <c r="R5383" s="1175"/>
    </row>
    <row r="5384" spans="1:18">
      <c r="A5384">
        <v>5379</v>
      </c>
      <c r="B5384" s="6">
        <f>'EstRev 6-10'!D201</f>
        <v>0</v>
      </c>
      <c r="D5384" t="b">
        <f ca="1">E5384=B5384</f>
        <v>1</v>
      </c>
      <c r="E5384" cm="1">
        <f t="array" aca="1" ref="E5384" ca="1">IF(F5384&lt;&gt;"",INDIRECT("'"&amp;F5384&amp;"'!"&amp;G5384),"")</f>
        <v>0</v>
      </c>
      <c r="F5384" s="1175" t="s">
        <v>4465</v>
      </c>
      <c r="G5384" t="s">
        <v>4728</v>
      </c>
      <c r="R5384" s="1175"/>
    </row>
    <row r="5385" spans="1:18" ht="15.75" customHeight="1">
      <c r="A5385" s="1">
        <v>5380</v>
      </c>
      <c r="C5385" s="2" t="s">
        <v>3871</v>
      </c>
      <c r="E5385" t="str" cm="1">
        <f t="array" aca="1" ref="E5385" ca="1">IF(F5385&lt;&gt;"",INDIRECT("'"&amp;F5385&amp;"'!"&amp;G5385),"")</f>
        <v/>
      </c>
      <c r="F5385" s="550"/>
      <c r="R5385" s="1175"/>
    </row>
    <row r="5386" spans="1:18" ht="15.75" customHeight="1">
      <c r="A5386" s="1">
        <v>5381</v>
      </c>
      <c r="C5386" s="2" t="s">
        <v>3581</v>
      </c>
      <c r="E5386" t="str" cm="1">
        <f t="array" aca="1" ref="E5386" ca="1">IF(F5386&lt;&gt;"",INDIRECT("'"&amp;F5386&amp;"'!"&amp;G5386),"")</f>
        <v/>
      </c>
      <c r="F5386" s="550"/>
      <c r="R5386" s="1175"/>
    </row>
    <row r="5387" spans="1:18" ht="15.75" customHeight="1">
      <c r="A5387" s="1">
        <v>5382</v>
      </c>
      <c r="C5387" s="2" t="s">
        <v>3581</v>
      </c>
      <c r="E5387" t="str" cm="1">
        <f t="array" aca="1" ref="E5387" ca="1">IF(F5387&lt;&gt;"",INDIRECT("'"&amp;F5387&amp;"'!"&amp;G5387),"")</f>
        <v/>
      </c>
      <c r="F5387" s="550"/>
      <c r="R5387" s="1175"/>
    </row>
    <row r="5388" spans="1:18">
      <c r="A5388">
        <v>5383</v>
      </c>
      <c r="B5388" s="6">
        <f>'EstRev 6-10'!D199</f>
        <v>0</v>
      </c>
      <c r="D5388" t="b">
        <f ca="1">E5388=B5388</f>
        <v>1</v>
      </c>
      <c r="E5388" cm="1">
        <f t="array" aca="1" ref="E5388" ca="1">IF(F5388&lt;&gt;"",INDIRECT("'"&amp;F5388&amp;"'!"&amp;G5388),"")</f>
        <v>0</v>
      </c>
      <c r="F5388" s="1175" t="s">
        <v>4465</v>
      </c>
      <c r="G5388" t="s">
        <v>4729</v>
      </c>
      <c r="R5388" s="1175"/>
    </row>
    <row r="5389" spans="1:18" ht="15.75" customHeight="1">
      <c r="A5389" s="1">
        <v>5384</v>
      </c>
      <c r="C5389" s="2" t="s">
        <v>3581</v>
      </c>
      <c r="E5389" t="str" cm="1">
        <f t="array" aca="1" ref="E5389" ca="1">IF(F5389&lt;&gt;"",INDIRECT("'"&amp;F5389&amp;"'!"&amp;G5389),"")</f>
        <v/>
      </c>
      <c r="F5389" s="550"/>
      <c r="R5389" s="1175"/>
    </row>
    <row r="5390" spans="1:18" ht="15.75" customHeight="1">
      <c r="A5390" s="1">
        <v>5385</v>
      </c>
      <c r="C5390" s="2" t="s">
        <v>3581</v>
      </c>
      <c r="E5390" t="str" cm="1">
        <f t="array" aca="1" ref="E5390" ca="1">IF(F5390&lt;&gt;"",INDIRECT("'"&amp;F5390&amp;"'!"&amp;G5390),"")</f>
        <v/>
      </c>
      <c r="F5390" s="550"/>
      <c r="R5390" s="1175"/>
    </row>
    <row r="5391" spans="1:18" ht="15.75" customHeight="1">
      <c r="A5391" s="1">
        <v>5386</v>
      </c>
      <c r="C5391" s="2" t="s">
        <v>3581</v>
      </c>
      <c r="E5391" t="str" cm="1">
        <f t="array" aca="1" ref="E5391" ca="1">IF(F5391&lt;&gt;"",INDIRECT("'"&amp;F5391&amp;"'!"&amp;G5391),"")</f>
        <v/>
      </c>
      <c r="F5391" s="550"/>
      <c r="R5391" s="1175"/>
    </row>
    <row r="5392" spans="1:18" ht="15.75" customHeight="1">
      <c r="A5392" s="1">
        <v>5387</v>
      </c>
      <c r="C5392" s="2" t="s">
        <v>3581</v>
      </c>
      <c r="E5392" t="str" cm="1">
        <f t="array" aca="1" ref="E5392" ca="1">IF(F5392&lt;&gt;"",INDIRECT("'"&amp;F5392&amp;"'!"&amp;G5392),"")</f>
        <v/>
      </c>
      <c r="F5392" s="550"/>
      <c r="R5392" s="1175"/>
    </row>
    <row r="5393" spans="1:18" ht="15.75" customHeight="1">
      <c r="A5393" s="1">
        <v>5388</v>
      </c>
      <c r="C5393" s="2" t="s">
        <v>3581</v>
      </c>
      <c r="E5393" t="str" cm="1">
        <f t="array" aca="1" ref="E5393" ca="1">IF(F5393&lt;&gt;"",INDIRECT("'"&amp;F5393&amp;"'!"&amp;G5393),"")</f>
        <v/>
      </c>
      <c r="F5393" s="550"/>
      <c r="R5393" s="1175"/>
    </row>
    <row r="5394" spans="1:18" ht="15.75" customHeight="1">
      <c r="A5394" s="1">
        <v>5389</v>
      </c>
      <c r="C5394" s="2" t="s">
        <v>3581</v>
      </c>
      <c r="E5394" t="str" cm="1">
        <f t="array" aca="1" ref="E5394" ca="1">IF(F5394&lt;&gt;"",INDIRECT("'"&amp;F5394&amp;"'!"&amp;G5394),"")</f>
        <v/>
      </c>
      <c r="F5394" s="550"/>
      <c r="R5394" s="1175"/>
    </row>
    <row r="5395" spans="1:18" ht="15.75" customHeight="1">
      <c r="A5395" s="1">
        <v>5390</v>
      </c>
      <c r="C5395" s="2" t="s">
        <v>3581</v>
      </c>
      <c r="E5395" t="str" cm="1">
        <f t="array" aca="1" ref="E5395" ca="1">IF(F5395&lt;&gt;"",INDIRECT("'"&amp;F5395&amp;"'!"&amp;G5395),"")</f>
        <v/>
      </c>
      <c r="F5395" s="550"/>
      <c r="R5395" s="1175"/>
    </row>
    <row r="5396" spans="1:18" ht="15.75" customHeight="1">
      <c r="A5396" s="1">
        <v>5391</v>
      </c>
      <c r="C5396" s="2" t="s">
        <v>3581</v>
      </c>
      <c r="E5396" t="str" cm="1">
        <f t="array" aca="1" ref="E5396" ca="1">IF(F5396&lt;&gt;"",INDIRECT("'"&amp;F5396&amp;"'!"&amp;G5396),"")</f>
        <v/>
      </c>
      <c r="F5396" s="550"/>
      <c r="R5396" s="1175"/>
    </row>
    <row r="5397" spans="1:18" ht="15.75" customHeight="1">
      <c r="A5397" s="1">
        <v>5392</v>
      </c>
      <c r="C5397" s="2" t="s">
        <v>3581</v>
      </c>
      <c r="E5397" t="str" cm="1">
        <f t="array" aca="1" ref="E5397" ca="1">IF(F5397&lt;&gt;"",INDIRECT("'"&amp;F5397&amp;"'!"&amp;G5397),"")</f>
        <v/>
      </c>
      <c r="F5397" s="550"/>
      <c r="R5397" s="1175"/>
    </row>
    <row r="5398" spans="1:18" ht="15.75" customHeight="1">
      <c r="A5398" s="1">
        <v>5393</v>
      </c>
      <c r="C5398" s="2" t="s">
        <v>3581</v>
      </c>
      <c r="E5398" t="str" cm="1">
        <f t="array" aca="1" ref="E5398" ca="1">IF(F5398&lt;&gt;"",INDIRECT("'"&amp;F5398&amp;"'!"&amp;G5398),"")</f>
        <v/>
      </c>
      <c r="F5398" s="550"/>
      <c r="R5398" s="1175"/>
    </row>
    <row r="5399" spans="1:18" ht="15.75" customHeight="1">
      <c r="A5399" s="1">
        <v>5394</v>
      </c>
      <c r="C5399" s="2" t="s">
        <v>3581</v>
      </c>
      <c r="E5399" t="str" cm="1">
        <f t="array" aca="1" ref="E5399" ca="1">IF(F5399&lt;&gt;"",INDIRECT("'"&amp;F5399&amp;"'!"&amp;G5399),"")</f>
        <v/>
      </c>
      <c r="F5399" s="550"/>
      <c r="R5399" s="1175"/>
    </row>
    <row r="5400" spans="1:18" ht="15.75" customHeight="1">
      <c r="A5400" s="1">
        <v>5395</v>
      </c>
      <c r="C5400" s="2" t="s">
        <v>3581</v>
      </c>
      <c r="E5400" t="str" cm="1">
        <f t="array" aca="1" ref="E5400" ca="1">IF(F5400&lt;&gt;"",INDIRECT("'"&amp;F5400&amp;"'!"&amp;G5400),"")</f>
        <v/>
      </c>
      <c r="F5400" s="550"/>
      <c r="R5400" s="1175"/>
    </row>
    <row r="5401" spans="1:18" ht="15.75" customHeight="1">
      <c r="A5401" s="1">
        <v>5396</v>
      </c>
      <c r="C5401" s="2" t="s">
        <v>3581</v>
      </c>
      <c r="E5401" t="str" cm="1">
        <f t="array" aca="1" ref="E5401" ca="1">IF(F5401&lt;&gt;"",INDIRECT("'"&amp;F5401&amp;"'!"&amp;G5401),"")</f>
        <v/>
      </c>
      <c r="F5401" s="550"/>
      <c r="R5401" s="1175"/>
    </row>
    <row r="5402" spans="1:18" ht="15" customHeight="1">
      <c r="A5402">
        <v>5397</v>
      </c>
      <c r="B5402" s="6">
        <f>'EstRev 6-10'!D207</f>
        <v>0</v>
      </c>
      <c r="D5402" t="b">
        <f ca="1">E5402=B5402</f>
        <v>1</v>
      </c>
      <c r="E5402" cm="1">
        <f t="array" aca="1" ref="E5402" ca="1">IF(F5402&lt;&gt;"",INDIRECT("'"&amp;F5402&amp;"'!"&amp;G5402),"")</f>
        <v>0</v>
      </c>
      <c r="F5402" s="1175" t="s">
        <v>4465</v>
      </c>
      <c r="G5402" t="s">
        <v>4730</v>
      </c>
      <c r="H5402" s="3"/>
      <c r="I5402" s="3"/>
      <c r="J5402" s="3"/>
    </row>
    <row r="5403" spans="1:18">
      <c r="A5403">
        <v>5398</v>
      </c>
      <c r="B5403" s="6">
        <f>'EstRev 6-10'!D208</f>
        <v>0</v>
      </c>
      <c r="D5403" t="b">
        <f ca="1">E5403=B5403</f>
        <v>1</v>
      </c>
      <c r="E5403" cm="1">
        <f t="array" aca="1" ref="E5403" ca="1">IF(F5403&lt;&gt;"",INDIRECT("'"&amp;F5403&amp;"'!"&amp;G5403),"")</f>
        <v>0</v>
      </c>
      <c r="F5403" s="1175" t="s">
        <v>4465</v>
      </c>
      <c r="G5403" t="s">
        <v>4731</v>
      </c>
      <c r="R5403" s="1175"/>
    </row>
    <row r="5404" spans="1:18" ht="15.75" customHeight="1">
      <c r="A5404" s="1">
        <v>5399</v>
      </c>
      <c r="C5404" s="2" t="s">
        <v>3581</v>
      </c>
      <c r="E5404" t="str" cm="1">
        <f t="array" aca="1" ref="E5404" ca="1">IF(F5404&lt;&gt;"",INDIRECT("'"&amp;F5404&amp;"'!"&amp;G5404),"")</f>
        <v/>
      </c>
      <c r="F5404" s="550"/>
      <c r="R5404" s="1175"/>
    </row>
    <row r="5405" spans="1:18" ht="15.75" customHeight="1">
      <c r="A5405" s="1">
        <v>5400</v>
      </c>
      <c r="C5405" s="2" t="s">
        <v>3581</v>
      </c>
      <c r="E5405" t="str" cm="1">
        <f t="array" aca="1" ref="E5405" ca="1">IF(F5405&lt;&gt;"",INDIRECT("'"&amp;F5405&amp;"'!"&amp;G5405),"")</f>
        <v/>
      </c>
      <c r="F5405" s="550"/>
      <c r="R5405" s="1175"/>
    </row>
    <row r="5406" spans="1:18">
      <c r="A5406">
        <v>5401</v>
      </c>
      <c r="B5406" s="6">
        <f>'EstRev 6-10'!D209</f>
        <v>0</v>
      </c>
      <c r="D5406" t="b">
        <f ca="1">E5406=B5406</f>
        <v>1</v>
      </c>
      <c r="E5406" cm="1">
        <f t="array" aca="1" ref="E5406" ca="1">IF(F5406&lt;&gt;"",INDIRECT("'"&amp;F5406&amp;"'!"&amp;G5406),"")</f>
        <v>0</v>
      </c>
      <c r="F5406" s="1175" t="s">
        <v>4465</v>
      </c>
      <c r="G5406" t="s">
        <v>4732</v>
      </c>
      <c r="R5406" s="1175"/>
    </row>
    <row r="5407" spans="1:18">
      <c r="A5407">
        <v>5402</v>
      </c>
      <c r="B5407" s="6">
        <f>'EstRev 6-10'!D210</f>
        <v>0</v>
      </c>
      <c r="D5407" t="b">
        <f ca="1">E5407=B5407</f>
        <v>1</v>
      </c>
      <c r="E5407" cm="1">
        <f t="array" aca="1" ref="E5407" ca="1">IF(F5407&lt;&gt;"",INDIRECT("'"&amp;F5407&amp;"'!"&amp;G5407),"")</f>
        <v>0</v>
      </c>
      <c r="F5407" s="1175" t="s">
        <v>4465</v>
      </c>
      <c r="G5407" t="s">
        <v>4733</v>
      </c>
      <c r="R5407" s="1175"/>
    </row>
    <row r="5408" spans="1:18" ht="15" customHeight="1">
      <c r="A5408">
        <v>5403</v>
      </c>
      <c r="B5408" s="6">
        <f>'EstRev 6-10'!D211</f>
        <v>0</v>
      </c>
      <c r="D5408" t="b">
        <f ca="1">E5408=B5408</f>
        <v>1</v>
      </c>
      <c r="E5408" cm="1">
        <f t="array" aca="1" ref="E5408" ca="1">IF(F5408&lt;&gt;"",INDIRECT("'"&amp;F5408&amp;"'!"&amp;G5408),"")</f>
        <v>0</v>
      </c>
      <c r="F5408" s="1175" t="s">
        <v>4465</v>
      </c>
      <c r="G5408" t="s">
        <v>4734</v>
      </c>
      <c r="H5408" s="3"/>
      <c r="I5408" s="3"/>
      <c r="J5408" s="3"/>
    </row>
    <row r="5409" spans="1:18" ht="15.75" customHeight="1">
      <c r="A5409" s="1">
        <v>5404</v>
      </c>
      <c r="C5409" s="2" t="s">
        <v>3581</v>
      </c>
      <c r="E5409" t="str" cm="1">
        <f t="array" aca="1" ref="E5409" ca="1">IF(F5409&lt;&gt;"",INDIRECT("'"&amp;F5409&amp;"'!"&amp;G5409),"")</f>
        <v/>
      </c>
      <c r="F5409" s="550"/>
      <c r="R5409" s="1175"/>
    </row>
    <row r="5410" spans="1:18" ht="15.75" customHeight="1">
      <c r="A5410" s="1">
        <v>5405</v>
      </c>
      <c r="C5410" s="2" t="s">
        <v>3581</v>
      </c>
      <c r="E5410" t="str" cm="1">
        <f t="array" aca="1" ref="E5410" ca="1">IF(F5410&lt;&gt;"",INDIRECT("'"&amp;F5410&amp;"'!"&amp;G5410),"")</f>
        <v/>
      </c>
      <c r="F5410" s="550"/>
      <c r="R5410" s="1175"/>
    </row>
    <row r="5411" spans="1:18" ht="15.75" customHeight="1">
      <c r="A5411" s="1">
        <v>5406</v>
      </c>
      <c r="C5411" s="2" t="s">
        <v>3581</v>
      </c>
      <c r="E5411" t="str" cm="1">
        <f t="array" aca="1" ref="E5411" ca="1">IF(F5411&lt;&gt;"",INDIRECT("'"&amp;F5411&amp;"'!"&amp;G5411),"")</f>
        <v/>
      </c>
      <c r="F5411" s="550"/>
      <c r="R5411" s="1175"/>
    </row>
    <row r="5412" spans="1:18" ht="15.75" customHeight="1">
      <c r="A5412" s="1">
        <v>5407</v>
      </c>
      <c r="C5412" s="2" t="s">
        <v>3581</v>
      </c>
      <c r="E5412" t="str" cm="1">
        <f t="array" aca="1" ref="E5412" ca="1">IF(F5412&lt;&gt;"",INDIRECT("'"&amp;F5412&amp;"'!"&amp;G5412),"")</f>
        <v/>
      </c>
      <c r="F5412" s="550"/>
      <c r="R5412" s="1175"/>
    </row>
    <row r="5413" spans="1:18" ht="15.75" customHeight="1">
      <c r="A5413" s="1">
        <v>5408</v>
      </c>
      <c r="C5413" s="2" t="s">
        <v>3581</v>
      </c>
      <c r="E5413" t="str" cm="1">
        <f t="array" aca="1" ref="E5413" ca="1">IF(F5413&lt;&gt;"",INDIRECT("'"&amp;F5413&amp;"'!"&amp;G5413),"")</f>
        <v/>
      </c>
      <c r="F5413" s="550"/>
      <c r="R5413" s="1175"/>
    </row>
    <row r="5414" spans="1:18" ht="15" customHeight="1">
      <c r="A5414">
        <v>5409</v>
      </c>
      <c r="B5414" s="6">
        <f>'EstRev 6-10'!D213</f>
        <v>0</v>
      </c>
      <c r="D5414" t="b">
        <f ca="1">E5414=B5414</f>
        <v>1</v>
      </c>
      <c r="E5414" cm="1">
        <f t="array" aca="1" ref="E5414" ca="1">IF(F5414&lt;&gt;"",INDIRECT("'"&amp;F5414&amp;"'!"&amp;G5414),"")</f>
        <v>0</v>
      </c>
      <c r="F5414" s="1175" t="s">
        <v>4465</v>
      </c>
      <c r="G5414" t="s">
        <v>4735</v>
      </c>
      <c r="H5414" s="3"/>
      <c r="I5414" s="3"/>
      <c r="J5414" s="3"/>
    </row>
    <row r="5415" spans="1:18" ht="15.75" customHeight="1">
      <c r="A5415" s="1">
        <v>5410</v>
      </c>
      <c r="C5415" s="2" t="s">
        <v>3581</v>
      </c>
      <c r="E5415" t="str" cm="1">
        <f t="array" aca="1" ref="E5415" ca="1">IF(F5415&lt;&gt;"",INDIRECT("'"&amp;F5415&amp;"'!"&amp;G5415),"")</f>
        <v/>
      </c>
      <c r="F5415" s="550"/>
      <c r="R5415" s="1175"/>
    </row>
    <row r="5416" spans="1:18" ht="15.75" customHeight="1">
      <c r="A5416" s="1">
        <v>5411</v>
      </c>
      <c r="C5416" s="2" t="s">
        <v>3581</v>
      </c>
      <c r="E5416" t="str" cm="1">
        <f t="array" aca="1" ref="E5416" ca="1">IF(F5416&lt;&gt;"",INDIRECT("'"&amp;F5416&amp;"'!"&amp;G5416),"")</f>
        <v/>
      </c>
      <c r="F5416" s="550"/>
      <c r="R5416" s="1175"/>
    </row>
    <row r="5417" spans="1:18" ht="15.75" customHeight="1">
      <c r="A5417" s="1">
        <v>5412</v>
      </c>
      <c r="C5417" s="2" t="s">
        <v>3581</v>
      </c>
      <c r="E5417" t="str" cm="1">
        <f t="array" aca="1" ref="E5417" ca="1">IF(F5417&lt;&gt;"",INDIRECT("'"&amp;F5417&amp;"'!"&amp;G5417),"")</f>
        <v/>
      </c>
      <c r="F5417" s="550"/>
      <c r="R5417" s="1175"/>
    </row>
    <row r="5418" spans="1:18" ht="15.75" customHeight="1">
      <c r="A5418" s="1">
        <v>5413</v>
      </c>
      <c r="C5418" s="2" t="s">
        <v>3581</v>
      </c>
      <c r="E5418" t="str" cm="1">
        <f t="array" aca="1" ref="E5418" ca="1">IF(F5418&lt;&gt;"",INDIRECT("'"&amp;F5418&amp;"'!"&amp;G5418),"")</f>
        <v/>
      </c>
      <c r="F5418" s="550"/>
      <c r="R5418" s="1175"/>
    </row>
    <row r="5419" spans="1:18" ht="15.75" customHeight="1">
      <c r="A5419" s="1">
        <v>5414</v>
      </c>
      <c r="C5419" s="2" t="s">
        <v>3871</v>
      </c>
      <c r="E5419" t="str" cm="1">
        <f t="array" aca="1" ref="E5419" ca="1">IF(F5419&lt;&gt;"",INDIRECT("'"&amp;F5419&amp;"'!"&amp;G5419),"")</f>
        <v/>
      </c>
      <c r="F5419" s="550"/>
      <c r="R5419" s="1175"/>
    </row>
    <row r="5420" spans="1:18" ht="15.75" customHeight="1">
      <c r="A5420" s="1">
        <v>5415</v>
      </c>
      <c r="C5420" s="2" t="s">
        <v>3581</v>
      </c>
      <c r="E5420" t="str" cm="1">
        <f t="array" aca="1" ref="E5420" ca="1">IF(F5420&lt;&gt;"",INDIRECT("'"&amp;F5420&amp;"'!"&amp;G5420),"")</f>
        <v/>
      </c>
      <c r="F5420" s="550"/>
      <c r="R5420" s="1175"/>
    </row>
    <row r="5421" spans="1:18" ht="15.75" customHeight="1">
      <c r="A5421" s="1">
        <v>5416</v>
      </c>
      <c r="C5421" s="2" t="s">
        <v>3581</v>
      </c>
      <c r="E5421" t="str" cm="1">
        <f t="array" aca="1" ref="E5421" ca="1">IF(F5421&lt;&gt;"",INDIRECT("'"&amp;F5421&amp;"'!"&amp;G5421),"")</f>
        <v/>
      </c>
      <c r="F5421" s="550"/>
      <c r="R5421" s="1175"/>
    </row>
    <row r="5422" spans="1:18" ht="15.75" customHeight="1">
      <c r="A5422" s="1">
        <v>5417</v>
      </c>
      <c r="C5422" s="2" t="s">
        <v>3581</v>
      </c>
      <c r="E5422" t="str" cm="1">
        <f t="array" aca="1" ref="E5422" ca="1">IF(F5422&lt;&gt;"",INDIRECT("'"&amp;F5422&amp;"'!"&amp;G5422),"")</f>
        <v/>
      </c>
      <c r="F5422" s="550"/>
      <c r="R5422" s="1175"/>
    </row>
    <row r="5423" spans="1:18" ht="15.75" customHeight="1">
      <c r="A5423" s="1">
        <v>5418</v>
      </c>
      <c r="C5423" s="2" t="s">
        <v>3581</v>
      </c>
      <c r="E5423" t="str" cm="1">
        <f t="array" aca="1" ref="E5423" ca="1">IF(F5423&lt;&gt;"",INDIRECT("'"&amp;F5423&amp;"'!"&amp;G5423),"")</f>
        <v/>
      </c>
      <c r="F5423" s="550"/>
      <c r="R5423" s="1175"/>
    </row>
    <row r="5424" spans="1:18" ht="15.75" customHeight="1">
      <c r="A5424" s="1">
        <v>5419</v>
      </c>
      <c r="C5424" s="2" t="s">
        <v>3871</v>
      </c>
      <c r="E5424" t="str" cm="1">
        <f t="array" aca="1" ref="E5424" ca="1">IF(F5424&lt;&gt;"",INDIRECT("'"&amp;F5424&amp;"'!"&amp;G5424),"")</f>
        <v/>
      </c>
      <c r="F5424" s="550"/>
      <c r="R5424" s="1175"/>
    </row>
    <row r="5425" spans="1:18" ht="15.75" customHeight="1">
      <c r="A5425" s="1">
        <v>5420</v>
      </c>
      <c r="C5425" s="2" t="s">
        <v>3871</v>
      </c>
      <c r="E5425" t="str" cm="1">
        <f t="array" aca="1" ref="E5425" ca="1">IF(F5425&lt;&gt;"",INDIRECT("'"&amp;F5425&amp;"'!"&amp;G5425),"")</f>
        <v/>
      </c>
      <c r="F5425" s="550"/>
      <c r="R5425" s="1175"/>
    </row>
    <row r="5426" spans="1:18" ht="15.75" customHeight="1">
      <c r="A5426" s="1">
        <v>5421</v>
      </c>
      <c r="C5426" s="2" t="s">
        <v>3581</v>
      </c>
      <c r="E5426" t="str" cm="1">
        <f t="array" aca="1" ref="E5426" ca="1">IF(F5426&lt;&gt;"",INDIRECT("'"&amp;F5426&amp;"'!"&amp;G5426),"")</f>
        <v/>
      </c>
      <c r="F5426" s="550"/>
      <c r="R5426" s="1175"/>
    </row>
    <row r="5427" spans="1:18" ht="15.75" customHeight="1">
      <c r="A5427" s="1">
        <v>5422</v>
      </c>
      <c r="C5427" s="2" t="s">
        <v>3581</v>
      </c>
      <c r="E5427" t="str" cm="1">
        <f t="array" aca="1" ref="E5427" ca="1">IF(F5427&lt;&gt;"",INDIRECT("'"&amp;F5427&amp;"'!"&amp;G5427),"")</f>
        <v/>
      </c>
      <c r="F5427" s="550"/>
      <c r="R5427" s="1175"/>
    </row>
    <row r="5428" spans="1:18" ht="15.75" customHeight="1">
      <c r="A5428" s="1">
        <v>5423</v>
      </c>
      <c r="C5428" s="2" t="s">
        <v>3581</v>
      </c>
      <c r="E5428" t="str" cm="1">
        <f t="array" aca="1" ref="E5428" ca="1">IF(F5428&lt;&gt;"",INDIRECT("'"&amp;F5428&amp;"'!"&amp;G5428),"")</f>
        <v/>
      </c>
      <c r="F5428" s="550"/>
      <c r="R5428" s="1175"/>
    </row>
    <row r="5429" spans="1:18">
      <c r="A5429">
        <v>5424</v>
      </c>
      <c r="B5429" s="6">
        <f>'EstRev 6-10'!D215</f>
        <v>0</v>
      </c>
      <c r="D5429" t="b">
        <f ca="1">E5429=B5429</f>
        <v>1</v>
      </c>
      <c r="E5429" cm="1">
        <f t="array" aca="1" ref="E5429" ca="1">IF(F5429&lt;&gt;"",INDIRECT("'"&amp;F5429&amp;"'!"&amp;G5429),"")</f>
        <v>0</v>
      </c>
      <c r="F5429" s="1175" t="s">
        <v>4465</v>
      </c>
      <c r="G5429" t="s">
        <v>4736</v>
      </c>
      <c r="R5429" s="1175"/>
    </row>
    <row r="5430" spans="1:18" ht="15.75" customHeight="1">
      <c r="A5430" s="1">
        <v>5425</v>
      </c>
      <c r="C5430" s="2" t="s">
        <v>3581</v>
      </c>
      <c r="E5430" t="str" cm="1">
        <f t="array" aca="1" ref="E5430" ca="1">IF(F5430&lt;&gt;"",INDIRECT("'"&amp;F5430&amp;"'!"&amp;G5430),"")</f>
        <v/>
      </c>
      <c r="F5430" s="550"/>
      <c r="R5430" s="1175"/>
    </row>
    <row r="5431" spans="1:18" ht="15.75" customHeight="1">
      <c r="A5431" s="1">
        <v>5426</v>
      </c>
      <c r="C5431" s="2" t="s">
        <v>3581</v>
      </c>
      <c r="E5431" t="str" cm="1">
        <f t="array" aca="1" ref="E5431" ca="1">IF(F5431&lt;&gt;"",INDIRECT("'"&amp;F5431&amp;"'!"&amp;G5431),"")</f>
        <v/>
      </c>
      <c r="F5431" s="550"/>
      <c r="R5431" s="1175"/>
    </row>
    <row r="5432" spans="1:18">
      <c r="A5432">
        <v>5427</v>
      </c>
      <c r="B5432" s="6">
        <f>'EstRev 6-10'!D217</f>
        <v>0</v>
      </c>
      <c r="D5432" t="b">
        <f ca="1">E5432=B5432</f>
        <v>1</v>
      </c>
      <c r="E5432" cm="1">
        <f t="array" aca="1" ref="E5432" ca="1">IF(F5432&lt;&gt;"",INDIRECT("'"&amp;F5432&amp;"'!"&amp;G5432),"")</f>
        <v>0</v>
      </c>
      <c r="F5432" s="1175" t="s">
        <v>4465</v>
      </c>
      <c r="G5432" t="s">
        <v>4737</v>
      </c>
      <c r="R5432" s="1175"/>
    </row>
    <row r="5433" spans="1:18" ht="15.75" customHeight="1">
      <c r="A5433" s="1">
        <v>5428</v>
      </c>
      <c r="C5433" s="2" t="s">
        <v>3581</v>
      </c>
      <c r="E5433" t="str" cm="1">
        <f t="array" aca="1" ref="E5433" ca="1">IF(F5433&lt;&gt;"",INDIRECT("'"&amp;F5433&amp;"'!"&amp;G5433),"")</f>
        <v/>
      </c>
      <c r="F5433" s="550"/>
      <c r="R5433" s="1175"/>
    </row>
    <row r="5434" spans="1:18" ht="15.75" customHeight="1">
      <c r="A5434" s="1">
        <v>5429</v>
      </c>
      <c r="C5434" s="2" t="s">
        <v>3581</v>
      </c>
      <c r="E5434" t="str" cm="1">
        <f t="array" aca="1" ref="E5434" ca="1">IF(F5434&lt;&gt;"",INDIRECT("'"&amp;F5434&amp;"'!"&amp;G5434),"")</f>
        <v/>
      </c>
      <c r="F5434" s="550"/>
      <c r="R5434" s="1175"/>
    </row>
    <row r="5435" spans="1:18" ht="15.75" customHeight="1">
      <c r="A5435" s="1">
        <v>5430</v>
      </c>
      <c r="C5435" s="2" t="s">
        <v>3581</v>
      </c>
      <c r="E5435" t="str" cm="1">
        <f t="array" aca="1" ref="E5435" ca="1">IF(F5435&lt;&gt;"",INDIRECT("'"&amp;F5435&amp;"'!"&amp;G5435),"")</f>
        <v/>
      </c>
      <c r="F5435" s="550"/>
      <c r="R5435" s="1175"/>
    </row>
    <row r="5436" spans="1:18" ht="15.75" customHeight="1">
      <c r="A5436" s="1">
        <v>5431</v>
      </c>
      <c r="C5436" s="2" t="s">
        <v>3581</v>
      </c>
      <c r="E5436" t="str" cm="1">
        <f t="array" aca="1" ref="E5436" ca="1">IF(F5436&lt;&gt;"",INDIRECT("'"&amp;F5436&amp;"'!"&amp;G5436),"")</f>
        <v/>
      </c>
      <c r="F5436" s="550"/>
      <c r="R5436" s="1175"/>
    </row>
    <row r="5437" spans="1:18" ht="15.75" customHeight="1">
      <c r="A5437" s="1">
        <v>5432</v>
      </c>
      <c r="C5437" s="2" t="s">
        <v>3581</v>
      </c>
      <c r="E5437" t="str" cm="1">
        <f t="array" aca="1" ref="E5437" ca="1">IF(F5437&lt;&gt;"",INDIRECT("'"&amp;F5437&amp;"'!"&amp;G5437),"")</f>
        <v/>
      </c>
      <c r="F5437" s="550"/>
      <c r="R5437" s="1175"/>
    </row>
    <row r="5438" spans="1:18">
      <c r="A5438">
        <v>5433</v>
      </c>
      <c r="B5438" s="6">
        <f>'EstRev 6-10'!D218</f>
        <v>0</v>
      </c>
      <c r="D5438" t="b">
        <f ca="1">E5438=B5438</f>
        <v>1</v>
      </c>
      <c r="E5438" cm="1">
        <f t="array" aca="1" ref="E5438" ca="1">IF(F5438&lt;&gt;"",INDIRECT("'"&amp;F5438&amp;"'!"&amp;G5438),"")</f>
        <v>0</v>
      </c>
      <c r="F5438" s="1175" t="s">
        <v>4465</v>
      </c>
      <c r="G5438" t="s">
        <v>4738</v>
      </c>
      <c r="R5438" s="1175"/>
    </row>
    <row r="5439" spans="1:18" ht="15.75" customHeight="1">
      <c r="A5439" s="1">
        <v>5434</v>
      </c>
      <c r="C5439" s="2" t="s">
        <v>3581</v>
      </c>
      <c r="E5439" t="str" cm="1">
        <f t="array" aca="1" ref="E5439" ca="1">IF(F5439&lt;&gt;"",INDIRECT("'"&amp;F5439&amp;"'!"&amp;G5439),"")</f>
        <v/>
      </c>
      <c r="F5439" s="550"/>
      <c r="R5439" s="1175"/>
    </row>
    <row r="5440" spans="1:18">
      <c r="A5440">
        <v>5435</v>
      </c>
      <c r="B5440" s="6">
        <f>'EstRev 6-10'!D228</f>
        <v>0</v>
      </c>
      <c r="D5440" t="b">
        <f ca="1">E5440=B5440</f>
        <v>1</v>
      </c>
      <c r="E5440" cm="1">
        <f t="array" aca="1" ref="E5440" ca="1">IF(F5440&lt;&gt;"",INDIRECT("'"&amp;F5440&amp;"'!"&amp;G5440),"")</f>
        <v>0</v>
      </c>
      <c r="F5440" s="1175" t="s">
        <v>4465</v>
      </c>
      <c r="G5440" t="s">
        <v>4048</v>
      </c>
      <c r="R5440" s="1175"/>
    </row>
    <row r="5441" spans="1:18" ht="15.75" customHeight="1">
      <c r="A5441" s="1">
        <v>5436</v>
      </c>
      <c r="C5441" s="2" t="s">
        <v>3581</v>
      </c>
      <c r="E5441" t="str" cm="1">
        <f t="array" aca="1" ref="E5441" ca="1">IF(F5441&lt;&gt;"",INDIRECT("'"&amp;F5441&amp;"'!"&amp;G5441),"")</f>
        <v/>
      </c>
      <c r="F5441" s="550"/>
      <c r="R5441" s="1175"/>
    </row>
    <row r="5442" spans="1:18" ht="15" customHeight="1">
      <c r="A5442">
        <v>5437</v>
      </c>
      <c r="B5442" s="6">
        <f>'EstRev 6-10'!D229</f>
        <v>0</v>
      </c>
      <c r="D5442" t="b">
        <f ca="1">E5442=B5442</f>
        <v>1</v>
      </c>
      <c r="E5442" cm="1">
        <f t="array" aca="1" ref="E5442" ca="1">IF(F5442&lt;&gt;"",INDIRECT("'"&amp;F5442&amp;"'!"&amp;G5442),"")</f>
        <v>0</v>
      </c>
      <c r="F5442" s="1175" t="s">
        <v>4465</v>
      </c>
      <c r="G5442" t="s">
        <v>4043</v>
      </c>
      <c r="H5442" s="3"/>
      <c r="I5442" s="3"/>
      <c r="J5442" s="3"/>
    </row>
    <row r="5443" spans="1:18" ht="15.75" customHeight="1">
      <c r="A5443" s="1">
        <v>5438</v>
      </c>
      <c r="C5443" s="2" t="s">
        <v>3581</v>
      </c>
      <c r="E5443" t="str" cm="1">
        <f t="array" aca="1" ref="E5443" ca="1">IF(F5443&lt;&gt;"",INDIRECT("'"&amp;F5443&amp;"'!"&amp;G5443),"")</f>
        <v/>
      </c>
      <c r="F5443" s="550"/>
      <c r="R5443" s="1175"/>
    </row>
    <row r="5444" spans="1:18" ht="15.75" customHeight="1">
      <c r="A5444" s="1">
        <v>5439</v>
      </c>
      <c r="C5444" s="2" t="s">
        <v>3871</v>
      </c>
      <c r="E5444" t="str" cm="1">
        <f t="array" aca="1" ref="E5444" ca="1">IF(F5444&lt;&gt;"",INDIRECT("'"&amp;F5444&amp;"'!"&amp;G5444),"")</f>
        <v/>
      </c>
      <c r="F5444" s="550"/>
      <c r="R5444" s="1175"/>
    </row>
    <row r="5445" spans="1:18" ht="15" customHeight="1">
      <c r="A5445">
        <v>5440</v>
      </c>
      <c r="B5445" s="6">
        <f>'EstRev 6-10'!D238</f>
        <v>0</v>
      </c>
      <c r="D5445" t="b">
        <f ca="1">E5445=B5445</f>
        <v>1</v>
      </c>
      <c r="E5445" cm="1">
        <f t="array" aca="1" ref="E5445" ca="1">IF(F5445&lt;&gt;"",INDIRECT("'"&amp;F5445&amp;"'!"&amp;G5445),"")</f>
        <v>0</v>
      </c>
      <c r="F5445" s="1175" t="s">
        <v>4465</v>
      </c>
      <c r="G5445" t="s">
        <v>4052</v>
      </c>
      <c r="H5445" s="3"/>
      <c r="I5445" s="3"/>
      <c r="J5445" s="3"/>
    </row>
    <row r="5446" spans="1:18" ht="15.75" customHeight="1">
      <c r="A5446" s="1">
        <v>5441</v>
      </c>
      <c r="C5446" s="2" t="s">
        <v>3581</v>
      </c>
      <c r="E5446" t="str" cm="1">
        <f t="array" aca="1" ref="E5446" ca="1">IF(F5446&lt;&gt;"",INDIRECT("'"&amp;F5446&amp;"'!"&amp;G5446),"")</f>
        <v/>
      </c>
      <c r="F5446" s="550"/>
      <c r="R5446" s="1175"/>
    </row>
    <row r="5447" spans="1:18" ht="15.75" customHeight="1">
      <c r="A5447" s="1">
        <v>5442</v>
      </c>
      <c r="C5447" s="2" t="s">
        <v>3581</v>
      </c>
      <c r="E5447" t="str" cm="1">
        <f t="array" aca="1" ref="E5447" ca="1">IF(F5447&lt;&gt;"",INDIRECT("'"&amp;F5447&amp;"'!"&amp;G5447),"")</f>
        <v/>
      </c>
      <c r="F5447" s="550"/>
      <c r="R5447" s="1175"/>
    </row>
    <row r="5448" spans="1:18" ht="15.75" customHeight="1">
      <c r="A5448" s="1">
        <v>5443</v>
      </c>
      <c r="C5448" s="2" t="s">
        <v>3581</v>
      </c>
      <c r="E5448" t="str" cm="1">
        <f t="array" aca="1" ref="E5448" ca="1">IF(F5448&lt;&gt;"",INDIRECT("'"&amp;F5448&amp;"'!"&amp;G5448),"")</f>
        <v/>
      </c>
      <c r="F5448" s="550"/>
      <c r="R5448" s="1175"/>
    </row>
    <row r="5449" spans="1:18" ht="15.75" customHeight="1">
      <c r="A5449" s="1">
        <v>5444</v>
      </c>
      <c r="C5449" s="2" t="s">
        <v>3581</v>
      </c>
      <c r="E5449" t="str" cm="1">
        <f t="array" aca="1" ref="E5449" ca="1">IF(F5449&lt;&gt;"",INDIRECT("'"&amp;F5449&amp;"'!"&amp;G5449),"")</f>
        <v/>
      </c>
      <c r="F5449" s="550"/>
      <c r="R5449" s="1175"/>
    </row>
    <row r="5450" spans="1:18" ht="15.75" customHeight="1">
      <c r="A5450" s="1">
        <v>5445</v>
      </c>
      <c r="C5450" s="2" t="s">
        <v>3581</v>
      </c>
      <c r="E5450" t="str" cm="1">
        <f t="array" aca="1" ref="E5450" ca="1">IF(F5450&lt;&gt;"",INDIRECT("'"&amp;F5450&amp;"'!"&amp;G5450),"")</f>
        <v/>
      </c>
      <c r="F5450" s="550"/>
      <c r="R5450" s="1175"/>
    </row>
    <row r="5451" spans="1:18">
      <c r="A5451">
        <v>5446</v>
      </c>
      <c r="B5451" s="6">
        <f>'EstRev 6-10'!D239</f>
        <v>0</v>
      </c>
      <c r="D5451" t="b">
        <f ca="1">E5451=B5451</f>
        <v>1</v>
      </c>
      <c r="E5451" cm="1">
        <f t="array" aca="1" ref="E5451" ca="1">IF(F5451&lt;&gt;"",INDIRECT("'"&amp;F5451&amp;"'!"&amp;G5451),"")</f>
        <v>0</v>
      </c>
      <c r="F5451" s="1175" t="s">
        <v>4465</v>
      </c>
      <c r="G5451" t="s">
        <v>4053</v>
      </c>
      <c r="R5451" s="1175"/>
    </row>
    <row r="5452" spans="1:18">
      <c r="A5452">
        <v>5447</v>
      </c>
      <c r="B5452" s="6">
        <f>'EstRev 6-10'!D240</f>
        <v>0</v>
      </c>
      <c r="D5452" t="b">
        <f ca="1">E5452=B5452</f>
        <v>1</v>
      </c>
      <c r="E5452" cm="1">
        <f t="array" aca="1" ref="E5452" ca="1">IF(F5452&lt;&gt;"",INDIRECT("'"&amp;F5452&amp;"'!"&amp;G5452),"")</f>
        <v>0</v>
      </c>
      <c r="F5452" s="1175" t="s">
        <v>4465</v>
      </c>
      <c r="G5452" t="s">
        <v>4054</v>
      </c>
      <c r="R5452" s="1175"/>
    </row>
    <row r="5453" spans="1:18">
      <c r="A5453">
        <v>5448</v>
      </c>
      <c r="B5453" s="6">
        <f>'EstRev 6-10'!E5</f>
        <v>0</v>
      </c>
      <c r="D5453" t="b">
        <f ca="1">E5453=B5453</f>
        <v>1</v>
      </c>
      <c r="E5453" cm="1">
        <f t="array" aca="1" ref="E5453" ca="1">IF(F5453&lt;&gt;"",INDIRECT("'"&amp;F5453&amp;"'!"&amp;G5453),"")</f>
        <v>0</v>
      </c>
      <c r="F5453" s="1175" t="s">
        <v>4465</v>
      </c>
      <c r="G5453" t="s">
        <v>3718</v>
      </c>
      <c r="R5453" s="1175"/>
    </row>
    <row r="5454" spans="1:18" ht="15.75" customHeight="1">
      <c r="A5454" s="1">
        <v>5449</v>
      </c>
      <c r="C5454" s="2" t="s">
        <v>3871</v>
      </c>
      <c r="E5454" t="str" cm="1">
        <f t="array" aca="1" ref="E5454" ca="1">IF(F5454&lt;&gt;"",INDIRECT("'"&amp;F5454&amp;"'!"&amp;G5454),"")</f>
        <v/>
      </c>
      <c r="F5454" s="550"/>
      <c r="R5454" s="1175"/>
    </row>
    <row r="5455" spans="1:18">
      <c r="A5455">
        <v>5450</v>
      </c>
      <c r="B5455" s="6">
        <f>'EstRev 6-10'!E9</f>
        <v>0</v>
      </c>
      <c r="D5455" t="b">
        <f t="shared" ref="D5455:D5473" ca="1" si="81">E5455=B5455</f>
        <v>1</v>
      </c>
      <c r="E5455" cm="1">
        <f t="array" aca="1" ref="E5455" ca="1">IF(F5455&lt;&gt;"",INDIRECT("'"&amp;F5455&amp;"'!"&amp;G5455),"")</f>
        <v>0</v>
      </c>
      <c r="F5455" s="1175" t="s">
        <v>4465</v>
      </c>
      <c r="G5455" t="s">
        <v>4203</v>
      </c>
      <c r="R5455" s="1175"/>
    </row>
    <row r="5456" spans="1:18" ht="15" customHeight="1">
      <c r="A5456">
        <v>5451</v>
      </c>
      <c r="B5456" s="6">
        <f>'EstRev 6-10'!E11</f>
        <v>0</v>
      </c>
      <c r="D5456" t="b">
        <f t="shared" ca="1" si="81"/>
        <v>1</v>
      </c>
      <c r="E5456" cm="1">
        <f t="array" aca="1" ref="E5456" ca="1">IF(F5456&lt;&gt;"",INDIRECT("'"&amp;F5456&amp;"'!"&amp;G5456),"")</f>
        <v>0</v>
      </c>
      <c r="F5456" s="1175" t="s">
        <v>4465</v>
      </c>
      <c r="G5456" t="s">
        <v>3554</v>
      </c>
      <c r="H5456" s="3"/>
      <c r="I5456" s="3"/>
      <c r="J5456" s="3"/>
    </row>
    <row r="5457" spans="1:18" ht="15" customHeight="1">
      <c r="A5457">
        <v>5452</v>
      </c>
      <c r="B5457" s="6">
        <f>'EstRev 6-10'!E12</f>
        <v>0</v>
      </c>
      <c r="D5457" t="b">
        <f t="shared" ca="1" si="81"/>
        <v>1</v>
      </c>
      <c r="E5457" cm="1">
        <f t="array" aca="1" ref="E5457" ca="1">IF(F5457&lt;&gt;"",INDIRECT("'"&amp;F5457&amp;"'!"&amp;G5457),"")</f>
        <v>0</v>
      </c>
      <c r="F5457" s="1175" t="s">
        <v>4465</v>
      </c>
      <c r="G5457" t="s">
        <v>3555</v>
      </c>
      <c r="H5457" s="3"/>
      <c r="I5457" s="3"/>
      <c r="J5457" s="3"/>
    </row>
    <row r="5458" spans="1:18">
      <c r="A5458">
        <v>5453</v>
      </c>
      <c r="B5458" s="6">
        <f>'EstRev 6-10'!E14</f>
        <v>0</v>
      </c>
      <c r="D5458" t="b">
        <f t="shared" ca="1" si="81"/>
        <v>1</v>
      </c>
      <c r="E5458" cm="1">
        <f t="array" aca="1" ref="E5458" ca="1">IF(F5458&lt;&gt;"",INDIRECT("'"&amp;F5458&amp;"'!"&amp;G5458),"")</f>
        <v>0</v>
      </c>
      <c r="F5458" s="1175" t="s">
        <v>4465</v>
      </c>
      <c r="G5458" t="s">
        <v>3719</v>
      </c>
      <c r="R5458" s="1175"/>
    </row>
    <row r="5459" spans="1:18">
      <c r="A5459">
        <v>5454</v>
      </c>
      <c r="B5459" s="6">
        <f>'EstRev 6-10'!E15</f>
        <v>0</v>
      </c>
      <c r="D5459" t="b">
        <f t="shared" ca="1" si="81"/>
        <v>1</v>
      </c>
      <c r="E5459" cm="1">
        <f t="array" aca="1" ref="E5459" ca="1">IF(F5459&lt;&gt;"",INDIRECT("'"&amp;F5459&amp;"'!"&amp;G5459),"")</f>
        <v>0</v>
      </c>
      <c r="F5459" s="1175" t="s">
        <v>4465</v>
      </c>
      <c r="G5459" t="s">
        <v>3720</v>
      </c>
      <c r="R5459" s="1175"/>
    </row>
    <row r="5460" spans="1:18">
      <c r="A5460">
        <v>5455</v>
      </c>
      <c r="B5460" s="6">
        <f>'EstRev 6-10'!E16</f>
        <v>0</v>
      </c>
      <c r="D5460" t="b">
        <f t="shared" ca="1" si="81"/>
        <v>1</v>
      </c>
      <c r="E5460" cm="1">
        <f t="array" aca="1" ref="E5460" ca="1">IF(F5460&lt;&gt;"",INDIRECT("'"&amp;F5460&amp;"'!"&amp;G5460),"")</f>
        <v>0</v>
      </c>
      <c r="F5460" s="1175" t="s">
        <v>4465</v>
      </c>
      <c r="G5460" t="s">
        <v>3557</v>
      </c>
      <c r="R5460" s="1175"/>
    </row>
    <row r="5461" spans="1:18">
      <c r="A5461">
        <v>5456</v>
      </c>
      <c r="B5461" s="6">
        <f>'EstRev 6-10'!E17</f>
        <v>0</v>
      </c>
      <c r="D5461" t="b">
        <f t="shared" ca="1" si="81"/>
        <v>1</v>
      </c>
      <c r="E5461" cm="1">
        <f t="array" aca="1" ref="E5461" ca="1">IF(F5461&lt;&gt;"",INDIRECT("'"&amp;F5461&amp;"'!"&amp;G5461),"")</f>
        <v>0</v>
      </c>
      <c r="F5461" s="1175" t="s">
        <v>4465</v>
      </c>
      <c r="G5461" t="s">
        <v>4204</v>
      </c>
      <c r="R5461" s="1175"/>
    </row>
    <row r="5462" spans="1:18" ht="15" customHeight="1">
      <c r="A5462">
        <v>5457</v>
      </c>
      <c r="B5462" s="6">
        <f>'EstRev 6-10'!E18</f>
        <v>0</v>
      </c>
      <c r="D5462" t="b">
        <f t="shared" ca="1" si="81"/>
        <v>1</v>
      </c>
      <c r="E5462" cm="1">
        <f t="array" aca="1" ref="E5462" ca="1">IF(F5462&lt;&gt;"",INDIRECT("'"&amp;F5462&amp;"'!"&amp;G5462),"")</f>
        <v>0</v>
      </c>
      <c r="F5462" s="1175" t="s">
        <v>4465</v>
      </c>
      <c r="G5462" t="s">
        <v>3520</v>
      </c>
      <c r="H5462" s="3"/>
      <c r="I5462" s="3"/>
      <c r="J5462" s="3"/>
    </row>
    <row r="5463" spans="1:18" ht="15" customHeight="1">
      <c r="A5463">
        <v>5458</v>
      </c>
      <c r="B5463" s="6">
        <f>'EstRev 6-10'!E65</f>
        <v>0</v>
      </c>
      <c r="D5463" t="b">
        <f t="shared" ca="1" si="81"/>
        <v>1</v>
      </c>
      <c r="E5463" cm="1">
        <f t="array" aca="1" ref="E5463" ca="1">IF(F5463&lt;&gt;"",INDIRECT("'"&amp;F5463&amp;"'!"&amp;G5463),"")</f>
        <v>0</v>
      </c>
      <c r="F5463" s="1175" t="s">
        <v>4465</v>
      </c>
      <c r="G5463" t="s">
        <v>3743</v>
      </c>
      <c r="H5463" s="3"/>
      <c r="I5463" s="3"/>
      <c r="J5463" s="3"/>
    </row>
    <row r="5464" spans="1:18">
      <c r="A5464">
        <v>5459</v>
      </c>
      <c r="B5464" s="6">
        <f>'EstRev 6-10'!E66</f>
        <v>0</v>
      </c>
      <c r="D5464" t="b">
        <f t="shared" ca="1" si="81"/>
        <v>1</v>
      </c>
      <c r="E5464" cm="1">
        <f t="array" aca="1" ref="E5464" ca="1">IF(F5464&lt;&gt;"",INDIRECT("'"&amp;F5464&amp;"'!"&amp;G5464),"")</f>
        <v>0</v>
      </c>
      <c r="F5464" s="1175" t="s">
        <v>4465</v>
      </c>
      <c r="G5464" t="s">
        <v>3744</v>
      </c>
      <c r="R5464" s="1175"/>
    </row>
    <row r="5465" spans="1:18">
      <c r="A5465">
        <v>5460</v>
      </c>
      <c r="B5465" s="6">
        <f>'EstRev 6-10'!E68</f>
        <v>0</v>
      </c>
      <c r="D5465" t="b">
        <f t="shared" ca="1" si="81"/>
        <v>1</v>
      </c>
      <c r="E5465" cm="1">
        <f t="array" aca="1" ref="E5465" ca="1">IF(F5465&lt;&gt;"",INDIRECT("'"&amp;F5465&amp;"'!"&amp;G5465),"")</f>
        <v>0</v>
      </c>
      <c r="F5465" s="1175" t="s">
        <v>4465</v>
      </c>
      <c r="G5465" t="s">
        <v>4739</v>
      </c>
      <c r="R5465" s="1175"/>
    </row>
    <row r="5466" spans="1:18">
      <c r="A5466">
        <v>5461</v>
      </c>
      <c r="B5466" s="6">
        <f>'EstRev 6-10'!E99</f>
        <v>0</v>
      </c>
      <c r="D5466" t="b">
        <f t="shared" ca="1" si="81"/>
        <v>1</v>
      </c>
      <c r="E5466" cm="1">
        <f t="array" aca="1" ref="E5466" ca="1">IF(F5466&lt;&gt;"",INDIRECT("'"&amp;F5466&amp;"'!"&amp;G5466),"")</f>
        <v>0</v>
      </c>
      <c r="F5466" s="1175" t="s">
        <v>4465</v>
      </c>
      <c r="G5466" t="s">
        <v>4740</v>
      </c>
      <c r="R5466" s="1175"/>
    </row>
    <row r="5467" spans="1:18">
      <c r="A5467">
        <v>5462</v>
      </c>
      <c r="B5467" s="6">
        <f>'EstRev 6-10'!E102</f>
        <v>0</v>
      </c>
      <c r="D5467" t="b">
        <f t="shared" ca="1" si="81"/>
        <v>1</v>
      </c>
      <c r="E5467" cm="1">
        <f t="array" aca="1" ref="E5467" ca="1">IF(F5467&lt;&gt;"",INDIRECT("'"&amp;F5467&amp;"'!"&amp;G5467),"")</f>
        <v>0</v>
      </c>
      <c r="F5467" s="1175" t="s">
        <v>4465</v>
      </c>
      <c r="G5467" t="s">
        <v>4741</v>
      </c>
      <c r="R5467" s="1175"/>
    </row>
    <row r="5468" spans="1:18" ht="15" customHeight="1">
      <c r="A5468">
        <v>5463</v>
      </c>
      <c r="B5468" s="6">
        <f>'EstRev 6-10'!E107</f>
        <v>0</v>
      </c>
      <c r="D5468" t="b">
        <f t="shared" ca="1" si="81"/>
        <v>1</v>
      </c>
      <c r="E5468" cm="1">
        <f t="array" aca="1" ref="E5468" ca="1">IF(F5468&lt;&gt;"",INDIRECT("'"&amp;F5468&amp;"'!"&amp;G5468),"")</f>
        <v>0</v>
      </c>
      <c r="F5468" s="1175" t="s">
        <v>4465</v>
      </c>
      <c r="G5468" t="s">
        <v>4742</v>
      </c>
      <c r="H5468" s="3"/>
      <c r="I5468" s="3"/>
      <c r="J5468" s="3"/>
    </row>
    <row r="5469" spans="1:18" ht="15" customHeight="1">
      <c r="A5469">
        <v>5464</v>
      </c>
      <c r="B5469" s="6">
        <f>'EstRev 6-10'!E110</f>
        <v>0</v>
      </c>
      <c r="D5469" t="b">
        <f t="shared" ca="1" si="81"/>
        <v>1</v>
      </c>
      <c r="E5469" cm="1">
        <f t="array" aca="1" ref="E5469" ca="1">IF(F5469&lt;&gt;"",INDIRECT("'"&amp;F5469&amp;"'!"&amp;G5469),"")</f>
        <v>0</v>
      </c>
      <c r="F5469" s="1175" t="s">
        <v>4465</v>
      </c>
      <c r="G5469" t="s">
        <v>4743</v>
      </c>
      <c r="H5469" s="3"/>
      <c r="I5469" s="3"/>
      <c r="J5469" s="3"/>
    </row>
    <row r="5470" spans="1:18">
      <c r="A5470">
        <v>5465</v>
      </c>
      <c r="B5470" s="6">
        <f>'EstRev 6-10'!E111</f>
        <v>0</v>
      </c>
      <c r="D5470" t="b">
        <f t="shared" ca="1" si="81"/>
        <v>1</v>
      </c>
      <c r="E5470" cm="1">
        <f t="array" aca="1" ref="E5470" ca="1">IF(F5470&lt;&gt;"",INDIRECT("'"&amp;F5470&amp;"'!"&amp;G5470),"")</f>
        <v>0</v>
      </c>
      <c r="F5470" s="1175" t="s">
        <v>4465</v>
      </c>
      <c r="G5470" t="s">
        <v>4744</v>
      </c>
      <c r="R5470" s="1175"/>
    </row>
    <row r="5471" spans="1:18">
      <c r="A5471">
        <v>5466</v>
      </c>
      <c r="B5471" s="6">
        <f>'EstRev 6-10'!E112</f>
        <v>0</v>
      </c>
      <c r="D5471" t="b">
        <f t="shared" ca="1" si="81"/>
        <v>1</v>
      </c>
      <c r="E5471" cm="1">
        <f t="array" aca="1" ref="E5471" ca="1">IF(F5471&lt;&gt;"",INDIRECT("'"&amp;F5471&amp;"'!"&amp;G5471),"")</f>
        <v>0</v>
      </c>
      <c r="F5471" s="1175" t="s">
        <v>4465</v>
      </c>
      <c r="G5471" t="s">
        <v>4745</v>
      </c>
      <c r="R5471" s="1175"/>
    </row>
    <row r="5472" spans="1:18">
      <c r="A5472">
        <v>5467</v>
      </c>
      <c r="B5472" s="6">
        <f>'EstRev 6-10'!E121</f>
        <v>0</v>
      </c>
      <c r="D5472" t="b">
        <f t="shared" ca="1" si="81"/>
        <v>1</v>
      </c>
      <c r="E5472" cm="1">
        <f t="array" aca="1" ref="E5472" ca="1">IF(F5472&lt;&gt;"",INDIRECT("'"&amp;F5472&amp;"'!"&amp;G5472),"")</f>
        <v>0</v>
      </c>
      <c r="F5472" s="1175" t="s">
        <v>4465</v>
      </c>
      <c r="G5472" t="s">
        <v>4746</v>
      </c>
      <c r="R5472" s="1175"/>
    </row>
    <row r="5473" spans="1:18">
      <c r="A5473">
        <v>5468</v>
      </c>
      <c r="B5473" s="6">
        <f>'EstRev 6-10'!E122</f>
        <v>0</v>
      </c>
      <c r="D5473" t="b">
        <f t="shared" ca="1" si="81"/>
        <v>1</v>
      </c>
      <c r="E5473" cm="1">
        <f t="array" aca="1" ref="E5473" ca="1">IF(F5473&lt;&gt;"",INDIRECT("'"&amp;F5473&amp;"'!"&amp;G5473),"")</f>
        <v>0</v>
      </c>
      <c r="F5473" s="1175" t="s">
        <v>4465</v>
      </c>
      <c r="G5473" t="s">
        <v>4747</v>
      </c>
      <c r="R5473" s="1175"/>
    </row>
    <row r="5474" spans="1:18" ht="15.75" customHeight="1">
      <c r="A5474" s="1">
        <v>5469</v>
      </c>
      <c r="C5474" s="2" t="s">
        <v>3581</v>
      </c>
      <c r="E5474" t="str" cm="1">
        <f t="array" aca="1" ref="E5474" ca="1">IF(F5474&lt;&gt;"",INDIRECT("'"&amp;F5474&amp;"'!"&amp;G5474),"")</f>
        <v/>
      </c>
      <c r="F5474" s="550"/>
      <c r="R5474" s="1175"/>
    </row>
    <row r="5475" spans="1:18" ht="15.75" customHeight="1">
      <c r="A5475" s="1">
        <v>5470</v>
      </c>
      <c r="C5475" s="2" t="s">
        <v>3581</v>
      </c>
      <c r="E5475" t="str" cm="1">
        <f t="array" aca="1" ref="E5475" ca="1">IF(F5475&lt;&gt;"",INDIRECT("'"&amp;F5475&amp;"'!"&amp;G5475),"")</f>
        <v/>
      </c>
      <c r="F5475" s="550"/>
      <c r="R5475" s="1175"/>
    </row>
    <row r="5476" spans="1:18" ht="15.75" customHeight="1">
      <c r="A5476" s="1">
        <v>5471</v>
      </c>
      <c r="C5476" s="2" t="s">
        <v>3581</v>
      </c>
      <c r="E5476" t="str" cm="1">
        <f t="array" aca="1" ref="E5476" ca="1">IF(F5476&lt;&gt;"",INDIRECT("'"&amp;F5476&amp;"'!"&amp;G5476),"")</f>
        <v/>
      </c>
      <c r="F5476" s="550"/>
      <c r="R5476" s="1175"/>
    </row>
    <row r="5477" spans="1:18" ht="15.75" customHeight="1">
      <c r="A5477" s="1">
        <v>5472</v>
      </c>
      <c r="C5477" s="2" t="s">
        <v>3581</v>
      </c>
      <c r="E5477" t="str" cm="1">
        <f t="array" aca="1" ref="E5477" ca="1">IF(F5477&lt;&gt;"",INDIRECT("'"&amp;F5477&amp;"'!"&amp;G5477),"")</f>
        <v/>
      </c>
      <c r="F5477" s="550"/>
      <c r="R5477" s="1175"/>
    </row>
    <row r="5478" spans="1:18" ht="15" customHeight="1">
      <c r="A5478">
        <v>5473</v>
      </c>
      <c r="B5478" s="6">
        <f>'EstRev 6-10'!E124</f>
        <v>0</v>
      </c>
      <c r="D5478" t="b">
        <f ca="1">E5478=B5478</f>
        <v>1</v>
      </c>
      <c r="E5478" cm="1">
        <f t="array" aca="1" ref="E5478" ca="1">IF(F5478&lt;&gt;"",INDIRECT("'"&amp;F5478&amp;"'!"&amp;G5478),"")</f>
        <v>0</v>
      </c>
      <c r="F5478" s="1175" t="s">
        <v>4465</v>
      </c>
      <c r="G5478" t="s">
        <v>4446</v>
      </c>
      <c r="H5478" s="3"/>
      <c r="I5478" s="3"/>
      <c r="J5478" s="3"/>
    </row>
    <row r="5479" spans="1:18" ht="15.75" customHeight="1">
      <c r="A5479" s="1">
        <v>5474</v>
      </c>
      <c r="C5479" s="2" t="s">
        <v>3581</v>
      </c>
      <c r="E5479" t="str" cm="1">
        <f t="array" aca="1" ref="E5479" ca="1">IF(F5479&lt;&gt;"",INDIRECT("'"&amp;F5479&amp;"'!"&amp;G5479),"")</f>
        <v/>
      </c>
      <c r="F5479" s="550"/>
      <c r="R5479" s="1175"/>
    </row>
    <row r="5480" spans="1:18" ht="15.75" customHeight="1">
      <c r="A5480" s="1">
        <v>5475</v>
      </c>
      <c r="C5480" s="2" t="s">
        <v>3581</v>
      </c>
      <c r="E5480" t="str" cm="1">
        <f t="array" aca="1" ref="E5480" ca="1">IF(F5480&lt;&gt;"",INDIRECT("'"&amp;F5480&amp;"'!"&amp;G5480),"")</f>
        <v/>
      </c>
      <c r="F5480" s="550"/>
      <c r="R5480" s="1175"/>
    </row>
    <row r="5481" spans="1:18" ht="15" customHeight="1">
      <c r="A5481">
        <v>5476</v>
      </c>
      <c r="B5481" s="6">
        <f>'EstRev 6-10'!E164</f>
        <v>0</v>
      </c>
      <c r="D5481" t="b">
        <f ca="1">E5481=B5481</f>
        <v>1</v>
      </c>
      <c r="E5481" cm="1">
        <f t="array" aca="1" ref="E5481" ca="1">IF(F5481&lt;&gt;"",INDIRECT("'"&amp;F5481&amp;"'!"&amp;G5481),"")</f>
        <v>0</v>
      </c>
      <c r="F5481" s="1175" t="s">
        <v>4465</v>
      </c>
      <c r="G5481" t="s">
        <v>4748</v>
      </c>
      <c r="H5481" s="3"/>
      <c r="I5481" s="3"/>
      <c r="J5481" s="3"/>
    </row>
    <row r="5482" spans="1:18" ht="15.75" customHeight="1">
      <c r="A5482" s="1">
        <v>5477</v>
      </c>
      <c r="C5482" s="2" t="s">
        <v>3581</v>
      </c>
      <c r="E5482" t="str" cm="1">
        <f t="array" aca="1" ref="E5482" ca="1">IF(F5482&lt;&gt;"",INDIRECT("'"&amp;F5482&amp;"'!"&amp;G5482),"")</f>
        <v/>
      </c>
      <c r="F5482" s="550"/>
      <c r="R5482" s="1175"/>
    </row>
    <row r="5483" spans="1:18" ht="15.75" customHeight="1">
      <c r="A5483" s="1">
        <v>5478</v>
      </c>
      <c r="C5483" s="2" t="s">
        <v>3581</v>
      </c>
      <c r="E5483" t="str" cm="1">
        <f t="array" aca="1" ref="E5483" ca="1">IF(F5483&lt;&gt;"",INDIRECT("'"&amp;F5483&amp;"'!"&amp;G5483),"")</f>
        <v/>
      </c>
      <c r="F5483" s="550"/>
      <c r="R5483" s="1175"/>
    </row>
    <row r="5484" spans="1:18" ht="15.75" customHeight="1">
      <c r="A5484" s="1">
        <v>5479</v>
      </c>
      <c r="C5484" s="2" t="s">
        <v>3581</v>
      </c>
      <c r="E5484" t="str" cm="1">
        <f t="array" aca="1" ref="E5484" ca="1">IF(F5484&lt;&gt;"",INDIRECT("'"&amp;F5484&amp;"'!"&amp;G5484),"")</f>
        <v/>
      </c>
      <c r="F5484" s="550"/>
      <c r="R5484" s="1175"/>
    </row>
    <row r="5485" spans="1:18" ht="15.75" customHeight="1">
      <c r="A5485" s="1">
        <v>5480</v>
      </c>
      <c r="C5485" s="2" t="s">
        <v>3581</v>
      </c>
      <c r="E5485" t="str" cm="1">
        <f t="array" aca="1" ref="E5485" ca="1">IF(F5485&lt;&gt;"",INDIRECT("'"&amp;F5485&amp;"'!"&amp;G5485),"")</f>
        <v/>
      </c>
      <c r="F5485" s="550"/>
      <c r="R5485" s="1175"/>
    </row>
    <row r="5486" spans="1:18" ht="15.75" customHeight="1">
      <c r="A5486" s="1">
        <v>5481</v>
      </c>
      <c r="C5486" s="2" t="s">
        <v>3581</v>
      </c>
      <c r="E5486" t="str" cm="1">
        <f t="array" aca="1" ref="E5486" ca="1">IF(F5486&lt;&gt;"",INDIRECT("'"&amp;F5486&amp;"'!"&amp;G5486),"")</f>
        <v/>
      </c>
      <c r="F5486" s="550"/>
      <c r="R5486" s="1175"/>
    </row>
    <row r="5487" spans="1:18" ht="15.75" customHeight="1">
      <c r="A5487" s="1">
        <v>5482</v>
      </c>
      <c r="C5487" s="2" t="s">
        <v>3581</v>
      </c>
      <c r="E5487" t="str" cm="1">
        <f t="array" aca="1" ref="E5487" ca="1">IF(F5487&lt;&gt;"",INDIRECT("'"&amp;F5487&amp;"'!"&amp;G5487),"")</f>
        <v/>
      </c>
      <c r="F5487" s="550"/>
      <c r="R5487" s="1175"/>
    </row>
    <row r="5488" spans="1:18">
      <c r="A5488">
        <v>5483</v>
      </c>
      <c r="B5488" s="6">
        <f>'EstRev 6-10'!E165</f>
        <v>0</v>
      </c>
      <c r="D5488" t="b">
        <f ca="1">E5488=B5488</f>
        <v>1</v>
      </c>
      <c r="E5488" cm="1">
        <f t="array" aca="1" ref="E5488" ca="1">IF(F5488&lt;&gt;"",INDIRECT("'"&amp;F5488&amp;"'!"&amp;G5488),"")</f>
        <v>0</v>
      </c>
      <c r="F5488" s="1175" t="s">
        <v>4465</v>
      </c>
      <c r="G5488" t="s">
        <v>4749</v>
      </c>
      <c r="R5488" s="1175"/>
    </row>
    <row r="5489" spans="1:18" ht="15.75" customHeight="1">
      <c r="A5489" s="1">
        <v>5484</v>
      </c>
      <c r="C5489" s="2" t="s">
        <v>3581</v>
      </c>
      <c r="E5489" t="str" cm="1">
        <f t="array" aca="1" ref="E5489" ca="1">IF(F5489&lt;&gt;"",INDIRECT("'"&amp;F5489&amp;"'!"&amp;G5489),"")</f>
        <v/>
      </c>
      <c r="F5489" s="550"/>
      <c r="R5489" s="1175"/>
    </row>
    <row r="5490" spans="1:18" ht="15.75" customHeight="1">
      <c r="A5490" s="1">
        <v>5485</v>
      </c>
      <c r="C5490" s="2" t="s">
        <v>3581</v>
      </c>
      <c r="E5490" t="str" cm="1">
        <f t="array" aca="1" ref="E5490" ca="1">IF(F5490&lt;&gt;"",INDIRECT("'"&amp;F5490&amp;"'!"&amp;G5490),"")</f>
        <v/>
      </c>
      <c r="F5490" s="550"/>
      <c r="R5490" s="1175"/>
    </row>
    <row r="5491" spans="1:18" ht="15.75" customHeight="1">
      <c r="A5491" s="1">
        <v>5486</v>
      </c>
      <c r="C5491" s="2" t="s">
        <v>3581</v>
      </c>
      <c r="E5491" t="str" cm="1">
        <f t="array" aca="1" ref="E5491" ca="1">IF(F5491&lt;&gt;"",INDIRECT("'"&amp;F5491&amp;"'!"&amp;G5491),"")</f>
        <v/>
      </c>
      <c r="F5491" s="550"/>
      <c r="R5491" s="1175"/>
    </row>
    <row r="5492" spans="1:18" ht="15.75" customHeight="1">
      <c r="A5492" s="1">
        <v>5487</v>
      </c>
      <c r="C5492" s="2" t="s">
        <v>3581</v>
      </c>
      <c r="E5492" t="str" cm="1">
        <f t="array" aca="1" ref="E5492" ca="1">IF(F5492&lt;&gt;"",INDIRECT("'"&amp;F5492&amp;"'!"&amp;G5492),"")</f>
        <v/>
      </c>
      <c r="F5492" s="550"/>
      <c r="R5492" s="1175"/>
    </row>
    <row r="5493" spans="1:18" ht="15.75" customHeight="1">
      <c r="A5493" s="1">
        <v>5488</v>
      </c>
      <c r="C5493" s="2" t="s">
        <v>3581</v>
      </c>
      <c r="E5493" t="str" cm="1">
        <f t="array" aca="1" ref="E5493" ca="1">IF(F5493&lt;&gt;"",INDIRECT("'"&amp;F5493&amp;"'!"&amp;G5493),"")</f>
        <v/>
      </c>
      <c r="F5493" s="550"/>
      <c r="R5493" s="1175"/>
    </row>
    <row r="5494" spans="1:18" ht="15.75" customHeight="1">
      <c r="A5494" s="1">
        <v>5489</v>
      </c>
      <c r="C5494" s="2" t="s">
        <v>3581</v>
      </c>
      <c r="E5494" t="str" cm="1">
        <f t="array" aca="1" ref="E5494" ca="1">IF(F5494&lt;&gt;"",INDIRECT("'"&amp;F5494&amp;"'!"&amp;G5494),"")</f>
        <v/>
      </c>
      <c r="F5494" s="550"/>
      <c r="R5494" s="1175"/>
    </row>
    <row r="5495" spans="1:18" ht="15.75" customHeight="1">
      <c r="A5495" s="1">
        <v>5490</v>
      </c>
      <c r="C5495" s="2" t="s">
        <v>3581</v>
      </c>
      <c r="E5495" t="str" cm="1">
        <f t="array" aca="1" ref="E5495" ca="1">IF(F5495&lt;&gt;"",INDIRECT("'"&amp;F5495&amp;"'!"&amp;G5495),"")</f>
        <v/>
      </c>
      <c r="F5495" s="550"/>
      <c r="R5495" s="1175"/>
    </row>
    <row r="5496" spans="1:18">
      <c r="A5496">
        <v>5491</v>
      </c>
      <c r="B5496" s="6">
        <f>'EstRev 6-10'!E240</f>
        <v>0</v>
      </c>
      <c r="D5496" t="b">
        <f ca="1">E5496=B5496</f>
        <v>1</v>
      </c>
      <c r="E5496" cm="1">
        <f t="array" aca="1" ref="E5496" ca="1">IF(F5496&lt;&gt;"",INDIRECT("'"&amp;F5496&amp;"'!"&amp;G5496),"")</f>
        <v>0</v>
      </c>
      <c r="F5496" s="1175" t="s">
        <v>4465</v>
      </c>
      <c r="G5496" t="s">
        <v>4750</v>
      </c>
      <c r="R5496" s="1175"/>
    </row>
    <row r="5497" spans="1:18">
      <c r="A5497">
        <v>5492</v>
      </c>
      <c r="B5497" s="6">
        <f>'EstRev 6-10'!F5</f>
        <v>0</v>
      </c>
      <c r="D5497" t="b">
        <f ca="1">E5497=B5497</f>
        <v>1</v>
      </c>
      <c r="E5497" cm="1">
        <f t="array" aca="1" ref="E5497" ca="1">IF(F5497&lt;&gt;"",INDIRECT("'"&amp;F5497&amp;"'!"&amp;G5497),"")</f>
        <v>0</v>
      </c>
      <c r="F5497" s="1175" t="s">
        <v>4465</v>
      </c>
      <c r="G5497" t="s">
        <v>3756</v>
      </c>
      <c r="R5497" s="1175"/>
    </row>
    <row r="5498" spans="1:18" ht="15.75" customHeight="1">
      <c r="A5498" s="1">
        <v>5493</v>
      </c>
      <c r="C5498" s="2" t="s">
        <v>3871</v>
      </c>
      <c r="E5498" t="str" cm="1">
        <f t="array" aca="1" ref="E5498" ca="1">IF(F5498&lt;&gt;"",INDIRECT("'"&amp;F5498&amp;"'!"&amp;G5498),"")</f>
        <v/>
      </c>
      <c r="F5498" s="550"/>
      <c r="R5498" s="1175"/>
    </row>
    <row r="5499" spans="1:18">
      <c r="A5499">
        <v>5494</v>
      </c>
      <c r="B5499" s="6">
        <f>'EstRev 6-10'!F7</f>
        <v>0</v>
      </c>
      <c r="D5499" t="b">
        <f t="shared" ref="D5499:D5538" ca="1" si="82">E5499=B5499</f>
        <v>1</v>
      </c>
      <c r="E5499" cm="1">
        <f t="array" aca="1" ref="E5499" ca="1">IF(F5499&lt;&gt;"",INDIRECT("'"&amp;F5499&amp;"'!"&amp;G5499),"")</f>
        <v>0</v>
      </c>
      <c r="F5499" s="1175" t="s">
        <v>4465</v>
      </c>
      <c r="G5499" t="s">
        <v>3563</v>
      </c>
      <c r="R5499" s="1175"/>
    </row>
    <row r="5500" spans="1:18" ht="15" customHeight="1">
      <c r="A5500">
        <v>5495</v>
      </c>
      <c r="B5500" s="6">
        <f>'EstRev 6-10'!F11</f>
        <v>0</v>
      </c>
      <c r="D5500" t="b">
        <f t="shared" ca="1" si="82"/>
        <v>1</v>
      </c>
      <c r="E5500" cm="1">
        <f t="array" aca="1" ref="E5500" ca="1">IF(F5500&lt;&gt;"",INDIRECT("'"&amp;F5500&amp;"'!"&amp;G5500),"")</f>
        <v>0</v>
      </c>
      <c r="F5500" s="1175" t="s">
        <v>4465</v>
      </c>
      <c r="G5500" t="s">
        <v>3565</v>
      </c>
      <c r="H5500" s="3"/>
      <c r="I5500" s="3"/>
      <c r="J5500" s="3"/>
    </row>
    <row r="5501" spans="1:18" ht="15" customHeight="1">
      <c r="A5501">
        <v>5496</v>
      </c>
      <c r="B5501" s="6">
        <f>'EstRev 6-10'!F12</f>
        <v>0</v>
      </c>
      <c r="D5501" t="b">
        <f t="shared" ca="1" si="82"/>
        <v>1</v>
      </c>
      <c r="E5501" cm="1">
        <f t="array" aca="1" ref="E5501" ca="1">IF(F5501&lt;&gt;"",INDIRECT("'"&amp;F5501&amp;"'!"&amp;G5501),"")</f>
        <v>0</v>
      </c>
      <c r="F5501" s="1175" t="s">
        <v>4465</v>
      </c>
      <c r="G5501" t="s">
        <v>3566</v>
      </c>
      <c r="H5501" s="3"/>
      <c r="I5501" s="3"/>
      <c r="J5501" s="3"/>
    </row>
    <row r="5502" spans="1:18">
      <c r="A5502">
        <v>5497</v>
      </c>
      <c r="B5502" s="6">
        <f>'EstRev 6-10'!F14</f>
        <v>0</v>
      </c>
      <c r="D5502" t="b">
        <f t="shared" ca="1" si="82"/>
        <v>1</v>
      </c>
      <c r="E5502" cm="1">
        <f t="array" aca="1" ref="E5502" ca="1">IF(F5502&lt;&gt;"",INDIRECT("'"&amp;F5502&amp;"'!"&amp;G5502),"")</f>
        <v>0</v>
      </c>
      <c r="F5502" s="1175" t="s">
        <v>4465</v>
      </c>
      <c r="G5502" t="s">
        <v>3757</v>
      </c>
      <c r="R5502" s="1175"/>
    </row>
    <row r="5503" spans="1:18">
      <c r="A5503">
        <v>5498</v>
      </c>
      <c r="B5503" s="6">
        <f>'EstRev 6-10'!F15</f>
        <v>0</v>
      </c>
      <c r="D5503" t="b">
        <f t="shared" ca="1" si="82"/>
        <v>1</v>
      </c>
      <c r="E5503" cm="1">
        <f t="array" aca="1" ref="E5503" ca="1">IF(F5503&lt;&gt;"",INDIRECT("'"&amp;F5503&amp;"'!"&amp;G5503),"")</f>
        <v>0</v>
      </c>
      <c r="F5503" s="1175" t="s">
        <v>4465</v>
      </c>
      <c r="G5503" t="s">
        <v>3568</v>
      </c>
      <c r="R5503" s="1175"/>
    </row>
    <row r="5504" spans="1:18">
      <c r="A5504">
        <v>5499</v>
      </c>
      <c r="B5504" s="6">
        <f>'EstRev 6-10'!F16</f>
        <v>0</v>
      </c>
      <c r="D5504" t="b">
        <f t="shared" ca="1" si="82"/>
        <v>1</v>
      </c>
      <c r="E5504" cm="1">
        <f t="array" aca="1" ref="E5504" ca="1">IF(F5504&lt;&gt;"",INDIRECT("'"&amp;F5504&amp;"'!"&amp;G5504),"")</f>
        <v>0</v>
      </c>
      <c r="F5504" s="1175" t="s">
        <v>4465</v>
      </c>
      <c r="G5504" t="s">
        <v>3569</v>
      </c>
      <c r="R5504" s="1175"/>
    </row>
    <row r="5505" spans="1:18">
      <c r="A5505">
        <v>5500</v>
      </c>
      <c r="B5505" s="6">
        <f>'EstRev 6-10'!F17</f>
        <v>0</v>
      </c>
      <c r="D5505" t="b">
        <f t="shared" ca="1" si="82"/>
        <v>1</v>
      </c>
      <c r="E5505" cm="1">
        <f t="array" aca="1" ref="E5505" ca="1">IF(F5505&lt;&gt;"",INDIRECT("'"&amp;F5505&amp;"'!"&amp;G5505),"")</f>
        <v>0</v>
      </c>
      <c r="F5505" s="1175" t="s">
        <v>4465</v>
      </c>
      <c r="G5505" t="s">
        <v>3570</v>
      </c>
      <c r="R5505" s="1175"/>
    </row>
    <row r="5506" spans="1:18" ht="15" customHeight="1">
      <c r="A5506">
        <v>5501</v>
      </c>
      <c r="B5506" s="6">
        <f>'EstRev 6-10'!F18</f>
        <v>0</v>
      </c>
      <c r="D5506" t="b">
        <f t="shared" ca="1" si="82"/>
        <v>1</v>
      </c>
      <c r="E5506" cm="1">
        <f t="array" aca="1" ref="E5506" ca="1">IF(F5506&lt;&gt;"",INDIRECT("'"&amp;F5506&amp;"'!"&amp;G5506),"")</f>
        <v>0</v>
      </c>
      <c r="F5506" s="1175" t="s">
        <v>4465</v>
      </c>
      <c r="G5506" t="s">
        <v>3521</v>
      </c>
      <c r="H5506" s="3"/>
      <c r="I5506" s="3"/>
      <c r="J5506" s="3"/>
    </row>
    <row r="5507" spans="1:18" ht="15" customHeight="1">
      <c r="A5507">
        <v>5502</v>
      </c>
      <c r="B5507" s="6">
        <f>'EstRev 6-10'!F42</f>
        <v>0</v>
      </c>
      <c r="D5507" t="b">
        <f t="shared" ca="1" si="82"/>
        <v>1</v>
      </c>
      <c r="E5507" cm="1">
        <f t="array" aca="1" ref="E5507" ca="1">IF(F5507&lt;&gt;"",INDIRECT("'"&amp;F5507&amp;"'!"&amp;G5507),"")</f>
        <v>0</v>
      </c>
      <c r="F5507" s="1175" t="s">
        <v>4465</v>
      </c>
      <c r="G5507" t="s">
        <v>3763</v>
      </c>
      <c r="H5507" s="3"/>
      <c r="I5507" s="3"/>
      <c r="J5507" s="3"/>
    </row>
    <row r="5508" spans="1:18" ht="15" customHeight="1">
      <c r="A5508">
        <v>5503</v>
      </c>
      <c r="B5508" s="6">
        <f>'EstRev 6-10'!F43</f>
        <v>0</v>
      </c>
      <c r="D5508" t="b">
        <f t="shared" ca="1" si="82"/>
        <v>1</v>
      </c>
      <c r="E5508" cm="1">
        <f t="array" aca="1" ref="E5508" ca="1">IF(F5508&lt;&gt;"",INDIRECT("'"&amp;F5508&amp;"'!"&amp;G5508),"")</f>
        <v>0</v>
      </c>
      <c r="F5508" s="1175" t="s">
        <v>4465</v>
      </c>
      <c r="G5508" t="s">
        <v>3764</v>
      </c>
      <c r="H5508" s="3"/>
      <c r="I5508" s="3"/>
      <c r="J5508" s="3"/>
    </row>
    <row r="5509" spans="1:18" ht="15" customHeight="1">
      <c r="A5509">
        <v>5504</v>
      </c>
      <c r="B5509" s="6">
        <f>'EstRev 6-10'!F44</f>
        <v>0</v>
      </c>
      <c r="D5509" t="b">
        <f t="shared" ca="1" si="82"/>
        <v>1</v>
      </c>
      <c r="E5509" cm="1">
        <f t="array" aca="1" ref="E5509" ca="1">IF(F5509&lt;&gt;"",INDIRECT("'"&amp;F5509&amp;"'!"&amp;G5509),"")</f>
        <v>0</v>
      </c>
      <c r="F5509" s="1175" t="s">
        <v>4465</v>
      </c>
      <c r="G5509" t="s">
        <v>3765</v>
      </c>
      <c r="H5509" s="3"/>
      <c r="I5509" s="3"/>
      <c r="J5509" s="3"/>
    </row>
    <row r="5510" spans="1:18" ht="15" customHeight="1">
      <c r="A5510">
        <v>5505</v>
      </c>
      <c r="B5510" s="6">
        <f>'EstRev 6-10'!F45</f>
        <v>0</v>
      </c>
      <c r="D5510" t="b">
        <f t="shared" ca="1" si="82"/>
        <v>1</v>
      </c>
      <c r="E5510" cm="1">
        <f t="array" aca="1" ref="E5510" ca="1">IF(F5510&lt;&gt;"",INDIRECT("'"&amp;F5510&amp;"'!"&amp;G5510),"")</f>
        <v>0</v>
      </c>
      <c r="F5510" s="1175" t="s">
        <v>4465</v>
      </c>
      <c r="G5510" t="s">
        <v>4333</v>
      </c>
      <c r="H5510" s="3"/>
      <c r="I5510" s="3"/>
      <c r="J5510" s="3"/>
    </row>
    <row r="5511" spans="1:18" ht="15" customHeight="1">
      <c r="A5511">
        <v>5506</v>
      </c>
      <c r="B5511" s="6">
        <f>'EstRev 6-10'!F47</f>
        <v>0</v>
      </c>
      <c r="D5511" t="b">
        <f t="shared" ca="1" si="82"/>
        <v>1</v>
      </c>
      <c r="E5511" cm="1">
        <f t="array" aca="1" ref="E5511" ca="1">IF(F5511&lt;&gt;"",INDIRECT("'"&amp;F5511&amp;"'!"&amp;G5511),"")</f>
        <v>0</v>
      </c>
      <c r="F5511" s="1175" t="s">
        <v>4465</v>
      </c>
      <c r="G5511" t="s">
        <v>3767</v>
      </c>
      <c r="H5511" s="3"/>
      <c r="I5511" s="3"/>
      <c r="J5511" s="3"/>
    </row>
    <row r="5512" spans="1:18" ht="15" customHeight="1">
      <c r="A5512">
        <v>5507</v>
      </c>
      <c r="B5512" s="6">
        <f>'EstRev 6-10'!F48</f>
        <v>0</v>
      </c>
      <c r="D5512" t="b">
        <f t="shared" ca="1" si="82"/>
        <v>1</v>
      </c>
      <c r="E5512" cm="1">
        <f t="array" aca="1" ref="E5512" ca="1">IF(F5512&lt;&gt;"",INDIRECT("'"&amp;F5512&amp;"'!"&amp;G5512),"")</f>
        <v>0</v>
      </c>
      <c r="F5512" s="1175" t="s">
        <v>4465</v>
      </c>
      <c r="G5512" t="s">
        <v>3768</v>
      </c>
    </row>
    <row r="5513" spans="1:18" ht="15" customHeight="1">
      <c r="A5513">
        <v>5508</v>
      </c>
      <c r="B5513" s="6">
        <f>'EstRev 6-10'!F49</f>
        <v>0</v>
      </c>
      <c r="D5513" t="b">
        <f t="shared" ca="1" si="82"/>
        <v>1</v>
      </c>
      <c r="E5513" cm="1">
        <f t="array" aca="1" ref="E5513" ca="1">IF(F5513&lt;&gt;"",INDIRECT("'"&amp;F5513&amp;"'!"&amp;G5513),"")</f>
        <v>0</v>
      </c>
      <c r="F5513" s="1175" t="s">
        <v>4465</v>
      </c>
      <c r="G5513" t="s">
        <v>3769</v>
      </c>
    </row>
    <row r="5514" spans="1:18" ht="15" customHeight="1">
      <c r="A5514">
        <v>5509</v>
      </c>
      <c r="B5514" s="6">
        <f>'EstRev 6-10'!F51</f>
        <v>0</v>
      </c>
      <c r="D5514" t="b">
        <f t="shared" ca="1" si="82"/>
        <v>1</v>
      </c>
      <c r="E5514" cm="1">
        <f t="array" aca="1" ref="E5514" ca="1">IF(F5514&lt;&gt;"",INDIRECT("'"&amp;F5514&amp;"'!"&amp;G5514),"")</f>
        <v>0</v>
      </c>
      <c r="F5514" s="1175" t="s">
        <v>4465</v>
      </c>
      <c r="G5514" t="s">
        <v>3770</v>
      </c>
    </row>
    <row r="5515" spans="1:18" ht="15" customHeight="1">
      <c r="A5515">
        <v>5510</v>
      </c>
      <c r="B5515" s="6">
        <f>'EstRev 6-10'!F52</f>
        <v>0</v>
      </c>
      <c r="D5515" t="b">
        <f t="shared" ca="1" si="82"/>
        <v>1</v>
      </c>
      <c r="E5515" cm="1">
        <f t="array" aca="1" ref="E5515" ca="1">IF(F5515&lt;&gt;"",INDIRECT("'"&amp;F5515&amp;"'!"&amp;G5515),"")</f>
        <v>0</v>
      </c>
      <c r="F5515" s="1175" t="s">
        <v>4465</v>
      </c>
      <c r="G5515" t="s">
        <v>3771</v>
      </c>
    </row>
    <row r="5516" spans="1:18" ht="15" customHeight="1">
      <c r="A5516">
        <v>5511</v>
      </c>
      <c r="B5516" s="6">
        <f>'EstRev 6-10'!F53</f>
        <v>0</v>
      </c>
      <c r="D5516" t="b">
        <f t="shared" ca="1" si="82"/>
        <v>1</v>
      </c>
      <c r="E5516" cm="1">
        <f t="array" aca="1" ref="E5516" ca="1">IF(F5516&lt;&gt;"",INDIRECT("'"&amp;F5516&amp;"'!"&amp;G5516),"")</f>
        <v>0</v>
      </c>
      <c r="F5516" s="1175" t="s">
        <v>4465</v>
      </c>
      <c r="G5516" t="s">
        <v>4213</v>
      </c>
    </row>
    <row r="5517" spans="1:18" ht="15" customHeight="1">
      <c r="A5517">
        <v>5512</v>
      </c>
      <c r="B5517" s="6">
        <f>'EstRev 6-10'!F55</f>
        <v>0</v>
      </c>
      <c r="D5517" t="b">
        <f t="shared" ca="1" si="82"/>
        <v>1</v>
      </c>
      <c r="E5517" cm="1">
        <f t="array" aca="1" ref="E5517" ca="1">IF(F5517&lt;&gt;"",INDIRECT("'"&amp;F5517&amp;"'!"&amp;G5517),"")</f>
        <v>0</v>
      </c>
      <c r="F5517" s="1175" t="s">
        <v>4465</v>
      </c>
      <c r="G5517" t="s">
        <v>3772</v>
      </c>
    </row>
    <row r="5518" spans="1:18" ht="15" customHeight="1">
      <c r="A5518">
        <v>5513</v>
      </c>
      <c r="B5518" s="6">
        <f>'EstRev 6-10'!F56</f>
        <v>0</v>
      </c>
      <c r="D5518" t="b">
        <f t="shared" ca="1" si="82"/>
        <v>1</v>
      </c>
      <c r="E5518" cm="1">
        <f t="array" aca="1" ref="E5518" ca="1">IF(F5518&lt;&gt;"",INDIRECT("'"&amp;F5518&amp;"'!"&amp;G5518),"")</f>
        <v>0</v>
      </c>
      <c r="F5518" s="1175" t="s">
        <v>4465</v>
      </c>
      <c r="G5518" t="s">
        <v>4751</v>
      </c>
    </row>
    <row r="5519" spans="1:18" ht="15" customHeight="1">
      <c r="A5519">
        <v>5514</v>
      </c>
      <c r="B5519" s="6">
        <f>'EstRev 6-10'!F57</f>
        <v>0</v>
      </c>
      <c r="D5519" t="b">
        <f t="shared" ca="1" si="82"/>
        <v>1</v>
      </c>
      <c r="E5519" cm="1">
        <f t="array" aca="1" ref="E5519" ca="1">IF(F5519&lt;&gt;"",INDIRECT("'"&amp;F5519&amp;"'!"&amp;G5519),"")</f>
        <v>0</v>
      </c>
      <c r="F5519" s="1175" t="s">
        <v>4465</v>
      </c>
      <c r="G5519" t="s">
        <v>3773</v>
      </c>
    </row>
    <row r="5520" spans="1:18" ht="15" customHeight="1">
      <c r="A5520">
        <v>5515</v>
      </c>
      <c r="B5520" s="6">
        <f>'EstRev 6-10'!F59</f>
        <v>0</v>
      </c>
      <c r="D5520" t="b">
        <f t="shared" ca="1" si="82"/>
        <v>1</v>
      </c>
      <c r="E5520" cm="1">
        <f t="array" aca="1" ref="E5520" ca="1">IF(F5520&lt;&gt;"",INDIRECT("'"&amp;F5520&amp;"'!"&amp;G5520),"")</f>
        <v>0</v>
      </c>
      <c r="F5520" s="1175" t="s">
        <v>4465</v>
      </c>
      <c r="G5520" t="s">
        <v>3775</v>
      </c>
    </row>
    <row r="5521" spans="1:10" ht="15" customHeight="1">
      <c r="A5521">
        <v>5516</v>
      </c>
      <c r="B5521" s="6">
        <f>'EstRev 6-10'!F60</f>
        <v>0</v>
      </c>
      <c r="D5521" t="b">
        <f t="shared" ca="1" si="82"/>
        <v>1</v>
      </c>
      <c r="E5521" cm="1">
        <f t="array" aca="1" ref="E5521" ca="1">IF(F5521&lt;&gt;"",INDIRECT("'"&amp;F5521&amp;"'!"&amp;G5521),"")</f>
        <v>0</v>
      </c>
      <c r="F5521" s="1175" t="s">
        <v>4465</v>
      </c>
      <c r="G5521" t="s">
        <v>4752</v>
      </c>
    </row>
    <row r="5522" spans="1:10" ht="15" customHeight="1">
      <c r="A5522">
        <v>5517</v>
      </c>
      <c r="B5522" s="6">
        <f>'EstRev 6-10'!F61</f>
        <v>0</v>
      </c>
      <c r="D5522" t="b">
        <f t="shared" ca="1" si="82"/>
        <v>1</v>
      </c>
      <c r="E5522" cm="1">
        <f t="array" aca="1" ref="E5522" ca="1">IF(F5522&lt;&gt;"",INDIRECT("'"&amp;F5522&amp;"'!"&amp;G5522),"")</f>
        <v>0</v>
      </c>
      <c r="F5522" s="1175" t="s">
        <v>4465</v>
      </c>
      <c r="G5522" t="s">
        <v>3776</v>
      </c>
      <c r="H5522" s="3"/>
      <c r="I5522" s="3"/>
      <c r="J5522" s="3"/>
    </row>
    <row r="5523" spans="1:10" ht="15" customHeight="1">
      <c r="A5523">
        <v>5518</v>
      </c>
      <c r="B5523" s="6">
        <f>'EstRev 6-10'!F63</f>
        <v>0</v>
      </c>
      <c r="D5523" t="b">
        <f t="shared" ca="1" si="82"/>
        <v>1</v>
      </c>
      <c r="E5523" cm="1">
        <f t="array" aca="1" ref="E5523" ca="1">IF(F5523&lt;&gt;"",INDIRECT("'"&amp;F5523&amp;"'!"&amp;G5523),"")</f>
        <v>0</v>
      </c>
      <c r="F5523" s="1175" t="s">
        <v>4465</v>
      </c>
      <c r="G5523" t="s">
        <v>3778</v>
      </c>
      <c r="H5523" s="3"/>
      <c r="I5523" s="3"/>
      <c r="J5523" s="3"/>
    </row>
    <row r="5524" spans="1:10" ht="15" customHeight="1">
      <c r="A5524">
        <v>5519</v>
      </c>
      <c r="B5524" s="6">
        <f>'EstRev 6-10'!F65</f>
        <v>0</v>
      </c>
      <c r="D5524" t="b">
        <f t="shared" ca="1" si="82"/>
        <v>1</v>
      </c>
      <c r="E5524" cm="1">
        <f t="array" aca="1" ref="E5524" ca="1">IF(F5524&lt;&gt;"",INDIRECT("'"&amp;F5524&amp;"'!"&amp;G5524),"")</f>
        <v>0</v>
      </c>
      <c r="F5524" s="1175" t="s">
        <v>4465</v>
      </c>
      <c r="G5524" t="s">
        <v>3780</v>
      </c>
      <c r="H5524" s="3"/>
      <c r="I5524" s="3"/>
      <c r="J5524" s="3"/>
    </row>
    <row r="5525" spans="1:10" ht="15" customHeight="1">
      <c r="A5525">
        <v>5520</v>
      </c>
      <c r="B5525" s="6">
        <f>'EstRev 6-10'!F66</f>
        <v>0</v>
      </c>
      <c r="D5525" t="b">
        <f t="shared" ca="1" si="82"/>
        <v>1</v>
      </c>
      <c r="E5525" cm="1">
        <f t="array" aca="1" ref="E5525" ca="1">IF(F5525&lt;&gt;"",INDIRECT("'"&amp;F5525&amp;"'!"&amp;G5525),"")</f>
        <v>0</v>
      </c>
      <c r="F5525" s="1175" t="s">
        <v>4465</v>
      </c>
      <c r="G5525" t="s">
        <v>3781</v>
      </c>
      <c r="H5525" s="3"/>
      <c r="I5525" s="3"/>
      <c r="J5525" s="3"/>
    </row>
    <row r="5526" spans="1:10" ht="15" customHeight="1">
      <c r="A5526">
        <v>5521</v>
      </c>
      <c r="B5526" s="6">
        <f>'EstRev 6-10'!F68</f>
        <v>0</v>
      </c>
      <c r="D5526" t="b">
        <f t="shared" ca="1" si="82"/>
        <v>1</v>
      </c>
      <c r="E5526" cm="1">
        <f t="array" aca="1" ref="E5526" ca="1">IF(F5526&lt;&gt;"",INDIRECT("'"&amp;F5526&amp;"'!"&amp;G5526),"")</f>
        <v>0</v>
      </c>
      <c r="F5526" s="1175" t="s">
        <v>4465</v>
      </c>
      <c r="G5526" t="s">
        <v>4753</v>
      </c>
      <c r="H5526" s="3"/>
      <c r="I5526" s="3"/>
      <c r="J5526" s="3"/>
    </row>
    <row r="5527" spans="1:10" ht="15" customHeight="1">
      <c r="A5527">
        <v>5522</v>
      </c>
      <c r="B5527" s="6">
        <f>'EstRev 6-10'!F99</f>
        <v>0</v>
      </c>
      <c r="D5527" t="b">
        <f t="shared" ca="1" si="82"/>
        <v>1</v>
      </c>
      <c r="E5527" cm="1">
        <f t="array" aca="1" ref="E5527" ca="1">IF(F5527&lt;&gt;"",INDIRECT("'"&amp;F5527&amp;"'!"&amp;G5527),"")</f>
        <v>0</v>
      </c>
      <c r="F5527" s="1175" t="s">
        <v>4465</v>
      </c>
      <c r="G5527" t="s">
        <v>4754</v>
      </c>
      <c r="H5527" s="3"/>
      <c r="I5527" s="3"/>
      <c r="J5527" s="3"/>
    </row>
    <row r="5528" spans="1:10" ht="15" customHeight="1">
      <c r="A5528">
        <v>5523</v>
      </c>
      <c r="B5528" s="6">
        <f>'EstRev 6-10'!F101</f>
        <v>0</v>
      </c>
      <c r="D5528" t="b">
        <f t="shared" ca="1" si="82"/>
        <v>1</v>
      </c>
      <c r="E5528" cm="1">
        <f t="array" aca="1" ref="E5528" ca="1">IF(F5528&lt;&gt;"",INDIRECT("'"&amp;F5528&amp;"'!"&amp;G5528),"")</f>
        <v>0</v>
      </c>
      <c r="F5528" s="1175" t="s">
        <v>4465</v>
      </c>
      <c r="G5528" t="s">
        <v>4755</v>
      </c>
      <c r="H5528" s="3"/>
      <c r="I5528" s="3"/>
      <c r="J5528" s="3"/>
    </row>
    <row r="5529" spans="1:10" ht="15" customHeight="1">
      <c r="A5529">
        <v>5524</v>
      </c>
      <c r="B5529" s="6">
        <f>'EstRev 6-10'!F102</f>
        <v>0</v>
      </c>
      <c r="D5529" t="b">
        <f t="shared" ca="1" si="82"/>
        <v>1</v>
      </c>
      <c r="E5529" cm="1">
        <f t="array" aca="1" ref="E5529" ca="1">IF(F5529&lt;&gt;"",INDIRECT("'"&amp;F5529&amp;"'!"&amp;G5529),"")</f>
        <v>0</v>
      </c>
      <c r="F5529" s="1175" t="s">
        <v>4465</v>
      </c>
      <c r="G5529" t="s">
        <v>4756</v>
      </c>
      <c r="H5529" s="3"/>
      <c r="I5529" s="3"/>
      <c r="J5529" s="3"/>
    </row>
    <row r="5530" spans="1:10" ht="15" customHeight="1">
      <c r="A5530">
        <v>5525</v>
      </c>
      <c r="B5530" s="6">
        <f>'EstRev 6-10'!F110</f>
        <v>0</v>
      </c>
      <c r="D5530" t="b">
        <f t="shared" ca="1" si="82"/>
        <v>1</v>
      </c>
      <c r="E5530" cm="1">
        <f t="array" aca="1" ref="E5530" ca="1">IF(F5530&lt;&gt;"",INDIRECT("'"&amp;F5530&amp;"'!"&amp;G5530),"")</f>
        <v>0</v>
      </c>
      <c r="F5530" s="1175" t="s">
        <v>4465</v>
      </c>
      <c r="G5530" t="s">
        <v>4757</v>
      </c>
      <c r="H5530" s="3"/>
      <c r="I5530" s="3"/>
      <c r="J5530" s="3"/>
    </row>
    <row r="5531" spans="1:10" ht="15" customHeight="1">
      <c r="A5531">
        <v>5526</v>
      </c>
      <c r="B5531" s="6">
        <f>'EstRev 6-10'!F111</f>
        <v>0</v>
      </c>
      <c r="D5531" t="b">
        <f t="shared" ca="1" si="82"/>
        <v>1</v>
      </c>
      <c r="E5531" cm="1">
        <f t="array" aca="1" ref="E5531" ca="1">IF(F5531&lt;&gt;"",INDIRECT("'"&amp;F5531&amp;"'!"&amp;G5531),"")</f>
        <v>0</v>
      </c>
      <c r="F5531" s="1175" t="s">
        <v>4465</v>
      </c>
      <c r="G5531" t="s">
        <v>4758</v>
      </c>
      <c r="H5531" s="3"/>
      <c r="I5531" s="3"/>
      <c r="J5531" s="3"/>
    </row>
    <row r="5532" spans="1:10" ht="15" customHeight="1">
      <c r="A5532">
        <v>5527</v>
      </c>
      <c r="B5532" s="6">
        <f>'EstRev 6-10'!F112</f>
        <v>0</v>
      </c>
      <c r="D5532" t="b">
        <f t="shared" ca="1" si="82"/>
        <v>1</v>
      </c>
      <c r="E5532" cm="1">
        <f t="array" aca="1" ref="E5532" ca="1">IF(F5532&lt;&gt;"",INDIRECT("'"&amp;F5532&amp;"'!"&amp;G5532),"")</f>
        <v>0</v>
      </c>
      <c r="F5532" s="1175" t="s">
        <v>4465</v>
      </c>
      <c r="G5532" t="s">
        <v>4759</v>
      </c>
      <c r="H5532" s="3"/>
      <c r="I5532" s="3"/>
      <c r="J5532" s="3"/>
    </row>
    <row r="5533" spans="1:10" ht="15" customHeight="1">
      <c r="A5533">
        <v>5528</v>
      </c>
      <c r="B5533" s="6">
        <f>'EstRev 6-10'!F115</f>
        <v>0</v>
      </c>
      <c r="D5533" t="b">
        <f t="shared" ca="1" si="82"/>
        <v>1</v>
      </c>
      <c r="E5533" cm="1">
        <f t="array" aca="1" ref="E5533" ca="1">IF(F5533&lt;&gt;"",INDIRECT("'"&amp;F5533&amp;"'!"&amp;G5533),"")</f>
        <v>0</v>
      </c>
      <c r="F5533" s="1175" t="s">
        <v>4465</v>
      </c>
      <c r="G5533" t="s">
        <v>4760</v>
      </c>
      <c r="H5533" s="3"/>
      <c r="I5533" s="3"/>
      <c r="J5533" s="3"/>
    </row>
    <row r="5534" spans="1:10" ht="15" customHeight="1">
      <c r="A5534">
        <v>5529</v>
      </c>
      <c r="B5534" s="6">
        <f>'EstRev 6-10'!F116</f>
        <v>0</v>
      </c>
      <c r="D5534" t="b">
        <f t="shared" ca="1" si="82"/>
        <v>1</v>
      </c>
      <c r="E5534" cm="1">
        <f t="array" aca="1" ref="E5534" ca="1">IF(F5534&lt;&gt;"",INDIRECT("'"&amp;F5534&amp;"'!"&amp;G5534),"")</f>
        <v>0</v>
      </c>
      <c r="F5534" s="1175" t="s">
        <v>4465</v>
      </c>
      <c r="G5534" t="s">
        <v>3792</v>
      </c>
      <c r="H5534" s="3"/>
      <c r="I5534" s="3"/>
      <c r="J5534" s="3"/>
    </row>
    <row r="5535" spans="1:10" ht="15" customHeight="1">
      <c r="A5535">
        <v>5530</v>
      </c>
      <c r="B5535" s="6">
        <f>'EstRev 6-10'!F117</f>
        <v>0</v>
      </c>
      <c r="D5535" t="b">
        <f t="shared" ca="1" si="82"/>
        <v>1</v>
      </c>
      <c r="E5535" cm="1">
        <f t="array" aca="1" ref="E5535" ca="1">IF(F5535&lt;&gt;"",INDIRECT("'"&amp;F5535&amp;"'!"&amp;G5535),"")</f>
        <v>0</v>
      </c>
      <c r="F5535" s="1175" t="s">
        <v>4465</v>
      </c>
      <c r="G5535" t="s">
        <v>4761</v>
      </c>
      <c r="H5535" s="3"/>
      <c r="I5535" s="3"/>
      <c r="J5535" s="3"/>
    </row>
    <row r="5536" spans="1:10" ht="15" customHeight="1">
      <c r="A5536">
        <v>5531</v>
      </c>
      <c r="B5536" s="6">
        <f>'EstRev 6-10'!F118</f>
        <v>0</v>
      </c>
      <c r="D5536" t="b">
        <f t="shared" ca="1" si="82"/>
        <v>1</v>
      </c>
      <c r="E5536" cm="1">
        <f t="array" aca="1" ref="E5536" ca="1">IF(F5536&lt;&gt;"",INDIRECT("'"&amp;F5536&amp;"'!"&amp;G5536),"")</f>
        <v>0</v>
      </c>
      <c r="F5536" s="1175" t="s">
        <v>4465</v>
      </c>
      <c r="G5536" t="s">
        <v>4762</v>
      </c>
      <c r="H5536" s="3"/>
      <c r="I5536" s="3"/>
      <c r="J5536" s="3"/>
    </row>
    <row r="5537" spans="1:18" ht="15" customHeight="1">
      <c r="A5537">
        <v>5532</v>
      </c>
      <c r="B5537" s="6">
        <f>'EstRev 6-10'!F121</f>
        <v>0</v>
      </c>
      <c r="D5537" t="b">
        <f t="shared" ca="1" si="82"/>
        <v>1</v>
      </c>
      <c r="E5537" cm="1">
        <f t="array" aca="1" ref="E5537" ca="1">IF(F5537&lt;&gt;"",INDIRECT("'"&amp;F5537&amp;"'!"&amp;G5537),"")</f>
        <v>0</v>
      </c>
      <c r="F5537" s="1175" t="s">
        <v>4465</v>
      </c>
      <c r="G5537" t="s">
        <v>4763</v>
      </c>
      <c r="H5537" s="3"/>
      <c r="I5537" s="3"/>
      <c r="J5537" s="3"/>
    </row>
    <row r="5538" spans="1:18" ht="15" customHeight="1">
      <c r="A5538">
        <v>5533</v>
      </c>
      <c r="B5538" s="6">
        <f>'EstRev 6-10'!F122</f>
        <v>0</v>
      </c>
      <c r="D5538" t="b">
        <f t="shared" ca="1" si="82"/>
        <v>1</v>
      </c>
      <c r="E5538" cm="1">
        <f t="array" aca="1" ref="E5538" ca="1">IF(F5538&lt;&gt;"",INDIRECT("'"&amp;F5538&amp;"'!"&amp;G5538),"")</f>
        <v>0</v>
      </c>
      <c r="F5538" s="1175" t="s">
        <v>4465</v>
      </c>
      <c r="G5538" t="s">
        <v>4764</v>
      </c>
      <c r="H5538" s="3"/>
      <c r="I5538" s="3"/>
      <c r="J5538" s="3"/>
    </row>
    <row r="5539" spans="1:18" ht="15.75" customHeight="1">
      <c r="A5539" s="1">
        <v>5534</v>
      </c>
      <c r="C5539" s="2" t="s">
        <v>3581</v>
      </c>
      <c r="E5539" t="str" cm="1">
        <f t="array" aca="1" ref="E5539" ca="1">IF(F5539&lt;&gt;"",INDIRECT("'"&amp;F5539&amp;"'!"&amp;G5539),"")</f>
        <v/>
      </c>
      <c r="F5539" s="550"/>
      <c r="R5539" s="1175"/>
    </row>
    <row r="5540" spans="1:18" ht="15.75" customHeight="1">
      <c r="A5540" s="1">
        <v>5535</v>
      </c>
      <c r="C5540" s="2" t="s">
        <v>3581</v>
      </c>
      <c r="E5540" t="str" cm="1">
        <f t="array" aca="1" ref="E5540" ca="1">IF(F5540&lt;&gt;"",INDIRECT("'"&amp;F5540&amp;"'!"&amp;G5540),"")</f>
        <v/>
      </c>
      <c r="F5540" s="550"/>
      <c r="R5540" s="1175"/>
    </row>
    <row r="5541" spans="1:18" ht="15.75" customHeight="1">
      <c r="A5541" s="1">
        <v>5536</v>
      </c>
      <c r="C5541" s="2" t="s">
        <v>3581</v>
      </c>
      <c r="E5541" t="str" cm="1">
        <f t="array" aca="1" ref="E5541" ca="1">IF(F5541&lt;&gt;"",INDIRECT("'"&amp;F5541&amp;"'!"&amp;G5541),"")</f>
        <v/>
      </c>
      <c r="F5541" s="550"/>
      <c r="R5541" s="1175"/>
    </row>
    <row r="5542" spans="1:18" ht="15.75" customHeight="1">
      <c r="A5542" s="1">
        <v>5537</v>
      </c>
      <c r="C5542" s="2" t="s">
        <v>3581</v>
      </c>
      <c r="E5542" t="str" cm="1">
        <f t="array" aca="1" ref="E5542" ca="1">IF(F5542&lt;&gt;"",INDIRECT("'"&amp;F5542&amp;"'!"&amp;G5542),"")</f>
        <v/>
      </c>
      <c r="F5542" s="550"/>
      <c r="R5542" s="1175"/>
    </row>
    <row r="5543" spans="1:18" ht="15" customHeight="1">
      <c r="A5543">
        <v>5538</v>
      </c>
      <c r="B5543" s="6">
        <f>'EstRev 6-10'!F124</f>
        <v>0</v>
      </c>
      <c r="D5543" t="b">
        <f ca="1">E5543=B5543</f>
        <v>1</v>
      </c>
      <c r="E5543" cm="1">
        <f t="array" aca="1" ref="E5543" ca="1">IF(F5543&lt;&gt;"",INDIRECT("'"&amp;F5543&amp;"'!"&amp;G5543),"")</f>
        <v>0</v>
      </c>
      <c r="F5543" s="1175" t="s">
        <v>4465</v>
      </c>
      <c r="G5543" t="s">
        <v>4447</v>
      </c>
      <c r="H5543" s="3"/>
      <c r="I5543" s="3"/>
      <c r="J5543" s="3"/>
    </row>
    <row r="5544" spans="1:18" ht="15" customHeight="1">
      <c r="A5544">
        <v>5539</v>
      </c>
      <c r="B5544" s="6">
        <f>'EstRev 6-10'!F127</f>
        <v>0</v>
      </c>
      <c r="D5544" t="b">
        <f ca="1">E5544=B5544</f>
        <v>1</v>
      </c>
      <c r="E5544" cm="1">
        <f t="array" aca="1" ref="E5544" ca="1">IF(F5544&lt;&gt;"",INDIRECT("'"&amp;F5544&amp;"'!"&amp;G5544),"")</f>
        <v>0</v>
      </c>
      <c r="F5544" s="1175" t="s">
        <v>4465</v>
      </c>
      <c r="G5544" t="s">
        <v>3941</v>
      </c>
      <c r="H5544" s="3"/>
      <c r="I5544" s="3"/>
      <c r="J5544" s="3"/>
    </row>
    <row r="5545" spans="1:18" ht="15.75" customHeight="1">
      <c r="A5545" s="1">
        <v>5540</v>
      </c>
      <c r="C5545" s="2" t="s">
        <v>4650</v>
      </c>
      <c r="F5545" s="550"/>
      <c r="R5545" s="1175"/>
    </row>
    <row r="5546" spans="1:18" ht="15.75" customHeight="1">
      <c r="A5546" s="1">
        <v>5541</v>
      </c>
      <c r="C5546" s="2" t="s">
        <v>4650</v>
      </c>
      <c r="F5546" s="550"/>
      <c r="R5546" s="1175"/>
    </row>
    <row r="5547" spans="1:18" ht="15.75" customHeight="1">
      <c r="A5547" s="1">
        <v>5542</v>
      </c>
      <c r="C5547" s="2" t="s">
        <v>3581</v>
      </c>
      <c r="E5547" t="str" cm="1">
        <f t="array" aca="1" ref="E5547" ca="1">IF(F5547&lt;&gt;"",INDIRECT("'"&amp;F5547&amp;"'!"&amp;G5547),"")</f>
        <v/>
      </c>
      <c r="F5547" s="550"/>
      <c r="R5547" s="1175"/>
    </row>
    <row r="5548" spans="1:18" ht="15" customHeight="1">
      <c r="A5548">
        <v>5543</v>
      </c>
      <c r="B5548" s="6">
        <f>'EstRev 6-10'!F128</f>
        <v>0</v>
      </c>
      <c r="D5548" t="b">
        <f ca="1">E5548=B5548</f>
        <v>1</v>
      </c>
      <c r="E5548" cm="1">
        <f t="array" aca="1" ref="E5548" ca="1">IF(F5548&lt;&gt;"",INDIRECT("'"&amp;F5548&amp;"'!"&amp;G5548),"")</f>
        <v>0</v>
      </c>
      <c r="F5548" s="1175" t="s">
        <v>4465</v>
      </c>
      <c r="G5548" t="s">
        <v>3942</v>
      </c>
      <c r="H5548" s="3"/>
      <c r="I5548" s="3"/>
      <c r="J5548" s="3"/>
    </row>
    <row r="5549" spans="1:18" ht="15.75" customHeight="1">
      <c r="A5549" s="1">
        <v>5544</v>
      </c>
      <c r="C5549" s="2" t="s">
        <v>3581</v>
      </c>
      <c r="E5549" t="str" cm="1">
        <f t="array" aca="1" ref="E5549" ca="1">IF(F5549&lt;&gt;"",INDIRECT("'"&amp;F5549&amp;"'!"&amp;G5549),"")</f>
        <v/>
      </c>
      <c r="F5549" s="550"/>
      <c r="R5549" s="1175"/>
    </row>
    <row r="5550" spans="1:18" ht="15" customHeight="1">
      <c r="A5550">
        <v>5545</v>
      </c>
      <c r="B5550" s="6">
        <f>'EstRev 6-10'!F129</f>
        <v>0</v>
      </c>
      <c r="D5550" t="b">
        <f ca="1">E5550=B5550</f>
        <v>1</v>
      </c>
      <c r="E5550" cm="1">
        <f t="array" aca="1" ref="E5550" ca="1">IF(F5550&lt;&gt;"",INDIRECT("'"&amp;F5550&amp;"'!"&amp;G5550),"")</f>
        <v>0</v>
      </c>
      <c r="F5550" s="1175" t="s">
        <v>4465</v>
      </c>
      <c r="G5550" t="s">
        <v>4367</v>
      </c>
      <c r="H5550" s="3"/>
      <c r="I5550" s="3"/>
      <c r="J5550" s="3"/>
    </row>
    <row r="5551" spans="1:18" ht="15.75" customHeight="1">
      <c r="A5551" s="1">
        <v>5546</v>
      </c>
      <c r="C5551" s="2" t="s">
        <v>3581</v>
      </c>
      <c r="E5551" t="str" cm="1">
        <f t="array" aca="1" ref="E5551" ca="1">IF(F5551&lt;&gt;"",INDIRECT("'"&amp;F5551&amp;"'!"&amp;G5551),"")</f>
        <v/>
      </c>
      <c r="F5551" s="550"/>
      <c r="R5551" s="1175"/>
    </row>
    <row r="5552" spans="1:18" ht="15.75" customHeight="1">
      <c r="A5552" s="1">
        <v>5547</v>
      </c>
      <c r="C5552" s="2" t="s">
        <v>3581</v>
      </c>
      <c r="E5552" t="str" cm="1">
        <f t="array" aca="1" ref="E5552" ca="1">IF(F5552&lt;&gt;"",INDIRECT("'"&amp;F5552&amp;"'!"&amp;G5552),"")</f>
        <v/>
      </c>
      <c r="F5552" s="550"/>
      <c r="R5552" s="1175"/>
    </row>
    <row r="5553" spans="1:18" ht="15.75" customHeight="1">
      <c r="A5553" s="1">
        <v>5548</v>
      </c>
      <c r="C5553" s="2" t="s">
        <v>4650</v>
      </c>
      <c r="F5553" s="550"/>
      <c r="R5553" s="1175"/>
    </row>
    <row r="5554" spans="1:18" ht="15.75" customHeight="1">
      <c r="A5554" s="1">
        <v>5549</v>
      </c>
      <c r="C5554" s="2" t="s">
        <v>3581</v>
      </c>
      <c r="E5554" t="str" cm="1">
        <f t="array" aca="1" ref="E5554" ca="1">IF(F5554&lt;&gt;"",INDIRECT("'"&amp;F5554&amp;"'!"&amp;G5554),"")</f>
        <v/>
      </c>
      <c r="F5554" s="550"/>
      <c r="R5554" s="1175"/>
    </row>
    <row r="5555" spans="1:18" ht="15.75" customHeight="1">
      <c r="A5555" s="1">
        <v>5550</v>
      </c>
      <c r="C5555" s="2" t="s">
        <v>3581</v>
      </c>
      <c r="E5555" t="str" cm="1">
        <f t="array" aca="1" ref="E5555" ca="1">IF(F5555&lt;&gt;"",INDIRECT("'"&amp;F5555&amp;"'!"&amp;G5555),"")</f>
        <v/>
      </c>
      <c r="F5555" s="550"/>
      <c r="R5555" s="1175"/>
    </row>
    <row r="5556" spans="1:18" ht="15.75" customHeight="1">
      <c r="A5556" s="1">
        <v>5551</v>
      </c>
      <c r="C5556" s="2" t="s">
        <v>3581</v>
      </c>
      <c r="E5556" t="str" cm="1">
        <f t="array" aca="1" ref="E5556" ca="1">IF(F5556&lt;&gt;"",INDIRECT("'"&amp;F5556&amp;"'!"&amp;G5556),"")</f>
        <v/>
      </c>
      <c r="F5556" s="550"/>
      <c r="R5556" s="1175"/>
    </row>
    <row r="5557" spans="1:18" ht="15.75" customHeight="1">
      <c r="A5557" s="1">
        <v>5552</v>
      </c>
      <c r="C5557" s="2" t="s">
        <v>3581</v>
      </c>
      <c r="E5557" t="str" cm="1">
        <f t="array" aca="1" ref="E5557" ca="1">IF(F5557&lt;&gt;"",INDIRECT("'"&amp;F5557&amp;"'!"&amp;G5557),"")</f>
        <v/>
      </c>
      <c r="F5557" s="550"/>
      <c r="R5557" s="1175"/>
    </row>
    <row r="5558" spans="1:18" ht="15" customHeight="1">
      <c r="A5558">
        <v>5553</v>
      </c>
      <c r="B5558" s="6">
        <f>'EstRev 6-10'!F131</f>
        <v>0</v>
      </c>
      <c r="D5558" t="b">
        <f ca="1">E5558=B5558</f>
        <v>1</v>
      </c>
      <c r="E5558" cm="1">
        <f t="array" aca="1" ref="E5558" ca="1">IF(F5558&lt;&gt;"",INDIRECT("'"&amp;F5558&amp;"'!"&amp;G5558),"")</f>
        <v>0</v>
      </c>
      <c r="F5558" s="1175" t="s">
        <v>4465</v>
      </c>
      <c r="G5558" t="s">
        <v>3943</v>
      </c>
      <c r="H5558" s="3"/>
      <c r="I5558" s="3"/>
      <c r="J5558" s="3"/>
    </row>
    <row r="5559" spans="1:18" ht="15" customHeight="1">
      <c r="A5559">
        <v>5554</v>
      </c>
      <c r="B5559" s="6">
        <f>'EstRev 6-10'!F147</f>
        <v>0</v>
      </c>
      <c r="D5559" t="b">
        <f ca="1">E5559=B5559</f>
        <v>1</v>
      </c>
      <c r="E5559" cm="1">
        <f t="array" aca="1" ref="E5559" ca="1">IF(F5559&lt;&gt;"",INDIRECT("'"&amp;F5559&amp;"'!"&amp;G5559),"")</f>
        <v>0</v>
      </c>
      <c r="F5559" s="1175" t="s">
        <v>4465</v>
      </c>
      <c r="G5559" t="s">
        <v>4765</v>
      </c>
      <c r="H5559" s="3"/>
      <c r="I5559" s="3"/>
      <c r="J5559" s="3"/>
    </row>
    <row r="5560" spans="1:18" ht="15.75" customHeight="1">
      <c r="A5560" s="1">
        <v>5555</v>
      </c>
      <c r="C5560" s="2" t="s">
        <v>3581</v>
      </c>
      <c r="E5560" t="str" cm="1">
        <f t="array" aca="1" ref="E5560" ca="1">IF(F5560&lt;&gt;"",INDIRECT("'"&amp;F5560&amp;"'!"&amp;G5560),"")</f>
        <v/>
      </c>
      <c r="F5560" s="550"/>
      <c r="R5560" s="1175"/>
    </row>
    <row r="5561" spans="1:18" ht="15" customHeight="1">
      <c r="A5561">
        <v>5556</v>
      </c>
      <c r="B5561" s="6">
        <f>'EstRev 6-10'!F148</f>
        <v>0</v>
      </c>
      <c r="D5561" t="b">
        <f ca="1">E5561=B5561</f>
        <v>1</v>
      </c>
      <c r="E5561" cm="1">
        <f t="array" aca="1" ref="E5561" ca="1">IF(F5561&lt;&gt;"",INDIRECT("'"&amp;F5561&amp;"'!"&amp;G5561),"")</f>
        <v>0</v>
      </c>
      <c r="F5561" s="1175" t="s">
        <v>4465</v>
      </c>
      <c r="G5561" t="s">
        <v>4766</v>
      </c>
      <c r="H5561" s="3"/>
      <c r="I5561" s="3"/>
      <c r="J5561" s="3"/>
    </row>
    <row r="5562" spans="1:18" ht="15" customHeight="1">
      <c r="A5562">
        <v>5557</v>
      </c>
      <c r="B5562" s="6">
        <f>'EstRev 6-10'!F150</f>
        <v>0</v>
      </c>
      <c r="D5562" t="b">
        <f ca="1">E5562=B5562</f>
        <v>1</v>
      </c>
      <c r="E5562" cm="1">
        <f t="array" aca="1" ref="E5562" ca="1">IF(F5562&lt;&gt;"",INDIRECT("'"&amp;F5562&amp;"'!"&amp;G5562),"")</f>
        <v>0</v>
      </c>
      <c r="F5562" s="1175" t="s">
        <v>4465</v>
      </c>
      <c r="G5562" t="s">
        <v>4767</v>
      </c>
      <c r="H5562" s="3"/>
      <c r="I5562" s="3"/>
      <c r="J5562" s="3"/>
    </row>
    <row r="5563" spans="1:18" ht="15" customHeight="1">
      <c r="A5563">
        <v>5558</v>
      </c>
      <c r="B5563" s="6">
        <f>'EstRev 6-10'!F152</f>
        <v>0</v>
      </c>
      <c r="D5563" t="b">
        <f ca="1">E5563=B5563</f>
        <v>1</v>
      </c>
      <c r="E5563" cm="1">
        <f t="array" aca="1" ref="E5563" ca="1">IF(F5563&lt;&gt;"",INDIRECT("'"&amp;F5563&amp;"'!"&amp;G5563),"")</f>
        <v>0</v>
      </c>
      <c r="F5563" s="1175" t="s">
        <v>4465</v>
      </c>
      <c r="G5563" t="s">
        <v>4768</v>
      </c>
      <c r="H5563" s="3"/>
      <c r="I5563" s="3"/>
      <c r="J5563" s="3"/>
    </row>
    <row r="5564" spans="1:18" ht="15.75" customHeight="1">
      <c r="A5564" s="1">
        <v>5559</v>
      </c>
      <c r="C5564" s="2" t="s">
        <v>3581</v>
      </c>
      <c r="E5564" t="str" cm="1">
        <f t="array" aca="1" ref="E5564" ca="1">IF(F5564&lt;&gt;"",INDIRECT("'"&amp;F5564&amp;"'!"&amp;G5564),"")</f>
        <v/>
      </c>
      <c r="F5564" s="550"/>
      <c r="R5564" s="1175"/>
    </row>
    <row r="5565" spans="1:18" ht="15.75" customHeight="1">
      <c r="A5565" s="1">
        <v>5560</v>
      </c>
      <c r="C5565" s="2" t="s">
        <v>3581</v>
      </c>
      <c r="E5565" t="str" cm="1">
        <f t="array" aca="1" ref="E5565" ca="1">IF(F5565&lt;&gt;"",INDIRECT("'"&amp;F5565&amp;"'!"&amp;G5565),"")</f>
        <v/>
      </c>
      <c r="F5565" s="550"/>
      <c r="R5565" s="1175"/>
    </row>
    <row r="5566" spans="1:18" ht="15.75" customHeight="1">
      <c r="A5566" s="1">
        <v>5561</v>
      </c>
      <c r="C5566" s="2" t="s">
        <v>3581</v>
      </c>
      <c r="E5566" t="str" cm="1">
        <f t="array" aca="1" ref="E5566" ca="1">IF(F5566&lt;&gt;"",INDIRECT("'"&amp;F5566&amp;"'!"&amp;G5566),"")</f>
        <v/>
      </c>
      <c r="F5566" s="550"/>
      <c r="R5566" s="1175"/>
    </row>
    <row r="5567" spans="1:18" ht="15.75" customHeight="1">
      <c r="A5567" s="1">
        <v>5562</v>
      </c>
      <c r="C5567" s="2" t="s">
        <v>3581</v>
      </c>
      <c r="E5567" t="str" cm="1">
        <f t="array" aca="1" ref="E5567" ca="1">IF(F5567&lt;&gt;"",INDIRECT("'"&amp;F5567&amp;"'!"&amp;G5567),"")</f>
        <v/>
      </c>
      <c r="F5567" s="550"/>
      <c r="R5567" s="1175"/>
    </row>
    <row r="5568" spans="1:18" ht="15.75" customHeight="1">
      <c r="A5568" s="1">
        <v>5563</v>
      </c>
      <c r="C5568" s="2" t="s">
        <v>3581</v>
      </c>
      <c r="E5568" t="str" cm="1">
        <f t="array" aca="1" ref="E5568" ca="1">IF(F5568&lt;&gt;"",INDIRECT("'"&amp;F5568&amp;"'!"&amp;G5568),"")</f>
        <v/>
      </c>
      <c r="F5568" s="550"/>
      <c r="R5568" s="1175"/>
    </row>
    <row r="5569" spans="1:18" ht="15" customHeight="1">
      <c r="A5569">
        <v>5564</v>
      </c>
      <c r="B5569" s="6">
        <f>'EstRev 6-10'!F153</f>
        <v>0</v>
      </c>
      <c r="D5569" t="b">
        <f ca="1">E5569=B5569</f>
        <v>1</v>
      </c>
      <c r="E5569" cm="1">
        <f t="array" aca="1" ref="E5569" ca="1">IF(F5569&lt;&gt;"",INDIRECT("'"&amp;F5569&amp;"'!"&amp;G5569),"")</f>
        <v>0</v>
      </c>
      <c r="F5569" s="1175" t="s">
        <v>4465</v>
      </c>
      <c r="G5569" t="s">
        <v>4769</v>
      </c>
      <c r="H5569" s="3"/>
      <c r="I5569" s="3"/>
      <c r="J5569" s="3"/>
    </row>
    <row r="5570" spans="1:18" ht="15.75" customHeight="1">
      <c r="A5570" s="1">
        <v>5565</v>
      </c>
      <c r="C5570" s="2" t="s">
        <v>3581</v>
      </c>
      <c r="E5570" t="str" cm="1">
        <f t="array" aca="1" ref="E5570" ca="1">IF(F5570&lt;&gt;"",INDIRECT("'"&amp;F5570&amp;"'!"&amp;G5570),"")</f>
        <v/>
      </c>
      <c r="F5570" s="550"/>
      <c r="R5570" s="1175"/>
    </row>
    <row r="5571" spans="1:18" ht="15" customHeight="1">
      <c r="A5571">
        <v>5566</v>
      </c>
      <c r="B5571" s="6">
        <f>'EstRev 6-10'!F154</f>
        <v>0</v>
      </c>
      <c r="D5571" t="b">
        <f ca="1">E5571=B5571</f>
        <v>1</v>
      </c>
      <c r="E5571" cm="1">
        <f t="array" aca="1" ref="E5571" ca="1">IF(F5571&lt;&gt;"",INDIRECT("'"&amp;F5571&amp;"'!"&amp;G5571),"")</f>
        <v>0</v>
      </c>
      <c r="F5571" s="1175" t="s">
        <v>4465</v>
      </c>
      <c r="G5571" t="s">
        <v>4770</v>
      </c>
      <c r="H5571" s="3"/>
      <c r="I5571" s="3"/>
      <c r="J5571" s="3"/>
    </row>
    <row r="5572" spans="1:18" ht="15.75" customHeight="1">
      <c r="A5572" s="1">
        <v>5567</v>
      </c>
      <c r="C5572" s="2" t="s">
        <v>3581</v>
      </c>
      <c r="E5572" t="str" cm="1">
        <f t="array" aca="1" ref="E5572" ca="1">IF(F5572&lt;&gt;"",INDIRECT("'"&amp;F5572&amp;"'!"&amp;G5572),"")</f>
        <v/>
      </c>
      <c r="F5572" s="550"/>
      <c r="R5572" s="1175"/>
    </row>
    <row r="5573" spans="1:18" ht="15.75" customHeight="1">
      <c r="A5573" s="1">
        <v>5568</v>
      </c>
      <c r="C5573" s="2" t="s">
        <v>3581</v>
      </c>
      <c r="E5573" t="str" cm="1">
        <f t="array" aca="1" ref="E5573" ca="1">IF(F5573&lt;&gt;"",INDIRECT("'"&amp;F5573&amp;"'!"&amp;G5573),"")</f>
        <v/>
      </c>
      <c r="F5573" s="550"/>
      <c r="R5573" s="1175"/>
    </row>
    <row r="5574" spans="1:18" ht="15.75" customHeight="1">
      <c r="A5574" s="1">
        <v>5569</v>
      </c>
      <c r="C5574" s="2" t="s">
        <v>4551</v>
      </c>
      <c r="E5574" t="str" cm="1">
        <f t="array" aca="1" ref="E5574" ca="1">IF(F5574&lt;&gt;"",INDIRECT("'"&amp;F5574&amp;"'!"&amp;G5574),"")</f>
        <v/>
      </c>
      <c r="F5574" s="550"/>
      <c r="R5574" s="1175"/>
    </row>
    <row r="5575" spans="1:18" ht="15.75" customHeight="1">
      <c r="A5575" s="1">
        <v>5570</v>
      </c>
      <c r="C5575" s="2" t="s">
        <v>4551</v>
      </c>
      <c r="E5575" t="str" cm="1">
        <f t="array" aca="1" ref="E5575" ca="1">IF(F5575&lt;&gt;"",INDIRECT("'"&amp;F5575&amp;"'!"&amp;G5575),"")</f>
        <v/>
      </c>
      <c r="F5575" s="550"/>
      <c r="R5575" s="1175"/>
    </row>
    <row r="5576" spans="1:18" ht="15.75" customHeight="1">
      <c r="A5576" s="1">
        <v>5571</v>
      </c>
      <c r="C5576" s="2" t="s">
        <v>3581</v>
      </c>
      <c r="E5576" t="str" cm="1">
        <f t="array" aca="1" ref="E5576" ca="1">IF(F5576&lt;&gt;"",INDIRECT("'"&amp;F5576&amp;"'!"&amp;G5576),"")</f>
        <v/>
      </c>
      <c r="F5576" s="550"/>
      <c r="R5576" s="1175"/>
    </row>
    <row r="5577" spans="1:18" ht="15.75" customHeight="1">
      <c r="A5577" s="1">
        <v>5572</v>
      </c>
      <c r="C5577" s="2" t="s">
        <v>3581</v>
      </c>
      <c r="E5577" t="str" cm="1">
        <f t="array" aca="1" ref="E5577" ca="1">IF(F5577&lt;&gt;"",INDIRECT("'"&amp;F5577&amp;"'!"&amp;G5577),"")</f>
        <v/>
      </c>
      <c r="F5577" s="550"/>
      <c r="R5577" s="1175"/>
    </row>
    <row r="5578" spans="1:18" ht="15.75" customHeight="1">
      <c r="A5578" s="1">
        <v>5573</v>
      </c>
      <c r="C5578" s="2" t="s">
        <v>3581</v>
      </c>
      <c r="E5578" t="str" cm="1">
        <f t="array" aca="1" ref="E5578" ca="1">IF(F5578&lt;&gt;"",INDIRECT("'"&amp;F5578&amp;"'!"&amp;G5578),"")</f>
        <v/>
      </c>
      <c r="F5578" s="550"/>
      <c r="R5578" s="1175"/>
    </row>
    <row r="5579" spans="1:18" ht="15.75" customHeight="1">
      <c r="A5579" s="1">
        <v>5574</v>
      </c>
      <c r="C5579" s="2" t="s">
        <v>3581</v>
      </c>
      <c r="E5579" t="str" cm="1">
        <f t="array" aca="1" ref="E5579" ca="1">IF(F5579&lt;&gt;"",INDIRECT("'"&amp;F5579&amp;"'!"&amp;G5579),"")</f>
        <v/>
      </c>
      <c r="F5579" s="550"/>
      <c r="R5579" s="1175"/>
    </row>
    <row r="5580" spans="1:18" ht="15.75" customHeight="1">
      <c r="A5580" s="1">
        <v>5575</v>
      </c>
      <c r="C5580" s="2" t="s">
        <v>3581</v>
      </c>
      <c r="E5580" t="str" cm="1">
        <f t="array" aca="1" ref="E5580" ca="1">IF(F5580&lt;&gt;"",INDIRECT("'"&amp;F5580&amp;"'!"&amp;G5580),"")</f>
        <v/>
      </c>
      <c r="F5580" s="550"/>
      <c r="R5580" s="1175"/>
    </row>
    <row r="5581" spans="1:18" ht="15.75" customHeight="1">
      <c r="A5581" s="1">
        <v>5576</v>
      </c>
      <c r="C5581" s="2" t="s">
        <v>3871</v>
      </c>
      <c r="E5581" t="str" cm="1">
        <f t="array" aca="1" ref="E5581" ca="1">IF(F5581&lt;&gt;"",INDIRECT("'"&amp;F5581&amp;"'!"&amp;G5581),"")</f>
        <v/>
      </c>
      <c r="F5581" s="550"/>
      <c r="R5581" s="1175"/>
    </row>
    <row r="5582" spans="1:18" ht="15.75" customHeight="1">
      <c r="A5582" s="1">
        <v>5577</v>
      </c>
      <c r="C5582" s="2" t="s">
        <v>3581</v>
      </c>
      <c r="E5582" t="str" cm="1">
        <f t="array" aca="1" ref="E5582" ca="1">IF(F5582&lt;&gt;"",INDIRECT("'"&amp;F5582&amp;"'!"&amp;G5582),"")</f>
        <v/>
      </c>
      <c r="F5582" s="550"/>
      <c r="R5582" s="1175"/>
    </row>
    <row r="5583" spans="1:18" ht="15.75" customHeight="1">
      <c r="A5583" s="1">
        <v>5578</v>
      </c>
      <c r="C5583" s="2" t="s">
        <v>3581</v>
      </c>
      <c r="E5583" t="str" cm="1">
        <f t="array" aca="1" ref="E5583" ca="1">IF(F5583&lt;&gt;"",INDIRECT("'"&amp;F5583&amp;"'!"&amp;G5583),"")</f>
        <v/>
      </c>
      <c r="F5583" s="550"/>
      <c r="R5583" s="1175"/>
    </row>
    <row r="5584" spans="1:18" ht="15.75" customHeight="1">
      <c r="A5584" s="1">
        <v>5579</v>
      </c>
      <c r="C5584" s="2" t="s">
        <v>3871</v>
      </c>
      <c r="E5584" t="str" cm="1">
        <f t="array" aca="1" ref="E5584" ca="1">IF(F5584&lt;&gt;"",INDIRECT("'"&amp;F5584&amp;"'!"&amp;G5584),"")</f>
        <v/>
      </c>
      <c r="F5584" s="550"/>
      <c r="R5584" s="1175"/>
    </row>
    <row r="5585" spans="1:18" ht="15.75" customHeight="1">
      <c r="A5585" s="1">
        <v>5580</v>
      </c>
      <c r="C5585" s="2" t="s">
        <v>3871</v>
      </c>
      <c r="E5585" t="str" cm="1">
        <f t="array" aca="1" ref="E5585" ca="1">IF(F5585&lt;&gt;"",INDIRECT("'"&amp;F5585&amp;"'!"&amp;G5585),"")</f>
        <v/>
      </c>
      <c r="F5585" s="550"/>
      <c r="R5585" s="1175"/>
    </row>
    <row r="5586" spans="1:18" ht="15.75" customHeight="1">
      <c r="A5586" s="1">
        <v>5581</v>
      </c>
      <c r="C5586" s="2" t="s">
        <v>3871</v>
      </c>
      <c r="E5586" t="str" cm="1">
        <f t="array" aca="1" ref="E5586" ca="1">IF(F5586&lt;&gt;"",INDIRECT("'"&amp;F5586&amp;"'!"&amp;G5586),"")</f>
        <v/>
      </c>
      <c r="F5586" s="550"/>
      <c r="R5586" s="1175"/>
    </row>
    <row r="5587" spans="1:18" ht="15.75" customHeight="1">
      <c r="A5587" s="1">
        <v>5582</v>
      </c>
      <c r="C5587" s="2" t="s">
        <v>3871</v>
      </c>
      <c r="E5587" t="str" cm="1">
        <f t="array" aca="1" ref="E5587" ca="1">IF(F5587&lt;&gt;"",INDIRECT("'"&amp;F5587&amp;"'!"&amp;G5587),"")</f>
        <v/>
      </c>
      <c r="F5587" s="550"/>
      <c r="R5587" s="1175"/>
    </row>
    <row r="5588" spans="1:18" ht="15" customHeight="1">
      <c r="A5588">
        <v>5583</v>
      </c>
      <c r="B5588" s="6">
        <f>'EstRev 6-10'!F164</f>
        <v>0</v>
      </c>
      <c r="D5588" t="b">
        <f ca="1">E5588=B5588</f>
        <v>1</v>
      </c>
      <c r="E5588" cm="1">
        <f t="array" aca="1" ref="E5588" ca="1">IF(F5588&lt;&gt;"",INDIRECT("'"&amp;F5588&amp;"'!"&amp;G5588),"")</f>
        <v>0</v>
      </c>
      <c r="F5588" s="1175" t="s">
        <v>4465</v>
      </c>
      <c r="G5588" t="s">
        <v>4771</v>
      </c>
      <c r="H5588" s="3"/>
      <c r="I5588" s="3"/>
      <c r="J5588" s="3"/>
    </row>
    <row r="5589" spans="1:18" ht="15.75" customHeight="1">
      <c r="A5589" s="1">
        <v>5584</v>
      </c>
      <c r="C5589" s="2" t="s">
        <v>3581</v>
      </c>
      <c r="E5589" t="str" cm="1">
        <f t="array" aca="1" ref="E5589" ca="1">IF(F5589&lt;&gt;"",INDIRECT("'"&amp;F5589&amp;"'!"&amp;G5589),"")</f>
        <v/>
      </c>
      <c r="F5589" s="550"/>
      <c r="R5589" s="1175"/>
    </row>
    <row r="5590" spans="1:18" ht="15.75" customHeight="1">
      <c r="A5590" s="1">
        <v>5585</v>
      </c>
      <c r="C5590" s="2" t="s">
        <v>3581</v>
      </c>
      <c r="E5590" t="str" cm="1">
        <f t="array" aca="1" ref="E5590" ca="1">IF(F5590&lt;&gt;"",INDIRECT("'"&amp;F5590&amp;"'!"&amp;G5590),"")</f>
        <v/>
      </c>
      <c r="F5590" s="550"/>
      <c r="R5590" s="1175"/>
    </row>
    <row r="5591" spans="1:18" ht="15.75" customHeight="1">
      <c r="A5591" s="1">
        <v>5586</v>
      </c>
      <c r="C5591" s="2" t="s">
        <v>3581</v>
      </c>
      <c r="E5591" t="str" cm="1">
        <f t="array" aca="1" ref="E5591" ca="1">IF(F5591&lt;&gt;"",INDIRECT("'"&amp;F5591&amp;"'!"&amp;G5591),"")</f>
        <v/>
      </c>
      <c r="F5591" s="550"/>
      <c r="R5591" s="1175"/>
    </row>
    <row r="5592" spans="1:18" ht="15.75" customHeight="1">
      <c r="A5592" s="1">
        <v>5587</v>
      </c>
      <c r="C5592" s="2" t="s">
        <v>3581</v>
      </c>
      <c r="E5592" t="str" cm="1">
        <f t="array" aca="1" ref="E5592" ca="1">IF(F5592&lt;&gt;"",INDIRECT("'"&amp;F5592&amp;"'!"&amp;G5592),"")</f>
        <v/>
      </c>
      <c r="F5592" s="550"/>
      <c r="R5592" s="1175"/>
    </row>
    <row r="5593" spans="1:18" ht="15.75" customHeight="1">
      <c r="A5593" s="1">
        <v>5588</v>
      </c>
      <c r="C5593" s="2" t="s">
        <v>3581</v>
      </c>
      <c r="E5593" t="str" cm="1">
        <f t="array" aca="1" ref="E5593" ca="1">IF(F5593&lt;&gt;"",INDIRECT("'"&amp;F5593&amp;"'!"&amp;G5593),"")</f>
        <v/>
      </c>
      <c r="F5593" s="550"/>
      <c r="R5593" s="1175"/>
    </row>
    <row r="5594" spans="1:18" ht="15.75" customHeight="1">
      <c r="A5594" s="1">
        <v>5589</v>
      </c>
      <c r="C5594" s="2" t="s">
        <v>3581</v>
      </c>
      <c r="E5594" t="str" cm="1">
        <f t="array" aca="1" ref="E5594" ca="1">IF(F5594&lt;&gt;"",INDIRECT("'"&amp;F5594&amp;"'!"&amp;G5594),"")</f>
        <v/>
      </c>
      <c r="F5594" s="550"/>
      <c r="R5594" s="1175"/>
    </row>
    <row r="5595" spans="1:18" ht="15.75" customHeight="1">
      <c r="A5595" s="1">
        <v>5590</v>
      </c>
      <c r="C5595" s="2" t="s">
        <v>3581</v>
      </c>
      <c r="E5595" t="str" cm="1">
        <f t="array" aca="1" ref="E5595" ca="1">IF(F5595&lt;&gt;"",INDIRECT("'"&amp;F5595&amp;"'!"&amp;G5595),"")</f>
        <v/>
      </c>
      <c r="F5595" s="550"/>
      <c r="R5595" s="1175"/>
    </row>
    <row r="5596" spans="1:18" ht="15.75" customHeight="1">
      <c r="A5596" s="1">
        <v>5591</v>
      </c>
      <c r="C5596" s="2" t="s">
        <v>3581</v>
      </c>
      <c r="E5596" t="str" cm="1">
        <f t="array" aca="1" ref="E5596" ca="1">IF(F5596&lt;&gt;"",INDIRECT("'"&amp;F5596&amp;"'!"&amp;G5596),"")</f>
        <v/>
      </c>
      <c r="F5596" s="550"/>
      <c r="R5596" s="1175"/>
    </row>
    <row r="5597" spans="1:18" ht="15" customHeight="1">
      <c r="A5597">
        <v>5592</v>
      </c>
      <c r="B5597" s="6">
        <f>'EstRev 6-10'!F165</f>
        <v>0</v>
      </c>
      <c r="D5597" t="b">
        <f ca="1">E5597=B5597</f>
        <v>1</v>
      </c>
      <c r="E5597" cm="1">
        <f t="array" aca="1" ref="E5597" ca="1">IF(F5597&lt;&gt;"",INDIRECT("'"&amp;F5597&amp;"'!"&amp;G5597),"")</f>
        <v>0</v>
      </c>
      <c r="F5597" s="1175" t="s">
        <v>4465</v>
      </c>
      <c r="G5597" t="s">
        <v>4772</v>
      </c>
      <c r="H5597" s="3"/>
      <c r="I5597" s="3"/>
      <c r="J5597" s="3"/>
    </row>
    <row r="5598" spans="1:18" ht="15" customHeight="1">
      <c r="A5598">
        <v>5593</v>
      </c>
      <c r="B5598" s="6">
        <f>'EstRev 6-10'!F168</f>
        <v>0</v>
      </c>
      <c r="D5598" t="b">
        <f ca="1">E5598=B5598</f>
        <v>1</v>
      </c>
      <c r="E5598" cm="1">
        <f t="array" aca="1" ref="E5598" ca="1">IF(F5598&lt;&gt;"",INDIRECT("'"&amp;F5598&amp;"'!"&amp;G5598),"")</f>
        <v>0</v>
      </c>
      <c r="F5598" s="1175" t="s">
        <v>4465</v>
      </c>
      <c r="G5598" t="s">
        <v>4773</v>
      </c>
      <c r="H5598" s="3"/>
      <c r="I5598" s="3"/>
      <c r="J5598" s="3"/>
    </row>
    <row r="5599" spans="1:18" ht="15" customHeight="1">
      <c r="A5599">
        <v>5594</v>
      </c>
      <c r="B5599" s="6">
        <f>'EstRev 6-10'!F170</f>
        <v>0</v>
      </c>
      <c r="D5599" t="b">
        <f ca="1">E5599=B5599</f>
        <v>1</v>
      </c>
      <c r="E5599" cm="1">
        <f t="array" aca="1" ref="E5599" ca="1">IF(F5599&lt;&gt;"",INDIRECT("'"&amp;F5599&amp;"'!"&amp;G5599),"")</f>
        <v>0</v>
      </c>
      <c r="F5599" s="1175" t="s">
        <v>4465</v>
      </c>
      <c r="G5599" t="s">
        <v>4774</v>
      </c>
      <c r="H5599" s="3"/>
      <c r="I5599" s="3"/>
      <c r="J5599" s="3"/>
    </row>
    <row r="5600" spans="1:18" ht="15.75" customHeight="1">
      <c r="A5600" s="1">
        <v>5595</v>
      </c>
      <c r="C5600" s="2" t="s">
        <v>3871</v>
      </c>
      <c r="E5600" t="str" cm="1">
        <f t="array" aca="1" ref="E5600" ca="1">IF(F5600&lt;&gt;"",INDIRECT("'"&amp;F5600&amp;"'!"&amp;G5600),"")</f>
        <v/>
      </c>
      <c r="F5600" s="550"/>
      <c r="R5600" s="1175"/>
    </row>
    <row r="5601" spans="1:18" ht="15.75" customHeight="1">
      <c r="A5601" s="1">
        <v>5596</v>
      </c>
      <c r="C5601" s="2" t="s">
        <v>3871</v>
      </c>
      <c r="E5601" t="str" cm="1">
        <f t="array" aca="1" ref="E5601" ca="1">IF(F5601&lt;&gt;"",INDIRECT("'"&amp;F5601&amp;"'!"&amp;G5601),"")</f>
        <v/>
      </c>
      <c r="F5601" s="550"/>
      <c r="R5601" s="1175"/>
    </row>
    <row r="5602" spans="1:18" ht="15" customHeight="1">
      <c r="A5602">
        <v>5597</v>
      </c>
      <c r="B5602" s="6">
        <f>'EstRev 6-10'!F176</f>
        <v>0</v>
      </c>
      <c r="D5602" t="b">
        <f ca="1">E5602=B5602</f>
        <v>1</v>
      </c>
      <c r="E5602" cm="1">
        <f t="array" aca="1" ref="E5602" ca="1">IF(F5602&lt;&gt;"",INDIRECT("'"&amp;F5602&amp;"'!"&amp;G5602),"")</f>
        <v>0</v>
      </c>
      <c r="F5602" s="1175" t="s">
        <v>4465</v>
      </c>
      <c r="G5602" t="s">
        <v>4775</v>
      </c>
      <c r="H5602" s="3"/>
      <c r="I5602" s="3"/>
      <c r="J5602" s="3"/>
    </row>
    <row r="5603" spans="1:18" ht="15" customHeight="1">
      <c r="A5603">
        <v>5598</v>
      </c>
      <c r="B5603" s="6">
        <f>'EstRev 6-10'!F179</f>
        <v>0</v>
      </c>
      <c r="D5603" t="b">
        <f ca="1">E5603=B5603</f>
        <v>1</v>
      </c>
      <c r="E5603" cm="1">
        <f t="array" aca="1" ref="E5603" ca="1">IF(F5603&lt;&gt;"",INDIRECT("'"&amp;F5603&amp;"'!"&amp;G5603),"")</f>
        <v>0</v>
      </c>
      <c r="F5603" s="1175" t="s">
        <v>4465</v>
      </c>
      <c r="G5603" t="s">
        <v>4776</v>
      </c>
      <c r="H5603" s="3"/>
      <c r="I5603" s="3"/>
      <c r="J5603" s="3"/>
    </row>
    <row r="5604" spans="1:18" ht="15.75" customHeight="1">
      <c r="A5604" s="1">
        <v>5599</v>
      </c>
      <c r="C5604" s="2" t="s">
        <v>3581</v>
      </c>
      <c r="E5604" t="str" cm="1">
        <f t="array" aca="1" ref="E5604" ca="1">IF(F5604&lt;&gt;"",INDIRECT("'"&amp;F5604&amp;"'!"&amp;G5604),"")</f>
        <v/>
      </c>
      <c r="F5604" s="550"/>
      <c r="R5604" s="1175"/>
    </row>
    <row r="5605" spans="1:18" ht="15.75" customHeight="1">
      <c r="A5605" s="1">
        <v>5600</v>
      </c>
      <c r="C5605" s="2" t="s">
        <v>3581</v>
      </c>
      <c r="E5605" t="str" cm="1">
        <f t="array" aca="1" ref="E5605" ca="1">IF(F5605&lt;&gt;"",INDIRECT("'"&amp;F5605&amp;"'!"&amp;G5605),"")</f>
        <v/>
      </c>
      <c r="F5605" s="550"/>
      <c r="R5605" s="1175"/>
    </row>
    <row r="5606" spans="1:18" ht="15.75" customHeight="1">
      <c r="A5606" s="1">
        <v>5601</v>
      </c>
      <c r="C5606" s="2" t="s">
        <v>3581</v>
      </c>
      <c r="E5606" t="str" cm="1">
        <f t="array" aca="1" ref="E5606" ca="1">IF(F5606&lt;&gt;"",INDIRECT("'"&amp;F5606&amp;"'!"&amp;G5606),"")</f>
        <v/>
      </c>
      <c r="F5606" s="550"/>
      <c r="R5606" s="1175"/>
    </row>
    <row r="5607" spans="1:18" ht="15.75" customHeight="1">
      <c r="A5607" s="1">
        <v>5602</v>
      </c>
      <c r="C5607" s="2" t="s">
        <v>3581</v>
      </c>
      <c r="E5607" t="str" cm="1">
        <f t="array" aca="1" ref="E5607" ca="1">IF(F5607&lt;&gt;"",INDIRECT("'"&amp;F5607&amp;"'!"&amp;G5607),"")</f>
        <v/>
      </c>
      <c r="F5607" s="550"/>
      <c r="R5607" s="1175"/>
    </row>
    <row r="5608" spans="1:18" ht="15" customHeight="1">
      <c r="A5608">
        <v>5603</v>
      </c>
      <c r="B5608" s="6">
        <f>'EstRev 6-10'!F195</f>
        <v>0</v>
      </c>
      <c r="D5608" t="b">
        <f ca="1">E5608=B5608</f>
        <v>1</v>
      </c>
      <c r="E5608" cm="1">
        <f t="array" aca="1" ref="E5608" ca="1">IF(F5608&lt;&gt;"",INDIRECT("'"&amp;F5608&amp;"'!"&amp;G5608),"")</f>
        <v>0</v>
      </c>
      <c r="F5608" s="1175" t="s">
        <v>4465</v>
      </c>
      <c r="G5608" t="s">
        <v>4777</v>
      </c>
      <c r="H5608" s="3"/>
      <c r="I5608" s="3"/>
      <c r="J5608" s="3"/>
    </row>
    <row r="5609" spans="1:18" ht="15" customHeight="1">
      <c r="A5609">
        <v>5604</v>
      </c>
      <c r="B5609" s="6">
        <f>'EstRev 6-10'!F196</f>
        <v>0</v>
      </c>
      <c r="D5609" t="b">
        <f ca="1">E5609=B5609</f>
        <v>1</v>
      </c>
      <c r="E5609" cm="1">
        <f t="array" aca="1" ref="E5609" ca="1">IF(F5609&lt;&gt;"",INDIRECT("'"&amp;F5609&amp;"'!"&amp;G5609),"")</f>
        <v>0</v>
      </c>
      <c r="F5609" s="1175" t="s">
        <v>4465</v>
      </c>
      <c r="G5609" t="s">
        <v>4778</v>
      </c>
      <c r="H5609" s="3"/>
      <c r="I5609" s="3"/>
      <c r="J5609" s="3"/>
    </row>
    <row r="5610" spans="1:18" ht="15.75" customHeight="1">
      <c r="A5610" s="1">
        <v>5605</v>
      </c>
      <c r="C5610" s="2" t="s">
        <v>3581</v>
      </c>
      <c r="E5610" t="str" cm="1">
        <f t="array" aca="1" ref="E5610" ca="1">IF(F5610&lt;&gt;"",INDIRECT("'"&amp;F5610&amp;"'!"&amp;G5610),"")</f>
        <v/>
      </c>
      <c r="F5610" s="550"/>
      <c r="R5610" s="1175"/>
    </row>
    <row r="5611" spans="1:18" ht="15.75" customHeight="1">
      <c r="A5611" s="1">
        <v>5606</v>
      </c>
      <c r="C5611" s="2" t="s">
        <v>3581</v>
      </c>
      <c r="E5611" t="str" cm="1">
        <f t="array" aca="1" ref="E5611" ca="1">IF(F5611&lt;&gt;"",INDIRECT("'"&amp;F5611&amp;"'!"&amp;G5611),"")</f>
        <v/>
      </c>
      <c r="F5611" s="550"/>
      <c r="R5611" s="1175"/>
    </row>
    <row r="5612" spans="1:18" ht="15.75" customHeight="1">
      <c r="A5612" s="1">
        <v>5607</v>
      </c>
      <c r="C5612" s="2" t="s">
        <v>3581</v>
      </c>
      <c r="E5612" t="str" cm="1">
        <f t="array" aca="1" ref="E5612" ca="1">IF(F5612&lt;&gt;"",INDIRECT("'"&amp;F5612&amp;"'!"&amp;G5612),"")</f>
        <v/>
      </c>
      <c r="F5612" s="550"/>
      <c r="R5612" s="1175"/>
    </row>
    <row r="5613" spans="1:18" ht="15.75" customHeight="1">
      <c r="A5613" s="1">
        <v>5608</v>
      </c>
      <c r="C5613" s="2" t="s">
        <v>3871</v>
      </c>
      <c r="E5613" t="str" cm="1">
        <f t="array" aca="1" ref="E5613" ca="1">IF(F5613&lt;&gt;"",INDIRECT("'"&amp;F5613&amp;"'!"&amp;G5613),"")</f>
        <v/>
      </c>
      <c r="F5613" s="550"/>
      <c r="R5613" s="1175"/>
    </row>
    <row r="5614" spans="1:18" ht="15.75" customHeight="1">
      <c r="A5614" s="1">
        <v>5609</v>
      </c>
      <c r="C5614" s="2" t="s">
        <v>3871</v>
      </c>
      <c r="E5614" t="str" cm="1">
        <f t="array" aca="1" ref="E5614" ca="1">IF(F5614&lt;&gt;"",INDIRECT("'"&amp;F5614&amp;"'!"&amp;G5614),"")</f>
        <v/>
      </c>
      <c r="F5614" s="550"/>
      <c r="R5614" s="1175"/>
    </row>
    <row r="5615" spans="1:18" ht="15.75" customHeight="1">
      <c r="A5615" s="1">
        <v>5610</v>
      </c>
      <c r="C5615" s="2" t="s">
        <v>4551</v>
      </c>
      <c r="E5615" t="str" cm="1">
        <f t="array" aca="1" ref="E5615" ca="1">IF(F5615&lt;&gt;"",INDIRECT("'"&amp;F5615&amp;"'!"&amp;G5615),"")</f>
        <v/>
      </c>
      <c r="F5615" s="550"/>
      <c r="R5615" s="1175"/>
    </row>
    <row r="5616" spans="1:18" ht="15" customHeight="1">
      <c r="A5616">
        <v>5611</v>
      </c>
      <c r="B5616" s="6">
        <f>'EstRev 6-10'!F197</f>
        <v>0</v>
      </c>
      <c r="D5616" t="b">
        <f ca="1">E5616=B5616</f>
        <v>1</v>
      </c>
      <c r="E5616" cm="1">
        <f t="array" aca="1" ref="E5616" ca="1">IF(F5616&lt;&gt;"",INDIRECT("'"&amp;F5616&amp;"'!"&amp;G5616),"")</f>
        <v>0</v>
      </c>
      <c r="F5616" s="1175" t="s">
        <v>4465</v>
      </c>
      <c r="G5616" t="s">
        <v>4779</v>
      </c>
      <c r="H5616" s="3"/>
      <c r="I5616" s="3"/>
      <c r="J5616" s="3"/>
    </row>
    <row r="5617" spans="1:18" ht="15" customHeight="1">
      <c r="A5617">
        <v>5612</v>
      </c>
      <c r="B5617" s="6">
        <f>'EstRev 6-10'!F201</f>
        <v>0</v>
      </c>
      <c r="D5617" t="b">
        <f ca="1">E5617=B5617</f>
        <v>1</v>
      </c>
      <c r="E5617" cm="1">
        <f t="array" aca="1" ref="E5617" ca="1">IF(F5617&lt;&gt;"",INDIRECT("'"&amp;F5617&amp;"'!"&amp;G5617),"")</f>
        <v>0</v>
      </c>
      <c r="F5617" s="1175" t="s">
        <v>4465</v>
      </c>
      <c r="G5617" t="s">
        <v>4780</v>
      </c>
      <c r="H5617" s="3"/>
      <c r="I5617" s="3"/>
      <c r="J5617" s="3"/>
    </row>
    <row r="5618" spans="1:18" ht="15.75" customHeight="1">
      <c r="A5618" s="1">
        <v>5613</v>
      </c>
      <c r="C5618" s="2" t="s">
        <v>3871</v>
      </c>
      <c r="E5618" t="str" cm="1">
        <f t="array" aca="1" ref="E5618" ca="1">IF(F5618&lt;&gt;"",INDIRECT("'"&amp;F5618&amp;"'!"&amp;G5618),"")</f>
        <v/>
      </c>
      <c r="F5618" s="550"/>
      <c r="R5618" s="1175"/>
    </row>
    <row r="5619" spans="1:18" ht="15.75" customHeight="1">
      <c r="A5619" s="1">
        <v>5614</v>
      </c>
      <c r="C5619" s="2" t="s">
        <v>3581</v>
      </c>
      <c r="E5619" t="str" cm="1">
        <f t="array" aca="1" ref="E5619" ca="1">IF(F5619&lt;&gt;"",INDIRECT("'"&amp;F5619&amp;"'!"&amp;G5619),"")</f>
        <v/>
      </c>
      <c r="F5619" s="550"/>
      <c r="R5619" s="1175"/>
    </row>
    <row r="5620" spans="1:18" ht="15.75" customHeight="1">
      <c r="A5620" s="1">
        <v>5615</v>
      </c>
      <c r="C5620" s="2" t="s">
        <v>3581</v>
      </c>
      <c r="E5620" t="str" cm="1">
        <f t="array" aca="1" ref="E5620" ca="1">IF(F5620&lt;&gt;"",INDIRECT("'"&amp;F5620&amp;"'!"&amp;G5620),"")</f>
        <v/>
      </c>
      <c r="F5620" s="550"/>
      <c r="R5620" s="1175"/>
    </row>
    <row r="5621" spans="1:18" ht="15" customHeight="1">
      <c r="A5621">
        <v>5616</v>
      </c>
      <c r="B5621" s="6">
        <f>'EstRev 6-10'!F199</f>
        <v>0</v>
      </c>
      <c r="D5621" t="b">
        <f ca="1">E5621=B5621</f>
        <v>1</v>
      </c>
      <c r="E5621" cm="1">
        <f t="array" aca="1" ref="E5621" ca="1">IF(F5621&lt;&gt;"",INDIRECT("'"&amp;F5621&amp;"'!"&amp;G5621),"")</f>
        <v>0</v>
      </c>
      <c r="F5621" s="1175" t="s">
        <v>4465</v>
      </c>
      <c r="G5621" t="s">
        <v>4781</v>
      </c>
      <c r="H5621" s="3"/>
      <c r="I5621" s="3"/>
      <c r="J5621" s="3"/>
    </row>
    <row r="5622" spans="1:18" ht="15.75" customHeight="1">
      <c r="A5622" s="1">
        <v>5617</v>
      </c>
      <c r="C5622" s="2" t="s">
        <v>3581</v>
      </c>
      <c r="E5622" t="str" cm="1">
        <f t="array" aca="1" ref="E5622" ca="1">IF(F5622&lt;&gt;"",INDIRECT("'"&amp;F5622&amp;"'!"&amp;G5622),"")</f>
        <v/>
      </c>
      <c r="F5622" s="550"/>
      <c r="R5622" s="1175"/>
    </row>
    <row r="5623" spans="1:18" ht="15.75" customHeight="1">
      <c r="A5623" s="1">
        <v>5618</v>
      </c>
      <c r="C5623" s="2" t="s">
        <v>3581</v>
      </c>
      <c r="E5623" t="str" cm="1">
        <f t="array" aca="1" ref="E5623" ca="1">IF(F5623&lt;&gt;"",INDIRECT("'"&amp;F5623&amp;"'!"&amp;G5623),"")</f>
        <v/>
      </c>
      <c r="F5623" s="550"/>
      <c r="R5623" s="1175"/>
    </row>
    <row r="5624" spans="1:18" ht="15.75" customHeight="1">
      <c r="A5624" s="1">
        <v>5619</v>
      </c>
      <c r="C5624" s="2" t="s">
        <v>3581</v>
      </c>
      <c r="E5624" t="str" cm="1">
        <f t="array" aca="1" ref="E5624" ca="1">IF(F5624&lt;&gt;"",INDIRECT("'"&amp;F5624&amp;"'!"&amp;G5624),"")</f>
        <v/>
      </c>
      <c r="F5624" s="550"/>
      <c r="R5624" s="1175"/>
    </row>
    <row r="5625" spans="1:18" ht="15.75" customHeight="1">
      <c r="A5625" s="1">
        <v>5620</v>
      </c>
      <c r="C5625" s="2" t="s">
        <v>3581</v>
      </c>
      <c r="E5625" t="str" cm="1">
        <f t="array" aca="1" ref="E5625" ca="1">IF(F5625&lt;&gt;"",INDIRECT("'"&amp;F5625&amp;"'!"&amp;G5625),"")</f>
        <v/>
      </c>
      <c r="F5625" s="550"/>
      <c r="R5625" s="1175"/>
    </row>
    <row r="5626" spans="1:18" ht="15.75" customHeight="1">
      <c r="A5626" s="1">
        <v>5621</v>
      </c>
      <c r="C5626" s="2" t="s">
        <v>3581</v>
      </c>
      <c r="E5626" t="str" cm="1">
        <f t="array" aca="1" ref="E5626" ca="1">IF(F5626&lt;&gt;"",INDIRECT("'"&amp;F5626&amp;"'!"&amp;G5626),"")</f>
        <v/>
      </c>
      <c r="F5626" s="550"/>
      <c r="R5626" s="1175"/>
    </row>
    <row r="5627" spans="1:18" ht="15.75" customHeight="1">
      <c r="A5627" s="1">
        <v>5622</v>
      </c>
      <c r="C5627" s="2" t="s">
        <v>3581</v>
      </c>
      <c r="E5627" t="str" cm="1">
        <f t="array" aca="1" ref="E5627" ca="1">IF(F5627&lt;&gt;"",INDIRECT("'"&amp;F5627&amp;"'!"&amp;G5627),"")</f>
        <v/>
      </c>
      <c r="F5627" s="550"/>
      <c r="R5627" s="1175"/>
    </row>
    <row r="5628" spans="1:18" ht="15.75" customHeight="1">
      <c r="A5628" s="1">
        <v>5623</v>
      </c>
      <c r="C5628" s="2" t="s">
        <v>3581</v>
      </c>
      <c r="E5628" t="str" cm="1">
        <f t="array" aca="1" ref="E5628" ca="1">IF(F5628&lt;&gt;"",INDIRECT("'"&amp;F5628&amp;"'!"&amp;G5628),"")</f>
        <v/>
      </c>
      <c r="F5628" s="550"/>
      <c r="R5628" s="1175"/>
    </row>
    <row r="5629" spans="1:18" ht="15.75" customHeight="1">
      <c r="A5629" s="1">
        <v>5624</v>
      </c>
      <c r="C5629" s="2" t="s">
        <v>3581</v>
      </c>
      <c r="E5629" t="str" cm="1">
        <f t="array" aca="1" ref="E5629" ca="1">IF(F5629&lt;&gt;"",INDIRECT("'"&amp;F5629&amp;"'!"&amp;G5629),"")</f>
        <v/>
      </c>
      <c r="F5629" s="550"/>
      <c r="R5629" s="1175"/>
    </row>
    <row r="5630" spans="1:18" ht="15.75" customHeight="1">
      <c r="A5630" s="1">
        <v>5625</v>
      </c>
      <c r="C5630" s="2" t="s">
        <v>3581</v>
      </c>
      <c r="E5630" t="str" cm="1">
        <f t="array" aca="1" ref="E5630" ca="1">IF(F5630&lt;&gt;"",INDIRECT("'"&amp;F5630&amp;"'!"&amp;G5630),"")</f>
        <v/>
      </c>
      <c r="F5630" s="550"/>
      <c r="R5630" s="1175"/>
    </row>
    <row r="5631" spans="1:18" ht="15.75" customHeight="1">
      <c r="A5631" s="1">
        <v>5626</v>
      </c>
      <c r="C5631" s="2" t="s">
        <v>3581</v>
      </c>
      <c r="E5631" t="str" cm="1">
        <f t="array" aca="1" ref="E5631" ca="1">IF(F5631&lt;&gt;"",INDIRECT("'"&amp;F5631&amp;"'!"&amp;G5631),"")</f>
        <v/>
      </c>
      <c r="F5631" s="550"/>
      <c r="R5631" s="1175"/>
    </row>
    <row r="5632" spans="1:18" ht="15.75" customHeight="1">
      <c r="A5632" s="1">
        <v>5627</v>
      </c>
      <c r="C5632" s="2" t="s">
        <v>3581</v>
      </c>
      <c r="E5632" t="str" cm="1">
        <f t="array" aca="1" ref="E5632" ca="1">IF(F5632&lt;&gt;"",INDIRECT("'"&amp;F5632&amp;"'!"&amp;G5632),"")</f>
        <v/>
      </c>
      <c r="F5632" s="550"/>
      <c r="R5632" s="1175"/>
    </row>
    <row r="5633" spans="1:18" ht="15.75" customHeight="1">
      <c r="A5633" s="1">
        <v>5628</v>
      </c>
      <c r="C5633" s="2" t="s">
        <v>3581</v>
      </c>
      <c r="E5633" t="str" cm="1">
        <f t="array" aca="1" ref="E5633" ca="1">IF(F5633&lt;&gt;"",INDIRECT("'"&amp;F5633&amp;"'!"&amp;G5633),"")</f>
        <v/>
      </c>
      <c r="F5633" s="550"/>
      <c r="R5633" s="1175"/>
    </row>
    <row r="5634" spans="1:18" ht="15.75" customHeight="1">
      <c r="A5634" s="1">
        <v>5629</v>
      </c>
      <c r="C5634" s="2" t="s">
        <v>3581</v>
      </c>
      <c r="E5634" t="str" cm="1">
        <f t="array" aca="1" ref="E5634" ca="1">IF(F5634&lt;&gt;"",INDIRECT("'"&amp;F5634&amp;"'!"&amp;G5634),"")</f>
        <v/>
      </c>
      <c r="F5634" s="550"/>
      <c r="R5634" s="1175"/>
    </row>
    <row r="5635" spans="1:18">
      <c r="A5635">
        <v>5630</v>
      </c>
      <c r="B5635" s="6">
        <f>'EstRev 6-10'!F207</f>
        <v>0</v>
      </c>
      <c r="D5635" t="b">
        <f ca="1">E5635=B5635</f>
        <v>1</v>
      </c>
      <c r="E5635" cm="1">
        <f t="array" aca="1" ref="E5635" ca="1">IF(F5635&lt;&gt;"",INDIRECT("'"&amp;F5635&amp;"'!"&amp;G5635),"")</f>
        <v>0</v>
      </c>
      <c r="F5635" s="1175" t="s">
        <v>4465</v>
      </c>
      <c r="G5635" t="s">
        <v>4782</v>
      </c>
      <c r="R5635" s="1175"/>
    </row>
    <row r="5636" spans="1:18" ht="15" customHeight="1">
      <c r="A5636">
        <v>5631</v>
      </c>
      <c r="B5636" s="6">
        <f>'EstRev 6-10'!F208</f>
        <v>0</v>
      </c>
      <c r="D5636" t="b">
        <f ca="1">E5636=B5636</f>
        <v>1</v>
      </c>
      <c r="E5636" cm="1">
        <f t="array" aca="1" ref="E5636" ca="1">IF(F5636&lt;&gt;"",INDIRECT("'"&amp;F5636&amp;"'!"&amp;G5636),"")</f>
        <v>0</v>
      </c>
      <c r="F5636" s="1175" t="s">
        <v>4465</v>
      </c>
      <c r="G5636" t="s">
        <v>4783</v>
      </c>
      <c r="H5636" s="3"/>
      <c r="I5636" s="3"/>
      <c r="J5636" s="3"/>
    </row>
    <row r="5637" spans="1:18" ht="15.75" customHeight="1">
      <c r="A5637" s="1">
        <v>5632</v>
      </c>
      <c r="C5637" s="2" t="s">
        <v>3581</v>
      </c>
      <c r="E5637" t="str" cm="1">
        <f t="array" aca="1" ref="E5637" ca="1">IF(F5637&lt;&gt;"",INDIRECT("'"&amp;F5637&amp;"'!"&amp;G5637),"")</f>
        <v/>
      </c>
      <c r="F5637" s="550"/>
      <c r="R5637" s="1175"/>
    </row>
    <row r="5638" spans="1:18" ht="15.75" customHeight="1">
      <c r="A5638" s="1">
        <v>5633</v>
      </c>
      <c r="C5638" s="2" t="s">
        <v>3581</v>
      </c>
      <c r="E5638" t="str" cm="1">
        <f t="array" aca="1" ref="E5638" ca="1">IF(F5638&lt;&gt;"",INDIRECT("'"&amp;F5638&amp;"'!"&amp;G5638),"")</f>
        <v/>
      </c>
      <c r="F5638" s="550"/>
      <c r="R5638" s="1175"/>
    </row>
    <row r="5639" spans="1:18" ht="15" customHeight="1">
      <c r="A5639">
        <v>5634</v>
      </c>
      <c r="B5639" s="6">
        <f>'EstRev 6-10'!F209</f>
        <v>0</v>
      </c>
      <c r="D5639" t="b">
        <f ca="1">E5639=B5639</f>
        <v>1</v>
      </c>
      <c r="E5639" cm="1">
        <f t="array" aca="1" ref="E5639" ca="1">IF(F5639&lt;&gt;"",INDIRECT("'"&amp;F5639&amp;"'!"&amp;G5639),"")</f>
        <v>0</v>
      </c>
      <c r="F5639" s="1175" t="s">
        <v>4465</v>
      </c>
      <c r="G5639" t="s">
        <v>4784</v>
      </c>
      <c r="H5639" s="3"/>
      <c r="I5639" s="3"/>
      <c r="J5639" s="3"/>
    </row>
    <row r="5640" spans="1:18" ht="15" customHeight="1">
      <c r="A5640">
        <v>5635</v>
      </c>
      <c r="B5640" s="6">
        <f>'EstRev 6-10'!F210</f>
        <v>0</v>
      </c>
      <c r="D5640" t="b">
        <f ca="1">E5640=B5640</f>
        <v>1</v>
      </c>
      <c r="E5640" cm="1">
        <f t="array" aca="1" ref="E5640" ca="1">IF(F5640&lt;&gt;"",INDIRECT("'"&amp;F5640&amp;"'!"&amp;G5640),"")</f>
        <v>0</v>
      </c>
      <c r="F5640" s="1175" t="s">
        <v>4465</v>
      </c>
      <c r="G5640" t="s">
        <v>4785</v>
      </c>
      <c r="H5640" s="3"/>
      <c r="I5640" s="3"/>
      <c r="J5640" s="3"/>
    </row>
    <row r="5641" spans="1:18" ht="15" customHeight="1">
      <c r="A5641">
        <v>5636</v>
      </c>
      <c r="B5641" s="6">
        <f>'EstRev 6-10'!F211</f>
        <v>0</v>
      </c>
      <c r="D5641" t="b">
        <f ca="1">E5641=B5641</f>
        <v>1</v>
      </c>
      <c r="E5641" cm="1">
        <f t="array" aca="1" ref="E5641" ca="1">IF(F5641&lt;&gt;"",INDIRECT("'"&amp;F5641&amp;"'!"&amp;G5641),"")</f>
        <v>0</v>
      </c>
      <c r="F5641" s="1175" t="s">
        <v>4465</v>
      </c>
      <c r="G5641" t="s">
        <v>4786</v>
      </c>
      <c r="H5641" s="3"/>
      <c r="I5641" s="3"/>
      <c r="J5641" s="3"/>
    </row>
    <row r="5642" spans="1:18" ht="15.75" customHeight="1">
      <c r="A5642" s="1">
        <v>5637</v>
      </c>
      <c r="C5642" s="2" t="s">
        <v>3581</v>
      </c>
      <c r="E5642" t="str" cm="1">
        <f t="array" aca="1" ref="E5642" ca="1">IF(F5642&lt;&gt;"",INDIRECT("'"&amp;F5642&amp;"'!"&amp;G5642),"")</f>
        <v/>
      </c>
      <c r="F5642" s="550"/>
      <c r="R5642" s="1175"/>
    </row>
    <row r="5643" spans="1:18" ht="15.75" customHeight="1">
      <c r="A5643" s="1">
        <v>5638</v>
      </c>
      <c r="C5643" s="2" t="s">
        <v>3581</v>
      </c>
      <c r="E5643" t="str" cm="1">
        <f t="array" aca="1" ref="E5643" ca="1">IF(F5643&lt;&gt;"",INDIRECT("'"&amp;F5643&amp;"'!"&amp;G5643),"")</f>
        <v/>
      </c>
      <c r="F5643" s="550"/>
      <c r="R5643" s="1175"/>
    </row>
    <row r="5644" spans="1:18" ht="15.75" customHeight="1">
      <c r="A5644" s="1">
        <v>5639</v>
      </c>
      <c r="C5644" s="2" t="s">
        <v>3581</v>
      </c>
      <c r="E5644" t="str" cm="1">
        <f t="array" aca="1" ref="E5644" ca="1">IF(F5644&lt;&gt;"",INDIRECT("'"&amp;F5644&amp;"'!"&amp;G5644),"")</f>
        <v/>
      </c>
      <c r="F5644" s="550"/>
      <c r="R5644" s="1175"/>
    </row>
    <row r="5645" spans="1:18" ht="15.75" customHeight="1">
      <c r="A5645" s="1">
        <v>5640</v>
      </c>
      <c r="C5645" s="2" t="s">
        <v>3581</v>
      </c>
      <c r="E5645" t="str" cm="1">
        <f t="array" aca="1" ref="E5645" ca="1">IF(F5645&lt;&gt;"",INDIRECT("'"&amp;F5645&amp;"'!"&amp;G5645),"")</f>
        <v/>
      </c>
      <c r="F5645" s="550"/>
      <c r="R5645" s="1175"/>
    </row>
    <row r="5646" spans="1:18" ht="15.75" customHeight="1">
      <c r="A5646" s="1">
        <v>5641</v>
      </c>
      <c r="C5646" s="2" t="s">
        <v>3581</v>
      </c>
      <c r="E5646" t="str" cm="1">
        <f t="array" aca="1" ref="E5646" ca="1">IF(F5646&lt;&gt;"",INDIRECT("'"&amp;F5646&amp;"'!"&amp;G5646),"")</f>
        <v/>
      </c>
      <c r="F5646" s="550"/>
      <c r="R5646" s="1175"/>
    </row>
    <row r="5647" spans="1:18" ht="15" customHeight="1">
      <c r="A5647">
        <v>5642</v>
      </c>
      <c r="B5647" s="6">
        <f>'EstRev 6-10'!F213</f>
        <v>0</v>
      </c>
      <c r="D5647" t="b">
        <f ca="1">E5647=B5647</f>
        <v>1</v>
      </c>
      <c r="E5647" cm="1">
        <f t="array" aca="1" ref="E5647" ca="1">IF(F5647&lt;&gt;"",INDIRECT("'"&amp;F5647&amp;"'!"&amp;G5647),"")</f>
        <v>0</v>
      </c>
      <c r="F5647" s="1175" t="s">
        <v>4465</v>
      </c>
      <c r="G5647" t="s">
        <v>4787</v>
      </c>
      <c r="H5647" s="3"/>
      <c r="I5647" s="3"/>
      <c r="J5647" s="3"/>
    </row>
    <row r="5648" spans="1:18" ht="15.75" customHeight="1">
      <c r="A5648" s="1">
        <v>5643</v>
      </c>
      <c r="C5648" s="2" t="s">
        <v>3581</v>
      </c>
      <c r="E5648" t="str" cm="1">
        <f t="array" aca="1" ref="E5648" ca="1">IF(F5648&lt;&gt;"",INDIRECT("'"&amp;F5648&amp;"'!"&amp;G5648),"")</f>
        <v/>
      </c>
      <c r="F5648" s="550"/>
      <c r="R5648" s="1175"/>
    </row>
    <row r="5649" spans="1:18" ht="15" customHeight="1">
      <c r="A5649">
        <v>5644</v>
      </c>
      <c r="B5649" s="6">
        <f>'EstRev 6-10'!F226</f>
        <v>0</v>
      </c>
      <c r="D5649" t="b">
        <f ca="1">E5649=B5649</f>
        <v>1</v>
      </c>
      <c r="E5649" cm="1">
        <f t="array" aca="1" ref="E5649" ca="1">IF(F5649&lt;&gt;"",INDIRECT("'"&amp;F5649&amp;"'!"&amp;G5649),"")</f>
        <v>0</v>
      </c>
      <c r="F5649" s="1175" t="s">
        <v>4465</v>
      </c>
      <c r="G5649" t="s">
        <v>4788</v>
      </c>
      <c r="H5649" s="3"/>
      <c r="I5649" s="3"/>
      <c r="J5649" s="3"/>
    </row>
    <row r="5650" spans="1:18" ht="15.75" customHeight="1">
      <c r="A5650" s="1">
        <v>5645</v>
      </c>
      <c r="C5650" s="2" t="s">
        <v>3581</v>
      </c>
      <c r="E5650" t="str" cm="1">
        <f t="array" aca="1" ref="E5650" ca="1">IF(F5650&lt;&gt;"",INDIRECT("'"&amp;F5650&amp;"'!"&amp;G5650),"")</f>
        <v/>
      </c>
      <c r="F5650" s="550"/>
      <c r="R5650" s="1175"/>
    </row>
    <row r="5651" spans="1:18" ht="15.75" customHeight="1">
      <c r="A5651" s="1">
        <v>5646</v>
      </c>
      <c r="C5651" s="2" t="s">
        <v>4551</v>
      </c>
      <c r="E5651" t="str" cm="1">
        <f t="array" aca="1" ref="E5651" ca="1">IF(F5651&lt;&gt;"",INDIRECT("'"&amp;F5651&amp;"'!"&amp;G5651),"")</f>
        <v/>
      </c>
      <c r="F5651" s="550"/>
      <c r="R5651" s="1175"/>
    </row>
    <row r="5652" spans="1:18" ht="15" customHeight="1">
      <c r="A5652">
        <v>5647</v>
      </c>
      <c r="B5652" s="6">
        <f>'EstRev 6-10'!F228</f>
        <v>0</v>
      </c>
      <c r="D5652" t="b">
        <f ca="1">E5652=B5652</f>
        <v>1</v>
      </c>
      <c r="E5652" cm="1">
        <f t="array" aca="1" ref="E5652" ca="1">IF(F5652&lt;&gt;"",INDIRECT("'"&amp;F5652&amp;"'!"&amp;G5652),"")</f>
        <v>0</v>
      </c>
      <c r="F5652" s="1175" t="s">
        <v>4465</v>
      </c>
      <c r="G5652" t="s">
        <v>4789</v>
      </c>
      <c r="H5652" s="3"/>
      <c r="I5652" s="3"/>
      <c r="J5652" s="3"/>
    </row>
    <row r="5653" spans="1:18" ht="15.75" customHeight="1">
      <c r="A5653" s="1">
        <v>5648</v>
      </c>
      <c r="C5653" s="2" t="s">
        <v>3581</v>
      </c>
      <c r="E5653" t="str" cm="1">
        <f t="array" aca="1" ref="E5653" ca="1">IF(F5653&lt;&gt;"",INDIRECT("'"&amp;F5653&amp;"'!"&amp;G5653),"")</f>
        <v/>
      </c>
      <c r="F5653" s="550"/>
      <c r="R5653" s="1175"/>
    </row>
    <row r="5654" spans="1:18" ht="15" customHeight="1">
      <c r="A5654">
        <v>5649</v>
      </c>
      <c r="B5654" s="6">
        <f>'EstRev 6-10'!F229</f>
        <v>0</v>
      </c>
      <c r="D5654" t="b">
        <f ca="1">E5654=B5654</f>
        <v>1</v>
      </c>
      <c r="E5654" cm="1">
        <f t="array" aca="1" ref="E5654" ca="1">IF(F5654&lt;&gt;"",INDIRECT("'"&amp;F5654&amp;"'!"&amp;G5654),"")</f>
        <v>0</v>
      </c>
      <c r="F5654" s="1175" t="s">
        <v>4465</v>
      </c>
      <c r="G5654" t="s">
        <v>4790</v>
      </c>
      <c r="H5654" s="3"/>
      <c r="I5654" s="3"/>
      <c r="J5654" s="3"/>
    </row>
    <row r="5655" spans="1:18" ht="15.75" customHeight="1">
      <c r="A5655" s="1">
        <v>5650</v>
      </c>
      <c r="C5655" s="2" t="s">
        <v>3581</v>
      </c>
      <c r="E5655" t="str" cm="1">
        <f t="array" aca="1" ref="E5655" ca="1">IF(F5655&lt;&gt;"",INDIRECT("'"&amp;F5655&amp;"'!"&amp;G5655),"")</f>
        <v/>
      </c>
      <c r="F5655" s="550"/>
      <c r="R5655" s="1175"/>
    </row>
    <row r="5656" spans="1:18" ht="15.75" customHeight="1">
      <c r="A5656" s="1">
        <v>5651</v>
      </c>
      <c r="C5656" s="2" t="s">
        <v>3871</v>
      </c>
      <c r="E5656" t="str" cm="1">
        <f t="array" aca="1" ref="E5656" ca="1">IF(F5656&lt;&gt;"",INDIRECT("'"&amp;F5656&amp;"'!"&amp;G5656),"")</f>
        <v/>
      </c>
      <c r="F5656" s="550"/>
      <c r="R5656" s="1175"/>
    </row>
    <row r="5657" spans="1:18" ht="15" customHeight="1">
      <c r="A5657">
        <v>5652</v>
      </c>
      <c r="B5657" s="6">
        <f>'EstRev 6-10'!F238</f>
        <v>0</v>
      </c>
      <c r="D5657" t="b">
        <f ca="1">E5657=B5657</f>
        <v>1</v>
      </c>
      <c r="E5657" cm="1">
        <f t="array" aca="1" ref="E5657" ca="1">IF(F5657&lt;&gt;"",INDIRECT("'"&amp;F5657&amp;"'!"&amp;G5657),"")</f>
        <v>0</v>
      </c>
      <c r="F5657" s="1175" t="s">
        <v>4465</v>
      </c>
      <c r="G5657" t="s">
        <v>4791</v>
      </c>
      <c r="H5657" s="3"/>
      <c r="I5657" s="3"/>
      <c r="J5657" s="3"/>
    </row>
    <row r="5658" spans="1:18" ht="15.75" customHeight="1">
      <c r="A5658" s="1">
        <v>5653</v>
      </c>
      <c r="C5658" s="2" t="s">
        <v>3581</v>
      </c>
      <c r="E5658" t="str" cm="1">
        <f t="array" aca="1" ref="E5658" ca="1">IF(F5658&lt;&gt;"",INDIRECT("'"&amp;F5658&amp;"'!"&amp;G5658),"")</f>
        <v/>
      </c>
      <c r="F5658" s="550"/>
      <c r="R5658" s="1175"/>
    </row>
    <row r="5659" spans="1:18" ht="15.75" customHeight="1">
      <c r="A5659" s="1">
        <v>5654</v>
      </c>
      <c r="C5659" s="2" t="s">
        <v>3581</v>
      </c>
      <c r="E5659" t="str" cm="1">
        <f t="array" aca="1" ref="E5659" ca="1">IF(F5659&lt;&gt;"",INDIRECT("'"&amp;F5659&amp;"'!"&amp;G5659),"")</f>
        <v/>
      </c>
      <c r="F5659" s="550"/>
      <c r="R5659" s="1175"/>
    </row>
    <row r="5660" spans="1:18" ht="15.75" customHeight="1">
      <c r="A5660" s="1">
        <v>5655</v>
      </c>
      <c r="C5660" s="2" t="s">
        <v>3581</v>
      </c>
      <c r="E5660" t="str" cm="1">
        <f t="array" aca="1" ref="E5660" ca="1">IF(F5660&lt;&gt;"",INDIRECT("'"&amp;F5660&amp;"'!"&amp;G5660),"")</f>
        <v/>
      </c>
      <c r="F5660" s="550"/>
      <c r="R5660" s="1175"/>
    </row>
    <row r="5661" spans="1:18" ht="15.75" customHeight="1">
      <c r="A5661" s="1">
        <v>5656</v>
      </c>
      <c r="C5661" s="2" t="s">
        <v>3581</v>
      </c>
      <c r="E5661" t="str" cm="1">
        <f t="array" aca="1" ref="E5661" ca="1">IF(F5661&lt;&gt;"",INDIRECT("'"&amp;F5661&amp;"'!"&amp;G5661),"")</f>
        <v/>
      </c>
      <c r="F5661" s="550"/>
      <c r="R5661" s="1175"/>
    </row>
    <row r="5662" spans="1:18" ht="15.75" customHeight="1">
      <c r="A5662" s="1">
        <v>5657</v>
      </c>
      <c r="C5662" s="2" t="s">
        <v>3581</v>
      </c>
      <c r="E5662" t="str" cm="1">
        <f t="array" aca="1" ref="E5662" ca="1">IF(F5662&lt;&gt;"",INDIRECT("'"&amp;F5662&amp;"'!"&amp;G5662),"")</f>
        <v/>
      </c>
      <c r="F5662" s="550"/>
      <c r="R5662" s="1175"/>
    </row>
    <row r="5663" spans="1:18" ht="15" customHeight="1">
      <c r="A5663">
        <v>5658</v>
      </c>
      <c r="B5663" s="6">
        <f>'EstRev 6-10'!F239</f>
        <v>0</v>
      </c>
      <c r="D5663" t="b">
        <f t="shared" ref="D5663:D5687" ca="1" si="83">E5663=B5663</f>
        <v>1</v>
      </c>
      <c r="E5663" cm="1">
        <f t="array" aca="1" ref="E5663" ca="1">IF(F5663&lt;&gt;"",INDIRECT("'"&amp;F5663&amp;"'!"&amp;G5663),"")</f>
        <v>0</v>
      </c>
      <c r="F5663" s="1175" t="s">
        <v>4465</v>
      </c>
      <c r="G5663" t="s">
        <v>4792</v>
      </c>
      <c r="H5663" s="3"/>
      <c r="I5663" s="3"/>
      <c r="J5663" s="3"/>
    </row>
    <row r="5664" spans="1:18" ht="15" customHeight="1">
      <c r="A5664">
        <v>5659</v>
      </c>
      <c r="B5664" s="6">
        <f>'EstRev 6-10'!F240</f>
        <v>0</v>
      </c>
      <c r="D5664" t="b">
        <f t="shared" ca="1" si="83"/>
        <v>1</v>
      </c>
      <c r="E5664" cm="1">
        <f t="array" aca="1" ref="E5664" ca="1">IF(F5664&lt;&gt;"",INDIRECT("'"&amp;F5664&amp;"'!"&amp;G5664),"")</f>
        <v>0</v>
      </c>
      <c r="F5664" s="1175" t="s">
        <v>4465</v>
      </c>
      <c r="G5664" t="s">
        <v>4793</v>
      </c>
      <c r="H5664" s="3"/>
      <c r="I5664" s="3"/>
      <c r="J5664" s="3"/>
    </row>
    <row r="5665" spans="1:18" ht="15" customHeight="1">
      <c r="A5665">
        <v>5660</v>
      </c>
      <c r="B5665" s="6">
        <f>'EstRev 6-10'!G5</f>
        <v>0</v>
      </c>
      <c r="D5665" t="b">
        <f t="shared" ca="1" si="83"/>
        <v>1</v>
      </c>
      <c r="E5665" cm="1">
        <f t="array" aca="1" ref="E5665" ca="1">IF(F5665&lt;&gt;"",INDIRECT("'"&amp;F5665&amp;"'!"&amp;G5665),"")</f>
        <v>0</v>
      </c>
      <c r="F5665" s="1175" t="s">
        <v>4465</v>
      </c>
      <c r="G5665" t="s">
        <v>3793</v>
      </c>
      <c r="H5665" s="3"/>
      <c r="I5665" s="3"/>
      <c r="J5665" s="3"/>
    </row>
    <row r="5666" spans="1:18">
      <c r="A5666">
        <v>5661</v>
      </c>
      <c r="B5666" s="6">
        <f>'EstRev 6-10'!G7</f>
        <v>0</v>
      </c>
      <c r="D5666" t="b">
        <f t="shared" ca="1" si="83"/>
        <v>1</v>
      </c>
      <c r="E5666" cm="1">
        <f t="array" aca="1" ref="E5666" ca="1">IF(F5666&lt;&gt;"",INDIRECT("'"&amp;F5666&amp;"'!"&amp;G5666),"")</f>
        <v>0</v>
      </c>
      <c r="F5666" s="1175" t="s">
        <v>4465</v>
      </c>
      <c r="G5666" t="s">
        <v>4198</v>
      </c>
      <c r="R5666" s="1175"/>
    </row>
    <row r="5667" spans="1:18">
      <c r="A5667">
        <v>5662</v>
      </c>
      <c r="B5667" s="6">
        <f>'EstRev 6-10'!G8</f>
        <v>0</v>
      </c>
      <c r="D5667" t="b">
        <f t="shared" ca="1" si="83"/>
        <v>1</v>
      </c>
      <c r="E5667" cm="1">
        <f t="array" aca="1" ref="E5667" ca="1">IF(F5667&lt;&gt;"",INDIRECT("'"&amp;F5667&amp;"'!"&amp;G5667),"")</f>
        <v>0</v>
      </c>
      <c r="F5667" s="1175" t="s">
        <v>4465</v>
      </c>
      <c r="G5667" t="s">
        <v>4199</v>
      </c>
      <c r="R5667" s="1175"/>
    </row>
    <row r="5668" spans="1:18" ht="15" customHeight="1">
      <c r="A5668">
        <v>5663</v>
      </c>
      <c r="B5668" s="6">
        <f>'EstRev 6-10'!G11</f>
        <v>0</v>
      </c>
      <c r="D5668" t="b">
        <f t="shared" ca="1" si="83"/>
        <v>1</v>
      </c>
      <c r="E5668" cm="1">
        <f t="array" aca="1" ref="E5668" ca="1">IF(F5668&lt;&gt;"",INDIRECT("'"&amp;F5668&amp;"'!"&amp;G5668),"")</f>
        <v>0</v>
      </c>
      <c r="F5668" s="1175" t="s">
        <v>4465</v>
      </c>
      <c r="G5668" t="s">
        <v>3576</v>
      </c>
      <c r="H5668" s="3"/>
      <c r="I5668" s="3"/>
      <c r="J5668" s="3"/>
    </row>
    <row r="5669" spans="1:18" ht="15" customHeight="1">
      <c r="A5669">
        <v>5664</v>
      </c>
      <c r="B5669" s="6">
        <f>'EstRev 6-10'!G12</f>
        <v>0</v>
      </c>
      <c r="D5669" t="b">
        <f t="shared" ca="1" si="83"/>
        <v>1</v>
      </c>
      <c r="E5669" cm="1">
        <f t="array" aca="1" ref="E5669" ca="1">IF(F5669&lt;&gt;"",INDIRECT("'"&amp;F5669&amp;"'!"&amp;G5669),"")</f>
        <v>0</v>
      </c>
      <c r="F5669" s="1175" t="s">
        <v>4465</v>
      </c>
      <c r="G5669" t="s">
        <v>3577</v>
      </c>
      <c r="H5669" s="3"/>
      <c r="I5669" s="3"/>
      <c r="J5669" s="3"/>
    </row>
    <row r="5670" spans="1:18" ht="15" customHeight="1">
      <c r="A5670">
        <v>5665</v>
      </c>
      <c r="B5670" s="6">
        <f>'EstRev 6-10'!G14</f>
        <v>0</v>
      </c>
      <c r="D5670" t="b">
        <f t="shared" ca="1" si="83"/>
        <v>1</v>
      </c>
      <c r="E5670" cm="1">
        <f t="array" aca="1" ref="E5670" ca="1">IF(F5670&lt;&gt;"",INDIRECT("'"&amp;F5670&amp;"'!"&amp;G5670),"")</f>
        <v>0</v>
      </c>
      <c r="F5670" s="1175" t="s">
        <v>4465</v>
      </c>
      <c r="G5670" t="s">
        <v>3794</v>
      </c>
      <c r="H5670" s="3"/>
      <c r="I5670" s="3"/>
      <c r="J5670" s="3"/>
    </row>
    <row r="5671" spans="1:18" ht="15" customHeight="1">
      <c r="A5671">
        <v>5666</v>
      </c>
      <c r="B5671" s="6">
        <f>'EstRev 6-10'!G15</f>
        <v>0</v>
      </c>
      <c r="D5671" t="b">
        <f t="shared" ca="1" si="83"/>
        <v>1</v>
      </c>
      <c r="E5671" cm="1">
        <f t="array" aca="1" ref="E5671" ca="1">IF(F5671&lt;&gt;"",INDIRECT("'"&amp;F5671&amp;"'!"&amp;G5671),"")</f>
        <v>0</v>
      </c>
      <c r="F5671" s="1175" t="s">
        <v>4465</v>
      </c>
      <c r="G5671" t="s">
        <v>3795</v>
      </c>
      <c r="H5671" s="3"/>
      <c r="I5671" s="3"/>
      <c r="J5671" s="3"/>
    </row>
    <row r="5672" spans="1:18" ht="15" customHeight="1">
      <c r="A5672">
        <v>5667</v>
      </c>
      <c r="B5672" s="6">
        <f>'EstRev 6-10'!G16</f>
        <v>0</v>
      </c>
      <c r="D5672" t="b">
        <f t="shared" ca="1" si="83"/>
        <v>1</v>
      </c>
      <c r="E5672" cm="1">
        <f t="array" aca="1" ref="E5672" ca="1">IF(F5672&lt;&gt;"",INDIRECT("'"&amp;F5672&amp;"'!"&amp;G5672),"")</f>
        <v>0</v>
      </c>
      <c r="F5672" s="1175" t="s">
        <v>4465</v>
      </c>
      <c r="G5672" t="s">
        <v>3579</v>
      </c>
      <c r="H5672" s="3"/>
      <c r="I5672" s="3"/>
      <c r="J5672" s="3"/>
    </row>
    <row r="5673" spans="1:18" ht="15" customHeight="1">
      <c r="A5673">
        <v>5668</v>
      </c>
      <c r="B5673" s="6">
        <f>'EstRev 6-10'!G17</f>
        <v>0</v>
      </c>
      <c r="D5673" t="b">
        <f t="shared" ca="1" si="83"/>
        <v>1</v>
      </c>
      <c r="E5673" cm="1">
        <f t="array" aca="1" ref="E5673" ca="1">IF(F5673&lt;&gt;"",INDIRECT("'"&amp;F5673&amp;"'!"&amp;G5673),"")</f>
        <v>0</v>
      </c>
      <c r="F5673" s="1175" t="s">
        <v>4465</v>
      </c>
      <c r="G5673" t="s">
        <v>3580</v>
      </c>
      <c r="H5673" s="3"/>
      <c r="I5673" s="3"/>
      <c r="J5673" s="3"/>
    </row>
    <row r="5674" spans="1:18" ht="15" customHeight="1">
      <c r="A5674">
        <v>5669</v>
      </c>
      <c r="B5674" s="6">
        <f>'EstRev 6-10'!G18</f>
        <v>0</v>
      </c>
      <c r="D5674" t="b">
        <f t="shared" ca="1" si="83"/>
        <v>1</v>
      </c>
      <c r="E5674" cm="1">
        <f t="array" aca="1" ref="E5674" ca="1">IF(F5674&lt;&gt;"",INDIRECT("'"&amp;F5674&amp;"'!"&amp;G5674),"")</f>
        <v>0</v>
      </c>
      <c r="F5674" s="1175" t="s">
        <v>4465</v>
      </c>
      <c r="G5674" t="s">
        <v>3522</v>
      </c>
      <c r="H5674" s="3"/>
      <c r="I5674" s="3"/>
      <c r="J5674" s="3"/>
    </row>
    <row r="5675" spans="1:18" ht="15" customHeight="1">
      <c r="A5675">
        <v>5670</v>
      </c>
      <c r="B5675" s="6">
        <f>'EstRev 6-10'!G65</f>
        <v>0</v>
      </c>
      <c r="D5675" t="b">
        <f t="shared" ca="1" si="83"/>
        <v>1</v>
      </c>
      <c r="E5675" cm="1">
        <f t="array" aca="1" ref="E5675" ca="1">IF(F5675&lt;&gt;"",INDIRECT("'"&amp;F5675&amp;"'!"&amp;G5675),"")</f>
        <v>0</v>
      </c>
      <c r="F5675" s="1175" t="s">
        <v>4465</v>
      </c>
      <c r="G5675" t="s">
        <v>3818</v>
      </c>
      <c r="H5675" s="3"/>
      <c r="I5675" s="3"/>
      <c r="J5675" s="3"/>
    </row>
    <row r="5676" spans="1:18" ht="15" customHeight="1">
      <c r="A5676">
        <v>5671</v>
      </c>
      <c r="B5676" s="6">
        <f>'EstRev 6-10'!G66</f>
        <v>0</v>
      </c>
      <c r="D5676" t="b">
        <f t="shared" ca="1" si="83"/>
        <v>1</v>
      </c>
      <c r="E5676" cm="1">
        <f t="array" aca="1" ref="E5676" ca="1">IF(F5676&lt;&gt;"",INDIRECT("'"&amp;F5676&amp;"'!"&amp;G5676),"")</f>
        <v>0</v>
      </c>
      <c r="F5676" s="1175" t="s">
        <v>4465</v>
      </c>
      <c r="G5676" t="s">
        <v>3819</v>
      </c>
      <c r="H5676" s="3"/>
      <c r="I5676" s="3"/>
      <c r="J5676" s="3"/>
    </row>
    <row r="5677" spans="1:18" ht="15" customHeight="1">
      <c r="A5677">
        <v>5672</v>
      </c>
      <c r="B5677" s="6">
        <f>'EstRev 6-10'!G68</f>
        <v>0</v>
      </c>
      <c r="D5677" t="b">
        <f t="shared" ca="1" si="83"/>
        <v>1</v>
      </c>
      <c r="E5677" cm="1">
        <f t="array" aca="1" ref="E5677" ca="1">IF(F5677&lt;&gt;"",INDIRECT("'"&amp;F5677&amp;"'!"&amp;G5677),"")</f>
        <v>0</v>
      </c>
      <c r="F5677" s="1175" t="s">
        <v>4465</v>
      </c>
      <c r="G5677" t="s">
        <v>4794</v>
      </c>
      <c r="H5677" s="3"/>
      <c r="I5677" s="3"/>
      <c r="J5677" s="3"/>
    </row>
    <row r="5678" spans="1:18" ht="15" customHeight="1">
      <c r="A5678">
        <v>5673</v>
      </c>
      <c r="B5678" s="6">
        <f>'EstRev 6-10'!G99</f>
        <v>0</v>
      </c>
      <c r="D5678" t="b">
        <f t="shared" ca="1" si="83"/>
        <v>1</v>
      </c>
      <c r="E5678" cm="1">
        <f t="array" aca="1" ref="E5678" ca="1">IF(F5678&lt;&gt;"",INDIRECT("'"&amp;F5678&amp;"'!"&amp;G5678),"")</f>
        <v>0</v>
      </c>
      <c r="F5678" s="1175" t="s">
        <v>4465</v>
      </c>
      <c r="G5678" t="s">
        <v>4795</v>
      </c>
      <c r="H5678" s="3"/>
      <c r="I5678" s="3"/>
      <c r="J5678" s="3"/>
    </row>
    <row r="5679" spans="1:18" ht="15" customHeight="1">
      <c r="A5679">
        <v>5674</v>
      </c>
      <c r="B5679" s="6">
        <f>'EstRev 6-10'!G102</f>
        <v>0</v>
      </c>
      <c r="D5679" t="b">
        <f t="shared" ca="1" si="83"/>
        <v>1</v>
      </c>
      <c r="E5679" cm="1">
        <f t="array" aca="1" ref="E5679" ca="1">IF(F5679&lt;&gt;"",INDIRECT("'"&amp;F5679&amp;"'!"&amp;G5679),"")</f>
        <v>0</v>
      </c>
      <c r="F5679" s="1175" t="s">
        <v>4465</v>
      </c>
      <c r="G5679" t="s">
        <v>4796</v>
      </c>
      <c r="H5679" s="3"/>
      <c r="I5679" s="3"/>
      <c r="J5679" s="3"/>
    </row>
    <row r="5680" spans="1:18">
      <c r="A5680">
        <v>5675</v>
      </c>
      <c r="B5680" s="6">
        <f>'EstRev 6-10'!G110</f>
        <v>0</v>
      </c>
      <c r="D5680" t="b">
        <f t="shared" ca="1" si="83"/>
        <v>1</v>
      </c>
      <c r="E5680" cm="1">
        <f t="array" aca="1" ref="E5680" ca="1">IF(F5680&lt;&gt;"",INDIRECT("'"&amp;F5680&amp;"'!"&amp;G5680),"")</f>
        <v>0</v>
      </c>
      <c r="F5680" s="1175" t="s">
        <v>4465</v>
      </c>
      <c r="G5680" t="s">
        <v>4797</v>
      </c>
      <c r="R5680" s="1175"/>
    </row>
    <row r="5681" spans="1:18">
      <c r="A5681">
        <v>5676</v>
      </c>
      <c r="B5681" s="6">
        <f>'EstRev 6-10'!G111</f>
        <v>0</v>
      </c>
      <c r="D5681" t="b">
        <f t="shared" ca="1" si="83"/>
        <v>1</v>
      </c>
      <c r="E5681" cm="1">
        <f t="array" aca="1" ref="E5681" ca="1">IF(F5681&lt;&gt;"",INDIRECT("'"&amp;F5681&amp;"'!"&amp;G5681),"")</f>
        <v>0</v>
      </c>
      <c r="F5681" s="1175" t="s">
        <v>4465</v>
      </c>
      <c r="G5681" t="s">
        <v>4798</v>
      </c>
      <c r="R5681" s="1175"/>
    </row>
    <row r="5682" spans="1:18" ht="15" customHeight="1">
      <c r="A5682">
        <v>5677</v>
      </c>
      <c r="B5682" s="6">
        <f>'EstRev 6-10'!G115</f>
        <v>0</v>
      </c>
      <c r="D5682" t="b">
        <f t="shared" ca="1" si="83"/>
        <v>1</v>
      </c>
      <c r="E5682" cm="1">
        <f t="array" aca="1" ref="E5682" ca="1">IF(F5682&lt;&gt;"",INDIRECT("'"&amp;F5682&amp;"'!"&amp;G5682),"")</f>
        <v>0</v>
      </c>
      <c r="F5682" s="1175" t="s">
        <v>4465</v>
      </c>
      <c r="G5682" t="s">
        <v>4799</v>
      </c>
      <c r="H5682" s="3"/>
      <c r="I5682" s="3"/>
      <c r="J5682" s="3"/>
    </row>
    <row r="5683" spans="1:18" ht="15" customHeight="1">
      <c r="A5683">
        <v>5678</v>
      </c>
      <c r="B5683" s="6">
        <f>'EstRev 6-10'!G116</f>
        <v>0</v>
      </c>
      <c r="D5683" t="b">
        <f t="shared" ca="1" si="83"/>
        <v>1</v>
      </c>
      <c r="E5683" cm="1">
        <f t="array" aca="1" ref="E5683" ca="1">IF(F5683&lt;&gt;"",INDIRECT("'"&amp;F5683&amp;"'!"&amp;G5683),"")</f>
        <v>0</v>
      </c>
      <c r="F5683" s="1175" t="s">
        <v>4465</v>
      </c>
      <c r="G5683" t="s">
        <v>3830</v>
      </c>
      <c r="H5683" s="3"/>
      <c r="I5683" s="3"/>
      <c r="J5683" s="3"/>
    </row>
    <row r="5684" spans="1:18" ht="15" customHeight="1">
      <c r="A5684">
        <v>5679</v>
      </c>
      <c r="B5684" s="6">
        <f>'EstRev 6-10'!G117</f>
        <v>0</v>
      </c>
      <c r="D5684" t="b">
        <f t="shared" ca="1" si="83"/>
        <v>1</v>
      </c>
      <c r="E5684" cm="1">
        <f t="array" aca="1" ref="E5684" ca="1">IF(F5684&lt;&gt;"",INDIRECT("'"&amp;F5684&amp;"'!"&amp;G5684),"")</f>
        <v>0</v>
      </c>
      <c r="F5684" s="1175" t="s">
        <v>4465</v>
      </c>
      <c r="G5684" t="s">
        <v>4800</v>
      </c>
      <c r="H5684" s="3"/>
      <c r="I5684" s="3"/>
      <c r="J5684" s="3"/>
    </row>
    <row r="5685" spans="1:18" ht="15" customHeight="1">
      <c r="A5685">
        <v>5680</v>
      </c>
      <c r="B5685" s="6">
        <f>'EstRev 6-10'!G118</f>
        <v>0</v>
      </c>
      <c r="D5685" t="b">
        <f t="shared" ca="1" si="83"/>
        <v>1</v>
      </c>
      <c r="E5685" cm="1">
        <f t="array" aca="1" ref="E5685" ca="1">IF(F5685&lt;&gt;"",INDIRECT("'"&amp;F5685&amp;"'!"&amp;G5685),"")</f>
        <v>0</v>
      </c>
      <c r="F5685" s="1175" t="s">
        <v>4465</v>
      </c>
      <c r="G5685" t="s">
        <v>4801</v>
      </c>
      <c r="H5685" s="3"/>
      <c r="I5685" s="3"/>
      <c r="J5685" s="3"/>
    </row>
    <row r="5686" spans="1:18" ht="15" customHeight="1">
      <c r="A5686">
        <v>5681</v>
      </c>
      <c r="B5686" s="6">
        <f>'EstRev 6-10'!G121</f>
        <v>0</v>
      </c>
      <c r="D5686" t="b">
        <f t="shared" ca="1" si="83"/>
        <v>1</v>
      </c>
      <c r="E5686" cm="1">
        <f t="array" aca="1" ref="E5686" ca="1">IF(F5686&lt;&gt;"",INDIRECT("'"&amp;F5686&amp;"'!"&amp;G5686),"")</f>
        <v>0</v>
      </c>
      <c r="F5686" s="1175" t="s">
        <v>4465</v>
      </c>
      <c r="G5686" t="s">
        <v>4802</v>
      </c>
      <c r="H5686" s="3"/>
      <c r="I5686" s="3"/>
      <c r="J5686" s="3"/>
    </row>
    <row r="5687" spans="1:18" ht="15" customHeight="1">
      <c r="A5687">
        <v>5682</v>
      </c>
      <c r="B5687" s="6">
        <f>'EstRev 6-10'!G122</f>
        <v>0</v>
      </c>
      <c r="D5687" t="b">
        <f t="shared" ca="1" si="83"/>
        <v>1</v>
      </c>
      <c r="E5687" cm="1">
        <f t="array" aca="1" ref="E5687" ca="1">IF(F5687&lt;&gt;"",INDIRECT("'"&amp;F5687&amp;"'!"&amp;G5687),"")</f>
        <v>0</v>
      </c>
      <c r="F5687" s="1175" t="s">
        <v>4465</v>
      </c>
      <c r="G5687" t="s">
        <v>4803</v>
      </c>
      <c r="H5687" s="3"/>
      <c r="I5687" s="3"/>
      <c r="J5687" s="3"/>
    </row>
    <row r="5688" spans="1:18" ht="15.75" customHeight="1">
      <c r="A5688" s="1">
        <v>5683</v>
      </c>
      <c r="C5688" s="2" t="s">
        <v>3581</v>
      </c>
      <c r="E5688" t="str" cm="1">
        <f t="array" aca="1" ref="E5688" ca="1">IF(F5688&lt;&gt;"",INDIRECT("'"&amp;F5688&amp;"'!"&amp;G5688),"")</f>
        <v/>
      </c>
      <c r="F5688" s="550"/>
      <c r="R5688" s="1175"/>
    </row>
    <row r="5689" spans="1:18" ht="15.75" customHeight="1">
      <c r="A5689" s="1">
        <v>5684</v>
      </c>
      <c r="C5689" s="2" t="s">
        <v>3581</v>
      </c>
      <c r="E5689" t="str" cm="1">
        <f t="array" aca="1" ref="E5689" ca="1">IF(F5689&lt;&gt;"",INDIRECT("'"&amp;F5689&amp;"'!"&amp;G5689),"")</f>
        <v/>
      </c>
      <c r="F5689" s="550"/>
      <c r="R5689" s="1175"/>
    </row>
    <row r="5690" spans="1:18" ht="15.75" customHeight="1">
      <c r="A5690" s="1">
        <v>5685</v>
      </c>
      <c r="C5690" s="2" t="s">
        <v>3581</v>
      </c>
      <c r="E5690" t="str" cm="1">
        <f t="array" aca="1" ref="E5690" ca="1">IF(F5690&lt;&gt;"",INDIRECT("'"&amp;F5690&amp;"'!"&amp;G5690),"")</f>
        <v/>
      </c>
      <c r="F5690" s="550"/>
      <c r="R5690" s="1175"/>
    </row>
    <row r="5691" spans="1:18" ht="15.75" customHeight="1">
      <c r="A5691" s="1">
        <v>5686</v>
      </c>
      <c r="C5691" s="2" t="s">
        <v>3581</v>
      </c>
      <c r="E5691" t="str" cm="1">
        <f t="array" aca="1" ref="E5691" ca="1">IF(F5691&lt;&gt;"",INDIRECT("'"&amp;F5691&amp;"'!"&amp;G5691),"")</f>
        <v/>
      </c>
      <c r="F5691" s="550"/>
      <c r="R5691" s="1175"/>
    </row>
    <row r="5692" spans="1:18" ht="15" customHeight="1">
      <c r="A5692">
        <v>5687</v>
      </c>
      <c r="B5692" s="6">
        <f>'EstRev 6-10'!G124</f>
        <v>0</v>
      </c>
      <c r="D5692" t="b">
        <f ca="1">E5692=B5692</f>
        <v>1</v>
      </c>
      <c r="E5692" cm="1">
        <f t="array" aca="1" ref="E5692" ca="1">IF(F5692&lt;&gt;"",INDIRECT("'"&amp;F5692&amp;"'!"&amp;G5692),"")</f>
        <v>0</v>
      </c>
      <c r="F5692" s="1175" t="s">
        <v>4465</v>
      </c>
      <c r="G5692" t="s">
        <v>4448</v>
      </c>
      <c r="H5692" s="3"/>
      <c r="I5692" s="3"/>
      <c r="J5692" s="3"/>
    </row>
    <row r="5693" spans="1:18" ht="15" customHeight="1">
      <c r="A5693">
        <v>5688</v>
      </c>
      <c r="B5693" s="6">
        <f>'EstRev 6-10'!G133</f>
        <v>0</v>
      </c>
      <c r="D5693" t="b">
        <f ca="1">E5693=B5693</f>
        <v>1</v>
      </c>
      <c r="E5693" cm="1">
        <f t="array" aca="1" ref="E5693" ca="1">IF(F5693&lt;&gt;"",INDIRECT("'"&amp;F5693&amp;"'!"&amp;G5693),"")</f>
        <v>0</v>
      </c>
      <c r="F5693" s="1175" t="s">
        <v>4465</v>
      </c>
      <c r="G5693" t="s">
        <v>3953</v>
      </c>
      <c r="H5693" s="3"/>
      <c r="I5693" s="3"/>
      <c r="J5693" s="3"/>
    </row>
    <row r="5694" spans="1:18" ht="15.75" customHeight="1">
      <c r="A5694" s="1">
        <v>5689</v>
      </c>
      <c r="C5694" s="2" t="s">
        <v>3581</v>
      </c>
      <c r="E5694" t="str" cm="1">
        <f t="array" aca="1" ref="E5694" ca="1">IF(F5694&lt;&gt;"",INDIRECT("'"&amp;F5694&amp;"'!"&amp;G5694),"")</f>
        <v/>
      </c>
      <c r="F5694" s="550"/>
      <c r="R5694" s="1175"/>
    </row>
    <row r="5695" spans="1:18" ht="15.75" customHeight="1">
      <c r="A5695" s="1">
        <v>5690</v>
      </c>
      <c r="C5695" s="2" t="s">
        <v>3871</v>
      </c>
      <c r="E5695" t="str" cm="1">
        <f t="array" aca="1" ref="E5695" ca="1">IF(F5695&lt;&gt;"",INDIRECT("'"&amp;F5695&amp;"'!"&amp;G5695),"")</f>
        <v/>
      </c>
      <c r="F5695" s="550"/>
      <c r="R5695" s="1175"/>
    </row>
    <row r="5696" spans="1:18" ht="15" customHeight="1">
      <c r="A5696">
        <v>5691</v>
      </c>
      <c r="B5696" s="6">
        <f>'EstRev 6-10'!G140</f>
        <v>0</v>
      </c>
      <c r="D5696" t="b">
        <f ca="1">E5696=B5696</f>
        <v>1</v>
      </c>
      <c r="E5696" cm="1">
        <f t="array" aca="1" ref="E5696" ca="1">IF(F5696&lt;&gt;"",INDIRECT("'"&amp;F5696&amp;"'!"&amp;G5696),"")</f>
        <v>0</v>
      </c>
      <c r="F5696" s="1175" t="s">
        <v>4465</v>
      </c>
      <c r="G5696" t="s">
        <v>4804</v>
      </c>
      <c r="H5696" s="3"/>
      <c r="I5696" s="3"/>
      <c r="J5696" s="3"/>
    </row>
    <row r="5697" spans="1:18" ht="15.75" customHeight="1">
      <c r="A5697" s="1">
        <v>5692</v>
      </c>
      <c r="C5697" s="2" t="s">
        <v>3581</v>
      </c>
      <c r="E5697" t="str" cm="1">
        <f t="array" aca="1" ref="E5697" ca="1">IF(F5697&lt;&gt;"",INDIRECT("'"&amp;F5697&amp;"'!"&amp;G5697),"")</f>
        <v/>
      </c>
      <c r="F5697" s="550"/>
      <c r="R5697" s="1175"/>
    </row>
    <row r="5698" spans="1:18" ht="15.75" customHeight="1">
      <c r="A5698" s="1">
        <v>5693</v>
      </c>
      <c r="C5698" s="2" t="s">
        <v>4650</v>
      </c>
      <c r="F5698" s="550"/>
      <c r="R5698" s="1175"/>
    </row>
    <row r="5699" spans="1:18" ht="15.75" customHeight="1">
      <c r="A5699" s="1">
        <v>5694</v>
      </c>
      <c r="C5699" s="2" t="s">
        <v>4650</v>
      </c>
      <c r="F5699" s="550"/>
      <c r="R5699" s="1175"/>
    </row>
    <row r="5700" spans="1:18" ht="15.75" customHeight="1">
      <c r="A5700" s="1">
        <v>5695</v>
      </c>
      <c r="C5700" s="2" t="s">
        <v>4650</v>
      </c>
      <c r="F5700" s="550"/>
      <c r="R5700" s="1175"/>
    </row>
    <row r="5701" spans="1:18" ht="15" customHeight="1">
      <c r="A5701">
        <v>5696</v>
      </c>
      <c r="B5701" s="6">
        <f>'EstRev 6-10'!G152</f>
        <v>0</v>
      </c>
      <c r="D5701" t="b">
        <f ca="1">E5701=B5701</f>
        <v>1</v>
      </c>
      <c r="E5701" cm="1">
        <f t="array" aca="1" ref="E5701" ca="1">IF(F5701&lt;&gt;"",INDIRECT("'"&amp;F5701&amp;"'!"&amp;G5701),"")</f>
        <v>0</v>
      </c>
      <c r="F5701" s="1175" t="s">
        <v>4465</v>
      </c>
      <c r="G5701" t="s">
        <v>4805</v>
      </c>
      <c r="H5701" s="3"/>
      <c r="I5701" s="3"/>
      <c r="J5701" s="3"/>
    </row>
    <row r="5702" spans="1:18" ht="15.75" customHeight="1">
      <c r="A5702" s="1">
        <v>5697</v>
      </c>
      <c r="C5702" s="2" t="s">
        <v>3581</v>
      </c>
      <c r="E5702" t="str" cm="1">
        <f t="array" aca="1" ref="E5702" ca="1">IF(F5702&lt;&gt;"",INDIRECT("'"&amp;F5702&amp;"'!"&amp;G5702),"")</f>
        <v/>
      </c>
      <c r="F5702" s="550"/>
      <c r="R5702" s="1175"/>
    </row>
    <row r="5703" spans="1:18" ht="15.75" customHeight="1">
      <c r="A5703" s="1">
        <v>5698</v>
      </c>
      <c r="C5703" s="2" t="s">
        <v>3581</v>
      </c>
      <c r="E5703" t="str" cm="1">
        <f t="array" aca="1" ref="E5703" ca="1">IF(F5703&lt;&gt;"",INDIRECT("'"&amp;F5703&amp;"'!"&amp;G5703),"")</f>
        <v/>
      </c>
      <c r="F5703" s="550"/>
      <c r="R5703" s="1175"/>
    </row>
    <row r="5704" spans="1:18" ht="15.75" customHeight="1">
      <c r="A5704" s="1">
        <v>5699</v>
      </c>
      <c r="C5704" s="2" t="s">
        <v>3581</v>
      </c>
      <c r="E5704" t="str" cm="1">
        <f t="array" aca="1" ref="E5704" ca="1">IF(F5704&lt;&gt;"",INDIRECT("'"&amp;F5704&amp;"'!"&amp;G5704),"")</f>
        <v/>
      </c>
      <c r="F5704" s="550"/>
      <c r="R5704" s="1175"/>
    </row>
    <row r="5705" spans="1:18" ht="15.75" customHeight="1">
      <c r="A5705" s="1">
        <v>5700</v>
      </c>
      <c r="C5705" s="2" t="s">
        <v>3581</v>
      </c>
      <c r="E5705" t="str" cm="1">
        <f t="array" aca="1" ref="E5705" ca="1">IF(F5705&lt;&gt;"",INDIRECT("'"&amp;F5705&amp;"'!"&amp;G5705),"")</f>
        <v/>
      </c>
      <c r="F5705" s="550"/>
      <c r="R5705" s="1175"/>
    </row>
    <row r="5706" spans="1:18" ht="15.75" customHeight="1">
      <c r="A5706" s="1">
        <v>5701</v>
      </c>
      <c r="C5706" s="2" t="s">
        <v>3581</v>
      </c>
      <c r="E5706" t="str" cm="1">
        <f t="array" aca="1" ref="E5706" ca="1">IF(F5706&lt;&gt;"",INDIRECT("'"&amp;F5706&amp;"'!"&amp;G5706),"")</f>
        <v/>
      </c>
      <c r="F5706" s="550"/>
      <c r="R5706" s="1175"/>
    </row>
    <row r="5707" spans="1:18" ht="15" customHeight="1">
      <c r="A5707">
        <v>5702</v>
      </c>
      <c r="B5707" s="6">
        <f>'EstRev 6-10'!G153</f>
        <v>0</v>
      </c>
      <c r="D5707" t="b">
        <f ca="1">E5707=B5707</f>
        <v>1</v>
      </c>
      <c r="E5707" cm="1">
        <f t="array" aca="1" ref="E5707" ca="1">IF(F5707&lt;&gt;"",INDIRECT("'"&amp;F5707&amp;"'!"&amp;G5707),"")</f>
        <v>0</v>
      </c>
      <c r="F5707" s="1175" t="s">
        <v>4465</v>
      </c>
      <c r="G5707" t="s">
        <v>4806</v>
      </c>
      <c r="H5707" s="3"/>
      <c r="I5707" s="3"/>
      <c r="J5707" s="3"/>
    </row>
    <row r="5708" spans="1:18" ht="15.75" customHeight="1">
      <c r="A5708" s="1">
        <v>5703</v>
      </c>
      <c r="C5708" s="2" t="s">
        <v>3581</v>
      </c>
      <c r="E5708" t="str" cm="1">
        <f t="array" aca="1" ref="E5708" ca="1">IF(F5708&lt;&gt;"",INDIRECT("'"&amp;F5708&amp;"'!"&amp;G5708),"")</f>
        <v/>
      </c>
      <c r="F5708" s="550"/>
      <c r="R5708" s="1175"/>
    </row>
    <row r="5709" spans="1:18" ht="15" customHeight="1">
      <c r="A5709">
        <v>5704</v>
      </c>
      <c r="B5709" s="6">
        <f>'EstRev 6-10'!G154</f>
        <v>0</v>
      </c>
      <c r="D5709" t="b">
        <f ca="1">E5709=B5709</f>
        <v>1</v>
      </c>
      <c r="E5709" cm="1">
        <f t="array" aca="1" ref="E5709" ca="1">IF(F5709&lt;&gt;"",INDIRECT("'"&amp;F5709&amp;"'!"&amp;G5709),"")</f>
        <v>0</v>
      </c>
      <c r="F5709" s="1175" t="s">
        <v>4465</v>
      </c>
      <c r="G5709" t="s">
        <v>4807</v>
      </c>
      <c r="H5709" s="3"/>
      <c r="I5709" s="3"/>
      <c r="J5709" s="3"/>
    </row>
    <row r="5710" spans="1:18" ht="15.75" customHeight="1">
      <c r="A5710" s="1">
        <v>5705</v>
      </c>
      <c r="C5710" s="2" t="s">
        <v>3581</v>
      </c>
      <c r="E5710" t="str" cm="1">
        <f t="array" aca="1" ref="E5710" ca="1">IF(F5710&lt;&gt;"",INDIRECT("'"&amp;F5710&amp;"'!"&amp;G5710),"")</f>
        <v/>
      </c>
      <c r="F5710" s="550"/>
      <c r="R5710" s="1175"/>
    </row>
    <row r="5711" spans="1:18" ht="15.75" customHeight="1">
      <c r="A5711" s="1">
        <v>5706</v>
      </c>
      <c r="C5711" s="2" t="s">
        <v>4551</v>
      </c>
      <c r="E5711" t="str" cm="1">
        <f t="array" aca="1" ref="E5711" ca="1">IF(F5711&lt;&gt;"",INDIRECT("'"&amp;F5711&amp;"'!"&amp;G5711),"")</f>
        <v/>
      </c>
      <c r="F5711" s="550"/>
      <c r="R5711" s="1175"/>
    </row>
    <row r="5712" spans="1:18" ht="15.75" customHeight="1">
      <c r="A5712" s="1">
        <v>5707</v>
      </c>
      <c r="C5712" s="2" t="s">
        <v>4551</v>
      </c>
      <c r="E5712" t="str" cm="1">
        <f t="array" aca="1" ref="E5712" ca="1">IF(F5712&lt;&gt;"",INDIRECT("'"&amp;F5712&amp;"'!"&amp;G5712),"")</f>
        <v/>
      </c>
      <c r="F5712" s="550"/>
      <c r="R5712" s="1175"/>
    </row>
    <row r="5713" spans="1:18" ht="15.75" customHeight="1">
      <c r="A5713" s="1">
        <v>5708</v>
      </c>
      <c r="C5713" s="2" t="s">
        <v>3581</v>
      </c>
      <c r="E5713" t="str" cm="1">
        <f t="array" aca="1" ref="E5713" ca="1">IF(F5713&lt;&gt;"",INDIRECT("'"&amp;F5713&amp;"'!"&amp;G5713),"")</f>
        <v/>
      </c>
      <c r="F5713" s="550"/>
      <c r="R5713" s="1175"/>
    </row>
    <row r="5714" spans="1:18">
      <c r="A5714">
        <v>5709</v>
      </c>
      <c r="B5714" s="6">
        <f>'EstRev 6-10'!G164</f>
        <v>0</v>
      </c>
      <c r="D5714" t="b">
        <f ca="1">E5714=B5714</f>
        <v>1</v>
      </c>
      <c r="E5714" cm="1">
        <f t="array" aca="1" ref="E5714" ca="1">IF(F5714&lt;&gt;"",INDIRECT("'"&amp;F5714&amp;"'!"&amp;G5714),"")</f>
        <v>0</v>
      </c>
      <c r="F5714" s="1175" t="s">
        <v>4465</v>
      </c>
      <c r="G5714" t="s">
        <v>4808</v>
      </c>
      <c r="R5714" s="1175"/>
    </row>
    <row r="5715" spans="1:18" ht="15.75" customHeight="1">
      <c r="A5715" s="1">
        <v>5710</v>
      </c>
      <c r="C5715" s="2" t="s">
        <v>3581</v>
      </c>
      <c r="E5715" t="str" cm="1">
        <f t="array" aca="1" ref="E5715" ca="1">IF(F5715&lt;&gt;"",INDIRECT("'"&amp;F5715&amp;"'!"&amp;G5715),"")</f>
        <v/>
      </c>
      <c r="F5715" s="550"/>
      <c r="R5715" s="1175"/>
    </row>
    <row r="5716" spans="1:18" ht="15.75" customHeight="1">
      <c r="A5716" s="1">
        <v>5711</v>
      </c>
      <c r="C5716" s="2" t="s">
        <v>3581</v>
      </c>
      <c r="E5716" t="str" cm="1">
        <f t="array" aca="1" ref="E5716" ca="1">IF(F5716&lt;&gt;"",INDIRECT("'"&amp;F5716&amp;"'!"&amp;G5716),"")</f>
        <v/>
      </c>
      <c r="F5716" s="550"/>
      <c r="R5716" s="1175"/>
    </row>
    <row r="5717" spans="1:18" ht="15.75" customHeight="1">
      <c r="A5717" s="1">
        <v>5712</v>
      </c>
      <c r="C5717" s="2" t="s">
        <v>3581</v>
      </c>
      <c r="E5717" t="str" cm="1">
        <f t="array" aca="1" ref="E5717" ca="1">IF(F5717&lt;&gt;"",INDIRECT("'"&amp;F5717&amp;"'!"&amp;G5717),"")</f>
        <v/>
      </c>
      <c r="F5717" s="550"/>
      <c r="R5717" s="1175"/>
    </row>
    <row r="5718" spans="1:18" ht="15.75" customHeight="1">
      <c r="A5718" s="1">
        <v>5713</v>
      </c>
      <c r="C5718" s="2" t="s">
        <v>3581</v>
      </c>
      <c r="E5718" t="str" cm="1">
        <f t="array" aca="1" ref="E5718" ca="1">IF(F5718&lt;&gt;"",INDIRECT("'"&amp;F5718&amp;"'!"&amp;G5718),"")</f>
        <v/>
      </c>
      <c r="F5718" s="550"/>
      <c r="R5718" s="1175"/>
    </row>
    <row r="5719" spans="1:18" ht="15.75" customHeight="1">
      <c r="A5719" s="1">
        <v>5714</v>
      </c>
      <c r="C5719" s="2" t="s">
        <v>3581</v>
      </c>
      <c r="E5719" t="str" cm="1">
        <f t="array" aca="1" ref="E5719" ca="1">IF(F5719&lt;&gt;"",INDIRECT("'"&amp;F5719&amp;"'!"&amp;G5719),"")</f>
        <v/>
      </c>
      <c r="F5719" s="550"/>
      <c r="R5719" s="1175"/>
    </row>
    <row r="5720" spans="1:18" ht="15.75" customHeight="1">
      <c r="A5720" s="1">
        <v>5715</v>
      </c>
      <c r="C5720" s="2" t="s">
        <v>3581</v>
      </c>
      <c r="E5720" t="str" cm="1">
        <f t="array" aca="1" ref="E5720" ca="1">IF(F5720&lt;&gt;"",INDIRECT("'"&amp;F5720&amp;"'!"&amp;G5720),"")</f>
        <v/>
      </c>
      <c r="F5720" s="550"/>
      <c r="R5720" s="1175"/>
    </row>
    <row r="5721" spans="1:18" ht="15.75" customHeight="1">
      <c r="A5721" s="1">
        <v>5716</v>
      </c>
      <c r="C5721" s="2" t="s">
        <v>3581</v>
      </c>
      <c r="E5721" t="str" cm="1">
        <f t="array" aca="1" ref="E5721" ca="1">IF(F5721&lt;&gt;"",INDIRECT("'"&amp;F5721&amp;"'!"&amp;G5721),"")</f>
        <v/>
      </c>
      <c r="F5721" s="550"/>
      <c r="R5721" s="1175"/>
    </row>
    <row r="5722" spans="1:18">
      <c r="A5722">
        <v>5717</v>
      </c>
      <c r="B5722" s="6">
        <f>'EstRev 6-10'!G165</f>
        <v>0</v>
      </c>
      <c r="D5722" t="b">
        <f ca="1">E5722=B5722</f>
        <v>1</v>
      </c>
      <c r="E5722" cm="1">
        <f t="array" aca="1" ref="E5722" ca="1">IF(F5722&lt;&gt;"",INDIRECT("'"&amp;F5722&amp;"'!"&amp;G5722),"")</f>
        <v>0</v>
      </c>
      <c r="F5722" s="1175" t="s">
        <v>4465</v>
      </c>
      <c r="G5722" t="s">
        <v>4809</v>
      </c>
      <c r="R5722" s="1175"/>
    </row>
    <row r="5723" spans="1:18" ht="15" customHeight="1">
      <c r="A5723">
        <v>5718</v>
      </c>
      <c r="B5723" s="6">
        <f>'EstRev 6-10'!G168</f>
        <v>0</v>
      </c>
      <c r="D5723" t="b">
        <f ca="1">E5723=B5723</f>
        <v>1</v>
      </c>
      <c r="E5723" cm="1">
        <f t="array" aca="1" ref="E5723" ca="1">IF(F5723&lt;&gt;"",INDIRECT("'"&amp;F5723&amp;"'!"&amp;G5723),"")</f>
        <v>0</v>
      </c>
      <c r="F5723" s="1175" t="s">
        <v>4465</v>
      </c>
      <c r="G5723" t="s">
        <v>4810</v>
      </c>
      <c r="H5723" s="3"/>
      <c r="I5723" s="3"/>
      <c r="J5723" s="3"/>
    </row>
    <row r="5724" spans="1:18" ht="15" customHeight="1">
      <c r="A5724">
        <v>5719</v>
      </c>
      <c r="B5724" s="6">
        <f>'EstRev 6-10'!G170</f>
        <v>0</v>
      </c>
      <c r="D5724" t="b">
        <f ca="1">E5724=B5724</f>
        <v>1</v>
      </c>
      <c r="E5724" cm="1">
        <f t="array" aca="1" ref="E5724" ca="1">IF(F5724&lt;&gt;"",INDIRECT("'"&amp;F5724&amp;"'!"&amp;G5724),"")</f>
        <v>0</v>
      </c>
      <c r="F5724" s="1175" t="s">
        <v>4465</v>
      </c>
      <c r="G5724" t="s">
        <v>4811</v>
      </c>
      <c r="H5724" s="3"/>
      <c r="I5724" s="3"/>
      <c r="J5724" s="3"/>
    </row>
    <row r="5725" spans="1:18" ht="15.75" customHeight="1">
      <c r="A5725" s="1">
        <v>5720</v>
      </c>
      <c r="C5725" s="2" t="s">
        <v>3871</v>
      </c>
      <c r="E5725" t="str" cm="1">
        <f t="array" aca="1" ref="E5725" ca="1">IF(F5725&lt;&gt;"",INDIRECT("'"&amp;F5725&amp;"'!"&amp;G5725),"")</f>
        <v/>
      </c>
      <c r="F5725" s="550"/>
      <c r="R5725" s="1175"/>
    </row>
    <row r="5726" spans="1:18" ht="15.75" customHeight="1">
      <c r="A5726" s="1">
        <v>5721</v>
      </c>
      <c r="C5726" s="2" t="s">
        <v>3871</v>
      </c>
      <c r="E5726" t="str" cm="1">
        <f t="array" aca="1" ref="E5726" ca="1">IF(F5726&lt;&gt;"",INDIRECT("'"&amp;F5726&amp;"'!"&amp;G5726),"")</f>
        <v/>
      </c>
      <c r="F5726" s="550"/>
      <c r="R5726" s="1175"/>
    </row>
    <row r="5727" spans="1:18" ht="15.75" customHeight="1">
      <c r="A5727" s="1">
        <v>5722</v>
      </c>
      <c r="C5727" s="2" t="s">
        <v>3871</v>
      </c>
      <c r="E5727" t="str" cm="1">
        <f t="array" aca="1" ref="E5727" ca="1">IF(F5727&lt;&gt;"",INDIRECT("'"&amp;F5727&amp;"'!"&amp;G5727),"")</f>
        <v/>
      </c>
      <c r="F5727" s="550"/>
      <c r="R5727" s="1175"/>
    </row>
    <row r="5728" spans="1:18" ht="15" customHeight="1">
      <c r="A5728">
        <v>5723</v>
      </c>
      <c r="B5728" s="6">
        <f>'EstRev 6-10'!G176</f>
        <v>0</v>
      </c>
      <c r="D5728" t="b">
        <f ca="1">E5728=B5728</f>
        <v>1</v>
      </c>
      <c r="E5728" cm="1">
        <f t="array" aca="1" ref="E5728" ca="1">IF(F5728&lt;&gt;"",INDIRECT("'"&amp;F5728&amp;"'!"&amp;G5728),"")</f>
        <v>0</v>
      </c>
      <c r="F5728" s="1175" t="s">
        <v>4465</v>
      </c>
      <c r="G5728" t="s">
        <v>4812</v>
      </c>
      <c r="H5728" s="3"/>
      <c r="I5728" s="3"/>
      <c r="J5728" s="3"/>
    </row>
    <row r="5729" spans="1:18" ht="15" customHeight="1">
      <c r="A5729">
        <v>5724</v>
      </c>
      <c r="B5729" s="6">
        <f>'EstRev 6-10'!G179</f>
        <v>0</v>
      </c>
      <c r="D5729" t="b">
        <f ca="1">E5729=B5729</f>
        <v>1</v>
      </c>
      <c r="E5729" cm="1">
        <f t="array" aca="1" ref="E5729" ca="1">IF(F5729&lt;&gt;"",INDIRECT("'"&amp;F5729&amp;"'!"&amp;G5729),"")</f>
        <v>0</v>
      </c>
      <c r="F5729" s="1175" t="s">
        <v>4465</v>
      </c>
      <c r="G5729" t="s">
        <v>4813</v>
      </c>
      <c r="H5729" s="3"/>
      <c r="I5729" s="3"/>
      <c r="J5729" s="3"/>
    </row>
    <row r="5730" spans="1:18" ht="15.75" customHeight="1">
      <c r="A5730" s="1">
        <v>5725</v>
      </c>
      <c r="C5730" s="2" t="s">
        <v>3581</v>
      </c>
      <c r="E5730" t="str" cm="1">
        <f t="array" aca="1" ref="E5730" ca="1">IF(F5730&lt;&gt;"",INDIRECT("'"&amp;F5730&amp;"'!"&amp;G5730),"")</f>
        <v/>
      </c>
      <c r="F5730" s="550"/>
      <c r="R5730" s="1175"/>
    </row>
    <row r="5731" spans="1:18" ht="15.75" customHeight="1">
      <c r="A5731" s="1">
        <v>5726</v>
      </c>
      <c r="C5731" s="2" t="s">
        <v>3581</v>
      </c>
      <c r="E5731" t="str" cm="1">
        <f t="array" aca="1" ref="E5731" ca="1">IF(F5731&lt;&gt;"",INDIRECT("'"&amp;F5731&amp;"'!"&amp;G5731),"")</f>
        <v/>
      </c>
      <c r="F5731" s="550"/>
      <c r="R5731" s="1175"/>
    </row>
    <row r="5732" spans="1:18" ht="15.75" customHeight="1">
      <c r="A5732" s="1">
        <v>5727</v>
      </c>
      <c r="C5732" s="2" t="s">
        <v>3581</v>
      </c>
      <c r="E5732" t="str" cm="1">
        <f t="array" aca="1" ref="E5732" ca="1">IF(F5732&lt;&gt;"",INDIRECT("'"&amp;F5732&amp;"'!"&amp;G5732),"")</f>
        <v/>
      </c>
      <c r="F5732" s="550"/>
      <c r="R5732" s="1175"/>
    </row>
    <row r="5733" spans="1:18" ht="15.75" customHeight="1">
      <c r="A5733" s="1">
        <v>5728</v>
      </c>
      <c r="C5733" s="2" t="s">
        <v>3581</v>
      </c>
      <c r="E5733" t="str" cm="1">
        <f t="array" aca="1" ref="E5733" ca="1">IF(F5733&lt;&gt;"",INDIRECT("'"&amp;F5733&amp;"'!"&amp;G5733),"")</f>
        <v/>
      </c>
      <c r="F5733" s="550"/>
      <c r="R5733" s="1175"/>
    </row>
    <row r="5734" spans="1:18" ht="15" customHeight="1">
      <c r="A5734">
        <v>5729</v>
      </c>
      <c r="B5734" s="6">
        <f>'EstRev 6-10'!G195</f>
        <v>0</v>
      </c>
      <c r="D5734" t="b">
        <f ca="1">E5734=B5734</f>
        <v>1</v>
      </c>
      <c r="E5734" cm="1">
        <f t="array" aca="1" ref="E5734" ca="1">IF(F5734&lt;&gt;"",INDIRECT("'"&amp;F5734&amp;"'!"&amp;G5734),"")</f>
        <v>0</v>
      </c>
      <c r="F5734" s="1175" t="s">
        <v>4465</v>
      </c>
      <c r="G5734" t="s">
        <v>4814</v>
      </c>
      <c r="H5734" s="3"/>
      <c r="I5734" s="3"/>
      <c r="J5734" s="3"/>
    </row>
    <row r="5735" spans="1:18" ht="15" customHeight="1">
      <c r="A5735">
        <v>5730</v>
      </c>
      <c r="B5735" s="6">
        <f>'EstRev 6-10'!G196</f>
        <v>0</v>
      </c>
      <c r="D5735" t="b">
        <f ca="1">E5735=B5735</f>
        <v>1</v>
      </c>
      <c r="E5735" cm="1">
        <f t="array" aca="1" ref="E5735" ca="1">IF(F5735&lt;&gt;"",INDIRECT("'"&amp;F5735&amp;"'!"&amp;G5735),"")</f>
        <v>0</v>
      </c>
      <c r="F5735" s="1175" t="s">
        <v>4465</v>
      </c>
      <c r="G5735" t="s">
        <v>4815</v>
      </c>
      <c r="H5735" s="3"/>
      <c r="I5735" s="3"/>
      <c r="J5735" s="3"/>
    </row>
    <row r="5736" spans="1:18" ht="15.75" customHeight="1">
      <c r="A5736" s="1">
        <v>5731</v>
      </c>
      <c r="C5736" s="2" t="s">
        <v>3581</v>
      </c>
      <c r="E5736" t="str" cm="1">
        <f t="array" aca="1" ref="E5736" ca="1">IF(F5736&lt;&gt;"",INDIRECT("'"&amp;F5736&amp;"'!"&amp;G5736),"")</f>
        <v/>
      </c>
      <c r="F5736" s="550"/>
      <c r="R5736" s="1175"/>
    </row>
    <row r="5737" spans="1:18" ht="15.75" customHeight="1">
      <c r="A5737" s="1">
        <v>5732</v>
      </c>
      <c r="C5737" s="2" t="s">
        <v>3581</v>
      </c>
      <c r="E5737" t="str" cm="1">
        <f t="array" aca="1" ref="E5737" ca="1">IF(F5737&lt;&gt;"",INDIRECT("'"&amp;F5737&amp;"'!"&amp;G5737),"")</f>
        <v/>
      </c>
      <c r="F5737" s="550"/>
      <c r="R5737" s="1175"/>
    </row>
    <row r="5738" spans="1:18" ht="15.75" customHeight="1">
      <c r="A5738" s="1">
        <v>5733</v>
      </c>
      <c r="C5738" s="2" t="s">
        <v>3581</v>
      </c>
      <c r="E5738" t="str" cm="1">
        <f t="array" aca="1" ref="E5738" ca="1">IF(F5738&lt;&gt;"",INDIRECT("'"&amp;F5738&amp;"'!"&amp;G5738),"")</f>
        <v/>
      </c>
      <c r="F5738" s="550"/>
      <c r="R5738" s="1175"/>
    </row>
    <row r="5739" spans="1:18" ht="15.75" customHeight="1">
      <c r="A5739" s="1">
        <v>5734</v>
      </c>
      <c r="C5739" s="2" t="s">
        <v>3871</v>
      </c>
      <c r="E5739" t="str" cm="1">
        <f t="array" aca="1" ref="E5739" ca="1">IF(F5739&lt;&gt;"",INDIRECT("'"&amp;F5739&amp;"'!"&amp;G5739),"")</f>
        <v/>
      </c>
      <c r="F5739" s="550"/>
      <c r="R5739" s="1175"/>
    </row>
    <row r="5740" spans="1:18" ht="15.75" customHeight="1">
      <c r="A5740" s="1">
        <v>5735</v>
      </c>
      <c r="C5740" s="2" t="s">
        <v>3871</v>
      </c>
      <c r="E5740" t="str" cm="1">
        <f t="array" aca="1" ref="E5740" ca="1">IF(F5740&lt;&gt;"",INDIRECT("'"&amp;F5740&amp;"'!"&amp;G5740),"")</f>
        <v/>
      </c>
      <c r="F5740" s="550"/>
      <c r="R5740" s="1175"/>
    </row>
    <row r="5741" spans="1:18" ht="15.75" customHeight="1">
      <c r="A5741" s="1">
        <v>5736</v>
      </c>
      <c r="C5741" s="2" t="s">
        <v>4551</v>
      </c>
      <c r="E5741" t="str" cm="1">
        <f t="array" aca="1" ref="E5741" ca="1">IF(F5741&lt;&gt;"",INDIRECT("'"&amp;F5741&amp;"'!"&amp;G5741),"")</f>
        <v/>
      </c>
      <c r="F5741" s="550"/>
      <c r="R5741" s="1175"/>
    </row>
    <row r="5742" spans="1:18" ht="15" customHeight="1">
      <c r="A5742">
        <v>5737</v>
      </c>
      <c r="B5742" s="6">
        <f>'EstRev 6-10'!G197</f>
        <v>0</v>
      </c>
      <c r="D5742" t="b">
        <f ca="1">E5742=B5742</f>
        <v>1</v>
      </c>
      <c r="E5742" cm="1">
        <f t="array" aca="1" ref="E5742" ca="1">IF(F5742&lt;&gt;"",INDIRECT("'"&amp;F5742&amp;"'!"&amp;G5742),"")</f>
        <v>0</v>
      </c>
      <c r="F5742" s="1175" t="s">
        <v>4465</v>
      </c>
      <c r="G5742" t="s">
        <v>4816</v>
      </c>
      <c r="H5742" s="3"/>
      <c r="I5742" s="3"/>
      <c r="J5742" s="3"/>
    </row>
    <row r="5743" spans="1:18" ht="15" customHeight="1">
      <c r="A5743">
        <v>5738</v>
      </c>
      <c r="B5743" s="6">
        <f>'EstRev 6-10'!G201</f>
        <v>0</v>
      </c>
      <c r="D5743" t="b">
        <f ca="1">E5743=B5743</f>
        <v>1</v>
      </c>
      <c r="E5743" cm="1">
        <f t="array" aca="1" ref="E5743" ca="1">IF(F5743&lt;&gt;"",INDIRECT("'"&amp;F5743&amp;"'!"&amp;G5743),"")</f>
        <v>0</v>
      </c>
      <c r="F5743" s="1175" t="s">
        <v>4465</v>
      </c>
      <c r="G5743" t="s">
        <v>4817</v>
      </c>
      <c r="H5743" s="3"/>
      <c r="I5743" s="3"/>
      <c r="J5743" s="3"/>
    </row>
    <row r="5744" spans="1:18" ht="15.75" customHeight="1">
      <c r="A5744" s="1">
        <v>5739</v>
      </c>
      <c r="C5744" s="2" t="s">
        <v>3871</v>
      </c>
      <c r="E5744" t="str" cm="1">
        <f t="array" aca="1" ref="E5744" ca="1">IF(F5744&lt;&gt;"",INDIRECT("'"&amp;F5744&amp;"'!"&amp;G5744),"")</f>
        <v/>
      </c>
      <c r="F5744" s="550"/>
      <c r="R5744" s="1175"/>
    </row>
    <row r="5745" spans="1:18" ht="15.75" customHeight="1">
      <c r="A5745" s="1">
        <v>5740</v>
      </c>
      <c r="C5745" s="2" t="s">
        <v>3581</v>
      </c>
      <c r="E5745" t="str" cm="1">
        <f t="array" aca="1" ref="E5745" ca="1">IF(F5745&lt;&gt;"",INDIRECT("'"&amp;F5745&amp;"'!"&amp;G5745),"")</f>
        <v/>
      </c>
      <c r="F5745" s="550"/>
      <c r="R5745" s="1175"/>
    </row>
    <row r="5746" spans="1:18" ht="15.75" customHeight="1">
      <c r="A5746" s="1">
        <v>5741</v>
      </c>
      <c r="C5746" s="2" t="s">
        <v>3581</v>
      </c>
      <c r="E5746" t="str" cm="1">
        <f t="array" aca="1" ref="E5746" ca="1">IF(F5746&lt;&gt;"",INDIRECT("'"&amp;F5746&amp;"'!"&amp;G5746),"")</f>
        <v/>
      </c>
      <c r="F5746" s="550"/>
      <c r="R5746" s="1175"/>
    </row>
    <row r="5747" spans="1:18" ht="15" customHeight="1">
      <c r="A5747">
        <v>5742</v>
      </c>
      <c r="B5747" s="6">
        <f>'EstRev 6-10'!G199</f>
        <v>0</v>
      </c>
      <c r="D5747" t="b">
        <f ca="1">E5747=B5747</f>
        <v>1</v>
      </c>
      <c r="E5747" cm="1">
        <f t="array" aca="1" ref="E5747" ca="1">IF(F5747&lt;&gt;"",INDIRECT("'"&amp;F5747&amp;"'!"&amp;G5747),"")</f>
        <v>0</v>
      </c>
      <c r="F5747" s="1175" t="s">
        <v>4465</v>
      </c>
      <c r="G5747" t="s">
        <v>4818</v>
      </c>
      <c r="H5747" s="3"/>
      <c r="I5747" s="3"/>
      <c r="J5747" s="3"/>
    </row>
    <row r="5748" spans="1:18" ht="15.75" customHeight="1">
      <c r="A5748" s="1">
        <v>5743</v>
      </c>
      <c r="C5748" s="2" t="s">
        <v>3581</v>
      </c>
      <c r="E5748" t="str" cm="1">
        <f t="array" aca="1" ref="E5748" ca="1">IF(F5748&lt;&gt;"",INDIRECT("'"&amp;F5748&amp;"'!"&amp;G5748),"")</f>
        <v/>
      </c>
      <c r="F5748" s="550"/>
      <c r="R5748" s="1175"/>
    </row>
    <row r="5749" spans="1:18" ht="15.75" customHeight="1">
      <c r="A5749" s="1">
        <v>5744</v>
      </c>
      <c r="C5749" s="2" t="s">
        <v>3581</v>
      </c>
      <c r="E5749" t="str" cm="1">
        <f t="array" aca="1" ref="E5749" ca="1">IF(F5749&lt;&gt;"",INDIRECT("'"&amp;F5749&amp;"'!"&amp;G5749),"")</f>
        <v/>
      </c>
      <c r="F5749" s="550"/>
      <c r="R5749" s="1175"/>
    </row>
    <row r="5750" spans="1:18" ht="15.75" customHeight="1">
      <c r="A5750" s="1">
        <v>5745</v>
      </c>
      <c r="C5750" s="2" t="s">
        <v>3581</v>
      </c>
      <c r="E5750" t="str" cm="1">
        <f t="array" aca="1" ref="E5750" ca="1">IF(F5750&lt;&gt;"",INDIRECT("'"&amp;F5750&amp;"'!"&amp;G5750),"")</f>
        <v/>
      </c>
      <c r="F5750" s="550"/>
      <c r="R5750" s="1175"/>
    </row>
    <row r="5751" spans="1:18" ht="15.75" customHeight="1">
      <c r="A5751" s="1">
        <v>5746</v>
      </c>
      <c r="C5751" s="2" t="s">
        <v>3581</v>
      </c>
      <c r="E5751" t="str" cm="1">
        <f t="array" aca="1" ref="E5751" ca="1">IF(F5751&lt;&gt;"",INDIRECT("'"&amp;F5751&amp;"'!"&amp;G5751),"")</f>
        <v/>
      </c>
      <c r="F5751" s="550"/>
      <c r="R5751" s="1175"/>
    </row>
    <row r="5752" spans="1:18" ht="15.75" customHeight="1">
      <c r="A5752" s="1">
        <v>5747</v>
      </c>
      <c r="C5752" s="2" t="s">
        <v>3581</v>
      </c>
      <c r="E5752" t="str" cm="1">
        <f t="array" aca="1" ref="E5752" ca="1">IF(F5752&lt;&gt;"",INDIRECT("'"&amp;F5752&amp;"'!"&amp;G5752),"")</f>
        <v/>
      </c>
      <c r="F5752" s="550"/>
      <c r="R5752" s="1175"/>
    </row>
    <row r="5753" spans="1:18" ht="15.75" customHeight="1">
      <c r="A5753" s="1">
        <v>5748</v>
      </c>
      <c r="C5753" s="2" t="s">
        <v>3581</v>
      </c>
      <c r="E5753" t="str" cm="1">
        <f t="array" aca="1" ref="E5753" ca="1">IF(F5753&lt;&gt;"",INDIRECT("'"&amp;F5753&amp;"'!"&amp;G5753),"")</f>
        <v/>
      </c>
      <c r="F5753" s="550"/>
      <c r="R5753" s="1175"/>
    </row>
    <row r="5754" spans="1:18" ht="15.75" customHeight="1">
      <c r="A5754" s="1">
        <v>5749</v>
      </c>
      <c r="C5754" s="2" t="s">
        <v>3581</v>
      </c>
      <c r="E5754" t="str" cm="1">
        <f t="array" aca="1" ref="E5754" ca="1">IF(F5754&lt;&gt;"",INDIRECT("'"&amp;F5754&amp;"'!"&amp;G5754),"")</f>
        <v/>
      </c>
      <c r="F5754" s="550"/>
      <c r="R5754" s="1175"/>
    </row>
    <row r="5755" spans="1:18" ht="15.75" customHeight="1">
      <c r="A5755" s="1">
        <v>5750</v>
      </c>
      <c r="C5755" s="2" t="s">
        <v>3581</v>
      </c>
      <c r="E5755" t="str" cm="1">
        <f t="array" aca="1" ref="E5755" ca="1">IF(F5755&lt;&gt;"",INDIRECT("'"&amp;F5755&amp;"'!"&amp;G5755),"")</f>
        <v/>
      </c>
      <c r="F5755" s="550"/>
      <c r="R5755" s="1175"/>
    </row>
    <row r="5756" spans="1:18" ht="15.75" customHeight="1">
      <c r="A5756" s="1">
        <v>5751</v>
      </c>
      <c r="C5756" s="2" t="s">
        <v>3581</v>
      </c>
      <c r="E5756" t="str" cm="1">
        <f t="array" aca="1" ref="E5756" ca="1">IF(F5756&lt;&gt;"",INDIRECT("'"&amp;F5756&amp;"'!"&amp;G5756),"")</f>
        <v/>
      </c>
      <c r="F5756" s="550"/>
      <c r="R5756" s="1175"/>
    </row>
    <row r="5757" spans="1:18" ht="15.75" customHeight="1">
      <c r="A5757" s="1">
        <v>5752</v>
      </c>
      <c r="C5757" s="2" t="s">
        <v>3581</v>
      </c>
      <c r="E5757" t="str" cm="1">
        <f t="array" aca="1" ref="E5757" ca="1">IF(F5757&lt;&gt;"",INDIRECT("'"&amp;F5757&amp;"'!"&amp;G5757),"")</f>
        <v/>
      </c>
      <c r="F5757" s="550"/>
      <c r="R5757" s="1175"/>
    </row>
    <row r="5758" spans="1:18" ht="15.75" customHeight="1">
      <c r="A5758" s="1">
        <v>5753</v>
      </c>
      <c r="C5758" s="2" t="s">
        <v>3581</v>
      </c>
      <c r="E5758" t="str" cm="1">
        <f t="array" aca="1" ref="E5758" ca="1">IF(F5758&lt;&gt;"",INDIRECT("'"&amp;F5758&amp;"'!"&amp;G5758),"")</f>
        <v/>
      </c>
      <c r="F5758" s="550"/>
      <c r="R5758" s="1175"/>
    </row>
    <row r="5759" spans="1:18" ht="15.75" customHeight="1">
      <c r="A5759" s="1">
        <v>5754</v>
      </c>
      <c r="C5759" s="2" t="s">
        <v>3581</v>
      </c>
      <c r="E5759" t="str" cm="1">
        <f t="array" aca="1" ref="E5759" ca="1">IF(F5759&lt;&gt;"",INDIRECT("'"&amp;F5759&amp;"'!"&amp;G5759),"")</f>
        <v/>
      </c>
      <c r="F5759" s="550"/>
      <c r="R5759" s="1175"/>
    </row>
    <row r="5760" spans="1:18" ht="15.75" customHeight="1">
      <c r="A5760" s="1">
        <v>5755</v>
      </c>
      <c r="C5760" s="2" t="s">
        <v>3581</v>
      </c>
      <c r="E5760" t="str" cm="1">
        <f t="array" aca="1" ref="E5760" ca="1">IF(F5760&lt;&gt;"",INDIRECT("'"&amp;F5760&amp;"'!"&amp;G5760),"")</f>
        <v/>
      </c>
      <c r="F5760" s="550"/>
      <c r="R5760" s="1175"/>
    </row>
    <row r="5761" spans="1:18" ht="15" customHeight="1">
      <c r="A5761">
        <v>5756</v>
      </c>
      <c r="B5761" s="6">
        <f>'EstRev 6-10'!G207</f>
        <v>0</v>
      </c>
      <c r="D5761" t="b">
        <f ca="1">E5761=B5761</f>
        <v>1</v>
      </c>
      <c r="E5761" cm="1">
        <f t="array" aca="1" ref="E5761" ca="1">IF(F5761&lt;&gt;"",INDIRECT("'"&amp;F5761&amp;"'!"&amp;G5761),"")</f>
        <v>0</v>
      </c>
      <c r="F5761" s="1175" t="s">
        <v>4465</v>
      </c>
      <c r="G5761" t="s">
        <v>4819</v>
      </c>
      <c r="H5761" s="3"/>
      <c r="I5761" s="3"/>
      <c r="J5761" s="3"/>
    </row>
    <row r="5762" spans="1:18" ht="15" customHeight="1">
      <c r="A5762">
        <v>5757</v>
      </c>
      <c r="B5762" s="6">
        <f>'EstRev 6-10'!G208</f>
        <v>0</v>
      </c>
      <c r="D5762" t="b">
        <f ca="1">E5762=B5762</f>
        <v>1</v>
      </c>
      <c r="E5762" cm="1">
        <f t="array" aca="1" ref="E5762" ca="1">IF(F5762&lt;&gt;"",INDIRECT("'"&amp;F5762&amp;"'!"&amp;G5762),"")</f>
        <v>0</v>
      </c>
      <c r="F5762" s="1175" t="s">
        <v>4465</v>
      </c>
      <c r="G5762" t="s">
        <v>4820</v>
      </c>
      <c r="H5762" s="3"/>
      <c r="I5762" s="3"/>
      <c r="J5762" s="3"/>
    </row>
    <row r="5763" spans="1:18" ht="15.75" customHeight="1">
      <c r="A5763" s="1">
        <v>5758</v>
      </c>
      <c r="C5763" s="2" t="s">
        <v>3581</v>
      </c>
      <c r="E5763" t="str" cm="1">
        <f t="array" aca="1" ref="E5763" ca="1">IF(F5763&lt;&gt;"",INDIRECT("'"&amp;F5763&amp;"'!"&amp;G5763),"")</f>
        <v/>
      </c>
      <c r="F5763" s="550"/>
      <c r="R5763" s="1175"/>
    </row>
    <row r="5764" spans="1:18" ht="15.75" customHeight="1">
      <c r="A5764" s="1">
        <v>5759</v>
      </c>
      <c r="C5764" s="2" t="s">
        <v>3581</v>
      </c>
      <c r="E5764" t="str" cm="1">
        <f t="array" aca="1" ref="E5764" ca="1">IF(F5764&lt;&gt;"",INDIRECT("'"&amp;F5764&amp;"'!"&amp;G5764),"")</f>
        <v/>
      </c>
      <c r="F5764" s="550"/>
      <c r="R5764" s="1175"/>
    </row>
    <row r="5765" spans="1:18" ht="15" customHeight="1">
      <c r="A5765">
        <v>5760</v>
      </c>
      <c r="B5765" s="6">
        <f>'EstRev 6-10'!G209</f>
        <v>0</v>
      </c>
      <c r="D5765" t="b">
        <f ca="1">E5765=B5765</f>
        <v>1</v>
      </c>
      <c r="E5765" cm="1">
        <f t="array" aca="1" ref="E5765" ca="1">IF(F5765&lt;&gt;"",INDIRECT("'"&amp;F5765&amp;"'!"&amp;G5765),"")</f>
        <v>0</v>
      </c>
      <c r="F5765" s="1175" t="s">
        <v>4465</v>
      </c>
      <c r="G5765" t="s">
        <v>4821</v>
      </c>
      <c r="H5765" s="3"/>
      <c r="I5765" s="3"/>
      <c r="J5765" s="3"/>
    </row>
    <row r="5766" spans="1:18">
      <c r="A5766">
        <v>5761</v>
      </c>
      <c r="B5766" s="6">
        <f>'EstRev 6-10'!G210</f>
        <v>0</v>
      </c>
      <c r="D5766" t="b">
        <f ca="1">E5766=B5766</f>
        <v>1</v>
      </c>
      <c r="E5766" cm="1">
        <f t="array" aca="1" ref="E5766" ca="1">IF(F5766&lt;&gt;"",INDIRECT("'"&amp;F5766&amp;"'!"&amp;G5766),"")</f>
        <v>0</v>
      </c>
      <c r="F5766" s="1175" t="s">
        <v>4465</v>
      </c>
      <c r="G5766" t="s">
        <v>4822</v>
      </c>
      <c r="R5766" s="1175"/>
    </row>
    <row r="5767" spans="1:18">
      <c r="A5767">
        <v>5762</v>
      </c>
      <c r="B5767" s="6">
        <f>'EstRev 6-10'!G211</f>
        <v>0</v>
      </c>
      <c r="D5767" t="b">
        <f ca="1">E5767=B5767</f>
        <v>1</v>
      </c>
      <c r="E5767" cm="1">
        <f t="array" aca="1" ref="E5767" ca="1">IF(F5767&lt;&gt;"",INDIRECT("'"&amp;F5767&amp;"'!"&amp;G5767),"")</f>
        <v>0</v>
      </c>
      <c r="F5767" s="1175" t="s">
        <v>4465</v>
      </c>
      <c r="G5767" t="s">
        <v>4823</v>
      </c>
      <c r="R5767" s="1175"/>
    </row>
    <row r="5768" spans="1:18" ht="15.75" customHeight="1">
      <c r="A5768" s="1">
        <v>5763</v>
      </c>
      <c r="C5768" s="2" t="s">
        <v>3581</v>
      </c>
      <c r="E5768" t="str" cm="1">
        <f t="array" aca="1" ref="E5768" ca="1">IF(F5768&lt;&gt;"",INDIRECT("'"&amp;F5768&amp;"'!"&amp;G5768),"")</f>
        <v/>
      </c>
      <c r="F5768" s="550"/>
      <c r="R5768" s="1175"/>
    </row>
    <row r="5769" spans="1:18" ht="15.75" customHeight="1">
      <c r="A5769" s="1">
        <v>5764</v>
      </c>
      <c r="C5769" s="2" t="s">
        <v>3581</v>
      </c>
      <c r="E5769" t="str" cm="1">
        <f t="array" aca="1" ref="E5769" ca="1">IF(F5769&lt;&gt;"",INDIRECT("'"&amp;F5769&amp;"'!"&amp;G5769),"")</f>
        <v/>
      </c>
      <c r="F5769" s="550"/>
      <c r="R5769" s="1175"/>
    </row>
    <row r="5770" spans="1:18" ht="15.75" customHeight="1">
      <c r="A5770" s="1">
        <v>5765</v>
      </c>
      <c r="C5770" s="2" t="s">
        <v>3581</v>
      </c>
      <c r="E5770" t="str" cm="1">
        <f t="array" aca="1" ref="E5770" ca="1">IF(F5770&lt;&gt;"",INDIRECT("'"&amp;F5770&amp;"'!"&amp;G5770),"")</f>
        <v/>
      </c>
      <c r="F5770" s="550"/>
      <c r="R5770" s="1175"/>
    </row>
    <row r="5771" spans="1:18" ht="15.75" customHeight="1">
      <c r="A5771" s="1">
        <v>5766</v>
      </c>
      <c r="C5771" s="2" t="s">
        <v>3581</v>
      </c>
      <c r="E5771" t="str" cm="1">
        <f t="array" aca="1" ref="E5771" ca="1">IF(F5771&lt;&gt;"",INDIRECT("'"&amp;F5771&amp;"'!"&amp;G5771),"")</f>
        <v/>
      </c>
      <c r="F5771" s="550"/>
      <c r="R5771" s="1175"/>
    </row>
    <row r="5772" spans="1:18" ht="15.75" customHeight="1">
      <c r="A5772" s="1">
        <v>5767</v>
      </c>
      <c r="C5772" s="2" t="s">
        <v>3581</v>
      </c>
      <c r="E5772" t="str" cm="1">
        <f t="array" aca="1" ref="E5772" ca="1">IF(F5772&lt;&gt;"",INDIRECT("'"&amp;F5772&amp;"'!"&amp;G5772),"")</f>
        <v/>
      </c>
      <c r="F5772" s="550"/>
      <c r="R5772" s="1175"/>
    </row>
    <row r="5773" spans="1:18" ht="15" customHeight="1">
      <c r="A5773">
        <v>5768</v>
      </c>
      <c r="B5773" s="6">
        <f>'EstRev 6-10'!G213</f>
        <v>0</v>
      </c>
      <c r="D5773" t="b">
        <f ca="1">E5773=B5773</f>
        <v>1</v>
      </c>
      <c r="E5773" cm="1">
        <f t="array" aca="1" ref="E5773" ca="1">IF(F5773&lt;&gt;"",INDIRECT("'"&amp;F5773&amp;"'!"&amp;G5773),"")</f>
        <v>0</v>
      </c>
      <c r="F5773" s="1175" t="s">
        <v>4465</v>
      </c>
      <c r="G5773" t="s">
        <v>4824</v>
      </c>
      <c r="H5773" s="3"/>
      <c r="I5773" s="3"/>
      <c r="J5773" s="3"/>
    </row>
    <row r="5774" spans="1:18" ht="15.75" customHeight="1">
      <c r="A5774" s="1">
        <v>5769</v>
      </c>
      <c r="C5774" s="2" t="s">
        <v>3581</v>
      </c>
      <c r="E5774" t="str" cm="1">
        <f t="array" aca="1" ref="E5774" ca="1">IF(F5774&lt;&gt;"",INDIRECT("'"&amp;F5774&amp;"'!"&amp;G5774),"")</f>
        <v/>
      </c>
      <c r="F5774" s="550"/>
      <c r="R5774" s="1175"/>
    </row>
    <row r="5775" spans="1:18" ht="15.75" customHeight="1">
      <c r="A5775" s="1">
        <v>5770</v>
      </c>
      <c r="C5775" s="2" t="s">
        <v>3581</v>
      </c>
      <c r="E5775" t="str" cm="1">
        <f t="array" aca="1" ref="E5775" ca="1">IF(F5775&lt;&gt;"",INDIRECT("'"&amp;F5775&amp;"'!"&amp;G5775),"")</f>
        <v/>
      </c>
      <c r="F5775" s="550"/>
      <c r="R5775" s="1175"/>
    </row>
    <row r="5776" spans="1:18" ht="15.75" customHeight="1">
      <c r="A5776" s="1">
        <v>5771</v>
      </c>
      <c r="C5776" s="2" t="s">
        <v>3581</v>
      </c>
      <c r="E5776" t="str" cm="1">
        <f t="array" aca="1" ref="E5776" ca="1">IF(F5776&lt;&gt;"",INDIRECT("'"&amp;F5776&amp;"'!"&amp;G5776),"")</f>
        <v/>
      </c>
      <c r="F5776" s="550"/>
      <c r="R5776" s="1175"/>
    </row>
    <row r="5777" spans="1:18" ht="15.75" customHeight="1">
      <c r="A5777" s="1">
        <v>5772</v>
      </c>
      <c r="C5777" s="2" t="s">
        <v>3581</v>
      </c>
      <c r="E5777" t="str" cm="1">
        <f t="array" aca="1" ref="E5777" ca="1">IF(F5777&lt;&gt;"",INDIRECT("'"&amp;F5777&amp;"'!"&amp;G5777),"")</f>
        <v/>
      </c>
      <c r="F5777" s="550"/>
      <c r="R5777" s="1175"/>
    </row>
    <row r="5778" spans="1:18" ht="15.75" customHeight="1">
      <c r="A5778" s="1">
        <v>5773</v>
      </c>
      <c r="C5778" s="2" t="s">
        <v>3871</v>
      </c>
      <c r="E5778" t="str" cm="1">
        <f t="array" aca="1" ref="E5778" ca="1">IF(F5778&lt;&gt;"",INDIRECT("'"&amp;F5778&amp;"'!"&amp;G5778),"")</f>
        <v/>
      </c>
      <c r="F5778" s="550"/>
      <c r="R5778" s="1175"/>
    </row>
    <row r="5779" spans="1:18" ht="15.75" customHeight="1">
      <c r="A5779" s="1">
        <v>5774</v>
      </c>
      <c r="C5779" s="2" t="s">
        <v>3581</v>
      </c>
      <c r="E5779" t="str" cm="1">
        <f t="array" aca="1" ref="E5779" ca="1">IF(F5779&lt;&gt;"",INDIRECT("'"&amp;F5779&amp;"'!"&amp;G5779),"")</f>
        <v/>
      </c>
      <c r="F5779" s="550"/>
      <c r="R5779" s="1175"/>
    </row>
    <row r="5780" spans="1:18" ht="15.75" customHeight="1">
      <c r="A5780" s="1">
        <v>5775</v>
      </c>
      <c r="C5780" s="2" t="s">
        <v>3581</v>
      </c>
      <c r="E5780" t="str" cm="1">
        <f t="array" aca="1" ref="E5780" ca="1">IF(F5780&lt;&gt;"",INDIRECT("'"&amp;F5780&amp;"'!"&amp;G5780),"")</f>
        <v/>
      </c>
      <c r="F5780" s="550"/>
      <c r="R5780" s="1175"/>
    </row>
    <row r="5781" spans="1:18" ht="15.75" customHeight="1">
      <c r="A5781" s="1">
        <v>5776</v>
      </c>
      <c r="C5781" s="2" t="s">
        <v>3581</v>
      </c>
      <c r="E5781" t="str" cm="1">
        <f t="array" aca="1" ref="E5781" ca="1">IF(F5781&lt;&gt;"",INDIRECT("'"&amp;F5781&amp;"'!"&amp;G5781),"")</f>
        <v/>
      </c>
      <c r="F5781" s="550"/>
      <c r="R5781" s="1175"/>
    </row>
    <row r="5782" spans="1:18" ht="15.75" customHeight="1">
      <c r="A5782" s="1">
        <v>5777</v>
      </c>
      <c r="C5782" s="2" t="s">
        <v>3581</v>
      </c>
      <c r="E5782" t="str" cm="1">
        <f t="array" aca="1" ref="E5782" ca="1">IF(F5782&lt;&gt;"",INDIRECT("'"&amp;F5782&amp;"'!"&amp;G5782),"")</f>
        <v/>
      </c>
      <c r="F5782" s="550"/>
      <c r="R5782" s="1175"/>
    </row>
    <row r="5783" spans="1:18" ht="15.75" customHeight="1">
      <c r="A5783" s="1">
        <v>5778</v>
      </c>
      <c r="C5783" s="2" t="s">
        <v>3871</v>
      </c>
      <c r="E5783" t="str" cm="1">
        <f t="array" aca="1" ref="E5783" ca="1">IF(F5783&lt;&gt;"",INDIRECT("'"&amp;F5783&amp;"'!"&amp;G5783),"")</f>
        <v/>
      </c>
      <c r="F5783" s="550"/>
      <c r="R5783" s="1175"/>
    </row>
    <row r="5784" spans="1:18" ht="15.75" customHeight="1">
      <c r="A5784" s="1">
        <v>5779</v>
      </c>
      <c r="C5784" s="2" t="s">
        <v>3871</v>
      </c>
      <c r="E5784" t="str" cm="1">
        <f t="array" aca="1" ref="E5784" ca="1">IF(F5784&lt;&gt;"",INDIRECT("'"&amp;F5784&amp;"'!"&amp;G5784),"")</f>
        <v/>
      </c>
      <c r="F5784" s="550"/>
      <c r="R5784" s="1175"/>
    </row>
    <row r="5785" spans="1:18" ht="15.75" customHeight="1">
      <c r="A5785" s="1">
        <v>5780</v>
      </c>
      <c r="C5785" s="2" t="s">
        <v>3581</v>
      </c>
      <c r="E5785" t="str" cm="1">
        <f t="array" aca="1" ref="E5785" ca="1">IF(F5785&lt;&gt;"",INDIRECT("'"&amp;F5785&amp;"'!"&amp;G5785),"")</f>
        <v/>
      </c>
      <c r="F5785" s="550"/>
      <c r="R5785" s="1175"/>
    </row>
    <row r="5786" spans="1:18" ht="15.75" customHeight="1">
      <c r="A5786" s="1">
        <v>5781</v>
      </c>
      <c r="C5786" s="2" t="s">
        <v>3581</v>
      </c>
      <c r="E5786" t="str" cm="1">
        <f t="array" aca="1" ref="E5786" ca="1">IF(F5786&lt;&gt;"",INDIRECT("'"&amp;F5786&amp;"'!"&amp;G5786),"")</f>
        <v/>
      </c>
      <c r="F5786" s="550"/>
      <c r="R5786" s="1175"/>
    </row>
    <row r="5787" spans="1:18" ht="15.75" customHeight="1">
      <c r="A5787" s="1">
        <v>5782</v>
      </c>
      <c r="C5787" s="2" t="s">
        <v>3581</v>
      </c>
      <c r="E5787" t="str" cm="1">
        <f t="array" aca="1" ref="E5787" ca="1">IF(F5787&lt;&gt;"",INDIRECT("'"&amp;F5787&amp;"'!"&amp;G5787),"")</f>
        <v/>
      </c>
      <c r="F5787" s="550"/>
      <c r="R5787" s="1175"/>
    </row>
    <row r="5788" spans="1:18" ht="15" customHeight="1">
      <c r="A5788">
        <v>5783</v>
      </c>
      <c r="B5788" s="6">
        <f>'EstRev 6-10'!G215</f>
        <v>0</v>
      </c>
      <c r="D5788" t="b">
        <f ca="1">E5788=B5788</f>
        <v>1</v>
      </c>
      <c r="E5788" cm="1">
        <f t="array" aca="1" ref="E5788" ca="1">IF(F5788&lt;&gt;"",INDIRECT("'"&amp;F5788&amp;"'!"&amp;G5788),"")</f>
        <v>0</v>
      </c>
      <c r="F5788" s="1175" t="s">
        <v>4465</v>
      </c>
      <c r="G5788" t="s">
        <v>4825</v>
      </c>
      <c r="H5788" s="3"/>
      <c r="I5788" s="3"/>
      <c r="J5788" s="3"/>
    </row>
    <row r="5789" spans="1:18" ht="15.75" customHeight="1">
      <c r="A5789" s="1">
        <v>5784</v>
      </c>
      <c r="C5789" s="2" t="s">
        <v>3581</v>
      </c>
      <c r="E5789" t="str" cm="1">
        <f t="array" aca="1" ref="E5789" ca="1">IF(F5789&lt;&gt;"",INDIRECT("'"&amp;F5789&amp;"'!"&amp;G5789),"")</f>
        <v/>
      </c>
      <c r="F5789" s="550"/>
      <c r="R5789" s="1175"/>
    </row>
    <row r="5790" spans="1:18" ht="15.75" customHeight="1">
      <c r="A5790" s="1">
        <v>5785</v>
      </c>
      <c r="C5790" s="2" t="s">
        <v>3581</v>
      </c>
      <c r="E5790" t="str" cm="1">
        <f t="array" aca="1" ref="E5790" ca="1">IF(F5790&lt;&gt;"",INDIRECT("'"&amp;F5790&amp;"'!"&amp;G5790),"")</f>
        <v/>
      </c>
      <c r="F5790" s="550"/>
      <c r="R5790" s="1175"/>
    </row>
    <row r="5791" spans="1:18" ht="15" customHeight="1">
      <c r="A5791">
        <v>5786</v>
      </c>
      <c r="B5791" s="6">
        <f>'EstRev 6-10'!G217</f>
        <v>0</v>
      </c>
      <c r="D5791" t="b">
        <f ca="1">E5791=B5791</f>
        <v>1</v>
      </c>
      <c r="E5791" cm="1">
        <f t="array" aca="1" ref="E5791" ca="1">IF(F5791&lt;&gt;"",INDIRECT("'"&amp;F5791&amp;"'!"&amp;G5791),"")</f>
        <v>0</v>
      </c>
      <c r="F5791" s="1175" t="s">
        <v>4465</v>
      </c>
      <c r="G5791" t="s">
        <v>4826</v>
      </c>
      <c r="H5791" s="3"/>
      <c r="I5791" s="3"/>
      <c r="J5791" s="3"/>
    </row>
    <row r="5792" spans="1:18" ht="15.75" customHeight="1">
      <c r="A5792" s="1">
        <v>5787</v>
      </c>
      <c r="C5792" s="2" t="s">
        <v>3581</v>
      </c>
      <c r="E5792" t="str" cm="1">
        <f t="array" aca="1" ref="E5792" ca="1">IF(F5792&lt;&gt;"",INDIRECT("'"&amp;F5792&amp;"'!"&amp;G5792),"")</f>
        <v/>
      </c>
      <c r="F5792" s="550"/>
      <c r="R5792" s="1175"/>
    </row>
    <row r="5793" spans="1:18" ht="15.75" customHeight="1">
      <c r="A5793" s="1">
        <v>5788</v>
      </c>
      <c r="C5793" s="2" t="s">
        <v>3581</v>
      </c>
      <c r="E5793" t="str" cm="1">
        <f t="array" aca="1" ref="E5793" ca="1">IF(F5793&lt;&gt;"",INDIRECT("'"&amp;F5793&amp;"'!"&amp;G5793),"")</f>
        <v/>
      </c>
      <c r="F5793" s="550"/>
      <c r="R5793" s="1175"/>
    </row>
    <row r="5794" spans="1:18" ht="15.75" customHeight="1">
      <c r="A5794" s="1">
        <v>5789</v>
      </c>
      <c r="C5794" s="2" t="s">
        <v>3581</v>
      </c>
      <c r="E5794" t="str" cm="1">
        <f t="array" aca="1" ref="E5794" ca="1">IF(F5794&lt;&gt;"",INDIRECT("'"&amp;F5794&amp;"'!"&amp;G5794),"")</f>
        <v/>
      </c>
      <c r="F5794" s="550"/>
      <c r="R5794" s="1175"/>
    </row>
    <row r="5795" spans="1:18" ht="15.75" customHeight="1">
      <c r="A5795" s="1">
        <v>5790</v>
      </c>
      <c r="C5795" s="2" t="s">
        <v>3581</v>
      </c>
      <c r="E5795" t="str" cm="1">
        <f t="array" aca="1" ref="E5795" ca="1">IF(F5795&lt;&gt;"",INDIRECT("'"&amp;F5795&amp;"'!"&amp;G5795),"")</f>
        <v/>
      </c>
      <c r="F5795" s="550"/>
      <c r="R5795" s="1175"/>
    </row>
    <row r="5796" spans="1:18" ht="15.75" customHeight="1">
      <c r="A5796" s="1">
        <v>5791</v>
      </c>
      <c r="C5796" s="2" t="s">
        <v>3581</v>
      </c>
      <c r="E5796" t="str" cm="1">
        <f t="array" aca="1" ref="E5796" ca="1">IF(F5796&lt;&gt;"",INDIRECT("'"&amp;F5796&amp;"'!"&amp;G5796),"")</f>
        <v/>
      </c>
      <c r="F5796" s="550"/>
      <c r="R5796" s="1175"/>
    </row>
    <row r="5797" spans="1:18" ht="15" customHeight="1">
      <c r="A5797">
        <v>5792</v>
      </c>
      <c r="B5797" s="6">
        <f>'EstRev 6-10'!G218</f>
        <v>0</v>
      </c>
      <c r="D5797" t="b">
        <f ca="1">E5797=B5797</f>
        <v>1</v>
      </c>
      <c r="E5797" cm="1">
        <f t="array" aca="1" ref="E5797" ca="1">IF(F5797&lt;&gt;"",INDIRECT("'"&amp;F5797&amp;"'!"&amp;G5797),"")</f>
        <v>0</v>
      </c>
      <c r="F5797" s="1175" t="s">
        <v>4465</v>
      </c>
      <c r="G5797" t="s">
        <v>4827</v>
      </c>
      <c r="H5797" s="3"/>
      <c r="I5797" s="3"/>
      <c r="J5797" s="3"/>
    </row>
    <row r="5798" spans="1:18" ht="15.75" customHeight="1">
      <c r="A5798" s="1">
        <v>5793</v>
      </c>
      <c r="C5798" s="2" t="s">
        <v>3581</v>
      </c>
      <c r="E5798" t="str" cm="1">
        <f t="array" aca="1" ref="E5798" ca="1">IF(F5798&lt;&gt;"",INDIRECT("'"&amp;F5798&amp;"'!"&amp;G5798),"")</f>
        <v/>
      </c>
      <c r="F5798" s="550"/>
      <c r="R5798" s="1175"/>
    </row>
    <row r="5799" spans="1:18" ht="15" customHeight="1">
      <c r="A5799">
        <v>5794</v>
      </c>
      <c r="B5799" s="6">
        <f>'EstRev 6-10'!G226</f>
        <v>0</v>
      </c>
      <c r="D5799" t="b">
        <f ca="1">E5799=B5799</f>
        <v>1</v>
      </c>
      <c r="E5799" cm="1">
        <f t="array" aca="1" ref="E5799" ca="1">IF(F5799&lt;&gt;"",INDIRECT("'"&amp;F5799&amp;"'!"&amp;G5799),"")</f>
        <v>0</v>
      </c>
      <c r="F5799" s="1175" t="s">
        <v>4465</v>
      </c>
      <c r="G5799" t="s">
        <v>4828</v>
      </c>
      <c r="H5799" s="3"/>
      <c r="I5799" s="3"/>
      <c r="J5799" s="3"/>
    </row>
    <row r="5800" spans="1:18" ht="15.75" customHeight="1">
      <c r="A5800" s="1">
        <v>5795</v>
      </c>
      <c r="C5800" s="2" t="s">
        <v>4551</v>
      </c>
      <c r="E5800" t="str" cm="1">
        <f t="array" aca="1" ref="E5800" ca="1">IF(F5800&lt;&gt;"",INDIRECT("'"&amp;F5800&amp;"'!"&amp;G5800),"")</f>
        <v/>
      </c>
      <c r="F5800" s="550"/>
      <c r="R5800" s="1175"/>
    </row>
    <row r="5801" spans="1:18" ht="15.75" customHeight="1">
      <c r="A5801" s="1">
        <v>5796</v>
      </c>
      <c r="C5801" s="2" t="s">
        <v>3581</v>
      </c>
      <c r="E5801" t="str" cm="1">
        <f t="array" aca="1" ref="E5801" ca="1">IF(F5801&lt;&gt;"",INDIRECT("'"&amp;F5801&amp;"'!"&amp;G5801),"")</f>
        <v/>
      </c>
      <c r="F5801" s="550"/>
      <c r="R5801" s="1175"/>
    </row>
    <row r="5802" spans="1:18" ht="15" customHeight="1">
      <c r="A5802">
        <v>5797</v>
      </c>
      <c r="B5802" s="6">
        <f>'EstRev 6-10'!G228</f>
        <v>0</v>
      </c>
      <c r="D5802" t="b">
        <f ca="1">E5802=B5802</f>
        <v>1</v>
      </c>
      <c r="E5802" cm="1">
        <f t="array" aca="1" ref="E5802" ca="1">IF(F5802&lt;&gt;"",INDIRECT("'"&amp;F5802&amp;"'!"&amp;G5802),"")</f>
        <v>0</v>
      </c>
      <c r="F5802" s="1175" t="s">
        <v>4465</v>
      </c>
      <c r="G5802" t="s">
        <v>4829</v>
      </c>
      <c r="H5802" s="3"/>
      <c r="I5802" s="3"/>
      <c r="J5802" s="3"/>
    </row>
    <row r="5803" spans="1:18" ht="15.75" customHeight="1">
      <c r="A5803" s="1">
        <v>5798</v>
      </c>
      <c r="C5803" s="2" t="s">
        <v>3581</v>
      </c>
      <c r="E5803" t="str" cm="1">
        <f t="array" aca="1" ref="E5803" ca="1">IF(F5803&lt;&gt;"",INDIRECT("'"&amp;F5803&amp;"'!"&amp;G5803),"")</f>
        <v/>
      </c>
      <c r="F5803" s="550"/>
      <c r="R5803" s="1175"/>
    </row>
    <row r="5804" spans="1:18" ht="15" customHeight="1">
      <c r="A5804">
        <v>5799</v>
      </c>
      <c r="B5804" s="6">
        <f>'EstRev 6-10'!G229</f>
        <v>0</v>
      </c>
      <c r="D5804" t="b">
        <f ca="1">E5804=B5804</f>
        <v>1</v>
      </c>
      <c r="E5804" cm="1">
        <f t="array" aca="1" ref="E5804" ca="1">IF(F5804&lt;&gt;"",INDIRECT("'"&amp;F5804&amp;"'!"&amp;G5804),"")</f>
        <v>0</v>
      </c>
      <c r="F5804" s="1175" t="s">
        <v>4465</v>
      </c>
      <c r="G5804" t="s">
        <v>4830</v>
      </c>
      <c r="H5804" s="3"/>
      <c r="I5804" s="3"/>
      <c r="J5804" s="3"/>
    </row>
    <row r="5805" spans="1:18" ht="15.75" customHeight="1">
      <c r="A5805" s="1">
        <v>5800</v>
      </c>
      <c r="C5805" s="2" t="s">
        <v>3581</v>
      </c>
      <c r="E5805" t="str" cm="1">
        <f t="array" aca="1" ref="E5805" ca="1">IF(F5805&lt;&gt;"",INDIRECT("'"&amp;F5805&amp;"'!"&amp;G5805),"")</f>
        <v/>
      </c>
      <c r="F5805" s="550"/>
      <c r="R5805" s="1175"/>
    </row>
    <row r="5806" spans="1:18" ht="15.75" customHeight="1">
      <c r="A5806" s="1">
        <v>5801</v>
      </c>
      <c r="C5806" s="2" t="s">
        <v>3871</v>
      </c>
      <c r="E5806" t="str" cm="1">
        <f t="array" aca="1" ref="E5806" ca="1">IF(F5806&lt;&gt;"",INDIRECT("'"&amp;F5806&amp;"'!"&amp;G5806),"")</f>
        <v/>
      </c>
      <c r="F5806" s="550"/>
      <c r="R5806" s="1175"/>
    </row>
    <row r="5807" spans="1:18" ht="15" customHeight="1">
      <c r="A5807">
        <v>5802</v>
      </c>
      <c r="B5807" s="6">
        <f>'EstRev 6-10'!G238</f>
        <v>0</v>
      </c>
      <c r="D5807" t="b">
        <f ca="1">E5807=B5807</f>
        <v>1</v>
      </c>
      <c r="E5807" cm="1">
        <f t="array" aca="1" ref="E5807" ca="1">IF(F5807&lt;&gt;"",INDIRECT("'"&amp;F5807&amp;"'!"&amp;G5807),"")</f>
        <v>0</v>
      </c>
      <c r="F5807" s="1175" t="s">
        <v>4465</v>
      </c>
      <c r="G5807" t="s">
        <v>4831</v>
      </c>
      <c r="H5807" s="3"/>
      <c r="I5807" s="3"/>
      <c r="J5807" s="3"/>
    </row>
    <row r="5808" spans="1:18" ht="15.75" customHeight="1">
      <c r="A5808" s="1">
        <v>5803</v>
      </c>
      <c r="C5808" s="2" t="s">
        <v>3581</v>
      </c>
      <c r="E5808" t="str" cm="1">
        <f t="array" aca="1" ref="E5808" ca="1">IF(F5808&lt;&gt;"",INDIRECT("'"&amp;F5808&amp;"'!"&amp;G5808),"")</f>
        <v/>
      </c>
      <c r="F5808" s="550"/>
      <c r="R5808" s="1175"/>
    </row>
    <row r="5809" spans="1:18" ht="15.75" customHeight="1">
      <c r="A5809" s="1">
        <v>5804</v>
      </c>
      <c r="C5809" s="2" t="s">
        <v>3581</v>
      </c>
      <c r="E5809" t="str" cm="1">
        <f t="array" aca="1" ref="E5809" ca="1">IF(F5809&lt;&gt;"",INDIRECT("'"&amp;F5809&amp;"'!"&amp;G5809),"")</f>
        <v/>
      </c>
      <c r="F5809" s="550"/>
      <c r="R5809" s="1175"/>
    </row>
    <row r="5810" spans="1:18" ht="15.75" customHeight="1">
      <c r="A5810" s="1">
        <v>5805</v>
      </c>
      <c r="C5810" s="2" t="s">
        <v>3581</v>
      </c>
      <c r="E5810" t="str" cm="1">
        <f t="array" aca="1" ref="E5810" ca="1">IF(F5810&lt;&gt;"",INDIRECT("'"&amp;F5810&amp;"'!"&amp;G5810),"")</f>
        <v/>
      </c>
      <c r="F5810" s="550"/>
      <c r="R5810" s="1175"/>
    </row>
    <row r="5811" spans="1:18" ht="15.75" customHeight="1">
      <c r="A5811" s="1">
        <v>5806</v>
      </c>
      <c r="C5811" s="2" t="s">
        <v>3581</v>
      </c>
      <c r="E5811" t="str" cm="1">
        <f t="array" aca="1" ref="E5811" ca="1">IF(F5811&lt;&gt;"",INDIRECT("'"&amp;F5811&amp;"'!"&amp;G5811),"")</f>
        <v/>
      </c>
      <c r="F5811" s="550"/>
      <c r="R5811" s="1175"/>
    </row>
    <row r="5812" spans="1:18" ht="15.75" customHeight="1">
      <c r="A5812" s="1">
        <v>5807</v>
      </c>
      <c r="C5812" s="2" t="s">
        <v>3581</v>
      </c>
      <c r="E5812" t="str" cm="1">
        <f t="array" aca="1" ref="E5812" ca="1">IF(F5812&lt;&gt;"",INDIRECT("'"&amp;F5812&amp;"'!"&amp;G5812),"")</f>
        <v/>
      </c>
      <c r="F5812" s="550"/>
      <c r="R5812" s="1175"/>
    </row>
    <row r="5813" spans="1:18" ht="15" customHeight="1">
      <c r="A5813">
        <v>5808</v>
      </c>
      <c r="B5813" s="6">
        <f>'EstRev 6-10'!G239</f>
        <v>0</v>
      </c>
      <c r="D5813" t="b">
        <f t="shared" ref="D5813:D5832" ca="1" si="84">E5813=B5813</f>
        <v>1</v>
      </c>
      <c r="E5813" cm="1">
        <f t="array" aca="1" ref="E5813" ca="1">IF(F5813&lt;&gt;"",INDIRECT("'"&amp;F5813&amp;"'!"&amp;G5813),"")</f>
        <v>0</v>
      </c>
      <c r="F5813" s="1175" t="s">
        <v>4465</v>
      </c>
      <c r="G5813" t="s">
        <v>4832</v>
      </c>
      <c r="H5813" s="3"/>
      <c r="I5813" s="3"/>
      <c r="J5813" s="3"/>
    </row>
    <row r="5814" spans="1:18" ht="15" customHeight="1">
      <c r="A5814">
        <v>5809</v>
      </c>
      <c r="B5814" s="6">
        <f>'EstRev 6-10'!G240</f>
        <v>0</v>
      </c>
      <c r="D5814" t="b">
        <f t="shared" ca="1" si="84"/>
        <v>1</v>
      </c>
      <c r="E5814" cm="1">
        <f t="array" aca="1" ref="E5814" ca="1">IF(F5814&lt;&gt;"",INDIRECT("'"&amp;F5814&amp;"'!"&amp;G5814),"")</f>
        <v>0</v>
      </c>
      <c r="F5814" s="1175" t="s">
        <v>4465</v>
      </c>
      <c r="G5814" t="s">
        <v>4833</v>
      </c>
      <c r="H5814" s="3"/>
      <c r="I5814" s="3"/>
      <c r="J5814" s="3"/>
    </row>
    <row r="5815" spans="1:18" ht="15" customHeight="1">
      <c r="A5815">
        <v>5810</v>
      </c>
      <c r="B5815" s="6">
        <f>'EstRev 6-10'!H5</f>
        <v>0</v>
      </c>
      <c r="D5815" t="b">
        <f t="shared" ca="1" si="84"/>
        <v>1</v>
      </c>
      <c r="E5815" cm="1">
        <f t="array" aca="1" ref="E5815" ca="1">IF(F5815&lt;&gt;"",INDIRECT("'"&amp;F5815&amp;"'!"&amp;G5815),"")</f>
        <v>0</v>
      </c>
      <c r="F5815" s="1175" t="s">
        <v>4465</v>
      </c>
      <c r="G5815" t="s">
        <v>3831</v>
      </c>
      <c r="H5815" s="3"/>
      <c r="I5815" s="3"/>
      <c r="J5815" s="3"/>
    </row>
    <row r="5816" spans="1:18" ht="15" customHeight="1">
      <c r="A5816">
        <v>5811</v>
      </c>
      <c r="B5816" s="6">
        <f>'EstRev 6-10'!H11</f>
        <v>0</v>
      </c>
      <c r="D5816" t="b">
        <f t="shared" ca="1" si="84"/>
        <v>1</v>
      </c>
      <c r="E5816" cm="1">
        <f t="array" aca="1" ref="E5816" ca="1">IF(F5816&lt;&gt;"",INDIRECT("'"&amp;F5816&amp;"'!"&amp;G5816),"")</f>
        <v>0</v>
      </c>
      <c r="F5816" s="1175" t="s">
        <v>4465</v>
      </c>
      <c r="G5816" t="s">
        <v>3587</v>
      </c>
      <c r="H5816" s="3"/>
      <c r="I5816" s="3"/>
      <c r="J5816" s="3"/>
    </row>
    <row r="5817" spans="1:18">
      <c r="A5817">
        <v>5812</v>
      </c>
      <c r="B5817" s="6">
        <f>'EstRev 6-10'!H12</f>
        <v>0</v>
      </c>
      <c r="D5817" t="b">
        <f t="shared" ca="1" si="84"/>
        <v>1</v>
      </c>
      <c r="E5817" cm="1">
        <f t="array" aca="1" ref="E5817" ca="1">IF(F5817&lt;&gt;"",INDIRECT("'"&amp;F5817&amp;"'!"&amp;G5817),"")</f>
        <v>0</v>
      </c>
      <c r="F5817" s="1175" t="s">
        <v>4465</v>
      </c>
      <c r="G5817" t="s">
        <v>3588</v>
      </c>
      <c r="R5817" s="1175"/>
    </row>
    <row r="5818" spans="1:18">
      <c r="A5818">
        <v>5813</v>
      </c>
      <c r="B5818" s="6">
        <f>'EstRev 6-10'!H14</f>
        <v>0</v>
      </c>
      <c r="D5818" t="b">
        <f t="shared" ca="1" si="84"/>
        <v>1</v>
      </c>
      <c r="E5818" cm="1">
        <f t="array" aca="1" ref="E5818" ca="1">IF(F5818&lt;&gt;"",INDIRECT("'"&amp;F5818&amp;"'!"&amp;G5818),"")</f>
        <v>0</v>
      </c>
      <c r="F5818" s="1175" t="s">
        <v>4465</v>
      </c>
      <c r="G5818" t="s">
        <v>3832</v>
      </c>
      <c r="R5818" s="1175"/>
    </row>
    <row r="5819" spans="1:18" ht="15" customHeight="1">
      <c r="A5819">
        <v>5814</v>
      </c>
      <c r="B5819" s="6">
        <f>'EstRev 6-10'!H15</f>
        <v>0</v>
      </c>
      <c r="D5819" t="b">
        <f t="shared" ca="1" si="84"/>
        <v>1</v>
      </c>
      <c r="E5819" cm="1">
        <f t="array" aca="1" ref="E5819" ca="1">IF(F5819&lt;&gt;"",INDIRECT("'"&amp;F5819&amp;"'!"&amp;G5819),"")</f>
        <v>0</v>
      </c>
      <c r="F5819" s="1175" t="s">
        <v>4465</v>
      </c>
      <c r="G5819" t="s">
        <v>3833</v>
      </c>
      <c r="H5819" s="3"/>
      <c r="I5819" s="3"/>
      <c r="J5819" s="3"/>
    </row>
    <row r="5820" spans="1:18" ht="15" customHeight="1">
      <c r="A5820">
        <v>5815</v>
      </c>
      <c r="B5820" s="6">
        <f>'EstRev 6-10'!H16</f>
        <v>0</v>
      </c>
      <c r="D5820" t="b">
        <f t="shared" ca="1" si="84"/>
        <v>1</v>
      </c>
      <c r="E5820" cm="1">
        <f t="array" aca="1" ref="E5820" ca="1">IF(F5820&lt;&gt;"",INDIRECT("'"&amp;F5820&amp;"'!"&amp;G5820),"")</f>
        <v>0</v>
      </c>
      <c r="F5820" s="1175" t="s">
        <v>4465</v>
      </c>
      <c r="G5820" t="s">
        <v>3590</v>
      </c>
      <c r="H5820" s="3"/>
      <c r="I5820" s="3"/>
      <c r="J5820" s="3"/>
    </row>
    <row r="5821" spans="1:18" ht="15" customHeight="1">
      <c r="A5821">
        <v>5816</v>
      </c>
      <c r="B5821" s="6">
        <f>'EstRev 6-10'!H17</f>
        <v>0</v>
      </c>
      <c r="D5821" t="b">
        <f t="shared" ca="1" si="84"/>
        <v>1</v>
      </c>
      <c r="E5821" cm="1">
        <f t="array" aca="1" ref="E5821" ca="1">IF(F5821&lt;&gt;"",INDIRECT("'"&amp;F5821&amp;"'!"&amp;G5821),"")</f>
        <v>0</v>
      </c>
      <c r="F5821" s="1175" t="s">
        <v>4465</v>
      </c>
      <c r="G5821" t="s">
        <v>4834</v>
      </c>
      <c r="H5821" s="3"/>
      <c r="I5821" s="3"/>
      <c r="J5821" s="3"/>
    </row>
    <row r="5822" spans="1:18" ht="15" customHeight="1">
      <c r="A5822">
        <v>5817</v>
      </c>
      <c r="B5822" s="6">
        <f>'EstRev 6-10'!H18</f>
        <v>0</v>
      </c>
      <c r="D5822" t="b">
        <f t="shared" ca="1" si="84"/>
        <v>1</v>
      </c>
      <c r="E5822" cm="1">
        <f t="array" aca="1" ref="E5822" ca="1">IF(F5822&lt;&gt;"",INDIRECT("'"&amp;F5822&amp;"'!"&amp;G5822),"")</f>
        <v>0</v>
      </c>
      <c r="F5822" s="1175" t="s">
        <v>4465</v>
      </c>
      <c r="G5822" t="s">
        <v>3523</v>
      </c>
      <c r="H5822" s="3"/>
      <c r="I5822" s="3"/>
      <c r="J5822" s="3"/>
    </row>
    <row r="5823" spans="1:18" ht="15" customHeight="1">
      <c r="A5823">
        <v>5818</v>
      </c>
      <c r="B5823" s="6">
        <f>'EstRev 6-10'!H65</f>
        <v>0</v>
      </c>
      <c r="D5823" t="b">
        <f t="shared" ca="1" si="84"/>
        <v>1</v>
      </c>
      <c r="E5823" cm="1">
        <f t="array" aca="1" ref="E5823" ca="1">IF(F5823&lt;&gt;"",INDIRECT("'"&amp;F5823&amp;"'!"&amp;G5823),"")</f>
        <v>0</v>
      </c>
      <c r="F5823" s="1175" t="s">
        <v>4465</v>
      </c>
      <c r="G5823" t="s">
        <v>3856</v>
      </c>
      <c r="H5823" s="3"/>
      <c r="I5823" s="3"/>
      <c r="J5823" s="3"/>
    </row>
    <row r="5824" spans="1:18" ht="15" customHeight="1">
      <c r="A5824">
        <v>5819</v>
      </c>
      <c r="B5824" s="6">
        <f>'EstRev 6-10'!H66</f>
        <v>0</v>
      </c>
      <c r="D5824" t="b">
        <f t="shared" ca="1" si="84"/>
        <v>1</v>
      </c>
      <c r="E5824" cm="1">
        <f t="array" aca="1" ref="E5824" ca="1">IF(F5824&lt;&gt;"",INDIRECT("'"&amp;F5824&amp;"'!"&amp;G5824),"")</f>
        <v>0</v>
      </c>
      <c r="F5824" s="1175" t="s">
        <v>4465</v>
      </c>
      <c r="G5824" t="s">
        <v>3857</v>
      </c>
      <c r="H5824" s="3"/>
      <c r="I5824" s="3"/>
      <c r="J5824" s="3"/>
    </row>
    <row r="5825" spans="1:18" ht="15" customHeight="1">
      <c r="A5825">
        <v>5820</v>
      </c>
      <c r="B5825" s="6">
        <f>'EstRev 6-10'!H68</f>
        <v>0</v>
      </c>
      <c r="D5825" t="b">
        <f t="shared" ca="1" si="84"/>
        <v>1</v>
      </c>
      <c r="E5825" cm="1">
        <f t="array" aca="1" ref="E5825" ca="1">IF(F5825&lt;&gt;"",INDIRECT("'"&amp;F5825&amp;"'!"&amp;G5825),"")</f>
        <v>0</v>
      </c>
      <c r="F5825" s="1175" t="s">
        <v>4465</v>
      </c>
      <c r="G5825" t="s">
        <v>4835</v>
      </c>
      <c r="H5825" s="3"/>
      <c r="I5825" s="3"/>
      <c r="J5825" s="3"/>
    </row>
    <row r="5826" spans="1:18" ht="15" customHeight="1">
      <c r="A5826">
        <v>5821</v>
      </c>
      <c r="B5826" s="6">
        <f>'EstRev 6-10'!H99</f>
        <v>0</v>
      </c>
      <c r="D5826" t="b">
        <f t="shared" ca="1" si="84"/>
        <v>1</v>
      </c>
      <c r="E5826" cm="1">
        <f t="array" aca="1" ref="E5826" ca="1">IF(F5826&lt;&gt;"",INDIRECT("'"&amp;F5826&amp;"'!"&amp;G5826),"")</f>
        <v>0</v>
      </c>
      <c r="F5826" s="1175" t="s">
        <v>4465</v>
      </c>
      <c r="G5826" t="s">
        <v>4836</v>
      </c>
      <c r="H5826" s="3"/>
      <c r="I5826" s="3"/>
      <c r="J5826" s="3"/>
    </row>
    <row r="5827" spans="1:18" ht="15" customHeight="1">
      <c r="A5827">
        <v>5822</v>
      </c>
      <c r="B5827" s="6">
        <f>'EstRev 6-10'!H102</f>
        <v>0</v>
      </c>
      <c r="D5827" t="b">
        <f t="shared" ca="1" si="84"/>
        <v>1</v>
      </c>
      <c r="E5827" cm="1">
        <f t="array" aca="1" ref="E5827" ca="1">IF(F5827&lt;&gt;"",INDIRECT("'"&amp;F5827&amp;"'!"&amp;G5827),"")</f>
        <v>0</v>
      </c>
      <c r="F5827" s="1175" t="s">
        <v>4465</v>
      </c>
      <c r="G5827" t="s">
        <v>4837</v>
      </c>
      <c r="H5827" s="3"/>
      <c r="I5827" s="3"/>
      <c r="J5827" s="3"/>
    </row>
    <row r="5828" spans="1:18" ht="15" customHeight="1">
      <c r="A5828">
        <v>5823</v>
      </c>
      <c r="B5828" s="6">
        <f>'EstRev 6-10'!H107</f>
        <v>0</v>
      </c>
      <c r="D5828" t="b">
        <f t="shared" ca="1" si="84"/>
        <v>1</v>
      </c>
      <c r="E5828" cm="1">
        <f t="array" aca="1" ref="E5828" ca="1">IF(F5828&lt;&gt;"",INDIRECT("'"&amp;F5828&amp;"'!"&amp;G5828),"")</f>
        <v>0</v>
      </c>
      <c r="F5828" s="1175" t="s">
        <v>4465</v>
      </c>
      <c r="G5828" t="s">
        <v>3869</v>
      </c>
      <c r="H5828" s="3"/>
      <c r="I5828" s="3"/>
      <c r="J5828" s="3"/>
    </row>
    <row r="5829" spans="1:18" ht="15" customHeight="1">
      <c r="A5829">
        <v>5824</v>
      </c>
      <c r="B5829" s="6">
        <f>'EstRev 6-10'!H110</f>
        <v>0</v>
      </c>
      <c r="D5829" t="b">
        <f t="shared" ca="1" si="84"/>
        <v>1</v>
      </c>
      <c r="E5829" cm="1">
        <f t="array" aca="1" ref="E5829" ca="1">IF(F5829&lt;&gt;"",INDIRECT("'"&amp;F5829&amp;"'!"&amp;G5829),"")</f>
        <v>0</v>
      </c>
      <c r="F5829" s="1175" t="s">
        <v>4465</v>
      </c>
      <c r="G5829" t="s">
        <v>4230</v>
      </c>
      <c r="H5829" s="3"/>
      <c r="I5829" s="3"/>
      <c r="J5829" s="3"/>
    </row>
    <row r="5830" spans="1:18" ht="15" customHeight="1">
      <c r="A5830">
        <v>5825</v>
      </c>
      <c r="B5830" s="6">
        <f>'EstRev 6-10'!H111</f>
        <v>0</v>
      </c>
      <c r="D5830" t="b">
        <f t="shared" ca="1" si="84"/>
        <v>1</v>
      </c>
      <c r="E5830" cm="1">
        <f t="array" aca="1" ref="E5830" ca="1">IF(F5830&lt;&gt;"",INDIRECT("'"&amp;F5830&amp;"'!"&amp;G5830),"")</f>
        <v>0</v>
      </c>
      <c r="F5830" s="1175" t="s">
        <v>4465</v>
      </c>
      <c r="G5830" t="s">
        <v>3872</v>
      </c>
      <c r="H5830" s="3"/>
      <c r="I5830" s="3"/>
      <c r="J5830" s="3"/>
    </row>
    <row r="5831" spans="1:18">
      <c r="A5831">
        <v>5826</v>
      </c>
      <c r="B5831" s="6">
        <f>'EstRev 6-10'!H121</f>
        <v>0</v>
      </c>
      <c r="D5831" t="b">
        <f t="shared" ca="1" si="84"/>
        <v>1</v>
      </c>
      <c r="E5831" cm="1">
        <f t="array" aca="1" ref="E5831" ca="1">IF(F5831&lt;&gt;"",INDIRECT("'"&amp;F5831&amp;"'!"&amp;G5831),"")</f>
        <v>0</v>
      </c>
      <c r="F5831" s="1175" t="s">
        <v>4465</v>
      </c>
      <c r="G5831" t="s">
        <v>4838</v>
      </c>
      <c r="R5831" s="1175"/>
    </row>
    <row r="5832" spans="1:18" ht="15" customHeight="1">
      <c r="A5832">
        <v>5827</v>
      </c>
      <c r="B5832" s="6">
        <f>'EstRev 6-10'!H122</f>
        <v>0</v>
      </c>
      <c r="D5832" t="b">
        <f t="shared" ca="1" si="84"/>
        <v>1</v>
      </c>
      <c r="E5832" cm="1">
        <f t="array" aca="1" ref="E5832" ca="1">IF(F5832&lt;&gt;"",INDIRECT("'"&amp;F5832&amp;"'!"&amp;G5832),"")</f>
        <v>0</v>
      </c>
      <c r="F5832" s="1175" t="s">
        <v>4465</v>
      </c>
      <c r="G5832" t="s">
        <v>4839</v>
      </c>
      <c r="H5832" s="3"/>
      <c r="I5832" s="3"/>
      <c r="J5832" s="3"/>
    </row>
    <row r="5833" spans="1:18" ht="15.75" customHeight="1">
      <c r="A5833" s="1">
        <v>5828</v>
      </c>
      <c r="C5833" s="2" t="s">
        <v>3581</v>
      </c>
      <c r="E5833" t="str" cm="1">
        <f t="array" aca="1" ref="E5833" ca="1">IF(F5833&lt;&gt;"",INDIRECT("'"&amp;F5833&amp;"'!"&amp;G5833),"")</f>
        <v/>
      </c>
      <c r="F5833" s="550"/>
      <c r="R5833" s="1175"/>
    </row>
    <row r="5834" spans="1:18" ht="15.75" customHeight="1">
      <c r="A5834" s="1">
        <v>5829</v>
      </c>
      <c r="C5834" s="2" t="s">
        <v>3581</v>
      </c>
      <c r="E5834" t="str" cm="1">
        <f t="array" aca="1" ref="E5834" ca="1">IF(F5834&lt;&gt;"",INDIRECT("'"&amp;F5834&amp;"'!"&amp;G5834),"")</f>
        <v/>
      </c>
      <c r="F5834" s="550"/>
      <c r="R5834" s="1175"/>
    </row>
    <row r="5835" spans="1:18" ht="15.75" customHeight="1">
      <c r="A5835" s="1">
        <v>5830</v>
      </c>
      <c r="C5835" s="2" t="s">
        <v>3581</v>
      </c>
      <c r="E5835" t="str" cm="1">
        <f t="array" aca="1" ref="E5835" ca="1">IF(F5835&lt;&gt;"",INDIRECT("'"&amp;F5835&amp;"'!"&amp;G5835),"")</f>
        <v/>
      </c>
      <c r="F5835" s="550"/>
      <c r="R5835" s="1175"/>
    </row>
    <row r="5836" spans="1:18" ht="15.75" customHeight="1">
      <c r="A5836" s="1">
        <v>5831</v>
      </c>
      <c r="C5836" s="2" t="s">
        <v>3581</v>
      </c>
      <c r="E5836" t="str" cm="1">
        <f t="array" aca="1" ref="E5836" ca="1">IF(F5836&lt;&gt;"",INDIRECT("'"&amp;F5836&amp;"'!"&amp;G5836),"")</f>
        <v/>
      </c>
      <c r="F5836" s="550"/>
      <c r="R5836" s="1175"/>
    </row>
    <row r="5837" spans="1:18" ht="15" customHeight="1">
      <c r="A5837">
        <v>5832</v>
      </c>
      <c r="B5837" s="6">
        <f>'EstRev 6-10'!H124</f>
        <v>0</v>
      </c>
      <c r="D5837" t="b">
        <f ca="1">E5837=B5837</f>
        <v>1</v>
      </c>
      <c r="E5837" cm="1">
        <f t="array" aca="1" ref="E5837" ca="1">IF(F5837&lt;&gt;"",INDIRECT("'"&amp;F5837&amp;"'!"&amp;G5837),"")</f>
        <v>0</v>
      </c>
      <c r="F5837" s="1175" t="s">
        <v>4465</v>
      </c>
      <c r="G5837" t="s">
        <v>4449</v>
      </c>
      <c r="H5837" s="3"/>
      <c r="I5837" s="3"/>
      <c r="J5837" s="3"/>
    </row>
    <row r="5838" spans="1:18" ht="15.75" customHeight="1">
      <c r="A5838" s="1">
        <v>5833</v>
      </c>
      <c r="C5838" s="2" t="s">
        <v>3581</v>
      </c>
      <c r="E5838" t="str" cm="1">
        <f t="array" aca="1" ref="E5838" ca="1">IF(F5838&lt;&gt;"",INDIRECT("'"&amp;F5838&amp;"'!"&amp;G5838),"")</f>
        <v/>
      </c>
      <c r="F5838" s="550"/>
      <c r="R5838" s="1175"/>
    </row>
    <row r="5839" spans="1:18" ht="15.75" customHeight="1">
      <c r="A5839" s="1">
        <v>5834</v>
      </c>
      <c r="C5839" s="2" t="s">
        <v>3581</v>
      </c>
      <c r="E5839" t="str" cm="1">
        <f t="array" aca="1" ref="E5839" ca="1">IF(F5839&lt;&gt;"",INDIRECT("'"&amp;F5839&amp;"'!"&amp;G5839),"")</f>
        <v/>
      </c>
      <c r="F5839" s="550"/>
      <c r="R5839" s="1175"/>
    </row>
    <row r="5840" spans="1:18" ht="15.75" customHeight="1">
      <c r="A5840" s="1">
        <v>5835</v>
      </c>
      <c r="C5840" s="2" t="s">
        <v>3581</v>
      </c>
      <c r="E5840" t="str" cm="1">
        <f t="array" aca="1" ref="E5840" ca="1">IF(F5840&lt;&gt;"",INDIRECT("'"&amp;F5840&amp;"'!"&amp;G5840),"")</f>
        <v/>
      </c>
      <c r="F5840" s="550"/>
      <c r="R5840" s="1175"/>
    </row>
    <row r="5841" spans="1:18" ht="15.75" customHeight="1">
      <c r="A5841" s="1">
        <v>5836</v>
      </c>
      <c r="C5841" s="2" t="s">
        <v>3581</v>
      </c>
      <c r="E5841" t="str" cm="1">
        <f t="array" aca="1" ref="E5841" ca="1">IF(F5841&lt;&gt;"",INDIRECT("'"&amp;F5841&amp;"'!"&amp;G5841),"")</f>
        <v/>
      </c>
      <c r="F5841" s="550"/>
      <c r="R5841" s="1175"/>
    </row>
    <row r="5842" spans="1:18" ht="15.75" customHeight="1">
      <c r="A5842" s="1">
        <v>5837</v>
      </c>
      <c r="C5842" s="2" t="s">
        <v>3581</v>
      </c>
      <c r="E5842" t="str" cm="1">
        <f t="array" aca="1" ref="E5842" ca="1">IF(F5842&lt;&gt;"",INDIRECT("'"&amp;F5842&amp;"'!"&amp;G5842),"")</f>
        <v/>
      </c>
      <c r="F5842" s="550"/>
      <c r="R5842" s="1175"/>
    </row>
    <row r="5843" spans="1:18" ht="15" customHeight="1">
      <c r="A5843">
        <v>5838</v>
      </c>
      <c r="B5843" s="6">
        <f>'EstRev 6-10'!H164</f>
        <v>0</v>
      </c>
      <c r="D5843" t="b">
        <f ca="1">E5843=B5843</f>
        <v>1</v>
      </c>
      <c r="E5843" cm="1">
        <f t="array" aca="1" ref="E5843" ca="1">IF(F5843&lt;&gt;"",INDIRECT("'"&amp;F5843&amp;"'!"&amp;G5843),"")</f>
        <v>0</v>
      </c>
      <c r="F5843" s="1175" t="s">
        <v>4465</v>
      </c>
      <c r="G5843" t="s">
        <v>4840</v>
      </c>
      <c r="H5843" s="3"/>
      <c r="I5843" s="3"/>
      <c r="J5843" s="3"/>
    </row>
    <row r="5844" spans="1:18" ht="15.75" customHeight="1">
      <c r="A5844" s="1">
        <v>5839</v>
      </c>
      <c r="C5844" s="2" t="s">
        <v>3581</v>
      </c>
      <c r="E5844" t="str" cm="1">
        <f t="array" aca="1" ref="E5844" ca="1">IF(F5844&lt;&gt;"",INDIRECT("'"&amp;F5844&amp;"'!"&amp;G5844),"")</f>
        <v/>
      </c>
      <c r="F5844" s="550"/>
      <c r="R5844" s="1175"/>
    </row>
    <row r="5845" spans="1:18" ht="15.75" customHeight="1">
      <c r="A5845" s="1">
        <v>5840</v>
      </c>
      <c r="C5845" s="2" t="s">
        <v>3581</v>
      </c>
      <c r="E5845" t="str" cm="1">
        <f t="array" aca="1" ref="E5845" ca="1">IF(F5845&lt;&gt;"",INDIRECT("'"&amp;F5845&amp;"'!"&amp;G5845),"")</f>
        <v/>
      </c>
      <c r="F5845" s="550"/>
      <c r="R5845" s="1175"/>
    </row>
    <row r="5846" spans="1:18" ht="15.75" customHeight="1">
      <c r="A5846" s="1">
        <v>5841</v>
      </c>
      <c r="C5846" s="2" t="s">
        <v>3581</v>
      </c>
      <c r="E5846" t="str" cm="1">
        <f t="array" aca="1" ref="E5846" ca="1">IF(F5846&lt;&gt;"",INDIRECT("'"&amp;F5846&amp;"'!"&amp;G5846),"")</f>
        <v/>
      </c>
      <c r="F5846" s="550"/>
      <c r="R5846" s="1175"/>
    </row>
    <row r="5847" spans="1:18" ht="15.75" customHeight="1">
      <c r="A5847" s="1">
        <v>5842</v>
      </c>
      <c r="C5847" s="2" t="s">
        <v>3581</v>
      </c>
      <c r="E5847" t="str" cm="1">
        <f t="array" aca="1" ref="E5847" ca="1">IF(F5847&lt;&gt;"",INDIRECT("'"&amp;F5847&amp;"'!"&amp;G5847),"")</f>
        <v/>
      </c>
      <c r="F5847" s="550"/>
      <c r="R5847" s="1175"/>
    </row>
    <row r="5848" spans="1:18" ht="15.75" customHeight="1">
      <c r="A5848" s="1">
        <v>5843</v>
      </c>
      <c r="C5848" s="2" t="s">
        <v>3581</v>
      </c>
      <c r="E5848" t="str" cm="1">
        <f t="array" aca="1" ref="E5848" ca="1">IF(F5848&lt;&gt;"",INDIRECT("'"&amp;F5848&amp;"'!"&amp;G5848),"")</f>
        <v/>
      </c>
      <c r="F5848" s="550"/>
      <c r="R5848" s="1175"/>
    </row>
    <row r="5849" spans="1:18" ht="15.75" customHeight="1">
      <c r="A5849" s="1">
        <v>5844</v>
      </c>
      <c r="C5849" s="2" t="s">
        <v>3581</v>
      </c>
      <c r="E5849" t="str" cm="1">
        <f t="array" aca="1" ref="E5849" ca="1">IF(F5849&lt;&gt;"",INDIRECT("'"&amp;F5849&amp;"'!"&amp;G5849),"")</f>
        <v/>
      </c>
      <c r="F5849" s="550"/>
      <c r="R5849" s="1175"/>
    </row>
    <row r="5850" spans="1:18" ht="15" customHeight="1">
      <c r="A5850">
        <v>5845</v>
      </c>
      <c r="B5850" s="6">
        <f>'EstRev 6-10'!H165</f>
        <v>0</v>
      </c>
      <c r="D5850" t="b">
        <f ca="1">E5850=B5850</f>
        <v>1</v>
      </c>
      <c r="E5850" cm="1">
        <f t="array" aca="1" ref="E5850" ca="1">IF(F5850&lt;&gt;"",INDIRECT("'"&amp;F5850&amp;"'!"&amp;G5850),"")</f>
        <v>0</v>
      </c>
      <c r="F5850" s="1175" t="s">
        <v>4465</v>
      </c>
      <c r="G5850" t="s">
        <v>4841</v>
      </c>
      <c r="H5850" s="3"/>
      <c r="I5850" s="3"/>
      <c r="J5850" s="3"/>
    </row>
    <row r="5851" spans="1:18" ht="15" customHeight="1">
      <c r="A5851">
        <v>5846</v>
      </c>
      <c r="B5851" s="6">
        <f>'EstRev 6-10'!H173</f>
        <v>0</v>
      </c>
      <c r="D5851" t="b">
        <f ca="1">E5851=B5851</f>
        <v>1</v>
      </c>
      <c r="E5851" cm="1">
        <f t="array" aca="1" ref="E5851" ca="1">IF(F5851&lt;&gt;"",INDIRECT("'"&amp;F5851&amp;"'!"&amp;G5851),"")</f>
        <v>0</v>
      </c>
      <c r="F5851" s="1175" t="s">
        <v>4465</v>
      </c>
      <c r="G5851" t="s">
        <v>3986</v>
      </c>
      <c r="H5851" s="3"/>
      <c r="I5851" s="3"/>
      <c r="J5851" s="3"/>
    </row>
    <row r="5852" spans="1:18" ht="15" customHeight="1">
      <c r="A5852">
        <v>5847</v>
      </c>
      <c r="B5852" s="6">
        <f>'EstRev 6-10'!H176</f>
        <v>0</v>
      </c>
      <c r="D5852" t="b">
        <f ca="1">E5852=B5852</f>
        <v>1</v>
      </c>
      <c r="E5852" cm="1">
        <f t="array" aca="1" ref="E5852" ca="1">IF(F5852&lt;&gt;"",INDIRECT("'"&amp;F5852&amp;"'!"&amp;G5852),"")</f>
        <v>0</v>
      </c>
      <c r="F5852" s="1175" t="s">
        <v>4465</v>
      </c>
      <c r="G5852" t="s">
        <v>3991</v>
      </c>
      <c r="H5852" s="3"/>
      <c r="I5852" s="3"/>
      <c r="J5852" s="3"/>
    </row>
    <row r="5853" spans="1:18" ht="15.75" customHeight="1">
      <c r="A5853" s="1">
        <v>5848</v>
      </c>
      <c r="C5853" s="2" t="s">
        <v>3581</v>
      </c>
      <c r="E5853" t="str" cm="1">
        <f t="array" aca="1" ref="E5853" ca="1">IF(F5853&lt;&gt;"",INDIRECT("'"&amp;F5853&amp;"'!"&amp;G5853),"")</f>
        <v/>
      </c>
      <c r="F5853" s="550"/>
      <c r="R5853" s="1175"/>
    </row>
    <row r="5854" spans="1:18" ht="15.75" customHeight="1">
      <c r="A5854" s="1">
        <v>5849</v>
      </c>
      <c r="C5854" s="2" t="s">
        <v>3581</v>
      </c>
      <c r="E5854" t="str" cm="1">
        <f t="array" aca="1" ref="E5854" ca="1">IF(F5854&lt;&gt;"",INDIRECT("'"&amp;F5854&amp;"'!"&amp;G5854),"")</f>
        <v/>
      </c>
      <c r="F5854" s="550"/>
      <c r="R5854" s="1175"/>
    </row>
    <row r="5855" spans="1:18" ht="15.75" customHeight="1">
      <c r="A5855" s="1">
        <v>5850</v>
      </c>
      <c r="C5855" s="2" t="s">
        <v>3581</v>
      </c>
      <c r="E5855" t="str" cm="1">
        <f t="array" aca="1" ref="E5855" ca="1">IF(F5855&lt;&gt;"",INDIRECT("'"&amp;F5855&amp;"'!"&amp;G5855),"")</f>
        <v/>
      </c>
      <c r="F5855" s="550"/>
      <c r="R5855" s="1175"/>
    </row>
    <row r="5856" spans="1:18" ht="15.75" customHeight="1">
      <c r="A5856" s="1">
        <v>5851</v>
      </c>
      <c r="C5856" s="2" t="s">
        <v>3581</v>
      </c>
      <c r="E5856" t="str" cm="1">
        <f t="array" aca="1" ref="E5856" ca="1">IF(F5856&lt;&gt;"",INDIRECT("'"&amp;F5856&amp;"'!"&amp;G5856),"")</f>
        <v/>
      </c>
      <c r="F5856" s="550"/>
      <c r="R5856" s="1175"/>
    </row>
    <row r="5857" spans="1:18" ht="15.75" customHeight="1">
      <c r="A5857" s="1">
        <v>5852</v>
      </c>
      <c r="C5857" s="2" t="s">
        <v>3581</v>
      </c>
      <c r="E5857" t="str" cm="1">
        <f t="array" aca="1" ref="E5857" ca="1">IF(F5857&lt;&gt;"",INDIRECT("'"&amp;F5857&amp;"'!"&amp;G5857),"")</f>
        <v/>
      </c>
      <c r="F5857" s="550"/>
      <c r="R5857" s="1175"/>
    </row>
    <row r="5858" spans="1:18" ht="15" customHeight="1">
      <c r="A5858">
        <v>5853</v>
      </c>
      <c r="B5858" s="6">
        <f>'EstRev 6-10'!H239</f>
        <v>0</v>
      </c>
      <c r="D5858" t="b">
        <f t="shared" ref="D5858:D5871" ca="1" si="85">E5858=B5858</f>
        <v>1</v>
      </c>
      <c r="E5858" cm="1">
        <f t="array" aca="1" ref="E5858" ca="1">IF(F5858&lt;&gt;"",INDIRECT("'"&amp;F5858&amp;"'!"&amp;G5858),"")</f>
        <v>0</v>
      </c>
      <c r="F5858" s="1175" t="s">
        <v>4465</v>
      </c>
      <c r="G5858" t="s">
        <v>4842</v>
      </c>
      <c r="H5858" s="3"/>
      <c r="I5858" s="3"/>
      <c r="J5858" s="3"/>
    </row>
    <row r="5859" spans="1:18" ht="15" customHeight="1">
      <c r="A5859">
        <v>5854</v>
      </c>
      <c r="B5859" s="6">
        <f>'EstRev 6-10'!H240</f>
        <v>0</v>
      </c>
      <c r="D5859" t="b">
        <f t="shared" ca="1" si="85"/>
        <v>1</v>
      </c>
      <c r="E5859" cm="1">
        <f t="array" aca="1" ref="E5859" ca="1">IF(F5859&lt;&gt;"",INDIRECT("'"&amp;F5859&amp;"'!"&amp;G5859),"")</f>
        <v>0</v>
      </c>
      <c r="F5859" s="1175" t="s">
        <v>4465</v>
      </c>
      <c r="G5859" t="s">
        <v>4843</v>
      </c>
      <c r="H5859" s="3"/>
      <c r="I5859" s="3"/>
      <c r="J5859" s="3"/>
    </row>
    <row r="5860" spans="1:18" ht="15" customHeight="1">
      <c r="A5860">
        <v>5855</v>
      </c>
      <c r="B5860" s="6">
        <f>'EstRev 6-10'!I5</f>
        <v>0</v>
      </c>
      <c r="D5860" t="b">
        <f t="shared" ca="1" si="85"/>
        <v>1</v>
      </c>
      <c r="E5860" cm="1">
        <f t="array" aca="1" ref="E5860" ca="1">IF(F5860&lt;&gt;"",INDIRECT("'"&amp;F5860&amp;"'!"&amp;G5860),"")</f>
        <v>0</v>
      </c>
      <c r="F5860" s="1175" t="s">
        <v>4465</v>
      </c>
      <c r="G5860" t="s">
        <v>4322</v>
      </c>
      <c r="H5860" s="3"/>
      <c r="I5860" s="3"/>
      <c r="J5860" s="3"/>
    </row>
    <row r="5861" spans="1:18" ht="15" customHeight="1">
      <c r="A5861">
        <v>5856</v>
      </c>
      <c r="B5861" s="6">
        <f>'EstRev 6-10'!I11</f>
        <v>0</v>
      </c>
      <c r="D5861" t="b">
        <f t="shared" ca="1" si="85"/>
        <v>1</v>
      </c>
      <c r="E5861" cm="1">
        <f t="array" aca="1" ref="E5861" ca="1">IF(F5861&lt;&gt;"",INDIRECT("'"&amp;F5861&amp;"'!"&amp;G5861),"")</f>
        <v>0</v>
      </c>
      <c r="F5861" s="1175" t="s">
        <v>4465</v>
      </c>
      <c r="G5861" t="s">
        <v>3597</v>
      </c>
      <c r="H5861" s="3"/>
      <c r="I5861" s="3"/>
      <c r="J5861" s="3"/>
    </row>
    <row r="5862" spans="1:18" ht="15" customHeight="1">
      <c r="A5862">
        <v>5857</v>
      </c>
      <c r="B5862" s="6">
        <f>'EstRev 6-10'!I12</f>
        <v>0</v>
      </c>
      <c r="D5862" t="b">
        <f t="shared" ca="1" si="85"/>
        <v>1</v>
      </c>
      <c r="E5862" cm="1">
        <f t="array" aca="1" ref="E5862" ca="1">IF(F5862&lt;&gt;"",INDIRECT("'"&amp;F5862&amp;"'!"&amp;G5862),"")</f>
        <v>0</v>
      </c>
      <c r="F5862" s="1175" t="s">
        <v>4465</v>
      </c>
      <c r="G5862" t="s">
        <v>3598</v>
      </c>
      <c r="H5862" s="3"/>
      <c r="I5862" s="3"/>
      <c r="J5862" s="3"/>
    </row>
    <row r="5863" spans="1:18" ht="15" customHeight="1">
      <c r="A5863">
        <v>5858</v>
      </c>
      <c r="B5863" s="6">
        <f>'EstRev 6-10'!I14</f>
        <v>0</v>
      </c>
      <c r="D5863" t="b">
        <f t="shared" ca="1" si="85"/>
        <v>1</v>
      </c>
      <c r="E5863" cm="1">
        <f t="array" aca="1" ref="E5863" ca="1">IF(F5863&lt;&gt;"",INDIRECT("'"&amp;F5863&amp;"'!"&amp;G5863),"")</f>
        <v>0</v>
      </c>
      <c r="F5863" s="1175" t="s">
        <v>4465</v>
      </c>
      <c r="G5863" t="s">
        <v>4844</v>
      </c>
      <c r="H5863" s="3"/>
      <c r="I5863" s="3"/>
      <c r="J5863" s="3"/>
    </row>
    <row r="5864" spans="1:18" ht="15" customHeight="1">
      <c r="A5864">
        <v>5859</v>
      </c>
      <c r="B5864" s="6">
        <f>'EstRev 6-10'!I15</f>
        <v>0</v>
      </c>
      <c r="D5864" t="b">
        <f t="shared" ca="1" si="85"/>
        <v>1</v>
      </c>
      <c r="E5864" cm="1">
        <f t="array" aca="1" ref="E5864" ca="1">IF(F5864&lt;&gt;"",INDIRECT("'"&amp;F5864&amp;"'!"&amp;G5864),"")</f>
        <v>0</v>
      </c>
      <c r="F5864" s="1175" t="s">
        <v>4465</v>
      </c>
      <c r="G5864" t="s">
        <v>3600</v>
      </c>
      <c r="H5864" s="3"/>
      <c r="I5864" s="3"/>
      <c r="J5864" s="3"/>
    </row>
    <row r="5865" spans="1:18" ht="15" customHeight="1">
      <c r="A5865">
        <v>5860</v>
      </c>
      <c r="B5865" s="6">
        <f>'EstRev 6-10'!I16</f>
        <v>0</v>
      </c>
      <c r="D5865" t="b">
        <f t="shared" ca="1" si="85"/>
        <v>1</v>
      </c>
      <c r="E5865" cm="1">
        <f t="array" aca="1" ref="E5865" ca="1">IF(F5865&lt;&gt;"",INDIRECT("'"&amp;F5865&amp;"'!"&amp;G5865),"")</f>
        <v>0</v>
      </c>
      <c r="F5865" s="1175" t="s">
        <v>4465</v>
      </c>
      <c r="G5865" t="s">
        <v>4845</v>
      </c>
      <c r="H5865" s="3"/>
      <c r="I5865" s="3"/>
      <c r="J5865" s="3"/>
    </row>
    <row r="5866" spans="1:18" ht="15" customHeight="1">
      <c r="A5866">
        <v>5861</v>
      </c>
      <c r="B5866" s="6">
        <f>'EstRev 6-10'!I17</f>
        <v>0</v>
      </c>
      <c r="D5866" t="b">
        <f t="shared" ca="1" si="85"/>
        <v>1</v>
      </c>
      <c r="E5866" cm="1">
        <f t="array" aca="1" ref="E5866" ca="1">IF(F5866&lt;&gt;"",INDIRECT("'"&amp;F5866&amp;"'!"&amp;G5866),"")</f>
        <v>0</v>
      </c>
      <c r="F5866" s="1175" t="s">
        <v>4465</v>
      </c>
      <c r="G5866" t="s">
        <v>4846</v>
      </c>
    </row>
    <row r="5867" spans="1:18" ht="15" customHeight="1">
      <c r="A5867">
        <v>5862</v>
      </c>
      <c r="B5867" s="6">
        <f>'EstRev 6-10'!I18</f>
        <v>0</v>
      </c>
      <c r="D5867" t="b">
        <f t="shared" ca="1" si="85"/>
        <v>1</v>
      </c>
      <c r="E5867" cm="1">
        <f t="array" aca="1" ref="E5867" ca="1">IF(F5867&lt;&gt;"",INDIRECT("'"&amp;F5867&amp;"'!"&amp;G5867),"")</f>
        <v>0</v>
      </c>
      <c r="F5867" s="1175" t="s">
        <v>4465</v>
      </c>
      <c r="G5867" t="s">
        <v>4847</v>
      </c>
      <c r="H5867" s="3"/>
      <c r="I5867" s="3"/>
      <c r="J5867" s="3"/>
    </row>
    <row r="5868" spans="1:18" ht="15" customHeight="1">
      <c r="A5868">
        <v>5863</v>
      </c>
      <c r="B5868" s="6">
        <f>'EstRev 6-10'!I65</f>
        <v>0</v>
      </c>
      <c r="D5868" t="b">
        <f t="shared" ca="1" si="85"/>
        <v>1</v>
      </c>
      <c r="E5868" cm="1">
        <f t="array" aca="1" ref="E5868" ca="1">IF(F5868&lt;&gt;"",INDIRECT("'"&amp;F5868&amp;"'!"&amp;G5868),"")</f>
        <v>0</v>
      </c>
      <c r="F5868" s="1175" t="s">
        <v>4465</v>
      </c>
      <c r="G5868" t="s">
        <v>4848</v>
      </c>
      <c r="H5868" s="3"/>
      <c r="I5868" s="3"/>
      <c r="J5868" s="3"/>
    </row>
    <row r="5869" spans="1:18" ht="15" customHeight="1">
      <c r="A5869">
        <v>5864</v>
      </c>
      <c r="B5869" s="6">
        <f>'EstRev 6-10'!I66</f>
        <v>0</v>
      </c>
      <c r="D5869" t="b">
        <f t="shared" ca="1" si="85"/>
        <v>1</v>
      </c>
      <c r="E5869" cm="1">
        <f t="array" aca="1" ref="E5869" ca="1">IF(F5869&lt;&gt;"",INDIRECT("'"&amp;F5869&amp;"'!"&amp;G5869),"")</f>
        <v>0</v>
      </c>
      <c r="F5869" s="1175" t="s">
        <v>4465</v>
      </c>
      <c r="G5869" t="s">
        <v>4849</v>
      </c>
      <c r="H5869" s="3"/>
      <c r="I5869" s="3"/>
      <c r="J5869" s="3"/>
    </row>
    <row r="5870" spans="1:18" ht="15" customHeight="1">
      <c r="A5870">
        <v>5865</v>
      </c>
      <c r="B5870" s="6">
        <f>'EstRev 6-10'!I68</f>
        <v>0</v>
      </c>
      <c r="D5870" t="b">
        <f t="shared" ca="1" si="85"/>
        <v>1</v>
      </c>
      <c r="E5870" cm="1">
        <f t="array" aca="1" ref="E5870" ca="1">IF(F5870&lt;&gt;"",INDIRECT("'"&amp;F5870&amp;"'!"&amp;G5870),"")</f>
        <v>0</v>
      </c>
      <c r="F5870" s="1175" t="s">
        <v>4465</v>
      </c>
      <c r="G5870" t="s">
        <v>4850</v>
      </c>
      <c r="H5870" s="3"/>
      <c r="I5870" s="3"/>
      <c r="J5870" s="3"/>
    </row>
    <row r="5871" spans="1:18" ht="15" customHeight="1">
      <c r="A5871">
        <v>5866</v>
      </c>
      <c r="B5871" s="6">
        <f>'EstRev 6-10'!I99</f>
        <v>0</v>
      </c>
      <c r="D5871" t="b">
        <f t="shared" ca="1" si="85"/>
        <v>1</v>
      </c>
      <c r="E5871" cm="1">
        <f t="array" aca="1" ref="E5871" ca="1">IF(F5871&lt;&gt;"",INDIRECT("'"&amp;F5871&amp;"'!"&amp;G5871),"")</f>
        <v>0</v>
      </c>
      <c r="F5871" s="1175" t="s">
        <v>4465</v>
      </c>
      <c r="G5871" t="s">
        <v>4851</v>
      </c>
      <c r="H5871" s="3"/>
      <c r="I5871" s="3"/>
      <c r="J5871" s="3"/>
    </row>
    <row r="5872" spans="1:18" ht="15.75" customHeight="1">
      <c r="A5872" s="1">
        <v>5867</v>
      </c>
      <c r="C5872" s="2" t="s">
        <v>3581</v>
      </c>
      <c r="E5872" t="str" cm="1">
        <f t="array" aca="1" ref="E5872" ca="1">IF(F5872&lt;&gt;"",INDIRECT("'"&amp;F5872&amp;"'!"&amp;G5872),"")</f>
        <v/>
      </c>
      <c r="F5872" s="550"/>
      <c r="R5872" s="1175"/>
    </row>
    <row r="5873" spans="1:18" ht="15" customHeight="1">
      <c r="A5873">
        <v>5868</v>
      </c>
      <c r="B5873" s="6">
        <f>'EstRev 6-10'!I110</f>
        <v>0</v>
      </c>
      <c r="D5873" t="b">
        <f ca="1">E5873=B5873</f>
        <v>1</v>
      </c>
      <c r="E5873" cm="1">
        <f t="array" aca="1" ref="E5873" ca="1">IF(F5873&lt;&gt;"",INDIRECT("'"&amp;F5873&amp;"'!"&amp;G5873),"")</f>
        <v>0</v>
      </c>
      <c r="F5873" s="1175" t="s">
        <v>4465</v>
      </c>
      <c r="G5873" t="s">
        <v>4852</v>
      </c>
      <c r="H5873" s="3"/>
      <c r="I5873" s="3"/>
      <c r="J5873" s="3"/>
    </row>
    <row r="5874" spans="1:18" ht="15" customHeight="1">
      <c r="A5874">
        <v>5869</v>
      </c>
      <c r="B5874" s="6">
        <f>'EstRev 6-10'!I111</f>
        <v>0</v>
      </c>
      <c r="D5874" t="b">
        <f ca="1">E5874=B5874</f>
        <v>1</v>
      </c>
      <c r="E5874" cm="1">
        <f t="array" aca="1" ref="E5874" ca="1">IF(F5874&lt;&gt;"",INDIRECT("'"&amp;F5874&amp;"'!"&amp;G5874),"")</f>
        <v>0</v>
      </c>
      <c r="F5874" s="1175" t="s">
        <v>4465</v>
      </c>
      <c r="G5874" t="s">
        <v>4853</v>
      </c>
      <c r="H5874" s="3"/>
      <c r="I5874" s="3"/>
      <c r="J5874" s="3"/>
    </row>
    <row r="5875" spans="1:18" ht="15.75" customHeight="1">
      <c r="A5875" s="1">
        <v>5870</v>
      </c>
      <c r="C5875" s="2" t="s">
        <v>3581</v>
      </c>
      <c r="E5875" t="str" cm="1">
        <f t="array" aca="1" ref="E5875" ca="1">IF(F5875&lt;&gt;"",INDIRECT("'"&amp;F5875&amp;"'!"&amp;G5875),"")</f>
        <v/>
      </c>
      <c r="F5875" s="550"/>
      <c r="R5875" s="1175"/>
    </row>
    <row r="5876" spans="1:18" ht="15.75" customHeight="1">
      <c r="A5876" s="1">
        <v>5871</v>
      </c>
      <c r="C5876" s="2" t="s">
        <v>3581</v>
      </c>
      <c r="E5876" t="str" cm="1">
        <f t="array" aca="1" ref="E5876" ca="1">IF(F5876&lt;&gt;"",INDIRECT("'"&amp;F5876&amp;"'!"&amp;G5876),"")</f>
        <v/>
      </c>
      <c r="F5876" s="550"/>
      <c r="R5876" s="1175"/>
    </row>
    <row r="5877" spans="1:18" ht="15.75" customHeight="1">
      <c r="A5877" s="1">
        <v>5872</v>
      </c>
      <c r="C5877" s="2" t="s">
        <v>3581</v>
      </c>
      <c r="E5877" t="str" cm="1">
        <f t="array" aca="1" ref="E5877" ca="1">IF(F5877&lt;&gt;"",INDIRECT("'"&amp;F5877&amp;"'!"&amp;G5877),"")</f>
        <v/>
      </c>
      <c r="F5877" s="550"/>
      <c r="R5877" s="1175"/>
    </row>
    <row r="5878" spans="1:18" ht="15.75" customHeight="1">
      <c r="A5878" s="1">
        <v>5873</v>
      </c>
      <c r="C5878" s="2" t="s">
        <v>3581</v>
      </c>
      <c r="E5878" t="str" cm="1">
        <f t="array" aca="1" ref="E5878" ca="1">IF(F5878&lt;&gt;"",INDIRECT("'"&amp;F5878&amp;"'!"&amp;G5878),"")</f>
        <v/>
      </c>
      <c r="F5878" s="550"/>
      <c r="R5878" s="1175"/>
    </row>
    <row r="5879" spans="1:18" ht="15.75" customHeight="1">
      <c r="A5879" s="1">
        <v>5874</v>
      </c>
      <c r="C5879" s="2" t="s">
        <v>3581</v>
      </c>
      <c r="E5879" t="str" cm="1">
        <f t="array" aca="1" ref="E5879" ca="1">IF(F5879&lt;&gt;"",INDIRECT("'"&amp;F5879&amp;"'!"&amp;G5879),"")</f>
        <v/>
      </c>
      <c r="F5879" s="550"/>
      <c r="R5879" s="1175"/>
    </row>
    <row r="5880" spans="1:18" ht="15.75" customHeight="1">
      <c r="A5880" s="1">
        <v>5875</v>
      </c>
      <c r="C5880" s="2" t="s">
        <v>3581</v>
      </c>
      <c r="E5880" t="str" cm="1">
        <f t="array" aca="1" ref="E5880" ca="1">IF(F5880&lt;&gt;"",INDIRECT("'"&amp;F5880&amp;"'!"&amp;G5880),"")</f>
        <v/>
      </c>
      <c r="F5880" s="550"/>
      <c r="R5880" s="1175"/>
    </row>
    <row r="5881" spans="1:18" ht="15.75" customHeight="1">
      <c r="A5881" s="1">
        <v>5876</v>
      </c>
      <c r="C5881" s="2" t="s">
        <v>3581</v>
      </c>
      <c r="E5881" t="str" cm="1">
        <f t="array" aca="1" ref="E5881" ca="1">IF(F5881&lt;&gt;"",INDIRECT("'"&amp;F5881&amp;"'!"&amp;G5881),"")</f>
        <v/>
      </c>
      <c r="F5881" s="550"/>
      <c r="R5881" s="1175"/>
    </row>
    <row r="5882" spans="1:18" ht="15.75" customHeight="1">
      <c r="A5882" s="1">
        <v>5877</v>
      </c>
      <c r="C5882" s="2" t="s">
        <v>3581</v>
      </c>
      <c r="E5882" t="str" cm="1">
        <f t="array" aca="1" ref="E5882" ca="1">IF(F5882&lt;&gt;"",INDIRECT("'"&amp;F5882&amp;"'!"&amp;G5882),"")</f>
        <v/>
      </c>
      <c r="F5882" s="550"/>
      <c r="R5882" s="1175"/>
    </row>
    <row r="5883" spans="1:18" ht="15.75" customHeight="1">
      <c r="A5883" s="1">
        <v>5878</v>
      </c>
      <c r="C5883" s="2" t="s">
        <v>3581</v>
      </c>
      <c r="E5883" t="str" cm="1">
        <f t="array" aca="1" ref="E5883" ca="1">IF(F5883&lt;&gt;"",INDIRECT("'"&amp;F5883&amp;"'!"&amp;G5883),"")</f>
        <v/>
      </c>
      <c r="F5883" s="550"/>
      <c r="R5883" s="1175"/>
    </row>
    <row r="5884" spans="1:18" ht="15.75" customHeight="1">
      <c r="A5884" s="1">
        <v>5879</v>
      </c>
      <c r="C5884" s="2" t="s">
        <v>3581</v>
      </c>
      <c r="E5884" t="str" cm="1">
        <f t="array" aca="1" ref="E5884" ca="1">IF(F5884&lt;&gt;"",INDIRECT("'"&amp;F5884&amp;"'!"&amp;G5884),"")</f>
        <v/>
      </c>
      <c r="F5884" s="550"/>
      <c r="R5884" s="1175"/>
    </row>
    <row r="5885" spans="1:18" ht="15.75" customHeight="1">
      <c r="A5885" s="1">
        <v>5880</v>
      </c>
      <c r="C5885" s="2" t="s">
        <v>3581</v>
      </c>
      <c r="E5885" t="str" cm="1">
        <f t="array" aca="1" ref="E5885" ca="1">IF(F5885&lt;&gt;"",INDIRECT("'"&amp;F5885&amp;"'!"&amp;G5885),"")</f>
        <v/>
      </c>
      <c r="F5885" s="550"/>
      <c r="R5885" s="1175"/>
    </row>
    <row r="5886" spans="1:18" ht="15.75" customHeight="1">
      <c r="A5886" s="1">
        <v>5881</v>
      </c>
      <c r="C5886" s="2" t="s">
        <v>3581</v>
      </c>
      <c r="E5886" t="str" cm="1">
        <f t="array" aca="1" ref="E5886" ca="1">IF(F5886&lt;&gt;"",INDIRECT("'"&amp;F5886&amp;"'!"&amp;G5886),"")</f>
        <v/>
      </c>
      <c r="F5886" s="550"/>
      <c r="R5886" s="1175"/>
    </row>
    <row r="5887" spans="1:18" ht="15.75" customHeight="1">
      <c r="A5887" s="1">
        <v>5882</v>
      </c>
      <c r="C5887" s="2" t="s">
        <v>3581</v>
      </c>
      <c r="E5887" t="str" cm="1">
        <f t="array" aca="1" ref="E5887" ca="1">IF(F5887&lt;&gt;"",INDIRECT("'"&amp;F5887&amp;"'!"&amp;G5887),"")</f>
        <v/>
      </c>
      <c r="F5887" s="550"/>
      <c r="R5887" s="1175"/>
    </row>
    <row r="5888" spans="1:18" ht="15.75" customHeight="1">
      <c r="A5888" s="1">
        <v>5883</v>
      </c>
      <c r="C5888" s="2" t="s">
        <v>3581</v>
      </c>
      <c r="E5888" t="str" cm="1">
        <f t="array" aca="1" ref="E5888" ca="1">IF(F5888&lt;&gt;"",INDIRECT("'"&amp;F5888&amp;"'!"&amp;G5888),"")</f>
        <v/>
      </c>
      <c r="F5888" s="550"/>
      <c r="R5888" s="1175"/>
    </row>
    <row r="5889" spans="1:18" ht="15.75" customHeight="1">
      <c r="A5889" s="1">
        <v>5884</v>
      </c>
      <c r="C5889" s="2" t="s">
        <v>3581</v>
      </c>
      <c r="E5889" t="str" cm="1">
        <f t="array" aca="1" ref="E5889" ca="1">IF(F5889&lt;&gt;"",INDIRECT("'"&amp;F5889&amp;"'!"&amp;G5889),"")</f>
        <v/>
      </c>
      <c r="F5889" s="550"/>
      <c r="R5889" s="1175"/>
    </row>
    <row r="5890" spans="1:18" ht="15" customHeight="1">
      <c r="A5890">
        <v>5885</v>
      </c>
      <c r="B5890" s="6">
        <f>'EstRev 6-10'!I240</f>
        <v>0</v>
      </c>
      <c r="D5890" t="b">
        <f ca="1">E5890=B5890</f>
        <v>1</v>
      </c>
      <c r="E5890" cm="1">
        <f t="array" aca="1" ref="E5890" ca="1">IF(F5890&lt;&gt;"",INDIRECT("'"&amp;F5890&amp;"'!"&amp;G5890),"")</f>
        <v>0</v>
      </c>
      <c r="F5890" s="1175" t="s">
        <v>4465</v>
      </c>
      <c r="G5890" t="s">
        <v>4854</v>
      </c>
      <c r="H5890" s="3"/>
      <c r="I5890" s="3"/>
      <c r="J5890" s="3"/>
    </row>
    <row r="5891" spans="1:18" ht="15.75" customHeight="1">
      <c r="A5891" s="1">
        <v>5886</v>
      </c>
      <c r="C5891" s="2" t="s">
        <v>3871</v>
      </c>
      <c r="E5891" t="str" cm="1">
        <f t="array" aca="1" ref="E5891" ca="1">IF(F5891&lt;&gt;"",INDIRECT("'"&amp;F5891&amp;"'!"&amp;G5891),"")</f>
        <v/>
      </c>
      <c r="F5891" s="550"/>
      <c r="R5891" s="1175"/>
    </row>
    <row r="5892" spans="1:18" ht="15.75" customHeight="1">
      <c r="A5892" s="1">
        <v>5887</v>
      </c>
      <c r="C5892" s="2" t="s">
        <v>3871</v>
      </c>
      <c r="E5892" t="str" cm="1">
        <f t="array" aca="1" ref="E5892" ca="1">IF(F5892&lt;&gt;"",INDIRECT("'"&amp;F5892&amp;"'!"&amp;G5892),"")</f>
        <v/>
      </c>
      <c r="F5892" s="550"/>
      <c r="R5892" s="1175"/>
    </row>
    <row r="5893" spans="1:18" ht="15.75" customHeight="1">
      <c r="A5893" s="1">
        <v>5888</v>
      </c>
      <c r="C5893" s="2" t="s">
        <v>3871</v>
      </c>
      <c r="E5893" t="str" cm="1">
        <f t="array" aca="1" ref="E5893" ca="1">IF(F5893&lt;&gt;"",INDIRECT("'"&amp;F5893&amp;"'!"&amp;G5893),"")</f>
        <v/>
      </c>
      <c r="F5893" s="550"/>
      <c r="R5893" s="1175"/>
    </row>
    <row r="5894" spans="1:18" ht="15.75" customHeight="1">
      <c r="A5894" s="1">
        <v>5889</v>
      </c>
      <c r="C5894" s="2" t="s">
        <v>3871</v>
      </c>
      <c r="E5894" t="str" cm="1">
        <f t="array" aca="1" ref="E5894" ca="1">IF(F5894&lt;&gt;"",INDIRECT("'"&amp;F5894&amp;"'!"&amp;G5894),"")</f>
        <v/>
      </c>
      <c r="F5894" s="550"/>
      <c r="R5894" s="1175"/>
    </row>
    <row r="5895" spans="1:18" ht="15.75" customHeight="1">
      <c r="A5895" s="1">
        <v>5890</v>
      </c>
      <c r="C5895" s="2" t="s">
        <v>3871</v>
      </c>
      <c r="E5895" t="str" cm="1">
        <f t="array" aca="1" ref="E5895" ca="1">IF(F5895&lt;&gt;"",INDIRECT("'"&amp;F5895&amp;"'!"&amp;G5895),"")</f>
        <v/>
      </c>
      <c r="F5895" s="550"/>
      <c r="R5895" s="1175"/>
    </row>
    <row r="5896" spans="1:18" ht="15.75" customHeight="1">
      <c r="A5896" s="1">
        <v>5891</v>
      </c>
      <c r="C5896" s="2" t="s">
        <v>3871</v>
      </c>
      <c r="E5896" t="str" cm="1">
        <f t="array" aca="1" ref="E5896" ca="1">IF(F5896&lt;&gt;"",INDIRECT("'"&amp;F5896&amp;"'!"&amp;G5896),"")</f>
        <v/>
      </c>
      <c r="F5896" s="550"/>
      <c r="R5896" s="1175"/>
    </row>
    <row r="5897" spans="1:18" ht="15.75" customHeight="1">
      <c r="A5897" s="1">
        <v>5892</v>
      </c>
      <c r="C5897" s="2" t="s">
        <v>3871</v>
      </c>
      <c r="E5897" t="str" cm="1">
        <f t="array" aca="1" ref="E5897" ca="1">IF(F5897&lt;&gt;"",INDIRECT("'"&amp;F5897&amp;"'!"&amp;G5897),"")</f>
        <v/>
      </c>
      <c r="F5897" s="550"/>
      <c r="R5897" s="1175"/>
    </row>
    <row r="5898" spans="1:18" ht="15.75" customHeight="1">
      <c r="A5898" s="1">
        <v>5893</v>
      </c>
      <c r="C5898" s="2" t="s">
        <v>3871</v>
      </c>
      <c r="E5898" t="str" cm="1">
        <f t="array" aca="1" ref="E5898" ca="1">IF(F5898&lt;&gt;"",INDIRECT("'"&amp;F5898&amp;"'!"&amp;G5898),"")</f>
        <v/>
      </c>
      <c r="F5898" s="550"/>
      <c r="R5898" s="1175"/>
    </row>
    <row r="5899" spans="1:18" ht="15.75" customHeight="1">
      <c r="A5899" s="1">
        <v>5894</v>
      </c>
      <c r="C5899" s="2" t="s">
        <v>3871</v>
      </c>
      <c r="E5899" t="str" cm="1">
        <f t="array" aca="1" ref="E5899" ca="1">IF(F5899&lt;&gt;"",INDIRECT("'"&amp;F5899&amp;"'!"&amp;G5899),"")</f>
        <v/>
      </c>
      <c r="F5899" s="550"/>
      <c r="R5899" s="1175"/>
    </row>
    <row r="5900" spans="1:18" ht="15.75" customHeight="1">
      <c r="A5900" s="1">
        <v>5895</v>
      </c>
      <c r="C5900" s="2" t="s">
        <v>3871</v>
      </c>
      <c r="E5900" t="str" cm="1">
        <f t="array" aca="1" ref="E5900" ca="1">IF(F5900&lt;&gt;"",INDIRECT("'"&amp;F5900&amp;"'!"&amp;G5900),"")</f>
        <v/>
      </c>
      <c r="F5900" s="550"/>
      <c r="R5900" s="1175"/>
    </row>
    <row r="5901" spans="1:18" ht="15.75" customHeight="1">
      <c r="A5901" s="1">
        <v>5896</v>
      </c>
      <c r="C5901" s="2" t="s">
        <v>3871</v>
      </c>
      <c r="E5901" t="str" cm="1">
        <f t="array" aca="1" ref="E5901" ca="1">IF(F5901&lt;&gt;"",INDIRECT("'"&amp;F5901&amp;"'!"&amp;G5901),"")</f>
        <v/>
      </c>
      <c r="F5901" s="550"/>
      <c r="R5901" s="1175"/>
    </row>
    <row r="5902" spans="1:18" ht="15.75" customHeight="1">
      <c r="A5902" s="1">
        <v>5897</v>
      </c>
      <c r="C5902" s="2" t="s">
        <v>3871</v>
      </c>
      <c r="E5902" t="str" cm="1">
        <f t="array" aca="1" ref="E5902" ca="1">IF(F5902&lt;&gt;"",INDIRECT("'"&amp;F5902&amp;"'!"&amp;G5902),"")</f>
        <v/>
      </c>
      <c r="F5902" s="550"/>
      <c r="R5902" s="1175"/>
    </row>
    <row r="5903" spans="1:18" ht="15.75" customHeight="1">
      <c r="A5903" s="1">
        <v>5898</v>
      </c>
      <c r="C5903" s="2" t="s">
        <v>3871</v>
      </c>
      <c r="E5903" t="str" cm="1">
        <f t="array" aca="1" ref="E5903" ca="1">IF(F5903&lt;&gt;"",INDIRECT("'"&amp;F5903&amp;"'!"&amp;G5903),"")</f>
        <v/>
      </c>
      <c r="F5903" s="550"/>
      <c r="R5903" s="1175"/>
    </row>
    <row r="5904" spans="1:18" ht="15.75" customHeight="1">
      <c r="A5904" s="1">
        <v>5899</v>
      </c>
      <c r="C5904" s="2" t="s">
        <v>3871</v>
      </c>
      <c r="E5904" t="str" cm="1">
        <f t="array" aca="1" ref="E5904" ca="1">IF(F5904&lt;&gt;"",INDIRECT("'"&amp;F5904&amp;"'!"&amp;G5904),"")</f>
        <v/>
      </c>
      <c r="F5904" s="550"/>
      <c r="R5904" s="1175"/>
    </row>
    <row r="5905" spans="1:18" ht="15.75" customHeight="1">
      <c r="A5905" s="1">
        <v>5900</v>
      </c>
      <c r="C5905" s="2" t="s">
        <v>3871</v>
      </c>
      <c r="E5905" t="str" cm="1">
        <f t="array" aca="1" ref="E5905" ca="1">IF(F5905&lt;&gt;"",INDIRECT("'"&amp;F5905&amp;"'!"&amp;G5905),"")</f>
        <v/>
      </c>
      <c r="F5905" s="550"/>
      <c r="R5905" s="1175"/>
    </row>
    <row r="5906" spans="1:18" ht="15.75" customHeight="1">
      <c r="A5906" s="1">
        <v>5901</v>
      </c>
      <c r="C5906" s="2" t="s">
        <v>3871</v>
      </c>
      <c r="E5906" t="str" cm="1">
        <f t="array" aca="1" ref="E5906" ca="1">IF(F5906&lt;&gt;"",INDIRECT("'"&amp;F5906&amp;"'!"&amp;G5906),"")</f>
        <v/>
      </c>
      <c r="F5906" s="550"/>
      <c r="R5906" s="1175"/>
    </row>
    <row r="5907" spans="1:18" ht="15.75" customHeight="1">
      <c r="A5907" s="1">
        <v>5902</v>
      </c>
      <c r="C5907" s="2" t="s">
        <v>3871</v>
      </c>
      <c r="E5907" t="str" cm="1">
        <f t="array" aca="1" ref="E5907" ca="1">IF(F5907&lt;&gt;"",INDIRECT("'"&amp;F5907&amp;"'!"&amp;G5907),"")</f>
        <v/>
      </c>
      <c r="F5907" s="550"/>
      <c r="R5907" s="1175"/>
    </row>
    <row r="5908" spans="1:18" ht="15.75" customHeight="1">
      <c r="A5908" s="1">
        <v>5903</v>
      </c>
      <c r="C5908" s="2" t="s">
        <v>3581</v>
      </c>
      <c r="E5908" t="str" cm="1">
        <f t="array" aca="1" ref="E5908" ca="1">IF(F5908&lt;&gt;"",INDIRECT("'"&amp;F5908&amp;"'!"&amp;G5908),"")</f>
        <v/>
      </c>
      <c r="F5908" s="550"/>
      <c r="R5908" s="1175"/>
    </row>
    <row r="5909" spans="1:18" ht="15.75" customHeight="1">
      <c r="A5909" s="1">
        <v>5904</v>
      </c>
      <c r="C5909" s="2" t="s">
        <v>3581</v>
      </c>
      <c r="E5909" t="str" cm="1">
        <f t="array" aca="1" ref="E5909" ca="1">IF(F5909&lt;&gt;"",INDIRECT("'"&amp;F5909&amp;"'!"&amp;G5909),"")</f>
        <v/>
      </c>
      <c r="F5909" s="550"/>
      <c r="R5909" s="1175"/>
    </row>
    <row r="5910" spans="1:18" ht="15.75" customHeight="1">
      <c r="A5910" s="1">
        <v>5905</v>
      </c>
      <c r="C5910" s="2" t="s">
        <v>3581</v>
      </c>
      <c r="E5910" t="str" cm="1">
        <f t="array" aca="1" ref="E5910" ca="1">IF(F5910&lt;&gt;"",INDIRECT("'"&amp;F5910&amp;"'!"&amp;G5910),"")</f>
        <v/>
      </c>
      <c r="F5910" s="550"/>
      <c r="R5910" s="1175"/>
    </row>
    <row r="5911" spans="1:18" ht="15.75" customHeight="1">
      <c r="A5911" s="1">
        <v>5906</v>
      </c>
      <c r="C5911" s="2" t="s">
        <v>3581</v>
      </c>
      <c r="E5911" t="str" cm="1">
        <f t="array" aca="1" ref="E5911" ca="1">IF(F5911&lt;&gt;"",INDIRECT("'"&amp;F5911&amp;"'!"&amp;G5911),"")</f>
        <v/>
      </c>
      <c r="F5911" s="550"/>
      <c r="R5911" s="1175"/>
    </row>
    <row r="5912" spans="1:18" ht="15.75" customHeight="1">
      <c r="A5912" s="1">
        <v>5907</v>
      </c>
      <c r="C5912" s="2" t="s">
        <v>3871</v>
      </c>
      <c r="E5912" t="str" cm="1">
        <f t="array" aca="1" ref="E5912" ca="1">IF(F5912&lt;&gt;"",INDIRECT("'"&amp;F5912&amp;"'!"&amp;G5912),"")</f>
        <v/>
      </c>
      <c r="F5912" s="550"/>
      <c r="R5912" s="1175"/>
    </row>
    <row r="5913" spans="1:18" ht="15.75" customHeight="1">
      <c r="A5913" s="1">
        <v>5908</v>
      </c>
      <c r="C5913" s="2" t="s">
        <v>3581</v>
      </c>
      <c r="E5913" t="str" cm="1">
        <f t="array" aca="1" ref="E5913" ca="1">IF(F5913&lt;&gt;"",INDIRECT("'"&amp;F5913&amp;"'!"&amp;G5913),"")</f>
        <v/>
      </c>
      <c r="F5913" s="550"/>
      <c r="R5913" s="1175"/>
    </row>
    <row r="5914" spans="1:18" ht="15.75" customHeight="1">
      <c r="A5914" s="1">
        <v>5909</v>
      </c>
      <c r="C5914" s="2" t="s">
        <v>3581</v>
      </c>
      <c r="E5914" t="str" cm="1">
        <f t="array" aca="1" ref="E5914" ca="1">IF(F5914&lt;&gt;"",INDIRECT("'"&amp;F5914&amp;"'!"&amp;G5914),"")</f>
        <v/>
      </c>
      <c r="F5914" s="550"/>
      <c r="R5914" s="1175"/>
    </row>
    <row r="5915" spans="1:18" ht="15.75" customHeight="1">
      <c r="A5915" s="1">
        <v>5910</v>
      </c>
      <c r="C5915" s="2" t="s">
        <v>3581</v>
      </c>
      <c r="E5915" t="str" cm="1">
        <f t="array" aca="1" ref="E5915" ca="1">IF(F5915&lt;&gt;"",INDIRECT("'"&amp;F5915&amp;"'!"&amp;G5915),"")</f>
        <v/>
      </c>
      <c r="F5915" s="550"/>
      <c r="R5915" s="1175"/>
    </row>
    <row r="5916" spans="1:18" ht="15.75" customHeight="1">
      <c r="A5916" s="1">
        <v>5911</v>
      </c>
      <c r="C5916" s="2" t="s">
        <v>3581</v>
      </c>
      <c r="E5916" t="str" cm="1">
        <f t="array" aca="1" ref="E5916" ca="1">IF(F5916&lt;&gt;"",INDIRECT("'"&amp;F5916&amp;"'!"&amp;G5916),"")</f>
        <v/>
      </c>
      <c r="F5916" s="550"/>
      <c r="R5916" s="1175"/>
    </row>
    <row r="5917" spans="1:18" ht="15.75" customHeight="1">
      <c r="A5917" s="1">
        <v>5912</v>
      </c>
      <c r="C5917" s="2" t="s">
        <v>3581</v>
      </c>
      <c r="E5917" t="str" cm="1">
        <f t="array" aca="1" ref="E5917" ca="1">IF(F5917&lt;&gt;"",INDIRECT("'"&amp;F5917&amp;"'!"&amp;G5917),"")</f>
        <v/>
      </c>
      <c r="F5917" s="550"/>
      <c r="R5917" s="1175"/>
    </row>
    <row r="5918" spans="1:18" ht="15.75" customHeight="1">
      <c r="A5918" s="1">
        <v>5913</v>
      </c>
      <c r="C5918" s="2" t="s">
        <v>3581</v>
      </c>
      <c r="E5918" t="str" cm="1">
        <f t="array" aca="1" ref="E5918" ca="1">IF(F5918&lt;&gt;"",INDIRECT("'"&amp;F5918&amp;"'!"&amp;G5918),"")</f>
        <v/>
      </c>
      <c r="F5918" s="550"/>
      <c r="R5918" s="1175"/>
    </row>
    <row r="5919" spans="1:18" ht="15.75" customHeight="1">
      <c r="A5919" s="1">
        <v>5914</v>
      </c>
      <c r="C5919" s="2" t="s">
        <v>3581</v>
      </c>
      <c r="E5919" t="str" cm="1">
        <f t="array" aca="1" ref="E5919" ca="1">IF(F5919&lt;&gt;"",INDIRECT("'"&amp;F5919&amp;"'!"&amp;G5919),"")</f>
        <v/>
      </c>
      <c r="F5919" s="550"/>
      <c r="R5919" s="1175"/>
    </row>
    <row r="5920" spans="1:18" ht="15.75" customHeight="1">
      <c r="A5920" s="1">
        <v>5915</v>
      </c>
      <c r="C5920" s="2" t="s">
        <v>3871</v>
      </c>
      <c r="E5920" t="str" cm="1">
        <f t="array" aca="1" ref="E5920" ca="1">IF(F5920&lt;&gt;"",INDIRECT("'"&amp;F5920&amp;"'!"&amp;G5920),"")</f>
        <v/>
      </c>
      <c r="F5920" s="550"/>
      <c r="R5920" s="1175"/>
    </row>
    <row r="5921" spans="1:18" ht="15.75" customHeight="1">
      <c r="A5921" s="1">
        <v>5916</v>
      </c>
      <c r="C5921" s="2" t="s">
        <v>3581</v>
      </c>
      <c r="E5921" t="str" cm="1">
        <f t="array" aca="1" ref="E5921" ca="1">IF(F5921&lt;&gt;"",INDIRECT("'"&amp;F5921&amp;"'!"&amp;G5921),"")</f>
        <v/>
      </c>
      <c r="F5921" s="550"/>
      <c r="R5921" s="1175"/>
    </row>
    <row r="5922" spans="1:18" ht="15.75" customHeight="1">
      <c r="A5922" s="1">
        <v>5917</v>
      </c>
      <c r="C5922" s="2" t="s">
        <v>3581</v>
      </c>
      <c r="E5922" t="str" cm="1">
        <f t="array" aca="1" ref="E5922" ca="1">IF(F5922&lt;&gt;"",INDIRECT("'"&amp;F5922&amp;"'!"&amp;G5922),"")</f>
        <v/>
      </c>
      <c r="F5922" s="550"/>
      <c r="R5922" s="1175"/>
    </row>
    <row r="5923" spans="1:18" ht="15.75" customHeight="1">
      <c r="A5923" s="1">
        <v>5918</v>
      </c>
      <c r="C5923" s="2" t="s">
        <v>3581</v>
      </c>
      <c r="E5923" t="str" cm="1">
        <f t="array" aca="1" ref="E5923" ca="1">IF(F5923&lt;&gt;"",INDIRECT("'"&amp;F5923&amp;"'!"&amp;G5923),"")</f>
        <v/>
      </c>
      <c r="F5923" s="550"/>
      <c r="R5923" s="1175"/>
    </row>
    <row r="5924" spans="1:18" ht="15.75" customHeight="1">
      <c r="A5924" s="1">
        <v>5919</v>
      </c>
      <c r="C5924" s="2" t="s">
        <v>3581</v>
      </c>
      <c r="E5924" t="str" cm="1">
        <f t="array" aca="1" ref="E5924" ca="1">IF(F5924&lt;&gt;"",INDIRECT("'"&amp;F5924&amp;"'!"&amp;G5924),"")</f>
        <v/>
      </c>
      <c r="F5924" s="550"/>
      <c r="R5924" s="1175"/>
    </row>
    <row r="5925" spans="1:18" ht="15.75" customHeight="1">
      <c r="A5925" s="1">
        <v>5920</v>
      </c>
      <c r="C5925" s="2" t="s">
        <v>3581</v>
      </c>
      <c r="E5925" t="str" cm="1">
        <f t="array" aca="1" ref="E5925" ca="1">IF(F5925&lt;&gt;"",INDIRECT("'"&amp;F5925&amp;"'!"&amp;G5925),"")</f>
        <v/>
      </c>
      <c r="F5925" s="550"/>
      <c r="R5925" s="1175"/>
    </row>
    <row r="5926" spans="1:18" ht="15.75" customHeight="1">
      <c r="A5926" s="1">
        <v>5921</v>
      </c>
      <c r="C5926" s="2" t="s">
        <v>3581</v>
      </c>
      <c r="E5926" t="str" cm="1">
        <f t="array" aca="1" ref="E5926" ca="1">IF(F5926&lt;&gt;"",INDIRECT("'"&amp;F5926&amp;"'!"&amp;G5926),"")</f>
        <v/>
      </c>
      <c r="F5926" s="550"/>
      <c r="R5926" s="1175"/>
    </row>
    <row r="5927" spans="1:18" ht="15.75" customHeight="1">
      <c r="A5927" s="1">
        <v>5922</v>
      </c>
      <c r="C5927" s="2" t="s">
        <v>3581</v>
      </c>
      <c r="E5927" t="str" cm="1">
        <f t="array" aca="1" ref="E5927" ca="1">IF(F5927&lt;&gt;"",INDIRECT("'"&amp;F5927&amp;"'!"&amp;G5927),"")</f>
        <v/>
      </c>
      <c r="F5927" s="550"/>
      <c r="R5927" s="1175"/>
    </row>
    <row r="5928" spans="1:18" ht="15.75" customHeight="1">
      <c r="A5928" s="1">
        <v>5923</v>
      </c>
      <c r="C5928" s="2" t="s">
        <v>3871</v>
      </c>
      <c r="E5928" t="str" cm="1">
        <f t="array" aca="1" ref="E5928" ca="1">IF(F5928&lt;&gt;"",INDIRECT("'"&amp;F5928&amp;"'!"&amp;G5928),"")</f>
        <v/>
      </c>
      <c r="F5928" s="550"/>
      <c r="R5928" s="1175"/>
    </row>
    <row r="5929" spans="1:18" ht="15" customHeight="1">
      <c r="A5929">
        <v>5924</v>
      </c>
      <c r="B5929" s="6">
        <f>'EstRev 6-10'!K5</f>
        <v>0</v>
      </c>
      <c r="D5929" t="b">
        <f t="shared" ref="D5929:D5945" ca="1" si="86">E5929=B5929</f>
        <v>1</v>
      </c>
      <c r="E5929" cm="1">
        <f t="array" aca="1" ref="E5929" ca="1">IF(F5929&lt;&gt;"",INDIRECT("'"&amp;F5929&amp;"'!"&amp;G5929),"")</f>
        <v>0</v>
      </c>
      <c r="F5929" s="1175" t="s">
        <v>4465</v>
      </c>
      <c r="G5929" t="s">
        <v>3875</v>
      </c>
      <c r="H5929" s="3"/>
      <c r="I5929" s="3"/>
      <c r="J5929" s="3"/>
    </row>
    <row r="5930" spans="1:18" ht="15" customHeight="1">
      <c r="A5930">
        <v>5925</v>
      </c>
      <c r="B5930" s="6">
        <f>'EstRev 6-10'!K11</f>
        <v>0</v>
      </c>
      <c r="D5930" t="b">
        <f t="shared" ca="1" si="86"/>
        <v>1</v>
      </c>
      <c r="E5930" cm="1">
        <f t="array" aca="1" ref="E5930" ca="1">IF(F5930&lt;&gt;"",INDIRECT("'"&amp;F5930&amp;"'!"&amp;G5930),"")</f>
        <v>0</v>
      </c>
      <c r="F5930" s="1175" t="s">
        <v>4465</v>
      </c>
      <c r="G5930" t="s">
        <v>3606</v>
      </c>
      <c r="H5930" s="3"/>
      <c r="I5930" s="3"/>
      <c r="J5930" s="3"/>
    </row>
    <row r="5931" spans="1:18" ht="15" customHeight="1">
      <c r="A5931">
        <v>5926</v>
      </c>
      <c r="B5931" s="6">
        <f>'EstRev 6-10'!K12</f>
        <v>0</v>
      </c>
      <c r="D5931" t="b">
        <f t="shared" ca="1" si="86"/>
        <v>1</v>
      </c>
      <c r="E5931" cm="1">
        <f t="array" aca="1" ref="E5931" ca="1">IF(F5931&lt;&gt;"",INDIRECT("'"&amp;F5931&amp;"'!"&amp;G5931),"")</f>
        <v>0</v>
      </c>
      <c r="F5931" s="1175" t="s">
        <v>4465</v>
      </c>
      <c r="G5931" t="s">
        <v>3607</v>
      </c>
      <c r="H5931" s="3"/>
      <c r="I5931" s="3"/>
      <c r="J5931" s="3"/>
    </row>
    <row r="5932" spans="1:18" ht="15" customHeight="1">
      <c r="A5932">
        <v>5927</v>
      </c>
      <c r="B5932" s="6">
        <f>'EstRev 6-10'!K14</f>
        <v>0</v>
      </c>
      <c r="D5932" t="b">
        <f t="shared" ca="1" si="86"/>
        <v>1</v>
      </c>
      <c r="E5932" cm="1">
        <f t="array" aca="1" ref="E5932" ca="1">IF(F5932&lt;&gt;"",INDIRECT("'"&amp;F5932&amp;"'!"&amp;G5932),"")</f>
        <v>0</v>
      </c>
      <c r="F5932" s="1175" t="s">
        <v>4465</v>
      </c>
      <c r="G5932" t="s">
        <v>3876</v>
      </c>
      <c r="H5932" s="3"/>
      <c r="I5932" s="3"/>
      <c r="J5932" s="3"/>
    </row>
    <row r="5933" spans="1:18" ht="15" customHeight="1">
      <c r="A5933">
        <v>5928</v>
      </c>
      <c r="B5933" s="6">
        <f>'EstRev 6-10'!K15</f>
        <v>0</v>
      </c>
      <c r="D5933" t="b">
        <f t="shared" ca="1" si="86"/>
        <v>1</v>
      </c>
      <c r="E5933" cm="1">
        <f t="array" aca="1" ref="E5933" ca="1">IF(F5933&lt;&gt;"",INDIRECT("'"&amp;F5933&amp;"'!"&amp;G5933),"")</f>
        <v>0</v>
      </c>
      <c r="F5933" s="1175" t="s">
        <v>4465</v>
      </c>
      <c r="G5933" t="s">
        <v>3877</v>
      </c>
    </row>
    <row r="5934" spans="1:18" ht="15" customHeight="1">
      <c r="A5934">
        <v>5929</v>
      </c>
      <c r="B5934" s="6">
        <f>'EstRev 6-10'!K16</f>
        <v>0</v>
      </c>
      <c r="D5934" t="b">
        <f t="shared" ca="1" si="86"/>
        <v>1</v>
      </c>
      <c r="E5934" cm="1">
        <f t="array" aca="1" ref="E5934" ca="1">IF(F5934&lt;&gt;"",INDIRECT("'"&amp;F5934&amp;"'!"&amp;G5934),"")</f>
        <v>0</v>
      </c>
      <c r="F5934" s="1175" t="s">
        <v>4465</v>
      </c>
      <c r="G5934" t="s">
        <v>3609</v>
      </c>
      <c r="H5934" s="3"/>
      <c r="I5934" s="3"/>
      <c r="J5934" s="3"/>
    </row>
    <row r="5935" spans="1:18" ht="15" customHeight="1">
      <c r="A5935">
        <v>5930</v>
      </c>
      <c r="B5935" s="6">
        <f>'EstRev 6-10'!K17</f>
        <v>0</v>
      </c>
      <c r="D5935" t="b">
        <f t="shared" ca="1" si="86"/>
        <v>1</v>
      </c>
      <c r="E5935" cm="1">
        <f t="array" aca="1" ref="E5935" ca="1">IF(F5935&lt;&gt;"",INDIRECT("'"&amp;F5935&amp;"'!"&amp;G5935),"")</f>
        <v>0</v>
      </c>
      <c r="F5935" s="1175" t="s">
        <v>4465</v>
      </c>
      <c r="G5935" t="s">
        <v>3610</v>
      </c>
      <c r="H5935" s="3"/>
      <c r="I5935" s="3"/>
      <c r="J5935" s="3"/>
    </row>
    <row r="5936" spans="1:18" ht="15" customHeight="1">
      <c r="A5936">
        <v>5931</v>
      </c>
      <c r="B5936" s="6">
        <f>'EstRev 6-10'!K18</f>
        <v>0</v>
      </c>
      <c r="D5936" t="b">
        <f t="shared" ca="1" si="86"/>
        <v>1</v>
      </c>
      <c r="E5936" cm="1">
        <f t="array" aca="1" ref="E5936" ca="1">IF(F5936&lt;&gt;"",INDIRECT("'"&amp;F5936&amp;"'!"&amp;G5936),"")</f>
        <v>0</v>
      </c>
      <c r="F5936" s="1175" t="s">
        <v>4465</v>
      </c>
      <c r="G5936" t="s">
        <v>3524</v>
      </c>
      <c r="H5936" s="3"/>
      <c r="I5936" s="3"/>
      <c r="J5936" s="3"/>
    </row>
    <row r="5937" spans="1:18" ht="15" customHeight="1">
      <c r="A5937">
        <v>5932</v>
      </c>
      <c r="B5937" s="6">
        <f>'EstRev 6-10'!K65</f>
        <v>0</v>
      </c>
      <c r="D5937" t="b">
        <f t="shared" ca="1" si="86"/>
        <v>1</v>
      </c>
      <c r="E5937" cm="1">
        <f t="array" aca="1" ref="E5937" ca="1">IF(F5937&lt;&gt;"",INDIRECT("'"&amp;F5937&amp;"'!"&amp;G5937),"")</f>
        <v>0</v>
      </c>
      <c r="F5937" s="1175" t="s">
        <v>4465</v>
      </c>
      <c r="G5937" t="s">
        <v>3900</v>
      </c>
      <c r="H5937" s="3"/>
      <c r="I5937" s="3"/>
      <c r="J5937" s="3"/>
    </row>
    <row r="5938" spans="1:18" ht="15" customHeight="1">
      <c r="A5938">
        <v>5933</v>
      </c>
      <c r="B5938" s="6">
        <f>'EstRev 6-10'!K66</f>
        <v>0</v>
      </c>
      <c r="D5938" t="b">
        <f t="shared" ca="1" si="86"/>
        <v>1</v>
      </c>
      <c r="E5938" cm="1">
        <f t="array" aca="1" ref="E5938" ca="1">IF(F5938&lt;&gt;"",INDIRECT("'"&amp;F5938&amp;"'!"&amp;G5938),"")</f>
        <v>0</v>
      </c>
      <c r="F5938" s="1175" t="s">
        <v>4465</v>
      </c>
      <c r="G5938" t="s">
        <v>3901</v>
      </c>
      <c r="H5938" s="3"/>
      <c r="I5938" s="3"/>
      <c r="J5938" s="3"/>
    </row>
    <row r="5939" spans="1:18" ht="15" customHeight="1">
      <c r="A5939">
        <v>5934</v>
      </c>
      <c r="B5939" s="6">
        <f>'EstRev 6-10'!K68</f>
        <v>0</v>
      </c>
      <c r="D5939" t="b">
        <f t="shared" ca="1" si="86"/>
        <v>1</v>
      </c>
      <c r="E5939" cm="1">
        <f t="array" aca="1" ref="E5939" ca="1">IF(F5939&lt;&gt;"",INDIRECT("'"&amp;F5939&amp;"'!"&amp;G5939),"")</f>
        <v>0</v>
      </c>
      <c r="F5939" s="1175" t="s">
        <v>4465</v>
      </c>
      <c r="G5939" t="s">
        <v>4855</v>
      </c>
      <c r="H5939" s="3"/>
      <c r="I5939" s="3"/>
      <c r="J5939" s="3"/>
    </row>
    <row r="5940" spans="1:18" ht="15" customHeight="1">
      <c r="A5940">
        <v>5935</v>
      </c>
      <c r="B5940" s="6">
        <f>'EstRev 6-10'!K99</f>
        <v>0</v>
      </c>
      <c r="D5940" t="b">
        <f t="shared" ca="1" si="86"/>
        <v>1</v>
      </c>
      <c r="E5940" cm="1">
        <f t="array" aca="1" ref="E5940" ca="1">IF(F5940&lt;&gt;"",INDIRECT("'"&amp;F5940&amp;"'!"&amp;G5940),"")</f>
        <v>0</v>
      </c>
      <c r="F5940" s="1175" t="s">
        <v>4465</v>
      </c>
      <c r="G5940" t="s">
        <v>4856</v>
      </c>
      <c r="H5940" s="3"/>
      <c r="I5940" s="3"/>
      <c r="J5940" s="3"/>
    </row>
    <row r="5941" spans="1:18" ht="15" customHeight="1">
      <c r="A5941">
        <v>5936</v>
      </c>
      <c r="B5941" s="6">
        <f>'EstRev 6-10'!K102</f>
        <v>0</v>
      </c>
      <c r="D5941" t="b">
        <f t="shared" ca="1" si="86"/>
        <v>1</v>
      </c>
      <c r="E5941" cm="1">
        <f t="array" aca="1" ref="E5941" ca="1">IF(F5941&lt;&gt;"",INDIRECT("'"&amp;F5941&amp;"'!"&amp;G5941),"")</f>
        <v>0</v>
      </c>
      <c r="F5941" s="1175" t="s">
        <v>4465</v>
      </c>
      <c r="G5941" t="s">
        <v>4183</v>
      </c>
      <c r="H5941" s="3"/>
      <c r="I5941" s="3"/>
      <c r="J5941" s="3"/>
    </row>
    <row r="5942" spans="1:18" ht="15" customHeight="1">
      <c r="A5942">
        <v>5937</v>
      </c>
      <c r="B5942" s="6">
        <f>'EstRev 6-10'!K110</f>
        <v>0</v>
      </c>
      <c r="D5942" t="b">
        <f t="shared" ca="1" si="86"/>
        <v>1</v>
      </c>
      <c r="E5942" cm="1">
        <f t="array" aca="1" ref="E5942" ca="1">IF(F5942&lt;&gt;"",INDIRECT("'"&amp;F5942&amp;"'!"&amp;G5942),"")</f>
        <v>0</v>
      </c>
      <c r="F5942" s="1175" t="s">
        <v>4465</v>
      </c>
      <c r="G5942" t="s">
        <v>4232</v>
      </c>
      <c r="H5942" s="3"/>
      <c r="I5942" s="3"/>
      <c r="J5942" s="3"/>
    </row>
    <row r="5943" spans="1:18" ht="15" customHeight="1">
      <c r="A5943">
        <v>5938</v>
      </c>
      <c r="B5943" s="6">
        <f>'EstRev 6-10'!K111</f>
        <v>0</v>
      </c>
      <c r="D5943" t="b">
        <f t="shared" ca="1" si="86"/>
        <v>1</v>
      </c>
      <c r="E5943" cm="1">
        <f t="array" aca="1" ref="E5943" ca="1">IF(F5943&lt;&gt;"",INDIRECT("'"&amp;F5943&amp;"'!"&amp;G5943),"")</f>
        <v>0</v>
      </c>
      <c r="F5943" s="1175" t="s">
        <v>4465</v>
      </c>
      <c r="G5943" t="s">
        <v>3915</v>
      </c>
      <c r="H5943" s="3"/>
      <c r="I5943" s="3"/>
      <c r="J5943" s="3"/>
    </row>
    <row r="5944" spans="1:18" ht="15" customHeight="1">
      <c r="A5944">
        <v>5939</v>
      </c>
      <c r="B5944" s="6">
        <f>'EstRev 6-10'!K121</f>
        <v>0</v>
      </c>
      <c r="D5944" t="b">
        <f t="shared" ca="1" si="86"/>
        <v>1</v>
      </c>
      <c r="E5944" cm="1">
        <f t="array" aca="1" ref="E5944" ca="1">IF(F5944&lt;&gt;"",INDIRECT("'"&amp;F5944&amp;"'!"&amp;G5944),"")</f>
        <v>0</v>
      </c>
      <c r="F5944" s="1175" t="s">
        <v>4465</v>
      </c>
      <c r="G5944" t="s">
        <v>4857</v>
      </c>
      <c r="H5944" s="3"/>
      <c r="I5944" s="3"/>
      <c r="J5944" s="3"/>
    </row>
    <row r="5945" spans="1:18" ht="15" customHeight="1">
      <c r="A5945">
        <v>5940</v>
      </c>
      <c r="B5945" s="6">
        <f>'EstRev 6-10'!K122</f>
        <v>0</v>
      </c>
      <c r="D5945" t="b">
        <f t="shared" ca="1" si="86"/>
        <v>1</v>
      </c>
      <c r="E5945" cm="1">
        <f t="array" aca="1" ref="E5945" ca="1">IF(F5945&lt;&gt;"",INDIRECT("'"&amp;F5945&amp;"'!"&amp;G5945),"")</f>
        <v>0</v>
      </c>
      <c r="F5945" s="1175" t="s">
        <v>4465</v>
      </c>
      <c r="G5945" t="s">
        <v>4858</v>
      </c>
      <c r="H5945" s="3"/>
      <c r="I5945" s="3"/>
      <c r="J5945" s="3"/>
    </row>
    <row r="5946" spans="1:18" ht="15.75" customHeight="1">
      <c r="A5946" s="1">
        <v>5941</v>
      </c>
      <c r="C5946" s="2" t="s">
        <v>3581</v>
      </c>
      <c r="E5946" t="str" cm="1">
        <f t="array" aca="1" ref="E5946" ca="1">IF(F5946&lt;&gt;"",INDIRECT("'"&amp;F5946&amp;"'!"&amp;G5946),"")</f>
        <v/>
      </c>
      <c r="F5946" s="550"/>
      <c r="R5946" s="1175"/>
    </row>
    <row r="5947" spans="1:18" ht="15.75" customHeight="1">
      <c r="A5947" s="1">
        <v>5942</v>
      </c>
      <c r="C5947" s="2" t="s">
        <v>3581</v>
      </c>
      <c r="E5947" t="str" cm="1">
        <f t="array" aca="1" ref="E5947" ca="1">IF(F5947&lt;&gt;"",INDIRECT("'"&amp;F5947&amp;"'!"&amp;G5947),"")</f>
        <v/>
      </c>
      <c r="F5947" s="550"/>
      <c r="R5947" s="1175"/>
    </row>
    <row r="5948" spans="1:18" ht="15.75" customHeight="1">
      <c r="A5948" s="1">
        <v>5943</v>
      </c>
      <c r="C5948" s="2" t="s">
        <v>3581</v>
      </c>
      <c r="E5948" t="str" cm="1">
        <f t="array" aca="1" ref="E5948" ca="1">IF(F5948&lt;&gt;"",INDIRECT("'"&amp;F5948&amp;"'!"&amp;G5948),"")</f>
        <v/>
      </c>
      <c r="F5948" s="550"/>
      <c r="R5948" s="1175"/>
    </row>
    <row r="5949" spans="1:18" ht="15.75" customHeight="1">
      <c r="A5949" s="1">
        <v>5944</v>
      </c>
      <c r="C5949" s="2" t="s">
        <v>3581</v>
      </c>
      <c r="E5949" t="str" cm="1">
        <f t="array" aca="1" ref="E5949" ca="1">IF(F5949&lt;&gt;"",INDIRECT("'"&amp;F5949&amp;"'!"&amp;G5949),"")</f>
        <v/>
      </c>
      <c r="F5949" s="550"/>
      <c r="R5949" s="1175"/>
    </row>
    <row r="5950" spans="1:18" ht="15" customHeight="1">
      <c r="A5950">
        <v>5945</v>
      </c>
      <c r="B5950" s="6">
        <f>'EstRev 6-10'!K124</f>
        <v>0</v>
      </c>
      <c r="D5950" t="b">
        <f ca="1">E5950=B5950</f>
        <v>1</v>
      </c>
      <c r="E5950" cm="1">
        <f t="array" aca="1" ref="E5950" ca="1">IF(F5950&lt;&gt;"",INDIRECT("'"&amp;F5950&amp;"'!"&amp;G5950),"")</f>
        <v>0</v>
      </c>
      <c r="F5950" s="1175" t="s">
        <v>4465</v>
      </c>
      <c r="G5950" t="s">
        <v>4450</v>
      </c>
      <c r="H5950" s="3"/>
      <c r="I5950" s="3"/>
      <c r="J5950" s="3"/>
    </row>
    <row r="5951" spans="1:18" ht="15.75" customHeight="1">
      <c r="A5951" s="1">
        <v>5946</v>
      </c>
      <c r="C5951" s="2" t="s">
        <v>3581</v>
      </c>
      <c r="E5951" t="str" cm="1">
        <f t="array" aca="1" ref="E5951" ca="1">IF(F5951&lt;&gt;"",INDIRECT("'"&amp;F5951&amp;"'!"&amp;G5951),"")</f>
        <v/>
      </c>
      <c r="F5951" s="550"/>
      <c r="R5951" s="1175"/>
    </row>
    <row r="5952" spans="1:18" ht="15.75" customHeight="1">
      <c r="A5952" s="1">
        <v>5947</v>
      </c>
      <c r="C5952" s="2" t="s">
        <v>3581</v>
      </c>
      <c r="E5952" t="str" cm="1">
        <f t="array" aca="1" ref="E5952" ca="1">IF(F5952&lt;&gt;"",INDIRECT("'"&amp;F5952&amp;"'!"&amp;G5952),"")</f>
        <v/>
      </c>
      <c r="F5952" s="550"/>
      <c r="R5952" s="1175"/>
    </row>
    <row r="5953" spans="1:18" ht="15.75" customHeight="1">
      <c r="A5953" s="1">
        <v>5948</v>
      </c>
      <c r="C5953" s="2" t="s">
        <v>3581</v>
      </c>
      <c r="E5953" t="str" cm="1">
        <f t="array" aca="1" ref="E5953" ca="1">IF(F5953&lt;&gt;"",INDIRECT("'"&amp;F5953&amp;"'!"&amp;G5953),"")</f>
        <v/>
      </c>
      <c r="F5953" s="550"/>
      <c r="R5953" s="1175"/>
    </row>
    <row r="5954" spans="1:18" ht="15.75" customHeight="1">
      <c r="A5954" s="1">
        <v>5949</v>
      </c>
      <c r="C5954" s="2" t="s">
        <v>3581</v>
      </c>
      <c r="E5954" t="str" cm="1">
        <f t="array" aca="1" ref="E5954" ca="1">IF(F5954&lt;&gt;"",INDIRECT("'"&amp;F5954&amp;"'!"&amp;G5954),"")</f>
        <v/>
      </c>
      <c r="F5954" s="550"/>
      <c r="R5954" s="1175"/>
    </row>
    <row r="5955" spans="1:18" ht="15.75" customHeight="1">
      <c r="A5955" s="1">
        <v>5950</v>
      </c>
      <c r="C5955" s="2" t="s">
        <v>3581</v>
      </c>
      <c r="E5955" t="str" cm="1">
        <f t="array" aca="1" ref="E5955" ca="1">IF(F5955&lt;&gt;"",INDIRECT("'"&amp;F5955&amp;"'!"&amp;G5955),"")</f>
        <v/>
      </c>
      <c r="F5955" s="550"/>
      <c r="R5955" s="1175"/>
    </row>
    <row r="5956" spans="1:18" ht="15.75" customHeight="1">
      <c r="A5956" s="1">
        <v>5951</v>
      </c>
      <c r="C5956" s="2" t="s">
        <v>3581</v>
      </c>
      <c r="E5956" t="str" cm="1">
        <f t="array" aca="1" ref="E5956" ca="1">IF(F5956&lt;&gt;"",INDIRECT("'"&amp;F5956&amp;"'!"&amp;G5956),"")</f>
        <v/>
      </c>
      <c r="F5956" s="550"/>
      <c r="R5956" s="1175"/>
    </row>
    <row r="5957" spans="1:18" ht="15.75" customHeight="1">
      <c r="A5957" s="1">
        <v>5952</v>
      </c>
      <c r="C5957" s="2" t="s">
        <v>3581</v>
      </c>
      <c r="E5957" t="str" cm="1">
        <f t="array" aca="1" ref="E5957" ca="1">IF(F5957&lt;&gt;"",INDIRECT("'"&amp;F5957&amp;"'!"&amp;G5957),"")</f>
        <v/>
      </c>
      <c r="F5957" s="550"/>
      <c r="R5957" s="1175"/>
    </row>
    <row r="5958" spans="1:18" ht="15" customHeight="1">
      <c r="A5958">
        <v>5953</v>
      </c>
      <c r="B5958" s="6">
        <f>'EstRev 6-10'!K165</f>
        <v>0</v>
      </c>
      <c r="D5958" t="b">
        <f ca="1">E5958=B5958</f>
        <v>1</v>
      </c>
      <c r="E5958" cm="1">
        <f t="array" aca="1" ref="E5958" ca="1">IF(F5958&lt;&gt;"",INDIRECT("'"&amp;F5958&amp;"'!"&amp;G5958),"")</f>
        <v>0</v>
      </c>
      <c r="F5958" s="1175" t="s">
        <v>4465</v>
      </c>
      <c r="G5958" t="s">
        <v>4859</v>
      </c>
      <c r="H5958" s="3"/>
      <c r="I5958" s="3"/>
      <c r="J5958" s="3"/>
    </row>
    <row r="5959" spans="1:18" ht="15.75" customHeight="1">
      <c r="A5959" s="1">
        <v>5954</v>
      </c>
      <c r="C5959" s="2" t="s">
        <v>3581</v>
      </c>
      <c r="E5959" t="str" cm="1">
        <f t="array" aca="1" ref="E5959" ca="1">IF(F5959&lt;&gt;"",INDIRECT("'"&amp;F5959&amp;"'!"&amp;G5959),"")</f>
        <v/>
      </c>
      <c r="F5959" s="550"/>
      <c r="R5959" s="1175"/>
    </row>
    <row r="5960" spans="1:18" ht="15" customHeight="1">
      <c r="A5960">
        <v>5955</v>
      </c>
      <c r="B5960" s="6">
        <f>'EstRev 6-10'!K176</f>
        <v>0</v>
      </c>
      <c r="D5960" t="b">
        <f ca="1">E5960=B5960</f>
        <v>1</v>
      </c>
      <c r="E5960" cm="1">
        <f t="array" aca="1" ref="E5960" ca="1">IF(F5960&lt;&gt;"",INDIRECT("'"&amp;F5960&amp;"'!"&amp;G5960),"")</f>
        <v>0</v>
      </c>
      <c r="F5960" s="1175" t="s">
        <v>4465</v>
      </c>
      <c r="G5960" t="s">
        <v>4001</v>
      </c>
      <c r="H5960" s="3"/>
      <c r="I5960" s="3"/>
      <c r="J5960" s="3"/>
    </row>
    <row r="5961" spans="1:18" ht="15.75" customHeight="1">
      <c r="A5961" s="1">
        <v>5956</v>
      </c>
      <c r="C5961" s="2" t="s">
        <v>3581</v>
      </c>
      <c r="E5961" t="str" cm="1">
        <f t="array" aca="1" ref="E5961" ca="1">IF(F5961&lt;&gt;"",INDIRECT("'"&amp;F5961&amp;"'!"&amp;G5961),"")</f>
        <v/>
      </c>
      <c r="F5961" s="550"/>
      <c r="R5961" s="1175"/>
    </row>
    <row r="5962" spans="1:18" ht="15.75" customHeight="1">
      <c r="A5962" s="1">
        <v>5957</v>
      </c>
      <c r="C5962" s="2" t="s">
        <v>3581</v>
      </c>
      <c r="E5962" t="str" cm="1">
        <f t="array" aca="1" ref="E5962" ca="1">IF(F5962&lt;&gt;"",INDIRECT("'"&amp;F5962&amp;"'!"&amp;G5962),"")</f>
        <v/>
      </c>
      <c r="F5962" s="550"/>
      <c r="R5962" s="1175"/>
    </row>
    <row r="5963" spans="1:18" ht="15.75" customHeight="1">
      <c r="A5963" s="1">
        <v>5958</v>
      </c>
      <c r="C5963" s="2" t="s">
        <v>3581</v>
      </c>
      <c r="E5963" t="str" cm="1">
        <f t="array" aca="1" ref="E5963" ca="1">IF(F5963&lt;&gt;"",INDIRECT("'"&amp;F5963&amp;"'!"&amp;G5963),"")</f>
        <v/>
      </c>
      <c r="F5963" s="550"/>
      <c r="R5963" s="1175"/>
    </row>
    <row r="5964" spans="1:18" ht="15.75" customHeight="1">
      <c r="A5964" s="1">
        <v>5959</v>
      </c>
      <c r="C5964" s="2" t="s">
        <v>3581</v>
      </c>
      <c r="E5964" t="str" cm="1">
        <f t="array" aca="1" ref="E5964" ca="1">IF(F5964&lt;&gt;"",INDIRECT("'"&amp;F5964&amp;"'!"&amp;G5964),"")</f>
        <v/>
      </c>
      <c r="F5964" s="550"/>
      <c r="R5964" s="1175"/>
    </row>
    <row r="5965" spans="1:18" ht="15.75" customHeight="1">
      <c r="A5965" s="1">
        <v>5960</v>
      </c>
      <c r="C5965" s="2" t="s">
        <v>3581</v>
      </c>
      <c r="E5965" t="str" cm="1">
        <f t="array" aca="1" ref="E5965" ca="1">IF(F5965&lt;&gt;"",INDIRECT("'"&amp;F5965&amp;"'!"&amp;G5965),"")</f>
        <v/>
      </c>
      <c r="F5965" s="550"/>
      <c r="R5965" s="1175"/>
    </row>
    <row r="5966" spans="1:18" ht="15" customHeight="1">
      <c r="A5966">
        <v>5961</v>
      </c>
      <c r="B5966" s="6">
        <f>'EstRev 6-10'!K239</f>
        <v>0</v>
      </c>
      <c r="D5966" t="b">
        <f ca="1">E5966=B5966</f>
        <v>1</v>
      </c>
      <c r="E5966" cm="1">
        <f t="array" aca="1" ref="E5966" ca="1">IF(F5966&lt;&gt;"",INDIRECT("'"&amp;F5966&amp;"'!"&amp;G5966),"")</f>
        <v>0</v>
      </c>
      <c r="F5966" s="1175" t="s">
        <v>4465</v>
      </c>
      <c r="G5966" t="s">
        <v>4100</v>
      </c>
    </row>
    <row r="5967" spans="1:18" ht="15" customHeight="1">
      <c r="A5967">
        <v>5962</v>
      </c>
      <c r="B5967" s="6">
        <f>'EstRev 6-10'!K240</f>
        <v>0</v>
      </c>
      <c r="D5967" t="b">
        <f ca="1">E5967=B5967</f>
        <v>1</v>
      </c>
      <c r="E5967" cm="1">
        <f t="array" aca="1" ref="E5967" ca="1">IF(F5967&lt;&gt;"",INDIRECT("'"&amp;F5967&amp;"'!"&amp;G5967),"")</f>
        <v>0</v>
      </c>
      <c r="F5967" s="1175" t="s">
        <v>4465</v>
      </c>
      <c r="G5967" t="s">
        <v>4101</v>
      </c>
    </row>
    <row r="5968" spans="1:18" ht="15" customHeight="1">
      <c r="A5968">
        <v>5963</v>
      </c>
      <c r="B5968" s="6">
        <f>'EstRev 6-10'!G112</f>
        <v>0</v>
      </c>
      <c r="D5968" t="b">
        <f ca="1">E5968=B5968</f>
        <v>1</v>
      </c>
      <c r="E5968" cm="1">
        <f t="array" aca="1" ref="E5968" ca="1">IF(F5968&lt;&gt;"",INDIRECT("'"&amp;F5968&amp;"'!"&amp;G5968),"")</f>
        <v>0</v>
      </c>
      <c r="F5968" s="1175" t="s">
        <v>4465</v>
      </c>
      <c r="G5968" t="s">
        <v>4860</v>
      </c>
    </row>
    <row r="5969" spans="1:18" ht="15" customHeight="1">
      <c r="A5969">
        <v>5964</v>
      </c>
      <c r="B5969" s="6">
        <f>'EstRev 6-10'!H112</f>
        <v>0</v>
      </c>
      <c r="D5969" t="b">
        <f ca="1">E5969=B5969</f>
        <v>1</v>
      </c>
      <c r="E5969" cm="1">
        <f t="array" aca="1" ref="E5969" ca="1">IF(F5969&lt;&gt;"",INDIRECT("'"&amp;F5969&amp;"'!"&amp;G5969),"")</f>
        <v>0</v>
      </c>
      <c r="F5969" s="1175" t="s">
        <v>4465</v>
      </c>
      <c r="G5969" t="s">
        <v>4861</v>
      </c>
    </row>
    <row r="5970" spans="1:18" ht="15" customHeight="1">
      <c r="A5970">
        <v>5965</v>
      </c>
      <c r="B5970" s="6">
        <f>'EstRev 6-10'!I112</f>
        <v>0</v>
      </c>
      <c r="D5970" t="b">
        <f ca="1">E5970=B5970</f>
        <v>1</v>
      </c>
      <c r="E5970" cm="1">
        <f t="array" aca="1" ref="E5970" ca="1">IF(F5970&lt;&gt;"",INDIRECT("'"&amp;F5970&amp;"'!"&amp;G5970),"")</f>
        <v>0</v>
      </c>
      <c r="F5970" s="1175" t="s">
        <v>4465</v>
      </c>
      <c r="G5970" t="s">
        <v>4862</v>
      </c>
    </row>
    <row r="5971" spans="1:18" ht="15.75" customHeight="1">
      <c r="A5971" s="1">
        <v>5966</v>
      </c>
      <c r="C5971" s="2" t="s">
        <v>3871</v>
      </c>
      <c r="E5971" t="str" cm="1">
        <f t="array" aca="1" ref="E5971" ca="1">IF(F5971&lt;&gt;"",INDIRECT("'"&amp;F5971&amp;"'!"&amp;G5971),"")</f>
        <v/>
      </c>
      <c r="F5971" s="550"/>
      <c r="R5971" s="1175"/>
    </row>
    <row r="5972" spans="1:18" ht="15" customHeight="1">
      <c r="A5972">
        <v>5967</v>
      </c>
      <c r="B5972" s="6">
        <f>'EstRev 6-10'!K112</f>
        <v>0</v>
      </c>
      <c r="D5972" t="b">
        <f ca="1">E5972=B5972</f>
        <v>1</v>
      </c>
      <c r="E5972" cm="1">
        <f t="array" aca="1" ref="E5972" ca="1">IF(F5972&lt;&gt;"",INDIRECT("'"&amp;F5972&amp;"'!"&amp;G5972),"")</f>
        <v>0</v>
      </c>
      <c r="F5972" s="1175" t="s">
        <v>4465</v>
      </c>
      <c r="G5972" t="s">
        <v>4863</v>
      </c>
    </row>
    <row r="5973" spans="1:18" ht="15.75" customHeight="1">
      <c r="A5973" s="1">
        <v>5968</v>
      </c>
      <c r="C5973" s="2" t="s">
        <v>3581</v>
      </c>
      <c r="E5973" t="str" cm="1">
        <f t="array" aca="1" ref="E5973" ca="1">IF(F5973&lt;&gt;"",INDIRECT("'"&amp;F5973&amp;"'!"&amp;G5973),"")</f>
        <v/>
      </c>
      <c r="F5973" s="550"/>
      <c r="R5973" s="1175"/>
    </row>
    <row r="5974" spans="1:18" ht="15.75" customHeight="1">
      <c r="A5974" s="1">
        <v>5969</v>
      </c>
      <c r="C5974" s="2" t="s">
        <v>3581</v>
      </c>
      <c r="E5974" t="str" cm="1">
        <f t="array" aca="1" ref="E5974" ca="1">IF(F5974&lt;&gt;"",INDIRECT("'"&amp;F5974&amp;"'!"&amp;G5974),"")</f>
        <v/>
      </c>
      <c r="F5974" s="550"/>
      <c r="R5974" s="1175"/>
    </row>
    <row r="5975" spans="1:18" ht="15" customHeight="1">
      <c r="A5975">
        <v>5970</v>
      </c>
      <c r="B5975" s="6">
        <f>'EstRev 6-10'!C70</f>
        <v>0</v>
      </c>
      <c r="D5975" t="b">
        <f ca="1">E5975=B5975</f>
        <v>1</v>
      </c>
      <c r="E5975" cm="1">
        <f t="array" aca="1" ref="E5975" ca="1">IF(F5975&lt;&gt;"",INDIRECT("'"&amp;F5975&amp;"'!"&amp;G5975),"")</f>
        <v>0</v>
      </c>
      <c r="F5975" s="1175" t="s">
        <v>4465</v>
      </c>
      <c r="G5975" t="s">
        <v>3672</v>
      </c>
    </row>
    <row r="5976" spans="1:18" ht="15" customHeight="1">
      <c r="A5976">
        <v>5971</v>
      </c>
      <c r="B5976" s="6">
        <f>'BudgetSum 2-4'!G16</f>
        <v>0</v>
      </c>
      <c r="D5976" t="b">
        <f ca="1">E5976=B5976</f>
        <v>1</v>
      </c>
      <c r="E5976" cm="1">
        <f t="array" aca="1" ref="E5976" ca="1">IF(F5976&lt;&gt;"",INDIRECT("'"&amp;F5976&amp;"'!"&amp;G5976),"")</f>
        <v>0</v>
      </c>
      <c r="F5976" s="1175" t="s">
        <v>3517</v>
      </c>
      <c r="G5976" t="s">
        <v>3579</v>
      </c>
    </row>
    <row r="5977" spans="1:18" ht="15.75" customHeight="1">
      <c r="A5977" s="1">
        <v>5972</v>
      </c>
      <c r="C5977" s="2" t="s">
        <v>3581</v>
      </c>
      <c r="E5977" t="str" cm="1">
        <f t="array" aca="1" ref="E5977" ca="1">IF(F5977&lt;&gt;"",INDIRECT("'"&amp;F5977&amp;"'!"&amp;G5977),"")</f>
        <v/>
      </c>
      <c r="F5977" s="550"/>
      <c r="R5977" s="1175"/>
    </row>
    <row r="5978" spans="1:18" ht="15.75" customHeight="1">
      <c r="A5978" s="1">
        <v>5973</v>
      </c>
      <c r="C5978" s="2" t="s">
        <v>3581</v>
      </c>
      <c r="E5978" t="str" cm="1">
        <f t="array" aca="1" ref="E5978" ca="1">IF(F5978&lt;&gt;"",INDIRECT("'"&amp;F5978&amp;"'!"&amp;G5978),"")</f>
        <v/>
      </c>
      <c r="F5978" s="550"/>
      <c r="R5978" s="1175"/>
    </row>
    <row r="5979" spans="1:18" ht="15.75" customHeight="1">
      <c r="A5979" s="1">
        <v>5974</v>
      </c>
      <c r="C5979" s="2" t="s">
        <v>3581</v>
      </c>
      <c r="E5979" t="str" cm="1">
        <f t="array" aca="1" ref="E5979" ca="1">IF(F5979&lt;&gt;"",INDIRECT("'"&amp;F5979&amp;"'!"&amp;G5979),"")</f>
        <v/>
      </c>
      <c r="F5979" s="550"/>
      <c r="R5979" s="1175"/>
    </row>
    <row r="5980" spans="1:18" ht="15.75" customHeight="1">
      <c r="A5980" s="1">
        <v>5975</v>
      </c>
      <c r="C5980" s="2" t="s">
        <v>3581</v>
      </c>
      <c r="E5980" t="str" cm="1">
        <f t="array" aca="1" ref="E5980" ca="1">IF(F5980&lt;&gt;"",INDIRECT("'"&amp;F5980&amp;"'!"&amp;G5980),"")</f>
        <v/>
      </c>
      <c r="F5980" s="550"/>
      <c r="R5980" s="1175"/>
    </row>
    <row r="5981" spans="1:18" ht="15.75" customHeight="1">
      <c r="A5981" s="1">
        <v>5976</v>
      </c>
      <c r="C5981" s="2" t="s">
        <v>3581</v>
      </c>
      <c r="E5981" t="str" cm="1">
        <f t="array" aca="1" ref="E5981" ca="1">IF(F5981&lt;&gt;"",INDIRECT("'"&amp;F5981&amp;"'!"&amp;G5981),"")</f>
        <v/>
      </c>
      <c r="F5981" s="550"/>
      <c r="R5981" s="1175"/>
    </row>
    <row r="5982" spans="1:18" ht="15" customHeight="1">
      <c r="A5982">
        <v>5977</v>
      </c>
      <c r="B5982" s="6">
        <f>'BudgetSum 2-4'!J14</f>
        <v>0</v>
      </c>
      <c r="D5982" t="b">
        <f t="shared" ref="D5982:D5991" ca="1" si="87">E5982=B5982</f>
        <v>1</v>
      </c>
      <c r="E5982" cm="1">
        <f t="array" aca="1" ref="E5982" ca="1">IF(F5982&lt;&gt;"",INDIRECT("'"&amp;F5982&amp;"'!"&amp;G5982),"")</f>
        <v>0</v>
      </c>
      <c r="F5982" s="1175" t="s">
        <v>3517</v>
      </c>
      <c r="G5982" t="s">
        <v>3508</v>
      </c>
    </row>
    <row r="5983" spans="1:18" ht="15" customHeight="1">
      <c r="A5983">
        <v>5978</v>
      </c>
      <c r="B5983" s="6">
        <f>'BudgetSum 2-4'!J45</f>
        <v>0</v>
      </c>
      <c r="D5983" t="b">
        <f t="shared" ca="1" si="87"/>
        <v>1</v>
      </c>
      <c r="E5983" cm="1">
        <f t="array" aca="1" ref="E5983" ca="1">IF(F5983&lt;&gt;"",INDIRECT("'"&amp;F5983&amp;"'!"&amp;G5983),"")</f>
        <v>0</v>
      </c>
      <c r="F5983" s="1175" t="s">
        <v>3517</v>
      </c>
      <c r="G5983" t="s">
        <v>4864</v>
      </c>
    </row>
    <row r="5984" spans="1:18" ht="15" customHeight="1">
      <c r="A5984">
        <v>5979</v>
      </c>
      <c r="B5984" s="6">
        <f>'BudgetSum 2-4'!J53</f>
        <v>0</v>
      </c>
      <c r="D5984" t="b">
        <f t="shared" ca="1" si="87"/>
        <v>1</v>
      </c>
      <c r="E5984" cm="1">
        <f t="array" aca="1" ref="E5984" ca="1">IF(F5984&lt;&gt;"",INDIRECT("'"&amp;F5984&amp;"'!"&amp;G5984),"")</f>
        <v>0</v>
      </c>
      <c r="F5984" s="1175" t="s">
        <v>3517</v>
      </c>
      <c r="G5984" t="s">
        <v>4865</v>
      </c>
    </row>
    <row r="5985" spans="1:18" ht="15" customHeight="1">
      <c r="A5985">
        <v>5980</v>
      </c>
      <c r="B5985" s="6">
        <f>'BudgetSum 2-4'!J3</f>
        <v>0</v>
      </c>
      <c r="C5985" s="2" t="s">
        <v>4866</v>
      </c>
      <c r="D5985" t="b">
        <f t="shared" ca="1" si="87"/>
        <v>1</v>
      </c>
      <c r="E5985" cm="1">
        <f t="array" aca="1" ref="E5985" ca="1">IF(F5985&lt;&gt;"",INDIRECT("'"&amp;F5985&amp;"'!"&amp;G5985),"")</f>
        <v>0</v>
      </c>
      <c r="F5985" s="1175" t="s">
        <v>3517</v>
      </c>
      <c r="G5985" t="s">
        <v>4867</v>
      </c>
      <c r="H5985" s="3"/>
      <c r="I5985" s="3"/>
      <c r="J5985" s="3"/>
    </row>
    <row r="5986" spans="1:18" ht="15" customHeight="1">
      <c r="A5986">
        <v>5981</v>
      </c>
      <c r="B5986" s="6">
        <f>'BudgetSum 2-4'!J5</f>
        <v>0</v>
      </c>
      <c r="C5986" s="2" t="s">
        <v>4866</v>
      </c>
      <c r="D5986" t="b">
        <f t="shared" ca="1" si="87"/>
        <v>1</v>
      </c>
      <c r="E5986" cm="1">
        <f t="array" aca="1" ref="E5986" ca="1">IF(F5986&lt;&gt;"",INDIRECT("'"&amp;F5986&amp;"'!"&amp;G5986),"")</f>
        <v>0</v>
      </c>
      <c r="F5986" s="1175" t="s">
        <v>3517</v>
      </c>
      <c r="G5986" t="s">
        <v>4868</v>
      </c>
    </row>
    <row r="5987" spans="1:18" ht="15" customHeight="1">
      <c r="A5987">
        <v>5982</v>
      </c>
      <c r="B5987" s="6">
        <f>'BudgetSum 2-4'!J7</f>
        <v>0</v>
      </c>
      <c r="C5987" s="2" t="s">
        <v>4866</v>
      </c>
      <c r="D5987" t="b">
        <f t="shared" ca="1" si="87"/>
        <v>1</v>
      </c>
      <c r="E5987" cm="1">
        <f t="array" aca="1" ref="E5987" ca="1">IF(F5987&lt;&gt;"",INDIRECT("'"&amp;F5987&amp;"'!"&amp;G5987),"")</f>
        <v>0</v>
      </c>
      <c r="F5987" s="1175" t="s">
        <v>3517</v>
      </c>
      <c r="G5987" t="s">
        <v>4869</v>
      </c>
    </row>
    <row r="5988" spans="1:18" ht="15" customHeight="1">
      <c r="A5988">
        <v>5983</v>
      </c>
      <c r="B5988" s="6">
        <f>'BudgetSum 2-4'!J8</f>
        <v>0</v>
      </c>
      <c r="C5988" s="2" t="s">
        <v>4866</v>
      </c>
      <c r="D5988" t="b">
        <f t="shared" ca="1" si="87"/>
        <v>1</v>
      </c>
      <c r="E5988" cm="1">
        <f t="array" aca="1" ref="E5988" ca="1">IF(F5988&lt;&gt;"",INDIRECT("'"&amp;F5988&amp;"'!"&amp;G5988),"")</f>
        <v>0</v>
      </c>
      <c r="F5988" s="1175" t="s">
        <v>3517</v>
      </c>
      <c r="G5988" t="s">
        <v>4870</v>
      </c>
    </row>
    <row r="5989" spans="1:18" ht="15" customHeight="1">
      <c r="A5989">
        <v>5984</v>
      </c>
      <c r="B5989" s="6">
        <f>'BudgetSum 2-4'!J9</f>
        <v>0</v>
      </c>
      <c r="C5989" s="2" t="s">
        <v>4866</v>
      </c>
      <c r="D5989" t="b">
        <f t="shared" ca="1" si="87"/>
        <v>1</v>
      </c>
      <c r="E5989" cm="1">
        <f t="array" aca="1" ref="E5989" ca="1">IF(F5989&lt;&gt;"",INDIRECT("'"&amp;F5989&amp;"'!"&amp;G5989),"")</f>
        <v>0</v>
      </c>
      <c r="F5989" s="1175" t="s">
        <v>3517</v>
      </c>
      <c r="G5989" t="s">
        <v>4871</v>
      </c>
    </row>
    <row r="5990" spans="1:18" ht="15" customHeight="1">
      <c r="A5990">
        <v>5985</v>
      </c>
      <c r="B5990" s="6">
        <f>'BudgetSum 2-4'!J10</f>
        <v>0</v>
      </c>
      <c r="C5990" s="2" t="s">
        <v>4866</v>
      </c>
      <c r="D5990" t="b">
        <f t="shared" ca="1" si="87"/>
        <v>1</v>
      </c>
      <c r="E5990" cm="1">
        <f t="array" aca="1" ref="E5990" ca="1">IF(F5990&lt;&gt;"",INDIRECT("'"&amp;F5990&amp;"'!"&amp;G5990),"")</f>
        <v>0</v>
      </c>
      <c r="F5990" s="1175" t="s">
        <v>3517</v>
      </c>
      <c r="G5990" t="s">
        <v>4872</v>
      </c>
    </row>
    <row r="5991" spans="1:18" ht="15" customHeight="1">
      <c r="A5991">
        <v>5986</v>
      </c>
      <c r="B5991" s="6">
        <f>'BudgetSum 2-4'!J11</f>
        <v>0</v>
      </c>
      <c r="C5991" s="2" t="s">
        <v>4866</v>
      </c>
      <c r="D5991" t="b">
        <f t="shared" ca="1" si="87"/>
        <v>1</v>
      </c>
      <c r="E5991" cm="1">
        <f t="array" aca="1" ref="E5991" ca="1">IF(F5991&lt;&gt;"",INDIRECT("'"&amp;F5991&amp;"'!"&amp;G5991),"")</f>
        <v>0</v>
      </c>
      <c r="F5991" s="1175" t="s">
        <v>3517</v>
      </c>
      <c r="G5991" t="s">
        <v>4873</v>
      </c>
    </row>
    <row r="5992" spans="1:18" ht="15.75" customHeight="1">
      <c r="A5992" s="1">
        <v>5987</v>
      </c>
      <c r="C5992" s="2" t="s">
        <v>4874</v>
      </c>
      <c r="E5992" t="str" cm="1">
        <f t="array" aca="1" ref="E5992" ca="1">IF(F5992&lt;&gt;"",INDIRECT("'"&amp;F5992&amp;"'!"&amp;G5992),"")</f>
        <v/>
      </c>
      <c r="F5992" s="550"/>
      <c r="R5992" s="1175"/>
    </row>
    <row r="5993" spans="1:18" ht="15" customHeight="1">
      <c r="A5993">
        <v>5988</v>
      </c>
      <c r="B5993" s="6">
        <f>'BudgetSum 2-4'!J19</f>
        <v>0</v>
      </c>
      <c r="C5993" s="2" t="s">
        <v>4866</v>
      </c>
      <c r="D5993" t="b">
        <f t="shared" ref="D5993:D6027" ca="1" si="88">E5993=B5993</f>
        <v>1</v>
      </c>
      <c r="E5993" cm="1">
        <f t="array" aca="1" ref="E5993" ca="1">IF(F5993&lt;&gt;"",INDIRECT("'"&amp;F5993&amp;"'!"&amp;G5993),"")</f>
        <v>0</v>
      </c>
      <c r="F5993" s="1175" t="s">
        <v>3517</v>
      </c>
      <c r="G5993" t="s">
        <v>4875</v>
      </c>
    </row>
    <row r="5994" spans="1:18" ht="15" customHeight="1">
      <c r="A5994">
        <v>5989</v>
      </c>
      <c r="B5994" s="6">
        <f>'BudgetSum 2-4'!J20</f>
        <v>0</v>
      </c>
      <c r="C5994" s="2" t="s">
        <v>4866</v>
      </c>
      <c r="D5994" t="b">
        <f t="shared" ca="1" si="88"/>
        <v>1</v>
      </c>
      <c r="E5994" cm="1">
        <f t="array" aca="1" ref="E5994" ca="1">IF(F5994&lt;&gt;"",INDIRECT("'"&amp;F5994&amp;"'!"&amp;G5994),"")</f>
        <v>0</v>
      </c>
      <c r="F5994" s="1175" t="s">
        <v>3517</v>
      </c>
      <c r="G5994" t="s">
        <v>4876</v>
      </c>
    </row>
    <row r="5995" spans="1:18" ht="15" customHeight="1">
      <c r="A5995">
        <v>5990</v>
      </c>
      <c r="B5995" s="6">
        <f>'BudgetSum 2-4'!J21</f>
        <v>0</v>
      </c>
      <c r="C5995" s="2" t="s">
        <v>4866</v>
      </c>
      <c r="D5995" t="b">
        <f t="shared" ca="1" si="88"/>
        <v>1</v>
      </c>
      <c r="E5995" cm="1">
        <f t="array" aca="1" ref="E5995" ca="1">IF(F5995&lt;&gt;"",INDIRECT("'"&amp;F5995&amp;"'!"&amp;G5995),"")</f>
        <v>0</v>
      </c>
      <c r="F5995" s="1175" t="s">
        <v>3517</v>
      </c>
      <c r="G5995" t="s">
        <v>4877</v>
      </c>
    </row>
    <row r="5996" spans="1:18" ht="15" customHeight="1">
      <c r="A5996">
        <v>5991</v>
      </c>
      <c r="B5996" s="6">
        <f>'BudgetSum 2-4'!J22</f>
        <v>0</v>
      </c>
      <c r="C5996" s="2" t="s">
        <v>4866</v>
      </c>
      <c r="D5996" t="b">
        <f t="shared" ca="1" si="88"/>
        <v>1</v>
      </c>
      <c r="E5996" cm="1">
        <f t="array" aca="1" ref="E5996" ca="1">IF(F5996&lt;&gt;"",INDIRECT("'"&amp;F5996&amp;"'!"&amp;G5996),"")</f>
        <v>0</v>
      </c>
      <c r="F5996" s="1175" t="s">
        <v>3517</v>
      </c>
      <c r="G5996" t="s">
        <v>4878</v>
      </c>
    </row>
    <row r="5997" spans="1:18" ht="15" customHeight="1">
      <c r="A5997">
        <v>5992</v>
      </c>
      <c r="B5997" s="6">
        <f>'BudgetSum 2-4'!J28</f>
        <v>0</v>
      </c>
      <c r="C5997" s="2" t="s">
        <v>4866</v>
      </c>
      <c r="D5997" t="b">
        <f t="shared" ca="1" si="88"/>
        <v>1</v>
      </c>
      <c r="E5997" cm="1">
        <f t="array" aca="1" ref="E5997" ca="1">IF(F5997&lt;&gt;"",INDIRECT("'"&amp;F5997&amp;"'!"&amp;G5997),"")</f>
        <v>0</v>
      </c>
      <c r="F5997" s="1175" t="s">
        <v>3517</v>
      </c>
      <c r="G5997" t="s">
        <v>4879</v>
      </c>
    </row>
    <row r="5998" spans="1:18" ht="15" customHeight="1">
      <c r="A5998">
        <v>5993</v>
      </c>
      <c r="B5998" s="6">
        <f>'BudgetSum 2-4'!J30</f>
        <v>0</v>
      </c>
      <c r="C5998" s="2" t="s">
        <v>4866</v>
      </c>
      <c r="D5998" t="b">
        <f t="shared" ca="1" si="88"/>
        <v>1</v>
      </c>
      <c r="E5998" cm="1">
        <f t="array" aca="1" ref="E5998" ca="1">IF(F5998&lt;&gt;"",INDIRECT("'"&amp;F5998&amp;"'!"&amp;G5998),"")</f>
        <v>0</v>
      </c>
      <c r="F5998" s="1175" t="s">
        <v>3517</v>
      </c>
      <c r="G5998" t="s">
        <v>4880</v>
      </c>
    </row>
    <row r="5999" spans="1:18" ht="15" customHeight="1">
      <c r="A5999">
        <v>5994</v>
      </c>
      <c r="B5999" s="6">
        <f>'BudgetSum 2-4'!J35</f>
        <v>0</v>
      </c>
      <c r="C5999" s="2" t="s">
        <v>4866</v>
      </c>
      <c r="D5999" t="b">
        <f t="shared" ca="1" si="88"/>
        <v>1</v>
      </c>
      <c r="E5999" cm="1">
        <f t="array" aca="1" ref="E5999" ca="1">IF(F5999&lt;&gt;"",INDIRECT("'"&amp;F5999&amp;"'!"&amp;G5999),"")</f>
        <v>0</v>
      </c>
      <c r="F5999" s="1175" t="s">
        <v>3517</v>
      </c>
      <c r="G5999" t="s">
        <v>4881</v>
      </c>
    </row>
    <row r="6000" spans="1:18" ht="15" customHeight="1">
      <c r="A6000">
        <v>5995</v>
      </c>
      <c r="B6000" s="6">
        <f>'BudgetSum 2-4'!J36</f>
        <v>0</v>
      </c>
      <c r="C6000" s="2" t="s">
        <v>4866</v>
      </c>
      <c r="D6000" t="b">
        <f t="shared" ca="1" si="88"/>
        <v>1</v>
      </c>
      <c r="E6000" cm="1">
        <f t="array" aca="1" ref="E6000" ca="1">IF(F6000&lt;&gt;"",INDIRECT("'"&amp;F6000&amp;"'!"&amp;G6000),"")</f>
        <v>0</v>
      </c>
      <c r="F6000" s="1175" t="s">
        <v>3517</v>
      </c>
      <c r="G6000" t="s">
        <v>4882</v>
      </c>
    </row>
    <row r="6001" spans="1:10" ht="15" customHeight="1">
      <c r="A6001">
        <v>5996</v>
      </c>
      <c r="B6001" s="6">
        <f>'BudgetSum 2-4'!J37</f>
        <v>0</v>
      </c>
      <c r="C6001" s="2" t="s">
        <v>4866</v>
      </c>
      <c r="D6001" t="b">
        <f t="shared" ca="1" si="88"/>
        <v>1</v>
      </c>
      <c r="E6001" cm="1">
        <f t="array" aca="1" ref="E6001" ca="1">IF(F6001&lt;&gt;"",INDIRECT("'"&amp;F6001&amp;"'!"&amp;G6001),"")</f>
        <v>0</v>
      </c>
      <c r="F6001" s="1175" t="s">
        <v>3517</v>
      </c>
      <c r="G6001" t="s">
        <v>4883</v>
      </c>
    </row>
    <row r="6002" spans="1:10" ht="15" customHeight="1">
      <c r="A6002">
        <v>5997</v>
      </c>
      <c r="B6002" s="6">
        <f>'BudgetSum 2-4'!J38</f>
        <v>0</v>
      </c>
      <c r="C6002" s="2" t="s">
        <v>4866</v>
      </c>
      <c r="D6002" t="b">
        <f t="shared" ca="1" si="88"/>
        <v>1</v>
      </c>
      <c r="E6002" cm="1">
        <f t="array" aca="1" ref="E6002" ca="1">IF(F6002&lt;&gt;"",INDIRECT("'"&amp;F6002&amp;"'!"&amp;G6002),"")</f>
        <v>0</v>
      </c>
      <c r="F6002" s="1175" t="s">
        <v>3517</v>
      </c>
      <c r="G6002" t="s">
        <v>4884</v>
      </c>
      <c r="H6002" s="3"/>
      <c r="I6002" s="3"/>
      <c r="J6002" s="3"/>
    </row>
    <row r="6003" spans="1:10" ht="15" customHeight="1">
      <c r="A6003">
        <v>5998</v>
      </c>
      <c r="B6003" s="6">
        <f>'BudgetSum 2-4'!E39</f>
        <v>0</v>
      </c>
      <c r="C6003" s="2" t="s">
        <v>4866</v>
      </c>
      <c r="D6003" t="b">
        <f t="shared" ca="1" si="88"/>
        <v>1</v>
      </c>
      <c r="E6003" cm="1">
        <f t="array" aca="1" ref="E6003" ca="1">IF(F6003&lt;&gt;"",INDIRECT("'"&amp;F6003&amp;"'!"&amp;G6003),"")</f>
        <v>0</v>
      </c>
      <c r="F6003" s="1175" t="s">
        <v>3517</v>
      </c>
      <c r="G6003" t="s">
        <v>3723</v>
      </c>
    </row>
    <row r="6004" spans="1:10" ht="15" customHeight="1">
      <c r="A6004">
        <v>5999</v>
      </c>
      <c r="B6004" s="6">
        <f>'BudgetSum 2-4'!E40</f>
        <v>0</v>
      </c>
      <c r="C6004" s="2" t="s">
        <v>4866</v>
      </c>
      <c r="D6004" t="b">
        <f t="shared" ca="1" si="88"/>
        <v>1</v>
      </c>
      <c r="E6004" cm="1">
        <f t="array" aca="1" ref="E6004" ca="1">IF(F6004&lt;&gt;"",INDIRECT("'"&amp;F6004&amp;"'!"&amp;G6004),"")</f>
        <v>0</v>
      </c>
      <c r="F6004" s="1175" t="s">
        <v>3517</v>
      </c>
      <c r="G6004" t="s">
        <v>3724</v>
      </c>
    </row>
    <row r="6005" spans="1:10" ht="15" customHeight="1">
      <c r="A6005">
        <v>6000</v>
      </c>
      <c r="B6005" s="6">
        <f>'BudgetSum 2-4'!E41</f>
        <v>0</v>
      </c>
      <c r="C6005" s="2" t="s">
        <v>4866</v>
      </c>
      <c r="D6005" t="b">
        <f t="shared" ca="1" si="88"/>
        <v>1</v>
      </c>
      <c r="E6005" cm="1">
        <f t="array" aca="1" ref="E6005" ca="1">IF(F6005&lt;&gt;"",INDIRECT("'"&amp;F6005&amp;"'!"&amp;G6005),"")</f>
        <v>0</v>
      </c>
      <c r="F6005" s="1175" t="s">
        <v>3517</v>
      </c>
      <c r="G6005" t="s">
        <v>3725</v>
      </c>
    </row>
    <row r="6006" spans="1:10" ht="15" customHeight="1">
      <c r="A6006">
        <v>6001</v>
      </c>
      <c r="B6006" s="6">
        <f>'BudgetSum 2-4'!E42</f>
        <v>0</v>
      </c>
      <c r="C6006" s="2" t="s">
        <v>4866</v>
      </c>
      <c r="D6006" t="b">
        <f t="shared" ca="1" si="88"/>
        <v>1</v>
      </c>
      <c r="E6006" cm="1">
        <f t="array" aca="1" ref="E6006" ca="1">IF(F6006&lt;&gt;"",INDIRECT("'"&amp;F6006&amp;"'!"&amp;G6006),"")</f>
        <v>0</v>
      </c>
      <c r="F6006" s="1175" t="s">
        <v>3517</v>
      </c>
      <c r="G6006" t="s">
        <v>3726</v>
      </c>
    </row>
    <row r="6007" spans="1:10" ht="15" customHeight="1">
      <c r="A6007">
        <v>6002</v>
      </c>
      <c r="B6007" s="6">
        <f>'BudgetSum 2-4'!C44</f>
        <v>0</v>
      </c>
      <c r="C6007" s="2" t="s">
        <v>4866</v>
      </c>
      <c r="D6007" t="b">
        <f t="shared" ca="1" si="88"/>
        <v>1</v>
      </c>
      <c r="E6007" cm="1">
        <f t="array" aca="1" ref="E6007" ca="1">IF(F6007&lt;&gt;"",INDIRECT("'"&amp;F6007&amp;"'!"&amp;G6007),"")</f>
        <v>0</v>
      </c>
      <c r="F6007" s="1175" t="s">
        <v>3517</v>
      </c>
      <c r="G6007" t="s">
        <v>3653</v>
      </c>
    </row>
    <row r="6008" spans="1:10" ht="15" customHeight="1">
      <c r="A6008">
        <v>6003</v>
      </c>
      <c r="B6008" s="6">
        <f>'BudgetSum 2-4'!D44</f>
        <v>0</v>
      </c>
      <c r="C6008" s="2" t="s">
        <v>4866</v>
      </c>
      <c r="D6008" t="b">
        <f t="shared" ca="1" si="88"/>
        <v>1</v>
      </c>
      <c r="E6008" cm="1">
        <f t="array" aca="1" ref="E6008" ca="1">IF(F6008&lt;&gt;"",INDIRECT("'"&amp;F6008&amp;"'!"&amp;G6008),"")</f>
        <v>0</v>
      </c>
      <c r="F6008" s="1175" t="s">
        <v>3517</v>
      </c>
      <c r="G6008" t="s">
        <v>3690</v>
      </c>
    </row>
    <row r="6009" spans="1:10" ht="15" customHeight="1">
      <c r="A6009">
        <v>6004</v>
      </c>
      <c r="B6009" s="6">
        <f>'BudgetSum 2-4'!E44</f>
        <v>0</v>
      </c>
      <c r="C6009" s="2" t="s">
        <v>4866</v>
      </c>
      <c r="D6009" t="b">
        <f t="shared" ca="1" si="88"/>
        <v>1</v>
      </c>
      <c r="E6009" cm="1">
        <f t="array" aca="1" ref="E6009" ca="1">IF(F6009&lt;&gt;"",INDIRECT("'"&amp;F6009&amp;"'!"&amp;G6009),"")</f>
        <v>0</v>
      </c>
      <c r="F6009" s="1175" t="s">
        <v>3517</v>
      </c>
      <c r="G6009" t="s">
        <v>3728</v>
      </c>
    </row>
    <row r="6010" spans="1:10" ht="15" customHeight="1">
      <c r="A6010">
        <v>6005</v>
      </c>
      <c r="B6010" s="6">
        <f>'BudgetSum 2-4'!F44</f>
        <v>0</v>
      </c>
      <c r="C6010" s="2" t="s">
        <v>4866</v>
      </c>
      <c r="D6010" t="b">
        <f t="shared" ca="1" si="88"/>
        <v>1</v>
      </c>
      <c r="E6010" cm="1">
        <f t="array" aca="1" ref="E6010" ca="1">IF(F6010&lt;&gt;"",INDIRECT("'"&amp;F6010&amp;"'!"&amp;G6010),"")</f>
        <v>0</v>
      </c>
      <c r="F6010" s="1175" t="s">
        <v>3517</v>
      </c>
      <c r="G6010" t="s">
        <v>3765</v>
      </c>
    </row>
    <row r="6011" spans="1:10" ht="15" customHeight="1">
      <c r="A6011">
        <v>6006</v>
      </c>
      <c r="B6011" s="6">
        <f>'BudgetSum 2-4'!G44</f>
        <v>0</v>
      </c>
      <c r="C6011" s="2" t="s">
        <v>4866</v>
      </c>
      <c r="D6011" t="b">
        <f t="shared" ca="1" si="88"/>
        <v>1</v>
      </c>
      <c r="E6011" cm="1">
        <f t="array" aca="1" ref="E6011" ca="1">IF(F6011&lt;&gt;"",INDIRECT("'"&amp;F6011&amp;"'!"&amp;G6011),"")</f>
        <v>0</v>
      </c>
      <c r="F6011" s="1175" t="s">
        <v>3517</v>
      </c>
      <c r="G6011" t="s">
        <v>3803</v>
      </c>
    </row>
    <row r="6012" spans="1:10" ht="15" customHeight="1">
      <c r="A6012">
        <v>6007</v>
      </c>
      <c r="B6012" s="6">
        <f>'BudgetSum 2-4'!H43</f>
        <v>0</v>
      </c>
      <c r="C6012" s="2" t="s">
        <v>4866</v>
      </c>
      <c r="D6012" t="b">
        <f t="shared" ca="1" si="88"/>
        <v>1</v>
      </c>
      <c r="E6012" cm="1">
        <f t="array" aca="1" ref="E6012" ca="1">IF(F6012&lt;&gt;"",INDIRECT("'"&amp;F6012&amp;"'!"&amp;G6012),"")</f>
        <v>0</v>
      </c>
      <c r="F6012" s="1175" t="s">
        <v>3517</v>
      </c>
      <c r="G6012" t="s">
        <v>3840</v>
      </c>
    </row>
    <row r="6013" spans="1:10" ht="15" customHeight="1">
      <c r="A6013">
        <v>6008</v>
      </c>
      <c r="B6013" s="6">
        <f>'BudgetSum 2-4'!H44</f>
        <v>0</v>
      </c>
      <c r="C6013" s="2" t="s">
        <v>4866</v>
      </c>
      <c r="D6013" t="b">
        <f t="shared" ca="1" si="88"/>
        <v>1</v>
      </c>
      <c r="E6013" cm="1">
        <f t="array" aca="1" ref="E6013" ca="1">IF(F6013&lt;&gt;"",INDIRECT("'"&amp;F6013&amp;"'!"&amp;G6013),"")</f>
        <v>0</v>
      </c>
      <c r="F6013" s="1175" t="s">
        <v>3517</v>
      </c>
      <c r="G6013" t="s">
        <v>3841</v>
      </c>
    </row>
    <row r="6014" spans="1:10" ht="15" customHeight="1">
      <c r="A6014">
        <v>6009</v>
      </c>
      <c r="B6014" s="6">
        <f>'BudgetSum 2-4'!K44</f>
        <v>0</v>
      </c>
      <c r="C6014" s="2" t="s">
        <v>4866</v>
      </c>
      <c r="D6014" t="b">
        <f t="shared" ca="1" si="88"/>
        <v>1</v>
      </c>
      <c r="E6014" cm="1">
        <f t="array" aca="1" ref="E6014" ca="1">IF(F6014&lt;&gt;"",INDIRECT("'"&amp;F6014&amp;"'!"&amp;G6014),"")</f>
        <v>0</v>
      </c>
      <c r="F6014" s="1175" t="s">
        <v>3517</v>
      </c>
      <c r="G6014" t="s">
        <v>3885</v>
      </c>
    </row>
    <row r="6015" spans="1:10" ht="15" customHeight="1">
      <c r="A6015">
        <v>6010</v>
      </c>
      <c r="B6015" s="6">
        <f>'BudgetSum 2-4'!J46</f>
        <v>0</v>
      </c>
      <c r="C6015" s="2" t="s">
        <v>4866</v>
      </c>
      <c r="D6015" t="b">
        <f t="shared" ca="1" si="88"/>
        <v>1</v>
      </c>
      <c r="E6015" cm="1">
        <f t="array" aca="1" ref="E6015" ca="1">IF(F6015&lt;&gt;"",INDIRECT("'"&amp;F6015&amp;"'!"&amp;G6015),"")</f>
        <v>0</v>
      </c>
      <c r="F6015" s="1175" t="s">
        <v>3517</v>
      </c>
      <c r="G6015" t="s">
        <v>4885</v>
      </c>
    </row>
    <row r="6016" spans="1:10" ht="15" customHeight="1">
      <c r="A6016">
        <v>6011</v>
      </c>
      <c r="B6016" s="6">
        <f>'BudgetSum 2-4'!C57</f>
        <v>0</v>
      </c>
      <c r="C6016" s="2" t="s">
        <v>4866</v>
      </c>
      <c r="D6016" t="b">
        <f t="shared" ca="1" si="88"/>
        <v>1</v>
      </c>
      <c r="E6016" cm="1">
        <f t="array" aca="1" ref="E6016" ca="1">IF(F6016&lt;&gt;"",INDIRECT("'"&amp;F6016&amp;"'!"&amp;G6016),"")</f>
        <v>0</v>
      </c>
      <c r="F6016" s="1175" t="s">
        <v>3517</v>
      </c>
      <c r="G6016" t="s">
        <v>3661</v>
      </c>
    </row>
    <row r="6017" spans="1:18" ht="15" customHeight="1">
      <c r="A6017">
        <v>6012</v>
      </c>
      <c r="B6017" s="6">
        <f>'BudgetSum 2-4'!D57</f>
        <v>0</v>
      </c>
      <c r="C6017" s="2" t="s">
        <v>4866</v>
      </c>
      <c r="D6017" t="b">
        <f t="shared" ca="1" si="88"/>
        <v>1</v>
      </c>
      <c r="E6017" cm="1">
        <f t="array" aca="1" ref="E6017" ca="1">IF(F6017&lt;&gt;"",INDIRECT("'"&amp;F6017&amp;"'!"&amp;G6017),"")</f>
        <v>0</v>
      </c>
      <c r="F6017" s="1175" t="s">
        <v>3517</v>
      </c>
      <c r="G6017" t="s">
        <v>3698</v>
      </c>
    </row>
    <row r="6018" spans="1:18" ht="15" customHeight="1">
      <c r="A6018">
        <v>6013</v>
      </c>
      <c r="B6018" s="6">
        <f>'BudgetSum 2-4'!H57</f>
        <v>0</v>
      </c>
      <c r="C6018" s="2" t="s">
        <v>4866</v>
      </c>
      <c r="D6018" t="b">
        <f t="shared" ca="1" si="88"/>
        <v>1</v>
      </c>
      <c r="E6018" cm="1">
        <f t="array" aca="1" ref="E6018" ca="1">IF(F6018&lt;&gt;"",INDIRECT("'"&amp;F6018&amp;"'!"&amp;G6018),"")</f>
        <v>0</v>
      </c>
      <c r="F6018" s="1175" t="s">
        <v>3517</v>
      </c>
      <c r="G6018" t="s">
        <v>3849</v>
      </c>
      <c r="H6018" s="3"/>
      <c r="I6018" s="3"/>
      <c r="J6018" s="3"/>
    </row>
    <row r="6019" spans="1:18" ht="15" customHeight="1">
      <c r="A6019">
        <v>6014</v>
      </c>
      <c r="B6019" s="7">
        <f>'BudgetSum 2-4'!C61</f>
        <v>0</v>
      </c>
      <c r="C6019" s="2" t="s">
        <v>4866</v>
      </c>
      <c r="D6019" t="b">
        <f t="shared" ca="1" si="88"/>
        <v>1</v>
      </c>
      <c r="E6019" cm="1">
        <f t="array" aca="1" ref="E6019" ca="1">IF(F6019&lt;&gt;"",INDIRECT("'"&amp;F6019&amp;"'!"&amp;G6019),"")</f>
        <v>0</v>
      </c>
      <c r="F6019" s="1175" t="s">
        <v>3517</v>
      </c>
      <c r="G6019" t="s">
        <v>3664</v>
      </c>
    </row>
    <row r="6020" spans="1:18" ht="15" customHeight="1">
      <c r="A6020">
        <v>6015</v>
      </c>
      <c r="B6020" s="7">
        <f>'BudgetSum 2-4'!D61</f>
        <v>0</v>
      </c>
      <c r="C6020" s="2" t="s">
        <v>4866</v>
      </c>
      <c r="D6020" t="b">
        <f t="shared" ca="1" si="88"/>
        <v>1</v>
      </c>
      <c r="E6020" cm="1">
        <f t="array" aca="1" ref="E6020" ca="1">IF(F6020&lt;&gt;"",INDIRECT("'"&amp;F6020&amp;"'!"&amp;G6020),"")</f>
        <v>0</v>
      </c>
      <c r="F6020" s="1175" t="s">
        <v>3517</v>
      </c>
      <c r="G6020" t="s">
        <v>3701</v>
      </c>
    </row>
    <row r="6021" spans="1:18" ht="15" customHeight="1">
      <c r="A6021">
        <v>6016</v>
      </c>
      <c r="B6021" s="7">
        <f>'BudgetSum 2-4'!H61</f>
        <v>0</v>
      </c>
      <c r="C6021" s="2" t="s">
        <v>4866</v>
      </c>
      <c r="D6021" t="b">
        <f t="shared" ca="1" si="88"/>
        <v>1</v>
      </c>
      <c r="E6021" cm="1">
        <f t="array" aca="1" ref="E6021" ca="1">IF(F6021&lt;&gt;"",INDIRECT("'"&amp;F6021&amp;"'!"&amp;G6021),"")</f>
        <v>0</v>
      </c>
      <c r="F6021" s="1175" t="s">
        <v>3517</v>
      </c>
      <c r="G6021" t="s">
        <v>3852</v>
      </c>
    </row>
    <row r="6022" spans="1:18" ht="15" customHeight="1">
      <c r="A6022">
        <v>6017</v>
      </c>
      <c r="B6022" s="7">
        <f>'BudgetSum 2-4'!C65</f>
        <v>0</v>
      </c>
      <c r="C6022" s="2" t="s">
        <v>4866</v>
      </c>
      <c r="D6022" t="b">
        <f t="shared" ca="1" si="88"/>
        <v>1</v>
      </c>
      <c r="E6022" cm="1">
        <f t="array" aca="1" ref="E6022" ca="1">IF(F6022&lt;&gt;"",INDIRECT("'"&amp;F6022&amp;"'!"&amp;G6022),"")</f>
        <v>0</v>
      </c>
      <c r="F6022" s="1175" t="s">
        <v>3517</v>
      </c>
      <c r="G6022" t="s">
        <v>3668</v>
      </c>
    </row>
    <row r="6023" spans="1:18" ht="15" customHeight="1">
      <c r="A6023">
        <v>6018</v>
      </c>
      <c r="B6023" s="7">
        <f>'BudgetSum 2-4'!D65</f>
        <v>0</v>
      </c>
      <c r="C6023" s="2" t="s">
        <v>4866</v>
      </c>
      <c r="D6023" t="b">
        <f t="shared" ca="1" si="88"/>
        <v>1</v>
      </c>
      <c r="E6023" cm="1">
        <f t="array" aca="1" ref="E6023" ca="1">IF(F6023&lt;&gt;"",INDIRECT("'"&amp;F6023&amp;"'!"&amp;G6023),"")</f>
        <v>0</v>
      </c>
      <c r="F6023" s="1175" t="s">
        <v>3517</v>
      </c>
      <c r="G6023" t="s">
        <v>3705</v>
      </c>
    </row>
    <row r="6024" spans="1:18" ht="15" customHeight="1">
      <c r="A6024">
        <v>6019</v>
      </c>
      <c r="B6024" s="7">
        <f>'BudgetSum 2-4'!C69</f>
        <v>0</v>
      </c>
      <c r="C6024" s="2" t="s">
        <v>4866</v>
      </c>
      <c r="D6024" t="b">
        <f t="shared" ca="1" si="88"/>
        <v>1</v>
      </c>
      <c r="E6024" cm="1">
        <f t="array" aca="1" ref="E6024" ca="1">IF(F6024&lt;&gt;"",INDIRECT("'"&amp;F6024&amp;"'!"&amp;G6024),"")</f>
        <v>0</v>
      </c>
      <c r="F6024" s="1175" t="s">
        <v>3517</v>
      </c>
      <c r="G6024" t="s">
        <v>3671</v>
      </c>
    </row>
    <row r="6025" spans="1:18" ht="15" customHeight="1">
      <c r="A6025">
        <v>6020</v>
      </c>
      <c r="B6025" s="7">
        <f>'BudgetSum 2-4'!D69</f>
        <v>0</v>
      </c>
      <c r="C6025" s="2" t="s">
        <v>4866</v>
      </c>
      <c r="D6025" t="b">
        <f t="shared" ca="1" si="88"/>
        <v>1</v>
      </c>
      <c r="E6025" cm="1">
        <f t="array" aca="1" ref="E6025" ca="1">IF(F6025&lt;&gt;"",INDIRECT("'"&amp;F6025&amp;"'!"&amp;G6025),"")</f>
        <v>0</v>
      </c>
      <c r="F6025" s="1175" t="s">
        <v>3517</v>
      </c>
      <c r="G6025" t="s">
        <v>3708</v>
      </c>
    </row>
    <row r="6026" spans="1:18" ht="15" customHeight="1">
      <c r="A6026">
        <v>6021</v>
      </c>
      <c r="B6026" s="7">
        <f>'BudgetSum 2-4'!C73</f>
        <v>0</v>
      </c>
      <c r="C6026" s="2" t="s">
        <v>4866</v>
      </c>
      <c r="D6026" t="b">
        <f t="shared" ca="1" si="88"/>
        <v>1</v>
      </c>
      <c r="E6026" cm="1">
        <f t="array" aca="1" ref="E6026" ca="1">IF(F6026&lt;&gt;"",INDIRECT("'"&amp;F6026&amp;"'!"&amp;G6026),"")</f>
        <v>0</v>
      </c>
      <c r="F6026" s="1175" t="s">
        <v>3517</v>
      </c>
      <c r="G6026" t="s">
        <v>3675</v>
      </c>
    </row>
    <row r="6027" spans="1:18" ht="15" customHeight="1">
      <c r="A6027">
        <v>6022</v>
      </c>
      <c r="B6027" s="7">
        <f>'BudgetSum 2-4'!D73</f>
        <v>0</v>
      </c>
      <c r="C6027" s="2" t="s">
        <v>4866</v>
      </c>
      <c r="D6027" t="b">
        <f t="shared" ca="1" si="88"/>
        <v>1</v>
      </c>
      <c r="E6027" cm="1">
        <f t="array" aca="1" ref="E6027" ca="1">IF(F6027&lt;&gt;"",INDIRECT("'"&amp;F6027&amp;"'!"&amp;G6027),"")</f>
        <v>0</v>
      </c>
      <c r="F6027" s="1175" t="s">
        <v>3517</v>
      </c>
      <c r="G6027" t="s">
        <v>3712</v>
      </c>
    </row>
    <row r="6028" spans="1:18" ht="15.75" customHeight="1">
      <c r="A6028" s="1">
        <v>6023</v>
      </c>
      <c r="C6028" s="2" t="s">
        <v>4866</v>
      </c>
      <c r="E6028" t="str" cm="1">
        <f t="array" aca="1" ref="E6028" ca="1">IF(F6028&lt;&gt;"",INDIRECT("'"&amp;F6028&amp;"'!"&amp;G6028),"")</f>
        <v/>
      </c>
      <c r="F6028" s="550"/>
      <c r="R6028" s="1175"/>
    </row>
    <row r="6029" spans="1:18" ht="15" customHeight="1">
      <c r="A6029">
        <v>6024</v>
      </c>
      <c r="B6029" s="6">
        <f>'BudgetSum 2-4'!C77</f>
        <v>0</v>
      </c>
      <c r="C6029" s="2" t="s">
        <v>4866</v>
      </c>
      <c r="D6029" t="b">
        <f t="shared" ref="D6029:D6060" ca="1" si="89">E6029=B6029</f>
        <v>1</v>
      </c>
      <c r="E6029" cm="1">
        <f t="array" aca="1" ref="E6029" ca="1">IF(F6029&lt;&gt;"",INDIRECT("'"&amp;F6029&amp;"'!"&amp;G6029),"")</f>
        <v>0</v>
      </c>
      <c r="F6029" s="1175" t="s">
        <v>3517</v>
      </c>
      <c r="G6029" t="s">
        <v>3679</v>
      </c>
    </row>
    <row r="6030" spans="1:18" ht="15" customHeight="1">
      <c r="A6030">
        <v>6025</v>
      </c>
      <c r="B6030" s="6">
        <f>'BudgetSum 2-4'!D77</f>
        <v>0</v>
      </c>
      <c r="C6030" s="2" t="s">
        <v>4866</v>
      </c>
      <c r="D6030" t="b">
        <f t="shared" ca="1" si="89"/>
        <v>1</v>
      </c>
      <c r="E6030" cm="1">
        <f t="array" aca="1" ref="E6030" ca="1">IF(F6030&lt;&gt;"",INDIRECT("'"&amp;F6030&amp;"'!"&amp;G6030),"")</f>
        <v>0</v>
      </c>
      <c r="F6030" s="1175" t="s">
        <v>3517</v>
      </c>
      <c r="G6030" t="s">
        <v>3716</v>
      </c>
    </row>
    <row r="6031" spans="1:18" ht="15" customHeight="1">
      <c r="A6031">
        <v>6026</v>
      </c>
      <c r="B6031" s="6">
        <f>'BudgetSum 2-4'!F77</f>
        <v>0</v>
      </c>
      <c r="C6031" s="2" t="s">
        <v>4866</v>
      </c>
      <c r="D6031" t="b">
        <f t="shared" ca="1" si="89"/>
        <v>1</v>
      </c>
      <c r="E6031" cm="1">
        <f t="array" aca="1" ref="E6031" ca="1">IF(F6031&lt;&gt;"",INDIRECT("'"&amp;F6031&amp;"'!"&amp;G6031),"")</f>
        <v>0</v>
      </c>
      <c r="F6031" s="1175" t="s">
        <v>3517</v>
      </c>
      <c r="G6031" t="s">
        <v>3791</v>
      </c>
    </row>
    <row r="6032" spans="1:18" ht="15" customHeight="1">
      <c r="A6032">
        <v>6027</v>
      </c>
      <c r="B6032" s="6">
        <f>'BudgetSum 2-4'!G77</f>
        <v>0</v>
      </c>
      <c r="C6032" s="2" t="s">
        <v>4866</v>
      </c>
      <c r="D6032" t="b">
        <f t="shared" ca="1" si="89"/>
        <v>1</v>
      </c>
      <c r="E6032" cm="1">
        <f t="array" aca="1" ref="E6032" ca="1">IF(F6032&lt;&gt;"",INDIRECT("'"&amp;F6032&amp;"'!"&amp;G6032),"")</f>
        <v>0</v>
      </c>
      <c r="F6032" s="1175" t="s">
        <v>3517</v>
      </c>
      <c r="G6032" t="s">
        <v>3829</v>
      </c>
    </row>
    <row r="6033" spans="1:10" ht="15" customHeight="1">
      <c r="A6033">
        <v>6028</v>
      </c>
      <c r="B6033" s="6">
        <f>'BudgetSum 2-4'!H77</f>
        <v>0</v>
      </c>
      <c r="C6033" s="2" t="s">
        <v>4866</v>
      </c>
      <c r="D6033" t="b">
        <f t="shared" ca="1" si="89"/>
        <v>1</v>
      </c>
      <c r="E6033" cm="1">
        <f t="array" aca="1" ref="E6033" ca="1">IF(F6033&lt;&gt;"",INDIRECT("'"&amp;F6033&amp;"'!"&amp;G6033),"")</f>
        <v>0</v>
      </c>
      <c r="F6033" s="1175" t="s">
        <v>3517</v>
      </c>
      <c r="G6033" t="s">
        <v>3867</v>
      </c>
    </row>
    <row r="6034" spans="1:10" ht="15" customHeight="1">
      <c r="A6034">
        <v>6029</v>
      </c>
      <c r="B6034" s="6">
        <f>'BudgetSum 2-4'!K77</f>
        <v>0</v>
      </c>
      <c r="C6034" s="2" t="s">
        <v>4866</v>
      </c>
      <c r="D6034" t="b">
        <f t="shared" ca="1" si="89"/>
        <v>1</v>
      </c>
      <c r="E6034" cm="1">
        <f t="array" aca="1" ref="E6034" ca="1">IF(F6034&lt;&gt;"",INDIRECT("'"&amp;F6034&amp;"'!"&amp;G6034),"")</f>
        <v>0</v>
      </c>
      <c r="F6034" s="1175" t="s">
        <v>3517</v>
      </c>
      <c r="G6034" t="s">
        <v>3911</v>
      </c>
    </row>
    <row r="6035" spans="1:10" ht="15" customHeight="1">
      <c r="A6035">
        <v>6030</v>
      </c>
      <c r="B6035" s="6">
        <f>'BudgetSum 2-4'!G78</f>
        <v>0</v>
      </c>
      <c r="C6035" s="2" t="s">
        <v>4866</v>
      </c>
      <c r="D6035" t="b">
        <f t="shared" ca="1" si="89"/>
        <v>1</v>
      </c>
      <c r="E6035" cm="1">
        <f t="array" aca="1" ref="E6035" ca="1">IF(F6035&lt;&gt;"",INDIRECT("'"&amp;F6035&amp;"'!"&amp;G6035),"")</f>
        <v>0</v>
      </c>
      <c r="F6035" s="1175" t="s">
        <v>3517</v>
      </c>
      <c r="G6035" t="s">
        <v>4886</v>
      </c>
      <c r="H6035" s="3"/>
      <c r="I6035" s="3"/>
      <c r="J6035" s="3"/>
    </row>
    <row r="6036" spans="1:10" ht="15" customHeight="1">
      <c r="A6036">
        <v>6031</v>
      </c>
      <c r="B6036" s="6">
        <f>'BudgetSum 2-4'!I78</f>
        <v>0</v>
      </c>
      <c r="C6036" s="2" t="s">
        <v>4866</v>
      </c>
      <c r="D6036" t="b">
        <f t="shared" ca="1" si="89"/>
        <v>1</v>
      </c>
      <c r="E6036" cm="1">
        <f t="array" aca="1" ref="E6036" ca="1">IF(F6036&lt;&gt;"",INDIRECT("'"&amp;F6036&amp;"'!"&amp;G6036),"")</f>
        <v>0</v>
      </c>
      <c r="F6036" s="1175" t="s">
        <v>3517</v>
      </c>
      <c r="G6036" t="s">
        <v>4887</v>
      </c>
    </row>
    <row r="6037" spans="1:10" ht="15" customHeight="1">
      <c r="A6037">
        <v>6032</v>
      </c>
      <c r="B6037" s="6">
        <f>'BudgetSum 2-4'!J78</f>
        <v>0</v>
      </c>
      <c r="C6037" s="2" t="s">
        <v>4866</v>
      </c>
      <c r="D6037" t="b">
        <f t="shared" ca="1" si="89"/>
        <v>1</v>
      </c>
      <c r="E6037" cm="1">
        <f t="array" aca="1" ref="E6037" ca="1">IF(F6037&lt;&gt;"",INDIRECT("'"&amp;F6037&amp;"'!"&amp;G6037),"")</f>
        <v>0</v>
      </c>
      <c r="F6037" s="1175" t="s">
        <v>3517</v>
      </c>
      <c r="G6037" t="s">
        <v>4888</v>
      </c>
    </row>
    <row r="6038" spans="1:10" ht="15" customHeight="1">
      <c r="A6038">
        <v>6033</v>
      </c>
      <c r="B6038" s="6">
        <f>'BudgetSum 2-4'!K78</f>
        <v>0</v>
      </c>
      <c r="C6038" s="2" t="s">
        <v>4866</v>
      </c>
      <c r="D6038" t="b">
        <f t="shared" ca="1" si="89"/>
        <v>1</v>
      </c>
      <c r="E6038" cm="1">
        <f t="array" aca="1" ref="E6038" ca="1">IF(F6038&lt;&gt;"",INDIRECT("'"&amp;F6038&amp;"'!"&amp;G6038),"")</f>
        <v>0</v>
      </c>
      <c r="F6038" s="1175" t="s">
        <v>3517</v>
      </c>
      <c r="G6038" t="s">
        <v>4889</v>
      </c>
    </row>
    <row r="6039" spans="1:10" ht="15" customHeight="1">
      <c r="A6039">
        <v>6034</v>
      </c>
      <c r="B6039" s="6">
        <f>'BudgetSum 2-4'!J79</f>
        <v>0</v>
      </c>
      <c r="C6039" s="2" t="s">
        <v>4866</v>
      </c>
      <c r="D6039" t="b">
        <f t="shared" ca="1" si="89"/>
        <v>1</v>
      </c>
      <c r="E6039" cm="1">
        <f t="array" aca="1" ref="E6039" ca="1">IF(F6039&lt;&gt;"",INDIRECT("'"&amp;F6039&amp;"'!"&amp;G6039),"")</f>
        <v>0</v>
      </c>
      <c r="F6039" s="1175" t="s">
        <v>3517</v>
      </c>
      <c r="G6039" t="s">
        <v>4890</v>
      </c>
    </row>
    <row r="6040" spans="1:10" ht="15" customHeight="1">
      <c r="A6040">
        <v>6035</v>
      </c>
      <c r="B6040" s="6">
        <f>'BudgetSum 2-4'!J80</f>
        <v>0</v>
      </c>
      <c r="C6040" s="2" t="s">
        <v>4866</v>
      </c>
      <c r="D6040" t="b">
        <f t="shared" ca="1" si="89"/>
        <v>1</v>
      </c>
      <c r="E6040" cm="1">
        <f t="array" aca="1" ref="E6040" ca="1">IF(F6040&lt;&gt;"",INDIRECT("'"&amp;F6040&amp;"'!"&amp;G6040),"")</f>
        <v>0</v>
      </c>
      <c r="F6040" s="1175" t="s">
        <v>3517</v>
      </c>
      <c r="G6040" t="s">
        <v>4891</v>
      </c>
    </row>
    <row r="6041" spans="1:10" ht="15" customHeight="1">
      <c r="A6041">
        <v>6036</v>
      </c>
      <c r="B6041" s="6">
        <f>'BudgetSum 2-4'!J81</f>
        <v>0</v>
      </c>
      <c r="C6041" s="2" t="s">
        <v>4866</v>
      </c>
      <c r="D6041" t="b">
        <f t="shared" ca="1" si="89"/>
        <v>1</v>
      </c>
      <c r="E6041" cm="1">
        <f t="array" aca="1" ref="E6041" ca="1">IF(F6041&lt;&gt;"",INDIRECT("'"&amp;F6041&amp;"'!"&amp;G6041),"")</f>
        <v>0</v>
      </c>
      <c r="F6041" s="1175" t="s">
        <v>3517</v>
      </c>
      <c r="G6041" t="s">
        <v>4892</v>
      </c>
    </row>
    <row r="6042" spans="1:10" ht="15" customHeight="1">
      <c r="A6042">
        <v>6037</v>
      </c>
      <c r="B6042" s="7">
        <f>'CashSum 5'!J3</f>
        <v>0</v>
      </c>
      <c r="C6042" s="2" t="s">
        <v>4866</v>
      </c>
      <c r="D6042" t="b">
        <f t="shared" ca="1" si="89"/>
        <v>1</v>
      </c>
      <c r="E6042" cm="1">
        <f t="array" aca="1" ref="E6042" ca="1">IF(F6042&lt;&gt;"",INDIRECT("'"&amp;F6042&amp;"'!"&amp;G6042),"")</f>
        <v>0</v>
      </c>
      <c r="F6042" s="1175" t="s">
        <v>3525</v>
      </c>
      <c r="G6042" t="s">
        <v>4867</v>
      </c>
    </row>
    <row r="6043" spans="1:10" ht="15" customHeight="1">
      <c r="A6043">
        <v>6038</v>
      </c>
      <c r="B6043" s="7">
        <f>'CashSum 5'!J4</f>
        <v>0</v>
      </c>
      <c r="C6043" s="2" t="s">
        <v>4866</v>
      </c>
      <c r="D6043" t="b">
        <f t="shared" ca="1" si="89"/>
        <v>1</v>
      </c>
      <c r="E6043" cm="1">
        <f t="array" aca="1" ref="E6043" ca="1">IF(F6043&lt;&gt;"",INDIRECT("'"&amp;F6043&amp;"'!"&amp;G6043),"")</f>
        <v>0</v>
      </c>
      <c r="F6043" s="1175" t="s">
        <v>3525</v>
      </c>
      <c r="G6043" t="s">
        <v>4893</v>
      </c>
    </row>
    <row r="6044" spans="1:10" ht="15" customHeight="1">
      <c r="A6044">
        <v>6039</v>
      </c>
      <c r="B6044" s="7">
        <f>'CashSum 5'!D6</f>
        <v>0</v>
      </c>
      <c r="C6044" s="2" t="s">
        <v>4866</v>
      </c>
      <c r="D6044" t="b">
        <f t="shared" ca="1" si="89"/>
        <v>1</v>
      </c>
      <c r="E6044" cm="1">
        <f t="array" aca="1" ref="E6044" ca="1">IF(F6044&lt;&gt;"",INDIRECT("'"&amp;F6044&amp;"'!"&amp;G6044),"")</f>
        <v>0</v>
      </c>
      <c r="F6044" s="1175" t="s">
        <v>3525</v>
      </c>
      <c r="G6044" t="s">
        <v>4361</v>
      </c>
    </row>
    <row r="6045" spans="1:10" ht="15" customHeight="1">
      <c r="A6045">
        <v>6040</v>
      </c>
      <c r="B6045" s="7">
        <f>'CashSum 5'!F6</f>
        <v>0</v>
      </c>
      <c r="C6045" s="2" t="s">
        <v>4866</v>
      </c>
      <c r="D6045" t="b">
        <f t="shared" ca="1" si="89"/>
        <v>1</v>
      </c>
      <c r="E6045" cm="1">
        <f t="array" aca="1" ref="E6045" ca="1">IF(F6045&lt;&gt;"",INDIRECT("'"&amp;F6045&amp;"'!"&amp;G6045),"")</f>
        <v>0</v>
      </c>
      <c r="F6045" s="1175" t="s">
        <v>3525</v>
      </c>
      <c r="G6045" t="s">
        <v>4362</v>
      </c>
    </row>
    <row r="6046" spans="1:10" ht="15" customHeight="1">
      <c r="A6046">
        <v>6041</v>
      </c>
      <c r="B6046" s="7">
        <f>'CashSum 5'!J6</f>
        <v>0</v>
      </c>
      <c r="C6046" s="2" t="s">
        <v>4866</v>
      </c>
      <c r="D6046" t="b">
        <f t="shared" ca="1" si="89"/>
        <v>1</v>
      </c>
      <c r="E6046" cm="1">
        <f t="array" aca="1" ref="E6046" ca="1">IF(F6046&lt;&gt;"",INDIRECT("'"&amp;F6046&amp;"'!"&amp;G6046),"")</f>
        <v>0</v>
      </c>
      <c r="F6046" s="1175" t="s">
        <v>3525</v>
      </c>
      <c r="G6046" t="s">
        <v>4894</v>
      </c>
    </row>
    <row r="6047" spans="1:10" ht="15" customHeight="1">
      <c r="A6047">
        <v>6042</v>
      </c>
      <c r="B6047" s="7">
        <f>'CashSum 5'!E8</f>
        <v>0</v>
      </c>
      <c r="C6047" s="2" t="s">
        <v>4866</v>
      </c>
      <c r="D6047" t="b">
        <f t="shared" ca="1" si="89"/>
        <v>1</v>
      </c>
      <c r="E6047" cm="1">
        <f t="array" aca="1" ref="E6047" ca="1">IF(F6047&lt;&gt;"",INDIRECT("'"&amp;F6047&amp;"'!"&amp;G6047),"")</f>
        <v>0</v>
      </c>
      <c r="F6047" s="1175" t="s">
        <v>3525</v>
      </c>
      <c r="G6047" t="s">
        <v>4352</v>
      </c>
    </row>
    <row r="6048" spans="1:10" ht="15" customHeight="1">
      <c r="A6048">
        <v>6043</v>
      </c>
      <c r="B6048" s="7">
        <f>'CashSum 5'!F8</f>
        <v>0</v>
      </c>
      <c r="C6048" s="2" t="s">
        <v>4866</v>
      </c>
      <c r="D6048" t="b">
        <f t="shared" ca="1" si="89"/>
        <v>1</v>
      </c>
      <c r="E6048" cm="1">
        <f t="array" aca="1" ref="E6048" ca="1">IF(F6048&lt;&gt;"",INDIRECT("'"&amp;F6048&amp;"'!"&amp;G6048),"")</f>
        <v>0</v>
      </c>
      <c r="F6048" s="1175" t="s">
        <v>3525</v>
      </c>
      <c r="G6048" t="s">
        <v>4195</v>
      </c>
    </row>
    <row r="6049" spans="1:10" ht="15" customHeight="1">
      <c r="A6049">
        <v>6044</v>
      </c>
      <c r="B6049" s="7">
        <f>'CashSum 5'!G8</f>
        <v>0</v>
      </c>
      <c r="C6049" s="2" t="s">
        <v>4866</v>
      </c>
      <c r="D6049" t="b">
        <f t="shared" ca="1" si="89"/>
        <v>1</v>
      </c>
      <c r="E6049" cm="1">
        <f t="array" aca="1" ref="E6049" ca="1">IF(F6049&lt;&gt;"",INDIRECT("'"&amp;F6049&amp;"'!"&amp;G6049),"")</f>
        <v>0</v>
      </c>
      <c r="F6049" s="1175" t="s">
        <v>3525</v>
      </c>
      <c r="G6049" t="s">
        <v>4199</v>
      </c>
    </row>
    <row r="6050" spans="1:10" ht="15" customHeight="1">
      <c r="A6050">
        <v>6045</v>
      </c>
      <c r="B6050" s="7">
        <f>'CashSum 5'!J8</f>
        <v>0</v>
      </c>
      <c r="C6050" s="2" t="s">
        <v>4866</v>
      </c>
      <c r="D6050" t="b">
        <f t="shared" ca="1" si="89"/>
        <v>1</v>
      </c>
      <c r="E6050" cm="1">
        <f t="array" aca="1" ref="E6050" ca="1">IF(F6050&lt;&gt;"",INDIRECT("'"&amp;F6050&amp;"'!"&amp;G6050),"")</f>
        <v>0</v>
      </c>
      <c r="F6050" s="1175" t="s">
        <v>3525</v>
      </c>
      <c r="G6050" t="s">
        <v>4870</v>
      </c>
    </row>
    <row r="6051" spans="1:10" ht="15" customHeight="1">
      <c r="A6051">
        <v>6046</v>
      </c>
      <c r="B6051" s="7">
        <f>'CashSum 5'!E9</f>
        <v>0</v>
      </c>
      <c r="C6051" s="2" t="s">
        <v>4866</v>
      </c>
      <c r="D6051" t="b">
        <f t="shared" ca="1" si="89"/>
        <v>1</v>
      </c>
      <c r="E6051" cm="1">
        <f t="array" aca="1" ref="E6051" ca="1">IF(F6051&lt;&gt;"",INDIRECT("'"&amp;F6051&amp;"'!"&amp;G6051),"")</f>
        <v>0</v>
      </c>
      <c r="F6051" s="1175" t="s">
        <v>3525</v>
      </c>
      <c r="G6051" t="s">
        <v>4203</v>
      </c>
      <c r="H6051" s="3"/>
      <c r="I6051" s="3"/>
      <c r="J6051" s="3"/>
    </row>
    <row r="6052" spans="1:10" ht="15" customHeight="1">
      <c r="A6052">
        <v>6047</v>
      </c>
      <c r="B6052" s="7">
        <f>'CashSum 5'!F9</f>
        <v>0</v>
      </c>
      <c r="C6052" s="2" t="s">
        <v>4866</v>
      </c>
      <c r="D6052" t="b">
        <f t="shared" ca="1" si="89"/>
        <v>1</v>
      </c>
      <c r="E6052" cm="1">
        <f t="array" aca="1" ref="E6052" ca="1">IF(F6052&lt;&gt;"",INDIRECT("'"&amp;F6052&amp;"'!"&amp;G6052),"")</f>
        <v>0</v>
      </c>
      <c r="F6052" s="1175" t="s">
        <v>3525</v>
      </c>
      <c r="G6052" t="s">
        <v>4196</v>
      </c>
    </row>
    <row r="6053" spans="1:10" ht="15" customHeight="1">
      <c r="A6053">
        <v>6048</v>
      </c>
      <c r="B6053" s="7">
        <f>'CashSum 5'!G9</f>
        <v>0</v>
      </c>
      <c r="C6053" s="2" t="s">
        <v>4866</v>
      </c>
      <c r="D6053" t="b">
        <f t="shared" ca="1" si="89"/>
        <v>1</v>
      </c>
      <c r="E6053" cm="1">
        <f t="array" aca="1" ref="E6053" ca="1">IF(F6053&lt;&gt;"",INDIRECT("'"&amp;F6053&amp;"'!"&amp;G6053),"")</f>
        <v>0</v>
      </c>
      <c r="F6053" s="1175" t="s">
        <v>3525</v>
      </c>
      <c r="G6053" t="s">
        <v>4200</v>
      </c>
    </row>
    <row r="6054" spans="1:10" ht="15" customHeight="1">
      <c r="A6054">
        <v>6049</v>
      </c>
      <c r="B6054" s="7">
        <f>'CashSum 5'!J10</f>
        <v>0</v>
      </c>
      <c r="C6054" s="2" t="s">
        <v>4866</v>
      </c>
      <c r="D6054" t="b">
        <f t="shared" ca="1" si="89"/>
        <v>1</v>
      </c>
      <c r="E6054" cm="1">
        <f t="array" aca="1" ref="E6054" ca="1">IF(F6054&lt;&gt;"",INDIRECT("'"&amp;F6054&amp;"'!"&amp;G6054),"")</f>
        <v>0</v>
      </c>
      <c r="F6054" s="1175" t="s">
        <v>3525</v>
      </c>
      <c r="G6054" t="s">
        <v>4872</v>
      </c>
    </row>
    <row r="6055" spans="1:10" ht="15" customHeight="1">
      <c r="A6055">
        <v>6050</v>
      </c>
      <c r="B6055" s="7">
        <f>'CashSum 5'!J11</f>
        <v>0</v>
      </c>
      <c r="C6055" s="2" t="s">
        <v>4866</v>
      </c>
      <c r="D6055" t="b">
        <f t="shared" ca="1" si="89"/>
        <v>1</v>
      </c>
      <c r="E6055" cm="1">
        <f t="array" aca="1" ref="E6055" ca="1">IF(F6055&lt;&gt;"",INDIRECT("'"&amp;F6055&amp;"'!"&amp;G6055),"")</f>
        <v>0</v>
      </c>
      <c r="F6055" s="1175" t="s">
        <v>3525</v>
      </c>
      <c r="G6055" t="s">
        <v>4873</v>
      </c>
    </row>
    <row r="6056" spans="1:10" ht="15" customHeight="1">
      <c r="A6056">
        <v>6051</v>
      </c>
      <c r="B6056" s="7">
        <f>'CashSum 5'!J12</f>
        <v>0</v>
      </c>
      <c r="C6056" s="2" t="s">
        <v>4866</v>
      </c>
      <c r="D6056" t="b">
        <f t="shared" ca="1" si="89"/>
        <v>1</v>
      </c>
      <c r="E6056" cm="1">
        <f t="array" aca="1" ref="E6056" ca="1">IF(F6056&lt;&gt;"",INDIRECT("'"&amp;F6056&amp;"'!"&amp;G6056),"")</f>
        <v>0</v>
      </c>
      <c r="F6056" s="1175" t="s">
        <v>3525</v>
      </c>
      <c r="G6056" t="s">
        <v>4895</v>
      </c>
      <c r="H6056" s="3"/>
      <c r="I6056" s="3"/>
      <c r="J6056" s="3"/>
    </row>
    <row r="6057" spans="1:10" ht="15" customHeight="1">
      <c r="A6057">
        <v>6052</v>
      </c>
      <c r="B6057" s="7">
        <f>'CashSum 5'!J13</f>
        <v>0</v>
      </c>
      <c r="C6057" s="2" t="s">
        <v>4866</v>
      </c>
      <c r="D6057" t="b">
        <f t="shared" ca="1" si="89"/>
        <v>1</v>
      </c>
      <c r="E6057" cm="1">
        <f t="array" aca="1" ref="E6057" ca="1">IF(F6057&lt;&gt;"",INDIRECT("'"&amp;F6057&amp;"'!"&amp;G6057),"")</f>
        <v>0</v>
      </c>
      <c r="F6057" s="1175" t="s">
        <v>3525</v>
      </c>
      <c r="G6057" t="s">
        <v>3505</v>
      </c>
    </row>
    <row r="6058" spans="1:10" ht="15" customHeight="1">
      <c r="A6058">
        <v>6053</v>
      </c>
      <c r="B6058" s="7">
        <f>'CashSum 5'!J16</f>
        <v>0</v>
      </c>
      <c r="C6058" s="2" t="s">
        <v>4866</v>
      </c>
      <c r="D6058" t="b">
        <f t="shared" ca="1" si="89"/>
        <v>1</v>
      </c>
      <c r="E6058" cm="1">
        <f t="array" aca="1" ref="E6058" ca="1">IF(F6058&lt;&gt;"",INDIRECT("'"&amp;F6058&amp;"'!"&amp;G6058),"")</f>
        <v>0</v>
      </c>
      <c r="F6058" s="1175" t="s">
        <v>3525</v>
      </c>
      <c r="G6058" t="s">
        <v>4896</v>
      </c>
    </row>
    <row r="6059" spans="1:10" ht="15" customHeight="1">
      <c r="A6059">
        <v>6054</v>
      </c>
      <c r="B6059" s="7">
        <f>'CashSum 5'!J17</f>
        <v>0</v>
      </c>
      <c r="C6059" s="2" t="s">
        <v>4866</v>
      </c>
      <c r="D6059" t="b">
        <f t="shared" ca="1" si="89"/>
        <v>1</v>
      </c>
      <c r="E6059" cm="1">
        <f t="array" aca="1" ref="E6059" ca="1">IF(F6059&lt;&gt;"",INDIRECT("'"&amp;F6059&amp;"'!"&amp;G6059),"")</f>
        <v>0</v>
      </c>
      <c r="F6059" s="1175" t="s">
        <v>3525</v>
      </c>
      <c r="G6059" t="s">
        <v>4897</v>
      </c>
    </row>
    <row r="6060" spans="1:10" ht="15" customHeight="1">
      <c r="A6060">
        <v>6055</v>
      </c>
      <c r="B6060" s="7">
        <f>'CashSum 5'!J19</f>
        <v>0</v>
      </c>
      <c r="C6060" s="2" t="s">
        <v>4866</v>
      </c>
      <c r="D6060" t="b">
        <f t="shared" ca="1" si="89"/>
        <v>1</v>
      </c>
      <c r="E6060" cm="1">
        <f t="array" aca="1" ref="E6060" ca="1">IF(F6060&lt;&gt;"",INDIRECT("'"&amp;F6060&amp;"'!"&amp;G6060),"")</f>
        <v>0</v>
      </c>
      <c r="F6060" s="1175" t="s">
        <v>3525</v>
      </c>
      <c r="G6060" t="s">
        <v>4875</v>
      </c>
    </row>
    <row r="6061" spans="1:10" ht="15" customHeight="1">
      <c r="A6061">
        <v>6056</v>
      </c>
      <c r="B6061" s="7">
        <f>'CashSum 5'!J20</f>
        <v>0</v>
      </c>
      <c r="C6061" s="2" t="s">
        <v>4866</v>
      </c>
      <c r="D6061" t="b">
        <f t="shared" ref="D6061:D6092" ca="1" si="90">E6061=B6061</f>
        <v>1</v>
      </c>
      <c r="E6061" cm="1">
        <f t="array" aca="1" ref="E6061" ca="1">IF(F6061&lt;&gt;"",INDIRECT("'"&amp;F6061&amp;"'!"&amp;G6061),"")</f>
        <v>0</v>
      </c>
      <c r="F6061" s="1175" t="s">
        <v>3525</v>
      </c>
      <c r="G6061" t="s">
        <v>4876</v>
      </c>
    </row>
    <row r="6062" spans="1:10" ht="15" customHeight="1">
      <c r="A6062">
        <v>6057</v>
      </c>
      <c r="B6062" s="7">
        <f>'CashSum 5'!J21</f>
        <v>0</v>
      </c>
      <c r="C6062" s="2" t="s">
        <v>4866</v>
      </c>
      <c r="D6062" t="b">
        <f t="shared" ca="1" si="90"/>
        <v>1</v>
      </c>
      <c r="E6062" cm="1">
        <f t="array" aca="1" ref="E6062" ca="1">IF(F6062&lt;&gt;"",INDIRECT("'"&amp;F6062&amp;"'!"&amp;G6062),"")</f>
        <v>0</v>
      </c>
      <c r="F6062" s="1175" t="s">
        <v>3525</v>
      </c>
      <c r="G6062" t="s">
        <v>4877</v>
      </c>
    </row>
    <row r="6063" spans="1:10" ht="15" customHeight="1">
      <c r="A6063">
        <v>6058</v>
      </c>
      <c r="B6063" s="6">
        <f>'EstRev 6-10'!J5</f>
        <v>0</v>
      </c>
      <c r="C6063" s="2" t="s">
        <v>4866</v>
      </c>
      <c r="D6063" t="b">
        <f t="shared" ca="1" si="90"/>
        <v>1</v>
      </c>
      <c r="E6063" cm="1">
        <f t="array" aca="1" ref="E6063" ca="1">IF(F6063&lt;&gt;"",INDIRECT("'"&amp;F6063&amp;"'!"&amp;G6063),"")</f>
        <v>0</v>
      </c>
      <c r="F6063" s="1175" t="s">
        <v>4465</v>
      </c>
      <c r="G6063" t="s">
        <v>4868</v>
      </c>
    </row>
    <row r="6064" spans="1:10" ht="15" customHeight="1">
      <c r="A6064">
        <v>6059</v>
      </c>
      <c r="B6064" s="6">
        <f>'EstRev 6-10'!H7</f>
        <v>0</v>
      </c>
      <c r="C6064" s="2" t="s">
        <v>4866</v>
      </c>
      <c r="D6064" t="b">
        <f t="shared" ca="1" si="90"/>
        <v>1</v>
      </c>
      <c r="E6064" cm="1">
        <f t="array" aca="1" ref="E6064" ca="1">IF(F6064&lt;&gt;"",INDIRECT("'"&amp;F6064&amp;"'!"&amp;G6064),"")</f>
        <v>0</v>
      </c>
      <c r="F6064" s="1175" t="s">
        <v>4465</v>
      </c>
      <c r="G6064" t="s">
        <v>4206</v>
      </c>
    </row>
    <row r="6065" spans="1:7" ht="15" customHeight="1">
      <c r="A6065">
        <v>6060</v>
      </c>
      <c r="B6065" s="6">
        <f>'EstRev 6-10'!H9</f>
        <v>0</v>
      </c>
      <c r="C6065" s="2" t="s">
        <v>4866</v>
      </c>
      <c r="D6065" t="b">
        <f t="shared" ca="1" si="90"/>
        <v>1</v>
      </c>
      <c r="E6065" cm="1">
        <f t="array" aca="1" ref="E6065" ca="1">IF(F6065&lt;&gt;"",INDIRECT("'"&amp;F6065&amp;"'!"&amp;G6065),"")</f>
        <v>0</v>
      </c>
      <c r="F6065" s="1175" t="s">
        <v>4465</v>
      </c>
      <c r="G6065" t="s">
        <v>4208</v>
      </c>
    </row>
    <row r="6066" spans="1:7" ht="15" customHeight="1">
      <c r="A6066">
        <v>6061</v>
      </c>
      <c r="B6066" s="6">
        <f>'EstRev 6-10'!J11</f>
        <v>0</v>
      </c>
      <c r="C6066" s="2" t="s">
        <v>4866</v>
      </c>
      <c r="D6066" t="b">
        <f t="shared" ca="1" si="90"/>
        <v>1</v>
      </c>
      <c r="E6066" cm="1">
        <f t="array" aca="1" ref="E6066" ca="1">IF(F6066&lt;&gt;"",INDIRECT("'"&amp;F6066&amp;"'!"&amp;G6066),"")</f>
        <v>0</v>
      </c>
      <c r="F6066" s="1175" t="s">
        <v>4465</v>
      </c>
      <c r="G6066" t="s">
        <v>4873</v>
      </c>
    </row>
    <row r="6067" spans="1:7" ht="15" customHeight="1">
      <c r="A6067">
        <v>6062</v>
      </c>
      <c r="B6067" s="6">
        <f>'EstRev 6-10'!J12</f>
        <v>0</v>
      </c>
      <c r="C6067" s="2" t="s">
        <v>4866</v>
      </c>
      <c r="D6067" t="b">
        <f t="shared" ca="1" si="90"/>
        <v>1</v>
      </c>
      <c r="E6067" cm="1">
        <f t="array" aca="1" ref="E6067" ca="1">IF(F6067&lt;&gt;"",INDIRECT("'"&amp;F6067&amp;"'!"&amp;G6067),"")</f>
        <v>0</v>
      </c>
      <c r="F6067" s="1175" t="s">
        <v>4465</v>
      </c>
      <c r="G6067" t="s">
        <v>4895</v>
      </c>
    </row>
    <row r="6068" spans="1:7" ht="15" customHeight="1">
      <c r="A6068">
        <v>6063</v>
      </c>
      <c r="B6068" s="6">
        <f>'EstRev 6-10'!J14</f>
        <v>0</v>
      </c>
      <c r="C6068" s="2" t="s">
        <v>4866</v>
      </c>
      <c r="D6068" t="b">
        <f t="shared" ca="1" si="90"/>
        <v>1</v>
      </c>
      <c r="E6068" cm="1">
        <f t="array" aca="1" ref="E6068" ca="1">IF(F6068&lt;&gt;"",INDIRECT("'"&amp;F6068&amp;"'!"&amp;G6068),"")</f>
        <v>0</v>
      </c>
      <c r="F6068" s="1175" t="s">
        <v>4465</v>
      </c>
      <c r="G6068" t="s">
        <v>3508</v>
      </c>
    </row>
    <row r="6069" spans="1:7" ht="15" customHeight="1">
      <c r="A6069">
        <v>6064</v>
      </c>
      <c r="B6069" s="6">
        <f>'EstRev 6-10'!J15</f>
        <v>0</v>
      </c>
      <c r="C6069" s="2" t="s">
        <v>4866</v>
      </c>
      <c r="D6069" t="b">
        <f t="shared" ca="1" si="90"/>
        <v>1</v>
      </c>
      <c r="E6069" cm="1">
        <f t="array" aca="1" ref="E6069" ca="1">IF(F6069&lt;&gt;"",INDIRECT("'"&amp;F6069&amp;"'!"&amp;G6069),"")</f>
        <v>0</v>
      </c>
      <c r="F6069" s="1175" t="s">
        <v>4465</v>
      </c>
      <c r="G6069" t="s">
        <v>4898</v>
      </c>
    </row>
    <row r="6070" spans="1:7" ht="15" customHeight="1">
      <c r="A6070">
        <v>6065</v>
      </c>
      <c r="B6070" s="6">
        <f>'EstRev 6-10'!J16</f>
        <v>0</v>
      </c>
      <c r="C6070" s="2" t="s">
        <v>4866</v>
      </c>
      <c r="D6070" t="b">
        <f t="shared" ca="1" si="90"/>
        <v>1</v>
      </c>
      <c r="E6070" cm="1">
        <f t="array" aca="1" ref="E6070" ca="1">IF(F6070&lt;&gt;"",INDIRECT("'"&amp;F6070&amp;"'!"&amp;G6070),"")</f>
        <v>0</v>
      </c>
      <c r="F6070" s="1175" t="s">
        <v>4465</v>
      </c>
      <c r="G6070" t="s">
        <v>4896</v>
      </c>
    </row>
    <row r="6071" spans="1:7" ht="15" customHeight="1">
      <c r="A6071">
        <v>6066</v>
      </c>
      <c r="B6071" s="6">
        <f>'EstRev 6-10'!J17</f>
        <v>0</v>
      </c>
      <c r="C6071" s="2" t="s">
        <v>4866</v>
      </c>
      <c r="D6071" t="b">
        <f t="shared" ca="1" si="90"/>
        <v>1</v>
      </c>
      <c r="E6071" cm="1">
        <f t="array" aca="1" ref="E6071" ca="1">IF(F6071&lt;&gt;"",INDIRECT("'"&amp;F6071&amp;"'!"&amp;G6071),"")</f>
        <v>0</v>
      </c>
      <c r="F6071" s="1175" t="s">
        <v>4465</v>
      </c>
      <c r="G6071" t="s">
        <v>4897</v>
      </c>
    </row>
    <row r="6072" spans="1:7" ht="15" customHeight="1">
      <c r="A6072">
        <v>6067</v>
      </c>
      <c r="B6072" s="6">
        <f>'EstRev 6-10'!J18</f>
        <v>0</v>
      </c>
      <c r="C6072" s="2" t="s">
        <v>4866</v>
      </c>
      <c r="D6072" t="b">
        <f t="shared" ca="1" si="90"/>
        <v>1</v>
      </c>
      <c r="E6072" cm="1">
        <f t="array" aca="1" ref="E6072" ca="1">IF(F6072&lt;&gt;"",INDIRECT("'"&amp;F6072&amp;"'!"&amp;G6072),"")</f>
        <v>0</v>
      </c>
      <c r="F6072" s="1175" t="s">
        <v>4465</v>
      </c>
      <c r="G6072" t="s">
        <v>3629</v>
      </c>
    </row>
    <row r="6073" spans="1:7" ht="15" customHeight="1">
      <c r="A6073">
        <v>6068</v>
      </c>
      <c r="B6073" s="6">
        <f>'EstRev 6-10'!C23</f>
        <v>0</v>
      </c>
      <c r="C6073" s="2" t="s">
        <v>4866</v>
      </c>
      <c r="D6073" t="b">
        <f t="shared" ca="1" si="90"/>
        <v>1</v>
      </c>
      <c r="E6073" cm="1">
        <f t="array" aca="1" ref="E6073" ca="1">IF(F6073&lt;&gt;"",INDIRECT("'"&amp;F6073&amp;"'!"&amp;G6073),"")</f>
        <v>0</v>
      </c>
      <c r="F6073" s="1175" t="s">
        <v>4465</v>
      </c>
      <c r="G6073" t="s">
        <v>4899</v>
      </c>
    </row>
    <row r="6074" spans="1:7" ht="15" customHeight="1">
      <c r="A6074">
        <v>6069</v>
      </c>
      <c r="B6074" s="6">
        <f>'EstRev 6-10'!C27</f>
        <v>0</v>
      </c>
      <c r="C6074" s="2" t="s">
        <v>4866</v>
      </c>
      <c r="D6074" t="b">
        <f t="shared" ca="1" si="90"/>
        <v>1</v>
      </c>
      <c r="E6074" cm="1">
        <f t="array" aca="1" ref="E6074" ca="1">IF(F6074&lt;&gt;"",INDIRECT("'"&amp;F6074&amp;"'!"&amp;G6074),"")</f>
        <v>0</v>
      </c>
      <c r="F6074" s="1175" t="s">
        <v>4465</v>
      </c>
      <c r="G6074" t="s">
        <v>4900</v>
      </c>
    </row>
    <row r="6075" spans="1:7" ht="15" customHeight="1">
      <c r="A6075">
        <v>6070</v>
      </c>
      <c r="B6075" s="6">
        <f>'EstRev 6-10'!C31</f>
        <v>0</v>
      </c>
      <c r="C6075" s="2" t="s">
        <v>4866</v>
      </c>
      <c r="D6075" t="b">
        <f t="shared" ca="1" si="90"/>
        <v>1</v>
      </c>
      <c r="E6075" cm="1">
        <f t="array" aca="1" ref="E6075" ca="1">IF(F6075&lt;&gt;"",INDIRECT("'"&amp;F6075&amp;"'!"&amp;G6075),"")</f>
        <v>0</v>
      </c>
      <c r="F6075" s="1175" t="s">
        <v>4465</v>
      </c>
      <c r="G6075" t="s">
        <v>4901</v>
      </c>
    </row>
    <row r="6076" spans="1:7" ht="15" customHeight="1">
      <c r="A6076">
        <v>6071</v>
      </c>
      <c r="B6076" s="6">
        <f>'EstRev 6-10'!C35</f>
        <v>0</v>
      </c>
      <c r="C6076" s="2" t="s">
        <v>4866</v>
      </c>
      <c r="D6076" t="b">
        <f t="shared" ca="1" si="90"/>
        <v>1</v>
      </c>
      <c r="E6076" cm="1">
        <f t="array" aca="1" ref="E6076" ca="1">IF(F6076&lt;&gt;"",INDIRECT("'"&amp;F6076&amp;"'!"&amp;G6076),"")</f>
        <v>0</v>
      </c>
      <c r="F6076" s="1175" t="s">
        <v>4465</v>
      </c>
      <c r="G6076" t="s">
        <v>3632</v>
      </c>
    </row>
    <row r="6077" spans="1:7" ht="15" customHeight="1">
      <c r="A6077">
        <v>6072</v>
      </c>
      <c r="B6077" s="6">
        <f>'EstRev 6-10'!C39</f>
        <v>0</v>
      </c>
      <c r="C6077" s="2" t="s">
        <v>4866</v>
      </c>
      <c r="D6077" t="b">
        <f t="shared" ca="1" si="90"/>
        <v>1</v>
      </c>
      <c r="E6077" cm="1">
        <f t="array" aca="1" ref="E6077" ca="1">IF(F6077&lt;&gt;"",INDIRECT("'"&amp;F6077&amp;"'!"&amp;G6077),"")</f>
        <v>0</v>
      </c>
      <c r="F6077" s="1175" t="s">
        <v>4465</v>
      </c>
      <c r="G6077" t="s">
        <v>3648</v>
      </c>
    </row>
    <row r="6078" spans="1:7" ht="15" customHeight="1">
      <c r="A6078">
        <v>6073</v>
      </c>
      <c r="B6078" s="6">
        <f>'EstRev 6-10'!F46</f>
        <v>0</v>
      </c>
      <c r="C6078" s="2" t="s">
        <v>4866</v>
      </c>
      <c r="D6078" t="b">
        <f t="shared" ca="1" si="90"/>
        <v>1</v>
      </c>
      <c r="E6078" cm="1">
        <f t="array" aca="1" ref="E6078" ca="1">IF(F6078&lt;&gt;"",INDIRECT("'"&amp;F6078&amp;"'!"&amp;G6078),"")</f>
        <v>0</v>
      </c>
      <c r="F6078" s="1175" t="s">
        <v>4465</v>
      </c>
      <c r="G6078" t="s">
        <v>3766</v>
      </c>
    </row>
    <row r="6079" spans="1:7" ht="15" customHeight="1">
      <c r="A6079">
        <v>6074</v>
      </c>
      <c r="B6079" s="6">
        <f>'EstRev 6-10'!F50</f>
        <v>0</v>
      </c>
      <c r="C6079" s="2" t="s">
        <v>4866</v>
      </c>
      <c r="D6079" t="b">
        <f t="shared" ca="1" si="90"/>
        <v>1</v>
      </c>
      <c r="E6079" cm="1">
        <f t="array" aca="1" ref="E6079" ca="1">IF(F6079&lt;&gt;"",INDIRECT("'"&amp;F6079&amp;"'!"&amp;G6079),"")</f>
        <v>0</v>
      </c>
      <c r="F6079" s="1175" t="s">
        <v>4465</v>
      </c>
      <c r="G6079" t="s">
        <v>4902</v>
      </c>
    </row>
    <row r="6080" spans="1:7" ht="15" customHeight="1">
      <c r="A6080">
        <v>6075</v>
      </c>
      <c r="B6080" s="6">
        <f>'EstRev 6-10'!F54</f>
        <v>0</v>
      </c>
      <c r="C6080" s="2" t="s">
        <v>4866</v>
      </c>
      <c r="D6080" t="b">
        <f t="shared" ca="1" si="90"/>
        <v>1</v>
      </c>
      <c r="E6080" cm="1">
        <f t="array" aca="1" ref="E6080" ca="1">IF(F6080&lt;&gt;"",INDIRECT("'"&amp;F6080&amp;"'!"&amp;G6080),"")</f>
        <v>0</v>
      </c>
      <c r="F6080" s="1175" t="s">
        <v>4465</v>
      </c>
      <c r="G6080" t="s">
        <v>4903</v>
      </c>
    </row>
    <row r="6081" spans="1:7" ht="15" customHeight="1">
      <c r="A6081">
        <v>6076</v>
      </c>
      <c r="B6081" s="6">
        <f>'EstRev 6-10'!F58</f>
        <v>0</v>
      </c>
      <c r="C6081" s="2" t="s">
        <v>4866</v>
      </c>
      <c r="D6081" t="b">
        <f t="shared" ca="1" si="90"/>
        <v>1</v>
      </c>
      <c r="E6081" cm="1">
        <f t="array" aca="1" ref="E6081" ca="1">IF(F6081&lt;&gt;"",INDIRECT("'"&amp;F6081&amp;"'!"&amp;G6081),"")</f>
        <v>0</v>
      </c>
      <c r="F6081" s="1175" t="s">
        <v>4465</v>
      </c>
      <c r="G6081" t="s">
        <v>3774</v>
      </c>
    </row>
    <row r="6082" spans="1:7" ht="15" customHeight="1">
      <c r="A6082">
        <v>6077</v>
      </c>
      <c r="B6082" s="6">
        <f>'EstRev 6-10'!F62</f>
        <v>0</v>
      </c>
      <c r="C6082" s="2" t="s">
        <v>4866</v>
      </c>
      <c r="D6082" t="b">
        <f t="shared" ca="1" si="90"/>
        <v>1</v>
      </c>
      <c r="E6082" cm="1">
        <f t="array" aca="1" ref="E6082" ca="1">IF(F6082&lt;&gt;"",INDIRECT("'"&amp;F6082&amp;"'!"&amp;G6082),"")</f>
        <v>0</v>
      </c>
      <c r="F6082" s="1175" t="s">
        <v>4465</v>
      </c>
      <c r="G6082" t="s">
        <v>3777</v>
      </c>
    </row>
    <row r="6083" spans="1:7" ht="15" customHeight="1">
      <c r="A6083">
        <v>6078</v>
      </c>
      <c r="B6083" s="6">
        <f>'EstRev 6-10'!J65</f>
        <v>0</v>
      </c>
      <c r="C6083" s="2" t="s">
        <v>4866</v>
      </c>
      <c r="D6083" t="b">
        <f t="shared" ca="1" si="90"/>
        <v>1</v>
      </c>
      <c r="E6083" cm="1">
        <f t="array" aca="1" ref="E6083" ca="1">IF(F6083&lt;&gt;"",INDIRECT("'"&amp;F6083&amp;"'!"&amp;G6083),"")</f>
        <v>0</v>
      </c>
      <c r="F6083" s="1175" t="s">
        <v>4465</v>
      </c>
      <c r="G6083" t="s">
        <v>4904</v>
      </c>
    </row>
    <row r="6084" spans="1:7" ht="15" customHeight="1">
      <c r="A6084">
        <v>6079</v>
      </c>
      <c r="B6084" s="6">
        <f>'EstRev 6-10'!J66</f>
        <v>0</v>
      </c>
      <c r="C6084" s="2" t="s">
        <v>4866</v>
      </c>
      <c r="D6084" t="b">
        <f t="shared" ca="1" si="90"/>
        <v>1</v>
      </c>
      <c r="E6084" cm="1">
        <f t="array" aca="1" ref="E6084" ca="1">IF(F6084&lt;&gt;"",INDIRECT("'"&amp;F6084&amp;"'!"&amp;G6084),"")</f>
        <v>0</v>
      </c>
      <c r="F6084" s="1175" t="s">
        <v>4465</v>
      </c>
      <c r="G6084" t="s">
        <v>4905</v>
      </c>
    </row>
    <row r="6085" spans="1:7" ht="15" customHeight="1">
      <c r="A6085">
        <v>6080</v>
      </c>
      <c r="B6085" s="6">
        <f>'EstRev 6-10'!J68</f>
        <v>0</v>
      </c>
      <c r="C6085" s="2" t="s">
        <v>4866</v>
      </c>
      <c r="D6085" t="b">
        <f t="shared" ca="1" si="90"/>
        <v>1</v>
      </c>
      <c r="E6085" cm="1">
        <f t="array" aca="1" ref="E6085" ca="1">IF(F6085&lt;&gt;"",INDIRECT("'"&amp;F6085&amp;"'!"&amp;G6085),"")</f>
        <v>0</v>
      </c>
      <c r="F6085" s="1175" t="s">
        <v>4465</v>
      </c>
      <c r="G6085" t="s">
        <v>4906</v>
      </c>
    </row>
    <row r="6086" spans="1:7" ht="15" customHeight="1">
      <c r="A6086">
        <v>6081</v>
      </c>
      <c r="B6086" s="6">
        <f>'EstRev 6-10'!C100</f>
        <v>0</v>
      </c>
      <c r="C6086" s="2" t="s">
        <v>4866</v>
      </c>
      <c r="D6086" t="b">
        <f t="shared" ca="1" si="90"/>
        <v>1</v>
      </c>
      <c r="E6086" cm="1">
        <f t="array" aca="1" ref="E6086" ca="1">IF(F6086&lt;&gt;"",INDIRECT("'"&amp;F6086&amp;"'!"&amp;G6086),"")</f>
        <v>0</v>
      </c>
      <c r="F6086" s="1175" t="s">
        <v>4465</v>
      </c>
      <c r="G6086" t="s">
        <v>4907</v>
      </c>
    </row>
    <row r="6087" spans="1:7" ht="15" customHeight="1">
      <c r="A6087">
        <v>6082</v>
      </c>
      <c r="B6087" s="6">
        <f>'EstRev 6-10'!D100</f>
        <v>0</v>
      </c>
      <c r="C6087" s="2" t="s">
        <v>4866</v>
      </c>
      <c r="D6087" t="b">
        <f t="shared" ca="1" si="90"/>
        <v>1</v>
      </c>
      <c r="E6087" cm="1">
        <f t="array" aca="1" ref="E6087" ca="1">IF(F6087&lt;&gt;"",INDIRECT("'"&amp;F6087&amp;"'!"&amp;G6087),"")</f>
        <v>0</v>
      </c>
      <c r="F6087" s="1175" t="s">
        <v>4465</v>
      </c>
      <c r="G6087" t="s">
        <v>4908</v>
      </c>
    </row>
    <row r="6088" spans="1:7" ht="15" customHeight="1">
      <c r="A6088">
        <v>6083</v>
      </c>
      <c r="B6088" s="6">
        <f>'EstRev 6-10'!E100</f>
        <v>0</v>
      </c>
      <c r="C6088" s="2" t="s">
        <v>4866</v>
      </c>
      <c r="D6088" t="b">
        <f t="shared" ca="1" si="90"/>
        <v>1</v>
      </c>
      <c r="E6088" cm="1">
        <f t="array" aca="1" ref="E6088" ca="1">IF(F6088&lt;&gt;"",INDIRECT("'"&amp;F6088&amp;"'!"&amp;G6088),"")</f>
        <v>0</v>
      </c>
      <c r="F6088" s="1175" t="s">
        <v>4465</v>
      </c>
      <c r="G6088" t="s">
        <v>4909</v>
      </c>
    </row>
    <row r="6089" spans="1:7" ht="15" customHeight="1">
      <c r="A6089">
        <v>6084</v>
      </c>
      <c r="B6089" s="6">
        <f>'EstRev 6-10'!F100</f>
        <v>0</v>
      </c>
      <c r="C6089" s="2" t="s">
        <v>4866</v>
      </c>
      <c r="D6089" t="b">
        <f t="shared" ca="1" si="90"/>
        <v>1</v>
      </c>
      <c r="E6089" cm="1">
        <f t="array" aca="1" ref="E6089" ca="1">IF(F6089&lt;&gt;"",INDIRECT("'"&amp;F6089&amp;"'!"&amp;G6089),"")</f>
        <v>0</v>
      </c>
      <c r="F6089" s="1175" t="s">
        <v>4465</v>
      </c>
      <c r="G6089" t="s">
        <v>4910</v>
      </c>
    </row>
    <row r="6090" spans="1:7" ht="15" customHeight="1">
      <c r="A6090">
        <v>6085</v>
      </c>
      <c r="B6090" s="6">
        <f>'EstRev 6-10'!G100</f>
        <v>0</v>
      </c>
      <c r="C6090" s="2" t="s">
        <v>4866</v>
      </c>
      <c r="D6090" t="b">
        <f t="shared" ca="1" si="90"/>
        <v>1</v>
      </c>
      <c r="E6090" cm="1">
        <f t="array" aca="1" ref="E6090" ca="1">IF(F6090&lt;&gt;"",INDIRECT("'"&amp;F6090&amp;"'!"&amp;G6090),"")</f>
        <v>0</v>
      </c>
      <c r="F6090" s="1175" t="s">
        <v>4465</v>
      </c>
      <c r="G6090" t="s">
        <v>4911</v>
      </c>
    </row>
    <row r="6091" spans="1:7" ht="15" customHeight="1">
      <c r="A6091">
        <v>6086</v>
      </c>
      <c r="B6091" s="6">
        <f>'EstRev 6-10'!H100</f>
        <v>0</v>
      </c>
      <c r="C6091" s="2" t="s">
        <v>4866</v>
      </c>
      <c r="D6091" t="b">
        <f t="shared" ca="1" si="90"/>
        <v>1</v>
      </c>
      <c r="E6091" cm="1">
        <f t="array" aca="1" ref="E6091" ca="1">IF(F6091&lt;&gt;"",INDIRECT("'"&amp;F6091&amp;"'!"&amp;G6091),"")</f>
        <v>0</v>
      </c>
      <c r="F6091" s="1175" t="s">
        <v>4465</v>
      </c>
      <c r="G6091" t="s">
        <v>4912</v>
      </c>
    </row>
    <row r="6092" spans="1:7" ht="15" customHeight="1">
      <c r="A6092">
        <v>6087</v>
      </c>
      <c r="B6092" s="6">
        <f>'EstRev 6-10'!I100</f>
        <v>0</v>
      </c>
      <c r="C6092" s="2" t="s">
        <v>4866</v>
      </c>
      <c r="D6092" t="b">
        <f t="shared" ca="1" si="90"/>
        <v>1</v>
      </c>
      <c r="E6092" cm="1">
        <f t="array" aca="1" ref="E6092" ca="1">IF(F6092&lt;&gt;"",INDIRECT("'"&amp;F6092&amp;"'!"&amp;G6092),"")</f>
        <v>0</v>
      </c>
      <c r="F6092" s="1175" t="s">
        <v>4465</v>
      </c>
      <c r="G6092" t="s">
        <v>4913</v>
      </c>
    </row>
    <row r="6093" spans="1:7" ht="15" customHeight="1">
      <c r="A6093">
        <v>6088</v>
      </c>
      <c r="B6093" s="6">
        <f>'EstRev 6-10'!J100</f>
        <v>0</v>
      </c>
      <c r="C6093" s="2" t="s">
        <v>4866</v>
      </c>
      <c r="D6093" t="b">
        <f t="shared" ref="D6093:D6124" ca="1" si="91">E6093=B6093</f>
        <v>1</v>
      </c>
      <c r="E6093" cm="1">
        <f t="array" aca="1" ref="E6093" ca="1">IF(F6093&lt;&gt;"",INDIRECT("'"&amp;F6093&amp;"'!"&amp;G6093),"")</f>
        <v>0</v>
      </c>
      <c r="F6093" s="1175" t="s">
        <v>4465</v>
      </c>
      <c r="G6093" t="s">
        <v>4914</v>
      </c>
    </row>
    <row r="6094" spans="1:7" ht="15" customHeight="1">
      <c r="A6094">
        <v>6089</v>
      </c>
      <c r="B6094" s="6">
        <f>'EstRev 6-10'!K100</f>
        <v>0</v>
      </c>
      <c r="C6094" s="2" t="s">
        <v>4866</v>
      </c>
      <c r="D6094" t="b">
        <f t="shared" ca="1" si="91"/>
        <v>1</v>
      </c>
      <c r="E6094" cm="1">
        <f t="array" aca="1" ref="E6094" ca="1">IF(F6094&lt;&gt;"",INDIRECT("'"&amp;F6094&amp;"'!"&amp;G6094),"")</f>
        <v>0</v>
      </c>
      <c r="F6094" s="1175" t="s">
        <v>4465</v>
      </c>
      <c r="G6094" t="s">
        <v>4915</v>
      </c>
    </row>
    <row r="6095" spans="1:7" ht="15" customHeight="1">
      <c r="A6095">
        <v>6090</v>
      </c>
      <c r="B6095" s="6">
        <f>'EstRev 6-10'!J102</f>
        <v>0</v>
      </c>
      <c r="C6095" s="2" t="s">
        <v>4866</v>
      </c>
      <c r="D6095" t="b">
        <f t="shared" ca="1" si="91"/>
        <v>1</v>
      </c>
      <c r="E6095" cm="1">
        <f t="array" aca="1" ref="E6095" ca="1">IF(F6095&lt;&gt;"",INDIRECT("'"&amp;F6095&amp;"'!"&amp;G6095),"")</f>
        <v>0</v>
      </c>
      <c r="F6095" s="1175" t="s">
        <v>4465</v>
      </c>
      <c r="G6095" t="s">
        <v>4916</v>
      </c>
    </row>
    <row r="6096" spans="1:7" ht="15" customHeight="1">
      <c r="A6096">
        <v>6091</v>
      </c>
      <c r="B6096" s="6">
        <f>'EstRev 6-10'!C103</f>
        <v>0</v>
      </c>
      <c r="C6096" s="2" t="s">
        <v>4866</v>
      </c>
      <c r="D6096" t="b">
        <f t="shared" ca="1" si="91"/>
        <v>1</v>
      </c>
      <c r="E6096" cm="1">
        <f t="array" aca="1" ref="E6096" ca="1">IF(F6096&lt;&gt;"",INDIRECT("'"&amp;F6096&amp;"'!"&amp;G6096),"")</f>
        <v>0</v>
      </c>
      <c r="F6096" s="1175" t="s">
        <v>4465</v>
      </c>
      <c r="G6096" t="s">
        <v>4917</v>
      </c>
    </row>
    <row r="6097" spans="1:7" ht="15" customHeight="1">
      <c r="A6097">
        <v>6092</v>
      </c>
      <c r="B6097" s="6">
        <f>'EstRev 6-10'!D103</f>
        <v>0</v>
      </c>
      <c r="C6097" s="2" t="s">
        <v>4866</v>
      </c>
      <c r="D6097" t="b">
        <f t="shared" ca="1" si="91"/>
        <v>1</v>
      </c>
      <c r="E6097" cm="1">
        <f t="array" aca="1" ref="E6097" ca="1">IF(F6097&lt;&gt;"",INDIRECT("'"&amp;F6097&amp;"'!"&amp;G6097),"")</f>
        <v>0</v>
      </c>
      <c r="F6097" s="1175" t="s">
        <v>4465</v>
      </c>
      <c r="G6097" t="s">
        <v>4918</v>
      </c>
    </row>
    <row r="6098" spans="1:7" ht="15" customHeight="1">
      <c r="A6098">
        <v>6093</v>
      </c>
      <c r="B6098" s="6">
        <f>'EstRev 6-10'!E103</f>
        <v>0</v>
      </c>
      <c r="C6098" s="2" t="s">
        <v>4866</v>
      </c>
      <c r="D6098" t="b">
        <f t="shared" ca="1" si="91"/>
        <v>1</v>
      </c>
      <c r="E6098" cm="1">
        <f t="array" aca="1" ref="E6098" ca="1">IF(F6098&lt;&gt;"",INDIRECT("'"&amp;F6098&amp;"'!"&amp;G6098),"")</f>
        <v>0</v>
      </c>
      <c r="F6098" s="1175" t="s">
        <v>4465</v>
      </c>
      <c r="G6098" t="s">
        <v>4270</v>
      </c>
    </row>
    <row r="6099" spans="1:7" ht="15" customHeight="1">
      <c r="A6099">
        <v>6094</v>
      </c>
      <c r="B6099" s="6">
        <f>'EstRev 6-10'!F103</f>
        <v>0</v>
      </c>
      <c r="C6099" s="2" t="s">
        <v>4866</v>
      </c>
      <c r="D6099" t="b">
        <f t="shared" ca="1" si="91"/>
        <v>1</v>
      </c>
      <c r="E6099" cm="1">
        <f t="array" aca="1" ref="E6099" ca="1">IF(F6099&lt;&gt;"",INDIRECT("'"&amp;F6099&amp;"'!"&amp;G6099),"")</f>
        <v>0</v>
      </c>
      <c r="F6099" s="1175" t="s">
        <v>4465</v>
      </c>
      <c r="G6099" t="s">
        <v>4919</v>
      </c>
    </row>
    <row r="6100" spans="1:7" ht="15" customHeight="1">
      <c r="A6100">
        <v>6095</v>
      </c>
      <c r="B6100" s="6">
        <f>'EstRev 6-10'!G103</f>
        <v>0</v>
      </c>
      <c r="C6100" s="2" t="s">
        <v>4866</v>
      </c>
      <c r="D6100" t="b">
        <f t="shared" ca="1" si="91"/>
        <v>1</v>
      </c>
      <c r="E6100" cm="1">
        <f t="array" aca="1" ref="E6100" ca="1">IF(F6100&lt;&gt;"",INDIRECT("'"&amp;F6100&amp;"'!"&amp;G6100),"")</f>
        <v>0</v>
      </c>
      <c r="F6100" s="1175" t="s">
        <v>4465</v>
      </c>
      <c r="G6100" t="s">
        <v>4920</v>
      </c>
    </row>
    <row r="6101" spans="1:7" ht="15" customHeight="1">
      <c r="A6101">
        <v>6096</v>
      </c>
      <c r="B6101" s="6">
        <f>'EstRev 6-10'!H103</f>
        <v>0</v>
      </c>
      <c r="C6101" s="2" t="s">
        <v>4866</v>
      </c>
      <c r="D6101" t="b">
        <f t="shared" ca="1" si="91"/>
        <v>1</v>
      </c>
      <c r="E6101" cm="1">
        <f t="array" aca="1" ref="E6101" ca="1">IF(F6101&lt;&gt;"",INDIRECT("'"&amp;F6101&amp;"'!"&amp;G6101),"")</f>
        <v>0</v>
      </c>
      <c r="F6101" s="1175" t="s">
        <v>4465</v>
      </c>
      <c r="G6101" t="s">
        <v>4921</v>
      </c>
    </row>
    <row r="6102" spans="1:7" ht="15" customHeight="1">
      <c r="A6102">
        <v>6097</v>
      </c>
      <c r="B6102" s="6">
        <f>'EstRev 6-10'!I103</f>
        <v>0</v>
      </c>
      <c r="C6102" s="2" t="s">
        <v>4866</v>
      </c>
      <c r="D6102" t="b">
        <f t="shared" ca="1" si="91"/>
        <v>1</v>
      </c>
      <c r="E6102" cm="1">
        <f t="array" aca="1" ref="E6102" ca="1">IF(F6102&lt;&gt;"",INDIRECT("'"&amp;F6102&amp;"'!"&amp;G6102),"")</f>
        <v>0</v>
      </c>
      <c r="F6102" s="1175" t="s">
        <v>4465</v>
      </c>
      <c r="G6102" t="s">
        <v>4922</v>
      </c>
    </row>
    <row r="6103" spans="1:7" ht="15" customHeight="1">
      <c r="A6103">
        <v>6098</v>
      </c>
      <c r="B6103" s="6">
        <f>'EstRev 6-10'!J103</f>
        <v>0</v>
      </c>
      <c r="C6103" s="2" t="s">
        <v>4866</v>
      </c>
      <c r="D6103" t="b">
        <f t="shared" ca="1" si="91"/>
        <v>1</v>
      </c>
      <c r="E6103" cm="1">
        <f t="array" aca="1" ref="E6103" ca="1">IF(F6103&lt;&gt;"",INDIRECT("'"&amp;F6103&amp;"'!"&amp;G6103),"")</f>
        <v>0</v>
      </c>
      <c r="F6103" s="1175" t="s">
        <v>4465</v>
      </c>
      <c r="G6103" t="s">
        <v>4923</v>
      </c>
    </row>
    <row r="6104" spans="1:7" ht="15" customHeight="1">
      <c r="A6104">
        <v>6099</v>
      </c>
      <c r="B6104" s="6">
        <f>'EstRev 6-10'!K103</f>
        <v>0</v>
      </c>
      <c r="C6104" s="2" t="s">
        <v>4866</v>
      </c>
      <c r="D6104" t="b">
        <f t="shared" ca="1" si="91"/>
        <v>1</v>
      </c>
      <c r="E6104" cm="1">
        <f t="array" aca="1" ref="E6104" ca="1">IF(F6104&lt;&gt;"",INDIRECT("'"&amp;F6104&amp;"'!"&amp;G6104),"")</f>
        <v>0</v>
      </c>
      <c r="F6104" s="1175" t="s">
        <v>4465</v>
      </c>
      <c r="G6104" t="s">
        <v>4180</v>
      </c>
    </row>
    <row r="6105" spans="1:7" ht="15" customHeight="1">
      <c r="A6105">
        <v>6100</v>
      </c>
      <c r="B6105" s="6">
        <f>'EstRev 6-10'!C104</f>
        <v>0</v>
      </c>
      <c r="C6105" s="2" t="s">
        <v>4866</v>
      </c>
      <c r="D6105" t="b">
        <f t="shared" ca="1" si="91"/>
        <v>1</v>
      </c>
      <c r="E6105" cm="1">
        <f t="array" aca="1" ref="E6105" ca="1">IF(F6105&lt;&gt;"",INDIRECT("'"&amp;F6105&amp;"'!"&amp;G6105),"")</f>
        <v>0</v>
      </c>
      <c r="F6105" s="1175" t="s">
        <v>4465</v>
      </c>
      <c r="G6105" t="s">
        <v>4924</v>
      </c>
    </row>
    <row r="6106" spans="1:7" ht="15" customHeight="1">
      <c r="A6106">
        <v>6101</v>
      </c>
      <c r="B6106" s="6">
        <f>'EstRev 6-10'!C105</f>
        <v>0</v>
      </c>
      <c r="C6106" s="2" t="s">
        <v>4866</v>
      </c>
      <c r="D6106" t="b">
        <f t="shared" ca="1" si="91"/>
        <v>1</v>
      </c>
      <c r="E6106" cm="1">
        <f t="array" aca="1" ref="E6106" ca="1">IF(F6106&lt;&gt;"",INDIRECT("'"&amp;F6106&amp;"'!"&amp;G6106),"")</f>
        <v>0</v>
      </c>
      <c r="F6106" s="1175" t="s">
        <v>4465</v>
      </c>
      <c r="G6106" t="s">
        <v>4925</v>
      </c>
    </row>
    <row r="6107" spans="1:7" ht="15" customHeight="1">
      <c r="A6107">
        <v>6102</v>
      </c>
      <c r="B6107" s="6">
        <f>'EstRev 6-10'!D105</f>
        <v>0</v>
      </c>
      <c r="C6107" s="2" t="s">
        <v>4866</v>
      </c>
      <c r="D6107" t="b">
        <f t="shared" ca="1" si="91"/>
        <v>1</v>
      </c>
      <c r="E6107" cm="1">
        <f t="array" aca="1" ref="E6107" ca="1">IF(F6107&lt;&gt;"",INDIRECT("'"&amp;F6107&amp;"'!"&amp;G6107),"")</f>
        <v>0</v>
      </c>
      <c r="F6107" s="1175" t="s">
        <v>4465</v>
      </c>
      <c r="G6107" t="s">
        <v>4926</v>
      </c>
    </row>
    <row r="6108" spans="1:7" ht="15" customHeight="1">
      <c r="A6108">
        <v>6103</v>
      </c>
      <c r="B6108" s="6">
        <f>'EstRev 6-10'!E105</f>
        <v>0</v>
      </c>
      <c r="C6108" s="2" t="s">
        <v>4866</v>
      </c>
      <c r="D6108" t="b">
        <f t="shared" ca="1" si="91"/>
        <v>1</v>
      </c>
      <c r="E6108" cm="1">
        <f t="array" aca="1" ref="E6108" ca="1">IF(F6108&lt;&gt;"",INDIRECT("'"&amp;F6108&amp;"'!"&amp;G6108),"")</f>
        <v>0</v>
      </c>
      <c r="F6108" s="1175" t="s">
        <v>4465</v>
      </c>
      <c r="G6108" t="s">
        <v>4927</v>
      </c>
    </row>
    <row r="6109" spans="1:7" ht="15" customHeight="1">
      <c r="A6109">
        <v>6104</v>
      </c>
      <c r="B6109" s="6">
        <f>'EstRev 6-10'!F105</f>
        <v>0</v>
      </c>
      <c r="C6109" s="2" t="s">
        <v>4866</v>
      </c>
      <c r="D6109" t="b">
        <f t="shared" ca="1" si="91"/>
        <v>1</v>
      </c>
      <c r="E6109" cm="1">
        <f t="array" aca="1" ref="E6109" ca="1">IF(F6109&lt;&gt;"",INDIRECT("'"&amp;F6109&amp;"'!"&amp;G6109),"")</f>
        <v>0</v>
      </c>
      <c r="F6109" s="1175" t="s">
        <v>4465</v>
      </c>
      <c r="G6109" t="s">
        <v>4928</v>
      </c>
    </row>
    <row r="6110" spans="1:7" ht="15" customHeight="1">
      <c r="A6110">
        <v>6105</v>
      </c>
      <c r="B6110" s="6">
        <f>'EstRev 6-10'!G105</f>
        <v>0</v>
      </c>
      <c r="C6110" s="2" t="s">
        <v>4866</v>
      </c>
      <c r="D6110" t="b">
        <f t="shared" ca="1" si="91"/>
        <v>1</v>
      </c>
      <c r="E6110" cm="1">
        <f t="array" aca="1" ref="E6110" ca="1">IF(F6110&lt;&gt;"",INDIRECT("'"&amp;F6110&amp;"'!"&amp;G6110),"")</f>
        <v>0</v>
      </c>
      <c r="F6110" s="1175" t="s">
        <v>4465</v>
      </c>
      <c r="G6110" t="s">
        <v>4929</v>
      </c>
    </row>
    <row r="6111" spans="1:7" ht="15" customHeight="1">
      <c r="A6111">
        <v>6106</v>
      </c>
      <c r="B6111" s="6">
        <f>'EstRev 6-10'!H105</f>
        <v>0</v>
      </c>
      <c r="C6111" s="2" t="s">
        <v>4866</v>
      </c>
      <c r="D6111" t="b">
        <f t="shared" ca="1" si="91"/>
        <v>1</v>
      </c>
      <c r="E6111" cm="1">
        <f t="array" aca="1" ref="E6111" ca="1">IF(F6111&lt;&gt;"",INDIRECT("'"&amp;F6111&amp;"'!"&amp;G6111),"")</f>
        <v>0</v>
      </c>
      <c r="F6111" s="1175" t="s">
        <v>4465</v>
      </c>
      <c r="G6111" t="s">
        <v>4930</v>
      </c>
    </row>
    <row r="6112" spans="1:7" ht="15" customHeight="1">
      <c r="A6112">
        <v>6107</v>
      </c>
      <c r="B6112" s="6">
        <f>'EstRev 6-10'!I105</f>
        <v>0</v>
      </c>
      <c r="C6112" s="2" t="s">
        <v>4866</v>
      </c>
      <c r="D6112" t="b">
        <f t="shared" ca="1" si="91"/>
        <v>1</v>
      </c>
      <c r="E6112" cm="1">
        <f t="array" aca="1" ref="E6112" ca="1">IF(F6112&lt;&gt;"",INDIRECT("'"&amp;F6112&amp;"'!"&amp;G6112),"")</f>
        <v>0</v>
      </c>
      <c r="F6112" s="1175" t="s">
        <v>4465</v>
      </c>
      <c r="G6112" t="s">
        <v>4931</v>
      </c>
    </row>
    <row r="6113" spans="1:18" ht="15" customHeight="1">
      <c r="A6113">
        <v>6108</v>
      </c>
      <c r="B6113" s="6">
        <f>'EstRev 6-10'!J105</f>
        <v>0</v>
      </c>
      <c r="C6113" s="2" t="s">
        <v>4866</v>
      </c>
      <c r="D6113" t="b">
        <f t="shared" ca="1" si="91"/>
        <v>1</v>
      </c>
      <c r="E6113" cm="1">
        <f t="array" aca="1" ref="E6113" ca="1">IF(F6113&lt;&gt;"",INDIRECT("'"&amp;F6113&amp;"'!"&amp;G6113),"")</f>
        <v>0</v>
      </c>
      <c r="F6113" s="1175" t="s">
        <v>4465</v>
      </c>
      <c r="G6113" t="s">
        <v>4932</v>
      </c>
      <c r="H6113" s="3"/>
      <c r="I6113" s="3"/>
      <c r="J6113" s="3"/>
    </row>
    <row r="6114" spans="1:18" ht="15" customHeight="1">
      <c r="A6114">
        <v>6109</v>
      </c>
      <c r="B6114" s="6">
        <f>'EstRev 6-10'!K105</f>
        <v>0</v>
      </c>
      <c r="C6114" s="2" t="s">
        <v>4866</v>
      </c>
      <c r="D6114" t="b">
        <f t="shared" ca="1" si="91"/>
        <v>1</v>
      </c>
      <c r="E6114" cm="1">
        <f t="array" aca="1" ref="E6114" ca="1">IF(F6114&lt;&gt;"",INDIRECT("'"&amp;F6114&amp;"'!"&amp;G6114),"")</f>
        <v>0</v>
      </c>
      <c r="F6114" s="1175" t="s">
        <v>4465</v>
      </c>
      <c r="G6114" t="s">
        <v>4933</v>
      </c>
      <c r="H6114" s="3"/>
      <c r="I6114" s="3"/>
      <c r="J6114" s="3"/>
    </row>
    <row r="6115" spans="1:18" ht="15" customHeight="1">
      <c r="A6115">
        <v>6110</v>
      </c>
      <c r="B6115" s="6">
        <f>'EstRev 6-10'!G107</f>
        <v>0</v>
      </c>
      <c r="C6115" s="2" t="s">
        <v>4866</v>
      </c>
      <c r="D6115" t="b">
        <f t="shared" ca="1" si="91"/>
        <v>1</v>
      </c>
      <c r="E6115" cm="1">
        <f t="array" aca="1" ref="E6115" ca="1">IF(F6115&lt;&gt;"",INDIRECT("'"&amp;F6115&amp;"'!"&amp;G6115),"")</f>
        <v>0</v>
      </c>
      <c r="F6115" s="1175" t="s">
        <v>4465</v>
      </c>
      <c r="G6115" t="s">
        <v>4934</v>
      </c>
      <c r="H6115" s="3"/>
      <c r="I6115" s="3"/>
      <c r="J6115" s="3"/>
    </row>
    <row r="6116" spans="1:18" ht="15" customHeight="1">
      <c r="A6116">
        <v>6111</v>
      </c>
      <c r="B6116" s="6">
        <f>'EstRev 6-10'!D109</f>
        <v>0</v>
      </c>
      <c r="C6116" s="2" t="s">
        <v>4866</v>
      </c>
      <c r="D6116" t="b">
        <f t="shared" ca="1" si="91"/>
        <v>1</v>
      </c>
      <c r="E6116" cm="1">
        <f t="array" aca="1" ref="E6116" ca="1">IF(F6116&lt;&gt;"",INDIRECT("'"&amp;F6116&amp;"'!"&amp;G6116),"")</f>
        <v>0</v>
      </c>
      <c r="F6116" s="1175" t="s">
        <v>4465</v>
      </c>
      <c r="G6116" t="s">
        <v>4935</v>
      </c>
      <c r="H6116" s="3"/>
      <c r="I6116" s="3"/>
      <c r="J6116" s="3"/>
    </row>
    <row r="6117" spans="1:18" ht="15" customHeight="1">
      <c r="A6117">
        <v>6112</v>
      </c>
      <c r="B6117" s="6">
        <f>'EstRev 6-10'!E109</f>
        <v>0</v>
      </c>
      <c r="C6117" s="2" t="s">
        <v>4866</v>
      </c>
      <c r="D6117" t="b">
        <f t="shared" ca="1" si="91"/>
        <v>1</v>
      </c>
      <c r="E6117" cm="1">
        <f t="array" aca="1" ref="E6117" ca="1">IF(F6117&lt;&gt;"",INDIRECT("'"&amp;F6117&amp;"'!"&amp;G6117),"")</f>
        <v>0</v>
      </c>
      <c r="F6117" s="1175" t="s">
        <v>4465</v>
      </c>
      <c r="G6117" t="s">
        <v>4936</v>
      </c>
      <c r="H6117" s="3"/>
      <c r="I6117" s="3"/>
      <c r="J6117" s="3"/>
    </row>
    <row r="6118" spans="1:18" ht="15" customHeight="1">
      <c r="A6118">
        <v>6113</v>
      </c>
      <c r="B6118" s="6">
        <f>'EstRev 6-10'!F109</f>
        <v>0</v>
      </c>
      <c r="C6118" s="2" t="s">
        <v>4866</v>
      </c>
      <c r="D6118" t="b">
        <f t="shared" ca="1" si="91"/>
        <v>1</v>
      </c>
      <c r="E6118" cm="1">
        <f t="array" aca="1" ref="E6118" ca="1">IF(F6118&lt;&gt;"",INDIRECT("'"&amp;F6118&amp;"'!"&amp;G6118),"")</f>
        <v>0</v>
      </c>
      <c r="F6118" s="1175" t="s">
        <v>4465</v>
      </c>
      <c r="G6118" t="s">
        <v>4937</v>
      </c>
      <c r="H6118" s="3"/>
      <c r="I6118" s="3"/>
      <c r="J6118" s="3"/>
    </row>
    <row r="6119" spans="1:18" ht="15" customHeight="1">
      <c r="A6119">
        <v>6114</v>
      </c>
      <c r="B6119" s="6">
        <f>'EstRev 6-10'!G109</f>
        <v>0</v>
      </c>
      <c r="C6119" s="2" t="s">
        <v>4866</v>
      </c>
      <c r="D6119" t="b">
        <f t="shared" ca="1" si="91"/>
        <v>1</v>
      </c>
      <c r="E6119" cm="1">
        <f t="array" aca="1" ref="E6119" ca="1">IF(F6119&lt;&gt;"",INDIRECT("'"&amp;F6119&amp;"'!"&amp;G6119),"")</f>
        <v>0</v>
      </c>
      <c r="F6119" s="1175" t="s">
        <v>4465</v>
      </c>
      <c r="G6119" t="s">
        <v>4938</v>
      </c>
      <c r="H6119" s="3"/>
      <c r="I6119" s="3"/>
      <c r="J6119" s="3"/>
    </row>
    <row r="6120" spans="1:18" ht="15" customHeight="1">
      <c r="A6120">
        <v>6115</v>
      </c>
      <c r="B6120" s="6">
        <f>'EstRev 6-10'!H109</f>
        <v>0</v>
      </c>
      <c r="C6120" s="2" t="s">
        <v>4866</v>
      </c>
      <c r="D6120" t="b">
        <f t="shared" ca="1" si="91"/>
        <v>1</v>
      </c>
      <c r="E6120" cm="1">
        <f t="array" aca="1" ref="E6120" ca="1">IF(F6120&lt;&gt;"",INDIRECT("'"&amp;F6120&amp;"'!"&amp;G6120),"")</f>
        <v>0</v>
      </c>
      <c r="F6120" s="1175" t="s">
        <v>4465</v>
      </c>
      <c r="G6120" t="s">
        <v>4229</v>
      </c>
      <c r="H6120" s="3"/>
      <c r="I6120" s="3"/>
      <c r="J6120" s="3"/>
    </row>
    <row r="6121" spans="1:18" ht="15" customHeight="1">
      <c r="A6121">
        <v>6116</v>
      </c>
      <c r="B6121" s="6">
        <f>'EstRev 6-10'!J109</f>
        <v>0</v>
      </c>
      <c r="C6121" s="2" t="s">
        <v>4866</v>
      </c>
      <c r="D6121" t="b">
        <f t="shared" ca="1" si="91"/>
        <v>1</v>
      </c>
      <c r="E6121" cm="1">
        <f t="array" aca="1" ref="E6121" ca="1">IF(F6121&lt;&gt;"",INDIRECT("'"&amp;F6121&amp;"'!"&amp;G6121),"")</f>
        <v>0</v>
      </c>
      <c r="F6121" s="1175" t="s">
        <v>4465</v>
      </c>
      <c r="G6121" t="s">
        <v>4939</v>
      </c>
      <c r="H6121" s="3"/>
      <c r="I6121" s="3"/>
      <c r="J6121" s="3"/>
    </row>
    <row r="6122" spans="1:18" ht="15" customHeight="1">
      <c r="A6122">
        <v>6117</v>
      </c>
      <c r="B6122" s="6">
        <f>'EstRev 6-10'!K109</f>
        <v>0</v>
      </c>
      <c r="C6122" s="2" t="s">
        <v>4866</v>
      </c>
      <c r="D6122" t="b">
        <f t="shared" ca="1" si="91"/>
        <v>1</v>
      </c>
      <c r="E6122" cm="1">
        <f t="array" aca="1" ref="E6122" ca="1">IF(F6122&lt;&gt;"",INDIRECT("'"&amp;F6122&amp;"'!"&amp;G6122),"")</f>
        <v>0</v>
      </c>
      <c r="F6122" s="1175" t="s">
        <v>4465</v>
      </c>
      <c r="G6122" t="s">
        <v>4231</v>
      </c>
      <c r="H6122" s="3"/>
      <c r="I6122" s="3"/>
      <c r="J6122" s="3"/>
    </row>
    <row r="6123" spans="1:18" ht="15" customHeight="1">
      <c r="A6123">
        <v>6118</v>
      </c>
      <c r="B6123" s="6">
        <f>'EstRev 6-10'!J99</f>
        <v>0</v>
      </c>
      <c r="C6123" s="2" t="s">
        <v>4866</v>
      </c>
      <c r="D6123" t="b">
        <f t="shared" ca="1" si="91"/>
        <v>1</v>
      </c>
      <c r="E6123" cm="1">
        <f t="array" aca="1" ref="E6123" ca="1">IF(F6123&lt;&gt;"",INDIRECT("'"&amp;F6123&amp;"'!"&amp;G6123),"")</f>
        <v>0</v>
      </c>
      <c r="F6123" s="1175" t="s">
        <v>4465</v>
      </c>
      <c r="G6123" t="s">
        <v>4940</v>
      </c>
      <c r="H6123" s="3"/>
      <c r="I6123" s="3"/>
      <c r="J6123" s="3"/>
    </row>
    <row r="6124" spans="1:18" ht="15" customHeight="1">
      <c r="A6124">
        <v>6119</v>
      </c>
      <c r="B6124" s="6">
        <f>'EstRev 6-10'!J110</f>
        <v>0</v>
      </c>
      <c r="C6124" s="2" t="s">
        <v>4866</v>
      </c>
      <c r="D6124" t="b">
        <f t="shared" ca="1" si="91"/>
        <v>1</v>
      </c>
      <c r="E6124" cm="1">
        <f t="array" aca="1" ref="E6124" ca="1">IF(F6124&lt;&gt;"",INDIRECT("'"&amp;F6124&amp;"'!"&amp;G6124),"")</f>
        <v>0</v>
      </c>
      <c r="F6124" s="1175" t="s">
        <v>4465</v>
      </c>
      <c r="G6124" t="s">
        <v>4941</v>
      </c>
      <c r="H6124" s="3"/>
      <c r="I6124" s="3"/>
      <c r="J6124" s="3"/>
    </row>
    <row r="6125" spans="1:18" ht="15" customHeight="1">
      <c r="A6125">
        <v>6120</v>
      </c>
      <c r="B6125" s="6">
        <f>'EstRev 6-10'!J112</f>
        <v>0</v>
      </c>
      <c r="C6125" s="2" t="s">
        <v>4866</v>
      </c>
      <c r="D6125" t="b">
        <f t="shared" ref="D6125:D6126" ca="1" si="92">E6125=B6125</f>
        <v>1</v>
      </c>
      <c r="E6125" cm="1">
        <f t="array" aca="1" ref="E6125" ca="1">IF(F6125&lt;&gt;"",INDIRECT("'"&amp;F6125&amp;"'!"&amp;G6125),"")</f>
        <v>0</v>
      </c>
      <c r="F6125" s="1175" t="s">
        <v>4465</v>
      </c>
      <c r="G6125" t="s">
        <v>4942</v>
      </c>
      <c r="H6125" s="3"/>
      <c r="I6125" s="3"/>
      <c r="J6125" s="3"/>
    </row>
    <row r="6126" spans="1:18" ht="15" customHeight="1">
      <c r="A6126">
        <v>6121</v>
      </c>
      <c r="B6126" s="6">
        <f>'EstRev 6-10'!J121</f>
        <v>0</v>
      </c>
      <c r="C6126" s="2" t="s">
        <v>4866</v>
      </c>
      <c r="D6126" t="b">
        <f t="shared" ca="1" si="92"/>
        <v>1</v>
      </c>
      <c r="E6126" cm="1">
        <f t="array" aca="1" ref="E6126" ca="1">IF(F6126&lt;&gt;"",INDIRECT("'"&amp;F6126&amp;"'!"&amp;G6126),"")</f>
        <v>0</v>
      </c>
      <c r="F6126" s="1175" t="s">
        <v>4465</v>
      </c>
      <c r="G6126" t="s">
        <v>4943</v>
      </c>
      <c r="H6126" s="3"/>
      <c r="I6126" s="3"/>
      <c r="J6126" s="3"/>
    </row>
    <row r="6127" spans="1:18" ht="15.75" customHeight="1">
      <c r="A6127" s="1">
        <v>6122</v>
      </c>
      <c r="C6127" s="2" t="s">
        <v>4944</v>
      </c>
      <c r="E6127" t="str" cm="1">
        <f t="array" aca="1" ref="E6127" ca="1">IF(F6127&lt;&gt;"",INDIRECT("'"&amp;F6127&amp;"'!"&amp;G6127),"")</f>
        <v/>
      </c>
      <c r="F6127" s="550"/>
      <c r="R6127" s="1175"/>
    </row>
    <row r="6128" spans="1:18" ht="15" customHeight="1">
      <c r="A6128">
        <v>6123</v>
      </c>
      <c r="B6128" s="6">
        <f>'EstRev 6-10'!J122</f>
        <v>0</v>
      </c>
      <c r="C6128" s="2" t="s">
        <v>4866</v>
      </c>
      <c r="D6128" t="b">
        <f t="shared" ref="D6128:D6154" ca="1" si="93">E6128=B6128</f>
        <v>1</v>
      </c>
      <c r="E6128" cm="1">
        <f t="array" aca="1" ref="E6128" ca="1">IF(F6128&lt;&gt;"",INDIRECT("'"&amp;F6128&amp;"'!"&amp;G6128),"")</f>
        <v>0</v>
      </c>
      <c r="F6128" s="1175" t="s">
        <v>4465</v>
      </c>
      <c r="G6128" t="s">
        <v>4945</v>
      </c>
      <c r="H6128" s="3"/>
      <c r="I6128" s="3"/>
      <c r="J6128" s="3"/>
    </row>
    <row r="6129" spans="1:10" ht="15" customHeight="1">
      <c r="A6129">
        <v>6124</v>
      </c>
      <c r="B6129" s="6">
        <f>'EstRev 6-10'!J123</f>
        <v>0</v>
      </c>
      <c r="C6129" s="2" t="s">
        <v>4866</v>
      </c>
      <c r="D6129" t="b">
        <f t="shared" ca="1" si="93"/>
        <v>1</v>
      </c>
      <c r="E6129" cm="1">
        <f t="array" aca="1" ref="E6129" ca="1">IF(F6129&lt;&gt;"",INDIRECT("'"&amp;F6129&amp;"'!"&amp;G6129),"")</f>
        <v>0</v>
      </c>
      <c r="F6129" s="1175" t="s">
        <v>4465</v>
      </c>
      <c r="G6129" t="s">
        <v>4946</v>
      </c>
      <c r="H6129" s="3"/>
      <c r="I6129" s="3"/>
      <c r="J6129" s="3"/>
    </row>
    <row r="6130" spans="1:10" ht="15" customHeight="1">
      <c r="A6130">
        <v>6125</v>
      </c>
      <c r="B6130" s="6">
        <f>'EstRev 6-10'!J124</f>
        <v>0</v>
      </c>
      <c r="C6130" s="2" t="s">
        <v>4866</v>
      </c>
      <c r="D6130" t="b">
        <f t="shared" ca="1" si="93"/>
        <v>1</v>
      </c>
      <c r="E6130" cm="1">
        <f t="array" aca="1" ref="E6130" ca="1">IF(F6130&lt;&gt;"",INDIRECT("'"&amp;F6130&amp;"'!"&amp;G6130),"")</f>
        <v>0</v>
      </c>
      <c r="F6130" s="1175" t="s">
        <v>4465</v>
      </c>
      <c r="G6130" t="s">
        <v>4947</v>
      </c>
      <c r="H6130" s="3"/>
      <c r="I6130" s="3"/>
      <c r="J6130" s="3"/>
    </row>
    <row r="6131" spans="1:10" ht="15" customHeight="1">
      <c r="A6131">
        <v>6126</v>
      </c>
      <c r="B6131" s="6">
        <f>'EstRev 6-10'!C136</f>
        <v>0</v>
      </c>
      <c r="C6131" s="2" t="s">
        <v>4866</v>
      </c>
      <c r="D6131" t="b">
        <f t="shared" ca="1" si="93"/>
        <v>1</v>
      </c>
      <c r="E6131" cm="1">
        <f t="array" aca="1" ref="E6131" ca="1">IF(F6131&lt;&gt;"",INDIRECT("'"&amp;F6131&amp;"'!"&amp;G6131),"")</f>
        <v>0</v>
      </c>
      <c r="F6131" s="1175" t="s">
        <v>4465</v>
      </c>
      <c r="G6131" t="s">
        <v>4948</v>
      </c>
      <c r="H6131" s="3"/>
      <c r="I6131" s="3"/>
      <c r="J6131" s="3"/>
    </row>
    <row r="6132" spans="1:10" ht="15" customHeight="1">
      <c r="A6132">
        <v>6127</v>
      </c>
      <c r="B6132" s="6">
        <f>'EstRev 6-10'!D136</f>
        <v>0</v>
      </c>
      <c r="C6132" s="2" t="s">
        <v>4866</v>
      </c>
      <c r="D6132" t="b">
        <f t="shared" ca="1" si="93"/>
        <v>1</v>
      </c>
      <c r="E6132" cm="1">
        <f t="array" aca="1" ref="E6132" ca="1">IF(F6132&lt;&gt;"",INDIRECT("'"&amp;F6132&amp;"'!"&amp;G6132),"")</f>
        <v>0</v>
      </c>
      <c r="F6132" s="1175" t="s">
        <v>4465</v>
      </c>
      <c r="G6132" t="s">
        <v>4949</v>
      </c>
      <c r="H6132" s="3"/>
      <c r="I6132" s="3"/>
      <c r="J6132" s="3"/>
    </row>
    <row r="6133" spans="1:10" ht="15" customHeight="1">
      <c r="A6133">
        <v>6128</v>
      </c>
      <c r="B6133" s="6">
        <f>'EstRev 6-10'!G134</f>
        <v>0</v>
      </c>
      <c r="C6133" s="2" t="s">
        <v>4866</v>
      </c>
      <c r="D6133" t="b">
        <f t="shared" ca="1" si="93"/>
        <v>1</v>
      </c>
      <c r="E6133" cm="1">
        <f t="array" aca="1" ref="E6133" ca="1">IF(F6133&lt;&gt;"",INDIRECT("'"&amp;F6133&amp;"'!"&amp;G6133),"")</f>
        <v>0</v>
      </c>
      <c r="F6133" s="1175" t="s">
        <v>4465</v>
      </c>
      <c r="G6133" t="s">
        <v>4237</v>
      </c>
      <c r="H6133" s="3"/>
      <c r="I6133" s="3"/>
      <c r="J6133" s="3"/>
    </row>
    <row r="6134" spans="1:10" ht="15" customHeight="1">
      <c r="A6134">
        <v>6129</v>
      </c>
      <c r="B6134" s="6">
        <f>'EstRev 6-10'!G136</f>
        <v>0</v>
      </c>
      <c r="C6134" s="2" t="s">
        <v>4866</v>
      </c>
      <c r="D6134" t="b">
        <f t="shared" ca="1" si="93"/>
        <v>1</v>
      </c>
      <c r="E6134" cm="1">
        <f t="array" aca="1" ref="E6134" ca="1">IF(F6134&lt;&gt;"",INDIRECT("'"&amp;F6134&amp;"'!"&amp;G6134),"")</f>
        <v>0</v>
      </c>
      <c r="F6134" s="1175" t="s">
        <v>4465</v>
      </c>
      <c r="G6134" t="s">
        <v>4950</v>
      </c>
      <c r="H6134" s="3"/>
      <c r="I6134" s="3"/>
      <c r="J6134" s="3"/>
    </row>
    <row r="6135" spans="1:10" ht="15" customHeight="1">
      <c r="A6135">
        <v>6130</v>
      </c>
      <c r="B6135" s="6">
        <f>'EstRev 6-10'!C137</f>
        <v>0</v>
      </c>
      <c r="C6135" s="2" t="s">
        <v>4866</v>
      </c>
      <c r="D6135" t="b">
        <f t="shared" ca="1" si="93"/>
        <v>1</v>
      </c>
      <c r="E6135" cm="1">
        <f t="array" aca="1" ref="E6135" ca="1">IF(F6135&lt;&gt;"",INDIRECT("'"&amp;F6135&amp;"'!"&amp;G6135),"")</f>
        <v>0</v>
      </c>
      <c r="F6135" s="1175" t="s">
        <v>4465</v>
      </c>
      <c r="G6135" t="s">
        <v>4951</v>
      </c>
      <c r="H6135" s="3"/>
      <c r="I6135" s="3"/>
      <c r="J6135" s="3"/>
    </row>
    <row r="6136" spans="1:10" ht="15" customHeight="1">
      <c r="A6136">
        <v>6131</v>
      </c>
      <c r="B6136" s="6">
        <f>'EstRev 6-10'!D137</f>
        <v>0</v>
      </c>
      <c r="C6136" s="2" t="s">
        <v>4866</v>
      </c>
      <c r="D6136" t="b">
        <f t="shared" ca="1" si="93"/>
        <v>1</v>
      </c>
      <c r="E6136" cm="1">
        <f t="array" aca="1" ref="E6136" ca="1">IF(F6136&lt;&gt;"",INDIRECT("'"&amp;F6136&amp;"'!"&amp;G6136),"")</f>
        <v>0</v>
      </c>
      <c r="F6136" s="1175" t="s">
        <v>4465</v>
      </c>
      <c r="G6136" t="s">
        <v>4952</v>
      </c>
      <c r="H6136" s="3"/>
      <c r="I6136" s="3"/>
      <c r="J6136" s="3"/>
    </row>
    <row r="6137" spans="1:10" ht="15" customHeight="1">
      <c r="A6137">
        <v>6132</v>
      </c>
      <c r="B6137" s="6">
        <f>'EstRev 6-10'!G137</f>
        <v>0</v>
      </c>
      <c r="C6137" s="2" t="s">
        <v>4866</v>
      </c>
      <c r="D6137" t="b">
        <f t="shared" ca="1" si="93"/>
        <v>1</v>
      </c>
      <c r="E6137" cm="1">
        <f t="array" aca="1" ref="E6137" ca="1">IF(F6137&lt;&gt;"",INDIRECT("'"&amp;F6137&amp;"'!"&amp;G6137),"")</f>
        <v>0</v>
      </c>
      <c r="F6137" s="1175" t="s">
        <v>4465</v>
      </c>
      <c r="G6137" t="s">
        <v>4953</v>
      </c>
      <c r="H6137" s="3"/>
      <c r="I6137" s="3"/>
      <c r="J6137" s="3"/>
    </row>
    <row r="6138" spans="1:10" ht="15" customHeight="1">
      <c r="A6138">
        <v>6133</v>
      </c>
      <c r="B6138" s="6">
        <f>'EstRev 6-10'!C138</f>
        <v>0</v>
      </c>
      <c r="C6138" s="2" t="s">
        <v>4866</v>
      </c>
      <c r="D6138" t="b">
        <f t="shared" ca="1" si="93"/>
        <v>1</v>
      </c>
      <c r="E6138" cm="1">
        <f t="array" aca="1" ref="E6138" ca="1">IF(F6138&lt;&gt;"",INDIRECT("'"&amp;F6138&amp;"'!"&amp;G6138),"")</f>
        <v>0</v>
      </c>
      <c r="F6138" s="1175" t="s">
        <v>4465</v>
      </c>
      <c r="G6138" t="s">
        <v>4954</v>
      </c>
      <c r="H6138" s="3"/>
      <c r="I6138" s="3"/>
      <c r="J6138" s="3"/>
    </row>
    <row r="6139" spans="1:10" ht="15" customHeight="1">
      <c r="A6139">
        <v>6134</v>
      </c>
      <c r="B6139" s="6">
        <f>'EstRev 6-10'!D138</f>
        <v>0</v>
      </c>
      <c r="C6139" s="2" t="s">
        <v>4866</v>
      </c>
      <c r="D6139" t="b">
        <f t="shared" ca="1" si="93"/>
        <v>1</v>
      </c>
      <c r="E6139" cm="1">
        <f t="array" aca="1" ref="E6139" ca="1">IF(F6139&lt;&gt;"",INDIRECT("'"&amp;F6139&amp;"'!"&amp;G6139),"")</f>
        <v>0</v>
      </c>
      <c r="F6139" s="1175" t="s">
        <v>4465</v>
      </c>
      <c r="G6139" t="s">
        <v>4955</v>
      </c>
      <c r="H6139" s="3"/>
      <c r="I6139" s="3"/>
      <c r="J6139" s="3"/>
    </row>
    <row r="6140" spans="1:10" ht="15" customHeight="1">
      <c r="A6140">
        <v>6135</v>
      </c>
      <c r="B6140" s="6">
        <f>'EstRev 6-10'!G138</f>
        <v>0</v>
      </c>
      <c r="C6140" s="2" t="s">
        <v>4866</v>
      </c>
      <c r="D6140" t="b">
        <f t="shared" ca="1" si="93"/>
        <v>1</v>
      </c>
      <c r="E6140" cm="1">
        <f t="array" aca="1" ref="E6140" ca="1">IF(F6140&lt;&gt;"",INDIRECT("'"&amp;F6140&amp;"'!"&amp;G6140),"")</f>
        <v>0</v>
      </c>
      <c r="F6140" s="1175" t="s">
        <v>4465</v>
      </c>
      <c r="G6140" t="s">
        <v>4956</v>
      </c>
      <c r="H6140" s="3"/>
      <c r="I6140" s="3"/>
      <c r="J6140" s="3"/>
    </row>
    <row r="6141" spans="1:10" ht="15" customHeight="1">
      <c r="A6141">
        <v>6136</v>
      </c>
      <c r="B6141" s="6">
        <f>'EstRev 6-10'!E144</f>
        <v>0</v>
      </c>
      <c r="C6141" s="2" t="s">
        <v>4866</v>
      </c>
      <c r="D6141" t="b">
        <f t="shared" ca="1" si="93"/>
        <v>1</v>
      </c>
      <c r="E6141" cm="1">
        <f t="array" aca="1" ref="E6141" ca="1">IF(F6141&lt;&gt;"",INDIRECT("'"&amp;F6141&amp;"'!"&amp;G6141),"")</f>
        <v>0</v>
      </c>
      <c r="F6141" s="1175" t="s">
        <v>4465</v>
      </c>
      <c r="G6141" t="s">
        <v>4957</v>
      </c>
      <c r="H6141" s="3"/>
      <c r="I6141" s="3"/>
      <c r="J6141" s="3"/>
    </row>
    <row r="6142" spans="1:10" ht="15" customHeight="1">
      <c r="A6142">
        <v>6137</v>
      </c>
      <c r="B6142" s="6">
        <f>'EstRev 6-10'!F144</f>
        <v>0</v>
      </c>
      <c r="C6142" s="2" t="s">
        <v>4866</v>
      </c>
      <c r="D6142" t="b">
        <f t="shared" ca="1" si="93"/>
        <v>1</v>
      </c>
      <c r="E6142" cm="1">
        <f t="array" aca="1" ref="E6142" ca="1">IF(F6142&lt;&gt;"",INDIRECT("'"&amp;F6142&amp;"'!"&amp;G6142),"")</f>
        <v>0</v>
      </c>
      <c r="F6142" s="1175" t="s">
        <v>4465</v>
      </c>
      <c r="G6142" t="s">
        <v>4958</v>
      </c>
      <c r="H6142" s="3"/>
      <c r="I6142" s="3"/>
      <c r="J6142" s="3"/>
    </row>
    <row r="6143" spans="1:10" ht="15" customHeight="1">
      <c r="A6143">
        <v>6138</v>
      </c>
      <c r="B6143" s="6">
        <f>'EstRev 6-10'!G144</f>
        <v>0</v>
      </c>
      <c r="C6143" s="2" t="s">
        <v>4866</v>
      </c>
      <c r="D6143" t="b">
        <f t="shared" ca="1" si="93"/>
        <v>1</v>
      </c>
      <c r="E6143" cm="1">
        <f t="array" aca="1" ref="E6143" ca="1">IF(F6143&lt;&gt;"",INDIRECT("'"&amp;F6143&amp;"'!"&amp;G6143),"")</f>
        <v>0</v>
      </c>
      <c r="F6143" s="1175" t="s">
        <v>4465</v>
      </c>
      <c r="G6143" t="s">
        <v>4959</v>
      </c>
      <c r="H6143" s="3"/>
      <c r="I6143" s="3"/>
      <c r="J6143" s="3"/>
    </row>
    <row r="6144" spans="1:10" ht="15" customHeight="1">
      <c r="A6144">
        <v>6139</v>
      </c>
      <c r="B6144" s="6">
        <f>'EstRev 6-10'!H144</f>
        <v>0</v>
      </c>
      <c r="C6144" s="2" t="s">
        <v>4866</v>
      </c>
      <c r="D6144" t="b">
        <f t="shared" ca="1" si="93"/>
        <v>1</v>
      </c>
      <c r="E6144" cm="1">
        <f t="array" aca="1" ref="E6144" ca="1">IF(F6144&lt;&gt;"",INDIRECT("'"&amp;F6144&amp;"'!"&amp;G6144),"")</f>
        <v>0</v>
      </c>
      <c r="F6144" s="1175" t="s">
        <v>4465</v>
      </c>
      <c r="G6144" t="s">
        <v>4960</v>
      </c>
      <c r="H6144" s="3"/>
      <c r="I6144" s="3"/>
      <c r="J6144" s="3"/>
    </row>
    <row r="6145" spans="1:18" ht="15" customHeight="1">
      <c r="A6145">
        <v>6140</v>
      </c>
      <c r="B6145" s="6">
        <f>'EstRev 6-10'!I144</f>
        <v>0</v>
      </c>
      <c r="C6145" s="2" t="s">
        <v>4866</v>
      </c>
      <c r="D6145" t="b">
        <f t="shared" ca="1" si="93"/>
        <v>1</v>
      </c>
      <c r="E6145" cm="1">
        <f t="array" aca="1" ref="E6145" ca="1">IF(F6145&lt;&gt;"",INDIRECT("'"&amp;F6145&amp;"'!"&amp;G6145),"")</f>
        <v>0</v>
      </c>
      <c r="F6145" s="1175" t="s">
        <v>4465</v>
      </c>
      <c r="G6145" t="s">
        <v>4961</v>
      </c>
      <c r="H6145" s="3"/>
      <c r="I6145" s="3"/>
      <c r="J6145" s="3"/>
    </row>
    <row r="6146" spans="1:18" ht="15" customHeight="1">
      <c r="A6146">
        <v>6141</v>
      </c>
      <c r="B6146" s="6">
        <f>'EstRev 6-10'!J144</f>
        <v>0</v>
      </c>
      <c r="C6146" s="2" t="s">
        <v>4866</v>
      </c>
      <c r="D6146" t="b">
        <f t="shared" ca="1" si="93"/>
        <v>1</v>
      </c>
      <c r="E6146" cm="1">
        <f t="array" aca="1" ref="E6146" ca="1">IF(F6146&lt;&gt;"",INDIRECT("'"&amp;F6146&amp;"'!"&amp;G6146),"")</f>
        <v>0</v>
      </c>
      <c r="F6146" s="1175" t="s">
        <v>4465</v>
      </c>
      <c r="G6146" t="s">
        <v>4962</v>
      </c>
      <c r="H6146" s="3"/>
      <c r="I6146" s="3"/>
      <c r="J6146" s="3"/>
    </row>
    <row r="6147" spans="1:18" ht="15" customHeight="1">
      <c r="A6147">
        <v>6142</v>
      </c>
      <c r="B6147" s="6">
        <f>'EstRev 6-10'!K144</f>
        <v>0</v>
      </c>
      <c r="C6147" s="2" t="s">
        <v>4866</v>
      </c>
      <c r="D6147" t="b">
        <f t="shared" ca="1" si="93"/>
        <v>1</v>
      </c>
      <c r="E6147" cm="1">
        <f t="array" aca="1" ref="E6147" ca="1">IF(F6147&lt;&gt;"",INDIRECT("'"&amp;F6147&amp;"'!"&amp;G6147),"")</f>
        <v>0</v>
      </c>
      <c r="F6147" s="1175" t="s">
        <v>4465</v>
      </c>
      <c r="G6147" t="s">
        <v>4963</v>
      </c>
      <c r="H6147" s="3"/>
      <c r="I6147" s="3"/>
      <c r="J6147" s="3"/>
    </row>
    <row r="6148" spans="1:18" ht="15" customHeight="1">
      <c r="A6148">
        <v>6143</v>
      </c>
      <c r="B6148" s="6">
        <f>'EstRev 6-10'!E145</f>
        <v>0</v>
      </c>
      <c r="C6148" s="2" t="s">
        <v>4866</v>
      </c>
      <c r="D6148" t="b">
        <f t="shared" ca="1" si="93"/>
        <v>1</v>
      </c>
      <c r="E6148" cm="1">
        <f t="array" aca="1" ref="E6148" ca="1">IF(F6148&lt;&gt;"",INDIRECT("'"&amp;F6148&amp;"'!"&amp;G6148),"")</f>
        <v>0</v>
      </c>
      <c r="F6148" s="1175" t="s">
        <v>4465</v>
      </c>
      <c r="G6148" t="s">
        <v>4964</v>
      </c>
      <c r="H6148" s="3"/>
      <c r="I6148" s="3"/>
      <c r="J6148" s="3"/>
    </row>
    <row r="6149" spans="1:18" ht="15" customHeight="1">
      <c r="A6149">
        <v>6144</v>
      </c>
      <c r="B6149" s="6">
        <f>'EstRev 6-10'!H145</f>
        <v>0</v>
      </c>
      <c r="C6149" s="2" t="s">
        <v>4866</v>
      </c>
      <c r="D6149" t="b">
        <f t="shared" ca="1" si="93"/>
        <v>1</v>
      </c>
      <c r="E6149" cm="1">
        <f t="array" aca="1" ref="E6149" ca="1">IF(F6149&lt;&gt;"",INDIRECT("'"&amp;F6149&amp;"'!"&amp;G6149),"")</f>
        <v>0</v>
      </c>
      <c r="F6149" s="1175" t="s">
        <v>4465</v>
      </c>
      <c r="G6149" t="s">
        <v>4965</v>
      </c>
      <c r="H6149" s="3"/>
      <c r="I6149" s="3"/>
      <c r="J6149" s="3"/>
    </row>
    <row r="6150" spans="1:18" ht="15" customHeight="1">
      <c r="A6150">
        <v>6145</v>
      </c>
      <c r="B6150" s="6">
        <f>'EstRev 6-10'!I145</f>
        <v>0</v>
      </c>
      <c r="C6150" s="2" t="s">
        <v>4866</v>
      </c>
      <c r="D6150" t="b">
        <f t="shared" ca="1" si="93"/>
        <v>1</v>
      </c>
      <c r="E6150" cm="1">
        <f t="array" aca="1" ref="E6150" ca="1">IF(F6150&lt;&gt;"",INDIRECT("'"&amp;F6150&amp;"'!"&amp;G6150),"")</f>
        <v>0</v>
      </c>
      <c r="F6150" s="1175" t="s">
        <v>4465</v>
      </c>
      <c r="G6150" t="s">
        <v>4966</v>
      </c>
      <c r="H6150" s="3"/>
      <c r="I6150" s="3"/>
      <c r="J6150" s="3"/>
    </row>
    <row r="6151" spans="1:18" ht="15" customHeight="1">
      <c r="A6151">
        <v>6146</v>
      </c>
      <c r="B6151" s="6">
        <f>'EstRev 6-10'!J145</f>
        <v>0</v>
      </c>
      <c r="C6151" s="2" t="s">
        <v>4866</v>
      </c>
      <c r="D6151" t="b">
        <f t="shared" ca="1" si="93"/>
        <v>1</v>
      </c>
      <c r="E6151" cm="1">
        <f t="array" aca="1" ref="E6151" ca="1">IF(F6151&lt;&gt;"",INDIRECT("'"&amp;F6151&amp;"'!"&amp;G6151),"")</f>
        <v>0</v>
      </c>
      <c r="F6151" s="1175" t="s">
        <v>4465</v>
      </c>
      <c r="G6151" t="s">
        <v>4967</v>
      </c>
      <c r="H6151" s="3"/>
      <c r="I6151" s="3"/>
      <c r="J6151" s="3"/>
    </row>
    <row r="6152" spans="1:18" ht="15" customHeight="1">
      <c r="A6152">
        <v>6147</v>
      </c>
      <c r="B6152" s="6">
        <f>'EstRev 6-10'!K145</f>
        <v>0</v>
      </c>
      <c r="C6152" s="2" t="s">
        <v>4866</v>
      </c>
      <c r="D6152" t="b">
        <f t="shared" ca="1" si="93"/>
        <v>1</v>
      </c>
      <c r="E6152" cm="1">
        <f t="array" aca="1" ref="E6152" ca="1">IF(F6152&lt;&gt;"",INDIRECT("'"&amp;F6152&amp;"'!"&amp;G6152),"")</f>
        <v>0</v>
      </c>
      <c r="F6152" s="1175" t="s">
        <v>4465</v>
      </c>
      <c r="G6152" t="s">
        <v>4968</v>
      </c>
      <c r="H6152" s="3"/>
      <c r="I6152" s="3"/>
      <c r="J6152" s="3"/>
    </row>
    <row r="6153" spans="1:18" ht="15" customHeight="1">
      <c r="A6153">
        <v>6148</v>
      </c>
      <c r="B6153" s="6">
        <f>'EstRev 6-10'!G147</f>
        <v>0</v>
      </c>
      <c r="C6153" s="2" t="s">
        <v>4866</v>
      </c>
      <c r="D6153" t="b">
        <f t="shared" ca="1" si="93"/>
        <v>1</v>
      </c>
      <c r="E6153" cm="1">
        <f t="array" aca="1" ref="E6153" ca="1">IF(F6153&lt;&gt;"",INDIRECT("'"&amp;F6153&amp;"'!"&amp;G6153),"")</f>
        <v>0</v>
      </c>
      <c r="F6153" s="1175" t="s">
        <v>4465</v>
      </c>
      <c r="G6153" t="s">
        <v>4969</v>
      </c>
      <c r="H6153" s="3"/>
      <c r="I6153" s="3"/>
      <c r="J6153" s="3"/>
    </row>
    <row r="6154" spans="1:18" ht="15" customHeight="1">
      <c r="A6154">
        <v>6149</v>
      </c>
      <c r="B6154" s="6">
        <f>'EstRev 6-10'!G148</f>
        <v>0</v>
      </c>
      <c r="C6154" s="2" t="s">
        <v>4866</v>
      </c>
      <c r="D6154" t="b">
        <f t="shared" ca="1" si="93"/>
        <v>1</v>
      </c>
      <c r="E6154" cm="1">
        <f t="array" aca="1" ref="E6154" ca="1">IF(F6154&lt;&gt;"",INDIRECT("'"&amp;F6154&amp;"'!"&amp;G6154),"")</f>
        <v>0</v>
      </c>
      <c r="F6154" s="1175" t="s">
        <v>4465</v>
      </c>
      <c r="G6154" t="s">
        <v>4970</v>
      </c>
      <c r="H6154" s="3"/>
      <c r="I6154" s="3"/>
      <c r="J6154" s="3"/>
    </row>
    <row r="6155" spans="1:18" ht="15.75" customHeight="1">
      <c r="A6155" s="1">
        <v>6150</v>
      </c>
      <c r="C6155" s="2" t="s">
        <v>4944</v>
      </c>
      <c r="E6155" t="str" cm="1">
        <f t="array" aca="1" ref="E6155" ca="1">IF(F6155&lt;&gt;"",INDIRECT("'"&amp;F6155&amp;"'!"&amp;G6155),"")</f>
        <v/>
      </c>
      <c r="F6155" s="550"/>
      <c r="R6155" s="1175"/>
    </row>
    <row r="6156" spans="1:18" ht="15.75" customHeight="1">
      <c r="A6156" s="1">
        <v>6151</v>
      </c>
      <c r="C6156" s="2" t="s">
        <v>4944</v>
      </c>
      <c r="E6156" t="str" cm="1">
        <f t="array" aca="1" ref="E6156" ca="1">IF(F6156&lt;&gt;"",INDIRECT("'"&amp;F6156&amp;"'!"&amp;G6156),"")</f>
        <v/>
      </c>
      <c r="F6156" s="550"/>
      <c r="R6156" s="1175"/>
    </row>
    <row r="6157" spans="1:18" ht="15.75" customHeight="1">
      <c r="A6157" s="1">
        <v>6152</v>
      </c>
      <c r="C6157" s="2" t="s">
        <v>4944</v>
      </c>
      <c r="E6157" t="str" cm="1">
        <f t="array" aca="1" ref="E6157" ca="1">IF(F6157&lt;&gt;"",INDIRECT("'"&amp;F6157&amp;"'!"&amp;G6157),"")</f>
        <v/>
      </c>
      <c r="F6157" s="550"/>
      <c r="R6157" s="1175"/>
    </row>
    <row r="6158" spans="1:18" ht="15.75" customHeight="1">
      <c r="A6158" s="1">
        <v>6153</v>
      </c>
      <c r="C6158" s="2" t="s">
        <v>4944</v>
      </c>
      <c r="E6158" t="str" cm="1">
        <f t="array" aca="1" ref="E6158" ca="1">IF(F6158&lt;&gt;"",INDIRECT("'"&amp;F6158&amp;"'!"&amp;G6158),"")</f>
        <v/>
      </c>
      <c r="F6158" s="550"/>
      <c r="R6158" s="1175"/>
    </row>
    <row r="6159" spans="1:18" ht="15.75" customHeight="1">
      <c r="A6159" s="1">
        <v>6154</v>
      </c>
      <c r="C6159" s="2" t="s">
        <v>4944</v>
      </c>
      <c r="E6159" t="str" cm="1">
        <f t="array" aca="1" ref="E6159" ca="1">IF(F6159&lt;&gt;"",INDIRECT("'"&amp;F6159&amp;"'!"&amp;G6159),"")</f>
        <v/>
      </c>
      <c r="F6159" s="550"/>
      <c r="R6159" s="1175"/>
    </row>
    <row r="6160" spans="1:18" ht="15.75" customHeight="1">
      <c r="A6160" s="1">
        <v>6155</v>
      </c>
      <c r="C6160" s="2" t="s">
        <v>4944</v>
      </c>
      <c r="E6160" t="str" cm="1">
        <f t="array" aca="1" ref="E6160" ca="1">IF(F6160&lt;&gt;"",INDIRECT("'"&amp;F6160&amp;"'!"&amp;G6160),"")</f>
        <v/>
      </c>
      <c r="F6160" s="550"/>
      <c r="R6160" s="1175"/>
    </row>
    <row r="6161" spans="1:10" ht="15" customHeight="1">
      <c r="A6161">
        <v>6156</v>
      </c>
      <c r="B6161" s="6">
        <f>'EstRev 6-10'!C158</f>
        <v>0</v>
      </c>
      <c r="C6161" s="2" t="s">
        <v>4866</v>
      </c>
      <c r="D6161" t="b">
        <f t="shared" ref="D6161:D6182" ca="1" si="94">E6161=B6161</f>
        <v>1</v>
      </c>
      <c r="E6161" cm="1">
        <f t="array" aca="1" ref="E6161" ca="1">IF(F6161&lt;&gt;"",INDIRECT("'"&amp;F6161&amp;"'!"&amp;G6161),"")</f>
        <v>0</v>
      </c>
      <c r="F6161" s="1175" t="s">
        <v>4465</v>
      </c>
      <c r="G6161" t="s">
        <v>4971</v>
      </c>
      <c r="H6161" s="3"/>
      <c r="I6161" s="3"/>
      <c r="J6161" s="3"/>
    </row>
    <row r="6162" spans="1:10" ht="15" customHeight="1">
      <c r="A6162">
        <v>6157</v>
      </c>
      <c r="B6162" s="6">
        <f>'EstRev 6-10'!D158</f>
        <v>0</v>
      </c>
      <c r="C6162" s="2" t="s">
        <v>4866</v>
      </c>
      <c r="D6162" t="b">
        <f t="shared" ca="1" si="94"/>
        <v>1</v>
      </c>
      <c r="E6162" cm="1">
        <f t="array" aca="1" ref="E6162" ca="1">IF(F6162&lt;&gt;"",INDIRECT("'"&amp;F6162&amp;"'!"&amp;G6162),"")</f>
        <v>0</v>
      </c>
      <c r="F6162" s="1175" t="s">
        <v>4465</v>
      </c>
      <c r="G6162" t="s">
        <v>4972</v>
      </c>
      <c r="H6162" s="3"/>
      <c r="I6162" s="3"/>
      <c r="J6162" s="3"/>
    </row>
    <row r="6163" spans="1:10" ht="15" customHeight="1">
      <c r="A6163">
        <v>6158</v>
      </c>
      <c r="B6163" s="6">
        <f>'EstRev 6-10'!E158</f>
        <v>0</v>
      </c>
      <c r="C6163" s="2" t="s">
        <v>4866</v>
      </c>
      <c r="D6163" t="b">
        <f t="shared" ca="1" si="94"/>
        <v>1</v>
      </c>
      <c r="E6163" cm="1">
        <f t="array" aca="1" ref="E6163" ca="1">IF(F6163&lt;&gt;"",INDIRECT("'"&amp;F6163&amp;"'!"&amp;G6163),"")</f>
        <v>0</v>
      </c>
      <c r="F6163" s="1175" t="s">
        <v>4465</v>
      </c>
      <c r="G6163" t="s">
        <v>4973</v>
      </c>
      <c r="H6163" s="3"/>
      <c r="I6163" s="3"/>
      <c r="J6163" s="3"/>
    </row>
    <row r="6164" spans="1:10" ht="15" customHeight="1">
      <c r="A6164">
        <v>6159</v>
      </c>
      <c r="B6164" s="6">
        <f>'EstRev 6-10'!F158</f>
        <v>0</v>
      </c>
      <c r="C6164" s="2" t="s">
        <v>4866</v>
      </c>
      <c r="D6164" t="b">
        <f t="shared" ca="1" si="94"/>
        <v>1</v>
      </c>
      <c r="E6164" cm="1">
        <f t="array" aca="1" ref="E6164" ca="1">IF(F6164&lt;&gt;"",INDIRECT("'"&amp;F6164&amp;"'!"&amp;G6164),"")</f>
        <v>0</v>
      </c>
      <c r="F6164" s="1175" t="s">
        <v>4465</v>
      </c>
      <c r="G6164" t="s">
        <v>4974</v>
      </c>
      <c r="H6164" s="3"/>
      <c r="I6164" s="3"/>
      <c r="J6164" s="3"/>
    </row>
    <row r="6165" spans="1:10" ht="15" customHeight="1">
      <c r="A6165">
        <v>6160</v>
      </c>
      <c r="B6165" s="6">
        <f>'EstRev 6-10'!G158</f>
        <v>0</v>
      </c>
      <c r="C6165" s="2" t="s">
        <v>4866</v>
      </c>
      <c r="D6165" t="b">
        <f t="shared" ca="1" si="94"/>
        <v>1</v>
      </c>
      <c r="E6165" cm="1">
        <f t="array" aca="1" ref="E6165" ca="1">IF(F6165&lt;&gt;"",INDIRECT("'"&amp;F6165&amp;"'!"&amp;G6165),"")</f>
        <v>0</v>
      </c>
      <c r="F6165" s="1175" t="s">
        <v>4465</v>
      </c>
      <c r="G6165" t="s">
        <v>4975</v>
      </c>
      <c r="H6165" s="3"/>
      <c r="I6165" s="3"/>
      <c r="J6165" s="3"/>
    </row>
    <row r="6166" spans="1:10" ht="15" customHeight="1">
      <c r="A6166">
        <v>6161</v>
      </c>
      <c r="B6166" s="6">
        <f>'EstRev 6-10'!H158</f>
        <v>0</v>
      </c>
      <c r="C6166" s="2" t="s">
        <v>4866</v>
      </c>
      <c r="D6166" t="b">
        <f t="shared" ca="1" si="94"/>
        <v>1</v>
      </c>
      <c r="E6166" cm="1">
        <f t="array" aca="1" ref="E6166" ca="1">IF(F6166&lt;&gt;"",INDIRECT("'"&amp;F6166&amp;"'!"&amp;G6166),"")</f>
        <v>0</v>
      </c>
      <c r="F6166" s="1175" t="s">
        <v>4465</v>
      </c>
      <c r="G6166" t="s">
        <v>4976</v>
      </c>
      <c r="H6166" s="3"/>
      <c r="I6166" s="3"/>
      <c r="J6166" s="3"/>
    </row>
    <row r="6167" spans="1:10" ht="15" customHeight="1">
      <c r="A6167">
        <v>6162</v>
      </c>
      <c r="B6167" s="6">
        <f>'EstRev 6-10'!K158</f>
        <v>0</v>
      </c>
      <c r="C6167" s="2" t="s">
        <v>4866</v>
      </c>
      <c r="D6167" t="b">
        <f t="shared" ca="1" si="94"/>
        <v>1</v>
      </c>
      <c r="E6167" cm="1">
        <f t="array" aca="1" ref="E6167" ca="1">IF(F6167&lt;&gt;"",INDIRECT("'"&amp;F6167&amp;"'!"&amp;G6167),"")</f>
        <v>0</v>
      </c>
      <c r="F6167" s="1175" t="s">
        <v>4465</v>
      </c>
      <c r="G6167" t="s">
        <v>4977</v>
      </c>
      <c r="H6167" s="3"/>
      <c r="I6167" s="3"/>
      <c r="J6167" s="3"/>
    </row>
    <row r="6168" spans="1:10" ht="15" customHeight="1">
      <c r="A6168">
        <v>6163</v>
      </c>
      <c r="B6168" s="6">
        <f>'EstRev 6-10'!J163</f>
        <v>0</v>
      </c>
      <c r="C6168" s="2" t="s">
        <v>4866</v>
      </c>
      <c r="D6168" t="b">
        <f t="shared" ca="1" si="94"/>
        <v>1</v>
      </c>
      <c r="E6168" cm="1">
        <f t="array" aca="1" ref="E6168" ca="1">IF(F6168&lt;&gt;"",INDIRECT("'"&amp;F6168&amp;"'!"&amp;G6168),"")</f>
        <v>0</v>
      </c>
      <c r="F6168" s="1175" t="s">
        <v>4465</v>
      </c>
      <c r="G6168" t="s">
        <v>4978</v>
      </c>
      <c r="H6168" s="3"/>
      <c r="I6168" s="3"/>
      <c r="J6168" s="3"/>
    </row>
    <row r="6169" spans="1:10" ht="15" customHeight="1">
      <c r="A6169">
        <v>6164</v>
      </c>
      <c r="B6169" s="6">
        <f>'EstRev 6-10'!J164</f>
        <v>0</v>
      </c>
      <c r="C6169" s="2" t="s">
        <v>4866</v>
      </c>
      <c r="D6169" t="b">
        <f t="shared" ca="1" si="94"/>
        <v>1</v>
      </c>
      <c r="E6169" cm="1">
        <f t="array" aca="1" ref="E6169" ca="1">IF(F6169&lt;&gt;"",INDIRECT("'"&amp;F6169&amp;"'!"&amp;G6169),"")</f>
        <v>0</v>
      </c>
      <c r="F6169" s="1175" t="s">
        <v>4465</v>
      </c>
      <c r="G6169" t="s">
        <v>4979</v>
      </c>
      <c r="H6169" s="3"/>
      <c r="I6169" s="3"/>
      <c r="J6169" s="3"/>
    </row>
    <row r="6170" spans="1:10" ht="15" customHeight="1">
      <c r="A6170">
        <v>6165</v>
      </c>
      <c r="B6170" s="6">
        <f>'EstRev 6-10'!J165</f>
        <v>0</v>
      </c>
      <c r="C6170" s="2" t="s">
        <v>4866</v>
      </c>
      <c r="D6170" t="b">
        <f t="shared" ca="1" si="94"/>
        <v>1</v>
      </c>
      <c r="E6170" cm="1">
        <f t="array" aca="1" ref="E6170" ca="1">IF(F6170&lt;&gt;"",INDIRECT("'"&amp;F6170&amp;"'!"&amp;G6170),"")</f>
        <v>0</v>
      </c>
      <c r="F6170" s="1175" t="s">
        <v>4465</v>
      </c>
      <c r="G6170" t="s">
        <v>4980</v>
      </c>
      <c r="H6170" s="3"/>
      <c r="I6170" s="3"/>
      <c r="J6170" s="3"/>
    </row>
    <row r="6171" spans="1:10" ht="15" customHeight="1">
      <c r="A6171">
        <v>6166</v>
      </c>
      <c r="B6171" s="6">
        <f>'EstRev 6-10'!J168</f>
        <v>0</v>
      </c>
      <c r="C6171" s="2" t="s">
        <v>4866</v>
      </c>
      <c r="D6171" t="b">
        <f t="shared" ca="1" si="94"/>
        <v>1</v>
      </c>
      <c r="E6171" cm="1">
        <f t="array" aca="1" ref="E6171" ca="1">IF(F6171&lt;&gt;"",INDIRECT("'"&amp;F6171&amp;"'!"&amp;G6171),"")</f>
        <v>0</v>
      </c>
      <c r="F6171" s="1175" t="s">
        <v>4465</v>
      </c>
      <c r="G6171" t="s">
        <v>4981</v>
      </c>
      <c r="H6171" s="3"/>
      <c r="I6171" s="3"/>
      <c r="J6171" s="3"/>
    </row>
    <row r="6172" spans="1:10" ht="15" customHeight="1">
      <c r="A6172">
        <v>6167</v>
      </c>
      <c r="B6172" s="6">
        <f>'EstRev 6-10'!J169</f>
        <v>0</v>
      </c>
      <c r="C6172" s="2" t="s">
        <v>4866</v>
      </c>
      <c r="D6172" t="b">
        <f t="shared" ca="1" si="94"/>
        <v>1</v>
      </c>
      <c r="E6172" cm="1">
        <f t="array" aca="1" ref="E6172" ca="1">IF(F6172&lt;&gt;"",INDIRECT("'"&amp;F6172&amp;"'!"&amp;G6172),"")</f>
        <v>0</v>
      </c>
      <c r="F6172" s="1175" t="s">
        <v>4465</v>
      </c>
      <c r="G6172" t="s">
        <v>4982</v>
      </c>
      <c r="H6172" s="3"/>
      <c r="I6172" s="3"/>
      <c r="J6172" s="3"/>
    </row>
    <row r="6173" spans="1:10" ht="15" customHeight="1">
      <c r="A6173">
        <v>6168</v>
      </c>
      <c r="B6173" s="6">
        <f>'EstRev 6-10'!J170</f>
        <v>0</v>
      </c>
      <c r="C6173" s="2" t="s">
        <v>4866</v>
      </c>
      <c r="D6173" t="b">
        <f t="shared" ca="1" si="94"/>
        <v>1</v>
      </c>
      <c r="E6173" cm="1">
        <f t="array" aca="1" ref="E6173" ca="1">IF(F6173&lt;&gt;"",INDIRECT("'"&amp;F6173&amp;"'!"&amp;G6173),"")</f>
        <v>0</v>
      </c>
      <c r="F6173" s="1175" t="s">
        <v>4465</v>
      </c>
      <c r="G6173" t="s">
        <v>4983</v>
      </c>
      <c r="H6173" s="3"/>
      <c r="I6173" s="3"/>
      <c r="J6173" s="3"/>
    </row>
    <row r="6174" spans="1:10" ht="15" customHeight="1">
      <c r="A6174">
        <v>6169</v>
      </c>
      <c r="B6174" s="6">
        <f>'EstRev 6-10'!C185</f>
        <v>0</v>
      </c>
      <c r="C6174" s="2" t="s">
        <v>4866</v>
      </c>
      <c r="D6174" t="b">
        <f t="shared" ca="1" si="94"/>
        <v>1</v>
      </c>
      <c r="E6174" cm="1">
        <f t="array" aca="1" ref="E6174" ca="1">IF(F6174&lt;&gt;"",INDIRECT("'"&amp;F6174&amp;"'!"&amp;G6174),"")</f>
        <v>0</v>
      </c>
      <c r="F6174" s="1175" t="s">
        <v>4465</v>
      </c>
      <c r="G6174" t="s">
        <v>4984</v>
      </c>
      <c r="H6174" s="3"/>
      <c r="I6174" s="3"/>
      <c r="J6174" s="3"/>
    </row>
    <row r="6175" spans="1:10" ht="15" customHeight="1">
      <c r="A6175">
        <v>6170</v>
      </c>
      <c r="B6175" s="6">
        <f>'EstRev 6-10'!G185</f>
        <v>0</v>
      </c>
      <c r="C6175" s="2" t="s">
        <v>4866</v>
      </c>
      <c r="D6175" t="b">
        <f t="shared" ca="1" si="94"/>
        <v>1</v>
      </c>
      <c r="E6175" cm="1">
        <f t="array" aca="1" ref="E6175" ca="1">IF(F6175&lt;&gt;"",INDIRECT("'"&amp;F6175&amp;"'!"&amp;G6175),"")</f>
        <v>0</v>
      </c>
      <c r="F6175" s="1175" t="s">
        <v>4465</v>
      </c>
      <c r="G6175" t="s">
        <v>4985</v>
      </c>
      <c r="H6175" s="3"/>
      <c r="I6175" s="3"/>
      <c r="J6175" s="3"/>
    </row>
    <row r="6176" spans="1:10" ht="15" customHeight="1">
      <c r="A6176">
        <v>6171</v>
      </c>
      <c r="B6176" s="6">
        <f>'EstRev 6-10'!G186</f>
        <v>0</v>
      </c>
      <c r="C6176" s="2" t="s">
        <v>4866</v>
      </c>
      <c r="D6176" t="b">
        <f t="shared" ca="1" si="94"/>
        <v>1</v>
      </c>
      <c r="E6176" cm="1">
        <f t="array" aca="1" ref="E6176" ca="1">IF(F6176&lt;&gt;"",INDIRECT("'"&amp;F6176&amp;"'!"&amp;G6176),"")</f>
        <v>0</v>
      </c>
      <c r="F6176" s="1175" t="s">
        <v>4465</v>
      </c>
      <c r="G6176" t="s">
        <v>4021</v>
      </c>
      <c r="H6176" s="3"/>
      <c r="I6176" s="3"/>
      <c r="J6176" s="3"/>
    </row>
    <row r="6177" spans="1:18" ht="15" customHeight="1">
      <c r="A6177">
        <v>6172</v>
      </c>
      <c r="B6177" s="6">
        <f>'EstRev 6-10'!G187</f>
        <v>0</v>
      </c>
      <c r="C6177" s="2" t="s">
        <v>4866</v>
      </c>
      <c r="D6177" t="b">
        <f t="shared" ca="1" si="94"/>
        <v>1</v>
      </c>
      <c r="E6177" cm="1">
        <f t="array" aca="1" ref="E6177" ca="1">IF(F6177&lt;&gt;"",INDIRECT("'"&amp;F6177&amp;"'!"&amp;G6177),"")</f>
        <v>0</v>
      </c>
      <c r="F6177" s="1175" t="s">
        <v>4465</v>
      </c>
      <c r="G6177" t="s">
        <v>4022</v>
      </c>
      <c r="H6177" s="3"/>
      <c r="I6177" s="3"/>
      <c r="J6177" s="3"/>
    </row>
    <row r="6178" spans="1:18" ht="15" customHeight="1">
      <c r="A6178">
        <v>6173</v>
      </c>
      <c r="B6178" s="6">
        <f>'EstRev 6-10'!G188</f>
        <v>0</v>
      </c>
      <c r="C6178" s="2" t="s">
        <v>4866</v>
      </c>
      <c r="D6178" t="b">
        <f t="shared" ca="1" si="94"/>
        <v>1</v>
      </c>
      <c r="E6178" cm="1">
        <f t="array" aca="1" ref="E6178" ca="1">IF(F6178&lt;&gt;"",INDIRECT("'"&amp;F6178&amp;"'!"&amp;G6178),"")</f>
        <v>0</v>
      </c>
      <c r="F6178" s="1175" t="s">
        <v>4465</v>
      </c>
      <c r="G6178" t="s">
        <v>4023</v>
      </c>
    </row>
    <row r="6179" spans="1:18" ht="15" customHeight="1">
      <c r="A6179">
        <v>6174</v>
      </c>
      <c r="B6179" s="6">
        <f>'EstRev 6-10'!G189</f>
        <v>0</v>
      </c>
      <c r="C6179" s="2" t="s">
        <v>4866</v>
      </c>
      <c r="D6179" t="b">
        <f t="shared" ca="1" si="94"/>
        <v>1</v>
      </c>
      <c r="E6179" cm="1">
        <f t="array" aca="1" ref="E6179" ca="1">IF(F6179&lt;&gt;"",INDIRECT("'"&amp;F6179&amp;"'!"&amp;G6179),"")</f>
        <v>0</v>
      </c>
      <c r="F6179" s="1175" t="s">
        <v>4465</v>
      </c>
      <c r="G6179" t="s">
        <v>4254</v>
      </c>
    </row>
    <row r="6180" spans="1:18" ht="15" customHeight="1">
      <c r="A6180">
        <v>6175</v>
      </c>
      <c r="B6180" s="6">
        <f>'EstRev 6-10'!G190</f>
        <v>0</v>
      </c>
      <c r="C6180" s="2" t="s">
        <v>4866</v>
      </c>
      <c r="D6180" t="b">
        <f t="shared" ca="1" si="94"/>
        <v>1</v>
      </c>
      <c r="E6180" cm="1">
        <f t="array" aca="1" ref="E6180" ca="1">IF(F6180&lt;&gt;"",INDIRECT("'"&amp;F6180&amp;"'!"&amp;G6180),"")</f>
        <v>0</v>
      </c>
      <c r="F6180" s="1175" t="s">
        <v>4465</v>
      </c>
      <c r="G6180" t="s">
        <v>4986</v>
      </c>
    </row>
    <row r="6181" spans="1:18" ht="15" customHeight="1">
      <c r="A6181">
        <v>6176</v>
      </c>
      <c r="B6181" s="6">
        <f>'EstRev 6-10'!G192</f>
        <v>0</v>
      </c>
      <c r="C6181" s="2" t="s">
        <v>4866</v>
      </c>
      <c r="D6181" t="b">
        <f t="shared" ca="1" si="94"/>
        <v>1</v>
      </c>
      <c r="E6181" cm="1">
        <f t="array" aca="1" ref="E6181" ca="1">IF(F6181&lt;&gt;"",INDIRECT("'"&amp;F6181&amp;"'!"&amp;G6181),"")</f>
        <v>0</v>
      </c>
      <c r="F6181" s="1175" t="s">
        <v>4465</v>
      </c>
      <c r="G6181" t="s">
        <v>4987</v>
      </c>
      <c r="H6181" s="3"/>
      <c r="I6181" s="3"/>
      <c r="J6181" s="3"/>
    </row>
    <row r="6182" spans="1:18" ht="15" customHeight="1">
      <c r="A6182">
        <v>6177</v>
      </c>
      <c r="B6182" s="6">
        <f>'EstRev 6-10'!G193</f>
        <v>0</v>
      </c>
      <c r="C6182" s="2" t="s">
        <v>4866</v>
      </c>
      <c r="D6182" t="b">
        <f t="shared" ca="1" si="94"/>
        <v>1</v>
      </c>
      <c r="E6182" cm="1">
        <f t="array" aca="1" ref="E6182" ca="1">IF(F6182&lt;&gt;"",INDIRECT("'"&amp;F6182&amp;"'!"&amp;G6182),"")</f>
        <v>0</v>
      </c>
      <c r="F6182" s="1175" t="s">
        <v>4465</v>
      </c>
      <c r="G6182" t="s">
        <v>4988</v>
      </c>
      <c r="H6182" s="3"/>
      <c r="I6182" s="3"/>
      <c r="J6182" s="3"/>
    </row>
    <row r="6183" spans="1:18" ht="15.75" customHeight="1">
      <c r="A6183" s="1">
        <v>6178</v>
      </c>
      <c r="C6183" s="2" t="s">
        <v>4944</v>
      </c>
      <c r="E6183" t="str" cm="1">
        <f t="array" aca="1" ref="E6183" ca="1">IF(F6183&lt;&gt;"",INDIRECT("'"&amp;F6183&amp;"'!"&amp;G6183),"")</f>
        <v/>
      </c>
      <c r="F6183" s="550"/>
      <c r="R6183" s="1175"/>
    </row>
    <row r="6184" spans="1:18" ht="15.75" customHeight="1">
      <c r="A6184" s="1">
        <v>6179</v>
      </c>
      <c r="C6184" s="2" t="s">
        <v>4944</v>
      </c>
      <c r="E6184" t="str" cm="1">
        <f t="array" aca="1" ref="E6184" ca="1">IF(F6184&lt;&gt;"",INDIRECT("'"&amp;F6184&amp;"'!"&amp;G6184),"")</f>
        <v/>
      </c>
      <c r="F6184" s="550"/>
      <c r="R6184" s="1175"/>
    </row>
    <row r="6185" spans="1:18" ht="15.75" customHeight="1">
      <c r="A6185" s="1">
        <v>6180</v>
      </c>
      <c r="C6185" s="2" t="s">
        <v>4944</v>
      </c>
      <c r="E6185" t="str" cm="1">
        <f t="array" aca="1" ref="E6185" ca="1">IF(F6185&lt;&gt;"",INDIRECT("'"&amp;F6185&amp;"'!"&amp;G6185),"")</f>
        <v/>
      </c>
      <c r="F6185" s="550"/>
      <c r="R6185" s="1175"/>
    </row>
    <row r="6186" spans="1:18" ht="15" customHeight="1">
      <c r="A6186">
        <v>6181</v>
      </c>
      <c r="B6186" s="6">
        <f>'EstRev 6-10'!J239</f>
        <v>0</v>
      </c>
      <c r="C6186" s="2" t="s">
        <v>4866</v>
      </c>
      <c r="D6186" t="b">
        <f t="shared" ref="D6186:D6249" ca="1" si="95">E6186=B6186</f>
        <v>1</v>
      </c>
      <c r="E6186" cm="1">
        <f t="array" aca="1" ref="E6186" ca="1">IF(F6186&lt;&gt;"",INDIRECT("'"&amp;F6186&amp;"'!"&amp;G6186),"")</f>
        <v>0</v>
      </c>
      <c r="F6186" s="1175" t="s">
        <v>4465</v>
      </c>
      <c r="G6186" t="s">
        <v>4989</v>
      </c>
      <c r="H6186" s="3"/>
      <c r="I6186" s="3"/>
      <c r="J6186" s="3"/>
    </row>
    <row r="6187" spans="1:18" ht="15" customHeight="1">
      <c r="A6187">
        <v>6182</v>
      </c>
      <c r="B6187" s="6">
        <f>'EstRev 6-10'!J240</f>
        <v>0</v>
      </c>
      <c r="C6187" s="2" t="s">
        <v>4866</v>
      </c>
      <c r="D6187" t="b">
        <f t="shared" ca="1" si="95"/>
        <v>1</v>
      </c>
      <c r="E6187" cm="1">
        <f t="array" aca="1" ref="E6187" ca="1">IF(F6187&lt;&gt;"",INDIRECT("'"&amp;F6187&amp;"'!"&amp;G6187),"")</f>
        <v>0</v>
      </c>
      <c r="F6187" s="1175" t="s">
        <v>4465</v>
      </c>
      <c r="G6187" t="s">
        <v>4990</v>
      </c>
      <c r="H6187" s="3"/>
      <c r="I6187" s="3"/>
      <c r="J6187" s="3"/>
    </row>
    <row r="6188" spans="1:18" ht="15" customHeight="1">
      <c r="A6188">
        <v>6183</v>
      </c>
      <c r="B6188" s="6">
        <f>'EstExp 11-19'!I5</f>
        <v>0</v>
      </c>
      <c r="C6188" s="2" t="s">
        <v>4866</v>
      </c>
      <c r="D6188" t="b">
        <f t="shared" ca="1" si="95"/>
        <v>1</v>
      </c>
      <c r="E6188" cm="1">
        <f t="array" aca="1" ref="E6188" ca="1">IF(F6188&lt;&gt;"",INDIRECT("'"&amp;F6188&amp;"'!"&amp;G6188),"")</f>
        <v>0</v>
      </c>
      <c r="F6188" s="1175" t="s">
        <v>3614</v>
      </c>
      <c r="G6188" t="s">
        <v>4322</v>
      </c>
      <c r="H6188" s="3"/>
      <c r="I6188" s="3"/>
      <c r="J6188" s="3"/>
    </row>
    <row r="6189" spans="1:18" ht="15" customHeight="1">
      <c r="A6189">
        <v>6184</v>
      </c>
      <c r="B6189" s="6">
        <f>'EstExp 11-19'!J5</f>
        <v>0</v>
      </c>
      <c r="C6189" s="2" t="s">
        <v>4866</v>
      </c>
      <c r="D6189" t="b">
        <f t="shared" ca="1" si="95"/>
        <v>1</v>
      </c>
      <c r="E6189" cm="1">
        <f t="array" aca="1" ref="E6189" ca="1">IF(F6189&lt;&gt;"",INDIRECT("'"&amp;F6189&amp;"'!"&amp;G6189),"")</f>
        <v>0</v>
      </c>
      <c r="F6189" s="1175" t="s">
        <v>3614</v>
      </c>
      <c r="G6189" t="s">
        <v>4868</v>
      </c>
      <c r="H6189" s="3"/>
      <c r="I6189" s="3"/>
      <c r="J6189" s="3"/>
    </row>
    <row r="6190" spans="1:18" ht="15" customHeight="1">
      <c r="A6190">
        <v>6185</v>
      </c>
      <c r="B6190" s="6">
        <f>'EstExp 11-19'!C7</f>
        <v>0</v>
      </c>
      <c r="C6190" s="2" t="s">
        <v>4866</v>
      </c>
      <c r="D6190" t="b">
        <f t="shared" ca="1" si="95"/>
        <v>1</v>
      </c>
      <c r="E6190" cm="1">
        <f t="array" aca="1" ref="E6190" ca="1">IF(F6190&lt;&gt;"",INDIRECT("'"&amp;F6190&amp;"'!"&amp;G6190),"")</f>
        <v>0</v>
      </c>
      <c r="F6190" s="1175" t="s">
        <v>3614</v>
      </c>
      <c r="G6190" t="s">
        <v>3527</v>
      </c>
    </row>
    <row r="6191" spans="1:18" ht="15" customHeight="1">
      <c r="A6191">
        <v>6186</v>
      </c>
      <c r="B6191" s="6">
        <f>'EstExp 11-19'!D7</f>
        <v>0</v>
      </c>
      <c r="C6191" s="2" t="s">
        <v>4866</v>
      </c>
      <c r="D6191" t="b">
        <f t="shared" ca="1" si="95"/>
        <v>1</v>
      </c>
      <c r="E6191" cm="1">
        <f t="array" aca="1" ref="E6191" ca="1">IF(F6191&lt;&gt;"",INDIRECT("'"&amp;F6191&amp;"'!"&amp;G6191),"")</f>
        <v>0</v>
      </c>
      <c r="F6191" s="1175" t="s">
        <v>3614</v>
      </c>
      <c r="G6191" t="s">
        <v>3541</v>
      </c>
    </row>
    <row r="6192" spans="1:18" ht="15" customHeight="1">
      <c r="A6192">
        <v>6187</v>
      </c>
      <c r="B6192" s="6">
        <f>'EstExp 11-19'!E7</f>
        <v>0</v>
      </c>
      <c r="C6192" s="2" t="s">
        <v>4866</v>
      </c>
      <c r="D6192" t="b">
        <f t="shared" ca="1" si="95"/>
        <v>1</v>
      </c>
      <c r="E6192" cm="1">
        <f t="array" aca="1" ref="E6192" ca="1">IF(F6192&lt;&gt;"",INDIRECT("'"&amp;F6192&amp;"'!"&amp;G6192),"")</f>
        <v>0</v>
      </c>
      <c r="F6192" s="1175" t="s">
        <v>3614</v>
      </c>
      <c r="G6192" t="s">
        <v>4202</v>
      </c>
    </row>
    <row r="6193" spans="1:10" ht="15" customHeight="1">
      <c r="A6193">
        <v>6188</v>
      </c>
      <c r="B6193" s="6">
        <f>'EstExp 11-19'!F7</f>
        <v>0</v>
      </c>
      <c r="C6193" s="2" t="s">
        <v>4866</v>
      </c>
      <c r="D6193" t="b">
        <f t="shared" ca="1" si="95"/>
        <v>1</v>
      </c>
      <c r="E6193" cm="1">
        <f t="array" aca="1" ref="E6193" ca="1">IF(F6193&lt;&gt;"",INDIRECT("'"&amp;F6193&amp;"'!"&amp;G6193),"")</f>
        <v>0</v>
      </c>
      <c r="F6193" s="1175" t="s">
        <v>3614</v>
      </c>
      <c r="G6193" t="s">
        <v>3563</v>
      </c>
    </row>
    <row r="6194" spans="1:10" ht="15" customHeight="1">
      <c r="A6194">
        <v>6189</v>
      </c>
      <c r="B6194" s="6">
        <f>'EstExp 11-19'!G7</f>
        <v>0</v>
      </c>
      <c r="C6194" s="2" t="s">
        <v>4866</v>
      </c>
      <c r="D6194" t="b">
        <f t="shared" ca="1" si="95"/>
        <v>1</v>
      </c>
      <c r="E6194" cm="1">
        <f t="array" aca="1" ref="E6194" ca="1">IF(F6194&lt;&gt;"",INDIRECT("'"&amp;F6194&amp;"'!"&amp;G6194),"")</f>
        <v>0</v>
      </c>
      <c r="F6194" s="1175" t="s">
        <v>3614</v>
      </c>
      <c r="G6194" t="s">
        <v>4198</v>
      </c>
    </row>
    <row r="6195" spans="1:10" ht="15" customHeight="1">
      <c r="A6195">
        <v>6190</v>
      </c>
      <c r="B6195" s="6">
        <f>'EstExp 11-19'!H7</f>
        <v>0</v>
      </c>
      <c r="C6195" s="2" t="s">
        <v>4866</v>
      </c>
      <c r="D6195" t="b">
        <f t="shared" ca="1" si="95"/>
        <v>1</v>
      </c>
      <c r="E6195" cm="1">
        <f t="array" aca="1" ref="E6195" ca="1">IF(F6195&lt;&gt;"",INDIRECT("'"&amp;F6195&amp;"'!"&amp;G6195),"")</f>
        <v>0</v>
      </c>
      <c r="F6195" s="1175" t="s">
        <v>3614</v>
      </c>
      <c r="G6195" t="s">
        <v>4206</v>
      </c>
    </row>
    <row r="6196" spans="1:10" ht="15" customHeight="1">
      <c r="A6196">
        <v>6191</v>
      </c>
      <c r="B6196" s="6">
        <f>'EstExp 11-19'!I7</f>
        <v>0</v>
      </c>
      <c r="C6196" s="2" t="s">
        <v>4866</v>
      </c>
      <c r="D6196" t="b">
        <f t="shared" ca="1" si="95"/>
        <v>1</v>
      </c>
      <c r="E6196" cm="1">
        <f t="array" aca="1" ref="E6196" ca="1">IF(F6196&lt;&gt;"",INDIRECT("'"&amp;F6196&amp;"'!"&amp;G6196),"")</f>
        <v>0</v>
      </c>
      <c r="F6196" s="1175" t="s">
        <v>3614</v>
      </c>
      <c r="G6196" t="s">
        <v>3595</v>
      </c>
    </row>
    <row r="6197" spans="1:10" ht="15" customHeight="1">
      <c r="A6197">
        <v>6192</v>
      </c>
      <c r="B6197" s="6">
        <f>'EstExp 11-19'!J7</f>
        <v>0</v>
      </c>
      <c r="C6197" s="2" t="s">
        <v>4866</v>
      </c>
      <c r="D6197" t="b">
        <f t="shared" ca="1" si="95"/>
        <v>1</v>
      </c>
      <c r="E6197" cm="1">
        <f t="array" aca="1" ref="E6197" ca="1">IF(F6197&lt;&gt;"",INDIRECT("'"&amp;F6197&amp;"'!"&amp;G6197),"")</f>
        <v>0</v>
      </c>
      <c r="F6197" s="1175" t="s">
        <v>3614</v>
      </c>
      <c r="G6197" t="s">
        <v>4869</v>
      </c>
    </row>
    <row r="6198" spans="1:10" ht="15" customHeight="1">
      <c r="A6198">
        <v>6193</v>
      </c>
      <c r="B6198" s="6">
        <f>'EstExp 11-19'!K7</f>
        <v>0</v>
      </c>
      <c r="C6198" s="2" t="s">
        <v>4866</v>
      </c>
      <c r="D6198" t="b">
        <f t="shared" ca="1" si="95"/>
        <v>1</v>
      </c>
      <c r="E6198" cm="1">
        <f t="array" aca="1" ref="E6198" ca="1">IF(F6198&lt;&gt;"",INDIRECT("'"&amp;F6198&amp;"'!"&amp;G6198),"")</f>
        <v>0</v>
      </c>
      <c r="F6198" s="1175" t="s">
        <v>3614</v>
      </c>
      <c r="G6198" t="s">
        <v>4375</v>
      </c>
      <c r="H6198" s="3"/>
      <c r="I6198" s="3"/>
      <c r="J6198" s="3"/>
    </row>
    <row r="6199" spans="1:10" ht="15" customHeight="1">
      <c r="A6199">
        <v>6194</v>
      </c>
      <c r="B6199" s="6">
        <f>'EstExp 11-19'!I8</f>
        <v>0</v>
      </c>
      <c r="C6199" s="2" t="s">
        <v>4866</v>
      </c>
      <c r="D6199" t="b">
        <f t="shared" ca="1" si="95"/>
        <v>1</v>
      </c>
      <c r="E6199" cm="1">
        <f t="array" aca="1" ref="E6199" ca="1">IF(F6199&lt;&gt;"",INDIRECT("'"&amp;F6199&amp;"'!"&amp;G6199),"")</f>
        <v>0</v>
      </c>
      <c r="F6199" s="1175" t="s">
        <v>3614</v>
      </c>
      <c r="G6199" t="s">
        <v>4570</v>
      </c>
    </row>
    <row r="6200" spans="1:10" ht="15" customHeight="1">
      <c r="A6200">
        <v>6195</v>
      </c>
      <c r="B6200" s="6">
        <f>'EstExp 11-19'!J8</f>
        <v>0</v>
      </c>
      <c r="C6200" s="2" t="s">
        <v>4866</v>
      </c>
      <c r="D6200" t="b">
        <f t="shared" ca="1" si="95"/>
        <v>1</v>
      </c>
      <c r="E6200" cm="1">
        <f t="array" aca="1" ref="E6200" ca="1">IF(F6200&lt;&gt;"",INDIRECT("'"&amp;F6200&amp;"'!"&amp;G6200),"")</f>
        <v>0</v>
      </c>
      <c r="F6200" s="1175" t="s">
        <v>3614</v>
      </c>
      <c r="G6200" t="s">
        <v>4870</v>
      </c>
    </row>
    <row r="6201" spans="1:10" ht="15" customHeight="1">
      <c r="A6201">
        <v>6196</v>
      </c>
      <c r="B6201" s="6">
        <f>'EstExp 11-19'!C9</f>
        <v>0</v>
      </c>
      <c r="C6201" s="2" t="s">
        <v>4866</v>
      </c>
      <c r="D6201" t="b">
        <f t="shared" ca="1" si="95"/>
        <v>1</v>
      </c>
      <c r="E6201" cm="1">
        <f t="array" aca="1" ref="E6201" ca="1">IF(F6201&lt;&gt;"",INDIRECT("'"&amp;F6201&amp;"'!"&amp;G6201),"")</f>
        <v>0</v>
      </c>
      <c r="F6201" s="1175" t="s">
        <v>3614</v>
      </c>
      <c r="G6201" t="s">
        <v>4191</v>
      </c>
      <c r="H6201" s="3"/>
      <c r="I6201" s="3"/>
      <c r="J6201" s="3"/>
    </row>
    <row r="6202" spans="1:10" ht="15" customHeight="1">
      <c r="A6202">
        <v>6197</v>
      </c>
      <c r="B6202" s="6">
        <f>'EstExp 11-19'!D9</f>
        <v>0</v>
      </c>
      <c r="C6202" s="2" t="s">
        <v>4866</v>
      </c>
      <c r="D6202" t="b">
        <f t="shared" ca="1" si="95"/>
        <v>1</v>
      </c>
      <c r="E6202" cm="1">
        <f t="array" aca="1" ref="E6202" ca="1">IF(F6202&lt;&gt;"",INDIRECT("'"&amp;F6202&amp;"'!"&amp;G6202),"")</f>
        <v>0</v>
      </c>
      <c r="F6202" s="1175" t="s">
        <v>3614</v>
      </c>
      <c r="G6202" t="s">
        <v>4193</v>
      </c>
      <c r="H6202" s="3"/>
      <c r="I6202" s="3"/>
      <c r="J6202" s="3"/>
    </row>
    <row r="6203" spans="1:10" ht="15" customHeight="1">
      <c r="A6203">
        <v>6198</v>
      </c>
      <c r="B6203" s="6">
        <f>'EstExp 11-19'!E9</f>
        <v>0</v>
      </c>
      <c r="C6203" s="2" t="s">
        <v>4866</v>
      </c>
      <c r="D6203" t="b">
        <f t="shared" ca="1" si="95"/>
        <v>1</v>
      </c>
      <c r="E6203" cm="1">
        <f t="array" aca="1" ref="E6203" ca="1">IF(F6203&lt;&gt;"",INDIRECT("'"&amp;F6203&amp;"'!"&amp;G6203),"")</f>
        <v>0</v>
      </c>
      <c r="F6203" s="1175" t="s">
        <v>3614</v>
      </c>
      <c r="G6203" t="s">
        <v>4203</v>
      </c>
      <c r="H6203" s="3"/>
      <c r="I6203" s="3"/>
      <c r="J6203" s="3"/>
    </row>
    <row r="6204" spans="1:10" ht="15" customHeight="1">
      <c r="A6204">
        <v>6199</v>
      </c>
      <c r="B6204" s="6">
        <f>'EstExp 11-19'!F9</f>
        <v>0</v>
      </c>
      <c r="C6204" s="2" t="s">
        <v>4866</v>
      </c>
      <c r="D6204" t="b">
        <f t="shared" ca="1" si="95"/>
        <v>1</v>
      </c>
      <c r="E6204" cm="1">
        <f t="array" aca="1" ref="E6204" ca="1">IF(F6204&lt;&gt;"",INDIRECT("'"&amp;F6204&amp;"'!"&amp;G6204),"")</f>
        <v>0</v>
      </c>
      <c r="F6204" s="1175" t="s">
        <v>3614</v>
      </c>
      <c r="G6204" t="s">
        <v>4196</v>
      </c>
      <c r="H6204" s="3"/>
      <c r="I6204" s="3"/>
      <c r="J6204" s="3"/>
    </row>
    <row r="6205" spans="1:10" ht="15" customHeight="1">
      <c r="A6205">
        <v>6200</v>
      </c>
      <c r="B6205" s="6">
        <f>'EstExp 11-19'!G9</f>
        <v>0</v>
      </c>
      <c r="C6205" s="2" t="s">
        <v>4866</v>
      </c>
      <c r="D6205" t="b">
        <f t="shared" ca="1" si="95"/>
        <v>1</v>
      </c>
      <c r="E6205" cm="1">
        <f t="array" aca="1" ref="E6205" ca="1">IF(F6205&lt;&gt;"",INDIRECT("'"&amp;F6205&amp;"'!"&amp;G6205),"")</f>
        <v>0</v>
      </c>
      <c r="F6205" s="1175" t="s">
        <v>3614</v>
      </c>
      <c r="G6205" t="s">
        <v>4200</v>
      </c>
      <c r="H6205" s="3"/>
      <c r="I6205" s="3"/>
      <c r="J6205" s="3"/>
    </row>
    <row r="6206" spans="1:10" ht="15" customHeight="1">
      <c r="A6206">
        <v>6201</v>
      </c>
      <c r="B6206" s="6">
        <f>'EstExp 11-19'!H9</f>
        <v>0</v>
      </c>
      <c r="C6206" s="2" t="s">
        <v>4866</v>
      </c>
      <c r="D6206" t="b">
        <f t="shared" ca="1" si="95"/>
        <v>1</v>
      </c>
      <c r="E6206" cm="1">
        <f t="array" aca="1" ref="E6206" ca="1">IF(F6206&lt;&gt;"",INDIRECT("'"&amp;F6206&amp;"'!"&amp;G6206),"")</f>
        <v>0</v>
      </c>
      <c r="F6206" s="1175" t="s">
        <v>3614</v>
      </c>
      <c r="G6206" t="s">
        <v>4208</v>
      </c>
      <c r="H6206" s="3"/>
      <c r="I6206" s="3"/>
      <c r="J6206" s="3"/>
    </row>
    <row r="6207" spans="1:10" ht="15" customHeight="1">
      <c r="A6207">
        <v>6202</v>
      </c>
      <c r="B6207" s="6">
        <f>'EstExp 11-19'!I9</f>
        <v>0</v>
      </c>
      <c r="C6207" s="2" t="s">
        <v>4866</v>
      </c>
      <c r="D6207" t="b">
        <f t="shared" ca="1" si="95"/>
        <v>1</v>
      </c>
      <c r="E6207" cm="1">
        <f t="array" aca="1" ref="E6207" ca="1">IF(F6207&lt;&gt;"",INDIRECT("'"&amp;F6207&amp;"'!"&amp;G6207),"")</f>
        <v>0</v>
      </c>
      <c r="F6207" s="1175" t="s">
        <v>3614</v>
      </c>
      <c r="G6207" t="s">
        <v>4323</v>
      </c>
      <c r="H6207" s="3"/>
      <c r="I6207" s="3"/>
      <c r="J6207" s="3"/>
    </row>
    <row r="6208" spans="1:10" ht="15" customHeight="1">
      <c r="A6208">
        <v>6203</v>
      </c>
      <c r="B6208" s="6">
        <f>'EstExp 11-19'!J9</f>
        <v>0</v>
      </c>
      <c r="C6208" s="2" t="s">
        <v>4866</v>
      </c>
      <c r="D6208" t="b">
        <f t="shared" ca="1" si="95"/>
        <v>1</v>
      </c>
      <c r="E6208" cm="1">
        <f t="array" aca="1" ref="E6208" ca="1">IF(F6208&lt;&gt;"",INDIRECT("'"&amp;F6208&amp;"'!"&amp;G6208),"")</f>
        <v>0</v>
      </c>
      <c r="F6208" s="1175" t="s">
        <v>3614</v>
      </c>
      <c r="G6208" t="s">
        <v>4871</v>
      </c>
      <c r="H6208" s="3"/>
      <c r="I6208" s="3"/>
      <c r="J6208" s="3"/>
    </row>
    <row r="6209" spans="1:10" ht="15" customHeight="1">
      <c r="A6209">
        <v>6204</v>
      </c>
      <c r="B6209" s="6">
        <f>'EstExp 11-19'!K9</f>
        <v>0</v>
      </c>
      <c r="C6209" s="2" t="s">
        <v>4866</v>
      </c>
      <c r="D6209" t="b">
        <f t="shared" ca="1" si="95"/>
        <v>1</v>
      </c>
      <c r="E6209" cm="1">
        <f t="array" aca="1" ref="E6209" ca="1">IF(F6209&lt;&gt;"",INDIRECT("'"&amp;F6209&amp;"'!"&amp;G6209),"")</f>
        <v>0</v>
      </c>
      <c r="F6209" s="1175" t="s">
        <v>3614</v>
      </c>
      <c r="G6209" t="s">
        <v>4376</v>
      </c>
      <c r="H6209" s="3"/>
      <c r="I6209" s="3"/>
      <c r="J6209" s="3"/>
    </row>
    <row r="6210" spans="1:10" ht="15" customHeight="1">
      <c r="A6210">
        <v>6205</v>
      </c>
      <c r="B6210" s="6">
        <f>'EstExp 11-19'!I10</f>
        <v>0</v>
      </c>
      <c r="C6210" s="2" t="s">
        <v>4866</v>
      </c>
      <c r="D6210" t="b">
        <f t="shared" ca="1" si="95"/>
        <v>1</v>
      </c>
      <c r="E6210" cm="1">
        <f t="array" aca="1" ref="E6210" ca="1">IF(F6210&lt;&gt;"",INDIRECT("'"&amp;F6210&amp;"'!"&amp;G6210),"")</f>
        <v>0</v>
      </c>
      <c r="F6210" s="1175" t="s">
        <v>3614</v>
      </c>
      <c r="G6210" t="s">
        <v>3596</v>
      </c>
      <c r="H6210" s="3"/>
      <c r="I6210" s="3"/>
      <c r="J6210" s="3"/>
    </row>
    <row r="6211" spans="1:10" ht="15" customHeight="1">
      <c r="A6211">
        <v>6206</v>
      </c>
      <c r="B6211" s="6">
        <f>'EstExp 11-19'!J10</f>
        <v>0</v>
      </c>
      <c r="C6211" s="2" t="s">
        <v>4866</v>
      </c>
      <c r="D6211" t="b">
        <f t="shared" ca="1" si="95"/>
        <v>1</v>
      </c>
      <c r="E6211" cm="1">
        <f t="array" aca="1" ref="E6211" ca="1">IF(F6211&lt;&gt;"",INDIRECT("'"&amp;F6211&amp;"'!"&amp;G6211),"")</f>
        <v>0</v>
      </c>
      <c r="F6211" s="1175" t="s">
        <v>3614</v>
      </c>
      <c r="G6211" t="s">
        <v>4872</v>
      </c>
      <c r="H6211" s="3"/>
      <c r="I6211" s="3"/>
      <c r="J6211" s="3"/>
    </row>
    <row r="6212" spans="1:10" ht="15" customHeight="1">
      <c r="A6212">
        <v>6207</v>
      </c>
      <c r="B6212" s="6">
        <f>'EstExp 11-19'!C11</f>
        <v>0</v>
      </c>
      <c r="C6212" s="2" t="s">
        <v>4866</v>
      </c>
      <c r="D6212" t="b">
        <f t="shared" ca="1" si="95"/>
        <v>1</v>
      </c>
      <c r="E6212" cm="1">
        <f t="array" aca="1" ref="E6212" ca="1">IF(F6212&lt;&gt;"",INDIRECT("'"&amp;F6212&amp;"'!"&amp;G6212),"")</f>
        <v>0</v>
      </c>
      <c r="F6212" s="1175" t="s">
        <v>3614</v>
      </c>
      <c r="G6212" t="s">
        <v>3529</v>
      </c>
      <c r="H6212" s="3"/>
      <c r="I6212" s="3"/>
      <c r="J6212" s="3"/>
    </row>
    <row r="6213" spans="1:10" ht="15" customHeight="1">
      <c r="A6213">
        <v>6208</v>
      </c>
      <c r="B6213" s="6">
        <f>'EstExp 11-19'!D11</f>
        <v>0</v>
      </c>
      <c r="C6213" s="2" t="s">
        <v>4866</v>
      </c>
      <c r="D6213" t="b">
        <f t="shared" ca="1" si="95"/>
        <v>1</v>
      </c>
      <c r="E6213" cm="1">
        <f t="array" aca="1" ref="E6213" ca="1">IF(F6213&lt;&gt;"",INDIRECT("'"&amp;F6213&amp;"'!"&amp;G6213),"")</f>
        <v>0</v>
      </c>
      <c r="F6213" s="1175" t="s">
        <v>3614</v>
      </c>
      <c r="G6213" t="s">
        <v>3543</v>
      </c>
    </row>
    <row r="6214" spans="1:10" ht="15" customHeight="1">
      <c r="A6214">
        <v>6209</v>
      </c>
      <c r="B6214" s="6">
        <f>'EstExp 11-19'!E11</f>
        <v>0</v>
      </c>
      <c r="C6214" s="2" t="s">
        <v>4866</v>
      </c>
      <c r="D6214" t="b">
        <f t="shared" ca="1" si="95"/>
        <v>1</v>
      </c>
      <c r="E6214" cm="1">
        <f t="array" aca="1" ref="E6214" ca="1">IF(F6214&lt;&gt;"",INDIRECT("'"&amp;F6214&amp;"'!"&amp;G6214),"")</f>
        <v>0</v>
      </c>
      <c r="F6214" s="1175" t="s">
        <v>3614</v>
      </c>
      <c r="G6214" t="s">
        <v>3554</v>
      </c>
    </row>
    <row r="6215" spans="1:10" ht="15" customHeight="1">
      <c r="A6215">
        <v>6210</v>
      </c>
      <c r="B6215" s="6">
        <f>'EstExp 11-19'!F11</f>
        <v>0</v>
      </c>
      <c r="C6215" s="2" t="s">
        <v>4866</v>
      </c>
      <c r="D6215" t="b">
        <f t="shared" ca="1" si="95"/>
        <v>1</v>
      </c>
      <c r="E6215" cm="1">
        <f t="array" aca="1" ref="E6215" ca="1">IF(F6215&lt;&gt;"",INDIRECT("'"&amp;F6215&amp;"'!"&amp;G6215),"")</f>
        <v>0</v>
      </c>
      <c r="F6215" s="1175" t="s">
        <v>3614</v>
      </c>
      <c r="G6215" t="s">
        <v>3565</v>
      </c>
    </row>
    <row r="6216" spans="1:10" ht="15" customHeight="1">
      <c r="A6216">
        <v>6211</v>
      </c>
      <c r="B6216" s="6">
        <f>'EstExp 11-19'!G11</f>
        <v>0</v>
      </c>
      <c r="C6216" s="2" t="s">
        <v>4866</v>
      </c>
      <c r="D6216" t="b">
        <f t="shared" ca="1" si="95"/>
        <v>1</v>
      </c>
      <c r="E6216" cm="1">
        <f t="array" aca="1" ref="E6216" ca="1">IF(F6216&lt;&gt;"",INDIRECT("'"&amp;F6216&amp;"'!"&amp;G6216),"")</f>
        <v>0</v>
      </c>
      <c r="F6216" s="1175" t="s">
        <v>3614</v>
      </c>
      <c r="G6216" t="s">
        <v>3576</v>
      </c>
    </row>
    <row r="6217" spans="1:10" ht="15" customHeight="1">
      <c r="A6217">
        <v>6212</v>
      </c>
      <c r="B6217" s="6">
        <f>'EstExp 11-19'!H11</f>
        <v>0</v>
      </c>
      <c r="C6217" s="2" t="s">
        <v>4866</v>
      </c>
      <c r="D6217" t="b">
        <f t="shared" ca="1" si="95"/>
        <v>1</v>
      </c>
      <c r="E6217" cm="1">
        <f t="array" aca="1" ref="E6217" ca="1">IF(F6217&lt;&gt;"",INDIRECT("'"&amp;F6217&amp;"'!"&amp;G6217),"")</f>
        <v>0</v>
      </c>
      <c r="F6217" s="1175" t="s">
        <v>3614</v>
      </c>
      <c r="G6217" t="s">
        <v>3587</v>
      </c>
      <c r="H6217" s="3"/>
      <c r="I6217" s="3"/>
      <c r="J6217" s="3"/>
    </row>
    <row r="6218" spans="1:10" ht="15" customHeight="1">
      <c r="A6218">
        <v>6213</v>
      </c>
      <c r="B6218" s="6">
        <f>'EstExp 11-19'!I11</f>
        <v>0</v>
      </c>
      <c r="C6218" s="2" t="s">
        <v>4866</v>
      </c>
      <c r="D6218" t="b">
        <f t="shared" ca="1" si="95"/>
        <v>1</v>
      </c>
      <c r="E6218" cm="1">
        <f t="array" aca="1" ref="E6218" ca="1">IF(F6218&lt;&gt;"",INDIRECT("'"&amp;F6218&amp;"'!"&amp;G6218),"")</f>
        <v>0</v>
      </c>
      <c r="F6218" s="1175" t="s">
        <v>3614</v>
      </c>
      <c r="G6218" t="s">
        <v>3597</v>
      </c>
    </row>
    <row r="6219" spans="1:10" ht="15" customHeight="1">
      <c r="A6219">
        <v>6214</v>
      </c>
      <c r="B6219" s="6">
        <f>'EstExp 11-19'!J11</f>
        <v>0</v>
      </c>
      <c r="C6219" s="2" t="s">
        <v>4866</v>
      </c>
      <c r="D6219" t="b">
        <f t="shared" ca="1" si="95"/>
        <v>1</v>
      </c>
      <c r="E6219" cm="1">
        <f t="array" aca="1" ref="E6219" ca="1">IF(F6219&lt;&gt;"",INDIRECT("'"&amp;F6219&amp;"'!"&amp;G6219),"")</f>
        <v>0</v>
      </c>
      <c r="F6219" s="1175" t="s">
        <v>3614</v>
      </c>
      <c r="G6219" t="s">
        <v>4873</v>
      </c>
    </row>
    <row r="6220" spans="1:10" ht="15" customHeight="1">
      <c r="A6220">
        <v>6215</v>
      </c>
      <c r="B6220" s="6">
        <f>'EstExp 11-19'!K11</f>
        <v>0</v>
      </c>
      <c r="C6220" s="2" t="s">
        <v>4866</v>
      </c>
      <c r="D6220" t="b">
        <f t="shared" ca="1" si="95"/>
        <v>1</v>
      </c>
      <c r="E6220" cm="1">
        <f t="array" aca="1" ref="E6220" ca="1">IF(F6220&lt;&gt;"",INDIRECT("'"&amp;F6220&amp;"'!"&amp;G6220),"")</f>
        <v>0</v>
      </c>
      <c r="F6220" s="1175" t="s">
        <v>3614</v>
      </c>
      <c r="G6220" t="s">
        <v>3606</v>
      </c>
    </row>
    <row r="6221" spans="1:10" ht="15" customHeight="1">
      <c r="A6221">
        <v>6216</v>
      </c>
      <c r="B6221" s="6">
        <f>'EstExp 11-19'!I12</f>
        <v>0</v>
      </c>
      <c r="C6221" s="2" t="s">
        <v>4866</v>
      </c>
      <c r="D6221" t="b">
        <f t="shared" ca="1" si="95"/>
        <v>1</v>
      </c>
      <c r="E6221" cm="1">
        <f t="array" aca="1" ref="E6221" ca="1">IF(F6221&lt;&gt;"",INDIRECT("'"&amp;F6221&amp;"'!"&amp;G6221),"")</f>
        <v>0</v>
      </c>
      <c r="F6221" s="1175" t="s">
        <v>3614</v>
      </c>
      <c r="G6221" t="s">
        <v>3598</v>
      </c>
    </row>
    <row r="6222" spans="1:10" ht="15" customHeight="1">
      <c r="A6222">
        <v>6217</v>
      </c>
      <c r="B6222" s="6">
        <f>'EstExp 11-19'!J12</f>
        <v>0</v>
      </c>
      <c r="C6222" s="2" t="s">
        <v>4866</v>
      </c>
      <c r="D6222" t="b">
        <f t="shared" ca="1" si="95"/>
        <v>1</v>
      </c>
      <c r="E6222" cm="1">
        <f t="array" aca="1" ref="E6222" ca="1">IF(F6222&lt;&gt;"",INDIRECT("'"&amp;F6222&amp;"'!"&amp;G6222),"")</f>
        <v>0</v>
      </c>
      <c r="F6222" s="1175" t="s">
        <v>3614</v>
      </c>
      <c r="G6222" t="s">
        <v>4895</v>
      </c>
    </row>
    <row r="6223" spans="1:10" ht="15" customHeight="1">
      <c r="A6223">
        <v>6218</v>
      </c>
      <c r="B6223" s="6">
        <f>'EstExp 11-19'!I13</f>
        <v>9048</v>
      </c>
      <c r="C6223" s="2" t="s">
        <v>4866</v>
      </c>
      <c r="D6223" t="b">
        <f t="shared" ca="1" si="95"/>
        <v>1</v>
      </c>
      <c r="E6223" cm="1">
        <f t="array" aca="1" ref="E6223" ca="1">IF(F6223&lt;&gt;"",INDIRECT("'"&amp;F6223&amp;"'!"&amp;G6223),"")</f>
        <v>9048</v>
      </c>
      <c r="F6223" s="1175" t="s">
        <v>3614</v>
      </c>
      <c r="G6223" t="s">
        <v>3599</v>
      </c>
    </row>
    <row r="6224" spans="1:10" ht="15" customHeight="1">
      <c r="A6224">
        <v>6219</v>
      </c>
      <c r="B6224" s="6">
        <f>'EstExp 11-19'!J13</f>
        <v>0</v>
      </c>
      <c r="C6224" s="2" t="s">
        <v>4866</v>
      </c>
      <c r="D6224" t="b">
        <f t="shared" ca="1" si="95"/>
        <v>1</v>
      </c>
      <c r="E6224" cm="1">
        <f t="array" aca="1" ref="E6224" ca="1">IF(F6224&lt;&gt;"",INDIRECT("'"&amp;F6224&amp;"'!"&amp;G6224),"")</f>
        <v>0</v>
      </c>
      <c r="F6224" s="1175" t="s">
        <v>3614</v>
      </c>
      <c r="G6224" t="s">
        <v>3505</v>
      </c>
    </row>
    <row r="6225" spans="1:10" ht="15" customHeight="1">
      <c r="A6225">
        <v>6220</v>
      </c>
      <c r="B6225" s="6">
        <f>'EstExp 11-19'!I14</f>
        <v>0</v>
      </c>
      <c r="C6225" s="2" t="s">
        <v>4866</v>
      </c>
      <c r="D6225" t="b">
        <f t="shared" ca="1" si="95"/>
        <v>1</v>
      </c>
      <c r="E6225" cm="1">
        <f t="array" aca="1" ref="E6225" ca="1">IF(F6225&lt;&gt;"",INDIRECT("'"&amp;F6225&amp;"'!"&amp;G6225),"")</f>
        <v>0</v>
      </c>
      <c r="F6225" s="1175" t="s">
        <v>3614</v>
      </c>
      <c r="G6225" t="s">
        <v>4844</v>
      </c>
    </row>
    <row r="6226" spans="1:10" ht="15" customHeight="1">
      <c r="A6226">
        <v>6221</v>
      </c>
      <c r="B6226" s="6">
        <f>'EstExp 11-19'!J14</f>
        <v>0</v>
      </c>
      <c r="C6226" s="2" t="s">
        <v>4866</v>
      </c>
      <c r="D6226" t="b">
        <f t="shared" ca="1" si="95"/>
        <v>1</v>
      </c>
      <c r="E6226" cm="1">
        <f t="array" aca="1" ref="E6226" ca="1">IF(F6226&lt;&gt;"",INDIRECT("'"&amp;F6226&amp;"'!"&amp;G6226),"")</f>
        <v>0</v>
      </c>
      <c r="F6226" s="1175" t="s">
        <v>3614</v>
      </c>
      <c r="G6226" t="s">
        <v>3508</v>
      </c>
    </row>
    <row r="6227" spans="1:10" ht="15" customHeight="1">
      <c r="A6227">
        <v>6222</v>
      </c>
      <c r="B6227" s="6">
        <f>'EstExp 11-19'!I15</f>
        <v>0</v>
      </c>
      <c r="C6227" s="2" t="s">
        <v>4866</v>
      </c>
      <c r="D6227" t="b">
        <f t="shared" ca="1" si="95"/>
        <v>1</v>
      </c>
      <c r="E6227" cm="1">
        <f t="array" aca="1" ref="E6227" ca="1">IF(F6227&lt;&gt;"",INDIRECT("'"&amp;F6227&amp;"'!"&amp;G6227),"")</f>
        <v>0</v>
      </c>
      <c r="F6227" s="1175" t="s">
        <v>3614</v>
      </c>
      <c r="G6227" t="s">
        <v>3600</v>
      </c>
    </row>
    <row r="6228" spans="1:10" ht="15" customHeight="1">
      <c r="A6228">
        <v>6223</v>
      </c>
      <c r="B6228" s="6">
        <f>'EstExp 11-19'!J15</f>
        <v>0</v>
      </c>
      <c r="C6228" s="2" t="s">
        <v>4866</v>
      </c>
      <c r="D6228" t="b">
        <f t="shared" ca="1" si="95"/>
        <v>1</v>
      </c>
      <c r="E6228" cm="1">
        <f t="array" aca="1" ref="E6228" ca="1">IF(F6228&lt;&gt;"",INDIRECT("'"&amp;F6228&amp;"'!"&amp;G6228),"")</f>
        <v>0</v>
      </c>
      <c r="F6228" s="1175" t="s">
        <v>3614</v>
      </c>
      <c r="G6228" t="s">
        <v>4898</v>
      </c>
    </row>
    <row r="6229" spans="1:10" ht="15" customHeight="1">
      <c r="A6229">
        <v>6224</v>
      </c>
      <c r="B6229" s="6">
        <f>'EstExp 11-19'!I16</f>
        <v>0</v>
      </c>
      <c r="C6229" s="2" t="s">
        <v>4866</v>
      </c>
      <c r="D6229" t="b">
        <f t="shared" ca="1" si="95"/>
        <v>1</v>
      </c>
      <c r="E6229" cm="1">
        <f t="array" aca="1" ref="E6229" ca="1">IF(F6229&lt;&gt;"",INDIRECT("'"&amp;F6229&amp;"'!"&amp;G6229),"")</f>
        <v>0</v>
      </c>
      <c r="F6229" s="1175" t="s">
        <v>3614</v>
      </c>
      <c r="G6229" t="s">
        <v>4845</v>
      </c>
    </row>
    <row r="6230" spans="1:10" ht="15" customHeight="1">
      <c r="A6230">
        <v>6225</v>
      </c>
      <c r="B6230" s="6">
        <f>'EstExp 11-19'!J16</f>
        <v>0</v>
      </c>
      <c r="C6230" s="2" t="s">
        <v>4866</v>
      </c>
      <c r="D6230" t="b">
        <f t="shared" ca="1" si="95"/>
        <v>1</v>
      </c>
      <c r="E6230" cm="1">
        <f t="array" aca="1" ref="E6230" ca="1">IF(F6230&lt;&gt;"",INDIRECT("'"&amp;F6230&amp;"'!"&amp;G6230),"")</f>
        <v>0</v>
      </c>
      <c r="F6230" s="1175" t="s">
        <v>3614</v>
      </c>
      <c r="G6230" t="s">
        <v>4896</v>
      </c>
    </row>
    <row r="6231" spans="1:10" ht="15" customHeight="1">
      <c r="A6231">
        <v>6226</v>
      </c>
      <c r="B6231" s="6">
        <f>'EstExp 11-19'!C17</f>
        <v>0</v>
      </c>
      <c r="C6231" s="2" t="s">
        <v>4866</v>
      </c>
      <c r="D6231" t="b">
        <f t="shared" ca="1" si="95"/>
        <v>1</v>
      </c>
      <c r="E6231" cm="1">
        <f t="array" aca="1" ref="E6231" ca="1">IF(F6231&lt;&gt;"",INDIRECT("'"&amp;F6231&amp;"'!"&amp;G6231),"")</f>
        <v>0</v>
      </c>
      <c r="F6231" s="1175" t="s">
        <v>3614</v>
      </c>
      <c r="G6231" t="s">
        <v>3535</v>
      </c>
    </row>
    <row r="6232" spans="1:10" ht="15" customHeight="1">
      <c r="A6232">
        <v>6227</v>
      </c>
      <c r="B6232" s="6">
        <f>'EstExp 11-19'!D17</f>
        <v>0</v>
      </c>
      <c r="C6232" s="2" t="s">
        <v>4866</v>
      </c>
      <c r="D6232" t="b">
        <f t="shared" ca="1" si="95"/>
        <v>1</v>
      </c>
      <c r="E6232" cm="1">
        <f t="array" aca="1" ref="E6232" ca="1">IF(F6232&lt;&gt;"",INDIRECT("'"&amp;F6232&amp;"'!"&amp;G6232),"")</f>
        <v>0</v>
      </c>
      <c r="F6232" s="1175" t="s">
        <v>3614</v>
      </c>
      <c r="G6232" t="s">
        <v>3548</v>
      </c>
    </row>
    <row r="6233" spans="1:10" ht="15" customHeight="1">
      <c r="A6233">
        <v>6228</v>
      </c>
      <c r="B6233" s="6">
        <f>'EstExp 11-19'!E17</f>
        <v>0</v>
      </c>
      <c r="C6233" s="2" t="s">
        <v>4866</v>
      </c>
      <c r="D6233" t="b">
        <f t="shared" ca="1" si="95"/>
        <v>1</v>
      </c>
      <c r="E6233" cm="1">
        <f t="array" aca="1" ref="E6233" ca="1">IF(F6233&lt;&gt;"",INDIRECT("'"&amp;F6233&amp;"'!"&amp;G6233),"")</f>
        <v>0</v>
      </c>
      <c r="F6233" s="1175" t="s">
        <v>3614</v>
      </c>
      <c r="G6233" t="s">
        <v>4204</v>
      </c>
    </row>
    <row r="6234" spans="1:10" ht="15" customHeight="1">
      <c r="A6234">
        <v>6229</v>
      </c>
      <c r="B6234" s="6">
        <f>'EstExp 11-19'!F17</f>
        <v>0</v>
      </c>
      <c r="C6234" s="2" t="s">
        <v>4866</v>
      </c>
      <c r="D6234" t="b">
        <f t="shared" ca="1" si="95"/>
        <v>1</v>
      </c>
      <c r="E6234" cm="1">
        <f t="array" aca="1" ref="E6234" ca="1">IF(F6234&lt;&gt;"",INDIRECT("'"&amp;F6234&amp;"'!"&amp;G6234),"")</f>
        <v>0</v>
      </c>
      <c r="F6234" s="1175" t="s">
        <v>3614</v>
      </c>
      <c r="G6234" t="s">
        <v>3570</v>
      </c>
    </row>
    <row r="6235" spans="1:10" ht="15" customHeight="1">
      <c r="A6235">
        <v>6230</v>
      </c>
      <c r="B6235" s="6">
        <f>'EstExp 11-19'!G17</f>
        <v>0</v>
      </c>
      <c r="C6235" s="2" t="s">
        <v>4866</v>
      </c>
      <c r="D6235" t="b">
        <f t="shared" ca="1" si="95"/>
        <v>1</v>
      </c>
      <c r="E6235" cm="1">
        <f t="array" aca="1" ref="E6235" ca="1">IF(F6235&lt;&gt;"",INDIRECT("'"&amp;F6235&amp;"'!"&amp;G6235),"")</f>
        <v>0</v>
      </c>
      <c r="F6235" s="1175" t="s">
        <v>3614</v>
      </c>
      <c r="G6235" t="s">
        <v>3580</v>
      </c>
    </row>
    <row r="6236" spans="1:10" ht="15" customHeight="1">
      <c r="A6236">
        <v>6231</v>
      </c>
      <c r="B6236" s="6">
        <f>'EstExp 11-19'!H17</f>
        <v>0</v>
      </c>
      <c r="C6236" s="2" t="s">
        <v>4866</v>
      </c>
      <c r="D6236" t="b">
        <f t="shared" ca="1" si="95"/>
        <v>1</v>
      </c>
      <c r="E6236" cm="1">
        <f t="array" aca="1" ref="E6236" ca="1">IF(F6236&lt;&gt;"",INDIRECT("'"&amp;F6236&amp;"'!"&amp;G6236),"")</f>
        <v>0</v>
      </c>
      <c r="F6236" s="1175" t="s">
        <v>3614</v>
      </c>
      <c r="G6236" t="s">
        <v>4834</v>
      </c>
    </row>
    <row r="6237" spans="1:10" ht="15" customHeight="1">
      <c r="A6237">
        <v>6232</v>
      </c>
      <c r="B6237" s="6">
        <f>'EstExp 11-19'!I17</f>
        <v>0</v>
      </c>
      <c r="C6237" s="2" t="s">
        <v>4866</v>
      </c>
      <c r="D6237" t="b">
        <f t="shared" ca="1" si="95"/>
        <v>1</v>
      </c>
      <c r="E6237" cm="1">
        <f t="array" aca="1" ref="E6237" ca="1">IF(F6237&lt;&gt;"",INDIRECT("'"&amp;F6237&amp;"'!"&amp;G6237),"")</f>
        <v>0</v>
      </c>
      <c r="F6237" s="1175" t="s">
        <v>3614</v>
      </c>
      <c r="G6237" t="s">
        <v>4846</v>
      </c>
    </row>
    <row r="6238" spans="1:10" ht="15" customHeight="1">
      <c r="A6238">
        <v>6233</v>
      </c>
      <c r="B6238" s="6">
        <f>'EstExp 11-19'!J17</f>
        <v>0</v>
      </c>
      <c r="C6238" s="2" t="s">
        <v>4866</v>
      </c>
      <c r="D6238" t="b">
        <f t="shared" ca="1" si="95"/>
        <v>1</v>
      </c>
      <c r="E6238" cm="1">
        <f t="array" aca="1" ref="E6238" ca="1">IF(F6238&lt;&gt;"",INDIRECT("'"&amp;F6238&amp;"'!"&amp;G6238),"")</f>
        <v>0</v>
      </c>
      <c r="F6238" s="1175" t="s">
        <v>3614</v>
      </c>
      <c r="G6238" t="s">
        <v>4897</v>
      </c>
    </row>
    <row r="6239" spans="1:10" ht="15" customHeight="1">
      <c r="A6239">
        <v>6234</v>
      </c>
      <c r="B6239" s="6">
        <f>'EstExp 11-19'!K17</f>
        <v>0</v>
      </c>
      <c r="C6239" s="2" t="s">
        <v>4866</v>
      </c>
      <c r="D6239" t="b">
        <f t="shared" ca="1" si="95"/>
        <v>1</v>
      </c>
      <c r="E6239" cm="1">
        <f t="array" aca="1" ref="E6239" ca="1">IF(F6239&lt;&gt;"",INDIRECT("'"&amp;F6239&amp;"'!"&amp;G6239),"")</f>
        <v>0</v>
      </c>
      <c r="F6239" s="1175" t="s">
        <v>3614</v>
      </c>
      <c r="G6239" t="s">
        <v>3610</v>
      </c>
      <c r="H6239" s="3"/>
      <c r="I6239" s="3"/>
      <c r="J6239" s="3"/>
    </row>
    <row r="6240" spans="1:10" ht="15" customHeight="1">
      <c r="A6240">
        <v>6235</v>
      </c>
      <c r="B6240" s="6">
        <f>'EstExp 11-19'!I18</f>
        <v>0</v>
      </c>
      <c r="C6240" s="2" t="s">
        <v>4866</v>
      </c>
      <c r="D6240" t="b">
        <f t="shared" ca="1" si="95"/>
        <v>1</v>
      </c>
      <c r="E6240" cm="1">
        <f t="array" aca="1" ref="E6240" ca="1">IF(F6240&lt;&gt;"",INDIRECT("'"&amp;F6240&amp;"'!"&amp;G6240),"")</f>
        <v>0</v>
      </c>
      <c r="F6240" s="1175" t="s">
        <v>3614</v>
      </c>
      <c r="G6240" t="s">
        <v>4847</v>
      </c>
      <c r="H6240" s="3"/>
      <c r="I6240" s="3"/>
      <c r="J6240" s="3"/>
    </row>
    <row r="6241" spans="1:10" ht="15" customHeight="1">
      <c r="A6241">
        <v>6236</v>
      </c>
      <c r="B6241" s="6">
        <f>'EstExp 11-19'!I19</f>
        <v>0</v>
      </c>
      <c r="C6241" s="2" t="s">
        <v>4866</v>
      </c>
      <c r="D6241" t="b">
        <f t="shared" ca="1" si="95"/>
        <v>1</v>
      </c>
      <c r="E6241" cm="1">
        <f t="array" aca="1" ref="E6241" ca="1">IF(F6241&lt;&gt;"",INDIRECT("'"&amp;F6241&amp;"'!"&amp;G6241),"")</f>
        <v>0</v>
      </c>
      <c r="F6241" s="1175" t="s">
        <v>3614</v>
      </c>
      <c r="G6241" t="s">
        <v>3601</v>
      </c>
      <c r="H6241" s="3"/>
      <c r="I6241" s="3"/>
      <c r="J6241" s="3"/>
    </row>
    <row r="6242" spans="1:10" ht="15" customHeight="1">
      <c r="A6242">
        <v>6237</v>
      </c>
      <c r="B6242" s="6">
        <f>'EstExp 11-19'!J19</f>
        <v>0</v>
      </c>
      <c r="C6242" s="2" t="s">
        <v>4866</v>
      </c>
      <c r="D6242" t="b">
        <f t="shared" ca="1" si="95"/>
        <v>1</v>
      </c>
      <c r="E6242" cm="1">
        <f t="array" aca="1" ref="E6242" ca="1">IF(F6242&lt;&gt;"",INDIRECT("'"&amp;F6242&amp;"'!"&amp;G6242),"")</f>
        <v>0</v>
      </c>
      <c r="F6242" s="1175" t="s">
        <v>3614</v>
      </c>
      <c r="G6242" t="s">
        <v>4875</v>
      </c>
      <c r="H6242" s="3"/>
      <c r="I6242" s="3"/>
      <c r="J6242" s="3"/>
    </row>
    <row r="6243" spans="1:10" ht="15" customHeight="1">
      <c r="A6243">
        <v>6238</v>
      </c>
      <c r="B6243" s="6">
        <f>'EstExp 11-19'!H20</f>
        <v>0</v>
      </c>
      <c r="C6243" s="2" t="s">
        <v>4866</v>
      </c>
      <c r="D6243" t="b">
        <f t="shared" ca="1" si="95"/>
        <v>1</v>
      </c>
      <c r="E6243" cm="1">
        <f t="array" aca="1" ref="E6243" ca="1">IF(F6243&lt;&gt;"",INDIRECT("'"&amp;F6243&amp;"'!"&amp;G6243),"")</f>
        <v>0</v>
      </c>
      <c r="F6243" s="1175" t="s">
        <v>3614</v>
      </c>
      <c r="G6243" t="s">
        <v>3592</v>
      </c>
      <c r="H6243" s="3"/>
      <c r="I6243" s="3"/>
      <c r="J6243" s="3"/>
    </row>
    <row r="6244" spans="1:10" ht="15" customHeight="1">
      <c r="A6244">
        <v>6239</v>
      </c>
      <c r="B6244" s="6">
        <f>'EstExp 11-19'!K20</f>
        <v>0</v>
      </c>
      <c r="C6244" s="2" t="s">
        <v>4866</v>
      </c>
      <c r="D6244" t="b">
        <f t="shared" ca="1" si="95"/>
        <v>1</v>
      </c>
      <c r="E6244" cm="1">
        <f t="array" aca="1" ref="E6244" ca="1">IF(F6244&lt;&gt;"",INDIRECT("'"&amp;F6244&amp;"'!"&amp;G6244),"")</f>
        <v>0</v>
      </c>
      <c r="F6244" s="1175" t="s">
        <v>3614</v>
      </c>
      <c r="G6244" t="s">
        <v>3612</v>
      </c>
      <c r="H6244" s="3"/>
      <c r="I6244" s="3"/>
      <c r="J6244" s="3"/>
    </row>
    <row r="6245" spans="1:10" ht="15" customHeight="1">
      <c r="A6245">
        <v>6240</v>
      </c>
      <c r="B6245" s="6">
        <f>'EstExp 11-19'!H21</f>
        <v>0</v>
      </c>
      <c r="C6245" s="2" t="s">
        <v>4866</v>
      </c>
      <c r="D6245" t="b">
        <f t="shared" ca="1" si="95"/>
        <v>1</v>
      </c>
      <c r="E6245" cm="1">
        <f t="array" aca="1" ref="E6245" ca="1">IF(F6245&lt;&gt;"",INDIRECT("'"&amp;F6245&amp;"'!"&amp;G6245),"")</f>
        <v>0</v>
      </c>
      <c r="F6245" s="1175" t="s">
        <v>3614</v>
      </c>
      <c r="G6245" t="s">
        <v>3593</v>
      </c>
      <c r="H6245" s="3"/>
      <c r="I6245" s="3"/>
      <c r="J6245" s="3"/>
    </row>
    <row r="6246" spans="1:10" ht="15" customHeight="1">
      <c r="A6246">
        <v>6241</v>
      </c>
      <c r="B6246" s="6">
        <f>'EstExp 11-19'!K21</f>
        <v>0</v>
      </c>
      <c r="C6246" s="2" t="s">
        <v>4866</v>
      </c>
      <c r="D6246" t="b">
        <f t="shared" ca="1" si="95"/>
        <v>1</v>
      </c>
      <c r="E6246" cm="1">
        <f t="array" aca="1" ref="E6246" ca="1">IF(F6246&lt;&gt;"",INDIRECT("'"&amp;F6246&amp;"'!"&amp;G6246),"")</f>
        <v>0</v>
      </c>
      <c r="F6246" s="1175" t="s">
        <v>3614</v>
      </c>
      <c r="G6246" t="s">
        <v>3613</v>
      </c>
      <c r="H6246" s="3"/>
      <c r="I6246" s="3"/>
      <c r="J6246" s="3"/>
    </row>
    <row r="6247" spans="1:10" ht="15" customHeight="1">
      <c r="A6247">
        <v>6242</v>
      </c>
      <c r="B6247" s="6">
        <f>'EstExp 11-19'!H22</f>
        <v>0</v>
      </c>
      <c r="C6247" s="2" t="s">
        <v>4866</v>
      </c>
      <c r="D6247" t="b">
        <f t="shared" ca="1" si="95"/>
        <v>1</v>
      </c>
      <c r="E6247" cm="1">
        <f t="array" aca="1" ref="E6247" ca="1">IF(F6247&lt;&gt;"",INDIRECT("'"&amp;F6247&amp;"'!"&amp;G6247),"")</f>
        <v>0</v>
      </c>
      <c r="F6247" s="1175" t="s">
        <v>3614</v>
      </c>
      <c r="G6247" t="s">
        <v>4209</v>
      </c>
      <c r="H6247" s="3"/>
      <c r="I6247" s="3"/>
      <c r="J6247" s="3"/>
    </row>
    <row r="6248" spans="1:10" ht="15" customHeight="1">
      <c r="A6248">
        <v>6243</v>
      </c>
      <c r="B6248" s="6">
        <f>'EstExp 11-19'!K22</f>
        <v>0</v>
      </c>
      <c r="C6248" s="2" t="s">
        <v>4866</v>
      </c>
      <c r="D6248" t="b">
        <f t="shared" ca="1" si="95"/>
        <v>1</v>
      </c>
      <c r="E6248" cm="1">
        <f t="array" aca="1" ref="E6248" ca="1">IF(F6248&lt;&gt;"",INDIRECT("'"&amp;F6248&amp;"'!"&amp;G6248),"")</f>
        <v>0</v>
      </c>
      <c r="F6248" s="1175" t="s">
        <v>3614</v>
      </c>
      <c r="G6248" t="s">
        <v>4377</v>
      </c>
      <c r="H6248" s="3"/>
      <c r="I6248" s="3"/>
      <c r="J6248" s="3"/>
    </row>
    <row r="6249" spans="1:10" ht="15" customHeight="1">
      <c r="A6249">
        <v>6244</v>
      </c>
      <c r="B6249" s="6">
        <f>'EstExp 11-19'!H23</f>
        <v>0</v>
      </c>
      <c r="C6249" s="2" t="s">
        <v>4866</v>
      </c>
      <c r="D6249" t="b">
        <f t="shared" ca="1" si="95"/>
        <v>1</v>
      </c>
      <c r="E6249" cm="1">
        <f t="array" aca="1" ref="E6249" ca="1">IF(F6249&lt;&gt;"",INDIRECT("'"&amp;F6249&amp;"'!"&amp;G6249),"")</f>
        <v>0</v>
      </c>
      <c r="F6249" s="1175" t="s">
        <v>3614</v>
      </c>
      <c r="G6249" t="s">
        <v>4991</v>
      </c>
      <c r="H6249" s="3"/>
      <c r="I6249" s="3"/>
      <c r="J6249" s="3"/>
    </row>
    <row r="6250" spans="1:10" ht="15" customHeight="1">
      <c r="A6250">
        <v>6245</v>
      </c>
      <c r="B6250" s="6">
        <f>'EstExp 11-19'!K23</f>
        <v>0</v>
      </c>
      <c r="C6250" s="2" t="s">
        <v>4866</v>
      </c>
      <c r="D6250" t="b">
        <f t="shared" ref="D6250:D6313" ca="1" si="96">E6250=B6250</f>
        <v>1</v>
      </c>
      <c r="E6250" cm="1">
        <f t="array" aca="1" ref="E6250" ca="1">IF(F6250&lt;&gt;"",INDIRECT("'"&amp;F6250&amp;"'!"&amp;G6250),"")</f>
        <v>0</v>
      </c>
      <c r="F6250" s="1175" t="s">
        <v>3614</v>
      </c>
      <c r="G6250" t="s">
        <v>4992</v>
      </c>
    </row>
    <row r="6251" spans="1:10" ht="15" customHeight="1">
      <c r="A6251">
        <v>6246</v>
      </c>
      <c r="B6251" s="6">
        <f>'EstExp 11-19'!H24</f>
        <v>0</v>
      </c>
      <c r="C6251" s="2" t="s">
        <v>4866</v>
      </c>
      <c r="D6251" t="b">
        <f t="shared" ca="1" si="96"/>
        <v>1</v>
      </c>
      <c r="E6251" cm="1">
        <f t="array" aca="1" ref="E6251" ca="1">IF(F6251&lt;&gt;"",INDIRECT("'"&amp;F6251&amp;"'!"&amp;G6251),"")</f>
        <v>0</v>
      </c>
      <c r="F6251" s="1175" t="s">
        <v>3614</v>
      </c>
      <c r="G6251" t="s">
        <v>4993</v>
      </c>
    </row>
    <row r="6252" spans="1:10" ht="15" customHeight="1">
      <c r="A6252">
        <v>6247</v>
      </c>
      <c r="B6252" s="6">
        <f>'EstExp 11-19'!K24</f>
        <v>0</v>
      </c>
      <c r="C6252" s="2" t="s">
        <v>4866</v>
      </c>
      <c r="D6252" t="b">
        <f t="shared" ca="1" si="96"/>
        <v>1</v>
      </c>
      <c r="E6252" cm="1">
        <f t="array" aca="1" ref="E6252" ca="1">IF(F6252&lt;&gt;"",INDIRECT("'"&amp;F6252&amp;"'!"&amp;G6252),"")</f>
        <v>0</v>
      </c>
      <c r="F6252" s="1175" t="s">
        <v>3614</v>
      </c>
      <c r="G6252" t="s">
        <v>4994</v>
      </c>
    </row>
    <row r="6253" spans="1:10" ht="15" customHeight="1">
      <c r="A6253">
        <v>6248</v>
      </c>
      <c r="B6253" s="6">
        <f>'EstExp 11-19'!H25</f>
        <v>0</v>
      </c>
      <c r="C6253" s="2" t="s">
        <v>4866</v>
      </c>
      <c r="D6253" t="b">
        <f t="shared" ca="1" si="96"/>
        <v>1</v>
      </c>
      <c r="E6253" cm="1">
        <f t="array" aca="1" ref="E6253" ca="1">IF(F6253&lt;&gt;"",INDIRECT("'"&amp;F6253&amp;"'!"&amp;G6253),"")</f>
        <v>0</v>
      </c>
      <c r="F6253" s="1175" t="s">
        <v>3614</v>
      </c>
      <c r="G6253" t="s">
        <v>4995</v>
      </c>
    </row>
    <row r="6254" spans="1:10" ht="15" customHeight="1">
      <c r="A6254">
        <v>6249</v>
      </c>
      <c r="B6254" s="6">
        <f>'EstExp 11-19'!K25</f>
        <v>0</v>
      </c>
      <c r="C6254" s="2" t="s">
        <v>4866</v>
      </c>
      <c r="D6254" t="b">
        <f t="shared" ca="1" si="96"/>
        <v>1</v>
      </c>
      <c r="E6254" cm="1">
        <f t="array" aca="1" ref="E6254" ca="1">IF(F6254&lt;&gt;"",INDIRECT("'"&amp;F6254&amp;"'!"&amp;G6254),"")</f>
        <v>0</v>
      </c>
      <c r="F6254" s="1175" t="s">
        <v>3614</v>
      </c>
      <c r="G6254" t="s">
        <v>4996</v>
      </c>
    </row>
    <row r="6255" spans="1:10" ht="15" customHeight="1">
      <c r="A6255">
        <v>6250</v>
      </c>
      <c r="B6255" s="6">
        <f>'EstExp 11-19'!H26</f>
        <v>0</v>
      </c>
      <c r="C6255" s="2" t="s">
        <v>4866</v>
      </c>
      <c r="D6255" t="b">
        <f t="shared" ca="1" si="96"/>
        <v>1</v>
      </c>
      <c r="E6255" cm="1">
        <f t="array" aca="1" ref="E6255" ca="1">IF(F6255&lt;&gt;"",INDIRECT("'"&amp;F6255&amp;"'!"&amp;G6255),"")</f>
        <v>0</v>
      </c>
      <c r="F6255" s="1175" t="s">
        <v>3614</v>
      </c>
      <c r="G6255" t="s">
        <v>4997</v>
      </c>
    </row>
    <row r="6256" spans="1:10" ht="15" customHeight="1">
      <c r="A6256">
        <v>6251</v>
      </c>
      <c r="B6256" s="6">
        <f>'EstExp 11-19'!K26</f>
        <v>0</v>
      </c>
      <c r="C6256" s="2" t="s">
        <v>4866</v>
      </c>
      <c r="D6256" t="b">
        <f t="shared" ca="1" si="96"/>
        <v>1</v>
      </c>
      <c r="E6256" cm="1">
        <f t="array" aca="1" ref="E6256" ca="1">IF(F6256&lt;&gt;"",INDIRECT("'"&amp;F6256&amp;"'!"&amp;G6256),"")</f>
        <v>0</v>
      </c>
      <c r="F6256" s="1175" t="s">
        <v>3614</v>
      </c>
      <c r="G6256" t="s">
        <v>4998</v>
      </c>
    </row>
    <row r="6257" spans="1:7" ht="15" customHeight="1">
      <c r="A6257">
        <v>6252</v>
      </c>
      <c r="B6257" s="6">
        <f>'EstExp 11-19'!H27</f>
        <v>0</v>
      </c>
      <c r="C6257" s="2" t="s">
        <v>4866</v>
      </c>
      <c r="D6257" t="b">
        <f t="shared" ca="1" si="96"/>
        <v>1</v>
      </c>
      <c r="E6257" cm="1">
        <f t="array" aca="1" ref="E6257" ca="1">IF(F6257&lt;&gt;"",INDIRECT("'"&amp;F6257&amp;"'!"&amp;G6257),"")</f>
        <v>0</v>
      </c>
      <c r="F6257" s="1175" t="s">
        <v>3614</v>
      </c>
      <c r="G6257" t="s">
        <v>4999</v>
      </c>
    </row>
    <row r="6258" spans="1:7" ht="15" customHeight="1">
      <c r="A6258">
        <v>6253</v>
      </c>
      <c r="B6258" s="6">
        <f>'EstExp 11-19'!K27</f>
        <v>0</v>
      </c>
      <c r="C6258" s="2" t="s">
        <v>4866</v>
      </c>
      <c r="D6258" t="b">
        <f t="shared" ca="1" si="96"/>
        <v>1</v>
      </c>
      <c r="E6258" cm="1">
        <f t="array" aca="1" ref="E6258" ca="1">IF(F6258&lt;&gt;"",INDIRECT("'"&amp;F6258&amp;"'!"&amp;G6258),"")</f>
        <v>0</v>
      </c>
      <c r="F6258" s="1175" t="s">
        <v>3614</v>
      </c>
      <c r="G6258" t="s">
        <v>5000</v>
      </c>
    </row>
    <row r="6259" spans="1:7" ht="15" customHeight="1">
      <c r="A6259">
        <v>6254</v>
      </c>
      <c r="B6259" s="6">
        <f>'EstExp 11-19'!H28</f>
        <v>0</v>
      </c>
      <c r="C6259" s="2" t="s">
        <v>4866</v>
      </c>
      <c r="D6259" t="b">
        <f t="shared" ca="1" si="96"/>
        <v>1</v>
      </c>
      <c r="E6259" cm="1">
        <f t="array" aca="1" ref="E6259" ca="1">IF(F6259&lt;&gt;"",INDIRECT("'"&amp;F6259&amp;"'!"&amp;G6259),"")</f>
        <v>0</v>
      </c>
      <c r="F6259" s="1175" t="s">
        <v>3614</v>
      </c>
      <c r="G6259" t="s">
        <v>4373</v>
      </c>
    </row>
    <row r="6260" spans="1:7" ht="15" customHeight="1">
      <c r="A6260">
        <v>6255</v>
      </c>
      <c r="B6260" s="6">
        <f>'EstExp 11-19'!K28</f>
        <v>0</v>
      </c>
      <c r="C6260" s="2" t="s">
        <v>4866</v>
      </c>
      <c r="D6260" t="b">
        <f t="shared" ca="1" si="96"/>
        <v>1</v>
      </c>
      <c r="E6260" cm="1">
        <f t="array" aca="1" ref="E6260" ca="1">IF(F6260&lt;&gt;"",INDIRECT("'"&amp;F6260&amp;"'!"&amp;G6260),"")</f>
        <v>0</v>
      </c>
      <c r="F6260" s="1175" t="s">
        <v>3614</v>
      </c>
      <c r="G6260" t="s">
        <v>4378</v>
      </c>
    </row>
    <row r="6261" spans="1:7" ht="15" customHeight="1">
      <c r="A6261">
        <v>6256</v>
      </c>
      <c r="B6261" s="6">
        <f>'EstExp 11-19'!H29</f>
        <v>0</v>
      </c>
      <c r="C6261" s="2" t="s">
        <v>4866</v>
      </c>
      <c r="D6261" t="b">
        <f t="shared" ca="1" si="96"/>
        <v>1</v>
      </c>
      <c r="E6261" cm="1">
        <f t="array" aca="1" ref="E6261" ca="1">IF(F6261&lt;&gt;"",INDIRECT("'"&amp;F6261&amp;"'!"&amp;G6261),"")</f>
        <v>0</v>
      </c>
      <c r="F6261" s="1175" t="s">
        <v>3614</v>
      </c>
      <c r="G6261" t="s">
        <v>5001</v>
      </c>
    </row>
    <row r="6262" spans="1:7" ht="15" customHeight="1">
      <c r="A6262">
        <v>6257</v>
      </c>
      <c r="B6262" s="6">
        <f>'EstExp 11-19'!K29</f>
        <v>0</v>
      </c>
      <c r="C6262" s="2" t="s">
        <v>4866</v>
      </c>
      <c r="D6262" t="b">
        <f t="shared" ca="1" si="96"/>
        <v>1</v>
      </c>
      <c r="E6262" cm="1">
        <f t="array" aca="1" ref="E6262" ca="1">IF(F6262&lt;&gt;"",INDIRECT("'"&amp;F6262&amp;"'!"&amp;G6262),"")</f>
        <v>0</v>
      </c>
      <c r="F6262" s="1175" t="s">
        <v>3614</v>
      </c>
      <c r="G6262" t="s">
        <v>5002</v>
      </c>
    </row>
    <row r="6263" spans="1:7" ht="15" customHeight="1">
      <c r="A6263">
        <v>6258</v>
      </c>
      <c r="B6263" s="6">
        <f>'EstExp 11-19'!H30</f>
        <v>0</v>
      </c>
      <c r="C6263" s="2" t="s">
        <v>4866</v>
      </c>
      <c r="D6263" t="b">
        <f t="shared" ca="1" si="96"/>
        <v>1</v>
      </c>
      <c r="E6263" cm="1">
        <f t="array" aca="1" ref="E6263" ca="1">IF(F6263&lt;&gt;"",INDIRECT("'"&amp;F6263&amp;"'!"&amp;G6263),"")</f>
        <v>0</v>
      </c>
      <c r="F6263" s="1175" t="s">
        <v>3614</v>
      </c>
      <c r="G6263" t="s">
        <v>4225</v>
      </c>
    </row>
    <row r="6264" spans="1:7" ht="15" customHeight="1">
      <c r="A6264">
        <v>6259</v>
      </c>
      <c r="B6264" s="6">
        <f>'EstExp 11-19'!K30</f>
        <v>0</v>
      </c>
      <c r="C6264" s="2" t="s">
        <v>4866</v>
      </c>
      <c r="D6264" t="b">
        <f t="shared" ca="1" si="96"/>
        <v>1</v>
      </c>
      <c r="E6264" cm="1">
        <f t="array" aca="1" ref="E6264" ca="1">IF(F6264&lt;&gt;"",INDIRECT("'"&amp;F6264&amp;"'!"&amp;G6264),"")</f>
        <v>0</v>
      </c>
      <c r="F6264" s="1175" t="s">
        <v>3614</v>
      </c>
      <c r="G6264" t="s">
        <v>4379</v>
      </c>
    </row>
    <row r="6265" spans="1:7" ht="15" customHeight="1">
      <c r="A6265">
        <v>6260</v>
      </c>
      <c r="B6265" s="6">
        <f>'EstExp 11-19'!H31</f>
        <v>0</v>
      </c>
      <c r="C6265" s="2" t="s">
        <v>4866</v>
      </c>
      <c r="D6265" t="b">
        <f t="shared" ca="1" si="96"/>
        <v>1</v>
      </c>
      <c r="E6265" cm="1">
        <f t="array" aca="1" ref="E6265" ca="1">IF(F6265&lt;&gt;"",INDIRECT("'"&amp;F6265&amp;"'!"&amp;G6265),"")</f>
        <v>0</v>
      </c>
      <c r="F6265" s="1175" t="s">
        <v>3614</v>
      </c>
      <c r="G6265" t="s">
        <v>5003</v>
      </c>
    </row>
    <row r="6266" spans="1:7" ht="15" customHeight="1">
      <c r="A6266">
        <v>6261</v>
      </c>
      <c r="B6266" s="6">
        <f>'EstExp 11-19'!K31</f>
        <v>0</v>
      </c>
      <c r="C6266" s="2" t="s">
        <v>4866</v>
      </c>
      <c r="D6266" t="b">
        <f t="shared" ca="1" si="96"/>
        <v>1</v>
      </c>
      <c r="E6266" cm="1">
        <f t="array" aca="1" ref="E6266" ca="1">IF(F6266&lt;&gt;"",INDIRECT("'"&amp;F6266&amp;"'!"&amp;G6266),"")</f>
        <v>0</v>
      </c>
      <c r="F6266" s="1175" t="s">
        <v>3614</v>
      </c>
      <c r="G6266" t="s">
        <v>5004</v>
      </c>
    </row>
    <row r="6267" spans="1:7" ht="15" customHeight="1">
      <c r="A6267">
        <v>6262</v>
      </c>
      <c r="B6267" s="6">
        <f>'EstExp 11-19'!H32</f>
        <v>0</v>
      </c>
      <c r="C6267" s="2" t="s">
        <v>4866</v>
      </c>
      <c r="D6267" t="b">
        <f t="shared" ca="1" si="96"/>
        <v>1</v>
      </c>
      <c r="E6267" cm="1">
        <f t="array" aca="1" ref="E6267" ca="1">IF(F6267&lt;&gt;"",INDIRECT("'"&amp;F6267&amp;"'!"&amp;G6267),"")</f>
        <v>0</v>
      </c>
      <c r="F6267" s="1175" t="s">
        <v>3614</v>
      </c>
      <c r="G6267" t="s">
        <v>5005</v>
      </c>
    </row>
    <row r="6268" spans="1:7" ht="15" customHeight="1">
      <c r="A6268">
        <v>6263</v>
      </c>
      <c r="B6268" s="6">
        <f>'EstExp 11-19'!K32</f>
        <v>0</v>
      </c>
      <c r="C6268" s="2" t="s">
        <v>4866</v>
      </c>
      <c r="D6268" t="b">
        <f t="shared" ca="1" si="96"/>
        <v>1</v>
      </c>
      <c r="E6268" cm="1">
        <f t="array" aca="1" ref="E6268" ca="1">IF(F6268&lt;&gt;"",INDIRECT("'"&amp;F6268&amp;"'!"&amp;G6268),"")</f>
        <v>0</v>
      </c>
      <c r="F6268" s="1175" t="s">
        <v>3614</v>
      </c>
      <c r="G6268" t="s">
        <v>5006</v>
      </c>
    </row>
    <row r="6269" spans="1:7" ht="15" customHeight="1">
      <c r="A6269">
        <v>6264</v>
      </c>
      <c r="B6269" s="6">
        <f>'EstExp 11-19'!I34</f>
        <v>9048</v>
      </c>
      <c r="C6269" s="2" t="s">
        <v>4866</v>
      </c>
      <c r="D6269" t="b">
        <f t="shared" ca="1" si="96"/>
        <v>1</v>
      </c>
      <c r="E6269" cm="1">
        <f t="array" aca="1" ref="E6269" ca="1">IF(F6269&lt;&gt;"",INDIRECT("'"&amp;F6269&amp;"'!"&amp;G6269),"")</f>
        <v>9048</v>
      </c>
      <c r="F6269" s="1175" t="s">
        <v>3614</v>
      </c>
      <c r="G6269" t="s">
        <v>5007</v>
      </c>
    </row>
    <row r="6270" spans="1:7" ht="15" customHeight="1">
      <c r="A6270">
        <v>6265</v>
      </c>
      <c r="B6270" s="6">
        <f>'EstExp 11-19'!J34</f>
        <v>0</v>
      </c>
      <c r="C6270" s="2" t="s">
        <v>4866</v>
      </c>
      <c r="D6270" t="b">
        <f t="shared" ca="1" si="96"/>
        <v>1</v>
      </c>
      <c r="E6270" cm="1">
        <f t="array" aca="1" ref="E6270" ca="1">IF(F6270&lt;&gt;"",INDIRECT("'"&amp;F6270&amp;"'!"&amp;G6270),"")</f>
        <v>0</v>
      </c>
      <c r="F6270" s="1175" t="s">
        <v>3614</v>
      </c>
      <c r="G6270" t="s">
        <v>5008</v>
      </c>
    </row>
    <row r="6271" spans="1:7" ht="15" customHeight="1">
      <c r="A6271">
        <v>6266</v>
      </c>
      <c r="B6271" s="6">
        <f>'EstExp 11-19'!I38</f>
        <v>0</v>
      </c>
      <c r="C6271" s="2" t="s">
        <v>4866</v>
      </c>
      <c r="D6271" t="b">
        <f t="shared" ca="1" si="96"/>
        <v>1</v>
      </c>
      <c r="E6271" cm="1">
        <f t="array" aca="1" ref="E6271" ca="1">IF(F6271&lt;&gt;"",INDIRECT("'"&amp;F6271&amp;"'!"&amp;G6271),"")</f>
        <v>0</v>
      </c>
      <c r="F6271" s="1175" t="s">
        <v>3614</v>
      </c>
      <c r="G6271" t="s">
        <v>5009</v>
      </c>
    </row>
    <row r="6272" spans="1:7" ht="15" customHeight="1">
      <c r="A6272">
        <v>6267</v>
      </c>
      <c r="B6272" s="6">
        <f>'EstExp 11-19'!J38</f>
        <v>0</v>
      </c>
      <c r="C6272" s="2" t="s">
        <v>4866</v>
      </c>
      <c r="D6272" t="b">
        <f t="shared" ca="1" si="96"/>
        <v>1</v>
      </c>
      <c r="E6272" cm="1">
        <f t="array" aca="1" ref="E6272" ca="1">IF(F6272&lt;&gt;"",INDIRECT("'"&amp;F6272&amp;"'!"&amp;G6272),"")</f>
        <v>0</v>
      </c>
      <c r="F6272" s="1175" t="s">
        <v>3614</v>
      </c>
      <c r="G6272" t="s">
        <v>4884</v>
      </c>
    </row>
    <row r="6273" spans="1:10" ht="15" customHeight="1">
      <c r="A6273">
        <v>6268</v>
      </c>
      <c r="B6273" s="6">
        <f>'EstExp 11-19'!I39</f>
        <v>0</v>
      </c>
      <c r="C6273" s="2" t="s">
        <v>4866</v>
      </c>
      <c r="D6273" t="b">
        <f t="shared" ca="1" si="96"/>
        <v>1</v>
      </c>
      <c r="E6273" cm="1">
        <f t="array" aca="1" ref="E6273" ca="1">IF(F6273&lt;&gt;"",INDIRECT("'"&amp;F6273&amp;"'!"&amp;G6273),"")</f>
        <v>0</v>
      </c>
      <c r="F6273" s="1175" t="s">
        <v>3614</v>
      </c>
      <c r="G6273" t="s">
        <v>5010</v>
      </c>
    </row>
    <row r="6274" spans="1:10" ht="15" customHeight="1">
      <c r="A6274">
        <v>6269</v>
      </c>
      <c r="B6274" s="6">
        <f>'EstExp 11-19'!J39</f>
        <v>0</v>
      </c>
      <c r="C6274" s="2" t="s">
        <v>4866</v>
      </c>
      <c r="D6274" t="b">
        <f t="shared" ca="1" si="96"/>
        <v>1</v>
      </c>
      <c r="E6274" cm="1">
        <f t="array" aca="1" ref="E6274" ca="1">IF(F6274&lt;&gt;"",INDIRECT("'"&amp;F6274&amp;"'!"&amp;G6274),"")</f>
        <v>0</v>
      </c>
      <c r="F6274" s="1175" t="s">
        <v>3614</v>
      </c>
      <c r="G6274" t="s">
        <v>5011</v>
      </c>
      <c r="H6274" s="3"/>
      <c r="I6274" s="3"/>
      <c r="J6274" s="3"/>
    </row>
    <row r="6275" spans="1:10" ht="15" customHeight="1">
      <c r="A6275">
        <v>6270</v>
      </c>
      <c r="B6275" s="6">
        <f>'EstExp 11-19'!I40</f>
        <v>0</v>
      </c>
      <c r="C6275" s="2" t="s">
        <v>4866</v>
      </c>
      <c r="D6275" t="b">
        <f t="shared" ca="1" si="96"/>
        <v>1</v>
      </c>
      <c r="E6275" cm="1">
        <f t="array" aca="1" ref="E6275" ca="1">IF(F6275&lt;&gt;"",INDIRECT("'"&amp;F6275&amp;"'!"&amp;G6275),"")</f>
        <v>0</v>
      </c>
      <c r="F6275" s="1175" t="s">
        <v>3614</v>
      </c>
      <c r="G6275" t="s">
        <v>5012</v>
      </c>
    </row>
    <row r="6276" spans="1:10" ht="15" customHeight="1">
      <c r="A6276">
        <v>6271</v>
      </c>
      <c r="B6276" s="6">
        <f>'EstExp 11-19'!J40</f>
        <v>0</v>
      </c>
      <c r="C6276" s="2" t="s">
        <v>4866</v>
      </c>
      <c r="D6276" t="b">
        <f t="shared" ca="1" si="96"/>
        <v>1</v>
      </c>
      <c r="E6276" cm="1">
        <f t="array" aca="1" ref="E6276" ca="1">IF(F6276&lt;&gt;"",INDIRECT("'"&amp;F6276&amp;"'!"&amp;G6276),"")</f>
        <v>0</v>
      </c>
      <c r="F6276" s="1175" t="s">
        <v>3614</v>
      </c>
      <c r="G6276" t="s">
        <v>5013</v>
      </c>
    </row>
    <row r="6277" spans="1:10" ht="15" customHeight="1">
      <c r="A6277">
        <v>6272</v>
      </c>
      <c r="B6277" s="6">
        <f>'EstExp 11-19'!I41</f>
        <v>0</v>
      </c>
      <c r="C6277" s="2" t="s">
        <v>4866</v>
      </c>
      <c r="D6277" t="b">
        <f t="shared" ca="1" si="96"/>
        <v>1</v>
      </c>
      <c r="E6277" cm="1">
        <f t="array" aca="1" ref="E6277" ca="1">IF(F6277&lt;&gt;"",INDIRECT("'"&amp;F6277&amp;"'!"&amp;G6277),"")</f>
        <v>0</v>
      </c>
      <c r="F6277" s="1175" t="s">
        <v>3614</v>
      </c>
      <c r="G6277" t="s">
        <v>5014</v>
      </c>
    </row>
    <row r="6278" spans="1:10" ht="15" customHeight="1">
      <c r="A6278">
        <v>6273</v>
      </c>
      <c r="B6278" s="6">
        <f>'EstExp 11-19'!J41</f>
        <v>0</v>
      </c>
      <c r="C6278" s="2" t="s">
        <v>4866</v>
      </c>
      <c r="D6278" t="b">
        <f t="shared" ca="1" si="96"/>
        <v>1</v>
      </c>
      <c r="E6278" cm="1">
        <f t="array" aca="1" ref="E6278" ca="1">IF(F6278&lt;&gt;"",INDIRECT("'"&amp;F6278&amp;"'!"&amp;G6278),"")</f>
        <v>0</v>
      </c>
      <c r="F6278" s="1175" t="s">
        <v>3614</v>
      </c>
      <c r="G6278" t="s">
        <v>5015</v>
      </c>
    </row>
    <row r="6279" spans="1:10" ht="15" customHeight="1">
      <c r="A6279">
        <v>6274</v>
      </c>
      <c r="B6279" s="6">
        <f>'EstExp 11-19'!I42</f>
        <v>0</v>
      </c>
      <c r="C6279" s="2" t="s">
        <v>4866</v>
      </c>
      <c r="D6279" t="b">
        <f t="shared" ca="1" si="96"/>
        <v>1</v>
      </c>
      <c r="E6279" cm="1">
        <f t="array" aca="1" ref="E6279" ca="1">IF(F6279&lt;&gt;"",INDIRECT("'"&amp;F6279&amp;"'!"&amp;G6279),"")</f>
        <v>0</v>
      </c>
      <c r="F6279" s="1175" t="s">
        <v>3614</v>
      </c>
      <c r="G6279" t="s">
        <v>5016</v>
      </c>
    </row>
    <row r="6280" spans="1:10" ht="15" customHeight="1">
      <c r="A6280">
        <v>6275</v>
      </c>
      <c r="B6280" s="6">
        <f>'EstExp 11-19'!J42</f>
        <v>0</v>
      </c>
      <c r="C6280" s="2" t="s">
        <v>4866</v>
      </c>
      <c r="D6280" t="b">
        <f t="shared" ca="1" si="96"/>
        <v>1</v>
      </c>
      <c r="E6280" cm="1">
        <f t="array" aca="1" ref="E6280" ca="1">IF(F6280&lt;&gt;"",INDIRECT("'"&amp;F6280&amp;"'!"&amp;G6280),"")</f>
        <v>0</v>
      </c>
      <c r="F6280" s="1175" t="s">
        <v>3614</v>
      </c>
      <c r="G6280" t="s">
        <v>5017</v>
      </c>
      <c r="H6280" s="3"/>
      <c r="I6280" s="3"/>
      <c r="J6280" s="3"/>
    </row>
    <row r="6281" spans="1:10" ht="15" customHeight="1">
      <c r="A6281">
        <v>6276</v>
      </c>
      <c r="B6281" s="6">
        <f>'EstExp 11-19'!I43</f>
        <v>0</v>
      </c>
      <c r="C6281" s="2" t="s">
        <v>4866</v>
      </c>
      <c r="D6281" t="b">
        <f t="shared" ca="1" si="96"/>
        <v>1</v>
      </c>
      <c r="E6281" cm="1">
        <f t="array" aca="1" ref="E6281" ca="1">IF(F6281&lt;&gt;"",INDIRECT("'"&amp;F6281&amp;"'!"&amp;G6281),"")</f>
        <v>0</v>
      </c>
      <c r="F6281" s="1175" t="s">
        <v>3614</v>
      </c>
      <c r="G6281" t="s">
        <v>5018</v>
      </c>
    </row>
    <row r="6282" spans="1:10" ht="15" customHeight="1">
      <c r="A6282">
        <v>6277</v>
      </c>
      <c r="B6282" s="6">
        <f>'EstExp 11-19'!J43</f>
        <v>0</v>
      </c>
      <c r="C6282" s="2" t="s">
        <v>4866</v>
      </c>
      <c r="D6282" t="b">
        <f t="shared" ca="1" si="96"/>
        <v>1</v>
      </c>
      <c r="E6282" cm="1">
        <f t="array" aca="1" ref="E6282" ca="1">IF(F6282&lt;&gt;"",INDIRECT("'"&amp;F6282&amp;"'!"&amp;G6282),"")</f>
        <v>0</v>
      </c>
      <c r="F6282" s="1175" t="s">
        <v>3614</v>
      </c>
      <c r="G6282" t="s">
        <v>5019</v>
      </c>
    </row>
    <row r="6283" spans="1:10" ht="15" customHeight="1">
      <c r="A6283">
        <v>6278</v>
      </c>
      <c r="B6283" s="6">
        <f>'EstExp 11-19'!I44</f>
        <v>0</v>
      </c>
      <c r="C6283" s="2" t="s">
        <v>4866</v>
      </c>
      <c r="D6283" t="b">
        <f t="shared" ca="1" si="96"/>
        <v>1</v>
      </c>
      <c r="E6283" cm="1">
        <f t="array" aca="1" ref="E6283" ca="1">IF(F6283&lt;&gt;"",INDIRECT("'"&amp;F6283&amp;"'!"&amp;G6283),"")</f>
        <v>0</v>
      </c>
      <c r="F6283" s="1175" t="s">
        <v>3614</v>
      </c>
      <c r="G6283" t="s">
        <v>5020</v>
      </c>
    </row>
    <row r="6284" spans="1:10" ht="15" customHeight="1">
      <c r="A6284">
        <v>6279</v>
      </c>
      <c r="B6284" s="6">
        <f>'EstExp 11-19'!J44</f>
        <v>0</v>
      </c>
      <c r="C6284" s="2" t="s">
        <v>4866</v>
      </c>
      <c r="D6284" t="b">
        <f t="shared" ca="1" si="96"/>
        <v>1</v>
      </c>
      <c r="E6284" cm="1">
        <f t="array" aca="1" ref="E6284" ca="1">IF(F6284&lt;&gt;"",INDIRECT("'"&amp;F6284&amp;"'!"&amp;G6284),"")</f>
        <v>0</v>
      </c>
      <c r="F6284" s="1175" t="s">
        <v>3614</v>
      </c>
      <c r="G6284" t="s">
        <v>5021</v>
      </c>
    </row>
    <row r="6285" spans="1:10" ht="15" customHeight="1">
      <c r="A6285">
        <v>6280</v>
      </c>
      <c r="B6285" s="6">
        <f>'EstExp 11-19'!I46</f>
        <v>0</v>
      </c>
      <c r="C6285" s="2" t="s">
        <v>4866</v>
      </c>
      <c r="D6285" t="b">
        <f t="shared" ca="1" si="96"/>
        <v>1</v>
      </c>
      <c r="E6285" cm="1">
        <f t="array" aca="1" ref="E6285" ca="1">IF(F6285&lt;&gt;"",INDIRECT("'"&amp;F6285&amp;"'!"&amp;G6285),"")</f>
        <v>0</v>
      </c>
      <c r="F6285" s="1175" t="s">
        <v>3614</v>
      </c>
      <c r="G6285" t="s">
        <v>4347</v>
      </c>
    </row>
    <row r="6286" spans="1:10" ht="15" customHeight="1">
      <c r="A6286">
        <v>6281</v>
      </c>
      <c r="B6286" s="6">
        <f>'EstExp 11-19'!J46</f>
        <v>0</v>
      </c>
      <c r="C6286" s="2" t="s">
        <v>4866</v>
      </c>
      <c r="D6286" t="b">
        <f t="shared" ca="1" si="96"/>
        <v>1</v>
      </c>
      <c r="E6286" cm="1">
        <f t="array" aca="1" ref="E6286" ca="1">IF(F6286&lt;&gt;"",INDIRECT("'"&amp;F6286&amp;"'!"&amp;G6286),"")</f>
        <v>0</v>
      </c>
      <c r="F6286" s="1175" t="s">
        <v>3614</v>
      </c>
      <c r="G6286" t="s">
        <v>4885</v>
      </c>
      <c r="H6286" s="3"/>
      <c r="I6286" s="3"/>
      <c r="J6286" s="3"/>
    </row>
    <row r="6287" spans="1:10" ht="15" customHeight="1">
      <c r="A6287">
        <v>6282</v>
      </c>
      <c r="B6287" s="6">
        <f>'EstExp 11-19'!I47</f>
        <v>0</v>
      </c>
      <c r="C6287" s="2" t="s">
        <v>4866</v>
      </c>
      <c r="D6287" t="b">
        <f t="shared" ca="1" si="96"/>
        <v>1</v>
      </c>
      <c r="E6287" cm="1">
        <f t="array" aca="1" ref="E6287" ca="1">IF(F6287&lt;&gt;"",INDIRECT("'"&amp;F6287&amp;"'!"&amp;G6287),"")</f>
        <v>0</v>
      </c>
      <c r="F6287" s="1175" t="s">
        <v>3614</v>
      </c>
      <c r="G6287" t="s">
        <v>5022</v>
      </c>
    </row>
    <row r="6288" spans="1:10" ht="15" customHeight="1">
      <c r="A6288">
        <v>6283</v>
      </c>
      <c r="B6288" s="6">
        <f>'EstExp 11-19'!J47</f>
        <v>0</v>
      </c>
      <c r="C6288" s="2" t="s">
        <v>4866</v>
      </c>
      <c r="D6288" t="b">
        <f t="shared" ca="1" si="96"/>
        <v>1</v>
      </c>
      <c r="E6288" cm="1">
        <f t="array" aca="1" ref="E6288" ca="1">IF(F6288&lt;&gt;"",INDIRECT("'"&amp;F6288&amp;"'!"&amp;G6288),"")</f>
        <v>0</v>
      </c>
      <c r="F6288" s="1175" t="s">
        <v>3614</v>
      </c>
      <c r="G6288" t="s">
        <v>5023</v>
      </c>
    </row>
    <row r="6289" spans="1:10" ht="15" customHeight="1">
      <c r="A6289">
        <v>6284</v>
      </c>
      <c r="B6289" s="6">
        <f>'EstExp 11-19'!I48</f>
        <v>0</v>
      </c>
      <c r="C6289" s="2" t="s">
        <v>4866</v>
      </c>
      <c r="D6289" t="b">
        <f t="shared" ca="1" si="96"/>
        <v>1</v>
      </c>
      <c r="E6289" cm="1">
        <f t="array" aca="1" ref="E6289" ca="1">IF(F6289&lt;&gt;"",INDIRECT("'"&amp;F6289&amp;"'!"&amp;G6289),"")</f>
        <v>0</v>
      </c>
      <c r="F6289" s="1175" t="s">
        <v>3614</v>
      </c>
      <c r="G6289" t="s">
        <v>5024</v>
      </c>
    </row>
    <row r="6290" spans="1:10" ht="15" customHeight="1">
      <c r="A6290">
        <v>6285</v>
      </c>
      <c r="B6290" s="6">
        <f>'EstExp 11-19'!J48</f>
        <v>0</v>
      </c>
      <c r="C6290" s="2" t="s">
        <v>4866</v>
      </c>
      <c r="D6290" t="b">
        <f t="shared" ca="1" si="96"/>
        <v>1</v>
      </c>
      <c r="E6290" cm="1">
        <f t="array" aca="1" ref="E6290" ca="1">IF(F6290&lt;&gt;"",INDIRECT("'"&amp;F6290&amp;"'!"&amp;G6290),"")</f>
        <v>0</v>
      </c>
      <c r="F6290" s="1175" t="s">
        <v>3614</v>
      </c>
      <c r="G6290" t="s">
        <v>5025</v>
      </c>
    </row>
    <row r="6291" spans="1:10" ht="15" customHeight="1">
      <c r="A6291">
        <v>6286</v>
      </c>
      <c r="B6291" s="6">
        <f>'EstExp 11-19'!I49</f>
        <v>0</v>
      </c>
      <c r="C6291" s="2" t="s">
        <v>4866</v>
      </c>
      <c r="D6291" t="b">
        <f t="shared" ca="1" si="96"/>
        <v>1</v>
      </c>
      <c r="E6291" cm="1">
        <f t="array" aca="1" ref="E6291" ca="1">IF(F6291&lt;&gt;"",INDIRECT("'"&amp;F6291&amp;"'!"&amp;G6291),"")</f>
        <v>0</v>
      </c>
      <c r="F6291" s="1175" t="s">
        <v>3614</v>
      </c>
      <c r="G6291" t="s">
        <v>5026</v>
      </c>
    </row>
    <row r="6292" spans="1:10" ht="15" customHeight="1">
      <c r="A6292">
        <v>6287</v>
      </c>
      <c r="B6292" s="6">
        <f>'EstExp 11-19'!J49</f>
        <v>0</v>
      </c>
      <c r="C6292" s="2" t="s">
        <v>4866</v>
      </c>
      <c r="D6292" t="b">
        <f t="shared" ca="1" si="96"/>
        <v>1</v>
      </c>
      <c r="E6292" cm="1">
        <f t="array" aca="1" ref="E6292" ca="1">IF(F6292&lt;&gt;"",INDIRECT("'"&amp;F6292&amp;"'!"&amp;G6292),"")</f>
        <v>0</v>
      </c>
      <c r="F6292" s="1175" t="s">
        <v>3614</v>
      </c>
      <c r="G6292" t="s">
        <v>5027</v>
      </c>
      <c r="H6292" s="3"/>
      <c r="I6292" s="3"/>
      <c r="J6292" s="3"/>
    </row>
    <row r="6293" spans="1:10" ht="15" customHeight="1">
      <c r="A6293">
        <v>6288</v>
      </c>
      <c r="B6293" s="6">
        <f>'EstExp 11-19'!I51</f>
        <v>0</v>
      </c>
      <c r="C6293" s="2" t="s">
        <v>4866</v>
      </c>
      <c r="D6293" t="b">
        <f t="shared" ca="1" si="96"/>
        <v>1</v>
      </c>
      <c r="E6293" cm="1">
        <f t="array" aca="1" ref="E6293" ca="1">IF(F6293&lt;&gt;"",INDIRECT("'"&amp;F6293&amp;"'!"&amp;G6293),"")</f>
        <v>0</v>
      </c>
      <c r="F6293" s="1175" t="s">
        <v>3614</v>
      </c>
      <c r="G6293" t="s">
        <v>4190</v>
      </c>
    </row>
    <row r="6294" spans="1:10" ht="15" customHeight="1">
      <c r="A6294">
        <v>6289</v>
      </c>
      <c r="B6294" s="6">
        <f>'EstExp 11-19'!J51</f>
        <v>0</v>
      </c>
      <c r="C6294" s="2" t="s">
        <v>4866</v>
      </c>
      <c r="D6294" t="b">
        <f t="shared" ca="1" si="96"/>
        <v>1</v>
      </c>
      <c r="E6294" cm="1">
        <f t="array" aca="1" ref="E6294" ca="1">IF(F6294&lt;&gt;"",INDIRECT("'"&amp;F6294&amp;"'!"&amp;G6294),"")</f>
        <v>0</v>
      </c>
      <c r="F6294" s="1175" t="s">
        <v>3614</v>
      </c>
      <c r="G6294" t="s">
        <v>5028</v>
      </c>
    </row>
    <row r="6295" spans="1:10" ht="15" customHeight="1">
      <c r="A6295">
        <v>6290</v>
      </c>
      <c r="B6295" s="6">
        <f>'EstExp 11-19'!I52</f>
        <v>0</v>
      </c>
      <c r="C6295" s="2" t="s">
        <v>4866</v>
      </c>
      <c r="D6295" t="b">
        <f t="shared" ca="1" si="96"/>
        <v>1</v>
      </c>
      <c r="E6295" cm="1">
        <f t="array" aca="1" ref="E6295" ca="1">IF(F6295&lt;&gt;"",INDIRECT("'"&amp;F6295&amp;"'!"&amp;G6295),"")</f>
        <v>0</v>
      </c>
      <c r="F6295" s="1175" t="s">
        <v>3614</v>
      </c>
      <c r="G6295" t="s">
        <v>5029</v>
      </c>
    </row>
    <row r="6296" spans="1:10" ht="15" customHeight="1">
      <c r="A6296">
        <v>6291</v>
      </c>
      <c r="B6296" s="6">
        <f>'EstExp 11-19'!J52</f>
        <v>0</v>
      </c>
      <c r="C6296" s="2" t="s">
        <v>4866</v>
      </c>
      <c r="D6296" t="b">
        <f t="shared" ca="1" si="96"/>
        <v>1</v>
      </c>
      <c r="E6296" cm="1">
        <f t="array" aca="1" ref="E6296" ca="1">IF(F6296&lt;&gt;"",INDIRECT("'"&amp;F6296&amp;"'!"&amp;G6296),"")</f>
        <v>0</v>
      </c>
      <c r="F6296" s="1175" t="s">
        <v>3614</v>
      </c>
      <c r="G6296" t="s">
        <v>5030</v>
      </c>
    </row>
    <row r="6297" spans="1:10" ht="15" customHeight="1">
      <c r="A6297">
        <v>6292</v>
      </c>
      <c r="B6297" s="6">
        <f>'EstExp 11-19'!I53</f>
        <v>2081</v>
      </c>
      <c r="C6297" s="2" t="s">
        <v>4866</v>
      </c>
      <c r="D6297" t="b">
        <f t="shared" ca="1" si="96"/>
        <v>1</v>
      </c>
      <c r="E6297" cm="1">
        <f t="array" aca="1" ref="E6297" ca="1">IF(F6297&lt;&gt;"",INDIRECT("'"&amp;F6297&amp;"'!"&amp;G6297),"")</f>
        <v>2081</v>
      </c>
      <c r="F6297" s="1175" t="s">
        <v>3614</v>
      </c>
      <c r="G6297" t="s">
        <v>5031</v>
      </c>
    </row>
    <row r="6298" spans="1:10" ht="15" customHeight="1">
      <c r="A6298">
        <v>6293</v>
      </c>
      <c r="B6298" s="6">
        <f>'EstExp 11-19'!J53</f>
        <v>0</v>
      </c>
      <c r="C6298" s="2" t="s">
        <v>4866</v>
      </c>
      <c r="D6298" t="b">
        <f t="shared" ca="1" si="96"/>
        <v>1</v>
      </c>
      <c r="E6298" cm="1">
        <f t="array" aca="1" ref="E6298" ca="1">IF(F6298&lt;&gt;"",INDIRECT("'"&amp;F6298&amp;"'!"&amp;G6298),"")</f>
        <v>0</v>
      </c>
      <c r="F6298" s="1175" t="s">
        <v>3614</v>
      </c>
      <c r="G6298" t="s">
        <v>4865</v>
      </c>
    </row>
    <row r="6299" spans="1:10" ht="15" customHeight="1">
      <c r="A6299">
        <v>6294</v>
      </c>
      <c r="B6299" s="6">
        <f>'EstExp 11-19'!I55</f>
        <v>2081</v>
      </c>
      <c r="C6299" s="2" t="s">
        <v>4866</v>
      </c>
      <c r="D6299" t="b">
        <f t="shared" ca="1" si="96"/>
        <v>1</v>
      </c>
      <c r="E6299" cm="1">
        <f t="array" aca="1" ref="E6299" ca="1">IF(F6299&lt;&gt;"",INDIRECT("'"&amp;F6299&amp;"'!"&amp;G6299),"")</f>
        <v>2081</v>
      </c>
      <c r="F6299" s="1175" t="s">
        <v>3614</v>
      </c>
      <c r="G6299" t="s">
        <v>5032</v>
      </c>
    </row>
    <row r="6300" spans="1:10" ht="15" customHeight="1">
      <c r="A6300">
        <v>6295</v>
      </c>
      <c r="B6300" s="6">
        <f>'EstExp 11-19'!J55</f>
        <v>0</v>
      </c>
      <c r="C6300" s="2" t="s">
        <v>4866</v>
      </c>
      <c r="D6300" t="b">
        <f t="shared" ca="1" si="96"/>
        <v>1</v>
      </c>
      <c r="E6300" cm="1">
        <f t="array" aca="1" ref="E6300" ca="1">IF(F6300&lt;&gt;"",INDIRECT("'"&amp;F6300&amp;"'!"&amp;G6300),"")</f>
        <v>0</v>
      </c>
      <c r="F6300" s="1175" t="s">
        <v>3614</v>
      </c>
      <c r="G6300" t="s">
        <v>5033</v>
      </c>
    </row>
    <row r="6301" spans="1:10" ht="15" customHeight="1">
      <c r="A6301">
        <v>6296</v>
      </c>
      <c r="B6301" s="6">
        <f>'EstExp 11-19'!I57</f>
        <v>0</v>
      </c>
      <c r="C6301" s="2" t="s">
        <v>4866</v>
      </c>
      <c r="D6301" t="b">
        <f t="shared" ca="1" si="96"/>
        <v>1</v>
      </c>
      <c r="E6301" cm="1">
        <f t="array" aca="1" ref="E6301" ca="1">IF(F6301&lt;&gt;"",INDIRECT("'"&amp;F6301&amp;"'!"&amp;G6301),"")</f>
        <v>0</v>
      </c>
      <c r="F6301" s="1175" t="s">
        <v>3614</v>
      </c>
      <c r="G6301" t="s">
        <v>5034</v>
      </c>
    </row>
    <row r="6302" spans="1:10" ht="15" customHeight="1">
      <c r="A6302">
        <v>6297</v>
      </c>
      <c r="B6302" s="6">
        <f>'EstExp 11-19'!J57</f>
        <v>0</v>
      </c>
      <c r="C6302" s="2" t="s">
        <v>4866</v>
      </c>
      <c r="D6302" t="b">
        <f t="shared" ca="1" si="96"/>
        <v>1</v>
      </c>
      <c r="E6302" cm="1">
        <f t="array" aca="1" ref="E6302" ca="1">IF(F6302&lt;&gt;"",INDIRECT("'"&amp;F6302&amp;"'!"&amp;G6302),"")</f>
        <v>0</v>
      </c>
      <c r="F6302" s="1175" t="s">
        <v>3614</v>
      </c>
      <c r="G6302" t="s">
        <v>5035</v>
      </c>
    </row>
    <row r="6303" spans="1:10" ht="15" customHeight="1">
      <c r="A6303">
        <v>6298</v>
      </c>
      <c r="B6303" s="6">
        <f>'EstExp 11-19'!I58</f>
        <v>0</v>
      </c>
      <c r="C6303" s="2" t="s">
        <v>4866</v>
      </c>
      <c r="D6303" t="b">
        <f t="shared" ca="1" si="96"/>
        <v>1</v>
      </c>
      <c r="E6303" cm="1">
        <f t="array" aca="1" ref="E6303" ca="1">IF(F6303&lt;&gt;"",INDIRECT("'"&amp;F6303&amp;"'!"&amp;G6303),"")</f>
        <v>0</v>
      </c>
      <c r="F6303" s="1175" t="s">
        <v>3614</v>
      </c>
      <c r="G6303" t="s">
        <v>5036</v>
      </c>
    </row>
    <row r="6304" spans="1:10" ht="15" customHeight="1">
      <c r="A6304">
        <v>6299</v>
      </c>
      <c r="B6304" s="6">
        <f>'EstExp 11-19'!J58</f>
        <v>0</v>
      </c>
      <c r="C6304" s="2" t="s">
        <v>4866</v>
      </c>
      <c r="D6304" t="b">
        <f t="shared" ca="1" si="96"/>
        <v>1</v>
      </c>
      <c r="E6304" cm="1">
        <f t="array" aca="1" ref="E6304" ca="1">IF(F6304&lt;&gt;"",INDIRECT("'"&amp;F6304&amp;"'!"&amp;G6304),"")</f>
        <v>0</v>
      </c>
      <c r="F6304" s="1175" t="s">
        <v>3614</v>
      </c>
      <c r="G6304" t="s">
        <v>5037</v>
      </c>
      <c r="H6304" s="3"/>
      <c r="I6304" s="3"/>
      <c r="J6304" s="3"/>
    </row>
    <row r="6305" spans="1:10" ht="15" customHeight="1">
      <c r="A6305">
        <v>6300</v>
      </c>
      <c r="B6305" s="6">
        <f>'EstExp 11-19'!I59</f>
        <v>0</v>
      </c>
      <c r="C6305" s="2" t="s">
        <v>4866</v>
      </c>
      <c r="D6305" t="b">
        <f t="shared" ca="1" si="96"/>
        <v>1</v>
      </c>
      <c r="E6305" cm="1">
        <f t="array" aca="1" ref="E6305" ca="1">IF(F6305&lt;&gt;"",INDIRECT("'"&amp;F6305&amp;"'!"&amp;G6305),"")</f>
        <v>0</v>
      </c>
      <c r="F6305" s="1175" t="s">
        <v>3614</v>
      </c>
      <c r="G6305" t="s">
        <v>5038</v>
      </c>
      <c r="H6305" s="3"/>
      <c r="I6305" s="3"/>
      <c r="J6305" s="3"/>
    </row>
    <row r="6306" spans="1:10" ht="15" customHeight="1">
      <c r="A6306">
        <v>6301</v>
      </c>
      <c r="B6306" s="6">
        <f>'EstExp 11-19'!J59</f>
        <v>0</v>
      </c>
      <c r="C6306" s="2" t="s">
        <v>4866</v>
      </c>
      <c r="D6306" t="b">
        <f t="shared" ca="1" si="96"/>
        <v>1</v>
      </c>
      <c r="E6306" cm="1">
        <f t="array" aca="1" ref="E6306" ca="1">IF(F6306&lt;&gt;"",INDIRECT("'"&amp;F6306&amp;"'!"&amp;G6306),"")</f>
        <v>0</v>
      </c>
      <c r="F6306" s="1175" t="s">
        <v>3614</v>
      </c>
      <c r="G6306" t="s">
        <v>5039</v>
      </c>
      <c r="H6306" s="3"/>
      <c r="I6306" s="3"/>
      <c r="J6306" s="3"/>
    </row>
    <row r="6307" spans="1:10" ht="15" customHeight="1">
      <c r="A6307">
        <v>6302</v>
      </c>
      <c r="B6307" s="6">
        <f>'EstExp 11-19'!I61</f>
        <v>0</v>
      </c>
      <c r="C6307" s="2" t="s">
        <v>4866</v>
      </c>
      <c r="D6307" t="b">
        <f t="shared" ca="1" si="96"/>
        <v>1</v>
      </c>
      <c r="E6307" cm="1">
        <f t="array" aca="1" ref="E6307" ca="1">IF(F6307&lt;&gt;"",INDIRECT("'"&amp;F6307&amp;"'!"&amp;G6307),"")</f>
        <v>0</v>
      </c>
      <c r="F6307" s="1175" t="s">
        <v>3614</v>
      </c>
      <c r="G6307" t="s">
        <v>5040</v>
      </c>
      <c r="H6307" s="3"/>
      <c r="I6307" s="3"/>
      <c r="J6307" s="3"/>
    </row>
    <row r="6308" spans="1:10" ht="15" customHeight="1">
      <c r="A6308">
        <v>6303</v>
      </c>
      <c r="B6308" s="6">
        <f>'EstExp 11-19'!J61</f>
        <v>0</v>
      </c>
      <c r="C6308" s="2" t="s">
        <v>4866</v>
      </c>
      <c r="D6308" t="b">
        <f t="shared" ca="1" si="96"/>
        <v>1</v>
      </c>
      <c r="E6308" cm="1">
        <f t="array" aca="1" ref="E6308" ca="1">IF(F6308&lt;&gt;"",INDIRECT("'"&amp;F6308&amp;"'!"&amp;G6308),"")</f>
        <v>0</v>
      </c>
      <c r="F6308" s="1175" t="s">
        <v>3614</v>
      </c>
      <c r="G6308" t="s">
        <v>5041</v>
      </c>
      <c r="H6308" s="3"/>
      <c r="I6308" s="3"/>
      <c r="J6308" s="3"/>
    </row>
    <row r="6309" spans="1:10" ht="15" customHeight="1">
      <c r="A6309">
        <v>6304</v>
      </c>
      <c r="B6309" s="6">
        <f>'EstExp 11-19'!I62</f>
        <v>0</v>
      </c>
      <c r="C6309" s="2" t="s">
        <v>4866</v>
      </c>
      <c r="D6309" t="b">
        <f t="shared" ca="1" si="96"/>
        <v>1</v>
      </c>
      <c r="E6309" cm="1">
        <f t="array" aca="1" ref="E6309" ca="1">IF(F6309&lt;&gt;"",INDIRECT("'"&amp;F6309&amp;"'!"&amp;G6309),"")</f>
        <v>0</v>
      </c>
      <c r="F6309" s="1175" t="s">
        <v>3614</v>
      </c>
      <c r="G6309" t="s">
        <v>5042</v>
      </c>
      <c r="H6309" s="3"/>
      <c r="I6309" s="3"/>
      <c r="J6309" s="3"/>
    </row>
    <row r="6310" spans="1:10" ht="15" customHeight="1">
      <c r="A6310">
        <v>6305</v>
      </c>
      <c r="B6310" s="6">
        <f>'EstExp 11-19'!J62</f>
        <v>0</v>
      </c>
      <c r="C6310" s="2" t="s">
        <v>4866</v>
      </c>
      <c r="D6310" t="b">
        <f t="shared" ca="1" si="96"/>
        <v>1</v>
      </c>
      <c r="E6310" cm="1">
        <f t="array" aca="1" ref="E6310" ca="1">IF(F6310&lt;&gt;"",INDIRECT("'"&amp;F6310&amp;"'!"&amp;G6310),"")</f>
        <v>0</v>
      </c>
      <c r="F6310" s="1175" t="s">
        <v>3614</v>
      </c>
      <c r="G6310" t="s">
        <v>5043</v>
      </c>
      <c r="H6310" s="3"/>
      <c r="I6310" s="3"/>
      <c r="J6310" s="3"/>
    </row>
    <row r="6311" spans="1:10" ht="15" customHeight="1">
      <c r="A6311">
        <v>6306</v>
      </c>
      <c r="B6311" s="6">
        <f>'EstExp 11-19'!I63</f>
        <v>0</v>
      </c>
      <c r="C6311" s="2" t="s">
        <v>4866</v>
      </c>
      <c r="D6311" t="b">
        <f t="shared" ca="1" si="96"/>
        <v>1</v>
      </c>
      <c r="E6311" cm="1">
        <f t="array" aca="1" ref="E6311" ca="1">IF(F6311&lt;&gt;"",INDIRECT("'"&amp;F6311&amp;"'!"&amp;G6311),"")</f>
        <v>0</v>
      </c>
      <c r="F6311" s="1175" t="s">
        <v>3614</v>
      </c>
      <c r="G6311" t="s">
        <v>5044</v>
      </c>
      <c r="H6311" s="3"/>
      <c r="I6311" s="3"/>
      <c r="J6311" s="3"/>
    </row>
    <row r="6312" spans="1:10" ht="15" customHeight="1">
      <c r="A6312">
        <v>6307</v>
      </c>
      <c r="B6312" s="6">
        <f>'EstExp 11-19'!J63</f>
        <v>0</v>
      </c>
      <c r="C6312" s="2" t="s">
        <v>4866</v>
      </c>
      <c r="D6312" t="b">
        <f t="shared" ca="1" si="96"/>
        <v>1</v>
      </c>
      <c r="E6312" cm="1">
        <f t="array" aca="1" ref="E6312" ca="1">IF(F6312&lt;&gt;"",INDIRECT("'"&amp;F6312&amp;"'!"&amp;G6312),"")</f>
        <v>0</v>
      </c>
      <c r="F6312" s="1175" t="s">
        <v>3614</v>
      </c>
      <c r="G6312" t="s">
        <v>5045</v>
      </c>
      <c r="H6312" s="3"/>
      <c r="I6312" s="3"/>
      <c r="J6312" s="3"/>
    </row>
    <row r="6313" spans="1:10" ht="15" customHeight="1">
      <c r="A6313">
        <v>6308</v>
      </c>
      <c r="B6313" s="6">
        <f>'EstExp 11-19'!I64</f>
        <v>0</v>
      </c>
      <c r="C6313" s="2" t="s">
        <v>4866</v>
      </c>
      <c r="D6313" t="b">
        <f t="shared" ca="1" si="96"/>
        <v>1</v>
      </c>
      <c r="E6313" cm="1">
        <f t="array" aca="1" ref="E6313" ca="1">IF(F6313&lt;&gt;"",INDIRECT("'"&amp;F6313&amp;"'!"&amp;G6313),"")</f>
        <v>0</v>
      </c>
      <c r="F6313" s="1175" t="s">
        <v>3614</v>
      </c>
      <c r="G6313" t="s">
        <v>5046</v>
      </c>
      <c r="H6313" s="3"/>
      <c r="I6313" s="3"/>
      <c r="J6313" s="3"/>
    </row>
    <row r="6314" spans="1:10" ht="15" customHeight="1">
      <c r="A6314">
        <v>6309</v>
      </c>
      <c r="B6314" s="6">
        <f>'EstExp 11-19'!J64</f>
        <v>0</v>
      </c>
      <c r="C6314" s="2" t="s">
        <v>4866</v>
      </c>
      <c r="D6314" t="b">
        <f t="shared" ref="D6314:D6377" ca="1" si="97">E6314=B6314</f>
        <v>1</v>
      </c>
      <c r="E6314" cm="1">
        <f t="array" aca="1" ref="E6314" ca="1">IF(F6314&lt;&gt;"",INDIRECT("'"&amp;F6314&amp;"'!"&amp;G6314),"")</f>
        <v>0</v>
      </c>
      <c r="F6314" s="1175" t="s">
        <v>3614</v>
      </c>
      <c r="G6314" t="s">
        <v>5047</v>
      </c>
      <c r="H6314" s="3"/>
      <c r="I6314" s="3"/>
      <c r="J6314" s="3"/>
    </row>
    <row r="6315" spans="1:10" ht="15" customHeight="1">
      <c r="A6315">
        <v>6310</v>
      </c>
      <c r="B6315" s="6">
        <f>'EstExp 11-19'!I65</f>
        <v>0</v>
      </c>
      <c r="C6315" s="2" t="s">
        <v>4866</v>
      </c>
      <c r="D6315" t="b">
        <f t="shared" ca="1" si="97"/>
        <v>1</v>
      </c>
      <c r="E6315" cm="1">
        <f t="array" aca="1" ref="E6315" ca="1">IF(F6315&lt;&gt;"",INDIRECT("'"&amp;F6315&amp;"'!"&amp;G6315),"")</f>
        <v>0</v>
      </c>
      <c r="F6315" s="1175" t="s">
        <v>3614</v>
      </c>
      <c r="G6315" t="s">
        <v>4848</v>
      </c>
      <c r="H6315" s="3"/>
      <c r="I6315" s="3"/>
      <c r="J6315" s="3"/>
    </row>
    <row r="6316" spans="1:10" ht="15" customHeight="1">
      <c r="A6316">
        <v>6311</v>
      </c>
      <c r="B6316" s="6">
        <f>'EstExp 11-19'!J65</f>
        <v>0</v>
      </c>
      <c r="C6316" s="2" t="s">
        <v>4866</v>
      </c>
      <c r="D6316" t="b">
        <f t="shared" ca="1" si="97"/>
        <v>1</v>
      </c>
      <c r="E6316" cm="1">
        <f t="array" aca="1" ref="E6316" ca="1">IF(F6316&lt;&gt;"",INDIRECT("'"&amp;F6316&amp;"'!"&amp;G6316),"")</f>
        <v>0</v>
      </c>
      <c r="F6316" s="1175" t="s">
        <v>3614</v>
      </c>
      <c r="G6316" t="s">
        <v>4904</v>
      </c>
      <c r="H6316" s="3"/>
      <c r="I6316" s="3"/>
      <c r="J6316" s="3"/>
    </row>
    <row r="6317" spans="1:10" ht="15" customHeight="1">
      <c r="A6317">
        <v>6312</v>
      </c>
      <c r="B6317" s="6">
        <f>'EstExp 11-19'!I66</f>
        <v>0</v>
      </c>
      <c r="C6317" s="2" t="s">
        <v>4866</v>
      </c>
      <c r="D6317" t="b">
        <f t="shared" ca="1" si="97"/>
        <v>1</v>
      </c>
      <c r="E6317" cm="1">
        <f t="array" aca="1" ref="E6317" ca="1">IF(F6317&lt;&gt;"",INDIRECT("'"&amp;F6317&amp;"'!"&amp;G6317),"")</f>
        <v>0</v>
      </c>
      <c r="F6317" s="1175" t="s">
        <v>3614</v>
      </c>
      <c r="G6317" t="s">
        <v>4849</v>
      </c>
      <c r="H6317" s="3"/>
      <c r="I6317" s="3"/>
      <c r="J6317" s="3"/>
    </row>
    <row r="6318" spans="1:10" ht="15" customHeight="1">
      <c r="A6318">
        <v>6313</v>
      </c>
      <c r="B6318" s="6">
        <f>'EstExp 11-19'!J66</f>
        <v>0</v>
      </c>
      <c r="C6318" s="2" t="s">
        <v>4866</v>
      </c>
      <c r="D6318" t="b">
        <f t="shared" ca="1" si="97"/>
        <v>1</v>
      </c>
      <c r="E6318" cm="1">
        <f t="array" aca="1" ref="E6318" ca="1">IF(F6318&lt;&gt;"",INDIRECT("'"&amp;F6318&amp;"'!"&amp;G6318),"")</f>
        <v>0</v>
      </c>
      <c r="F6318" s="1175" t="s">
        <v>3614</v>
      </c>
      <c r="G6318" t="s">
        <v>4905</v>
      </c>
      <c r="H6318" s="3"/>
      <c r="I6318" s="3"/>
      <c r="J6318" s="3"/>
    </row>
    <row r="6319" spans="1:10" ht="15" customHeight="1">
      <c r="A6319">
        <v>6314</v>
      </c>
      <c r="B6319" s="6">
        <f>'EstExp 11-19'!I67</f>
        <v>0</v>
      </c>
      <c r="C6319" s="2" t="s">
        <v>4866</v>
      </c>
      <c r="D6319" t="b">
        <f t="shared" ca="1" si="97"/>
        <v>1</v>
      </c>
      <c r="E6319" cm="1">
        <f t="array" aca="1" ref="E6319" ca="1">IF(F6319&lt;&gt;"",INDIRECT("'"&amp;F6319&amp;"'!"&amp;G6319),"")</f>
        <v>0</v>
      </c>
      <c r="F6319" s="1175" t="s">
        <v>3614</v>
      </c>
      <c r="G6319" t="s">
        <v>5048</v>
      </c>
    </row>
    <row r="6320" spans="1:10" ht="15" customHeight="1">
      <c r="A6320">
        <v>6315</v>
      </c>
      <c r="B6320" s="6">
        <f>'EstExp 11-19'!J67</f>
        <v>0</v>
      </c>
      <c r="C6320" s="2" t="s">
        <v>4866</v>
      </c>
      <c r="D6320" t="b">
        <f t="shared" ca="1" si="97"/>
        <v>1</v>
      </c>
      <c r="E6320" cm="1">
        <f t="array" aca="1" ref="E6320" ca="1">IF(F6320&lt;&gt;"",INDIRECT("'"&amp;F6320&amp;"'!"&amp;G6320),"")</f>
        <v>0</v>
      </c>
      <c r="F6320" s="1175" t="s">
        <v>3614</v>
      </c>
      <c r="G6320" t="s">
        <v>5049</v>
      </c>
    </row>
    <row r="6321" spans="1:18" ht="15" customHeight="1">
      <c r="A6321">
        <v>6316</v>
      </c>
      <c r="B6321" s="6">
        <f>'EstExp 11-19'!I69</f>
        <v>0</v>
      </c>
      <c r="C6321" s="2" t="s">
        <v>4866</v>
      </c>
      <c r="D6321" t="b">
        <f t="shared" ca="1" si="97"/>
        <v>1</v>
      </c>
      <c r="E6321" cm="1">
        <f t="array" aca="1" ref="E6321" ca="1">IF(F6321&lt;&gt;"",INDIRECT("'"&amp;F6321&amp;"'!"&amp;G6321),"")</f>
        <v>0</v>
      </c>
      <c r="F6321" s="1175" t="s">
        <v>3614</v>
      </c>
      <c r="G6321" t="s">
        <v>5050</v>
      </c>
      <c r="H6321" s="3"/>
      <c r="I6321" s="3"/>
      <c r="J6321" s="3"/>
    </row>
    <row r="6322" spans="1:18" ht="15" customHeight="1">
      <c r="A6322">
        <v>6317</v>
      </c>
      <c r="B6322" s="6">
        <f>'EstExp 11-19'!J69</f>
        <v>0</v>
      </c>
      <c r="C6322" s="2" t="s">
        <v>4866</v>
      </c>
      <c r="D6322" t="b">
        <f t="shared" ca="1" si="97"/>
        <v>1</v>
      </c>
      <c r="E6322" cm="1">
        <f t="array" aca="1" ref="E6322" ca="1">IF(F6322&lt;&gt;"",INDIRECT("'"&amp;F6322&amp;"'!"&amp;G6322),"")</f>
        <v>0</v>
      </c>
      <c r="F6322" s="1175" t="s">
        <v>3614</v>
      </c>
      <c r="G6322" t="s">
        <v>5051</v>
      </c>
      <c r="H6322" s="3"/>
      <c r="I6322" s="3"/>
      <c r="J6322" s="3"/>
    </row>
    <row r="6323" spans="1:18">
      <c r="A6323">
        <v>6318</v>
      </c>
      <c r="B6323" s="6">
        <f>'EstExp 11-19'!I70</f>
        <v>0</v>
      </c>
      <c r="C6323" s="2" t="s">
        <v>4866</v>
      </c>
      <c r="D6323" t="b">
        <f t="shared" ca="1" si="97"/>
        <v>1</v>
      </c>
      <c r="E6323" cm="1">
        <f t="array" aca="1" ref="E6323" ca="1">IF(F6323&lt;&gt;"",INDIRECT("'"&amp;F6323&amp;"'!"&amp;G6323),"")</f>
        <v>0</v>
      </c>
      <c r="F6323" s="1175" t="s">
        <v>3614</v>
      </c>
      <c r="G6323" t="s">
        <v>5052</v>
      </c>
      <c r="R6323" s="1175"/>
    </row>
    <row r="6324" spans="1:18" ht="15" customHeight="1">
      <c r="A6324">
        <v>6319</v>
      </c>
      <c r="B6324" s="6">
        <f>'EstExp 11-19'!J70</f>
        <v>0</v>
      </c>
      <c r="C6324" s="2" t="s">
        <v>4866</v>
      </c>
      <c r="D6324" t="b">
        <f t="shared" ca="1" si="97"/>
        <v>1</v>
      </c>
      <c r="E6324" cm="1">
        <f t="array" aca="1" ref="E6324" ca="1">IF(F6324&lt;&gt;"",INDIRECT("'"&amp;F6324&amp;"'!"&amp;G6324),"")</f>
        <v>0</v>
      </c>
      <c r="F6324" s="1175" t="s">
        <v>3614</v>
      </c>
      <c r="G6324" t="s">
        <v>5053</v>
      </c>
    </row>
    <row r="6325" spans="1:18" ht="15" customHeight="1">
      <c r="A6325">
        <v>6320</v>
      </c>
      <c r="B6325" s="6">
        <f>'EstExp 11-19'!I71</f>
        <v>0</v>
      </c>
      <c r="C6325" s="2" t="s">
        <v>4866</v>
      </c>
      <c r="D6325" t="b">
        <f t="shared" ca="1" si="97"/>
        <v>1</v>
      </c>
      <c r="E6325" cm="1">
        <f t="array" aca="1" ref="E6325" ca="1">IF(F6325&lt;&gt;"",INDIRECT("'"&amp;F6325&amp;"'!"&amp;G6325),"")</f>
        <v>0</v>
      </c>
      <c r="F6325" s="1175" t="s">
        <v>3614</v>
      </c>
      <c r="G6325" t="s">
        <v>5054</v>
      </c>
    </row>
    <row r="6326" spans="1:18" ht="15" customHeight="1">
      <c r="A6326">
        <v>6321</v>
      </c>
      <c r="B6326" s="6">
        <f>'EstExp 11-19'!J71</f>
        <v>0</v>
      </c>
      <c r="C6326" s="2" t="s">
        <v>4866</v>
      </c>
      <c r="D6326" t="b">
        <f t="shared" ca="1" si="97"/>
        <v>1</v>
      </c>
      <c r="E6326" cm="1">
        <f t="array" aca="1" ref="E6326" ca="1">IF(F6326&lt;&gt;"",INDIRECT("'"&amp;F6326&amp;"'!"&amp;G6326),"")</f>
        <v>0</v>
      </c>
      <c r="F6326" s="1175" t="s">
        <v>3614</v>
      </c>
      <c r="G6326" t="s">
        <v>5055</v>
      </c>
    </row>
    <row r="6327" spans="1:18" ht="15" customHeight="1">
      <c r="A6327">
        <v>6322</v>
      </c>
      <c r="B6327" s="6">
        <f>'EstExp 11-19'!I72</f>
        <v>0</v>
      </c>
      <c r="C6327" s="2" t="s">
        <v>4866</v>
      </c>
      <c r="D6327" t="b">
        <f t="shared" ca="1" si="97"/>
        <v>1</v>
      </c>
      <c r="E6327" cm="1">
        <f t="array" aca="1" ref="E6327" ca="1">IF(F6327&lt;&gt;"",INDIRECT("'"&amp;F6327&amp;"'!"&amp;G6327),"")</f>
        <v>0</v>
      </c>
      <c r="F6327" s="1175" t="s">
        <v>3614</v>
      </c>
      <c r="G6327" t="s">
        <v>5056</v>
      </c>
    </row>
    <row r="6328" spans="1:18" ht="15" customHeight="1">
      <c r="A6328">
        <v>6323</v>
      </c>
      <c r="B6328" s="6">
        <f>'EstExp 11-19'!J72</f>
        <v>0</v>
      </c>
      <c r="C6328" s="2" t="s">
        <v>4866</v>
      </c>
      <c r="D6328" t="b">
        <f t="shared" ca="1" si="97"/>
        <v>1</v>
      </c>
      <c r="E6328" cm="1">
        <f t="array" aca="1" ref="E6328" ca="1">IF(F6328&lt;&gt;"",INDIRECT("'"&amp;F6328&amp;"'!"&amp;G6328),"")</f>
        <v>0</v>
      </c>
      <c r="F6328" s="1175" t="s">
        <v>3614</v>
      </c>
      <c r="G6328" t="s">
        <v>5057</v>
      </c>
    </row>
    <row r="6329" spans="1:18">
      <c r="A6329">
        <v>6324</v>
      </c>
      <c r="B6329" s="6">
        <f>'EstExp 11-19'!I73</f>
        <v>0</v>
      </c>
      <c r="C6329" s="2" t="s">
        <v>4866</v>
      </c>
      <c r="D6329" t="b">
        <f t="shared" ca="1" si="97"/>
        <v>1</v>
      </c>
      <c r="E6329" cm="1">
        <f t="array" aca="1" ref="E6329" ca="1">IF(F6329&lt;&gt;"",INDIRECT("'"&amp;F6329&amp;"'!"&amp;G6329),"")</f>
        <v>0</v>
      </c>
      <c r="F6329" s="1175" t="s">
        <v>3614</v>
      </c>
      <c r="G6329" t="s">
        <v>5058</v>
      </c>
      <c r="R6329" s="1175"/>
    </row>
    <row r="6330" spans="1:18">
      <c r="A6330">
        <v>6325</v>
      </c>
      <c r="B6330" s="6">
        <f>'EstExp 11-19'!J73</f>
        <v>0</v>
      </c>
      <c r="C6330" s="2" t="s">
        <v>4866</v>
      </c>
      <c r="D6330" t="b">
        <f t="shared" ca="1" si="97"/>
        <v>1</v>
      </c>
      <c r="E6330" cm="1">
        <f t="array" aca="1" ref="E6330" ca="1">IF(F6330&lt;&gt;"",INDIRECT("'"&amp;F6330&amp;"'!"&amp;G6330),"")</f>
        <v>0</v>
      </c>
      <c r="F6330" s="1175" t="s">
        <v>3614</v>
      </c>
      <c r="G6330" t="s">
        <v>5059</v>
      </c>
      <c r="R6330" s="1175"/>
    </row>
    <row r="6331" spans="1:18">
      <c r="A6331">
        <v>6326</v>
      </c>
      <c r="B6331" s="6">
        <f>'EstExp 11-19'!I74</f>
        <v>0</v>
      </c>
      <c r="C6331" s="2" t="s">
        <v>4866</v>
      </c>
      <c r="D6331" t="b">
        <f t="shared" ca="1" si="97"/>
        <v>1</v>
      </c>
      <c r="E6331" cm="1">
        <f t="array" aca="1" ref="E6331" ca="1">IF(F6331&lt;&gt;"",INDIRECT("'"&amp;F6331&amp;"'!"&amp;G6331),"")</f>
        <v>0</v>
      </c>
      <c r="F6331" s="1175" t="s">
        <v>3614</v>
      </c>
      <c r="G6331" t="s">
        <v>5060</v>
      </c>
      <c r="R6331" s="1175"/>
    </row>
    <row r="6332" spans="1:18">
      <c r="A6332">
        <v>6327</v>
      </c>
      <c r="B6332" s="6">
        <f>'EstExp 11-19'!J74</f>
        <v>0</v>
      </c>
      <c r="C6332" s="2" t="s">
        <v>4866</v>
      </c>
      <c r="D6332" t="b">
        <f t="shared" ca="1" si="97"/>
        <v>1</v>
      </c>
      <c r="E6332" cm="1">
        <f t="array" aca="1" ref="E6332" ca="1">IF(F6332&lt;&gt;"",INDIRECT("'"&amp;F6332&amp;"'!"&amp;G6332),"")</f>
        <v>0</v>
      </c>
      <c r="F6332" s="1175" t="s">
        <v>3614</v>
      </c>
      <c r="G6332" t="s">
        <v>5061</v>
      </c>
      <c r="R6332" s="1175"/>
    </row>
    <row r="6333" spans="1:18">
      <c r="A6333">
        <v>6328</v>
      </c>
      <c r="B6333" s="6">
        <f>'EstExp 11-19'!I75</f>
        <v>0</v>
      </c>
      <c r="C6333" s="2" t="s">
        <v>4866</v>
      </c>
      <c r="D6333" t="b">
        <f t="shared" ca="1" si="97"/>
        <v>1</v>
      </c>
      <c r="E6333" cm="1">
        <f t="array" aca="1" ref="E6333" ca="1">IF(F6333&lt;&gt;"",INDIRECT("'"&amp;F6333&amp;"'!"&amp;G6333),"")</f>
        <v>0</v>
      </c>
      <c r="F6333" s="1175" t="s">
        <v>3614</v>
      </c>
      <c r="G6333" t="s">
        <v>5062</v>
      </c>
      <c r="R6333" s="1175"/>
    </row>
    <row r="6334" spans="1:18">
      <c r="A6334">
        <v>6329</v>
      </c>
      <c r="B6334" s="6">
        <f>'EstExp 11-19'!J75</f>
        <v>0</v>
      </c>
      <c r="C6334" s="2" t="s">
        <v>4866</v>
      </c>
      <c r="D6334" t="b">
        <f t="shared" ca="1" si="97"/>
        <v>1</v>
      </c>
      <c r="E6334" cm="1">
        <f t="array" aca="1" ref="E6334" ca="1">IF(F6334&lt;&gt;"",INDIRECT("'"&amp;F6334&amp;"'!"&amp;G6334),"")</f>
        <v>0</v>
      </c>
      <c r="F6334" s="1175" t="s">
        <v>3614</v>
      </c>
      <c r="G6334" t="s">
        <v>5063</v>
      </c>
      <c r="R6334" s="1175"/>
    </row>
    <row r="6335" spans="1:18">
      <c r="A6335">
        <v>6330</v>
      </c>
      <c r="B6335" s="6">
        <f>'EstExp 11-19'!I76</f>
        <v>2081</v>
      </c>
      <c r="C6335" s="2" t="s">
        <v>4866</v>
      </c>
      <c r="D6335" t="b">
        <f t="shared" ca="1" si="97"/>
        <v>1</v>
      </c>
      <c r="E6335" cm="1">
        <f t="array" aca="1" ref="E6335" ca="1">IF(F6335&lt;&gt;"",INDIRECT("'"&amp;F6335&amp;"'!"&amp;G6335),"")</f>
        <v>2081</v>
      </c>
      <c r="F6335" s="1175" t="s">
        <v>3614</v>
      </c>
      <c r="G6335" t="s">
        <v>5064</v>
      </c>
      <c r="R6335" s="1175"/>
    </row>
    <row r="6336" spans="1:18">
      <c r="A6336">
        <v>6331</v>
      </c>
      <c r="B6336" s="6">
        <f>'EstExp 11-19'!J76</f>
        <v>0</v>
      </c>
      <c r="C6336" s="2" t="s">
        <v>4866</v>
      </c>
      <c r="D6336" t="b">
        <f t="shared" ca="1" si="97"/>
        <v>1</v>
      </c>
      <c r="E6336" cm="1">
        <f t="array" aca="1" ref="E6336" ca="1">IF(F6336&lt;&gt;"",INDIRECT("'"&amp;F6336&amp;"'!"&amp;G6336),"")</f>
        <v>0</v>
      </c>
      <c r="F6336" s="1175" t="s">
        <v>3614</v>
      </c>
      <c r="G6336" t="s">
        <v>5065</v>
      </c>
      <c r="R6336" s="1175"/>
    </row>
    <row r="6337" spans="1:18" ht="15" customHeight="1">
      <c r="A6337">
        <v>6332</v>
      </c>
      <c r="B6337" s="6">
        <f>'EstExp 11-19'!I77</f>
        <v>0</v>
      </c>
      <c r="C6337" s="2" t="s">
        <v>4866</v>
      </c>
      <c r="D6337" t="b">
        <f t="shared" ca="1" si="97"/>
        <v>1</v>
      </c>
      <c r="E6337" cm="1">
        <f t="array" aca="1" ref="E6337" ca="1">IF(F6337&lt;&gt;"",INDIRECT("'"&amp;F6337&amp;"'!"&amp;G6337),"")</f>
        <v>0</v>
      </c>
      <c r="F6337" s="1175" t="s">
        <v>3614</v>
      </c>
      <c r="G6337" t="s">
        <v>5066</v>
      </c>
      <c r="H6337" s="3"/>
      <c r="I6337" s="3"/>
      <c r="J6337" s="3"/>
    </row>
    <row r="6338" spans="1:18" ht="15" customHeight="1">
      <c r="A6338">
        <v>6333</v>
      </c>
      <c r="B6338" s="6">
        <f>'EstExp 11-19'!J77</f>
        <v>0</v>
      </c>
      <c r="C6338" s="2" t="s">
        <v>4866</v>
      </c>
      <c r="D6338" t="b">
        <f t="shared" ca="1" si="97"/>
        <v>1</v>
      </c>
      <c r="E6338" cm="1">
        <f t="array" aca="1" ref="E6338" ca="1">IF(F6338&lt;&gt;"",INDIRECT("'"&amp;F6338&amp;"'!"&amp;G6338),"")</f>
        <v>0</v>
      </c>
      <c r="F6338" s="1175" t="s">
        <v>3614</v>
      </c>
      <c r="G6338" t="s">
        <v>5067</v>
      </c>
      <c r="H6338" s="3"/>
      <c r="I6338" s="3"/>
      <c r="J6338" s="3"/>
    </row>
    <row r="6339" spans="1:18" ht="15" customHeight="1">
      <c r="A6339">
        <v>6334</v>
      </c>
      <c r="B6339" s="6">
        <f>'EstExp 11-19'!H87</f>
        <v>0</v>
      </c>
      <c r="C6339" s="2" t="s">
        <v>4866</v>
      </c>
      <c r="D6339" t="b">
        <f t="shared" ca="1" si="97"/>
        <v>1</v>
      </c>
      <c r="E6339" cm="1">
        <f t="array" aca="1" ref="E6339" ca="1">IF(F6339&lt;&gt;"",INDIRECT("'"&amp;F6339&amp;"'!"&amp;G6339),"")</f>
        <v>0</v>
      </c>
      <c r="F6339" s="1175" t="s">
        <v>3614</v>
      </c>
      <c r="G6339" t="s">
        <v>5068</v>
      </c>
      <c r="H6339" s="3"/>
      <c r="I6339" s="3"/>
      <c r="J6339" s="3"/>
    </row>
    <row r="6340" spans="1:18" ht="15" customHeight="1">
      <c r="A6340">
        <v>6335</v>
      </c>
      <c r="B6340" s="6">
        <f>'EstExp 11-19'!K87</f>
        <v>0</v>
      </c>
      <c r="C6340" s="2" t="s">
        <v>4866</v>
      </c>
      <c r="D6340" t="b">
        <f t="shared" ca="1" si="97"/>
        <v>1</v>
      </c>
      <c r="E6340" cm="1">
        <f t="array" aca="1" ref="E6340" ca="1">IF(F6340&lt;&gt;"",INDIRECT("'"&amp;F6340&amp;"'!"&amp;G6340),"")</f>
        <v>0</v>
      </c>
      <c r="F6340" s="1175" t="s">
        <v>3614</v>
      </c>
      <c r="G6340" t="s">
        <v>5069</v>
      </c>
    </row>
    <row r="6341" spans="1:18" ht="15" customHeight="1">
      <c r="A6341">
        <v>6336</v>
      </c>
      <c r="B6341" s="6">
        <f>'EstExp 11-19'!H88</f>
        <v>0</v>
      </c>
      <c r="C6341" s="2" t="s">
        <v>4866</v>
      </c>
      <c r="D6341" t="b">
        <f t="shared" ca="1" si="97"/>
        <v>1</v>
      </c>
      <c r="E6341" cm="1">
        <f t="array" aca="1" ref="E6341" ca="1">IF(F6341&lt;&gt;"",INDIRECT("'"&amp;F6341&amp;"'!"&amp;G6341),"")</f>
        <v>0</v>
      </c>
      <c r="F6341" s="1175" t="s">
        <v>3614</v>
      </c>
      <c r="G6341" t="s">
        <v>5070</v>
      </c>
    </row>
    <row r="6342" spans="1:18" ht="15" customHeight="1">
      <c r="A6342">
        <v>6337</v>
      </c>
      <c r="B6342" s="6">
        <f>'EstExp 11-19'!K88</f>
        <v>0</v>
      </c>
      <c r="C6342" s="2" t="s">
        <v>4866</v>
      </c>
      <c r="D6342" t="b">
        <f t="shared" ca="1" si="97"/>
        <v>1</v>
      </c>
      <c r="E6342" cm="1">
        <f t="array" aca="1" ref="E6342" ca="1">IF(F6342&lt;&gt;"",INDIRECT("'"&amp;F6342&amp;"'!"&amp;G6342),"")</f>
        <v>0</v>
      </c>
      <c r="F6342" s="1175" t="s">
        <v>3614</v>
      </c>
      <c r="G6342" t="s">
        <v>5071</v>
      </c>
      <c r="H6342" s="3"/>
      <c r="I6342" s="3"/>
      <c r="J6342" s="3"/>
    </row>
    <row r="6343" spans="1:18" ht="15" customHeight="1">
      <c r="A6343">
        <v>6338</v>
      </c>
      <c r="B6343" s="6">
        <f>'EstExp 11-19'!H89</f>
        <v>0</v>
      </c>
      <c r="C6343" s="2" t="s">
        <v>4866</v>
      </c>
      <c r="D6343" t="b">
        <f t="shared" ca="1" si="97"/>
        <v>1</v>
      </c>
      <c r="E6343" cm="1">
        <f t="array" aca="1" ref="E6343" ca="1">IF(F6343&lt;&gt;"",INDIRECT("'"&amp;F6343&amp;"'!"&amp;G6343),"")</f>
        <v>0</v>
      </c>
      <c r="F6343" s="1175" t="s">
        <v>3614</v>
      </c>
      <c r="G6343" t="s">
        <v>5072</v>
      </c>
    </row>
    <row r="6344" spans="1:18">
      <c r="A6344">
        <v>6339</v>
      </c>
      <c r="B6344" s="6">
        <f>'EstExp 11-19'!K89</f>
        <v>0</v>
      </c>
      <c r="C6344" s="2" t="s">
        <v>4866</v>
      </c>
      <c r="D6344" t="b">
        <f t="shared" ca="1" si="97"/>
        <v>1</v>
      </c>
      <c r="E6344" cm="1">
        <f t="array" aca="1" ref="E6344" ca="1">IF(F6344&lt;&gt;"",INDIRECT("'"&amp;F6344&amp;"'!"&amp;G6344),"")</f>
        <v>0</v>
      </c>
      <c r="F6344" s="1175" t="s">
        <v>3614</v>
      </c>
      <c r="G6344" t="s">
        <v>5073</v>
      </c>
      <c r="R6344" s="1175"/>
    </row>
    <row r="6345" spans="1:18" ht="15" customHeight="1">
      <c r="A6345">
        <v>6340</v>
      </c>
      <c r="B6345" s="6">
        <f>'EstExp 11-19'!H90</f>
        <v>176995</v>
      </c>
      <c r="C6345" s="2" t="s">
        <v>4866</v>
      </c>
      <c r="D6345" t="b">
        <f t="shared" ca="1" si="97"/>
        <v>1</v>
      </c>
      <c r="E6345" cm="1">
        <f t="array" aca="1" ref="E6345" ca="1">IF(F6345&lt;&gt;"",INDIRECT("'"&amp;F6345&amp;"'!"&amp;G6345),"")</f>
        <v>176995</v>
      </c>
      <c r="F6345" s="1175" t="s">
        <v>3614</v>
      </c>
      <c r="G6345" t="s">
        <v>5074</v>
      </c>
      <c r="H6345" s="3"/>
      <c r="I6345" s="3"/>
      <c r="J6345" s="3"/>
    </row>
    <row r="6346" spans="1:18" ht="15" customHeight="1">
      <c r="A6346">
        <v>6341</v>
      </c>
      <c r="B6346" s="6">
        <f>'EstExp 11-19'!K90</f>
        <v>176995</v>
      </c>
      <c r="C6346" s="2" t="s">
        <v>4866</v>
      </c>
      <c r="D6346" t="b">
        <f t="shared" ca="1" si="97"/>
        <v>1</v>
      </c>
      <c r="E6346" cm="1">
        <f t="array" aca="1" ref="E6346" ca="1">IF(F6346&lt;&gt;"",INDIRECT("'"&amp;F6346&amp;"'!"&amp;G6346),"")</f>
        <v>176995</v>
      </c>
      <c r="F6346" s="1175" t="s">
        <v>3614</v>
      </c>
      <c r="G6346" t="s">
        <v>5075</v>
      </c>
      <c r="H6346" s="3"/>
      <c r="I6346" s="3"/>
      <c r="J6346" s="3"/>
    </row>
    <row r="6347" spans="1:18">
      <c r="A6347">
        <v>6342</v>
      </c>
      <c r="B6347" s="6">
        <f>'EstExp 11-19'!H91</f>
        <v>0</v>
      </c>
      <c r="C6347" s="2" t="s">
        <v>4866</v>
      </c>
      <c r="D6347" t="b">
        <f t="shared" ca="1" si="97"/>
        <v>1</v>
      </c>
      <c r="E6347" cm="1">
        <f t="array" aca="1" ref="E6347" ca="1">IF(F6347&lt;&gt;"",INDIRECT("'"&amp;F6347&amp;"'!"&amp;G6347),"")</f>
        <v>0</v>
      </c>
      <c r="F6347" s="1175" t="s">
        <v>3614</v>
      </c>
      <c r="G6347" t="s">
        <v>5076</v>
      </c>
      <c r="R6347" s="1175"/>
    </row>
    <row r="6348" spans="1:18">
      <c r="A6348">
        <v>6343</v>
      </c>
      <c r="B6348" s="6">
        <f>'EstExp 11-19'!K91</f>
        <v>0</v>
      </c>
      <c r="C6348" s="2" t="s">
        <v>4866</v>
      </c>
      <c r="D6348" t="b">
        <f t="shared" ca="1" si="97"/>
        <v>1</v>
      </c>
      <c r="E6348" cm="1">
        <f t="array" aca="1" ref="E6348" ca="1">IF(F6348&lt;&gt;"",INDIRECT("'"&amp;F6348&amp;"'!"&amp;G6348),"")</f>
        <v>0</v>
      </c>
      <c r="F6348" s="1175" t="s">
        <v>3614</v>
      </c>
      <c r="G6348" t="s">
        <v>5077</v>
      </c>
      <c r="R6348" s="1175"/>
    </row>
    <row r="6349" spans="1:18" ht="15" customHeight="1">
      <c r="A6349">
        <v>6344</v>
      </c>
      <c r="B6349" s="6">
        <f>'EstExp 11-19'!H92</f>
        <v>0</v>
      </c>
      <c r="C6349" s="2" t="s">
        <v>4866</v>
      </c>
      <c r="D6349" t="b">
        <f t="shared" ca="1" si="97"/>
        <v>1</v>
      </c>
      <c r="E6349" cm="1">
        <f t="array" aca="1" ref="E6349" ca="1">IF(F6349&lt;&gt;"",INDIRECT("'"&amp;F6349&amp;"'!"&amp;G6349),"")</f>
        <v>0</v>
      </c>
      <c r="F6349" s="1175" t="s">
        <v>3614</v>
      </c>
      <c r="G6349" t="s">
        <v>5078</v>
      </c>
    </row>
    <row r="6350" spans="1:18" ht="15" customHeight="1">
      <c r="A6350">
        <v>6345</v>
      </c>
      <c r="B6350" s="6">
        <f>'EstExp 11-19'!K92</f>
        <v>0</v>
      </c>
      <c r="C6350" s="2" t="s">
        <v>4866</v>
      </c>
      <c r="D6350" t="b">
        <f t="shared" ca="1" si="97"/>
        <v>1</v>
      </c>
      <c r="E6350" cm="1">
        <f t="array" aca="1" ref="E6350" ca="1">IF(F6350&lt;&gt;"",INDIRECT("'"&amp;F6350&amp;"'!"&amp;G6350),"")</f>
        <v>0</v>
      </c>
      <c r="F6350" s="1175" t="s">
        <v>3614</v>
      </c>
      <c r="G6350" t="s">
        <v>5079</v>
      </c>
    </row>
    <row r="6351" spans="1:18" ht="15" customHeight="1">
      <c r="A6351">
        <v>6346</v>
      </c>
      <c r="B6351" s="6">
        <f>'EstExp 11-19'!H93</f>
        <v>0</v>
      </c>
      <c r="C6351" s="2" t="s">
        <v>4866</v>
      </c>
      <c r="D6351" t="b">
        <f t="shared" ca="1" si="97"/>
        <v>1</v>
      </c>
      <c r="E6351" cm="1">
        <f t="array" aca="1" ref="E6351" ca="1">IF(F6351&lt;&gt;"",INDIRECT("'"&amp;F6351&amp;"'!"&amp;G6351),"")</f>
        <v>0</v>
      </c>
      <c r="F6351" s="1175" t="s">
        <v>3614</v>
      </c>
      <c r="G6351" t="s">
        <v>5080</v>
      </c>
    </row>
    <row r="6352" spans="1:18" ht="15" customHeight="1">
      <c r="A6352">
        <v>6347</v>
      </c>
      <c r="B6352" s="6">
        <f>'EstExp 11-19'!K93</f>
        <v>0</v>
      </c>
      <c r="C6352" s="2" t="s">
        <v>4866</v>
      </c>
      <c r="D6352" t="b">
        <f t="shared" ca="1" si="97"/>
        <v>1</v>
      </c>
      <c r="E6352" cm="1">
        <f t="array" aca="1" ref="E6352" ca="1">IF(F6352&lt;&gt;"",INDIRECT("'"&amp;F6352&amp;"'!"&amp;G6352),"")</f>
        <v>0</v>
      </c>
      <c r="F6352" s="1175" t="s">
        <v>3614</v>
      </c>
      <c r="G6352" t="s">
        <v>5081</v>
      </c>
    </row>
    <row r="6353" spans="1:10" ht="15" customHeight="1">
      <c r="A6353">
        <v>6348</v>
      </c>
      <c r="B6353" s="6">
        <f>'EstExp 11-19'!H95</f>
        <v>0</v>
      </c>
      <c r="C6353" s="2" t="s">
        <v>4866</v>
      </c>
      <c r="D6353" t="b">
        <f t="shared" ca="1" si="97"/>
        <v>1</v>
      </c>
      <c r="E6353" cm="1">
        <f t="array" aca="1" ref="E6353" ca="1">IF(F6353&lt;&gt;"",INDIRECT("'"&amp;F6353&amp;"'!"&amp;G6353),"")</f>
        <v>0</v>
      </c>
      <c r="F6353" s="1175" t="s">
        <v>3614</v>
      </c>
      <c r="G6353" t="s">
        <v>5082</v>
      </c>
    </row>
    <row r="6354" spans="1:10" ht="15" customHeight="1">
      <c r="A6354">
        <v>6349</v>
      </c>
      <c r="B6354" s="6">
        <f>'EstExp 11-19'!K95</f>
        <v>0</v>
      </c>
      <c r="C6354" s="2" t="s">
        <v>4866</v>
      </c>
      <c r="D6354" t="b">
        <f t="shared" ca="1" si="97"/>
        <v>1</v>
      </c>
      <c r="E6354" cm="1">
        <f t="array" aca="1" ref="E6354" ca="1">IF(F6354&lt;&gt;"",INDIRECT("'"&amp;F6354&amp;"'!"&amp;G6354),"")</f>
        <v>0</v>
      </c>
      <c r="F6354" s="1175" t="s">
        <v>3614</v>
      </c>
      <c r="G6354" t="s">
        <v>5083</v>
      </c>
    </row>
    <row r="6355" spans="1:10" ht="15" customHeight="1">
      <c r="A6355">
        <v>6350</v>
      </c>
      <c r="B6355" s="6">
        <f>'EstExp 11-19'!H96</f>
        <v>0</v>
      </c>
      <c r="C6355" s="2" t="s">
        <v>4866</v>
      </c>
      <c r="D6355" t="b">
        <f t="shared" ca="1" si="97"/>
        <v>1</v>
      </c>
      <c r="E6355" cm="1">
        <f t="array" aca="1" ref="E6355" ca="1">IF(F6355&lt;&gt;"",INDIRECT("'"&amp;F6355&amp;"'!"&amp;G6355),"")</f>
        <v>0</v>
      </c>
      <c r="F6355" s="1175" t="s">
        <v>3614</v>
      </c>
      <c r="G6355" t="s">
        <v>5084</v>
      </c>
      <c r="H6355" s="3"/>
      <c r="I6355" s="3"/>
      <c r="J6355" s="3"/>
    </row>
    <row r="6356" spans="1:10" ht="15" customHeight="1">
      <c r="A6356">
        <v>6351</v>
      </c>
      <c r="B6356" s="6">
        <f>'EstExp 11-19'!K96</f>
        <v>0</v>
      </c>
      <c r="C6356" s="2" t="s">
        <v>4866</v>
      </c>
      <c r="D6356" t="b">
        <f t="shared" ca="1" si="97"/>
        <v>1</v>
      </c>
      <c r="E6356" cm="1">
        <f t="array" aca="1" ref="E6356" ca="1">IF(F6356&lt;&gt;"",INDIRECT("'"&amp;F6356&amp;"'!"&amp;G6356),"")</f>
        <v>0</v>
      </c>
      <c r="F6356" s="1175" t="s">
        <v>3614</v>
      </c>
      <c r="G6356" t="s">
        <v>5085</v>
      </c>
    </row>
    <row r="6357" spans="1:10" ht="15" customHeight="1">
      <c r="A6357">
        <v>6352</v>
      </c>
      <c r="B6357" s="6">
        <f>'EstExp 11-19'!H97</f>
        <v>0</v>
      </c>
      <c r="C6357" s="2" t="s">
        <v>4866</v>
      </c>
      <c r="D6357" t="b">
        <f t="shared" ca="1" si="97"/>
        <v>1</v>
      </c>
      <c r="E6357" cm="1">
        <f t="array" aca="1" ref="E6357" ca="1">IF(F6357&lt;&gt;"",INDIRECT("'"&amp;F6357&amp;"'!"&amp;G6357),"")</f>
        <v>0</v>
      </c>
      <c r="F6357" s="1175" t="s">
        <v>3614</v>
      </c>
      <c r="G6357" t="s">
        <v>5086</v>
      </c>
      <c r="H6357" s="3"/>
      <c r="I6357" s="3"/>
      <c r="J6357" s="3"/>
    </row>
    <row r="6358" spans="1:10" ht="15" customHeight="1">
      <c r="A6358">
        <v>6353</v>
      </c>
      <c r="B6358" s="6">
        <f>'EstExp 11-19'!K97</f>
        <v>0</v>
      </c>
      <c r="C6358" s="2" t="s">
        <v>4866</v>
      </c>
      <c r="D6358" t="b">
        <f t="shared" ca="1" si="97"/>
        <v>1</v>
      </c>
      <c r="E6358" cm="1">
        <f t="array" aca="1" ref="E6358" ca="1">IF(F6358&lt;&gt;"",INDIRECT("'"&amp;F6358&amp;"'!"&amp;G6358),"")</f>
        <v>0</v>
      </c>
      <c r="F6358" s="1175" t="s">
        <v>3614</v>
      </c>
      <c r="G6358" t="s">
        <v>5087</v>
      </c>
      <c r="H6358" s="3"/>
      <c r="I6358" s="3"/>
      <c r="J6358" s="3"/>
    </row>
    <row r="6359" spans="1:10" ht="15" customHeight="1">
      <c r="A6359">
        <v>6354</v>
      </c>
      <c r="B6359" s="6">
        <f>'EstExp 11-19'!H98</f>
        <v>0</v>
      </c>
      <c r="C6359" s="2" t="s">
        <v>4866</v>
      </c>
      <c r="D6359" t="b">
        <f t="shared" ca="1" si="97"/>
        <v>1</v>
      </c>
      <c r="E6359" cm="1">
        <f t="array" aca="1" ref="E6359" ca="1">IF(F6359&lt;&gt;"",INDIRECT("'"&amp;F6359&amp;"'!"&amp;G6359),"")</f>
        <v>0</v>
      </c>
      <c r="F6359" s="1175" t="s">
        <v>3614</v>
      </c>
      <c r="G6359" t="s">
        <v>5088</v>
      </c>
      <c r="H6359" s="3"/>
      <c r="I6359" s="3"/>
      <c r="J6359" s="3"/>
    </row>
    <row r="6360" spans="1:10" ht="15" customHeight="1">
      <c r="A6360">
        <v>6355</v>
      </c>
      <c r="B6360" s="6">
        <f>'EstExp 11-19'!K98</f>
        <v>0</v>
      </c>
      <c r="C6360" s="2" t="s">
        <v>4866</v>
      </c>
      <c r="D6360" t="b">
        <f t="shared" ca="1" si="97"/>
        <v>1</v>
      </c>
      <c r="E6360" cm="1">
        <f t="array" aca="1" ref="E6360" ca="1">IF(F6360&lt;&gt;"",INDIRECT("'"&amp;F6360&amp;"'!"&amp;G6360),"")</f>
        <v>0</v>
      </c>
      <c r="F6360" s="1175" t="s">
        <v>3614</v>
      </c>
      <c r="G6360" t="s">
        <v>5089</v>
      </c>
      <c r="H6360" s="3"/>
      <c r="I6360" s="3"/>
      <c r="J6360" s="3"/>
    </row>
    <row r="6361" spans="1:10" ht="15" customHeight="1">
      <c r="A6361">
        <v>6356</v>
      </c>
      <c r="B6361" s="6">
        <f>'EstExp 11-19'!H99</f>
        <v>0</v>
      </c>
      <c r="C6361" s="2" t="s">
        <v>4866</v>
      </c>
      <c r="D6361" t="b">
        <f t="shared" ca="1" si="97"/>
        <v>1</v>
      </c>
      <c r="E6361" cm="1">
        <f t="array" aca="1" ref="E6361" ca="1">IF(F6361&lt;&gt;"",INDIRECT("'"&amp;F6361&amp;"'!"&amp;G6361),"")</f>
        <v>0</v>
      </c>
      <c r="F6361" s="1175" t="s">
        <v>3614</v>
      </c>
      <c r="G6361" t="s">
        <v>4836</v>
      </c>
      <c r="H6361" s="3"/>
      <c r="I6361" s="3"/>
      <c r="J6361" s="3"/>
    </row>
    <row r="6362" spans="1:10" ht="15" customHeight="1">
      <c r="A6362">
        <v>6357</v>
      </c>
      <c r="B6362" s="6">
        <f>'EstExp 11-19'!K99</f>
        <v>0</v>
      </c>
      <c r="C6362" s="2" t="s">
        <v>4866</v>
      </c>
      <c r="D6362" t="b">
        <f t="shared" ca="1" si="97"/>
        <v>1</v>
      </c>
      <c r="E6362" cm="1">
        <f t="array" aca="1" ref="E6362" ca="1">IF(F6362&lt;&gt;"",INDIRECT("'"&amp;F6362&amp;"'!"&amp;G6362),"")</f>
        <v>0</v>
      </c>
      <c r="F6362" s="1175" t="s">
        <v>3614</v>
      </c>
      <c r="G6362" t="s">
        <v>4856</v>
      </c>
      <c r="H6362" s="3"/>
      <c r="I6362" s="3"/>
      <c r="J6362" s="3"/>
    </row>
    <row r="6363" spans="1:10" ht="15" customHeight="1">
      <c r="A6363">
        <v>6358</v>
      </c>
      <c r="B6363" s="6">
        <f>'EstExp 11-19'!H100</f>
        <v>0</v>
      </c>
      <c r="C6363" s="2" t="s">
        <v>4866</v>
      </c>
      <c r="D6363" t="b">
        <f t="shared" ca="1" si="97"/>
        <v>1</v>
      </c>
      <c r="E6363" cm="1">
        <f t="array" aca="1" ref="E6363" ca="1">IF(F6363&lt;&gt;"",INDIRECT("'"&amp;F6363&amp;"'!"&amp;G6363),"")</f>
        <v>0</v>
      </c>
      <c r="F6363" s="1175" t="s">
        <v>3614</v>
      </c>
      <c r="G6363" t="s">
        <v>4912</v>
      </c>
      <c r="H6363" s="3"/>
      <c r="I6363" s="3"/>
      <c r="J6363" s="3"/>
    </row>
    <row r="6364" spans="1:10" ht="15" customHeight="1">
      <c r="A6364">
        <v>6359</v>
      </c>
      <c r="B6364" s="6">
        <f>'EstExp 11-19'!K100</f>
        <v>0</v>
      </c>
      <c r="C6364" s="2" t="s">
        <v>4866</v>
      </c>
      <c r="D6364" t="b">
        <f t="shared" ca="1" si="97"/>
        <v>1</v>
      </c>
      <c r="E6364" cm="1">
        <f t="array" aca="1" ref="E6364" ca="1">IF(F6364&lt;&gt;"",INDIRECT("'"&amp;F6364&amp;"'!"&amp;G6364),"")</f>
        <v>0</v>
      </c>
      <c r="F6364" s="1175" t="s">
        <v>3614</v>
      </c>
      <c r="G6364" t="s">
        <v>4915</v>
      </c>
      <c r="H6364" s="3"/>
      <c r="I6364" s="3"/>
      <c r="J6364" s="3"/>
    </row>
    <row r="6365" spans="1:10" ht="15" customHeight="1">
      <c r="A6365">
        <v>6360</v>
      </c>
      <c r="B6365" s="6">
        <f>'EstExp 11-19'!E101</f>
        <v>0</v>
      </c>
      <c r="C6365" s="2" t="s">
        <v>4866</v>
      </c>
      <c r="D6365" t="b">
        <f t="shared" ca="1" si="97"/>
        <v>1</v>
      </c>
      <c r="E6365" cm="1">
        <f t="array" aca="1" ref="E6365" ca="1">IF(F6365&lt;&gt;"",INDIRECT("'"&amp;F6365&amp;"'!"&amp;G6365),"")</f>
        <v>0</v>
      </c>
      <c r="F6365" s="1175" t="s">
        <v>3614</v>
      </c>
      <c r="G6365" t="s">
        <v>5090</v>
      </c>
      <c r="H6365" s="3"/>
      <c r="I6365" s="3"/>
      <c r="J6365" s="3"/>
    </row>
    <row r="6366" spans="1:10" ht="15" customHeight="1">
      <c r="A6366">
        <v>6361</v>
      </c>
      <c r="B6366" s="6">
        <f>'EstExp 11-19'!H101</f>
        <v>0</v>
      </c>
      <c r="C6366" s="2" t="s">
        <v>4866</v>
      </c>
      <c r="D6366" t="b">
        <f t="shared" ca="1" si="97"/>
        <v>1</v>
      </c>
      <c r="E6366" cm="1">
        <f t="array" aca="1" ref="E6366" ca="1">IF(F6366&lt;&gt;"",INDIRECT("'"&amp;F6366&amp;"'!"&amp;G6366),"")</f>
        <v>0</v>
      </c>
      <c r="F6366" s="1175" t="s">
        <v>3614</v>
      </c>
      <c r="G6366" t="s">
        <v>5091</v>
      </c>
      <c r="H6366" s="3"/>
      <c r="I6366" s="3"/>
      <c r="J6366" s="3"/>
    </row>
    <row r="6367" spans="1:10" ht="15" customHeight="1">
      <c r="A6367">
        <v>6362</v>
      </c>
      <c r="B6367" s="6">
        <f>'EstExp 11-19'!K101</f>
        <v>0</v>
      </c>
      <c r="C6367" s="2" t="s">
        <v>4866</v>
      </c>
      <c r="D6367" t="b">
        <f t="shared" ca="1" si="97"/>
        <v>1</v>
      </c>
      <c r="E6367" cm="1">
        <f t="array" aca="1" ref="E6367" ca="1">IF(F6367&lt;&gt;"",INDIRECT("'"&amp;F6367&amp;"'!"&amp;G6367),"")</f>
        <v>0</v>
      </c>
      <c r="F6367" s="1175" t="s">
        <v>3614</v>
      </c>
      <c r="G6367" t="s">
        <v>5092</v>
      </c>
      <c r="H6367" s="3"/>
      <c r="I6367" s="3"/>
      <c r="J6367" s="3"/>
    </row>
    <row r="6368" spans="1:10" ht="15" customHeight="1">
      <c r="A6368">
        <v>6363</v>
      </c>
      <c r="B6368" s="6">
        <f>'EstExp 11-19'!H103</f>
        <v>0</v>
      </c>
      <c r="C6368" s="2" t="s">
        <v>4866</v>
      </c>
      <c r="D6368" t="b">
        <f t="shared" ca="1" si="97"/>
        <v>1</v>
      </c>
      <c r="E6368" cm="1">
        <f t="array" aca="1" ref="E6368" ca="1">IF(F6368&lt;&gt;"",INDIRECT("'"&amp;F6368&amp;"'!"&amp;G6368),"")</f>
        <v>0</v>
      </c>
      <c r="F6368" s="1175" t="s">
        <v>3614</v>
      </c>
      <c r="G6368" t="s">
        <v>4921</v>
      </c>
      <c r="H6368" s="3"/>
      <c r="I6368" s="3"/>
      <c r="J6368" s="3"/>
    </row>
    <row r="6369" spans="1:10" ht="15" customHeight="1">
      <c r="A6369">
        <v>6364</v>
      </c>
      <c r="B6369" s="6">
        <f>'EstExp 11-19'!I116</f>
        <v>11129</v>
      </c>
      <c r="C6369" s="2" t="s">
        <v>4866</v>
      </c>
      <c r="D6369" t="b">
        <f t="shared" ca="1" si="97"/>
        <v>1</v>
      </c>
      <c r="E6369" cm="1">
        <f t="array" aca="1" ref="E6369" ca="1">IF(F6369&lt;&gt;"",INDIRECT("'"&amp;F6369&amp;"'!"&amp;G6369),"")</f>
        <v>11129</v>
      </c>
      <c r="F6369" s="1175" t="s">
        <v>3614</v>
      </c>
      <c r="G6369" t="s">
        <v>5093</v>
      </c>
      <c r="H6369" s="3"/>
      <c r="I6369" s="3"/>
      <c r="J6369" s="3"/>
    </row>
    <row r="6370" spans="1:10" ht="15" customHeight="1">
      <c r="A6370">
        <v>6365</v>
      </c>
      <c r="B6370" s="6">
        <f>'EstExp 11-19'!J116</f>
        <v>0</v>
      </c>
      <c r="C6370" s="2" t="s">
        <v>4866</v>
      </c>
      <c r="D6370" t="b">
        <f t="shared" ca="1" si="97"/>
        <v>1</v>
      </c>
      <c r="E6370" cm="1">
        <f t="array" aca="1" ref="E6370" ca="1">IF(F6370&lt;&gt;"",INDIRECT("'"&amp;F6370&amp;"'!"&amp;G6370),"")</f>
        <v>0</v>
      </c>
      <c r="F6370" s="1175" t="s">
        <v>3614</v>
      </c>
      <c r="G6370" t="s">
        <v>5094</v>
      </c>
      <c r="H6370" s="3"/>
      <c r="I6370" s="3"/>
      <c r="J6370" s="3"/>
    </row>
    <row r="6371" spans="1:10" ht="15" customHeight="1">
      <c r="A6371">
        <v>6366</v>
      </c>
      <c r="B6371" s="6">
        <f>'EstExp 11-19'!I124</f>
        <v>0</v>
      </c>
      <c r="C6371" s="2" t="s">
        <v>4866</v>
      </c>
      <c r="D6371" t="b">
        <f t="shared" ca="1" si="97"/>
        <v>1</v>
      </c>
      <c r="E6371" cm="1">
        <f t="array" aca="1" ref="E6371" ca="1">IF(F6371&lt;&gt;"",INDIRECT("'"&amp;F6371&amp;"'!"&amp;G6371),"")</f>
        <v>0</v>
      </c>
      <c r="F6371" s="1175" t="s">
        <v>3614</v>
      </c>
      <c r="G6371" t="s">
        <v>5095</v>
      </c>
      <c r="H6371" s="3"/>
      <c r="I6371" s="3"/>
      <c r="J6371" s="3"/>
    </row>
    <row r="6372" spans="1:10" ht="15" customHeight="1">
      <c r="A6372">
        <v>6367</v>
      </c>
      <c r="B6372" s="6">
        <f>'EstExp 11-19'!J124</f>
        <v>0</v>
      </c>
      <c r="C6372" s="2" t="s">
        <v>4866</v>
      </c>
      <c r="D6372" t="b">
        <f t="shared" ca="1" si="97"/>
        <v>1</v>
      </c>
      <c r="E6372" cm="1">
        <f t="array" aca="1" ref="E6372" ca="1">IF(F6372&lt;&gt;"",INDIRECT("'"&amp;F6372&amp;"'!"&amp;G6372),"")</f>
        <v>0</v>
      </c>
      <c r="F6372" s="1175" t="s">
        <v>3614</v>
      </c>
      <c r="G6372" t="s">
        <v>4947</v>
      </c>
      <c r="H6372" s="3"/>
      <c r="I6372" s="3"/>
      <c r="J6372" s="3"/>
    </row>
    <row r="6373" spans="1:10" ht="15" customHeight="1">
      <c r="A6373">
        <v>6368</v>
      </c>
      <c r="B6373" s="6">
        <f>'EstExp 11-19'!I126</f>
        <v>0</v>
      </c>
      <c r="C6373" s="2" t="s">
        <v>4866</v>
      </c>
      <c r="D6373" t="b">
        <f t="shared" ca="1" si="97"/>
        <v>1</v>
      </c>
      <c r="E6373" cm="1">
        <f t="array" aca="1" ref="E6373" ca="1">IF(F6373&lt;&gt;"",INDIRECT("'"&amp;F6373&amp;"'!"&amp;G6373),"")</f>
        <v>0</v>
      </c>
      <c r="F6373" s="1175" t="s">
        <v>3614</v>
      </c>
      <c r="G6373" t="s">
        <v>5096</v>
      </c>
    </row>
    <row r="6374" spans="1:10" ht="15" customHeight="1">
      <c r="A6374">
        <v>6369</v>
      </c>
      <c r="B6374" s="6">
        <f>'EstExp 11-19'!J126</f>
        <v>0</v>
      </c>
      <c r="C6374" s="2" t="s">
        <v>4866</v>
      </c>
      <c r="D6374" t="b">
        <f t="shared" ca="1" si="97"/>
        <v>1</v>
      </c>
      <c r="E6374" cm="1">
        <f t="array" aca="1" ref="E6374" ca="1">IF(F6374&lt;&gt;"",INDIRECT("'"&amp;F6374&amp;"'!"&amp;G6374),"")</f>
        <v>0</v>
      </c>
      <c r="F6374" s="1175" t="s">
        <v>3614</v>
      </c>
      <c r="G6374" t="s">
        <v>5097</v>
      </c>
      <c r="H6374" s="3"/>
      <c r="I6374" s="3"/>
      <c r="J6374" s="3"/>
    </row>
    <row r="6375" spans="1:10" ht="15" customHeight="1">
      <c r="A6375">
        <v>6370</v>
      </c>
      <c r="B6375" s="6">
        <f>'EstExp 11-19'!I127</f>
        <v>0</v>
      </c>
      <c r="C6375" s="2" t="s">
        <v>4866</v>
      </c>
      <c r="D6375" t="b">
        <f t="shared" ca="1" si="97"/>
        <v>1</v>
      </c>
      <c r="E6375" cm="1">
        <f t="array" aca="1" ref="E6375" ca="1">IF(F6375&lt;&gt;"",INDIRECT("'"&amp;F6375&amp;"'!"&amp;G6375),"")</f>
        <v>0</v>
      </c>
      <c r="F6375" s="1175" t="s">
        <v>3614</v>
      </c>
      <c r="G6375" t="s">
        <v>5098</v>
      </c>
      <c r="H6375" s="3"/>
      <c r="I6375" s="3"/>
      <c r="J6375" s="3"/>
    </row>
    <row r="6376" spans="1:10" ht="15" customHeight="1">
      <c r="A6376">
        <v>6371</v>
      </c>
      <c r="B6376" s="6">
        <f>'EstExp 11-19'!J127</f>
        <v>0</v>
      </c>
      <c r="C6376" s="2" t="s">
        <v>4866</v>
      </c>
      <c r="D6376" t="b">
        <f t="shared" ca="1" si="97"/>
        <v>1</v>
      </c>
      <c r="E6376" cm="1">
        <f t="array" aca="1" ref="E6376" ca="1">IF(F6376&lt;&gt;"",INDIRECT("'"&amp;F6376&amp;"'!"&amp;G6376),"")</f>
        <v>0</v>
      </c>
      <c r="F6376" s="1175" t="s">
        <v>3614</v>
      </c>
      <c r="G6376" t="s">
        <v>5099</v>
      </c>
      <c r="H6376" s="3"/>
      <c r="I6376" s="3"/>
      <c r="J6376" s="3"/>
    </row>
    <row r="6377" spans="1:10" ht="15" customHeight="1">
      <c r="A6377">
        <v>6372</v>
      </c>
      <c r="B6377" s="6">
        <f>'EstExp 11-19'!I128</f>
        <v>0</v>
      </c>
      <c r="C6377" s="2" t="s">
        <v>4866</v>
      </c>
      <c r="D6377" t="b">
        <f t="shared" ca="1" si="97"/>
        <v>1</v>
      </c>
      <c r="E6377" cm="1">
        <f t="array" aca="1" ref="E6377" ca="1">IF(F6377&lt;&gt;"",INDIRECT("'"&amp;F6377&amp;"'!"&amp;G6377),"")</f>
        <v>0</v>
      </c>
      <c r="F6377" s="1175" t="s">
        <v>3614</v>
      </c>
      <c r="G6377" t="s">
        <v>5100</v>
      </c>
      <c r="H6377" s="3"/>
      <c r="I6377" s="3"/>
      <c r="J6377" s="3"/>
    </row>
    <row r="6378" spans="1:10" ht="15" customHeight="1">
      <c r="A6378">
        <v>6373</v>
      </c>
      <c r="B6378" s="6">
        <f>'EstExp 11-19'!J128</f>
        <v>0</v>
      </c>
      <c r="C6378" s="2" t="s">
        <v>4866</v>
      </c>
      <c r="D6378" t="b">
        <f t="shared" ref="D6378:D6391" ca="1" si="98">E6378=B6378</f>
        <v>1</v>
      </c>
      <c r="E6378" cm="1">
        <f t="array" aca="1" ref="E6378" ca="1">IF(F6378&lt;&gt;"",INDIRECT("'"&amp;F6378&amp;"'!"&amp;G6378),"")</f>
        <v>0</v>
      </c>
      <c r="F6378" s="1175" t="s">
        <v>3614</v>
      </c>
      <c r="G6378" t="s">
        <v>5101</v>
      </c>
      <c r="H6378" s="3"/>
      <c r="I6378" s="3"/>
      <c r="J6378" s="3"/>
    </row>
    <row r="6379" spans="1:10" ht="15" customHeight="1">
      <c r="A6379">
        <v>6374</v>
      </c>
      <c r="B6379" s="6">
        <f>'EstExp 11-19'!I129</f>
        <v>0</v>
      </c>
      <c r="C6379" s="2" t="s">
        <v>4866</v>
      </c>
      <c r="D6379" t="b">
        <f t="shared" ca="1" si="98"/>
        <v>1</v>
      </c>
      <c r="E6379" cm="1">
        <f t="array" aca="1" ref="E6379" ca="1">IF(F6379&lt;&gt;"",INDIRECT("'"&amp;F6379&amp;"'!"&amp;G6379),"")</f>
        <v>0</v>
      </c>
      <c r="F6379" s="1175" t="s">
        <v>3614</v>
      </c>
      <c r="G6379" t="s">
        <v>5102</v>
      </c>
      <c r="H6379" s="3"/>
      <c r="I6379" s="3"/>
      <c r="J6379" s="3"/>
    </row>
    <row r="6380" spans="1:10" ht="15" customHeight="1">
      <c r="A6380">
        <v>6375</v>
      </c>
      <c r="B6380" s="6">
        <f>'EstExp 11-19'!J129</f>
        <v>0</v>
      </c>
      <c r="C6380" s="2" t="s">
        <v>4866</v>
      </c>
      <c r="D6380" t="b">
        <f t="shared" ca="1" si="98"/>
        <v>1</v>
      </c>
      <c r="E6380" cm="1">
        <f t="array" aca="1" ref="E6380" ca="1">IF(F6380&lt;&gt;"",INDIRECT("'"&amp;F6380&amp;"'!"&amp;G6380),"")</f>
        <v>0</v>
      </c>
      <c r="F6380" s="1175" t="s">
        <v>3614</v>
      </c>
      <c r="G6380" t="s">
        <v>5103</v>
      </c>
      <c r="H6380" s="3"/>
      <c r="I6380" s="3"/>
      <c r="J6380" s="3"/>
    </row>
    <row r="6381" spans="1:10" ht="15" customHeight="1">
      <c r="A6381">
        <v>6376</v>
      </c>
      <c r="B6381" s="6">
        <f>'EstExp 11-19'!I130</f>
        <v>0</v>
      </c>
      <c r="C6381" s="2" t="s">
        <v>4866</v>
      </c>
      <c r="D6381" t="b">
        <f t="shared" ca="1" si="98"/>
        <v>1</v>
      </c>
      <c r="E6381" cm="1">
        <f t="array" aca="1" ref="E6381" ca="1">IF(F6381&lt;&gt;"",INDIRECT("'"&amp;F6381&amp;"'!"&amp;G6381),"")</f>
        <v>0</v>
      </c>
      <c r="F6381" s="1175" t="s">
        <v>3614</v>
      </c>
      <c r="G6381" t="s">
        <v>5104</v>
      </c>
      <c r="H6381" s="3"/>
      <c r="I6381" s="3"/>
      <c r="J6381" s="3"/>
    </row>
    <row r="6382" spans="1:10" ht="15" customHeight="1">
      <c r="A6382">
        <v>6377</v>
      </c>
      <c r="B6382" s="6">
        <f>'EstExp 11-19'!I131</f>
        <v>0</v>
      </c>
      <c r="C6382" s="2" t="s">
        <v>4866</v>
      </c>
      <c r="D6382" t="b">
        <f t="shared" ca="1" si="98"/>
        <v>1</v>
      </c>
      <c r="E6382" cm="1">
        <f t="array" aca="1" ref="E6382" ca="1">IF(F6382&lt;&gt;"",INDIRECT("'"&amp;F6382&amp;"'!"&amp;G6382),"")</f>
        <v>0</v>
      </c>
      <c r="F6382" s="1175" t="s">
        <v>3614</v>
      </c>
      <c r="G6382" t="s">
        <v>5105</v>
      </c>
      <c r="H6382" s="3"/>
      <c r="I6382" s="3"/>
      <c r="J6382" s="3"/>
    </row>
    <row r="6383" spans="1:10" ht="15" customHeight="1">
      <c r="A6383">
        <v>6378</v>
      </c>
      <c r="B6383" s="6">
        <f>'EstExp 11-19'!J131</f>
        <v>0</v>
      </c>
      <c r="C6383" s="2" t="s">
        <v>4866</v>
      </c>
      <c r="D6383" t="b">
        <f t="shared" ca="1" si="98"/>
        <v>1</v>
      </c>
      <c r="E6383" cm="1">
        <f t="array" aca="1" ref="E6383" ca="1">IF(F6383&lt;&gt;"",INDIRECT("'"&amp;F6383&amp;"'!"&amp;G6383),"")</f>
        <v>0</v>
      </c>
      <c r="F6383" s="1175" t="s">
        <v>3614</v>
      </c>
      <c r="G6383" t="s">
        <v>5106</v>
      </c>
      <c r="H6383" s="3"/>
      <c r="I6383" s="3"/>
      <c r="J6383" s="3"/>
    </row>
    <row r="6384" spans="1:10" ht="15" customHeight="1">
      <c r="A6384">
        <v>6379</v>
      </c>
      <c r="B6384" s="6">
        <f>'EstExp 11-19'!I132</f>
        <v>0</v>
      </c>
      <c r="C6384" s="2" t="s">
        <v>4866</v>
      </c>
      <c r="D6384" t="b">
        <f t="shared" ca="1" si="98"/>
        <v>1</v>
      </c>
      <c r="E6384" cm="1">
        <f t="array" aca="1" ref="E6384" ca="1">IF(F6384&lt;&gt;"",INDIRECT("'"&amp;F6384&amp;"'!"&amp;G6384),"")</f>
        <v>0</v>
      </c>
      <c r="F6384" s="1175" t="s">
        <v>3614</v>
      </c>
      <c r="G6384" t="s">
        <v>5107</v>
      </c>
      <c r="H6384" s="3"/>
      <c r="I6384" s="3"/>
      <c r="J6384" s="3"/>
    </row>
    <row r="6385" spans="1:18" ht="15" customHeight="1">
      <c r="A6385">
        <v>6380</v>
      </c>
      <c r="B6385" s="6">
        <f>'EstExp 11-19'!J132</f>
        <v>0</v>
      </c>
      <c r="C6385" s="2" t="s">
        <v>4866</v>
      </c>
      <c r="D6385" t="b">
        <f t="shared" ca="1" si="98"/>
        <v>1</v>
      </c>
      <c r="E6385" cm="1">
        <f t="array" aca="1" ref="E6385" ca="1">IF(F6385&lt;&gt;"",INDIRECT("'"&amp;F6385&amp;"'!"&amp;G6385),"")</f>
        <v>0</v>
      </c>
      <c r="F6385" s="1175" t="s">
        <v>3614</v>
      </c>
      <c r="G6385" t="s">
        <v>5108</v>
      </c>
      <c r="H6385" s="3"/>
      <c r="I6385" s="3"/>
      <c r="J6385" s="3"/>
    </row>
    <row r="6386" spans="1:18" ht="15" customHeight="1">
      <c r="A6386">
        <v>6381</v>
      </c>
      <c r="B6386" s="6">
        <f>'EstExp 11-19'!I133</f>
        <v>0</v>
      </c>
      <c r="C6386" s="2" t="s">
        <v>4866</v>
      </c>
      <c r="D6386" t="b">
        <f t="shared" ca="1" si="98"/>
        <v>1</v>
      </c>
      <c r="E6386" cm="1">
        <f t="array" aca="1" ref="E6386" ca="1">IF(F6386&lt;&gt;"",INDIRECT("'"&amp;F6386&amp;"'!"&amp;G6386),"")</f>
        <v>0</v>
      </c>
      <c r="F6386" s="1175" t="s">
        <v>3614</v>
      </c>
      <c r="G6386" t="s">
        <v>5109</v>
      </c>
      <c r="H6386" s="3"/>
      <c r="I6386" s="3"/>
      <c r="J6386" s="3"/>
    </row>
    <row r="6387" spans="1:18" ht="15" customHeight="1">
      <c r="A6387">
        <v>6382</v>
      </c>
      <c r="B6387" s="6">
        <f>'EstExp 11-19'!J133</f>
        <v>0</v>
      </c>
      <c r="C6387" s="2" t="s">
        <v>4866</v>
      </c>
      <c r="D6387" t="b">
        <f t="shared" ca="1" si="98"/>
        <v>1</v>
      </c>
      <c r="E6387" cm="1">
        <f t="array" aca="1" ref="E6387" ca="1">IF(F6387&lt;&gt;"",INDIRECT("'"&amp;F6387&amp;"'!"&amp;G6387),"")</f>
        <v>0</v>
      </c>
      <c r="F6387" s="1175" t="s">
        <v>3614</v>
      </c>
      <c r="G6387" t="s">
        <v>5110</v>
      </c>
      <c r="H6387" s="3"/>
      <c r="I6387" s="3"/>
      <c r="J6387" s="3"/>
    </row>
    <row r="6388" spans="1:18" ht="15" customHeight="1">
      <c r="A6388">
        <v>6383</v>
      </c>
      <c r="B6388" s="6">
        <f>'EstExp 11-19'!I134</f>
        <v>0</v>
      </c>
      <c r="C6388" s="2" t="s">
        <v>4866</v>
      </c>
      <c r="D6388" t="b">
        <f t="shared" ca="1" si="98"/>
        <v>1</v>
      </c>
      <c r="E6388" cm="1">
        <f t="array" aca="1" ref="E6388" ca="1">IF(F6388&lt;&gt;"",INDIRECT("'"&amp;F6388&amp;"'!"&amp;G6388),"")</f>
        <v>0</v>
      </c>
      <c r="F6388" s="1175" t="s">
        <v>3614</v>
      </c>
      <c r="G6388" t="s">
        <v>5111</v>
      </c>
      <c r="H6388" s="3"/>
      <c r="I6388" s="3"/>
      <c r="J6388" s="3"/>
    </row>
    <row r="6389" spans="1:18" ht="15" customHeight="1">
      <c r="A6389">
        <v>6384</v>
      </c>
      <c r="B6389" s="6">
        <f>'EstExp 11-19'!J134</f>
        <v>0</v>
      </c>
      <c r="C6389" s="2" t="s">
        <v>4866</v>
      </c>
      <c r="D6389" t="b">
        <f t="shared" ca="1" si="98"/>
        <v>1</v>
      </c>
      <c r="E6389" cm="1">
        <f t="array" aca="1" ref="E6389" ca="1">IF(F6389&lt;&gt;"",INDIRECT("'"&amp;F6389&amp;"'!"&amp;G6389),"")</f>
        <v>0</v>
      </c>
      <c r="F6389" s="1175" t="s">
        <v>3614</v>
      </c>
      <c r="G6389" t="s">
        <v>5112</v>
      </c>
      <c r="H6389" s="3"/>
      <c r="I6389" s="3"/>
      <c r="J6389" s="3"/>
    </row>
    <row r="6390" spans="1:18" ht="15" customHeight="1">
      <c r="A6390">
        <v>6385</v>
      </c>
      <c r="B6390" s="6">
        <f>'EstExp 11-19'!I155</f>
        <v>0</v>
      </c>
      <c r="C6390" s="2" t="s">
        <v>4866</v>
      </c>
      <c r="D6390" t="b">
        <f t="shared" ca="1" si="98"/>
        <v>1</v>
      </c>
      <c r="E6390" cm="1">
        <f t="array" aca="1" ref="E6390" ca="1">IF(F6390&lt;&gt;"",INDIRECT("'"&amp;F6390&amp;"'!"&amp;G6390),"")</f>
        <v>0</v>
      </c>
      <c r="F6390" s="1175" t="s">
        <v>3614</v>
      </c>
      <c r="G6390" t="s">
        <v>5113</v>
      </c>
      <c r="H6390" s="3"/>
      <c r="I6390" s="3"/>
      <c r="J6390" s="3"/>
    </row>
    <row r="6391" spans="1:18" ht="15" customHeight="1">
      <c r="A6391">
        <v>6386</v>
      </c>
      <c r="B6391" s="6">
        <f>'EstExp 11-19'!J155</f>
        <v>0</v>
      </c>
      <c r="C6391" s="2" t="s">
        <v>4866</v>
      </c>
      <c r="D6391" t="b">
        <f t="shared" ca="1" si="98"/>
        <v>1</v>
      </c>
      <c r="E6391" cm="1">
        <f t="array" aca="1" ref="E6391" ca="1">IF(F6391&lt;&gt;"",INDIRECT("'"&amp;F6391&amp;"'!"&amp;G6391),"")</f>
        <v>0</v>
      </c>
      <c r="F6391" s="1175" t="s">
        <v>3614</v>
      </c>
      <c r="G6391" t="s">
        <v>5114</v>
      </c>
      <c r="H6391" s="3"/>
      <c r="I6391" s="3"/>
      <c r="J6391" s="3"/>
    </row>
    <row r="6392" spans="1:18" ht="15.75" customHeight="1">
      <c r="A6392" s="1">
        <v>6387</v>
      </c>
      <c r="C6392" s="2" t="s">
        <v>4866</v>
      </c>
      <c r="E6392" t="str" cm="1">
        <f t="array" aca="1" ref="E6392" ca="1">IF(F6392&lt;&gt;"",INDIRECT("'"&amp;F6392&amp;"'!"&amp;G6392),"")</f>
        <v/>
      </c>
      <c r="F6392" s="550"/>
      <c r="R6392" s="1175"/>
    </row>
    <row r="6393" spans="1:18" ht="15.75" customHeight="1">
      <c r="A6393" s="1">
        <v>6388</v>
      </c>
      <c r="C6393" s="2" t="s">
        <v>5115</v>
      </c>
      <c r="E6393" t="str" cm="1">
        <f t="array" aca="1" ref="E6393" ca="1">IF(F6393&lt;&gt;"",INDIRECT("'"&amp;F6393&amp;"'!"&amp;G6393),"")</f>
        <v/>
      </c>
      <c r="F6393" s="550"/>
      <c r="R6393" s="1175"/>
    </row>
    <row r="6394" spans="1:18" ht="15.75" customHeight="1">
      <c r="A6394" s="1">
        <v>6389</v>
      </c>
      <c r="C6394" s="2" t="s">
        <v>5115</v>
      </c>
      <c r="E6394" t="str" cm="1">
        <f t="array" aca="1" ref="E6394" ca="1">IF(F6394&lt;&gt;"",INDIRECT("'"&amp;F6394&amp;"'!"&amp;G6394),"")</f>
        <v/>
      </c>
      <c r="F6394" s="550"/>
      <c r="R6394" s="1175"/>
    </row>
    <row r="6395" spans="1:18" ht="15.75" customHeight="1">
      <c r="A6395" s="1">
        <v>6390</v>
      </c>
      <c r="C6395" s="2" t="s">
        <v>5115</v>
      </c>
      <c r="E6395" t="str" cm="1">
        <f t="array" aca="1" ref="E6395" ca="1">IF(F6395&lt;&gt;"",INDIRECT("'"&amp;F6395&amp;"'!"&amp;G6395),"")</f>
        <v/>
      </c>
      <c r="F6395" s="550"/>
      <c r="R6395" s="1175"/>
    </row>
    <row r="6396" spans="1:18" ht="15" customHeight="1">
      <c r="A6396">
        <v>6391</v>
      </c>
      <c r="B6396" s="6">
        <f>'EstExp 11-19'!I184</f>
        <v>0</v>
      </c>
      <c r="C6396" s="2" t="s">
        <v>4866</v>
      </c>
      <c r="D6396" t="b">
        <f t="shared" ref="D6396:D6415" ca="1" si="99">E6396=B6396</f>
        <v>1</v>
      </c>
      <c r="E6396" cm="1">
        <f t="array" aca="1" ref="E6396" ca="1">IF(F6396&lt;&gt;"",INDIRECT("'"&amp;F6396&amp;"'!"&amp;G6396),"")</f>
        <v>0</v>
      </c>
      <c r="F6396" s="1175" t="s">
        <v>3614</v>
      </c>
      <c r="G6396" t="s">
        <v>5116</v>
      </c>
      <c r="H6396" s="3"/>
      <c r="I6396" s="3"/>
      <c r="J6396" s="3"/>
    </row>
    <row r="6397" spans="1:18" ht="15" customHeight="1">
      <c r="A6397">
        <v>6392</v>
      </c>
      <c r="B6397" s="6">
        <f>'EstExp 11-19'!J184</f>
        <v>0</v>
      </c>
      <c r="C6397" s="2" t="s">
        <v>4866</v>
      </c>
      <c r="D6397" t="b">
        <f t="shared" ca="1" si="99"/>
        <v>1</v>
      </c>
      <c r="E6397" cm="1">
        <f t="array" aca="1" ref="E6397" ca="1">IF(F6397&lt;&gt;"",INDIRECT("'"&amp;F6397&amp;"'!"&amp;G6397),"")</f>
        <v>0</v>
      </c>
      <c r="F6397" s="1175" t="s">
        <v>3614</v>
      </c>
      <c r="G6397" t="s">
        <v>5117</v>
      </c>
      <c r="H6397" s="3"/>
      <c r="I6397" s="3"/>
      <c r="J6397" s="3"/>
    </row>
    <row r="6398" spans="1:18" ht="15" customHeight="1">
      <c r="A6398">
        <v>6393</v>
      </c>
      <c r="B6398" s="6">
        <f>'EstExp 11-19'!I186</f>
        <v>0</v>
      </c>
      <c r="C6398" s="2" t="s">
        <v>4866</v>
      </c>
      <c r="D6398" t="b">
        <f t="shared" ca="1" si="99"/>
        <v>1</v>
      </c>
      <c r="E6398" cm="1">
        <f t="array" aca="1" ref="E6398" ca="1">IF(F6398&lt;&gt;"",INDIRECT("'"&amp;F6398&amp;"'!"&amp;G6398),"")</f>
        <v>0</v>
      </c>
      <c r="F6398" s="1175" t="s">
        <v>3614</v>
      </c>
      <c r="G6398" t="s">
        <v>5118</v>
      </c>
      <c r="H6398" s="3"/>
      <c r="I6398" s="3"/>
      <c r="J6398" s="3"/>
    </row>
    <row r="6399" spans="1:18" ht="15" customHeight="1">
      <c r="A6399">
        <v>6394</v>
      </c>
      <c r="B6399" s="6">
        <f>'EstExp 11-19'!J186</f>
        <v>0</v>
      </c>
      <c r="C6399" s="2" t="s">
        <v>4866</v>
      </c>
      <c r="D6399" t="b">
        <f t="shared" ca="1" si="99"/>
        <v>1</v>
      </c>
      <c r="E6399" cm="1">
        <f t="array" aca="1" ref="E6399" ca="1">IF(F6399&lt;&gt;"",INDIRECT("'"&amp;F6399&amp;"'!"&amp;G6399),"")</f>
        <v>0</v>
      </c>
      <c r="F6399" s="1175" t="s">
        <v>3614</v>
      </c>
      <c r="G6399" t="s">
        <v>5119</v>
      </c>
      <c r="H6399" s="3"/>
      <c r="I6399" s="3"/>
      <c r="J6399" s="3"/>
    </row>
    <row r="6400" spans="1:18" ht="15" customHeight="1">
      <c r="A6400">
        <v>6395</v>
      </c>
      <c r="B6400" s="6">
        <f>'EstExp 11-19'!I187</f>
        <v>0</v>
      </c>
      <c r="C6400" s="2" t="s">
        <v>4866</v>
      </c>
      <c r="D6400" t="b">
        <f t="shared" ca="1" si="99"/>
        <v>1</v>
      </c>
      <c r="E6400" cm="1">
        <f t="array" aca="1" ref="E6400" ca="1">IF(F6400&lt;&gt;"",INDIRECT("'"&amp;F6400&amp;"'!"&amp;G6400),"")</f>
        <v>0</v>
      </c>
      <c r="F6400" s="1175" t="s">
        <v>3614</v>
      </c>
      <c r="G6400" t="s">
        <v>5120</v>
      </c>
      <c r="H6400" s="3"/>
      <c r="I6400" s="3"/>
      <c r="J6400" s="3"/>
    </row>
    <row r="6401" spans="1:18" ht="15" customHeight="1">
      <c r="A6401">
        <v>6396</v>
      </c>
      <c r="B6401" s="6">
        <f>'EstExp 11-19'!J187</f>
        <v>0</v>
      </c>
      <c r="C6401" s="2" t="s">
        <v>4866</v>
      </c>
      <c r="D6401" t="b">
        <f t="shared" ca="1" si="99"/>
        <v>1</v>
      </c>
      <c r="E6401" cm="1">
        <f t="array" aca="1" ref="E6401" ca="1">IF(F6401&lt;&gt;"",INDIRECT("'"&amp;F6401&amp;"'!"&amp;G6401),"")</f>
        <v>0</v>
      </c>
      <c r="F6401" s="1175" t="s">
        <v>3614</v>
      </c>
      <c r="G6401" t="s">
        <v>5121</v>
      </c>
      <c r="H6401" s="3"/>
      <c r="I6401" s="3"/>
      <c r="J6401" s="3"/>
    </row>
    <row r="6402" spans="1:18" ht="15" customHeight="1">
      <c r="A6402">
        <v>6397</v>
      </c>
      <c r="B6402" s="6">
        <f>'EstExp 11-19'!I188</f>
        <v>0</v>
      </c>
      <c r="C6402" s="2" t="s">
        <v>4866</v>
      </c>
      <c r="D6402" t="b">
        <f t="shared" ca="1" si="99"/>
        <v>1</v>
      </c>
      <c r="E6402" cm="1">
        <f t="array" aca="1" ref="E6402" ca="1">IF(F6402&lt;&gt;"",INDIRECT("'"&amp;F6402&amp;"'!"&amp;G6402),"")</f>
        <v>0</v>
      </c>
      <c r="F6402" s="1175" t="s">
        <v>3614</v>
      </c>
      <c r="G6402" t="s">
        <v>5122</v>
      </c>
      <c r="H6402" s="3"/>
      <c r="I6402" s="3"/>
      <c r="J6402" s="3"/>
    </row>
    <row r="6403" spans="1:18" ht="15" customHeight="1">
      <c r="A6403">
        <v>6398</v>
      </c>
      <c r="B6403" s="6">
        <f>'EstExp 11-19'!J188</f>
        <v>0</v>
      </c>
      <c r="C6403" s="2" t="s">
        <v>4866</v>
      </c>
      <c r="D6403" t="b">
        <f t="shared" ca="1" si="99"/>
        <v>1</v>
      </c>
      <c r="E6403" cm="1">
        <f t="array" aca="1" ref="E6403" ca="1">IF(F6403&lt;&gt;"",INDIRECT("'"&amp;F6403&amp;"'!"&amp;G6403),"")</f>
        <v>0</v>
      </c>
      <c r="F6403" s="1175" t="s">
        <v>3614</v>
      </c>
      <c r="G6403" t="s">
        <v>5123</v>
      </c>
      <c r="H6403" s="3"/>
      <c r="I6403" s="3"/>
      <c r="J6403" s="3"/>
    </row>
    <row r="6404" spans="1:18" ht="15" customHeight="1">
      <c r="A6404">
        <v>6399</v>
      </c>
      <c r="B6404" s="6">
        <f>'EstExp 11-19'!I189</f>
        <v>0</v>
      </c>
      <c r="C6404" s="2" t="s">
        <v>4866</v>
      </c>
      <c r="D6404" t="b">
        <f t="shared" ca="1" si="99"/>
        <v>1</v>
      </c>
      <c r="E6404" cm="1">
        <f t="array" aca="1" ref="E6404" ca="1">IF(F6404&lt;&gt;"",INDIRECT("'"&amp;F6404&amp;"'!"&amp;G6404),"")</f>
        <v>0</v>
      </c>
      <c r="F6404" s="1175" t="s">
        <v>3614</v>
      </c>
      <c r="G6404" t="s">
        <v>5124</v>
      </c>
      <c r="H6404" s="3"/>
      <c r="I6404" s="3"/>
      <c r="J6404" s="3"/>
    </row>
    <row r="6405" spans="1:18" ht="15" customHeight="1">
      <c r="A6405">
        <v>6400</v>
      </c>
      <c r="B6405" s="6">
        <f>'EstExp 11-19'!J189</f>
        <v>0</v>
      </c>
      <c r="C6405" s="2" t="s">
        <v>4866</v>
      </c>
      <c r="D6405" t="b">
        <f t="shared" ca="1" si="99"/>
        <v>1</v>
      </c>
      <c r="E6405" cm="1">
        <f t="array" aca="1" ref="E6405" ca="1">IF(F6405&lt;&gt;"",INDIRECT("'"&amp;F6405&amp;"'!"&amp;G6405),"")</f>
        <v>0</v>
      </c>
      <c r="F6405" s="1175" t="s">
        <v>3614</v>
      </c>
      <c r="G6405" t="s">
        <v>5125</v>
      </c>
      <c r="H6405" s="3"/>
      <c r="I6405" s="3"/>
      <c r="J6405" s="3"/>
    </row>
    <row r="6406" spans="1:18" ht="15" customHeight="1">
      <c r="A6406">
        <v>6401</v>
      </c>
      <c r="B6406" s="6">
        <f>'EstExp 11-19'!I214</f>
        <v>0</v>
      </c>
      <c r="C6406" s="2" t="s">
        <v>4866</v>
      </c>
      <c r="D6406" t="b">
        <f t="shared" ca="1" si="99"/>
        <v>1</v>
      </c>
      <c r="E6406" cm="1">
        <f t="array" aca="1" ref="E6406" ca="1">IF(F6406&lt;&gt;"",INDIRECT("'"&amp;F6406&amp;"'!"&amp;G6406),"")</f>
        <v>0</v>
      </c>
      <c r="F6406" s="1175" t="s">
        <v>3614</v>
      </c>
      <c r="G6406" t="s">
        <v>5126</v>
      </c>
      <c r="H6406" s="3"/>
      <c r="I6406" s="3"/>
      <c r="J6406" s="3"/>
    </row>
    <row r="6407" spans="1:18" ht="15" customHeight="1">
      <c r="A6407">
        <v>6402</v>
      </c>
      <c r="B6407" s="6">
        <f>'EstExp 11-19'!J214</f>
        <v>0</v>
      </c>
      <c r="C6407" s="2" t="s">
        <v>4866</v>
      </c>
      <c r="D6407" t="b">
        <f t="shared" ca="1" si="99"/>
        <v>1</v>
      </c>
      <c r="E6407" cm="1">
        <f t="array" aca="1" ref="E6407" ca="1">IF(F6407&lt;&gt;"",INDIRECT("'"&amp;F6407&amp;"'!"&amp;G6407),"")</f>
        <v>0</v>
      </c>
      <c r="F6407" s="1175" t="s">
        <v>3614</v>
      </c>
      <c r="G6407" t="s">
        <v>5127</v>
      </c>
      <c r="H6407" s="3"/>
      <c r="I6407" s="3"/>
      <c r="J6407" s="3"/>
    </row>
    <row r="6408" spans="1:18" ht="15" customHeight="1">
      <c r="A6408">
        <v>6403</v>
      </c>
      <c r="B6408" s="6">
        <f>'EstExp 11-19'!D220</f>
        <v>0</v>
      </c>
      <c r="C6408" s="2" t="s">
        <v>4866</v>
      </c>
      <c r="D6408" t="b">
        <f t="shared" ca="1" si="99"/>
        <v>1</v>
      </c>
      <c r="E6408" cm="1">
        <f t="array" aca="1" ref="E6408" ca="1">IF(F6408&lt;&gt;"",INDIRECT("'"&amp;F6408&amp;"'!"&amp;G6408),"")</f>
        <v>0</v>
      </c>
      <c r="F6408" s="1175" t="s">
        <v>3614</v>
      </c>
      <c r="G6408" t="s">
        <v>5128</v>
      </c>
      <c r="H6408" s="3"/>
      <c r="I6408" s="3"/>
      <c r="J6408" s="3"/>
    </row>
    <row r="6409" spans="1:18" ht="15" customHeight="1">
      <c r="A6409">
        <v>6404</v>
      </c>
      <c r="B6409" s="6">
        <f>'EstExp 11-19'!K220</f>
        <v>0</v>
      </c>
      <c r="C6409" s="2" t="s">
        <v>4866</v>
      </c>
      <c r="D6409" t="b">
        <f t="shared" ca="1" si="99"/>
        <v>1</v>
      </c>
      <c r="E6409" cm="1">
        <f t="array" aca="1" ref="E6409" ca="1">IF(F6409&lt;&gt;"",INDIRECT("'"&amp;F6409&amp;"'!"&amp;G6409),"")</f>
        <v>0</v>
      </c>
      <c r="F6409" s="1175" t="s">
        <v>3614</v>
      </c>
      <c r="G6409" t="s">
        <v>5129</v>
      </c>
      <c r="H6409" s="3"/>
      <c r="I6409" s="3"/>
      <c r="J6409" s="3"/>
    </row>
    <row r="6410" spans="1:18" ht="15" customHeight="1">
      <c r="A6410">
        <v>6405</v>
      </c>
      <c r="B6410" s="6">
        <f>'EstExp 11-19'!D222</f>
        <v>0</v>
      </c>
      <c r="C6410" s="2" t="s">
        <v>4866</v>
      </c>
      <c r="D6410" t="b">
        <f t="shared" ca="1" si="99"/>
        <v>1</v>
      </c>
      <c r="E6410" cm="1">
        <f t="array" aca="1" ref="E6410" ca="1">IF(F6410&lt;&gt;"",INDIRECT("'"&amp;F6410&amp;"'!"&amp;G6410),"")</f>
        <v>0</v>
      </c>
      <c r="F6410" s="1175" t="s">
        <v>3614</v>
      </c>
      <c r="G6410" t="s">
        <v>5130</v>
      </c>
      <c r="H6410" s="3"/>
      <c r="I6410" s="3"/>
      <c r="J6410" s="3"/>
    </row>
    <row r="6411" spans="1:18" ht="15" customHeight="1">
      <c r="A6411">
        <v>6406</v>
      </c>
      <c r="B6411" s="6">
        <f>'EstExp 11-19'!K222</f>
        <v>0</v>
      </c>
      <c r="C6411" s="2" t="s">
        <v>4866</v>
      </c>
      <c r="D6411" t="b">
        <f t="shared" ca="1" si="99"/>
        <v>1</v>
      </c>
      <c r="E6411" cm="1">
        <f t="array" aca="1" ref="E6411" ca="1">IF(F6411&lt;&gt;"",INDIRECT("'"&amp;F6411&amp;"'!"&amp;G6411),"")</f>
        <v>0</v>
      </c>
      <c r="F6411" s="1175" t="s">
        <v>3614</v>
      </c>
      <c r="G6411" t="s">
        <v>5131</v>
      </c>
      <c r="H6411" s="3"/>
      <c r="I6411" s="3"/>
      <c r="J6411" s="3"/>
    </row>
    <row r="6412" spans="1:18" ht="15" customHeight="1">
      <c r="A6412">
        <v>6407</v>
      </c>
      <c r="B6412" s="6">
        <f>'EstExp 11-19'!D224</f>
        <v>0</v>
      </c>
      <c r="C6412" s="2" t="s">
        <v>4866</v>
      </c>
      <c r="D6412" t="b">
        <f t="shared" ca="1" si="99"/>
        <v>1</v>
      </c>
      <c r="E6412" cm="1">
        <f t="array" aca="1" ref="E6412" ca="1">IF(F6412&lt;&gt;"",INDIRECT("'"&amp;F6412&amp;"'!"&amp;G6412),"")</f>
        <v>0</v>
      </c>
      <c r="F6412" s="1175" t="s">
        <v>3614</v>
      </c>
      <c r="G6412" t="s">
        <v>5132</v>
      </c>
      <c r="H6412" s="3"/>
      <c r="I6412" s="3"/>
      <c r="J6412" s="3"/>
    </row>
    <row r="6413" spans="1:18" ht="15" customHeight="1">
      <c r="A6413">
        <v>6408</v>
      </c>
      <c r="B6413" s="6">
        <f>'EstExp 11-19'!K224</f>
        <v>0</v>
      </c>
      <c r="C6413" s="2" t="s">
        <v>4866</v>
      </c>
      <c r="D6413" t="b">
        <f t="shared" ca="1" si="99"/>
        <v>1</v>
      </c>
      <c r="E6413" cm="1">
        <f t="array" aca="1" ref="E6413" ca="1">IF(F6413&lt;&gt;"",INDIRECT("'"&amp;F6413&amp;"'!"&amp;G6413),"")</f>
        <v>0</v>
      </c>
      <c r="F6413" s="1175" t="s">
        <v>3614</v>
      </c>
      <c r="G6413" t="s">
        <v>5133</v>
      </c>
      <c r="H6413" s="3"/>
      <c r="I6413" s="3"/>
      <c r="J6413" s="3"/>
    </row>
    <row r="6414" spans="1:18" ht="15" customHeight="1">
      <c r="A6414">
        <v>6409</v>
      </c>
      <c r="B6414" s="6">
        <f>'EstExp 11-19'!D230</f>
        <v>0</v>
      </c>
      <c r="C6414" s="2" t="s">
        <v>4866</v>
      </c>
      <c r="D6414" t="b">
        <f t="shared" ca="1" si="99"/>
        <v>1</v>
      </c>
      <c r="E6414" cm="1">
        <f t="array" aca="1" ref="E6414" ca="1">IF(F6414&lt;&gt;"",INDIRECT("'"&amp;F6414&amp;"'!"&amp;G6414),"")</f>
        <v>0</v>
      </c>
      <c r="F6414" s="1175" t="s">
        <v>3614</v>
      </c>
      <c r="G6414" t="s">
        <v>4564</v>
      </c>
      <c r="H6414" s="3"/>
      <c r="I6414" s="3"/>
      <c r="J6414" s="3"/>
    </row>
    <row r="6415" spans="1:18" ht="15" customHeight="1">
      <c r="A6415">
        <v>6410</v>
      </c>
      <c r="B6415" s="6">
        <f>'EstExp 11-19'!K230</f>
        <v>0</v>
      </c>
      <c r="C6415" s="2" t="s">
        <v>4866</v>
      </c>
      <c r="D6415" t="b">
        <f t="shared" ca="1" si="99"/>
        <v>1</v>
      </c>
      <c r="E6415" cm="1">
        <f t="array" aca="1" ref="E6415" ca="1">IF(F6415&lt;&gt;"",INDIRECT("'"&amp;F6415&amp;"'!"&amp;G6415),"")</f>
        <v>0</v>
      </c>
      <c r="F6415" s="1175" t="s">
        <v>3614</v>
      </c>
      <c r="G6415" t="s">
        <v>5134</v>
      </c>
      <c r="H6415" s="3"/>
      <c r="I6415" s="3"/>
      <c r="J6415" s="3"/>
    </row>
    <row r="6416" spans="1:18" ht="15.75" customHeight="1">
      <c r="A6416" s="1">
        <v>6411</v>
      </c>
      <c r="C6416" s="2" t="s">
        <v>4866</v>
      </c>
      <c r="E6416" t="str" cm="1">
        <f t="array" aca="1" ref="E6416" ca="1">IF(F6416&lt;&gt;"",INDIRECT("'"&amp;F6416&amp;"'!"&amp;G6416),"")</f>
        <v/>
      </c>
      <c r="F6416" s="550"/>
      <c r="R6416" s="1175"/>
    </row>
    <row r="6417" spans="1:18" ht="15.75" customHeight="1">
      <c r="A6417" s="1">
        <v>6412</v>
      </c>
      <c r="C6417" s="2" t="s">
        <v>4866</v>
      </c>
      <c r="E6417" t="str" cm="1">
        <f t="array" aca="1" ref="E6417" ca="1">IF(F6417&lt;&gt;"",INDIRECT("'"&amp;F6417&amp;"'!"&amp;G6417),"")</f>
        <v/>
      </c>
      <c r="F6417" s="550"/>
      <c r="R6417" s="1175"/>
    </row>
    <row r="6418" spans="1:18" ht="15" customHeight="1">
      <c r="A6418">
        <v>6413</v>
      </c>
      <c r="B6418" s="6">
        <f>'EstExp 11-19'!D252</f>
        <v>0</v>
      </c>
      <c r="C6418" s="2" t="s">
        <v>4866</v>
      </c>
      <c r="D6418" t="b">
        <f ca="1">E6418=B6418</f>
        <v>1</v>
      </c>
      <c r="E6418" cm="1">
        <f t="array" aca="1" ref="E6418" ca="1">IF(F6418&lt;&gt;"",INDIRECT("'"&amp;F6418&amp;"'!"&amp;G6418),"")</f>
        <v>0</v>
      </c>
      <c r="F6418" s="1175" t="s">
        <v>3614</v>
      </c>
      <c r="G6418" t="s">
        <v>5135</v>
      </c>
      <c r="H6418" s="3"/>
      <c r="I6418" s="3"/>
      <c r="J6418" s="3"/>
    </row>
    <row r="6419" spans="1:18" ht="15" customHeight="1">
      <c r="A6419">
        <v>6414</v>
      </c>
      <c r="B6419" s="6">
        <f>'EstExp 11-19'!K252</f>
        <v>0</v>
      </c>
      <c r="C6419" s="2" t="s">
        <v>4866</v>
      </c>
      <c r="D6419" t="b">
        <f ca="1">E6419=B6419</f>
        <v>1</v>
      </c>
      <c r="E6419" cm="1">
        <f t="array" aca="1" ref="E6419" ca="1">IF(F6419&lt;&gt;"",INDIRECT("'"&amp;F6419&amp;"'!"&amp;G6419),"")</f>
        <v>0</v>
      </c>
      <c r="F6419" s="1175" t="s">
        <v>3614</v>
      </c>
      <c r="G6419" t="s">
        <v>5136</v>
      </c>
      <c r="H6419" s="3"/>
      <c r="I6419" s="3"/>
      <c r="J6419" s="3"/>
    </row>
    <row r="6420" spans="1:18" ht="15.75" customHeight="1">
      <c r="A6420" s="1">
        <v>6415</v>
      </c>
      <c r="C6420" s="2" t="s">
        <v>5137</v>
      </c>
      <c r="E6420" t="str" cm="1">
        <f t="array" aca="1" ref="E6420" ca="1">IF(F6420&lt;&gt;"",INDIRECT("'"&amp;F6420&amp;"'!"&amp;G6420),"")</f>
        <v/>
      </c>
      <c r="F6420" s="550"/>
      <c r="R6420" s="1175"/>
    </row>
    <row r="6421" spans="1:18" ht="15.75" customHeight="1">
      <c r="A6421" s="1">
        <v>6416</v>
      </c>
      <c r="C6421" s="2" t="s">
        <v>5137</v>
      </c>
      <c r="E6421" t="str" cm="1">
        <f t="array" aca="1" ref="E6421" ca="1">IF(F6421&lt;&gt;"",INDIRECT("'"&amp;F6421&amp;"'!"&amp;G6421),"")</f>
        <v/>
      </c>
      <c r="F6421" s="550"/>
      <c r="R6421" s="1175"/>
    </row>
    <row r="6422" spans="1:18" ht="15.75" customHeight="1">
      <c r="A6422" s="1">
        <v>6417</v>
      </c>
      <c r="C6422" s="2" t="s">
        <v>5137</v>
      </c>
      <c r="E6422" t="str" cm="1">
        <f t="array" aca="1" ref="E6422" ca="1">IF(F6422&lt;&gt;"",INDIRECT("'"&amp;F6422&amp;"'!"&amp;G6422),"")</f>
        <v/>
      </c>
      <c r="F6422" s="550"/>
      <c r="R6422" s="1175"/>
    </row>
    <row r="6423" spans="1:18" ht="15.75" customHeight="1">
      <c r="A6423" s="1">
        <v>6418</v>
      </c>
      <c r="C6423" s="2" t="s">
        <v>5137</v>
      </c>
      <c r="E6423" t="str" cm="1">
        <f t="array" aca="1" ref="E6423" ca="1">IF(F6423&lt;&gt;"",INDIRECT("'"&amp;F6423&amp;"'!"&amp;G6423),"")</f>
        <v/>
      </c>
      <c r="F6423" s="550"/>
      <c r="R6423" s="1175"/>
    </row>
    <row r="6424" spans="1:18" ht="15.75" customHeight="1">
      <c r="A6424" s="1">
        <v>6419</v>
      </c>
      <c r="C6424" s="2" t="s">
        <v>5137</v>
      </c>
      <c r="E6424" t="str" cm="1">
        <f t="array" aca="1" ref="E6424" ca="1">IF(F6424&lt;&gt;"",INDIRECT("'"&amp;F6424&amp;"'!"&amp;G6424),"")</f>
        <v/>
      </c>
      <c r="F6424" s="550"/>
      <c r="R6424" s="1175"/>
    </row>
    <row r="6425" spans="1:18" ht="15.75" customHeight="1">
      <c r="A6425" s="1">
        <v>6420</v>
      </c>
      <c r="C6425" s="2" t="s">
        <v>5137</v>
      </c>
      <c r="E6425" t="str" cm="1">
        <f t="array" aca="1" ref="E6425" ca="1">IF(F6425&lt;&gt;"",INDIRECT("'"&amp;F6425&amp;"'!"&amp;G6425),"")</f>
        <v/>
      </c>
      <c r="F6425" s="550"/>
      <c r="R6425" s="1175"/>
    </row>
    <row r="6426" spans="1:18" ht="15" customHeight="1">
      <c r="A6426">
        <v>6421</v>
      </c>
      <c r="B6426" s="6">
        <f>'EstExp 11-19'!D253</f>
        <v>0</v>
      </c>
      <c r="C6426" s="2" t="s">
        <v>4866</v>
      </c>
      <c r="D6426" t="b">
        <f ca="1">E6426=B6426</f>
        <v>1</v>
      </c>
      <c r="E6426" cm="1">
        <f t="array" aca="1" ref="E6426" ca="1">IF(F6426&lt;&gt;"",INDIRECT("'"&amp;F6426&amp;"'!"&amp;G6426),"")</f>
        <v>0</v>
      </c>
      <c r="F6426" s="1175" t="s">
        <v>3614</v>
      </c>
      <c r="G6426" t="s">
        <v>5138</v>
      </c>
      <c r="H6426" s="3"/>
      <c r="I6426" s="3"/>
      <c r="J6426" s="3"/>
    </row>
    <row r="6427" spans="1:18" ht="15" customHeight="1">
      <c r="A6427">
        <v>6422</v>
      </c>
      <c r="B6427" s="6">
        <f>'EstExp 11-19'!K253</f>
        <v>0</v>
      </c>
      <c r="C6427" s="2" t="s">
        <v>4866</v>
      </c>
      <c r="D6427" t="b">
        <f ca="1">E6427=B6427</f>
        <v>1</v>
      </c>
      <c r="E6427" cm="1">
        <f t="array" aca="1" ref="E6427" ca="1">IF(F6427&lt;&gt;"",INDIRECT("'"&amp;F6427&amp;"'!"&amp;G6427),"")</f>
        <v>0</v>
      </c>
      <c r="F6427" s="1175" t="s">
        <v>3614</v>
      </c>
      <c r="G6427" t="s">
        <v>5139</v>
      </c>
      <c r="H6427" s="3"/>
      <c r="I6427" s="3"/>
      <c r="J6427" s="3"/>
    </row>
    <row r="6428" spans="1:18" ht="15.75" customHeight="1">
      <c r="A6428" s="1">
        <v>6423</v>
      </c>
      <c r="C6428" s="2" t="s">
        <v>5137</v>
      </c>
      <c r="E6428" t="str" cm="1">
        <f t="array" aca="1" ref="E6428" ca="1">IF(F6428&lt;&gt;"",INDIRECT("'"&amp;F6428&amp;"'!"&amp;G6428),"")</f>
        <v/>
      </c>
      <c r="F6428" s="550"/>
      <c r="R6428" s="1175"/>
    </row>
    <row r="6429" spans="1:18" ht="15.75" customHeight="1">
      <c r="A6429" s="1">
        <v>6424</v>
      </c>
      <c r="C6429" s="2" t="s">
        <v>5137</v>
      </c>
      <c r="E6429" t="str" cm="1">
        <f t="array" aca="1" ref="E6429" ca="1">IF(F6429&lt;&gt;"",INDIRECT("'"&amp;F6429&amp;"'!"&amp;G6429),"")</f>
        <v/>
      </c>
      <c r="F6429" s="550"/>
      <c r="R6429" s="1175"/>
    </row>
    <row r="6430" spans="1:18" ht="15.75" customHeight="1">
      <c r="A6430" s="1">
        <v>6425</v>
      </c>
      <c r="C6430" s="2" t="s">
        <v>5137</v>
      </c>
      <c r="E6430" t="str" cm="1">
        <f t="array" aca="1" ref="E6430" ca="1">IF(F6430&lt;&gt;"",INDIRECT("'"&amp;F6430&amp;"'!"&amp;G6430),"")</f>
        <v/>
      </c>
      <c r="F6430" s="550"/>
      <c r="R6430" s="1175"/>
    </row>
    <row r="6431" spans="1:18" ht="15.75" customHeight="1">
      <c r="A6431" s="1">
        <v>6426</v>
      </c>
      <c r="C6431" s="2" t="s">
        <v>5137</v>
      </c>
      <c r="E6431" t="str" cm="1">
        <f t="array" aca="1" ref="E6431" ca="1">IF(F6431&lt;&gt;"",INDIRECT("'"&amp;F6431&amp;"'!"&amp;G6431),"")</f>
        <v/>
      </c>
      <c r="F6431" s="550"/>
      <c r="R6431" s="1175"/>
    </row>
    <row r="6432" spans="1:18" ht="15.75" customHeight="1">
      <c r="A6432" s="1">
        <v>6427</v>
      </c>
      <c r="C6432" s="2" t="s">
        <v>5137</v>
      </c>
      <c r="E6432" t="str" cm="1">
        <f t="array" aca="1" ref="E6432" ca="1">IF(F6432&lt;&gt;"",INDIRECT("'"&amp;F6432&amp;"'!"&amp;G6432),"")</f>
        <v/>
      </c>
      <c r="F6432" s="550"/>
      <c r="R6432" s="1175"/>
    </row>
    <row r="6433" spans="1:18" ht="15.75" customHeight="1">
      <c r="A6433" s="1">
        <v>6428</v>
      </c>
      <c r="C6433" s="2" t="s">
        <v>5137</v>
      </c>
      <c r="E6433" t="str" cm="1">
        <f t="array" aca="1" ref="E6433" ca="1">IF(F6433&lt;&gt;"",INDIRECT("'"&amp;F6433&amp;"'!"&amp;G6433),"")</f>
        <v/>
      </c>
      <c r="F6433" s="550"/>
      <c r="R6433" s="1175"/>
    </row>
    <row r="6434" spans="1:18" ht="15.75" customHeight="1">
      <c r="A6434" s="1">
        <v>6429</v>
      </c>
      <c r="C6434" s="2" t="s">
        <v>5137</v>
      </c>
      <c r="E6434" t="str" cm="1">
        <f t="array" aca="1" ref="E6434" ca="1">IF(F6434&lt;&gt;"",INDIRECT("'"&amp;F6434&amp;"'!"&amp;G6434),"")</f>
        <v/>
      </c>
      <c r="F6434" s="550"/>
      <c r="R6434" s="1175"/>
    </row>
    <row r="6435" spans="1:18" ht="15.75" customHeight="1">
      <c r="A6435" s="1">
        <v>6430</v>
      </c>
      <c r="C6435" s="2" t="s">
        <v>5137</v>
      </c>
      <c r="E6435" t="str" cm="1">
        <f t="array" aca="1" ref="E6435" ca="1">IF(F6435&lt;&gt;"",INDIRECT("'"&amp;F6435&amp;"'!"&amp;G6435),"")</f>
        <v/>
      </c>
      <c r="F6435" s="550"/>
      <c r="R6435" s="1175"/>
    </row>
    <row r="6436" spans="1:18" ht="15" customHeight="1">
      <c r="A6436">
        <v>6431</v>
      </c>
      <c r="B6436" s="7">
        <f>'EstExp 11-19'!H94</f>
        <v>176995</v>
      </c>
      <c r="C6436" s="2" t="s">
        <v>5140</v>
      </c>
      <c r="D6436" t="b">
        <f ca="1">E6436=B6436</f>
        <v>1</v>
      </c>
      <c r="E6436" cm="1">
        <f t="array" aca="1" ref="E6436" ca="1">IF(F6436&lt;&gt;"",INDIRECT("'"&amp;F6436&amp;"'!"&amp;G6436),"")</f>
        <v>176995</v>
      </c>
      <c r="F6436" s="1175" t="s">
        <v>3614</v>
      </c>
      <c r="G6436" t="s">
        <v>5141</v>
      </c>
      <c r="H6436" s="3"/>
      <c r="I6436" s="3"/>
      <c r="J6436" s="3"/>
    </row>
    <row r="6437" spans="1:18" ht="15" customHeight="1">
      <c r="A6437">
        <v>6432</v>
      </c>
      <c r="B6437" s="7">
        <f>'EstExp 11-19'!E102</f>
        <v>0</v>
      </c>
      <c r="C6437" s="2" t="s">
        <v>5140</v>
      </c>
      <c r="D6437" t="b">
        <f ca="1">E6437=B6437</f>
        <v>1</v>
      </c>
      <c r="E6437" cm="1">
        <f t="array" aca="1" ref="E6437" ca="1">IF(F6437&lt;&gt;"",INDIRECT("'"&amp;F6437&amp;"'!"&amp;G6437),"")</f>
        <v>0</v>
      </c>
      <c r="F6437" s="1175" t="s">
        <v>3614</v>
      </c>
      <c r="G6437" t="s">
        <v>4741</v>
      </c>
      <c r="H6437" s="3"/>
      <c r="I6437" s="3"/>
      <c r="J6437" s="3"/>
    </row>
    <row r="6438" spans="1:18" ht="15" customHeight="1">
      <c r="A6438" s="1">
        <v>6433</v>
      </c>
      <c r="B6438" s="7">
        <f>'EstExp 11-19'!H102</f>
        <v>0</v>
      </c>
      <c r="C6438" s="2" t="s">
        <v>5115</v>
      </c>
      <c r="D6438" t="b">
        <f ca="1">E6438=B6438</f>
        <v>1</v>
      </c>
      <c r="E6438" cm="1">
        <f t="array" aca="1" ref="E6438" ca="1">IF(F6438&lt;&gt;"",INDIRECT("'"&amp;F6438&amp;"'!"&amp;G6438),"")</f>
        <v>0</v>
      </c>
      <c r="F6438" s="1175" t="s">
        <v>3614</v>
      </c>
      <c r="G6438" t="s">
        <v>4837</v>
      </c>
      <c r="H6438" s="3"/>
      <c r="I6438" s="3"/>
      <c r="J6438" s="3"/>
    </row>
    <row r="6439" spans="1:18" ht="15" customHeight="1">
      <c r="A6439">
        <v>6434</v>
      </c>
      <c r="B6439" s="7">
        <f>'EstRev 6-10'!J111</f>
        <v>0</v>
      </c>
      <c r="C6439" s="2" t="s">
        <v>5142</v>
      </c>
      <c r="D6439" t="b">
        <f ca="1">E6439=B6439</f>
        <v>1</v>
      </c>
      <c r="E6439" cm="1">
        <f t="array" aca="1" ref="E6439" ca="1">IF(F6439&lt;&gt;"",INDIRECT("'"&amp;F6439&amp;"'!"&amp;G6439),"")</f>
        <v>0</v>
      </c>
      <c r="F6439" s="1175" t="s">
        <v>4465</v>
      </c>
      <c r="G6439" t="s">
        <v>5143</v>
      </c>
      <c r="H6439" s="3"/>
      <c r="I6439" s="3"/>
      <c r="J6439" s="3"/>
    </row>
    <row r="6440" spans="1:18" ht="15.75" customHeight="1">
      <c r="A6440" s="1">
        <v>6435</v>
      </c>
      <c r="C6440" s="2" t="s">
        <v>5115</v>
      </c>
      <c r="E6440" t="str" cm="1">
        <f t="array" aca="1" ref="E6440" ca="1">IF(F6440&lt;&gt;"",INDIRECT("'"&amp;F6440&amp;"'!"&amp;G6440),"")</f>
        <v/>
      </c>
      <c r="F6440" s="550"/>
      <c r="R6440" s="1175"/>
    </row>
    <row r="6441" spans="1:18" ht="15.75" customHeight="1">
      <c r="A6441" s="1">
        <v>6436</v>
      </c>
      <c r="C6441" s="2" t="s">
        <v>5115</v>
      </c>
      <c r="E6441" t="str" cm="1">
        <f t="array" aca="1" ref="E6441" ca="1">IF(F6441&lt;&gt;"",INDIRECT("'"&amp;F6441&amp;"'!"&amp;G6441),"")</f>
        <v/>
      </c>
      <c r="F6441" s="550"/>
      <c r="R6441" s="1175"/>
    </row>
    <row r="6442" spans="1:18" ht="15.75" customHeight="1">
      <c r="A6442" s="1">
        <v>6437</v>
      </c>
      <c r="C6442" s="2" t="s">
        <v>5115</v>
      </c>
      <c r="E6442" t="str" cm="1">
        <f t="array" aca="1" ref="E6442" ca="1">IF(F6442&lt;&gt;"",INDIRECT("'"&amp;F6442&amp;"'!"&amp;G6442),"")</f>
        <v/>
      </c>
      <c r="F6442" s="550"/>
      <c r="R6442" s="1175"/>
    </row>
    <row r="6443" spans="1:18" ht="15.75" customHeight="1">
      <c r="A6443" s="1">
        <v>6438</v>
      </c>
      <c r="C6443" s="2" t="s">
        <v>5115</v>
      </c>
      <c r="E6443" t="str" cm="1">
        <f t="array" aca="1" ref="E6443" ca="1">IF(F6443&lt;&gt;"",INDIRECT("'"&amp;F6443&amp;"'!"&amp;G6443),"")</f>
        <v/>
      </c>
      <c r="F6443" s="550"/>
      <c r="R6443" s="1175"/>
    </row>
    <row r="6444" spans="1:18" ht="15.75" customHeight="1">
      <c r="A6444" s="1">
        <v>6439</v>
      </c>
      <c r="C6444" s="2" t="s">
        <v>5115</v>
      </c>
      <c r="E6444" t="str" cm="1">
        <f t="array" aca="1" ref="E6444" ca="1">IF(F6444&lt;&gt;"",INDIRECT("'"&amp;F6444&amp;"'!"&amp;G6444),"")</f>
        <v/>
      </c>
      <c r="F6444" s="550"/>
      <c r="R6444" s="1175"/>
    </row>
    <row r="6445" spans="1:18" ht="15.75" customHeight="1">
      <c r="A6445" s="1">
        <v>6440</v>
      </c>
      <c r="C6445" s="2" t="s">
        <v>5115</v>
      </c>
      <c r="E6445" t="str" cm="1">
        <f t="array" aca="1" ref="E6445" ca="1">IF(F6445&lt;&gt;"",INDIRECT("'"&amp;F6445&amp;"'!"&amp;G6445),"")</f>
        <v/>
      </c>
      <c r="F6445" s="550"/>
      <c r="R6445" s="1175"/>
    </row>
    <row r="6446" spans="1:18" ht="15.75" customHeight="1">
      <c r="A6446" s="1">
        <v>6441</v>
      </c>
      <c r="C6446" s="2" t="s">
        <v>5115</v>
      </c>
      <c r="E6446" t="str" cm="1">
        <f t="array" aca="1" ref="E6446" ca="1">IF(F6446&lt;&gt;"",INDIRECT("'"&amp;F6446&amp;"'!"&amp;G6446),"")</f>
        <v/>
      </c>
      <c r="F6446" s="550"/>
      <c r="R6446" s="1175"/>
    </row>
    <row r="6447" spans="1:18" ht="15.75" customHeight="1">
      <c r="A6447" s="1">
        <v>6442</v>
      </c>
      <c r="C6447" s="2" t="s">
        <v>5115</v>
      </c>
      <c r="E6447" t="str" cm="1">
        <f t="array" aca="1" ref="E6447" ca="1">IF(F6447&lt;&gt;"",INDIRECT("'"&amp;F6447&amp;"'!"&amp;G6447),"")</f>
        <v/>
      </c>
      <c r="F6447" s="550"/>
      <c r="R6447" s="1175"/>
    </row>
    <row r="6448" spans="1:18" ht="15.75" customHeight="1">
      <c r="A6448" s="1">
        <v>6443</v>
      </c>
      <c r="C6448" s="2" t="s">
        <v>5115</v>
      </c>
      <c r="E6448" t="str" cm="1">
        <f t="array" aca="1" ref="E6448" ca="1">IF(F6448&lt;&gt;"",INDIRECT("'"&amp;F6448&amp;"'!"&amp;G6448),"")</f>
        <v/>
      </c>
      <c r="F6448" s="550"/>
      <c r="R6448" s="1175"/>
    </row>
    <row r="6449" spans="1:18" ht="15.75" customHeight="1">
      <c r="A6449" s="1">
        <v>6444</v>
      </c>
      <c r="C6449" s="2" t="s">
        <v>5115</v>
      </c>
      <c r="E6449" t="str" cm="1">
        <f t="array" aca="1" ref="E6449" ca="1">IF(F6449&lt;&gt;"",INDIRECT("'"&amp;F6449&amp;"'!"&amp;G6449),"")</f>
        <v/>
      </c>
      <c r="F6449" s="550"/>
      <c r="R6449" s="1175"/>
    </row>
    <row r="6450" spans="1:18" ht="15.75" customHeight="1">
      <c r="A6450" s="1">
        <v>6445</v>
      </c>
      <c r="C6450" s="2" t="s">
        <v>5115</v>
      </c>
      <c r="E6450" t="str" cm="1">
        <f t="array" aca="1" ref="E6450" ca="1">IF(F6450&lt;&gt;"",INDIRECT("'"&amp;F6450&amp;"'!"&amp;G6450),"")</f>
        <v/>
      </c>
      <c r="F6450" s="550"/>
      <c r="R6450" s="1175"/>
    </row>
    <row r="6451" spans="1:18" ht="15.75" customHeight="1">
      <c r="A6451" s="1">
        <v>6446</v>
      </c>
      <c r="C6451" s="2" t="s">
        <v>5115</v>
      </c>
      <c r="E6451" t="str" cm="1">
        <f t="array" aca="1" ref="E6451" ca="1">IF(F6451&lt;&gt;"",INDIRECT("'"&amp;F6451&amp;"'!"&amp;G6451),"")</f>
        <v/>
      </c>
      <c r="F6451" s="550"/>
      <c r="R6451" s="1175"/>
    </row>
    <row r="6452" spans="1:18" ht="15.75" customHeight="1">
      <c r="A6452" s="1">
        <v>6447</v>
      </c>
      <c r="C6452" s="2" t="s">
        <v>5115</v>
      </c>
      <c r="E6452" t="str" cm="1">
        <f t="array" aca="1" ref="E6452" ca="1">IF(F6452&lt;&gt;"",INDIRECT("'"&amp;F6452&amp;"'!"&amp;G6452),"")</f>
        <v/>
      </c>
      <c r="F6452" s="550"/>
      <c r="R6452" s="1175"/>
    </row>
    <row r="6453" spans="1:18" ht="15.75" customHeight="1">
      <c r="A6453" s="1">
        <v>6448</v>
      </c>
      <c r="C6453" s="2" t="s">
        <v>5115</v>
      </c>
      <c r="E6453" t="str" cm="1">
        <f t="array" aca="1" ref="E6453" ca="1">IF(F6453&lt;&gt;"",INDIRECT("'"&amp;F6453&amp;"'!"&amp;G6453),"")</f>
        <v/>
      </c>
      <c r="F6453" s="550"/>
      <c r="R6453" s="1175"/>
    </row>
    <row r="6454" spans="1:18" ht="15.75" customHeight="1">
      <c r="A6454" s="1">
        <v>6449</v>
      </c>
      <c r="C6454" s="2" t="s">
        <v>5115</v>
      </c>
      <c r="E6454" t="str" cm="1">
        <f t="array" aca="1" ref="E6454" ca="1">IF(F6454&lt;&gt;"",INDIRECT("'"&amp;F6454&amp;"'!"&amp;G6454),"")</f>
        <v/>
      </c>
      <c r="F6454" s="550"/>
      <c r="R6454" s="1175"/>
    </row>
    <row r="6455" spans="1:18" ht="15.75" customHeight="1">
      <c r="A6455" s="1">
        <v>6450</v>
      </c>
      <c r="C6455" s="2" t="s">
        <v>5115</v>
      </c>
      <c r="E6455" t="str" cm="1">
        <f t="array" aca="1" ref="E6455" ca="1">IF(F6455&lt;&gt;"",INDIRECT("'"&amp;F6455&amp;"'!"&amp;G6455),"")</f>
        <v/>
      </c>
      <c r="F6455" s="550"/>
      <c r="R6455" s="1175"/>
    </row>
    <row r="6456" spans="1:18" ht="15.75" customHeight="1">
      <c r="A6456" s="1">
        <v>6451</v>
      </c>
      <c r="C6456" s="2" t="s">
        <v>5115</v>
      </c>
      <c r="E6456" t="str" cm="1">
        <f t="array" aca="1" ref="E6456" ca="1">IF(F6456&lt;&gt;"",INDIRECT("'"&amp;F6456&amp;"'!"&amp;G6456),"")</f>
        <v/>
      </c>
      <c r="F6456" s="550"/>
      <c r="R6456" s="1175"/>
    </row>
    <row r="6457" spans="1:18" ht="15.75" customHeight="1">
      <c r="A6457" s="1">
        <v>6452</v>
      </c>
      <c r="C6457" s="2" t="s">
        <v>5115</v>
      </c>
      <c r="E6457" t="str" cm="1">
        <f t="array" aca="1" ref="E6457" ca="1">IF(F6457&lt;&gt;"",INDIRECT("'"&amp;F6457&amp;"'!"&amp;G6457),"")</f>
        <v/>
      </c>
      <c r="F6457" s="550"/>
      <c r="R6457" s="1175"/>
    </row>
    <row r="6458" spans="1:18" ht="15.75" customHeight="1">
      <c r="A6458" s="1">
        <v>6453</v>
      </c>
      <c r="C6458" s="2" t="s">
        <v>5115</v>
      </c>
      <c r="E6458" t="str" cm="1">
        <f t="array" aca="1" ref="E6458" ca="1">IF(F6458&lt;&gt;"",INDIRECT("'"&amp;F6458&amp;"'!"&amp;G6458),"")</f>
        <v/>
      </c>
      <c r="F6458" s="550"/>
      <c r="R6458" s="1175"/>
    </row>
    <row r="6459" spans="1:18" ht="15.75" customHeight="1">
      <c r="A6459" s="1">
        <v>6454</v>
      </c>
      <c r="C6459" s="2" t="s">
        <v>5115</v>
      </c>
      <c r="E6459" t="str" cm="1">
        <f t="array" aca="1" ref="E6459" ca="1">IF(F6459&lt;&gt;"",INDIRECT("'"&amp;F6459&amp;"'!"&amp;G6459),"")</f>
        <v/>
      </c>
      <c r="F6459" s="550"/>
      <c r="R6459" s="1175"/>
    </row>
    <row r="6460" spans="1:18" ht="15.75" customHeight="1">
      <c r="A6460" s="1">
        <v>6455</v>
      </c>
      <c r="C6460" s="2" t="s">
        <v>5115</v>
      </c>
      <c r="E6460" t="str" cm="1">
        <f t="array" aca="1" ref="E6460" ca="1">IF(F6460&lt;&gt;"",INDIRECT("'"&amp;F6460&amp;"'!"&amp;G6460),"")</f>
        <v/>
      </c>
      <c r="F6460" s="550"/>
      <c r="R6460" s="1175"/>
    </row>
    <row r="6461" spans="1:18" ht="15.75" customHeight="1">
      <c r="A6461" s="1">
        <v>6456</v>
      </c>
      <c r="C6461" s="2" t="s">
        <v>5115</v>
      </c>
      <c r="E6461" t="str" cm="1">
        <f t="array" aca="1" ref="E6461" ca="1">IF(F6461&lt;&gt;"",INDIRECT("'"&amp;F6461&amp;"'!"&amp;G6461),"")</f>
        <v/>
      </c>
      <c r="F6461" s="550"/>
      <c r="R6461" s="1175"/>
    </row>
    <row r="6462" spans="1:18" ht="15" customHeight="1">
      <c r="A6462">
        <v>6457</v>
      </c>
      <c r="B6462" s="6">
        <f>'EstExp 11-19'!I298</f>
        <v>0</v>
      </c>
      <c r="C6462" s="2" t="s">
        <v>4866</v>
      </c>
      <c r="D6462" t="b">
        <f ca="1">E6462=B6462</f>
        <v>1</v>
      </c>
      <c r="E6462" cm="1">
        <f t="array" aca="1" ref="E6462" ca="1">IF(F6462&lt;&gt;"",INDIRECT("'"&amp;F6462&amp;"'!"&amp;G6462),"")</f>
        <v>0</v>
      </c>
      <c r="F6462" s="1175" t="s">
        <v>3614</v>
      </c>
      <c r="G6462" t="s">
        <v>5144</v>
      </c>
      <c r="H6462" s="3"/>
      <c r="I6462" s="3"/>
      <c r="J6462" s="3"/>
    </row>
    <row r="6463" spans="1:18" ht="15.75" customHeight="1">
      <c r="A6463" s="1">
        <v>6458</v>
      </c>
      <c r="C6463" s="2" t="s">
        <v>4866</v>
      </c>
      <c r="E6463" t="str" cm="1">
        <f t="array" aca="1" ref="E6463" ca="1">IF(F6463&lt;&gt;"",INDIRECT("'"&amp;F6463&amp;"'!"&amp;G6463),"")</f>
        <v/>
      </c>
      <c r="F6463" s="550"/>
      <c r="R6463" s="1175"/>
    </row>
    <row r="6464" spans="1:18" ht="15" customHeight="1">
      <c r="A6464">
        <v>6459</v>
      </c>
      <c r="B6464" s="6">
        <f>'EstExp 11-19'!I299</f>
        <v>0</v>
      </c>
      <c r="C6464" s="2" t="s">
        <v>4866</v>
      </c>
      <c r="D6464" t="b">
        <f ca="1">E6464=B6464</f>
        <v>1</v>
      </c>
      <c r="E6464" cm="1">
        <f t="array" aca="1" ref="E6464" ca="1">IF(F6464&lt;&gt;"",INDIRECT("'"&amp;F6464&amp;"'!"&amp;G6464),"")</f>
        <v>0</v>
      </c>
      <c r="F6464" s="1175" t="s">
        <v>3614</v>
      </c>
      <c r="G6464" t="s">
        <v>5145</v>
      </c>
      <c r="H6464" s="3"/>
      <c r="I6464" s="3"/>
      <c r="J6464" s="3"/>
    </row>
    <row r="6465" spans="1:18" ht="15.75" customHeight="1">
      <c r="A6465" s="1">
        <v>6460</v>
      </c>
      <c r="C6465" s="2" t="s">
        <v>4866</v>
      </c>
      <c r="E6465" t="str" cm="1">
        <f t="array" aca="1" ref="E6465" ca="1">IF(F6465&lt;&gt;"",INDIRECT("'"&amp;F6465&amp;"'!"&amp;G6465),"")</f>
        <v/>
      </c>
      <c r="F6465" s="550"/>
      <c r="R6465" s="1175"/>
    </row>
    <row r="6466" spans="1:18" ht="15" customHeight="1">
      <c r="A6466">
        <v>6461</v>
      </c>
      <c r="B6466" s="6">
        <f>'EstExp 11-19'!I300</f>
        <v>0</v>
      </c>
      <c r="C6466" s="2" t="s">
        <v>4866</v>
      </c>
      <c r="D6466" t="b">
        <f ca="1">E6466=B6466</f>
        <v>1</v>
      </c>
      <c r="E6466" cm="1">
        <f t="array" aca="1" ref="E6466" ca="1">IF(F6466&lt;&gt;"",INDIRECT("'"&amp;F6466&amp;"'!"&amp;G6466),"")</f>
        <v>0</v>
      </c>
      <c r="F6466" s="1175" t="s">
        <v>3614</v>
      </c>
      <c r="G6466" t="s">
        <v>5146</v>
      </c>
      <c r="H6466" s="3"/>
      <c r="I6466" s="3"/>
      <c r="J6466" s="3"/>
    </row>
    <row r="6467" spans="1:18" ht="15.75" customHeight="1">
      <c r="A6467" s="1">
        <v>6462</v>
      </c>
      <c r="C6467" s="2" t="s">
        <v>4866</v>
      </c>
      <c r="E6467" t="str" cm="1">
        <f t="array" aca="1" ref="E6467" ca="1">IF(F6467&lt;&gt;"",INDIRECT("'"&amp;F6467&amp;"'!"&amp;G6467),"")</f>
        <v/>
      </c>
      <c r="F6467" s="550"/>
      <c r="R6467" s="1175"/>
    </row>
    <row r="6468" spans="1:18" ht="15.75" customHeight="1">
      <c r="A6468" s="1">
        <v>6463</v>
      </c>
      <c r="C6468" s="2" t="s">
        <v>5147</v>
      </c>
      <c r="E6468" t="str" cm="1">
        <f t="array" aca="1" ref="E6468" ca="1">IF(F6468&lt;&gt;"",INDIRECT("'"&amp;F6468&amp;"'!"&amp;G6468),"")</f>
        <v/>
      </c>
      <c r="F6468" s="550"/>
      <c r="R6468" s="1175"/>
    </row>
    <row r="6469" spans="1:18" ht="15.75" customHeight="1">
      <c r="A6469">
        <v>6464</v>
      </c>
      <c r="C6469" s="2" t="s">
        <v>4866</v>
      </c>
      <c r="E6469" t="str" cm="1">
        <f t="array" aca="1" ref="E6469" ca="1">IF(F6469&lt;&gt;"",INDIRECT("'"&amp;F6469&amp;"'!"&amp;G6469),"")</f>
        <v/>
      </c>
      <c r="F6469" s="550"/>
      <c r="R6469" s="1175"/>
    </row>
    <row r="6470" spans="1:18" ht="15.75" customHeight="1">
      <c r="A6470">
        <v>6465</v>
      </c>
      <c r="C6470" s="2" t="s">
        <v>4866</v>
      </c>
      <c r="E6470" t="str" cm="1">
        <f t="array" aca="1" ref="E6470" ca="1">IF(F6470&lt;&gt;"",INDIRECT("'"&amp;F6470&amp;"'!"&amp;G6470),"")</f>
        <v/>
      </c>
      <c r="F6470" s="550"/>
      <c r="R6470" s="1175"/>
    </row>
    <row r="6471" spans="1:18" ht="15" customHeight="1">
      <c r="A6471">
        <v>6466</v>
      </c>
      <c r="B6471" s="6">
        <f>'EstExp 11-19'!E304</f>
        <v>0</v>
      </c>
      <c r="C6471" s="2" t="s">
        <v>4866</v>
      </c>
      <c r="D6471" t="b">
        <f t="shared" ref="D6471:D6476" ca="1" si="100">E6471=B6471</f>
        <v>1</v>
      </c>
      <c r="E6471" cm="1">
        <f t="array" aca="1" ref="E6471" ca="1">IF(F6471&lt;&gt;"",INDIRECT("'"&amp;F6471&amp;"'!"&amp;G6471),"")</f>
        <v>0</v>
      </c>
      <c r="F6471" s="1175" t="s">
        <v>3614</v>
      </c>
      <c r="G6471" t="s">
        <v>5148</v>
      </c>
      <c r="H6471" s="3"/>
      <c r="I6471" s="3"/>
      <c r="J6471" s="3"/>
    </row>
    <row r="6472" spans="1:18" ht="15" customHeight="1">
      <c r="A6472">
        <v>6467</v>
      </c>
      <c r="B6472" s="6">
        <f>'EstExp 11-19'!H304</f>
        <v>0</v>
      </c>
      <c r="C6472" s="2" t="s">
        <v>4866</v>
      </c>
      <c r="D6472" t="b">
        <f t="shared" ca="1" si="100"/>
        <v>1</v>
      </c>
      <c r="E6472" cm="1">
        <f t="array" aca="1" ref="E6472" ca="1">IF(F6472&lt;&gt;"",INDIRECT("'"&amp;F6472&amp;"'!"&amp;G6472),"")</f>
        <v>0</v>
      </c>
      <c r="F6472" s="1175" t="s">
        <v>3614</v>
      </c>
      <c r="G6472" t="s">
        <v>5149</v>
      </c>
      <c r="H6472" s="3"/>
      <c r="I6472" s="3"/>
      <c r="J6472" s="3"/>
    </row>
    <row r="6473" spans="1:18" ht="15" customHeight="1">
      <c r="A6473">
        <v>6468</v>
      </c>
      <c r="B6473" s="6">
        <f>'EstExp 11-19'!E305</f>
        <v>0</v>
      </c>
      <c r="C6473" s="2" t="s">
        <v>4866</v>
      </c>
      <c r="D6473" t="b">
        <f t="shared" ca="1" si="100"/>
        <v>1</v>
      </c>
      <c r="E6473" cm="1">
        <f t="array" aca="1" ref="E6473" ca="1">IF(F6473&lt;&gt;"",INDIRECT("'"&amp;F6473&amp;"'!"&amp;G6473),"")</f>
        <v>0</v>
      </c>
      <c r="F6473" s="1175" t="s">
        <v>3614</v>
      </c>
      <c r="G6473" t="s">
        <v>5150</v>
      </c>
      <c r="H6473" s="3"/>
      <c r="I6473" s="3"/>
      <c r="J6473" s="3"/>
    </row>
    <row r="6474" spans="1:18" ht="15" customHeight="1">
      <c r="A6474">
        <v>6469</v>
      </c>
      <c r="B6474" s="6">
        <f>'EstExp 11-19'!H305</f>
        <v>0</v>
      </c>
      <c r="C6474" s="2" t="s">
        <v>4866</v>
      </c>
      <c r="D6474" t="b">
        <f t="shared" ca="1" si="100"/>
        <v>1</v>
      </c>
      <c r="E6474" cm="1">
        <f t="array" aca="1" ref="E6474" ca="1">IF(F6474&lt;&gt;"",INDIRECT("'"&amp;F6474&amp;"'!"&amp;G6474),"")</f>
        <v>0</v>
      </c>
      <c r="F6474" s="1175" t="s">
        <v>3614</v>
      </c>
      <c r="G6474" t="s">
        <v>5151</v>
      </c>
      <c r="H6474" s="3"/>
      <c r="I6474" s="3"/>
      <c r="J6474" s="3"/>
    </row>
    <row r="6475" spans="1:18" ht="15" customHeight="1">
      <c r="A6475">
        <v>6470</v>
      </c>
      <c r="B6475" s="6">
        <f>'EstExp 11-19'!E306</f>
        <v>0</v>
      </c>
      <c r="C6475" s="2" t="s">
        <v>4866</v>
      </c>
      <c r="D6475" t="b">
        <f t="shared" ca="1" si="100"/>
        <v>1</v>
      </c>
      <c r="E6475" cm="1">
        <f t="array" aca="1" ref="E6475" ca="1">IF(F6475&lt;&gt;"",INDIRECT("'"&amp;F6475&amp;"'!"&amp;G6475),"")</f>
        <v>0</v>
      </c>
      <c r="F6475" s="1175" t="s">
        <v>3614</v>
      </c>
      <c r="G6475" t="s">
        <v>5152</v>
      </c>
      <c r="H6475" s="3"/>
      <c r="I6475" s="3"/>
      <c r="J6475" s="3"/>
    </row>
    <row r="6476" spans="1:18" ht="15" customHeight="1">
      <c r="A6476">
        <v>6471</v>
      </c>
      <c r="B6476" s="6">
        <f>'EstExp 11-19'!H306</f>
        <v>0</v>
      </c>
      <c r="C6476" s="2" t="s">
        <v>4866</v>
      </c>
      <c r="D6476" t="b">
        <f t="shared" ca="1" si="100"/>
        <v>1</v>
      </c>
      <c r="E6476" cm="1">
        <f t="array" aca="1" ref="E6476" ca="1">IF(F6476&lt;&gt;"",INDIRECT("'"&amp;F6476&amp;"'!"&amp;G6476),"")</f>
        <v>0</v>
      </c>
      <c r="F6476" s="1175" t="s">
        <v>3614</v>
      </c>
      <c r="G6476" t="s">
        <v>5153</v>
      </c>
      <c r="H6476" s="3"/>
      <c r="I6476" s="3"/>
      <c r="J6476" s="3"/>
    </row>
    <row r="6477" spans="1:18" ht="15.75" customHeight="1">
      <c r="A6477" s="1">
        <v>6472</v>
      </c>
      <c r="C6477" s="2" t="s">
        <v>3871</v>
      </c>
      <c r="E6477" t="str" cm="1">
        <f t="array" aca="1" ref="E6477" ca="1">IF(F6477&lt;&gt;"",INDIRECT("'"&amp;F6477&amp;"'!"&amp;G6477),"")</f>
        <v/>
      </c>
      <c r="F6477" s="550"/>
      <c r="R6477" s="1175"/>
    </row>
    <row r="6478" spans="1:18" ht="15.75" customHeight="1">
      <c r="A6478" s="1">
        <v>6473</v>
      </c>
      <c r="C6478" s="2" t="s">
        <v>3871</v>
      </c>
      <c r="E6478" t="str" cm="1">
        <f t="array" aca="1" ref="E6478" ca="1">IF(F6478&lt;&gt;"",INDIRECT("'"&amp;F6478&amp;"'!"&amp;G6478),"")</f>
        <v/>
      </c>
      <c r="F6478" s="550"/>
      <c r="R6478" s="1175"/>
    </row>
    <row r="6479" spans="1:18" ht="15" customHeight="1">
      <c r="A6479">
        <v>6474</v>
      </c>
      <c r="B6479" s="6">
        <f>'EstExp 11-19'!E307</f>
        <v>0</v>
      </c>
      <c r="C6479" s="2" t="s">
        <v>4866</v>
      </c>
      <c r="D6479" t="b">
        <f ca="1">E6479=B6479</f>
        <v>1</v>
      </c>
      <c r="E6479" cm="1">
        <f t="array" aca="1" ref="E6479" ca="1">IF(F6479&lt;&gt;"",INDIRECT("'"&amp;F6479&amp;"'!"&amp;G6479),"")</f>
        <v>0</v>
      </c>
      <c r="F6479" s="1175" t="s">
        <v>3614</v>
      </c>
      <c r="G6479" t="s">
        <v>5154</v>
      </c>
      <c r="H6479" s="3"/>
      <c r="I6479" s="3"/>
      <c r="J6479" s="3"/>
    </row>
    <row r="6480" spans="1:18" ht="15" customHeight="1">
      <c r="A6480">
        <v>6475</v>
      </c>
      <c r="B6480" s="6">
        <f>'EstExp 11-19'!H307</f>
        <v>0</v>
      </c>
      <c r="C6480" s="2" t="s">
        <v>4866</v>
      </c>
      <c r="D6480" t="b">
        <f ca="1">E6480=B6480</f>
        <v>1</v>
      </c>
      <c r="E6480" cm="1">
        <f t="array" aca="1" ref="E6480" ca="1">IF(F6480&lt;&gt;"",INDIRECT("'"&amp;F6480&amp;"'!"&amp;G6480),"")</f>
        <v>0</v>
      </c>
      <c r="F6480" s="1175" t="s">
        <v>3614</v>
      </c>
      <c r="G6480" t="s">
        <v>5155</v>
      </c>
      <c r="H6480" s="3"/>
      <c r="I6480" s="3"/>
      <c r="J6480" s="3"/>
    </row>
    <row r="6481" spans="1:18" ht="15" customHeight="1">
      <c r="A6481">
        <v>6476</v>
      </c>
      <c r="B6481" s="6">
        <f>'EstExp 11-19'!I309</f>
        <v>0</v>
      </c>
      <c r="C6481" s="2" t="s">
        <v>4866</v>
      </c>
      <c r="D6481" t="b">
        <f ca="1">E6481=B6481</f>
        <v>1</v>
      </c>
      <c r="E6481" cm="1">
        <f t="array" aca="1" ref="E6481" ca="1">IF(F6481&lt;&gt;"",INDIRECT("'"&amp;F6481&amp;"'!"&amp;G6481),"")</f>
        <v>0</v>
      </c>
      <c r="F6481" s="1175" t="s">
        <v>3614</v>
      </c>
      <c r="G6481" t="s">
        <v>5156</v>
      </c>
      <c r="H6481" s="3"/>
      <c r="I6481" s="3"/>
      <c r="J6481" s="3"/>
    </row>
    <row r="6482" spans="1:18" ht="15.75" customHeight="1">
      <c r="A6482" s="1">
        <v>6477</v>
      </c>
      <c r="C6482" s="2" t="s">
        <v>4866</v>
      </c>
      <c r="E6482" t="str" cm="1">
        <f t="array" aca="1" ref="E6482" ca="1">IF(F6482&lt;&gt;"",INDIRECT("'"&amp;F6482&amp;"'!"&amp;G6482),"")</f>
        <v/>
      </c>
      <c r="F6482" s="550"/>
      <c r="R6482" s="1175"/>
    </row>
    <row r="6483" spans="1:18" ht="15" customHeight="1">
      <c r="A6483">
        <v>6478</v>
      </c>
      <c r="B6483" s="6">
        <f>'EstExp 11-19'!C363</f>
        <v>0</v>
      </c>
      <c r="C6483" s="2" t="s">
        <v>4866</v>
      </c>
      <c r="D6483" t="b">
        <f t="shared" ref="D6483:D6489" ca="1" si="101">E6483=B6483</f>
        <v>1</v>
      </c>
      <c r="E6483" cm="1">
        <f t="array" aca="1" ref="E6483" ca="1">IF(F6483&lt;&gt;"",INDIRECT("'"&amp;F6483&amp;"'!"&amp;G6483),"")</f>
        <v>0</v>
      </c>
      <c r="F6483" s="1175" t="s">
        <v>3614</v>
      </c>
      <c r="G6483" t="s">
        <v>5157</v>
      </c>
      <c r="H6483" s="3"/>
      <c r="I6483" s="3"/>
      <c r="J6483" s="3"/>
    </row>
    <row r="6484" spans="1:18" ht="15" customHeight="1">
      <c r="A6484">
        <v>6479</v>
      </c>
      <c r="B6484" s="6">
        <f>'EstExp 11-19'!D363</f>
        <v>0</v>
      </c>
      <c r="C6484" s="2" t="s">
        <v>4866</v>
      </c>
      <c r="D6484" t="b">
        <f t="shared" ca="1" si="101"/>
        <v>1</v>
      </c>
      <c r="E6484" cm="1">
        <f t="array" aca="1" ref="E6484" ca="1">IF(F6484&lt;&gt;"",INDIRECT("'"&amp;F6484&amp;"'!"&amp;G6484),"")</f>
        <v>0</v>
      </c>
      <c r="F6484" s="1175" t="s">
        <v>3614</v>
      </c>
      <c r="G6484" t="s">
        <v>5158</v>
      </c>
      <c r="H6484" s="3"/>
      <c r="I6484" s="3"/>
      <c r="J6484" s="3"/>
    </row>
    <row r="6485" spans="1:18" ht="15" customHeight="1">
      <c r="A6485">
        <v>6480</v>
      </c>
      <c r="B6485" s="6">
        <f>'EstExp 11-19'!E363</f>
        <v>0</v>
      </c>
      <c r="C6485" s="2" t="s">
        <v>4866</v>
      </c>
      <c r="D6485" t="b">
        <f t="shared" ca="1" si="101"/>
        <v>1</v>
      </c>
      <c r="E6485" cm="1">
        <f t="array" aca="1" ref="E6485" ca="1">IF(F6485&lt;&gt;"",INDIRECT("'"&amp;F6485&amp;"'!"&amp;G6485),"")</f>
        <v>0</v>
      </c>
      <c r="F6485" s="1175" t="s">
        <v>3614</v>
      </c>
      <c r="G6485" t="s">
        <v>5159</v>
      </c>
      <c r="H6485" s="3"/>
      <c r="I6485" s="3"/>
      <c r="J6485" s="3"/>
    </row>
    <row r="6486" spans="1:18" ht="15" customHeight="1">
      <c r="A6486">
        <v>6481</v>
      </c>
      <c r="B6486" s="6">
        <f>'EstExp 11-19'!F363</f>
        <v>0</v>
      </c>
      <c r="C6486" s="2" t="s">
        <v>4866</v>
      </c>
      <c r="D6486" t="b">
        <f t="shared" ca="1" si="101"/>
        <v>1</v>
      </c>
      <c r="E6486" cm="1">
        <f t="array" aca="1" ref="E6486" ca="1">IF(F6486&lt;&gt;"",INDIRECT("'"&amp;F6486&amp;"'!"&amp;G6486),"")</f>
        <v>0</v>
      </c>
      <c r="F6486" s="1175" t="s">
        <v>3614</v>
      </c>
      <c r="G6486" t="s">
        <v>5160</v>
      </c>
      <c r="H6486" s="3"/>
      <c r="I6486" s="3"/>
      <c r="J6486" s="3"/>
    </row>
    <row r="6487" spans="1:18" ht="15" customHeight="1">
      <c r="A6487">
        <v>6482</v>
      </c>
      <c r="B6487" s="6">
        <f>'EstExp 11-19'!G363</f>
        <v>0</v>
      </c>
      <c r="C6487" s="2" t="s">
        <v>4866</v>
      </c>
      <c r="D6487" t="b">
        <f t="shared" ca="1" si="101"/>
        <v>1</v>
      </c>
      <c r="E6487" cm="1">
        <f t="array" aca="1" ref="E6487" ca="1">IF(F6487&lt;&gt;"",INDIRECT("'"&amp;F6487&amp;"'!"&amp;G6487),"")</f>
        <v>0</v>
      </c>
      <c r="F6487" s="1175" t="s">
        <v>3614</v>
      </c>
      <c r="G6487" t="s">
        <v>5161</v>
      </c>
      <c r="H6487" s="3"/>
      <c r="I6487" s="3"/>
      <c r="J6487" s="3"/>
    </row>
    <row r="6488" spans="1:18" ht="15" customHeight="1">
      <c r="A6488">
        <v>6483</v>
      </c>
      <c r="B6488" s="6">
        <f>'EstExp 11-19'!H363</f>
        <v>0</v>
      </c>
      <c r="C6488" s="2" t="s">
        <v>4866</v>
      </c>
      <c r="D6488" t="b">
        <f t="shared" ca="1" si="101"/>
        <v>1</v>
      </c>
      <c r="E6488" cm="1">
        <f t="array" aca="1" ref="E6488" ca="1">IF(F6488&lt;&gt;"",INDIRECT("'"&amp;F6488&amp;"'!"&amp;G6488),"")</f>
        <v>0</v>
      </c>
      <c r="F6488" s="1175" t="s">
        <v>3614</v>
      </c>
      <c r="G6488" t="s">
        <v>5162</v>
      </c>
      <c r="H6488" s="3"/>
      <c r="I6488" s="3"/>
      <c r="J6488" s="3"/>
    </row>
    <row r="6489" spans="1:18" ht="15" customHeight="1">
      <c r="A6489">
        <v>6484</v>
      </c>
      <c r="B6489" s="6">
        <f>'EstExp 11-19'!I363</f>
        <v>0</v>
      </c>
      <c r="C6489" s="2" t="s">
        <v>4866</v>
      </c>
      <c r="D6489" t="b">
        <f t="shared" ca="1" si="101"/>
        <v>1</v>
      </c>
      <c r="E6489" cm="1">
        <f t="array" aca="1" ref="E6489" ca="1">IF(F6489&lt;&gt;"",INDIRECT("'"&amp;F6489&amp;"'!"&amp;G6489),"")</f>
        <v>0</v>
      </c>
      <c r="F6489" s="1175" t="s">
        <v>3614</v>
      </c>
      <c r="G6489" t="s">
        <v>5163</v>
      </c>
      <c r="H6489" s="3"/>
      <c r="I6489" s="3"/>
      <c r="J6489" s="3"/>
    </row>
    <row r="6490" spans="1:18" ht="15.75" customHeight="1">
      <c r="A6490" s="1">
        <v>6485</v>
      </c>
      <c r="C6490" s="2" t="s">
        <v>4866</v>
      </c>
      <c r="E6490" t="str" cm="1">
        <f t="array" aca="1" ref="E6490" ca="1">IF(F6490&lt;&gt;"",INDIRECT("'"&amp;F6490&amp;"'!"&amp;G6490),"")</f>
        <v/>
      </c>
      <c r="F6490" s="550"/>
      <c r="R6490" s="1175"/>
    </row>
    <row r="6491" spans="1:18" ht="15" customHeight="1">
      <c r="A6491">
        <v>6486</v>
      </c>
      <c r="B6491" s="6">
        <f>'EstExp 11-19'!K363</f>
        <v>0</v>
      </c>
      <c r="C6491" s="2" t="s">
        <v>4866</v>
      </c>
      <c r="D6491" t="b">
        <f ca="1">E6491=B6491</f>
        <v>1</v>
      </c>
      <c r="E6491" cm="1">
        <f t="array" aca="1" ref="E6491" ca="1">IF(F6491&lt;&gt;"",INDIRECT("'"&amp;F6491&amp;"'!"&amp;G6491),"")</f>
        <v>0</v>
      </c>
      <c r="F6491" s="1175" t="s">
        <v>3614</v>
      </c>
      <c r="G6491" t="s">
        <v>5164</v>
      </c>
      <c r="H6491" s="3"/>
      <c r="I6491" s="3"/>
      <c r="J6491" s="3"/>
    </row>
    <row r="6492" spans="1:18" ht="15.75" customHeight="1">
      <c r="A6492" s="1">
        <v>6487</v>
      </c>
      <c r="C6492" s="2" t="s">
        <v>4866</v>
      </c>
      <c r="E6492" t="str" cm="1">
        <f t="array" aca="1" ref="E6492" ca="1">IF(F6492&lt;&gt;"",INDIRECT("'"&amp;F6492&amp;"'!"&amp;G6492),"")</f>
        <v/>
      </c>
      <c r="F6492" s="550"/>
      <c r="R6492" s="1175"/>
    </row>
    <row r="6493" spans="1:18" ht="15.75" customHeight="1">
      <c r="A6493" s="1">
        <v>6488</v>
      </c>
      <c r="C6493" s="2" t="s">
        <v>4866</v>
      </c>
      <c r="E6493" t="str" cm="1">
        <f t="array" aca="1" ref="E6493" ca="1">IF(F6493&lt;&gt;"",INDIRECT("'"&amp;F6493&amp;"'!"&amp;G6493),"")</f>
        <v/>
      </c>
      <c r="F6493" s="550"/>
      <c r="R6493" s="1175"/>
    </row>
    <row r="6494" spans="1:18" ht="15.75" customHeight="1">
      <c r="A6494" s="1">
        <v>6489</v>
      </c>
      <c r="C6494" s="2" t="s">
        <v>4866</v>
      </c>
      <c r="E6494" t="str" cm="1">
        <f t="array" aca="1" ref="E6494" ca="1">IF(F6494&lt;&gt;"",INDIRECT("'"&amp;F6494&amp;"'!"&amp;G6494),"")</f>
        <v/>
      </c>
      <c r="F6494" s="550"/>
      <c r="R6494" s="1175"/>
    </row>
    <row r="6495" spans="1:18" ht="15.75" customHeight="1">
      <c r="A6495" s="1">
        <v>6490</v>
      </c>
      <c r="C6495" s="2" t="s">
        <v>4866</v>
      </c>
      <c r="E6495" t="str" cm="1">
        <f t="array" aca="1" ref="E6495" ca="1">IF(F6495&lt;&gt;"",INDIRECT("'"&amp;F6495&amp;"'!"&amp;G6495),"")</f>
        <v/>
      </c>
      <c r="F6495" s="550"/>
      <c r="R6495" s="1175"/>
    </row>
    <row r="6496" spans="1:18" ht="15.75" customHeight="1">
      <c r="A6496" s="1">
        <v>6491</v>
      </c>
      <c r="C6496" s="2" t="s">
        <v>4866</v>
      </c>
      <c r="E6496" t="str" cm="1">
        <f t="array" aca="1" ref="E6496" ca="1">IF(F6496&lt;&gt;"",INDIRECT("'"&amp;F6496&amp;"'!"&amp;G6496),"")</f>
        <v/>
      </c>
      <c r="F6496" s="550"/>
      <c r="R6496" s="1175"/>
    </row>
    <row r="6497" spans="1:18" ht="15.75" customHeight="1">
      <c r="A6497" s="1">
        <v>6492</v>
      </c>
      <c r="C6497" s="2" t="s">
        <v>4866</v>
      </c>
      <c r="E6497" t="str" cm="1">
        <f t="array" aca="1" ref="E6497" ca="1">IF(F6497&lt;&gt;"",INDIRECT("'"&amp;F6497&amp;"'!"&amp;G6497),"")</f>
        <v/>
      </c>
      <c r="F6497" s="550"/>
      <c r="R6497" s="1175"/>
    </row>
    <row r="6498" spans="1:18" ht="15.75" customHeight="1">
      <c r="A6498" s="1">
        <v>6493</v>
      </c>
      <c r="C6498" s="2" t="s">
        <v>4866</v>
      </c>
      <c r="E6498" t="str" cm="1">
        <f t="array" aca="1" ref="E6498" ca="1">IF(F6498&lt;&gt;"",INDIRECT("'"&amp;F6498&amp;"'!"&amp;G6498),"")</f>
        <v/>
      </c>
      <c r="F6498" s="550"/>
      <c r="R6498" s="1175"/>
    </row>
    <row r="6499" spans="1:18" ht="15.75" customHeight="1">
      <c r="A6499" s="1">
        <v>6494</v>
      </c>
      <c r="C6499" s="2" t="s">
        <v>4866</v>
      </c>
      <c r="E6499" t="str" cm="1">
        <f t="array" aca="1" ref="E6499" ca="1">IF(F6499&lt;&gt;"",INDIRECT("'"&amp;F6499&amp;"'!"&amp;G6499),"")</f>
        <v/>
      </c>
      <c r="F6499" s="550"/>
      <c r="R6499" s="1175"/>
    </row>
    <row r="6500" spans="1:18" ht="15.75" customHeight="1">
      <c r="A6500" s="1">
        <v>6495</v>
      </c>
      <c r="C6500" s="2" t="s">
        <v>4866</v>
      </c>
      <c r="E6500" t="str" cm="1">
        <f t="array" aca="1" ref="E6500" ca="1">IF(F6500&lt;&gt;"",INDIRECT("'"&amp;F6500&amp;"'!"&amp;G6500),"")</f>
        <v/>
      </c>
      <c r="F6500" s="550"/>
      <c r="R6500" s="1175"/>
    </row>
    <row r="6501" spans="1:18" ht="15.75" customHeight="1">
      <c r="A6501" s="1">
        <v>6496</v>
      </c>
      <c r="C6501" s="2" t="s">
        <v>4866</v>
      </c>
      <c r="E6501" t="str" cm="1">
        <f t="array" aca="1" ref="E6501" ca="1">IF(F6501&lt;&gt;"",INDIRECT("'"&amp;F6501&amp;"'!"&amp;G6501),"")</f>
        <v/>
      </c>
      <c r="F6501" s="550"/>
      <c r="R6501" s="1175"/>
    </row>
    <row r="6502" spans="1:18" ht="15.75" customHeight="1">
      <c r="A6502" s="1">
        <v>6497</v>
      </c>
      <c r="C6502" s="2" t="s">
        <v>4866</v>
      </c>
      <c r="E6502" t="str" cm="1">
        <f t="array" aca="1" ref="E6502" ca="1">IF(F6502&lt;&gt;"",INDIRECT("'"&amp;F6502&amp;"'!"&amp;G6502),"")</f>
        <v/>
      </c>
      <c r="F6502" s="550"/>
      <c r="R6502" s="1175"/>
    </row>
    <row r="6503" spans="1:18" ht="15.75" customHeight="1">
      <c r="A6503" s="1">
        <v>6498</v>
      </c>
      <c r="C6503" s="2" t="s">
        <v>4866</v>
      </c>
      <c r="E6503" t="str" cm="1">
        <f t="array" aca="1" ref="E6503" ca="1">IF(F6503&lt;&gt;"",INDIRECT("'"&amp;F6503&amp;"'!"&amp;G6503),"")</f>
        <v/>
      </c>
      <c r="F6503" s="550"/>
      <c r="R6503" s="1175"/>
    </row>
    <row r="6504" spans="1:18" ht="15.75" customHeight="1">
      <c r="A6504" s="1">
        <v>6499</v>
      </c>
      <c r="C6504" s="2" t="s">
        <v>4866</v>
      </c>
      <c r="E6504" t="str" cm="1">
        <f t="array" aca="1" ref="E6504" ca="1">IF(F6504&lt;&gt;"",INDIRECT("'"&amp;F6504&amp;"'!"&amp;G6504),"")</f>
        <v/>
      </c>
      <c r="F6504" s="550"/>
      <c r="R6504" s="1175"/>
    </row>
    <row r="6505" spans="1:18" ht="15.75" customHeight="1">
      <c r="A6505" s="1">
        <v>6500</v>
      </c>
      <c r="C6505" s="2" t="s">
        <v>4866</v>
      </c>
      <c r="E6505" t="str" cm="1">
        <f t="array" aca="1" ref="E6505" ca="1">IF(F6505&lt;&gt;"",INDIRECT("'"&amp;F6505&amp;"'!"&amp;G6505),"")</f>
        <v/>
      </c>
      <c r="F6505" s="550"/>
      <c r="R6505" s="1175"/>
    </row>
    <row r="6506" spans="1:18" ht="15.75" customHeight="1">
      <c r="A6506" s="1">
        <v>6501</v>
      </c>
      <c r="C6506" s="2" t="s">
        <v>4866</v>
      </c>
      <c r="E6506" t="str" cm="1">
        <f t="array" aca="1" ref="E6506" ca="1">IF(F6506&lt;&gt;"",INDIRECT("'"&amp;F6506&amp;"'!"&amp;G6506),"")</f>
        <v/>
      </c>
      <c r="F6506" s="550"/>
      <c r="R6506" s="1175"/>
    </row>
    <row r="6507" spans="1:18" ht="15.75" customHeight="1">
      <c r="A6507" s="1">
        <v>6502</v>
      </c>
      <c r="C6507" s="2" t="s">
        <v>4866</v>
      </c>
      <c r="E6507" t="str" cm="1">
        <f t="array" aca="1" ref="E6507" ca="1">IF(F6507&lt;&gt;"",INDIRECT("'"&amp;F6507&amp;"'!"&amp;G6507),"")</f>
        <v/>
      </c>
      <c r="F6507" s="550"/>
      <c r="R6507" s="1175"/>
    </row>
    <row r="6508" spans="1:18" ht="15.75" customHeight="1">
      <c r="A6508" s="1">
        <v>6503</v>
      </c>
      <c r="C6508" s="2" t="s">
        <v>4866</v>
      </c>
      <c r="E6508" t="str" cm="1">
        <f t="array" aca="1" ref="E6508" ca="1">IF(F6508&lt;&gt;"",INDIRECT("'"&amp;F6508&amp;"'!"&amp;G6508),"")</f>
        <v/>
      </c>
      <c r="F6508" s="550"/>
      <c r="R6508" s="1175"/>
    </row>
    <row r="6509" spans="1:18" ht="15.75" customHeight="1">
      <c r="A6509" s="1">
        <v>6504</v>
      </c>
      <c r="C6509" s="2" t="s">
        <v>4866</v>
      </c>
      <c r="E6509" t="str" cm="1">
        <f t="array" aca="1" ref="E6509" ca="1">IF(F6509&lt;&gt;"",INDIRECT("'"&amp;F6509&amp;"'!"&amp;G6509),"")</f>
        <v/>
      </c>
      <c r="F6509" s="550"/>
      <c r="R6509" s="1175"/>
    </row>
    <row r="6510" spans="1:18" ht="15.75" customHeight="1">
      <c r="A6510" s="1">
        <v>6505</v>
      </c>
      <c r="C6510" s="2" t="s">
        <v>4866</v>
      </c>
      <c r="E6510" t="str" cm="1">
        <f t="array" aca="1" ref="E6510" ca="1">IF(F6510&lt;&gt;"",INDIRECT("'"&amp;F6510&amp;"'!"&amp;G6510),"")</f>
        <v/>
      </c>
      <c r="F6510" s="550"/>
      <c r="R6510" s="1175"/>
    </row>
    <row r="6511" spans="1:18" ht="15.75" customHeight="1">
      <c r="A6511" s="1">
        <v>6506</v>
      </c>
      <c r="C6511" s="2" t="s">
        <v>4866</v>
      </c>
      <c r="E6511" t="str" cm="1">
        <f t="array" aca="1" ref="E6511" ca="1">IF(F6511&lt;&gt;"",INDIRECT("'"&amp;F6511&amp;"'!"&amp;G6511),"")</f>
        <v/>
      </c>
      <c r="F6511" s="550"/>
      <c r="R6511" s="1175"/>
    </row>
    <row r="6512" spans="1:18" ht="15.75" customHeight="1">
      <c r="A6512" s="1">
        <v>6507</v>
      </c>
      <c r="C6512" s="2" t="s">
        <v>4866</v>
      </c>
      <c r="E6512" t="str" cm="1">
        <f t="array" aca="1" ref="E6512" ca="1">IF(F6512&lt;&gt;"",INDIRECT("'"&amp;F6512&amp;"'!"&amp;G6512),"")</f>
        <v/>
      </c>
      <c r="F6512" s="550"/>
      <c r="R6512" s="1175"/>
    </row>
    <row r="6513" spans="1:18" ht="15.75" customHeight="1">
      <c r="A6513" s="1">
        <v>6508</v>
      </c>
      <c r="C6513" s="2" t="s">
        <v>4866</v>
      </c>
      <c r="E6513" t="str" cm="1">
        <f t="array" aca="1" ref="E6513" ca="1">IF(F6513&lt;&gt;"",INDIRECT("'"&amp;F6513&amp;"'!"&amp;G6513),"")</f>
        <v/>
      </c>
      <c r="F6513" s="550"/>
      <c r="R6513" s="1175"/>
    </row>
    <row r="6514" spans="1:18" ht="15.75" customHeight="1">
      <c r="A6514" s="1">
        <v>6509</v>
      </c>
      <c r="C6514" s="2" t="s">
        <v>4866</v>
      </c>
      <c r="E6514" t="str" cm="1">
        <f t="array" aca="1" ref="E6514" ca="1">IF(F6514&lt;&gt;"",INDIRECT("'"&amp;F6514&amp;"'!"&amp;G6514),"")</f>
        <v/>
      </c>
      <c r="F6514" s="550"/>
      <c r="R6514" s="1175"/>
    </row>
    <row r="6515" spans="1:18" ht="15.75" customHeight="1">
      <c r="A6515" s="1">
        <v>6510</v>
      </c>
      <c r="C6515" s="2" t="s">
        <v>4866</v>
      </c>
      <c r="E6515" t="str" cm="1">
        <f t="array" aca="1" ref="E6515" ca="1">IF(F6515&lt;&gt;"",INDIRECT("'"&amp;F6515&amp;"'!"&amp;G6515),"")</f>
        <v/>
      </c>
      <c r="F6515" s="550"/>
      <c r="R6515" s="1175"/>
    </row>
    <row r="6516" spans="1:18" ht="15.75" customHeight="1">
      <c r="A6516" s="1">
        <v>6511</v>
      </c>
      <c r="C6516" s="2" t="s">
        <v>4866</v>
      </c>
      <c r="E6516" t="str" cm="1">
        <f t="array" aca="1" ref="E6516" ca="1">IF(F6516&lt;&gt;"",INDIRECT("'"&amp;F6516&amp;"'!"&amp;G6516),"")</f>
        <v/>
      </c>
      <c r="F6516" s="550"/>
      <c r="R6516" s="1175"/>
    </row>
    <row r="6517" spans="1:18" ht="15.75" customHeight="1">
      <c r="A6517" s="1">
        <v>6512</v>
      </c>
      <c r="C6517" s="2" t="s">
        <v>4866</v>
      </c>
      <c r="E6517" t="str" cm="1">
        <f t="array" aca="1" ref="E6517" ca="1">IF(F6517&lt;&gt;"",INDIRECT("'"&amp;F6517&amp;"'!"&amp;G6517),"")</f>
        <v/>
      </c>
      <c r="F6517" s="550"/>
      <c r="R6517" s="1175"/>
    </row>
    <row r="6518" spans="1:18" ht="15.75" customHeight="1">
      <c r="A6518" s="1">
        <v>6513</v>
      </c>
      <c r="C6518" s="2" t="s">
        <v>4866</v>
      </c>
      <c r="E6518" t="str" cm="1">
        <f t="array" aca="1" ref="E6518" ca="1">IF(F6518&lt;&gt;"",INDIRECT("'"&amp;F6518&amp;"'!"&amp;G6518),"")</f>
        <v/>
      </c>
      <c r="F6518" s="550"/>
      <c r="R6518" s="1175"/>
    </row>
    <row r="6519" spans="1:18" ht="15" customHeight="1">
      <c r="A6519">
        <v>6514</v>
      </c>
      <c r="B6519" s="6">
        <f>'EstExp 11-19'!C364</f>
        <v>0</v>
      </c>
      <c r="C6519" s="2" t="s">
        <v>4866</v>
      </c>
      <c r="D6519" t="b">
        <f t="shared" ref="D6519:D6525" ca="1" si="102">E6519=B6519</f>
        <v>1</v>
      </c>
      <c r="E6519" cm="1">
        <f t="array" aca="1" ref="E6519" ca="1">IF(F6519&lt;&gt;"",INDIRECT("'"&amp;F6519&amp;"'!"&amp;G6519),"")</f>
        <v>0</v>
      </c>
      <c r="F6519" s="1175" t="s">
        <v>3614</v>
      </c>
      <c r="G6519" t="s">
        <v>5165</v>
      </c>
      <c r="H6519" s="3"/>
      <c r="I6519" s="3"/>
      <c r="J6519" s="3"/>
    </row>
    <row r="6520" spans="1:18" ht="15" customHeight="1">
      <c r="A6520">
        <v>6515</v>
      </c>
      <c r="B6520" s="6">
        <f>'EstExp 11-19'!D364</f>
        <v>0</v>
      </c>
      <c r="C6520" s="2" t="s">
        <v>4866</v>
      </c>
      <c r="D6520" t="b">
        <f t="shared" ca="1" si="102"/>
        <v>1</v>
      </c>
      <c r="E6520" cm="1">
        <f t="array" aca="1" ref="E6520" ca="1">IF(F6520&lt;&gt;"",INDIRECT("'"&amp;F6520&amp;"'!"&amp;G6520),"")</f>
        <v>0</v>
      </c>
      <c r="F6520" s="1175" t="s">
        <v>3614</v>
      </c>
      <c r="G6520" t="s">
        <v>5166</v>
      </c>
      <c r="H6520" s="3"/>
      <c r="I6520" s="3"/>
      <c r="J6520" s="3"/>
    </row>
    <row r="6521" spans="1:18" ht="15" customHeight="1">
      <c r="A6521">
        <v>6516</v>
      </c>
      <c r="B6521" s="6">
        <f>'EstExp 11-19'!E364</f>
        <v>0</v>
      </c>
      <c r="C6521" s="2" t="s">
        <v>4866</v>
      </c>
      <c r="D6521" t="b">
        <f t="shared" ca="1" si="102"/>
        <v>1</v>
      </c>
      <c r="E6521" cm="1">
        <f t="array" aca="1" ref="E6521" ca="1">IF(F6521&lt;&gt;"",INDIRECT("'"&amp;F6521&amp;"'!"&amp;G6521),"")</f>
        <v>0</v>
      </c>
      <c r="F6521" s="1175" t="s">
        <v>3614</v>
      </c>
      <c r="G6521" t="s">
        <v>5167</v>
      </c>
      <c r="H6521" s="3"/>
      <c r="I6521" s="3"/>
      <c r="J6521" s="3"/>
    </row>
    <row r="6522" spans="1:18" ht="15" customHeight="1">
      <c r="A6522">
        <v>6517</v>
      </c>
      <c r="B6522" s="6">
        <f>'EstExp 11-19'!F364</f>
        <v>0</v>
      </c>
      <c r="C6522" s="2" t="s">
        <v>4866</v>
      </c>
      <c r="D6522" t="b">
        <f t="shared" ca="1" si="102"/>
        <v>1</v>
      </c>
      <c r="E6522" cm="1">
        <f t="array" aca="1" ref="E6522" ca="1">IF(F6522&lt;&gt;"",INDIRECT("'"&amp;F6522&amp;"'!"&amp;G6522),"")</f>
        <v>0</v>
      </c>
      <c r="F6522" s="1175" t="s">
        <v>3614</v>
      </c>
      <c r="G6522" t="s">
        <v>5168</v>
      </c>
      <c r="H6522" s="3"/>
      <c r="I6522" s="3"/>
      <c r="J6522" s="3"/>
    </row>
    <row r="6523" spans="1:18" ht="15" customHeight="1">
      <c r="A6523">
        <v>6518</v>
      </c>
      <c r="B6523" s="6">
        <f>'EstExp 11-19'!G364</f>
        <v>0</v>
      </c>
      <c r="C6523" s="2" t="s">
        <v>4866</v>
      </c>
      <c r="D6523" t="b">
        <f t="shared" ca="1" si="102"/>
        <v>1</v>
      </c>
      <c r="E6523" cm="1">
        <f t="array" aca="1" ref="E6523" ca="1">IF(F6523&lt;&gt;"",INDIRECT("'"&amp;F6523&amp;"'!"&amp;G6523),"")</f>
        <v>0</v>
      </c>
      <c r="F6523" s="1175" t="s">
        <v>3614</v>
      </c>
      <c r="G6523" t="s">
        <v>5169</v>
      </c>
      <c r="H6523" s="3"/>
      <c r="I6523" s="3"/>
      <c r="J6523" s="3"/>
    </row>
    <row r="6524" spans="1:18" ht="15" customHeight="1">
      <c r="A6524">
        <v>6519</v>
      </c>
      <c r="B6524" s="6">
        <f>'EstExp 11-19'!H364</f>
        <v>0</v>
      </c>
      <c r="C6524" s="2" t="s">
        <v>4866</v>
      </c>
      <c r="D6524" t="b">
        <f t="shared" ca="1" si="102"/>
        <v>1</v>
      </c>
      <c r="E6524" cm="1">
        <f t="array" aca="1" ref="E6524" ca="1">IF(F6524&lt;&gt;"",INDIRECT("'"&amp;F6524&amp;"'!"&amp;G6524),"")</f>
        <v>0</v>
      </c>
      <c r="F6524" s="1175" t="s">
        <v>3614</v>
      </c>
      <c r="G6524" t="s">
        <v>5170</v>
      </c>
      <c r="H6524" s="3"/>
      <c r="I6524" s="3"/>
      <c r="J6524" s="3"/>
    </row>
    <row r="6525" spans="1:18" ht="15" customHeight="1">
      <c r="A6525">
        <v>6520</v>
      </c>
      <c r="B6525" s="6">
        <f>'EstExp 11-19'!I364</f>
        <v>0</v>
      </c>
      <c r="C6525" s="2" t="s">
        <v>4866</v>
      </c>
      <c r="D6525" t="b">
        <f t="shared" ca="1" si="102"/>
        <v>1</v>
      </c>
      <c r="E6525" cm="1">
        <f t="array" aca="1" ref="E6525" ca="1">IF(F6525&lt;&gt;"",INDIRECT("'"&amp;F6525&amp;"'!"&amp;G6525),"")</f>
        <v>0</v>
      </c>
      <c r="F6525" s="1175" t="s">
        <v>3614</v>
      </c>
      <c r="G6525" t="s">
        <v>5171</v>
      </c>
      <c r="H6525" s="3"/>
      <c r="I6525" s="3"/>
      <c r="J6525" s="3"/>
    </row>
    <row r="6526" spans="1:18" ht="15.75" customHeight="1">
      <c r="A6526" s="1">
        <v>6521</v>
      </c>
      <c r="C6526" s="2" t="s">
        <v>4866</v>
      </c>
      <c r="E6526" t="str" cm="1">
        <f t="array" aca="1" ref="E6526" ca="1">IF(F6526&lt;&gt;"",INDIRECT("'"&amp;F6526&amp;"'!"&amp;G6526),"")</f>
        <v/>
      </c>
      <c r="F6526" s="550"/>
      <c r="R6526" s="1175"/>
    </row>
    <row r="6527" spans="1:18" ht="15" customHeight="1">
      <c r="A6527">
        <v>6522</v>
      </c>
      <c r="B6527" s="6">
        <f>'EstExp 11-19'!K364</f>
        <v>0</v>
      </c>
      <c r="C6527" s="2" t="s">
        <v>4866</v>
      </c>
      <c r="D6527" t="b">
        <f ca="1">E6527=B6527</f>
        <v>1</v>
      </c>
      <c r="E6527" cm="1">
        <f t="array" aca="1" ref="E6527" ca="1">IF(F6527&lt;&gt;"",INDIRECT("'"&amp;F6527&amp;"'!"&amp;G6527),"")</f>
        <v>0</v>
      </c>
      <c r="F6527" s="1175" t="s">
        <v>3614</v>
      </c>
      <c r="G6527" t="s">
        <v>5172</v>
      </c>
      <c r="H6527" s="3"/>
      <c r="I6527" s="3"/>
      <c r="J6527" s="3"/>
    </row>
    <row r="6528" spans="1:18" ht="15.75" customHeight="1">
      <c r="A6528" s="1">
        <v>6523</v>
      </c>
      <c r="C6528" s="2" t="s">
        <v>4866</v>
      </c>
      <c r="E6528" t="str" cm="1">
        <f t="array" aca="1" ref="E6528" ca="1">IF(F6528&lt;&gt;"",INDIRECT("'"&amp;F6528&amp;"'!"&amp;G6528),"")</f>
        <v/>
      </c>
      <c r="F6528" s="550"/>
      <c r="R6528" s="1175"/>
    </row>
    <row r="6529" spans="1:18" ht="15.75" customHeight="1">
      <c r="A6529" s="1">
        <v>6524</v>
      </c>
      <c r="C6529" s="2" t="s">
        <v>4866</v>
      </c>
      <c r="E6529" t="str" cm="1">
        <f t="array" aca="1" ref="E6529" ca="1">IF(F6529&lt;&gt;"",INDIRECT("'"&amp;F6529&amp;"'!"&amp;G6529),"")</f>
        <v/>
      </c>
      <c r="F6529" s="550"/>
      <c r="R6529" s="1175"/>
    </row>
    <row r="6530" spans="1:18" ht="15.75" customHeight="1">
      <c r="A6530" s="1">
        <v>6525</v>
      </c>
      <c r="C6530" s="2" t="s">
        <v>4866</v>
      </c>
      <c r="E6530" t="str" cm="1">
        <f t="array" aca="1" ref="E6530" ca="1">IF(F6530&lt;&gt;"",INDIRECT("'"&amp;F6530&amp;"'!"&amp;G6530),"")</f>
        <v/>
      </c>
      <c r="F6530" s="550"/>
      <c r="R6530" s="1175"/>
    </row>
    <row r="6531" spans="1:18" ht="15.75" customHeight="1">
      <c r="A6531" s="1">
        <v>6526</v>
      </c>
      <c r="C6531" s="2" t="s">
        <v>4866</v>
      </c>
      <c r="E6531" t="str" cm="1">
        <f t="array" aca="1" ref="E6531" ca="1">IF(F6531&lt;&gt;"",INDIRECT("'"&amp;F6531&amp;"'!"&amp;G6531),"")</f>
        <v/>
      </c>
      <c r="F6531" s="550"/>
      <c r="R6531" s="1175"/>
    </row>
    <row r="6532" spans="1:18" ht="15.75" customHeight="1">
      <c r="A6532" s="1">
        <v>6527</v>
      </c>
      <c r="C6532" s="2" t="s">
        <v>4866</v>
      </c>
      <c r="E6532" t="str" cm="1">
        <f t="array" aca="1" ref="E6532" ca="1">IF(F6532&lt;&gt;"",INDIRECT("'"&amp;F6532&amp;"'!"&amp;G6532),"")</f>
        <v/>
      </c>
      <c r="F6532" s="550"/>
      <c r="R6532" s="1175"/>
    </row>
    <row r="6533" spans="1:18" ht="15.75" customHeight="1">
      <c r="A6533" s="1">
        <v>6528</v>
      </c>
      <c r="C6533" s="2" t="s">
        <v>4866</v>
      </c>
      <c r="E6533" t="str" cm="1">
        <f t="array" aca="1" ref="E6533" ca="1">IF(F6533&lt;&gt;"",INDIRECT("'"&amp;F6533&amp;"'!"&amp;G6533),"")</f>
        <v/>
      </c>
      <c r="F6533" s="550"/>
      <c r="R6533" s="1175"/>
    </row>
    <row r="6534" spans="1:18" ht="15.75" customHeight="1">
      <c r="A6534" s="1">
        <v>6529</v>
      </c>
      <c r="C6534" s="2" t="s">
        <v>4866</v>
      </c>
      <c r="E6534" t="str" cm="1">
        <f t="array" aca="1" ref="E6534" ca="1">IF(F6534&lt;&gt;"",INDIRECT("'"&amp;F6534&amp;"'!"&amp;G6534),"")</f>
        <v/>
      </c>
      <c r="F6534" s="550"/>
      <c r="R6534" s="1175"/>
    </row>
    <row r="6535" spans="1:18" ht="15.75" customHeight="1">
      <c r="A6535" s="1">
        <v>6530</v>
      </c>
      <c r="C6535" s="2" t="s">
        <v>4866</v>
      </c>
      <c r="E6535" t="str" cm="1">
        <f t="array" aca="1" ref="E6535" ca="1">IF(F6535&lt;&gt;"",INDIRECT("'"&amp;F6535&amp;"'!"&amp;G6535),"")</f>
        <v/>
      </c>
      <c r="F6535" s="550"/>
      <c r="R6535" s="1175"/>
    </row>
    <row r="6536" spans="1:18" ht="15.75" customHeight="1">
      <c r="A6536" s="1">
        <v>6531</v>
      </c>
      <c r="C6536" s="2" t="s">
        <v>4866</v>
      </c>
      <c r="E6536" t="str" cm="1">
        <f t="array" aca="1" ref="E6536" ca="1">IF(F6536&lt;&gt;"",INDIRECT("'"&amp;F6536&amp;"'!"&amp;G6536),"")</f>
        <v/>
      </c>
      <c r="F6536" s="550"/>
      <c r="R6536" s="1175"/>
    </row>
    <row r="6537" spans="1:18" ht="15.75" customHeight="1">
      <c r="A6537" s="1">
        <v>6532</v>
      </c>
      <c r="C6537" s="2" t="s">
        <v>4866</v>
      </c>
      <c r="E6537" t="str" cm="1">
        <f t="array" aca="1" ref="E6537" ca="1">IF(F6537&lt;&gt;"",INDIRECT("'"&amp;F6537&amp;"'!"&amp;G6537),"")</f>
        <v/>
      </c>
      <c r="F6537" s="550"/>
      <c r="R6537" s="1175"/>
    </row>
    <row r="6538" spans="1:18" ht="15.75" customHeight="1">
      <c r="A6538" s="1">
        <v>6533</v>
      </c>
      <c r="C6538" s="2" t="s">
        <v>4866</v>
      </c>
      <c r="E6538" t="str" cm="1">
        <f t="array" aca="1" ref="E6538" ca="1">IF(F6538&lt;&gt;"",INDIRECT("'"&amp;F6538&amp;"'!"&amp;G6538),"")</f>
        <v/>
      </c>
      <c r="F6538" s="550"/>
      <c r="R6538" s="1175"/>
    </row>
    <row r="6539" spans="1:18" ht="15.75" customHeight="1">
      <c r="A6539" s="1">
        <v>6534</v>
      </c>
      <c r="C6539" s="2" t="s">
        <v>4866</v>
      </c>
      <c r="E6539" t="str" cm="1">
        <f t="array" aca="1" ref="E6539" ca="1">IF(F6539&lt;&gt;"",INDIRECT("'"&amp;F6539&amp;"'!"&amp;G6539),"")</f>
        <v/>
      </c>
      <c r="F6539" s="550"/>
      <c r="R6539" s="1175"/>
    </row>
    <row r="6540" spans="1:18" ht="15.75" customHeight="1">
      <c r="A6540" s="1">
        <v>6535</v>
      </c>
      <c r="C6540" s="2" t="s">
        <v>4866</v>
      </c>
      <c r="E6540" t="str" cm="1">
        <f t="array" aca="1" ref="E6540" ca="1">IF(F6540&lt;&gt;"",INDIRECT("'"&amp;F6540&amp;"'!"&amp;G6540),"")</f>
        <v/>
      </c>
      <c r="F6540" s="550"/>
      <c r="R6540" s="1175"/>
    </row>
    <row r="6541" spans="1:18" ht="15.75" customHeight="1">
      <c r="A6541" s="1">
        <v>6536</v>
      </c>
      <c r="C6541" s="2" t="s">
        <v>4866</v>
      </c>
      <c r="E6541" t="str" cm="1">
        <f t="array" aca="1" ref="E6541" ca="1">IF(F6541&lt;&gt;"",INDIRECT("'"&amp;F6541&amp;"'!"&amp;G6541),"")</f>
        <v/>
      </c>
      <c r="F6541" s="550"/>
      <c r="R6541" s="1175"/>
    </row>
    <row r="6542" spans="1:18" ht="15.75" customHeight="1">
      <c r="A6542" s="1">
        <v>6537</v>
      </c>
      <c r="C6542" s="2" t="s">
        <v>4866</v>
      </c>
      <c r="E6542" t="str" cm="1">
        <f t="array" aca="1" ref="E6542" ca="1">IF(F6542&lt;&gt;"",INDIRECT("'"&amp;F6542&amp;"'!"&amp;G6542),"")</f>
        <v/>
      </c>
      <c r="F6542" s="550"/>
      <c r="R6542" s="1175"/>
    </row>
    <row r="6543" spans="1:18" ht="15.75" customHeight="1">
      <c r="A6543" s="1">
        <v>6538</v>
      </c>
      <c r="C6543" s="2" t="s">
        <v>4866</v>
      </c>
      <c r="E6543" t="str" cm="1">
        <f t="array" aca="1" ref="E6543" ca="1">IF(F6543&lt;&gt;"",INDIRECT("'"&amp;F6543&amp;"'!"&amp;G6543),"")</f>
        <v/>
      </c>
      <c r="F6543" s="550"/>
      <c r="R6543" s="1175"/>
    </row>
    <row r="6544" spans="1:18" ht="15.75" customHeight="1">
      <c r="A6544" s="1">
        <v>6539</v>
      </c>
      <c r="C6544" s="2" t="s">
        <v>4866</v>
      </c>
      <c r="E6544" t="str" cm="1">
        <f t="array" aca="1" ref="E6544" ca="1">IF(F6544&lt;&gt;"",INDIRECT("'"&amp;F6544&amp;"'!"&amp;G6544),"")</f>
        <v/>
      </c>
      <c r="F6544" s="550"/>
      <c r="R6544" s="1175"/>
    </row>
    <row r="6545" spans="1:18" ht="15.75" customHeight="1">
      <c r="A6545" s="1">
        <v>6540</v>
      </c>
      <c r="C6545" s="2" t="s">
        <v>4866</v>
      </c>
      <c r="E6545" t="str" cm="1">
        <f t="array" aca="1" ref="E6545" ca="1">IF(F6545&lt;&gt;"",INDIRECT("'"&amp;F6545&amp;"'!"&amp;G6545),"")</f>
        <v/>
      </c>
      <c r="F6545" s="550"/>
      <c r="R6545" s="1175"/>
    </row>
    <row r="6546" spans="1:18" ht="15.75" customHeight="1">
      <c r="A6546" s="1">
        <v>6541</v>
      </c>
      <c r="C6546" s="2" t="s">
        <v>4866</v>
      </c>
      <c r="E6546" t="str" cm="1">
        <f t="array" aca="1" ref="E6546" ca="1">IF(F6546&lt;&gt;"",INDIRECT("'"&amp;F6546&amp;"'!"&amp;G6546),"")</f>
        <v/>
      </c>
      <c r="F6546" s="550"/>
      <c r="R6546" s="1175"/>
    </row>
    <row r="6547" spans="1:18" ht="15.75" customHeight="1">
      <c r="A6547" s="1">
        <v>6542</v>
      </c>
      <c r="C6547" s="2" t="s">
        <v>4866</v>
      </c>
      <c r="E6547" t="str" cm="1">
        <f t="array" aca="1" ref="E6547" ca="1">IF(F6547&lt;&gt;"",INDIRECT("'"&amp;F6547&amp;"'!"&amp;G6547),"")</f>
        <v/>
      </c>
      <c r="F6547" s="550"/>
      <c r="R6547" s="1175"/>
    </row>
    <row r="6548" spans="1:18" ht="15.75" customHeight="1">
      <c r="A6548" s="1">
        <v>6543</v>
      </c>
      <c r="C6548" s="2" t="s">
        <v>4866</v>
      </c>
      <c r="E6548" t="str" cm="1">
        <f t="array" aca="1" ref="E6548" ca="1">IF(F6548&lt;&gt;"",INDIRECT("'"&amp;F6548&amp;"'!"&amp;G6548),"")</f>
        <v/>
      </c>
      <c r="F6548" s="550"/>
      <c r="R6548" s="1175"/>
    </row>
    <row r="6549" spans="1:18" ht="15.75" customHeight="1">
      <c r="A6549" s="1">
        <v>6544</v>
      </c>
      <c r="C6549" s="2" t="s">
        <v>4866</v>
      </c>
      <c r="E6549" t="str" cm="1">
        <f t="array" aca="1" ref="E6549" ca="1">IF(F6549&lt;&gt;"",INDIRECT("'"&amp;F6549&amp;"'!"&amp;G6549),"")</f>
        <v/>
      </c>
      <c r="F6549" s="550"/>
      <c r="R6549" s="1175"/>
    </row>
    <row r="6550" spans="1:18" ht="15.75" customHeight="1">
      <c r="A6550" s="1">
        <v>6545</v>
      </c>
      <c r="C6550" s="2" t="s">
        <v>4866</v>
      </c>
      <c r="E6550" t="str" cm="1">
        <f t="array" aca="1" ref="E6550" ca="1">IF(F6550&lt;&gt;"",INDIRECT("'"&amp;F6550&amp;"'!"&amp;G6550),"")</f>
        <v/>
      </c>
      <c r="F6550" s="550"/>
      <c r="R6550" s="1175"/>
    </row>
    <row r="6551" spans="1:18" ht="15.75" customHeight="1">
      <c r="A6551" s="1">
        <v>6546</v>
      </c>
      <c r="C6551" s="2" t="s">
        <v>4866</v>
      </c>
      <c r="E6551" t="str" cm="1">
        <f t="array" aca="1" ref="E6551" ca="1">IF(F6551&lt;&gt;"",INDIRECT("'"&amp;F6551&amp;"'!"&amp;G6551),"")</f>
        <v/>
      </c>
      <c r="F6551" s="550"/>
      <c r="R6551" s="1175"/>
    </row>
    <row r="6552" spans="1:18" ht="15.75" customHeight="1">
      <c r="A6552" s="1">
        <v>6547</v>
      </c>
      <c r="C6552" s="2" t="s">
        <v>4866</v>
      </c>
      <c r="E6552" t="str" cm="1">
        <f t="array" aca="1" ref="E6552" ca="1">IF(F6552&lt;&gt;"",INDIRECT("'"&amp;F6552&amp;"'!"&amp;G6552),"")</f>
        <v/>
      </c>
      <c r="F6552" s="550"/>
      <c r="R6552" s="1175"/>
    </row>
    <row r="6553" spans="1:18" ht="15.75" customHeight="1">
      <c r="A6553" s="1">
        <v>6548</v>
      </c>
      <c r="C6553" s="2" t="s">
        <v>4866</v>
      </c>
      <c r="E6553" t="str" cm="1">
        <f t="array" aca="1" ref="E6553" ca="1">IF(F6553&lt;&gt;"",INDIRECT("'"&amp;F6553&amp;"'!"&amp;G6553),"")</f>
        <v/>
      </c>
      <c r="F6553" s="550"/>
      <c r="R6553" s="1175"/>
    </row>
    <row r="6554" spans="1:18" ht="15.75" customHeight="1">
      <c r="A6554" s="1">
        <v>6549</v>
      </c>
      <c r="C6554" s="2" t="s">
        <v>4866</v>
      </c>
      <c r="E6554" t="str" cm="1">
        <f t="array" aca="1" ref="E6554" ca="1">IF(F6554&lt;&gt;"",INDIRECT("'"&amp;F6554&amp;"'!"&amp;G6554),"")</f>
        <v/>
      </c>
      <c r="F6554" s="550"/>
      <c r="R6554" s="1175"/>
    </row>
    <row r="6555" spans="1:18" ht="15.75" customHeight="1">
      <c r="A6555" s="1">
        <v>6550</v>
      </c>
      <c r="C6555" s="2" t="s">
        <v>4866</v>
      </c>
      <c r="E6555" t="str" cm="1">
        <f t="array" aca="1" ref="E6555" ca="1">IF(F6555&lt;&gt;"",INDIRECT("'"&amp;F6555&amp;"'!"&amp;G6555),"")</f>
        <v/>
      </c>
      <c r="F6555" s="550"/>
      <c r="R6555" s="1175"/>
    </row>
    <row r="6556" spans="1:18" ht="15.75" customHeight="1">
      <c r="A6556" s="1">
        <v>6551</v>
      </c>
      <c r="C6556" s="2" t="s">
        <v>4866</v>
      </c>
      <c r="E6556" t="str" cm="1">
        <f t="array" aca="1" ref="E6556" ca="1">IF(F6556&lt;&gt;"",INDIRECT("'"&amp;F6556&amp;"'!"&amp;G6556),"")</f>
        <v/>
      </c>
      <c r="F6556" s="550"/>
      <c r="R6556" s="1175"/>
    </row>
    <row r="6557" spans="1:18" ht="15.75" customHeight="1">
      <c r="A6557" s="1">
        <v>6552</v>
      </c>
      <c r="C6557" s="2" t="s">
        <v>4866</v>
      </c>
      <c r="E6557" t="str" cm="1">
        <f t="array" aca="1" ref="E6557" ca="1">IF(F6557&lt;&gt;"",INDIRECT("'"&amp;F6557&amp;"'!"&amp;G6557),"")</f>
        <v/>
      </c>
      <c r="F6557" s="550"/>
      <c r="R6557" s="1175"/>
    </row>
    <row r="6558" spans="1:18" ht="15.75" customHeight="1">
      <c r="A6558" s="1">
        <v>6553</v>
      </c>
      <c r="C6558" s="2" t="s">
        <v>4866</v>
      </c>
      <c r="E6558" t="str" cm="1">
        <f t="array" aca="1" ref="E6558" ca="1">IF(F6558&lt;&gt;"",INDIRECT("'"&amp;F6558&amp;"'!"&amp;G6558),"")</f>
        <v/>
      </c>
      <c r="F6558" s="550"/>
      <c r="R6558" s="1175"/>
    </row>
    <row r="6559" spans="1:18" ht="15.75" customHeight="1">
      <c r="A6559" s="1">
        <v>6554</v>
      </c>
      <c r="C6559" s="2" t="s">
        <v>4866</v>
      </c>
      <c r="E6559" t="str" cm="1">
        <f t="array" aca="1" ref="E6559" ca="1">IF(F6559&lt;&gt;"",INDIRECT("'"&amp;F6559&amp;"'!"&amp;G6559),"")</f>
        <v/>
      </c>
      <c r="F6559" s="550"/>
      <c r="R6559" s="1175"/>
    </row>
    <row r="6560" spans="1:18" ht="15.75" customHeight="1">
      <c r="A6560" s="1">
        <v>6555</v>
      </c>
      <c r="C6560" s="2" t="s">
        <v>4866</v>
      </c>
      <c r="E6560" t="str" cm="1">
        <f t="array" aca="1" ref="E6560" ca="1">IF(F6560&lt;&gt;"",INDIRECT("'"&amp;F6560&amp;"'!"&amp;G6560),"")</f>
        <v/>
      </c>
      <c r="F6560" s="550"/>
      <c r="R6560" s="1175"/>
    </row>
    <row r="6561" spans="1:18" ht="15.75" customHeight="1">
      <c r="A6561" s="1">
        <v>6556</v>
      </c>
      <c r="C6561" s="2" t="s">
        <v>4866</v>
      </c>
      <c r="E6561" t="str" cm="1">
        <f t="array" aca="1" ref="E6561" ca="1">IF(F6561&lt;&gt;"",INDIRECT("'"&amp;F6561&amp;"'!"&amp;G6561),"")</f>
        <v/>
      </c>
      <c r="F6561" s="550"/>
      <c r="R6561" s="1175"/>
    </row>
    <row r="6562" spans="1:18" ht="15.75" customHeight="1">
      <c r="A6562" s="1">
        <v>6557</v>
      </c>
      <c r="C6562" s="2" t="s">
        <v>4866</v>
      </c>
      <c r="E6562" t="str" cm="1">
        <f t="array" aca="1" ref="E6562" ca="1">IF(F6562&lt;&gt;"",INDIRECT("'"&amp;F6562&amp;"'!"&amp;G6562),"")</f>
        <v/>
      </c>
      <c r="F6562" s="550"/>
      <c r="R6562" s="1175"/>
    </row>
    <row r="6563" spans="1:18" ht="15.75" customHeight="1">
      <c r="A6563" s="1">
        <v>6558</v>
      </c>
      <c r="C6563" s="2" t="s">
        <v>4866</v>
      </c>
      <c r="E6563" t="str" cm="1">
        <f t="array" aca="1" ref="E6563" ca="1">IF(F6563&lt;&gt;"",INDIRECT("'"&amp;F6563&amp;"'!"&amp;G6563),"")</f>
        <v/>
      </c>
      <c r="F6563" s="550"/>
      <c r="R6563" s="1175"/>
    </row>
    <row r="6564" spans="1:18" ht="15" customHeight="1">
      <c r="A6564">
        <v>6559</v>
      </c>
      <c r="B6564" s="7">
        <f>'EstExp 11-19'!C365</f>
        <v>0</v>
      </c>
      <c r="C6564" s="2" t="s">
        <v>4866</v>
      </c>
      <c r="D6564" t="b">
        <f t="shared" ref="D6564:D6570" ca="1" si="103">E6564=B6564</f>
        <v>1</v>
      </c>
      <c r="E6564" cm="1">
        <f t="array" aca="1" ref="E6564" ca="1">IF(F6564&lt;&gt;"",INDIRECT("'"&amp;F6564&amp;"'!"&amp;G6564),"")</f>
        <v>0</v>
      </c>
      <c r="F6564" s="1175" t="s">
        <v>3614</v>
      </c>
      <c r="G6564" t="s">
        <v>5173</v>
      </c>
      <c r="H6564" s="3"/>
      <c r="I6564" s="3"/>
      <c r="J6564" s="3"/>
    </row>
    <row r="6565" spans="1:18" ht="15" customHeight="1">
      <c r="A6565">
        <v>6560</v>
      </c>
      <c r="B6565" s="7">
        <f>'EstExp 11-19'!D365</f>
        <v>0</v>
      </c>
      <c r="C6565" s="2" t="s">
        <v>4866</v>
      </c>
      <c r="D6565" t="b">
        <f t="shared" ca="1" si="103"/>
        <v>1</v>
      </c>
      <c r="E6565" cm="1">
        <f t="array" aca="1" ref="E6565" ca="1">IF(F6565&lt;&gt;"",INDIRECT("'"&amp;F6565&amp;"'!"&amp;G6565),"")</f>
        <v>0</v>
      </c>
      <c r="F6565" s="1175" t="s">
        <v>3614</v>
      </c>
      <c r="G6565" t="s">
        <v>5174</v>
      </c>
      <c r="H6565" s="3"/>
      <c r="I6565" s="3"/>
      <c r="J6565" s="3"/>
    </row>
    <row r="6566" spans="1:18" ht="15" customHeight="1">
      <c r="A6566">
        <v>6561</v>
      </c>
      <c r="B6566" s="7">
        <f>'EstExp 11-19'!E365</f>
        <v>0</v>
      </c>
      <c r="C6566" s="2" t="s">
        <v>4866</v>
      </c>
      <c r="D6566" t="b">
        <f t="shared" ca="1" si="103"/>
        <v>1</v>
      </c>
      <c r="E6566" cm="1">
        <f t="array" aca="1" ref="E6566" ca="1">IF(F6566&lt;&gt;"",INDIRECT("'"&amp;F6566&amp;"'!"&amp;G6566),"")</f>
        <v>0</v>
      </c>
      <c r="F6566" s="1175" t="s">
        <v>3614</v>
      </c>
      <c r="G6566" t="s">
        <v>5175</v>
      </c>
      <c r="H6566" s="3"/>
      <c r="I6566" s="3"/>
      <c r="J6566" s="3"/>
    </row>
    <row r="6567" spans="1:18" ht="15" customHeight="1">
      <c r="A6567">
        <v>6562</v>
      </c>
      <c r="B6567" s="7">
        <f>'EstExp 11-19'!F365</f>
        <v>0</v>
      </c>
      <c r="C6567" s="2" t="s">
        <v>4866</v>
      </c>
      <c r="D6567" t="b">
        <f t="shared" ca="1" si="103"/>
        <v>1</v>
      </c>
      <c r="E6567" cm="1">
        <f t="array" aca="1" ref="E6567" ca="1">IF(F6567&lt;&gt;"",INDIRECT("'"&amp;F6567&amp;"'!"&amp;G6567),"")</f>
        <v>0</v>
      </c>
      <c r="F6567" s="1175" t="s">
        <v>3614</v>
      </c>
      <c r="G6567" t="s">
        <v>5176</v>
      </c>
      <c r="H6567" s="3"/>
      <c r="I6567" s="3"/>
      <c r="J6567" s="3"/>
    </row>
    <row r="6568" spans="1:18" ht="15" customHeight="1">
      <c r="A6568">
        <v>6563</v>
      </c>
      <c r="B6568" s="7">
        <f>'EstExp 11-19'!G365</f>
        <v>0</v>
      </c>
      <c r="C6568" s="2" t="s">
        <v>4866</v>
      </c>
      <c r="D6568" t="b">
        <f t="shared" ca="1" si="103"/>
        <v>1</v>
      </c>
      <c r="E6568" cm="1">
        <f t="array" aca="1" ref="E6568" ca="1">IF(F6568&lt;&gt;"",INDIRECT("'"&amp;F6568&amp;"'!"&amp;G6568),"")</f>
        <v>0</v>
      </c>
      <c r="F6568" s="1175" t="s">
        <v>3614</v>
      </c>
      <c r="G6568" t="s">
        <v>5177</v>
      </c>
      <c r="H6568" s="3"/>
      <c r="I6568" s="3"/>
      <c r="J6568" s="3"/>
    </row>
    <row r="6569" spans="1:18" ht="15" customHeight="1">
      <c r="A6569">
        <v>6564</v>
      </c>
      <c r="B6569" s="7">
        <f>'EstExp 11-19'!H365</f>
        <v>0</v>
      </c>
      <c r="C6569" s="2" t="s">
        <v>4866</v>
      </c>
      <c r="D6569" t="b">
        <f t="shared" ca="1" si="103"/>
        <v>1</v>
      </c>
      <c r="E6569" cm="1">
        <f t="array" aca="1" ref="E6569" ca="1">IF(F6569&lt;&gt;"",INDIRECT("'"&amp;F6569&amp;"'!"&amp;G6569),"")</f>
        <v>0</v>
      </c>
      <c r="F6569" s="1175" t="s">
        <v>3614</v>
      </c>
      <c r="G6569" t="s">
        <v>5178</v>
      </c>
      <c r="H6569" s="3"/>
      <c r="I6569" s="3"/>
      <c r="J6569" s="3"/>
    </row>
    <row r="6570" spans="1:18" ht="15" customHeight="1">
      <c r="A6570">
        <v>6565</v>
      </c>
      <c r="B6570" s="7">
        <f>'EstExp 11-19'!I365</f>
        <v>0</v>
      </c>
      <c r="C6570" s="2" t="s">
        <v>4866</v>
      </c>
      <c r="D6570" t="b">
        <f t="shared" ca="1" si="103"/>
        <v>1</v>
      </c>
      <c r="E6570" cm="1">
        <f t="array" aca="1" ref="E6570" ca="1">IF(F6570&lt;&gt;"",INDIRECT("'"&amp;F6570&amp;"'!"&amp;G6570),"")</f>
        <v>0</v>
      </c>
      <c r="F6570" s="1175" t="s">
        <v>3614</v>
      </c>
      <c r="G6570" t="s">
        <v>5179</v>
      </c>
      <c r="H6570" s="3"/>
      <c r="I6570" s="3"/>
      <c r="J6570" s="3"/>
    </row>
    <row r="6571" spans="1:18" ht="15.75" customHeight="1">
      <c r="A6571" s="1">
        <v>6566</v>
      </c>
      <c r="C6571" s="2" t="s">
        <v>4866</v>
      </c>
      <c r="E6571" t="str" cm="1">
        <f t="array" aca="1" ref="E6571" ca="1">IF(F6571&lt;&gt;"",INDIRECT("'"&amp;F6571&amp;"'!"&amp;G6571),"")</f>
        <v/>
      </c>
      <c r="F6571" s="550"/>
      <c r="R6571" s="1175"/>
    </row>
    <row r="6572" spans="1:18" ht="15" customHeight="1">
      <c r="A6572">
        <v>6567</v>
      </c>
      <c r="B6572" s="7">
        <f>'EstExp 11-19'!K365</f>
        <v>0</v>
      </c>
      <c r="C6572" s="2" t="s">
        <v>4866</v>
      </c>
      <c r="D6572" t="b">
        <f t="shared" ref="D6572:D6581" ca="1" si="104">E6572=B6572</f>
        <v>1</v>
      </c>
      <c r="E6572" cm="1">
        <f t="array" aca="1" ref="E6572" ca="1">IF(F6572&lt;&gt;"",INDIRECT("'"&amp;F6572&amp;"'!"&amp;G6572),"")</f>
        <v>0</v>
      </c>
      <c r="F6572" s="1175" t="s">
        <v>3614</v>
      </c>
      <c r="G6572" t="s">
        <v>5180</v>
      </c>
      <c r="H6572" s="3"/>
      <c r="I6572" s="3"/>
      <c r="J6572" s="3"/>
    </row>
    <row r="6573" spans="1:18" ht="15" customHeight="1">
      <c r="A6573">
        <v>6568</v>
      </c>
      <c r="B6573" s="7">
        <f>'EstExp 11-19'!H418</f>
        <v>0</v>
      </c>
      <c r="C6573" s="2" t="s">
        <v>4866</v>
      </c>
      <c r="D6573" t="b">
        <f t="shared" ca="1" si="104"/>
        <v>1</v>
      </c>
      <c r="E6573" cm="1">
        <f t="array" aca="1" ref="E6573" ca="1">IF(F6573&lt;&gt;"",INDIRECT("'"&amp;F6573&amp;"'!"&amp;G6573),"")</f>
        <v>0</v>
      </c>
      <c r="F6573" s="1175" t="s">
        <v>3614</v>
      </c>
      <c r="G6573" t="s">
        <v>5181</v>
      </c>
      <c r="H6573" s="3"/>
      <c r="I6573" s="3"/>
      <c r="J6573" s="3"/>
    </row>
    <row r="6574" spans="1:18" ht="15" customHeight="1">
      <c r="A6574">
        <v>6569</v>
      </c>
      <c r="B6574" s="7">
        <f>'EstExp 11-19'!K418</f>
        <v>0</v>
      </c>
      <c r="C6574" s="2" t="s">
        <v>4866</v>
      </c>
      <c r="D6574" t="b">
        <f t="shared" ca="1" si="104"/>
        <v>1</v>
      </c>
      <c r="E6574" cm="1">
        <f t="array" aca="1" ref="E6574" ca="1">IF(F6574&lt;&gt;"",INDIRECT("'"&amp;F6574&amp;"'!"&amp;G6574),"")</f>
        <v>0</v>
      </c>
      <c r="F6574" s="1175" t="s">
        <v>3614</v>
      </c>
      <c r="G6574" t="s">
        <v>5182</v>
      </c>
      <c r="H6574" s="3"/>
      <c r="I6574" s="3"/>
      <c r="J6574" s="3"/>
    </row>
    <row r="6575" spans="1:18" ht="15" customHeight="1">
      <c r="A6575">
        <v>6570</v>
      </c>
      <c r="B6575" s="7">
        <f>'EstExp 11-19'!H420</f>
        <v>0</v>
      </c>
      <c r="C6575" s="2" t="s">
        <v>4866</v>
      </c>
      <c r="D6575" t="b">
        <f t="shared" ca="1" si="104"/>
        <v>1</v>
      </c>
      <c r="E6575" cm="1">
        <f t="array" aca="1" ref="E6575" ca="1">IF(F6575&lt;&gt;"",INDIRECT("'"&amp;F6575&amp;"'!"&amp;G6575),"")</f>
        <v>0</v>
      </c>
      <c r="F6575" s="1175" t="s">
        <v>3614</v>
      </c>
      <c r="G6575" t="s">
        <v>5183</v>
      </c>
      <c r="H6575" s="3"/>
      <c r="I6575" s="3"/>
      <c r="J6575" s="3"/>
    </row>
    <row r="6576" spans="1:18" ht="15" customHeight="1">
      <c r="A6576">
        <v>6571</v>
      </c>
      <c r="B6576" s="7">
        <f>'EstExp 11-19'!K420</f>
        <v>0</v>
      </c>
      <c r="C6576" s="2" t="s">
        <v>4866</v>
      </c>
      <c r="D6576" t="b">
        <f t="shared" ca="1" si="104"/>
        <v>1</v>
      </c>
      <c r="E6576" cm="1">
        <f t="array" aca="1" ref="E6576" ca="1">IF(F6576&lt;&gt;"",INDIRECT("'"&amp;F6576&amp;"'!"&amp;G6576),"")</f>
        <v>0</v>
      </c>
      <c r="F6576" s="1175" t="s">
        <v>3614</v>
      </c>
      <c r="G6576" t="s">
        <v>5184</v>
      </c>
      <c r="H6576" s="3"/>
      <c r="I6576" s="3"/>
      <c r="J6576" s="3"/>
    </row>
    <row r="6577" spans="1:18" ht="15" customHeight="1">
      <c r="A6577">
        <v>6572</v>
      </c>
      <c r="B6577" s="7">
        <f>'EstExp 11-19'!C428</f>
        <v>0</v>
      </c>
      <c r="C6577" s="2" t="s">
        <v>4866</v>
      </c>
      <c r="D6577" t="b">
        <f t="shared" ca="1" si="104"/>
        <v>1</v>
      </c>
      <c r="E6577" cm="1">
        <f t="array" aca="1" ref="E6577" ca="1">IF(F6577&lt;&gt;"",INDIRECT("'"&amp;F6577&amp;"'!"&amp;G6577),"")</f>
        <v>0</v>
      </c>
      <c r="F6577" s="1175" t="s">
        <v>3614</v>
      </c>
      <c r="G6577" t="s">
        <v>5185</v>
      </c>
      <c r="H6577" s="3"/>
      <c r="I6577" s="3"/>
      <c r="J6577" s="3"/>
    </row>
    <row r="6578" spans="1:18" ht="15" customHeight="1">
      <c r="A6578">
        <v>6573</v>
      </c>
      <c r="B6578" s="7">
        <f>'EstExp 11-19'!D428</f>
        <v>0</v>
      </c>
      <c r="C6578" s="2" t="s">
        <v>4866</v>
      </c>
      <c r="D6578" t="b">
        <f t="shared" ca="1" si="104"/>
        <v>1</v>
      </c>
      <c r="E6578" cm="1">
        <f t="array" aca="1" ref="E6578" ca="1">IF(F6578&lt;&gt;"",INDIRECT("'"&amp;F6578&amp;"'!"&amp;G6578),"")</f>
        <v>0</v>
      </c>
      <c r="F6578" s="1175" t="s">
        <v>3614</v>
      </c>
      <c r="G6578" t="s">
        <v>5186</v>
      </c>
      <c r="H6578" s="3"/>
      <c r="I6578" s="3"/>
      <c r="J6578" s="3"/>
    </row>
    <row r="6579" spans="1:18" ht="15" customHeight="1">
      <c r="A6579">
        <v>6574</v>
      </c>
      <c r="B6579" s="7">
        <f>'EstExp 11-19'!F428</f>
        <v>0</v>
      </c>
      <c r="C6579" s="2" t="s">
        <v>4866</v>
      </c>
      <c r="D6579" t="b">
        <f t="shared" ca="1" si="104"/>
        <v>1</v>
      </c>
      <c r="E6579" cm="1">
        <f t="array" aca="1" ref="E6579" ca="1">IF(F6579&lt;&gt;"",INDIRECT("'"&amp;F6579&amp;"'!"&amp;G6579),"")</f>
        <v>0</v>
      </c>
      <c r="F6579" s="1175" t="s">
        <v>3614</v>
      </c>
      <c r="G6579" t="s">
        <v>5187</v>
      </c>
      <c r="H6579" s="3"/>
      <c r="I6579" s="3"/>
      <c r="J6579" s="3"/>
    </row>
    <row r="6580" spans="1:18" ht="15" customHeight="1">
      <c r="A6580">
        <v>6575</v>
      </c>
      <c r="B6580" s="7">
        <f>'EstExp 11-19'!G428</f>
        <v>0</v>
      </c>
      <c r="C6580" s="2" t="s">
        <v>4866</v>
      </c>
      <c r="D6580" t="b">
        <f t="shared" ca="1" si="104"/>
        <v>1</v>
      </c>
      <c r="E6580" cm="1">
        <f t="array" aca="1" ref="E6580" ca="1">IF(F6580&lt;&gt;"",INDIRECT("'"&amp;F6580&amp;"'!"&amp;G6580),"")</f>
        <v>0</v>
      </c>
      <c r="F6580" s="1175" t="s">
        <v>3614</v>
      </c>
      <c r="G6580" t="s">
        <v>5188</v>
      </c>
      <c r="H6580" s="3"/>
      <c r="I6580" s="3"/>
      <c r="J6580" s="3"/>
    </row>
    <row r="6581" spans="1:18" ht="15" customHeight="1">
      <c r="A6581">
        <v>6576</v>
      </c>
      <c r="B6581" s="7">
        <f>'EstExp 11-19'!I428</f>
        <v>0</v>
      </c>
      <c r="C6581" s="2" t="s">
        <v>4866</v>
      </c>
      <c r="D6581" t="b">
        <f t="shared" ca="1" si="104"/>
        <v>1</v>
      </c>
      <c r="E6581" cm="1">
        <f t="array" aca="1" ref="E6581" ca="1">IF(F6581&lt;&gt;"",INDIRECT("'"&amp;F6581&amp;"'!"&amp;G6581),"")</f>
        <v>0</v>
      </c>
      <c r="F6581" s="1175" t="s">
        <v>3614</v>
      </c>
      <c r="G6581" t="s">
        <v>5189</v>
      </c>
      <c r="H6581" s="3"/>
      <c r="I6581" s="3"/>
      <c r="J6581" s="3"/>
    </row>
    <row r="6582" spans="1:18" ht="15.75" customHeight="1">
      <c r="A6582" s="1">
        <v>6577</v>
      </c>
      <c r="C6582" s="2" t="s">
        <v>4866</v>
      </c>
      <c r="E6582" t="str" cm="1">
        <f t="array" aca="1" ref="E6582" ca="1">IF(F6582&lt;&gt;"",INDIRECT("'"&amp;F6582&amp;"'!"&amp;G6582),"")</f>
        <v/>
      </c>
      <c r="F6582" s="550"/>
      <c r="R6582" s="1175"/>
    </row>
    <row r="6583" spans="1:18" ht="15" customHeight="1">
      <c r="A6583">
        <v>6578</v>
      </c>
      <c r="B6583" s="6">
        <f>'EstExp 11-19'!I434</f>
        <v>0</v>
      </c>
      <c r="C6583" s="2" t="s">
        <v>4866</v>
      </c>
      <c r="D6583" t="b">
        <f ca="1">E6583=B6583</f>
        <v>1</v>
      </c>
      <c r="E6583" cm="1">
        <f t="array" aca="1" ref="E6583" ca="1">IF(F6583&lt;&gt;"",INDIRECT("'"&amp;F6583&amp;"'!"&amp;G6583),"")</f>
        <v>0</v>
      </c>
      <c r="F6583" s="1175" t="s">
        <v>3614</v>
      </c>
      <c r="G6583" t="s">
        <v>5190</v>
      </c>
      <c r="H6583" s="3"/>
      <c r="I6583" s="3"/>
      <c r="J6583" s="3"/>
    </row>
    <row r="6584" spans="1:18" ht="15.75" customHeight="1">
      <c r="A6584" s="1">
        <v>6579</v>
      </c>
      <c r="C6584" s="2" t="s">
        <v>4866</v>
      </c>
      <c r="E6584" t="str" cm="1">
        <f t="array" aca="1" ref="E6584" ca="1">IF(F6584&lt;&gt;"",INDIRECT("'"&amp;F6584&amp;"'!"&amp;G6584),"")</f>
        <v/>
      </c>
      <c r="F6584" s="550"/>
      <c r="R6584" s="1175"/>
    </row>
    <row r="6585" spans="1:18" ht="15" customHeight="1">
      <c r="A6585">
        <v>6580</v>
      </c>
      <c r="B6585" s="6">
        <f>'EstExp 11-19'!I435</f>
        <v>0</v>
      </c>
      <c r="C6585" s="2" t="s">
        <v>4866</v>
      </c>
      <c r="D6585" t="b">
        <f ca="1">E6585=B6585</f>
        <v>1</v>
      </c>
      <c r="E6585" cm="1">
        <f t="array" aca="1" ref="E6585" ca="1">IF(F6585&lt;&gt;"",INDIRECT("'"&amp;F6585&amp;"'!"&amp;G6585),"")</f>
        <v>0</v>
      </c>
      <c r="F6585" s="1175" t="s">
        <v>3614</v>
      </c>
      <c r="G6585" t="s">
        <v>5191</v>
      </c>
      <c r="H6585" s="3"/>
      <c r="I6585" s="3"/>
      <c r="J6585" s="3"/>
    </row>
    <row r="6586" spans="1:18" ht="15.75" customHeight="1">
      <c r="A6586" s="1">
        <v>6581</v>
      </c>
      <c r="C6586" s="2" t="s">
        <v>4866</v>
      </c>
      <c r="E6586" t="str" cm="1">
        <f t="array" aca="1" ref="E6586" ca="1">IF(F6586&lt;&gt;"",INDIRECT("'"&amp;F6586&amp;"'!"&amp;G6586),"")</f>
        <v/>
      </c>
      <c r="F6586" s="550"/>
      <c r="R6586" s="1175"/>
    </row>
    <row r="6587" spans="1:18" ht="15" customHeight="1">
      <c r="A6587">
        <v>6582</v>
      </c>
      <c r="B6587" s="6">
        <f>'EstExp 11-19'!I436</f>
        <v>0</v>
      </c>
      <c r="C6587" s="2" t="s">
        <v>4866</v>
      </c>
      <c r="D6587" t="b">
        <f ca="1">E6587=B6587</f>
        <v>1</v>
      </c>
      <c r="E6587" cm="1">
        <f t="array" aca="1" ref="E6587" ca="1">IF(F6587&lt;&gt;"",INDIRECT("'"&amp;F6587&amp;"'!"&amp;G6587),"")</f>
        <v>0</v>
      </c>
      <c r="F6587" s="1175" t="s">
        <v>3614</v>
      </c>
      <c r="G6587" t="s">
        <v>5192</v>
      </c>
      <c r="H6587" s="3"/>
      <c r="I6587" s="3"/>
      <c r="J6587" s="3"/>
    </row>
    <row r="6588" spans="1:18" ht="15.75" customHeight="1">
      <c r="A6588" s="1">
        <v>6583</v>
      </c>
      <c r="C6588" s="2" t="s">
        <v>4866</v>
      </c>
      <c r="E6588" t="str" cm="1">
        <f t="array" aca="1" ref="E6588" ca="1">IF(F6588&lt;&gt;"",INDIRECT("'"&amp;F6588&amp;"'!"&amp;G6588),"")</f>
        <v/>
      </c>
      <c r="F6588" s="550"/>
      <c r="R6588" s="1175"/>
    </row>
    <row r="6589" spans="1:18" ht="15" customHeight="1">
      <c r="A6589">
        <v>6584</v>
      </c>
      <c r="B6589" s="6">
        <f>'EstExp 11-19'!I437</f>
        <v>0</v>
      </c>
      <c r="C6589" s="2" t="s">
        <v>4866</v>
      </c>
      <c r="D6589" t="b">
        <f ca="1">E6589=B6589</f>
        <v>1</v>
      </c>
      <c r="E6589" cm="1">
        <f t="array" aca="1" ref="E6589" ca="1">IF(F6589&lt;&gt;"",INDIRECT("'"&amp;F6589&amp;"'!"&amp;G6589),"")</f>
        <v>0</v>
      </c>
      <c r="F6589" s="1175" t="s">
        <v>3614</v>
      </c>
      <c r="G6589" t="s">
        <v>5193</v>
      </c>
      <c r="H6589" s="3"/>
      <c r="I6589" s="3"/>
      <c r="J6589" s="3"/>
    </row>
    <row r="6590" spans="1:18" ht="15.75" customHeight="1">
      <c r="A6590" s="1">
        <v>6585</v>
      </c>
      <c r="C6590" s="2" t="s">
        <v>4866</v>
      </c>
      <c r="E6590" t="str" cm="1">
        <f t="array" aca="1" ref="E6590" ca="1">IF(F6590&lt;&gt;"",INDIRECT("'"&amp;F6590&amp;"'!"&amp;G6590),"")</f>
        <v/>
      </c>
      <c r="F6590" s="550"/>
      <c r="R6590" s="1175"/>
    </row>
    <row r="6591" spans="1:18" ht="15" customHeight="1">
      <c r="A6591">
        <v>6586</v>
      </c>
      <c r="B6591" s="6">
        <f>'EstExp 11-19'!I438</f>
        <v>0</v>
      </c>
      <c r="C6591" s="2" t="s">
        <v>4866</v>
      </c>
      <c r="D6591" t="b">
        <f ca="1">E6591=B6591</f>
        <v>1</v>
      </c>
      <c r="E6591" cm="1">
        <f t="array" aca="1" ref="E6591" ca="1">IF(F6591&lt;&gt;"",INDIRECT("'"&amp;F6591&amp;"'!"&amp;G6591),"")</f>
        <v>0</v>
      </c>
      <c r="F6591" s="1175" t="s">
        <v>3614</v>
      </c>
      <c r="G6591" t="s">
        <v>5194</v>
      </c>
      <c r="H6591" s="3"/>
      <c r="I6591" s="3"/>
      <c r="J6591" s="3"/>
    </row>
    <row r="6592" spans="1:18" ht="15.75" customHeight="1">
      <c r="A6592" s="1">
        <v>6587</v>
      </c>
      <c r="C6592" s="2" t="s">
        <v>4866</v>
      </c>
      <c r="E6592" t="str" cm="1">
        <f t="array" aca="1" ref="E6592" ca="1">IF(F6592&lt;&gt;"",INDIRECT("'"&amp;F6592&amp;"'!"&amp;G6592),"")</f>
        <v/>
      </c>
      <c r="F6592" s="550"/>
      <c r="R6592" s="1175"/>
    </row>
    <row r="6593" spans="1:18" ht="15" customHeight="1">
      <c r="A6593">
        <v>6588</v>
      </c>
      <c r="B6593" s="6">
        <f>'EstExp 11-19'!H447</f>
        <v>0</v>
      </c>
      <c r="C6593" s="2" t="s">
        <v>4866</v>
      </c>
      <c r="D6593" t="b">
        <f ca="1">E6593=B6593</f>
        <v>1</v>
      </c>
      <c r="E6593" cm="1">
        <f t="array" aca="1" ref="E6593" ca="1">IF(F6593&lt;&gt;"",INDIRECT("'"&amp;F6593&amp;"'!"&amp;G6593),"")</f>
        <v>0</v>
      </c>
      <c r="F6593" s="1175" t="s">
        <v>3614</v>
      </c>
      <c r="G6593" t="s">
        <v>5195</v>
      </c>
      <c r="H6593" s="3"/>
      <c r="I6593" s="3"/>
      <c r="J6593" s="3"/>
    </row>
    <row r="6594" spans="1:18" ht="15" customHeight="1">
      <c r="A6594">
        <v>6589</v>
      </c>
      <c r="B6594" s="6">
        <f>'EstExp 11-19'!K447</f>
        <v>0</v>
      </c>
      <c r="C6594" s="2" t="s">
        <v>4866</v>
      </c>
      <c r="D6594" t="b">
        <f ca="1">E6594=B6594</f>
        <v>1</v>
      </c>
      <c r="E6594" cm="1">
        <f t="array" aca="1" ref="E6594" ca="1">IF(F6594&lt;&gt;"",INDIRECT("'"&amp;F6594&amp;"'!"&amp;G6594),"")</f>
        <v>0</v>
      </c>
      <c r="F6594" s="1175" t="s">
        <v>3614</v>
      </c>
      <c r="G6594" t="s">
        <v>5196</v>
      </c>
      <c r="H6594" s="3"/>
      <c r="I6594" s="3"/>
      <c r="J6594" s="3"/>
    </row>
    <row r="6595" spans="1:18" ht="15" customHeight="1">
      <c r="A6595">
        <v>6590</v>
      </c>
      <c r="B6595" s="6">
        <f>'EstExp 11-19'!I453</f>
        <v>0</v>
      </c>
      <c r="C6595" s="2" t="s">
        <v>4866</v>
      </c>
      <c r="D6595" t="b">
        <f ca="1">E6595=B6595</f>
        <v>1</v>
      </c>
      <c r="E6595" cm="1">
        <f t="array" aca="1" ref="E6595" ca="1">IF(F6595&lt;&gt;"",INDIRECT("'"&amp;F6595&amp;"'!"&amp;G6595),"")</f>
        <v>0</v>
      </c>
      <c r="F6595" s="1175" t="s">
        <v>3614</v>
      </c>
      <c r="G6595" t="s">
        <v>5197</v>
      </c>
      <c r="H6595" s="3"/>
      <c r="I6595" s="3"/>
      <c r="J6595" s="3"/>
    </row>
    <row r="6596" spans="1:18" ht="15.75" customHeight="1">
      <c r="A6596" s="1">
        <v>6591</v>
      </c>
      <c r="C6596" s="2" t="s">
        <v>4866</v>
      </c>
      <c r="E6596" t="str" cm="1">
        <f t="array" aca="1" ref="E6596" ca="1">IF(F6596&lt;&gt;"",INDIRECT("'"&amp;F6596&amp;"'!"&amp;G6596),"")</f>
        <v/>
      </c>
      <c r="F6596" s="550"/>
      <c r="R6596" s="1175"/>
    </row>
    <row r="6597" spans="1:18" ht="15" customHeight="1">
      <c r="A6597">
        <v>6592</v>
      </c>
      <c r="B6597" s="7">
        <f>'EstExp 11-19'!H427</f>
        <v>0</v>
      </c>
      <c r="C6597" s="2" t="s">
        <v>4866</v>
      </c>
      <c r="D6597" t="b">
        <f ca="1">E6597=B6597</f>
        <v>1</v>
      </c>
      <c r="E6597" cm="1">
        <f t="array" aca="1" ref="E6597" ca="1">IF(F6597&lt;&gt;"",INDIRECT("'"&amp;F6597&amp;"'!"&amp;G6597),"")</f>
        <v>0</v>
      </c>
      <c r="F6597" s="1175" t="s">
        <v>3614</v>
      </c>
      <c r="G6597" t="s">
        <v>5198</v>
      </c>
      <c r="H6597" s="3"/>
      <c r="I6597" s="3"/>
      <c r="J6597" s="3"/>
    </row>
    <row r="6598" spans="1:18" ht="15" customHeight="1">
      <c r="A6598">
        <v>6593</v>
      </c>
      <c r="B6598" s="7">
        <f>'EstExp 11-19'!K427</f>
        <v>0</v>
      </c>
      <c r="C6598" s="2" t="s">
        <v>4866</v>
      </c>
      <c r="D6598" t="b">
        <f ca="1">E6598=B6598</f>
        <v>1</v>
      </c>
      <c r="E6598" cm="1">
        <f t="array" aca="1" ref="E6598" ca="1">IF(F6598&lt;&gt;"",INDIRECT("'"&amp;F6598&amp;"'!"&amp;G6598),"")</f>
        <v>0</v>
      </c>
      <c r="F6598" s="1175" t="s">
        <v>3614</v>
      </c>
      <c r="G6598" t="s">
        <v>5199</v>
      </c>
      <c r="H6598" s="3"/>
      <c r="I6598" s="3"/>
      <c r="J6598" s="3"/>
    </row>
    <row r="6599" spans="1:18" ht="15.75" customHeight="1">
      <c r="A6599" s="1">
        <v>6594</v>
      </c>
      <c r="C6599" s="2" t="s">
        <v>4944</v>
      </c>
      <c r="E6599" t="str" cm="1">
        <f t="array" aca="1" ref="E6599" ca="1">IF(F6599&lt;&gt;"",INDIRECT("'"&amp;F6599&amp;"'!"&amp;G6599),"")</f>
        <v/>
      </c>
      <c r="F6599" s="550"/>
      <c r="R6599" s="1175"/>
    </row>
    <row r="6600" spans="1:18" ht="15.75" customHeight="1">
      <c r="A6600" s="1">
        <v>6595</v>
      </c>
      <c r="C6600" s="2" t="s">
        <v>4944</v>
      </c>
      <c r="E6600" t="str" cm="1">
        <f t="array" aca="1" ref="E6600" ca="1">IF(F6600&lt;&gt;"",INDIRECT("'"&amp;F6600&amp;"'!"&amp;G6600),"")</f>
        <v/>
      </c>
      <c r="F6600" s="550"/>
      <c r="R6600" s="1175"/>
    </row>
    <row r="6601" spans="1:18" ht="15.75" customHeight="1">
      <c r="A6601" s="1">
        <v>6596</v>
      </c>
      <c r="C6601" s="2" t="s">
        <v>4944</v>
      </c>
      <c r="E6601" t="str" cm="1">
        <f t="array" aca="1" ref="E6601" ca="1">IF(F6601&lt;&gt;"",INDIRECT("'"&amp;F6601&amp;"'!"&amp;G6601),"")</f>
        <v/>
      </c>
      <c r="F6601" s="550"/>
      <c r="R6601" s="1175"/>
    </row>
    <row r="6602" spans="1:18" ht="15.75" customHeight="1">
      <c r="A6602" s="1">
        <v>6597</v>
      </c>
      <c r="C6602" s="2" t="s">
        <v>4944</v>
      </c>
      <c r="E6602" t="str" cm="1">
        <f t="array" aca="1" ref="E6602" ca="1">IF(F6602&lt;&gt;"",INDIRECT("'"&amp;F6602&amp;"'!"&amp;G6602),"")</f>
        <v/>
      </c>
      <c r="F6602" s="550"/>
      <c r="R6602" s="1175"/>
    </row>
    <row r="6603" spans="1:18" ht="15.75" customHeight="1">
      <c r="A6603" s="1">
        <v>6598</v>
      </c>
      <c r="C6603" s="2" t="s">
        <v>4874</v>
      </c>
      <c r="E6603" t="str" cm="1">
        <f t="array" aca="1" ref="E6603" ca="1">IF(F6603&lt;&gt;"",INDIRECT("'"&amp;F6603&amp;"'!"&amp;G6603),"")</f>
        <v/>
      </c>
      <c r="F6603" s="550"/>
      <c r="R6603" s="1175"/>
    </row>
    <row r="6604" spans="1:18" ht="15" customHeight="1">
      <c r="A6604">
        <v>6599</v>
      </c>
      <c r="B6604" s="7">
        <f>'CashSum 5'!I9</f>
        <v>0</v>
      </c>
      <c r="C6604" s="2" t="s">
        <v>4866</v>
      </c>
      <c r="D6604" t="b">
        <f t="shared" ref="D6604:D6616" ca="1" si="105">E6604=B6604</f>
        <v>1</v>
      </c>
      <c r="E6604" cm="1">
        <f t="array" aca="1" ref="E6604" ca="1">IF(F6604&lt;&gt;"",INDIRECT("'"&amp;F6604&amp;"'!"&amp;G6604),"")</f>
        <v>0</v>
      </c>
      <c r="F6604" s="1175" t="s">
        <v>3525</v>
      </c>
      <c r="G6604" t="s">
        <v>4323</v>
      </c>
      <c r="H6604" s="3"/>
      <c r="I6604" s="3"/>
      <c r="J6604" s="3"/>
    </row>
    <row r="6605" spans="1:18" ht="15" customHeight="1">
      <c r="A6605">
        <v>6600</v>
      </c>
      <c r="B6605" s="7">
        <f>'CashSum 5'!J9</f>
        <v>0</v>
      </c>
      <c r="C6605" s="2" t="s">
        <v>4866</v>
      </c>
      <c r="D6605" t="b">
        <f t="shared" ca="1" si="105"/>
        <v>1</v>
      </c>
      <c r="E6605" cm="1">
        <f t="array" aca="1" ref="E6605" ca="1">IF(F6605&lt;&gt;"",INDIRECT("'"&amp;F6605&amp;"'!"&amp;G6605),"")</f>
        <v>0</v>
      </c>
      <c r="F6605" s="1175" t="s">
        <v>3525</v>
      </c>
      <c r="G6605" t="s">
        <v>4871</v>
      </c>
      <c r="H6605" s="3"/>
      <c r="I6605" s="3"/>
      <c r="J6605" s="3"/>
    </row>
    <row r="6606" spans="1:18" ht="15" customHeight="1">
      <c r="A6606">
        <v>6601</v>
      </c>
      <c r="B6606" s="7">
        <f>'CashSum 5'!H18</f>
        <v>0</v>
      </c>
      <c r="C6606" s="2" t="s">
        <v>4866</v>
      </c>
      <c r="D6606" t="b">
        <f t="shared" ca="1" si="105"/>
        <v>1</v>
      </c>
      <c r="E6606" cm="1">
        <f t="array" aca="1" ref="E6606" ca="1">IF(F6606&lt;&gt;"",INDIRECT("'"&amp;F6606&amp;"'!"&amp;G6606),"")</f>
        <v>0</v>
      </c>
      <c r="F6606" s="1175" t="s">
        <v>3525</v>
      </c>
      <c r="G6606" t="s">
        <v>3523</v>
      </c>
      <c r="H6606" s="3"/>
      <c r="I6606" s="3"/>
      <c r="J6606" s="3"/>
    </row>
    <row r="6607" spans="1:18" ht="15" customHeight="1">
      <c r="A6607">
        <v>6602</v>
      </c>
      <c r="B6607" s="7">
        <f>'CashSum 5'!I18</f>
        <v>0</v>
      </c>
      <c r="C6607" s="2" t="s">
        <v>4866</v>
      </c>
      <c r="D6607" t="b">
        <f t="shared" ca="1" si="105"/>
        <v>1</v>
      </c>
      <c r="E6607" cm="1">
        <f t="array" aca="1" ref="E6607" ca="1">IF(F6607&lt;&gt;"",INDIRECT("'"&amp;F6607&amp;"'!"&amp;G6607),"")</f>
        <v>0</v>
      </c>
      <c r="F6607" s="1175" t="s">
        <v>3525</v>
      </c>
      <c r="G6607" t="s">
        <v>4847</v>
      </c>
      <c r="H6607" s="3"/>
      <c r="I6607" s="3"/>
      <c r="J6607" s="3"/>
    </row>
    <row r="6608" spans="1:18" ht="15" customHeight="1">
      <c r="A6608">
        <v>6603</v>
      </c>
      <c r="B6608" s="7">
        <f>'CashSum 5'!J18</f>
        <v>0</v>
      </c>
      <c r="C6608" s="2" t="s">
        <v>4866</v>
      </c>
      <c r="D6608" t="b">
        <f t="shared" ca="1" si="105"/>
        <v>1</v>
      </c>
      <c r="E6608" cm="1">
        <f t="array" aca="1" ref="E6608" ca="1">IF(F6608&lt;&gt;"",INDIRECT("'"&amp;F6608&amp;"'!"&amp;G6608),"")</f>
        <v>0</v>
      </c>
      <c r="F6608" s="1175" t="s">
        <v>3525</v>
      </c>
      <c r="G6608" t="s">
        <v>3629</v>
      </c>
      <c r="H6608" s="3"/>
      <c r="I6608" s="3"/>
      <c r="J6608" s="3"/>
    </row>
    <row r="6609" spans="1:18" ht="15" customHeight="1">
      <c r="A6609">
        <v>6604</v>
      </c>
      <c r="B6609" s="7">
        <f>'EstExp 11-19'!H422</f>
        <v>0</v>
      </c>
      <c r="C6609" s="2" t="s">
        <v>5200</v>
      </c>
      <c r="D6609" t="b">
        <f t="shared" ca="1" si="105"/>
        <v>1</v>
      </c>
      <c r="E6609" cm="1">
        <f t="array" aca="1" ref="E6609" ca="1">IF(F6609&lt;&gt;"",INDIRECT("'"&amp;F6609&amp;"'!"&amp;G6609),"")</f>
        <v>0</v>
      </c>
      <c r="F6609" s="1175" t="s">
        <v>3614</v>
      </c>
      <c r="G6609" t="s">
        <v>5201</v>
      </c>
      <c r="H6609" s="3"/>
      <c r="I6609" s="3"/>
      <c r="J6609" s="3"/>
    </row>
    <row r="6610" spans="1:18" ht="15" customHeight="1">
      <c r="A6610">
        <v>6605</v>
      </c>
      <c r="B6610" s="7">
        <f>'EstExp 11-19'!K422</f>
        <v>0</v>
      </c>
      <c r="C6610" s="2" t="s">
        <v>5200</v>
      </c>
      <c r="D6610" t="b">
        <f t="shared" ca="1" si="105"/>
        <v>1</v>
      </c>
      <c r="E6610" cm="1">
        <f t="array" aca="1" ref="E6610" ca="1">IF(F6610&lt;&gt;"",INDIRECT("'"&amp;F6610&amp;"'!"&amp;G6610),"")</f>
        <v>0</v>
      </c>
      <c r="F6610" s="1175" t="s">
        <v>3614</v>
      </c>
      <c r="G6610" t="s">
        <v>5202</v>
      </c>
      <c r="H6610" s="3"/>
      <c r="I6610" s="3"/>
      <c r="J6610" s="3"/>
    </row>
    <row r="6611" spans="1:18" ht="15" customHeight="1">
      <c r="A6611">
        <v>6606</v>
      </c>
      <c r="B6611" s="7">
        <f>'EstExp 11-19'!H426</f>
        <v>0</v>
      </c>
      <c r="C6611" s="2" t="s">
        <v>5200</v>
      </c>
      <c r="D6611" t="b">
        <f t="shared" ca="1" si="105"/>
        <v>1</v>
      </c>
      <c r="E6611" cm="1">
        <f t="array" aca="1" ref="E6611" ca="1">IF(F6611&lt;&gt;"",INDIRECT("'"&amp;F6611&amp;"'!"&amp;G6611),"")</f>
        <v>0</v>
      </c>
      <c r="F6611" s="1175" t="s">
        <v>3614</v>
      </c>
      <c r="G6611" t="s">
        <v>5203</v>
      </c>
      <c r="H6611" s="3"/>
      <c r="I6611" s="3"/>
      <c r="J6611" s="3"/>
    </row>
    <row r="6612" spans="1:18" ht="15" customHeight="1">
      <c r="A6612">
        <v>6607</v>
      </c>
      <c r="B6612" s="7">
        <f>'EstExp 11-19'!K426</f>
        <v>0</v>
      </c>
      <c r="C6612" s="2" t="s">
        <v>5200</v>
      </c>
      <c r="D6612" t="b">
        <f t="shared" ca="1" si="105"/>
        <v>1</v>
      </c>
      <c r="E6612" cm="1">
        <f t="array" aca="1" ref="E6612" ca="1">IF(F6612&lt;&gt;"",INDIRECT("'"&amp;F6612&amp;"'!"&amp;G6612),"")</f>
        <v>0</v>
      </c>
      <c r="F6612" s="1175" t="s">
        <v>3614</v>
      </c>
      <c r="G6612" t="s">
        <v>5204</v>
      </c>
      <c r="H6612" s="3"/>
      <c r="I6612" s="3"/>
      <c r="J6612" s="3"/>
    </row>
    <row r="6613" spans="1:18" ht="15" customHeight="1">
      <c r="A6613">
        <v>6608</v>
      </c>
      <c r="B6613" s="7">
        <f>'EstExp 11-19'!E428</f>
        <v>0</v>
      </c>
      <c r="C6613" s="2" t="s">
        <v>5200</v>
      </c>
      <c r="D6613" t="b">
        <f t="shared" ca="1" si="105"/>
        <v>1</v>
      </c>
      <c r="E6613" cm="1">
        <f t="array" aca="1" ref="E6613" ca="1">IF(F6613&lt;&gt;"",INDIRECT("'"&amp;F6613&amp;"'!"&amp;G6613),"")</f>
        <v>0</v>
      </c>
      <c r="F6613" s="1175" t="s">
        <v>3614</v>
      </c>
      <c r="G6613" t="s">
        <v>5205</v>
      </c>
      <c r="H6613" s="3"/>
      <c r="I6613" s="3"/>
      <c r="J6613" s="3"/>
    </row>
    <row r="6614" spans="1:18" ht="15" customHeight="1">
      <c r="A6614">
        <v>6609</v>
      </c>
      <c r="B6614" s="7">
        <f>'EstExp 11-19'!H428</f>
        <v>0</v>
      </c>
      <c r="C6614" s="2" t="s">
        <v>5200</v>
      </c>
      <c r="D6614" t="b">
        <f t="shared" ca="1" si="105"/>
        <v>1</v>
      </c>
      <c r="E6614" cm="1">
        <f t="array" aca="1" ref="E6614" ca="1">IF(F6614&lt;&gt;"",INDIRECT("'"&amp;F6614&amp;"'!"&amp;G6614),"")</f>
        <v>0</v>
      </c>
      <c r="F6614" s="1175" t="s">
        <v>3614</v>
      </c>
      <c r="G6614" t="s">
        <v>5206</v>
      </c>
      <c r="H6614" s="3"/>
      <c r="I6614" s="3"/>
      <c r="J6614" s="3"/>
    </row>
    <row r="6615" spans="1:18" ht="15" customHeight="1">
      <c r="A6615">
        <v>6610</v>
      </c>
      <c r="B6615" s="7">
        <f>'EstExp 11-19'!K428</f>
        <v>0</v>
      </c>
      <c r="C6615" s="2" t="s">
        <v>5200</v>
      </c>
      <c r="D6615" t="b">
        <f t="shared" ca="1" si="105"/>
        <v>1</v>
      </c>
      <c r="E6615" cm="1">
        <f t="array" aca="1" ref="E6615" ca="1">IF(F6615&lt;&gt;"",INDIRECT("'"&amp;F6615&amp;"'!"&amp;G6615),"")</f>
        <v>0</v>
      </c>
      <c r="F6615" s="1175" t="s">
        <v>3614</v>
      </c>
      <c r="G6615" t="s">
        <v>5207</v>
      </c>
      <c r="H6615" s="3"/>
      <c r="I6615" s="3"/>
      <c r="J6615" s="3"/>
    </row>
    <row r="6616" spans="1:18" ht="15" customHeight="1">
      <c r="A6616">
        <v>6611</v>
      </c>
      <c r="B6616" s="7">
        <f>'EstExp 11-19'!K429</f>
        <v>0</v>
      </c>
      <c r="C6616" s="2" t="s">
        <v>5200</v>
      </c>
      <c r="D6616" t="b">
        <f t="shared" ca="1" si="105"/>
        <v>1</v>
      </c>
      <c r="E6616" cm="1">
        <f t="array" aca="1" ref="E6616" ca="1">IF(F6616&lt;&gt;"",INDIRECT("'"&amp;F6616&amp;"'!"&amp;G6616),"")</f>
        <v>0</v>
      </c>
      <c r="F6616" s="1175" t="s">
        <v>3614</v>
      </c>
      <c r="G6616" t="s">
        <v>5208</v>
      </c>
      <c r="H6616" s="3"/>
      <c r="I6616" s="3"/>
      <c r="J6616" s="3"/>
    </row>
    <row r="6617" spans="1:18" ht="15.75" customHeight="1">
      <c r="A6617" s="1">
        <v>6612</v>
      </c>
      <c r="C6617" s="2" t="s">
        <v>5209</v>
      </c>
      <c r="E6617" t="str" cm="1">
        <f t="array" aca="1" ref="E6617" ca="1">IF(F6617&lt;&gt;"",INDIRECT("'"&amp;F6617&amp;"'!"&amp;G6617),"")</f>
        <v/>
      </c>
      <c r="F6617" s="550"/>
      <c r="R6617" s="1175"/>
    </row>
    <row r="6618" spans="1:18" ht="15.75" customHeight="1">
      <c r="A6618" s="1">
        <v>6613</v>
      </c>
      <c r="C6618" s="2" t="s">
        <v>5209</v>
      </c>
      <c r="E6618" t="str" cm="1">
        <f t="array" aca="1" ref="E6618" ca="1">IF(F6618&lt;&gt;"",INDIRECT("'"&amp;F6618&amp;"'!"&amp;G6618),"")</f>
        <v/>
      </c>
      <c r="F6618" s="550"/>
      <c r="R6618" s="1175"/>
    </row>
    <row r="6619" spans="1:18" ht="15" customHeight="1">
      <c r="A6619">
        <v>6614</v>
      </c>
      <c r="B6619" s="6">
        <f>'EstRev 6-10'!E106</f>
        <v>0</v>
      </c>
      <c r="C6619" s="2" t="s">
        <v>5200</v>
      </c>
      <c r="D6619" t="b">
        <f ca="1">E6619=B6619</f>
        <v>1</v>
      </c>
      <c r="E6619" cm="1">
        <f t="array" aca="1" ref="E6619" ca="1">IF(F6619&lt;&gt;"",INDIRECT("'"&amp;F6619&amp;"'!"&amp;G6619),"")</f>
        <v>0</v>
      </c>
      <c r="F6619" s="1175" t="s">
        <v>4465</v>
      </c>
      <c r="G6619" t="s">
        <v>5210</v>
      </c>
      <c r="H6619" s="3"/>
      <c r="I6619" s="3"/>
      <c r="J6619" s="3"/>
    </row>
    <row r="6620" spans="1:18" ht="15.75" customHeight="1">
      <c r="A6620" s="1">
        <v>6615</v>
      </c>
      <c r="C6620" s="2" t="s">
        <v>5209</v>
      </c>
      <c r="E6620" t="str" cm="1">
        <f t="array" aca="1" ref="E6620" ca="1">IF(F6620&lt;&gt;"",INDIRECT("'"&amp;F6620&amp;"'!"&amp;G6620),"")</f>
        <v/>
      </c>
      <c r="F6620" s="550"/>
      <c r="R6620" s="1175"/>
    </row>
    <row r="6621" spans="1:18" ht="15.75" customHeight="1">
      <c r="A6621" s="1">
        <v>6616</v>
      </c>
      <c r="C6621" s="2" t="s">
        <v>5209</v>
      </c>
      <c r="E6621" t="str" cm="1">
        <f t="array" aca="1" ref="E6621" ca="1">IF(F6621&lt;&gt;"",INDIRECT("'"&amp;F6621&amp;"'!"&amp;G6621),"")</f>
        <v/>
      </c>
      <c r="F6621" s="550"/>
      <c r="R6621" s="1175"/>
    </row>
    <row r="6622" spans="1:18" ht="15" customHeight="1">
      <c r="A6622">
        <v>6617</v>
      </c>
      <c r="B6622" s="6">
        <f>'EstRev 6-10'!H106</f>
        <v>0</v>
      </c>
      <c r="C6622" s="2" t="s">
        <v>5200</v>
      </c>
      <c r="D6622" t="b">
        <f ca="1">E6622=B6622</f>
        <v>1</v>
      </c>
      <c r="E6622" cm="1">
        <f t="array" aca="1" ref="E6622" ca="1">IF(F6622&lt;&gt;"",INDIRECT("'"&amp;F6622&amp;"'!"&amp;G6622),"")</f>
        <v>0</v>
      </c>
      <c r="F6622" s="1175" t="s">
        <v>4465</v>
      </c>
      <c r="G6622" t="s">
        <v>5211</v>
      </c>
      <c r="H6622" s="3"/>
      <c r="I6622" s="3"/>
      <c r="J6622" s="3"/>
    </row>
    <row r="6623" spans="1:18" ht="15.75" customHeight="1">
      <c r="A6623" s="1">
        <v>6618</v>
      </c>
      <c r="C6623" s="2" t="s">
        <v>5209</v>
      </c>
      <c r="E6623" t="str" cm="1">
        <f t="array" aca="1" ref="E6623" ca="1">IF(F6623&lt;&gt;"",INDIRECT("'"&amp;F6623&amp;"'!"&amp;G6623),"")</f>
        <v/>
      </c>
      <c r="F6623" s="550"/>
    </row>
    <row r="6624" spans="1:18" ht="15.75" customHeight="1">
      <c r="A6624" s="1">
        <v>6619</v>
      </c>
      <c r="C6624" s="2" t="s">
        <v>5209</v>
      </c>
      <c r="E6624" t="str" cm="1">
        <f t="array" aca="1" ref="E6624" ca="1">IF(F6624&lt;&gt;"",INDIRECT("'"&amp;F6624&amp;"'!"&amp;G6624),"")</f>
        <v/>
      </c>
      <c r="F6624" s="550"/>
      <c r="R6624" s="1175"/>
    </row>
    <row r="6625" spans="1:18" ht="15.75" customHeight="1">
      <c r="A6625" s="1">
        <v>6620</v>
      </c>
      <c r="C6625" s="2" t="s">
        <v>5200</v>
      </c>
      <c r="E6625" t="str" cm="1">
        <f t="array" aca="1" ref="E6625" ca="1">IF(F6625&lt;&gt;"",INDIRECT("'"&amp;F6625&amp;"'!"&amp;G6625),"")</f>
        <v/>
      </c>
      <c r="F6625" s="550"/>
      <c r="R6625" s="1175"/>
    </row>
    <row r="6626" spans="1:18" ht="15" customHeight="1">
      <c r="A6626">
        <v>6621</v>
      </c>
      <c r="B6626" s="6">
        <f>'EstExp 11-19'!C54</f>
        <v>0</v>
      </c>
      <c r="C6626" s="2" t="s">
        <v>5200</v>
      </c>
      <c r="D6626" t="b">
        <f t="shared" ref="D6626:D6646" ca="1" si="106">E6626=B6626</f>
        <v>1</v>
      </c>
      <c r="E6626" cm="1">
        <f t="array" aca="1" ref="E6626" ca="1">IF(F6626&lt;&gt;"",INDIRECT("'"&amp;F6626&amp;"'!"&amp;G6626),"")</f>
        <v>0</v>
      </c>
      <c r="F6626" s="1175" t="s">
        <v>3614</v>
      </c>
      <c r="G6626" t="s">
        <v>5212</v>
      </c>
      <c r="H6626" s="3"/>
      <c r="I6626" s="3"/>
      <c r="J6626" s="3"/>
    </row>
    <row r="6627" spans="1:18" ht="15" customHeight="1">
      <c r="A6627">
        <v>6622</v>
      </c>
      <c r="B6627" s="6">
        <f>'EstExp 11-19'!D54</f>
        <v>0</v>
      </c>
      <c r="C6627" s="2" t="s">
        <v>5200</v>
      </c>
      <c r="D6627" t="b">
        <f t="shared" ca="1" si="106"/>
        <v>1</v>
      </c>
      <c r="E6627" cm="1">
        <f t="array" aca="1" ref="E6627" ca="1">IF(F6627&lt;&gt;"",INDIRECT("'"&amp;F6627&amp;"'!"&amp;G6627),"")</f>
        <v>0</v>
      </c>
      <c r="F6627" s="1175" t="s">
        <v>3614</v>
      </c>
      <c r="G6627" t="s">
        <v>5213</v>
      </c>
      <c r="H6627" s="3"/>
      <c r="I6627" s="3"/>
      <c r="J6627" s="3"/>
    </row>
    <row r="6628" spans="1:18" ht="15" customHeight="1">
      <c r="A6628">
        <v>6623</v>
      </c>
      <c r="B6628" s="6">
        <f>'EstExp 11-19'!E54</f>
        <v>0</v>
      </c>
      <c r="C6628" s="2" t="s">
        <v>5200</v>
      </c>
      <c r="D6628" t="b">
        <f t="shared" ca="1" si="106"/>
        <v>1</v>
      </c>
      <c r="E6628" cm="1">
        <f t="array" aca="1" ref="E6628" ca="1">IF(F6628&lt;&gt;"",INDIRECT("'"&amp;F6628&amp;"'!"&amp;G6628),"")</f>
        <v>0</v>
      </c>
      <c r="F6628" s="1175" t="s">
        <v>3614</v>
      </c>
      <c r="G6628" t="s">
        <v>5214</v>
      </c>
      <c r="H6628" s="3"/>
      <c r="I6628" s="3"/>
      <c r="J6628" s="3"/>
    </row>
    <row r="6629" spans="1:18" ht="15" customHeight="1">
      <c r="A6629">
        <v>6624</v>
      </c>
      <c r="B6629" s="6">
        <f>'EstExp 11-19'!F54</f>
        <v>0</v>
      </c>
      <c r="C6629" s="2" t="s">
        <v>5200</v>
      </c>
      <c r="D6629" t="b">
        <f t="shared" ca="1" si="106"/>
        <v>1</v>
      </c>
      <c r="E6629" cm="1">
        <f t="array" aca="1" ref="E6629" ca="1">IF(F6629&lt;&gt;"",INDIRECT("'"&amp;F6629&amp;"'!"&amp;G6629),"")</f>
        <v>0</v>
      </c>
      <c r="F6629" s="1175" t="s">
        <v>3614</v>
      </c>
      <c r="G6629" t="s">
        <v>4903</v>
      </c>
      <c r="H6629" s="3"/>
      <c r="I6629" s="3"/>
      <c r="J6629" s="3"/>
    </row>
    <row r="6630" spans="1:18" ht="15" customHeight="1">
      <c r="A6630">
        <v>6625</v>
      </c>
      <c r="B6630" s="6">
        <f>'EstExp 11-19'!G54</f>
        <v>0</v>
      </c>
      <c r="C6630" s="2" t="s">
        <v>5200</v>
      </c>
      <c r="D6630" t="b">
        <f t="shared" ca="1" si="106"/>
        <v>1</v>
      </c>
      <c r="E6630" cm="1">
        <f t="array" aca="1" ref="E6630" ca="1">IF(F6630&lt;&gt;"",INDIRECT("'"&amp;F6630&amp;"'!"&amp;G6630),"")</f>
        <v>0</v>
      </c>
      <c r="F6630" s="1175" t="s">
        <v>3614</v>
      </c>
      <c r="G6630" t="s">
        <v>5215</v>
      </c>
      <c r="H6630" s="3"/>
      <c r="I6630" s="3"/>
      <c r="J6630" s="3"/>
    </row>
    <row r="6631" spans="1:18" ht="15" customHeight="1">
      <c r="A6631">
        <v>6626</v>
      </c>
      <c r="B6631" s="6">
        <f>'EstExp 11-19'!H54</f>
        <v>0</v>
      </c>
      <c r="C6631" s="2" t="s">
        <v>5200</v>
      </c>
      <c r="D6631" t="b">
        <f t="shared" ca="1" si="106"/>
        <v>1</v>
      </c>
      <c r="E6631" cm="1">
        <f t="array" aca="1" ref="E6631" ca="1">IF(F6631&lt;&gt;"",INDIRECT("'"&amp;F6631&amp;"'!"&amp;G6631),"")</f>
        <v>0</v>
      </c>
      <c r="F6631" s="1175" t="s">
        <v>3614</v>
      </c>
      <c r="G6631" t="s">
        <v>4321</v>
      </c>
      <c r="H6631" s="3"/>
      <c r="I6631" s="3"/>
      <c r="J6631" s="3"/>
    </row>
    <row r="6632" spans="1:18" ht="15" customHeight="1">
      <c r="A6632">
        <v>6627</v>
      </c>
      <c r="B6632" s="6">
        <f>'EstExp 11-19'!I54</f>
        <v>0</v>
      </c>
      <c r="C6632" s="2" t="s">
        <v>5200</v>
      </c>
      <c r="D6632" t="b">
        <f t="shared" ca="1" si="106"/>
        <v>1</v>
      </c>
      <c r="E6632" cm="1">
        <f t="array" aca="1" ref="E6632" ca="1">IF(F6632&lt;&gt;"",INDIRECT("'"&amp;F6632&amp;"'!"&amp;G6632),"")</f>
        <v>0</v>
      </c>
      <c r="F6632" s="1175" t="s">
        <v>3614</v>
      </c>
      <c r="G6632" t="s">
        <v>5216</v>
      </c>
      <c r="H6632" s="3"/>
      <c r="I6632" s="3"/>
      <c r="J6632" s="3"/>
    </row>
    <row r="6633" spans="1:18" ht="15" customHeight="1">
      <c r="A6633">
        <v>6628</v>
      </c>
      <c r="B6633" s="6">
        <f>'EstExp 11-19'!J54</f>
        <v>0</v>
      </c>
      <c r="C6633" s="2" t="s">
        <v>5200</v>
      </c>
      <c r="D6633" t="b">
        <f t="shared" ca="1" si="106"/>
        <v>1</v>
      </c>
      <c r="E6633" cm="1">
        <f t="array" aca="1" ref="E6633" ca="1">IF(F6633&lt;&gt;"",INDIRECT("'"&amp;F6633&amp;"'!"&amp;G6633),"")</f>
        <v>0</v>
      </c>
      <c r="F6633" s="1175" t="s">
        <v>3614</v>
      </c>
      <c r="G6633" t="s">
        <v>5217</v>
      </c>
      <c r="H6633" s="3"/>
      <c r="I6633" s="3"/>
      <c r="J6633" s="3"/>
    </row>
    <row r="6634" spans="1:18" ht="15" customHeight="1">
      <c r="A6634">
        <v>6629</v>
      </c>
      <c r="B6634" s="6">
        <f>'EstExp 11-19'!K54</f>
        <v>0</v>
      </c>
      <c r="C6634" s="2" t="s">
        <v>5200</v>
      </c>
      <c r="D6634" t="b">
        <f t="shared" ca="1" si="106"/>
        <v>1</v>
      </c>
      <c r="E6634" cm="1">
        <f t="array" aca="1" ref="E6634" ca="1">IF(F6634&lt;&gt;"",INDIRECT("'"&amp;F6634&amp;"'!"&amp;G6634),"")</f>
        <v>0</v>
      </c>
      <c r="F6634" s="1175" t="s">
        <v>3614</v>
      </c>
      <c r="G6634" t="s">
        <v>5218</v>
      </c>
      <c r="H6634" s="3"/>
      <c r="I6634" s="3"/>
      <c r="J6634" s="3"/>
    </row>
    <row r="6635" spans="1:18" ht="15" customHeight="1">
      <c r="A6635">
        <v>6630</v>
      </c>
      <c r="B6635" s="6">
        <f>'EstExp 11-19'!H112</f>
        <v>0</v>
      </c>
      <c r="C6635" s="2" t="s">
        <v>5200</v>
      </c>
      <c r="D6635" t="b">
        <f t="shared" ca="1" si="106"/>
        <v>1</v>
      </c>
      <c r="E6635" cm="1">
        <f t="array" aca="1" ref="E6635" ca="1">IF(F6635&lt;&gt;"",INDIRECT("'"&amp;F6635&amp;"'!"&amp;G6635),"")</f>
        <v>0</v>
      </c>
      <c r="F6635" s="1175" t="s">
        <v>3614</v>
      </c>
      <c r="G6635" t="s">
        <v>4861</v>
      </c>
      <c r="H6635" s="3"/>
      <c r="I6635" s="3"/>
      <c r="J6635" s="3"/>
    </row>
    <row r="6636" spans="1:18" ht="15" customHeight="1">
      <c r="A6636">
        <v>6631</v>
      </c>
      <c r="B6636" s="6">
        <f>'EstExp 11-19'!K112</f>
        <v>0</v>
      </c>
      <c r="C6636" s="2" t="s">
        <v>5200</v>
      </c>
      <c r="D6636" t="b">
        <f t="shared" ca="1" si="106"/>
        <v>1</v>
      </c>
      <c r="E6636" cm="1">
        <f t="array" aca="1" ref="E6636" ca="1">IF(F6636&lt;&gt;"",INDIRECT("'"&amp;F6636&amp;"'!"&amp;G6636),"")</f>
        <v>0</v>
      </c>
      <c r="F6636" s="1175" t="s">
        <v>3614</v>
      </c>
      <c r="G6636" t="s">
        <v>4863</v>
      </c>
      <c r="H6636" s="3"/>
      <c r="I6636" s="3"/>
      <c r="J6636" s="3"/>
    </row>
    <row r="6637" spans="1:18" ht="15" customHeight="1">
      <c r="A6637">
        <v>6632</v>
      </c>
      <c r="B6637" s="6">
        <f>'EstExp 11-19'!H113</f>
        <v>0</v>
      </c>
      <c r="C6637" s="2" t="s">
        <v>5200</v>
      </c>
      <c r="D6637" t="b">
        <f t="shared" ca="1" si="106"/>
        <v>1</v>
      </c>
      <c r="E6637" cm="1">
        <f t="array" aca="1" ref="E6637" ca="1">IF(F6637&lt;&gt;"",INDIRECT("'"&amp;F6637&amp;"'!"&amp;G6637),"")</f>
        <v>0</v>
      </c>
      <c r="F6637" s="1175" t="s">
        <v>3614</v>
      </c>
      <c r="G6637" t="s">
        <v>5219</v>
      </c>
      <c r="H6637" s="3"/>
      <c r="I6637" s="3"/>
      <c r="J6637" s="3"/>
    </row>
    <row r="6638" spans="1:18" ht="15" customHeight="1">
      <c r="A6638">
        <v>6633</v>
      </c>
      <c r="B6638" s="6">
        <f>'EstExp 11-19'!K113</f>
        <v>0</v>
      </c>
      <c r="C6638" s="2" t="s">
        <v>5200</v>
      </c>
      <c r="D6638" t="b">
        <f t="shared" ca="1" si="106"/>
        <v>1</v>
      </c>
      <c r="E6638" cm="1">
        <f t="array" aca="1" ref="E6638" ca="1">IF(F6638&lt;&gt;"",INDIRECT("'"&amp;F6638&amp;"'!"&amp;G6638),"")</f>
        <v>0</v>
      </c>
      <c r="F6638" s="1175" t="s">
        <v>3614</v>
      </c>
      <c r="G6638" t="s">
        <v>5220</v>
      </c>
      <c r="H6638" s="3"/>
      <c r="I6638" s="3"/>
      <c r="J6638" s="3"/>
    </row>
    <row r="6639" spans="1:18" ht="15" customHeight="1">
      <c r="A6639">
        <v>6634</v>
      </c>
      <c r="B6639" s="6">
        <f>'EstExp 11-19'!H151</f>
        <v>0</v>
      </c>
      <c r="C6639" s="2" t="s">
        <v>5200</v>
      </c>
      <c r="D6639" t="b">
        <f t="shared" ca="1" si="106"/>
        <v>1</v>
      </c>
      <c r="E6639" cm="1">
        <f t="array" aca="1" ref="E6639" ca="1">IF(F6639&lt;&gt;"",INDIRECT("'"&amp;F6639&amp;"'!"&amp;G6639),"")</f>
        <v>0</v>
      </c>
      <c r="F6639" s="1175" t="s">
        <v>3614</v>
      </c>
      <c r="G6639" t="s">
        <v>5221</v>
      </c>
      <c r="H6639" s="3"/>
      <c r="I6639" s="3"/>
      <c r="J6639" s="3"/>
    </row>
    <row r="6640" spans="1:18" ht="15" customHeight="1">
      <c r="A6640">
        <v>6635</v>
      </c>
      <c r="B6640" s="6">
        <f>'EstExp 11-19'!K151</f>
        <v>0</v>
      </c>
      <c r="C6640" s="2" t="s">
        <v>5200</v>
      </c>
      <c r="D6640" t="b">
        <f t="shared" ca="1" si="106"/>
        <v>1</v>
      </c>
      <c r="E6640" cm="1">
        <f t="array" aca="1" ref="E6640" ca="1">IF(F6640&lt;&gt;"",INDIRECT("'"&amp;F6640&amp;"'!"&amp;G6640),"")</f>
        <v>0</v>
      </c>
      <c r="F6640" s="1175" t="s">
        <v>3614</v>
      </c>
      <c r="G6640" t="s">
        <v>5222</v>
      </c>
      <c r="H6640" s="3"/>
      <c r="I6640" s="3"/>
      <c r="J6640" s="3"/>
    </row>
    <row r="6641" spans="1:18" ht="15" customHeight="1">
      <c r="A6641">
        <v>6636</v>
      </c>
      <c r="B6641" s="6">
        <f>'EstExp 11-19'!H152</f>
        <v>0</v>
      </c>
      <c r="C6641" s="2" t="s">
        <v>5200</v>
      </c>
      <c r="D6641" t="b">
        <f t="shared" ca="1" si="106"/>
        <v>1</v>
      </c>
      <c r="E6641" cm="1">
        <f t="array" aca="1" ref="E6641" ca="1">IF(F6641&lt;&gt;"",INDIRECT("'"&amp;F6641&amp;"'!"&amp;G6641),"")</f>
        <v>0</v>
      </c>
      <c r="F6641" s="1175" t="s">
        <v>3614</v>
      </c>
      <c r="G6641" t="s">
        <v>5223</v>
      </c>
      <c r="H6641" s="3"/>
      <c r="I6641" s="3"/>
      <c r="J6641" s="3"/>
    </row>
    <row r="6642" spans="1:18" ht="15" customHeight="1">
      <c r="A6642">
        <v>6637</v>
      </c>
      <c r="B6642" s="6">
        <f>'EstExp 11-19'!K152</f>
        <v>0</v>
      </c>
      <c r="C6642" s="2" t="s">
        <v>5200</v>
      </c>
      <c r="D6642" t="b">
        <f t="shared" ca="1" si="106"/>
        <v>1</v>
      </c>
      <c r="E6642" cm="1">
        <f t="array" aca="1" ref="E6642" ca="1">IF(F6642&lt;&gt;"",INDIRECT("'"&amp;F6642&amp;"'!"&amp;G6642),"")</f>
        <v>0</v>
      </c>
      <c r="F6642" s="1175" t="s">
        <v>3614</v>
      </c>
      <c r="G6642" t="s">
        <v>5224</v>
      </c>
      <c r="H6642" s="3"/>
      <c r="I6642" s="3"/>
      <c r="J6642" s="3"/>
    </row>
    <row r="6643" spans="1:18" ht="15" customHeight="1">
      <c r="A6643">
        <v>6638</v>
      </c>
      <c r="B6643" s="6">
        <f>'EstExp 11-19'!H209</f>
        <v>0</v>
      </c>
      <c r="C6643" s="2" t="s">
        <v>5200</v>
      </c>
      <c r="D6643" t="b">
        <f t="shared" ca="1" si="106"/>
        <v>1</v>
      </c>
      <c r="E6643" cm="1">
        <f t="array" aca="1" ref="E6643" ca="1">IF(F6643&lt;&gt;"",INDIRECT("'"&amp;F6643&amp;"'!"&amp;G6643),"")</f>
        <v>0</v>
      </c>
      <c r="F6643" s="1175" t="s">
        <v>3614</v>
      </c>
      <c r="G6643" t="s">
        <v>5225</v>
      </c>
      <c r="H6643" s="3"/>
      <c r="I6643" s="3"/>
      <c r="J6643" s="3"/>
    </row>
    <row r="6644" spans="1:18" ht="15" customHeight="1">
      <c r="A6644">
        <v>6639</v>
      </c>
      <c r="B6644" s="6">
        <f>'EstExp 11-19'!K209</f>
        <v>0</v>
      </c>
      <c r="C6644" s="2" t="s">
        <v>5200</v>
      </c>
      <c r="D6644" t="b">
        <f t="shared" ca="1" si="106"/>
        <v>1</v>
      </c>
      <c r="E6644" cm="1">
        <f t="array" aca="1" ref="E6644" ca="1">IF(F6644&lt;&gt;"",INDIRECT("'"&amp;F6644&amp;"'!"&amp;G6644),"")</f>
        <v>0</v>
      </c>
      <c r="F6644" s="1175" t="s">
        <v>3614</v>
      </c>
      <c r="G6644" t="s">
        <v>5226</v>
      </c>
      <c r="H6644" s="3"/>
      <c r="I6644" s="3"/>
      <c r="J6644" s="3"/>
    </row>
    <row r="6645" spans="1:18" ht="15" customHeight="1">
      <c r="A6645">
        <v>6640</v>
      </c>
      <c r="B6645" s="6">
        <f>'EstExp 11-19'!H211</f>
        <v>0</v>
      </c>
      <c r="C6645" s="2" t="s">
        <v>5200</v>
      </c>
      <c r="D6645" t="b">
        <f t="shared" ca="1" si="106"/>
        <v>1</v>
      </c>
      <c r="E6645" cm="1">
        <f t="array" aca="1" ref="E6645" ca="1">IF(F6645&lt;&gt;"",INDIRECT("'"&amp;F6645&amp;"'!"&amp;G6645),"")</f>
        <v>0</v>
      </c>
      <c r="F6645" s="1175" t="s">
        <v>3614</v>
      </c>
      <c r="G6645" t="s">
        <v>5227</v>
      </c>
      <c r="H6645" s="3"/>
      <c r="I6645" s="3"/>
      <c r="J6645" s="3"/>
    </row>
    <row r="6646" spans="1:18" ht="15" customHeight="1">
      <c r="A6646">
        <v>6641</v>
      </c>
      <c r="B6646" s="6">
        <f>'EstExp 11-19'!K211</f>
        <v>0</v>
      </c>
      <c r="C6646" s="2" t="s">
        <v>5200</v>
      </c>
      <c r="D6646" t="b">
        <f t="shared" ca="1" si="106"/>
        <v>1</v>
      </c>
      <c r="E6646" cm="1">
        <f t="array" aca="1" ref="E6646" ca="1">IF(F6646&lt;&gt;"",INDIRECT("'"&amp;F6646&amp;"'!"&amp;G6646),"")</f>
        <v>0</v>
      </c>
      <c r="F6646" s="1175" t="s">
        <v>3614</v>
      </c>
      <c r="G6646" t="s">
        <v>5228</v>
      </c>
      <c r="H6646" s="3"/>
      <c r="I6646" s="3"/>
      <c r="J6646" s="3"/>
    </row>
    <row r="6647" spans="1:18" ht="15.75" customHeight="1">
      <c r="A6647" s="1">
        <v>6642</v>
      </c>
      <c r="C6647" s="2" t="s">
        <v>5200</v>
      </c>
      <c r="E6647" t="str" cm="1">
        <f t="array" aca="1" ref="E6647" ca="1">IF(F6647&lt;&gt;"",INDIRECT("'"&amp;F6647&amp;"'!"&amp;G6647),"")</f>
        <v/>
      </c>
      <c r="F6647" s="550"/>
      <c r="R6647" s="1175"/>
    </row>
    <row r="6648" spans="1:18" ht="15.75" customHeight="1">
      <c r="A6648" s="1">
        <v>6643</v>
      </c>
      <c r="C6648" s="2" t="s">
        <v>5200</v>
      </c>
      <c r="E6648" t="str" cm="1">
        <f t="array" aca="1" ref="E6648" ca="1">IF(F6648&lt;&gt;"",INDIRECT("'"&amp;F6648&amp;"'!"&amp;G6648),"")</f>
        <v/>
      </c>
      <c r="F6648" s="550"/>
      <c r="R6648" s="1175"/>
    </row>
    <row r="6649" spans="1:18" ht="15.75" customHeight="1">
      <c r="A6649" s="1">
        <v>6644</v>
      </c>
      <c r="C6649" s="2" t="s">
        <v>5200</v>
      </c>
      <c r="E6649" t="str" cm="1">
        <f t="array" aca="1" ref="E6649" ca="1">IF(F6649&lt;&gt;"",INDIRECT("'"&amp;F6649&amp;"'!"&amp;G6649),"")</f>
        <v/>
      </c>
      <c r="F6649" s="550"/>
      <c r="R6649" s="1175"/>
    </row>
    <row r="6650" spans="1:18" ht="15.75" customHeight="1">
      <c r="A6650" s="1">
        <v>6645</v>
      </c>
      <c r="C6650" s="2" t="s">
        <v>5200</v>
      </c>
      <c r="E6650" t="str" cm="1">
        <f t="array" aca="1" ref="E6650" ca="1">IF(F6650&lt;&gt;"",INDIRECT("'"&amp;F6650&amp;"'!"&amp;G6650),"")</f>
        <v/>
      </c>
      <c r="F6650" s="550"/>
      <c r="R6650" s="1175"/>
    </row>
    <row r="6651" spans="1:18" ht="15.75" customHeight="1">
      <c r="A6651" s="1">
        <v>6646</v>
      </c>
      <c r="C6651" s="2" t="s">
        <v>5200</v>
      </c>
      <c r="E6651" t="str" cm="1">
        <f t="array" aca="1" ref="E6651" ca="1">IF(F6651&lt;&gt;"",INDIRECT("'"&amp;F6651&amp;"'!"&amp;G6651),"")</f>
        <v/>
      </c>
      <c r="F6651" s="550"/>
      <c r="R6651" s="1175"/>
    </row>
    <row r="6652" spans="1:18" ht="15.75" customHeight="1">
      <c r="A6652" s="1">
        <v>6647</v>
      </c>
      <c r="C6652" s="2" t="s">
        <v>5200</v>
      </c>
      <c r="E6652" t="str" cm="1">
        <f t="array" aca="1" ref="E6652" ca="1">IF(F6652&lt;&gt;"",INDIRECT("'"&amp;F6652&amp;"'!"&amp;G6652),"")</f>
        <v/>
      </c>
      <c r="F6652" s="550"/>
      <c r="R6652" s="1175"/>
    </row>
    <row r="6653" spans="1:18" ht="15.75" customHeight="1">
      <c r="A6653" s="1">
        <v>6648</v>
      </c>
      <c r="C6653" s="2" t="s">
        <v>5200</v>
      </c>
      <c r="E6653" t="str" cm="1">
        <f t="array" aca="1" ref="E6653" ca="1">IF(F6653&lt;&gt;"",INDIRECT("'"&amp;F6653&amp;"'!"&amp;G6653),"")</f>
        <v/>
      </c>
      <c r="F6653" s="550"/>
      <c r="R6653" s="1175"/>
    </row>
    <row r="6654" spans="1:18" ht="15.75" customHeight="1">
      <c r="A6654" s="1">
        <v>6649</v>
      </c>
      <c r="C6654" s="2" t="s">
        <v>5200</v>
      </c>
      <c r="E6654" t="str" cm="1">
        <f t="array" aca="1" ref="E6654" ca="1">IF(F6654&lt;&gt;"",INDIRECT("'"&amp;F6654&amp;"'!"&amp;G6654),"")</f>
        <v/>
      </c>
      <c r="F6654" s="550"/>
      <c r="R6654" s="1175"/>
    </row>
    <row r="6655" spans="1:18" ht="15.75" customHeight="1">
      <c r="A6655" s="1">
        <v>6650</v>
      </c>
      <c r="C6655" s="2" t="s">
        <v>5200</v>
      </c>
      <c r="E6655" t="str" cm="1">
        <f t="array" aca="1" ref="E6655" ca="1">IF(F6655&lt;&gt;"",INDIRECT("'"&amp;F6655&amp;"'!"&amp;G6655),"")</f>
        <v/>
      </c>
      <c r="F6655" s="550"/>
      <c r="R6655" s="1175"/>
    </row>
    <row r="6656" spans="1:18" ht="15.75" customHeight="1">
      <c r="A6656" s="1">
        <v>6651</v>
      </c>
      <c r="C6656" s="2" t="s">
        <v>5200</v>
      </c>
      <c r="E6656" t="str" cm="1">
        <f t="array" aca="1" ref="E6656" ca="1">IF(F6656&lt;&gt;"",INDIRECT("'"&amp;F6656&amp;"'!"&amp;G6656),"")</f>
        <v/>
      </c>
      <c r="F6656" s="550"/>
      <c r="R6656" s="1175"/>
    </row>
    <row r="6657" spans="1:18" ht="15.75" customHeight="1">
      <c r="A6657" s="1">
        <v>6652</v>
      </c>
      <c r="C6657" s="2" t="s">
        <v>5200</v>
      </c>
      <c r="E6657" t="str" cm="1">
        <f t="array" aca="1" ref="E6657" ca="1">IF(F6657&lt;&gt;"",INDIRECT("'"&amp;F6657&amp;"'!"&amp;G6657),"")</f>
        <v/>
      </c>
      <c r="F6657" s="550"/>
      <c r="R6657" s="1175"/>
    </row>
    <row r="6658" spans="1:18" ht="15.75" customHeight="1">
      <c r="A6658" s="1">
        <v>6653</v>
      </c>
      <c r="C6658" s="2" t="s">
        <v>5200</v>
      </c>
      <c r="E6658" t="str" cm="1">
        <f t="array" aca="1" ref="E6658" ca="1">IF(F6658&lt;&gt;"",INDIRECT("'"&amp;F6658&amp;"'!"&amp;G6658),"")</f>
        <v/>
      </c>
      <c r="F6658" s="550"/>
      <c r="R6658" s="1175"/>
    </row>
    <row r="6659" spans="1:18" ht="15.75" customHeight="1">
      <c r="A6659" s="1">
        <v>6654</v>
      </c>
      <c r="C6659" s="2" t="s">
        <v>5200</v>
      </c>
      <c r="E6659" t="str" cm="1">
        <f t="array" aca="1" ref="E6659" ca="1">IF(F6659&lt;&gt;"",INDIRECT("'"&amp;F6659&amp;"'!"&amp;G6659),"")</f>
        <v/>
      </c>
      <c r="F6659" s="550"/>
      <c r="R6659" s="1175"/>
    </row>
    <row r="6660" spans="1:18" ht="15.75" customHeight="1">
      <c r="A6660" s="1">
        <v>6655</v>
      </c>
      <c r="C6660" s="2" t="s">
        <v>5200</v>
      </c>
      <c r="E6660" t="str" cm="1">
        <f t="array" aca="1" ref="E6660" ca="1">IF(F6660&lt;&gt;"",INDIRECT("'"&amp;F6660&amp;"'!"&amp;G6660),"")</f>
        <v/>
      </c>
      <c r="F6660" s="550"/>
      <c r="R6660" s="1175"/>
    </row>
    <row r="6661" spans="1:18" ht="15.75" customHeight="1">
      <c r="A6661" s="1">
        <v>6656</v>
      </c>
      <c r="C6661" s="2" t="s">
        <v>5200</v>
      </c>
      <c r="E6661" t="str" cm="1">
        <f t="array" aca="1" ref="E6661" ca="1">IF(F6661&lt;&gt;"",INDIRECT("'"&amp;F6661&amp;"'!"&amp;G6661),"")</f>
        <v/>
      </c>
      <c r="F6661" s="550"/>
      <c r="R6661" s="1175"/>
    </row>
    <row r="6662" spans="1:18" ht="15.75" customHeight="1">
      <c r="A6662" s="1">
        <v>6657</v>
      </c>
      <c r="C6662" s="2" t="s">
        <v>5200</v>
      </c>
      <c r="E6662" t="str" cm="1">
        <f t="array" aca="1" ref="E6662" ca="1">IF(F6662&lt;&gt;"",INDIRECT("'"&amp;F6662&amp;"'!"&amp;G6662),"")</f>
        <v/>
      </c>
      <c r="F6662" s="550"/>
      <c r="R6662" s="1175"/>
    </row>
    <row r="6663" spans="1:18" ht="15.75" customHeight="1">
      <c r="A6663" s="1">
        <v>6658</v>
      </c>
      <c r="C6663" s="2" t="s">
        <v>5200</v>
      </c>
      <c r="E6663" t="str" cm="1">
        <f t="array" aca="1" ref="E6663" ca="1">IF(F6663&lt;&gt;"",INDIRECT("'"&amp;F6663&amp;"'!"&amp;G6663),"")</f>
        <v/>
      </c>
      <c r="F6663" s="550"/>
      <c r="R6663" s="1175"/>
    </row>
    <row r="6664" spans="1:18" ht="15.75" customHeight="1">
      <c r="A6664" s="1">
        <v>6659</v>
      </c>
      <c r="C6664" s="2" t="s">
        <v>5200</v>
      </c>
      <c r="E6664" t="str" cm="1">
        <f t="array" aca="1" ref="E6664" ca="1">IF(F6664&lt;&gt;"",INDIRECT("'"&amp;F6664&amp;"'!"&amp;G6664),"")</f>
        <v/>
      </c>
      <c r="F6664" s="550"/>
      <c r="R6664" s="1175"/>
    </row>
    <row r="6665" spans="1:18" ht="15" customHeight="1">
      <c r="A6665">
        <v>6660</v>
      </c>
      <c r="B6665" s="6">
        <f>'EstExp 11-19'!H448</f>
        <v>0</v>
      </c>
      <c r="C6665" s="2" t="s">
        <v>5200</v>
      </c>
      <c r="D6665" t="b">
        <f ca="1">E6665=B6665</f>
        <v>1</v>
      </c>
      <c r="E6665" cm="1">
        <f t="array" aca="1" ref="E6665" ca="1">IF(F6665&lt;&gt;"",INDIRECT("'"&amp;F6665&amp;"'!"&amp;G6665),"")</f>
        <v>0</v>
      </c>
      <c r="F6665" s="1175" t="s">
        <v>3614</v>
      </c>
      <c r="G6665" t="s">
        <v>5229</v>
      </c>
      <c r="H6665" s="3"/>
      <c r="I6665" s="3"/>
      <c r="J6665" s="3"/>
    </row>
    <row r="6666" spans="1:18" ht="15" customHeight="1">
      <c r="A6666">
        <v>6661</v>
      </c>
      <c r="B6666" s="6">
        <f>'EstExp 11-19'!K448</f>
        <v>0</v>
      </c>
      <c r="C6666" s="2" t="s">
        <v>5200</v>
      </c>
      <c r="D6666" t="b">
        <f ca="1">E6666=B6666</f>
        <v>1</v>
      </c>
      <c r="E6666" cm="1">
        <f t="array" aca="1" ref="E6666" ca="1">IF(F6666&lt;&gt;"",INDIRECT("'"&amp;F6666&amp;"'!"&amp;G6666),"")</f>
        <v>0</v>
      </c>
      <c r="F6666" s="1175" t="s">
        <v>3614</v>
      </c>
      <c r="G6666" t="s">
        <v>5230</v>
      </c>
      <c r="H6666" s="3"/>
      <c r="I6666" s="3"/>
      <c r="J6666" s="3"/>
    </row>
    <row r="6667" spans="1:18" ht="15" customHeight="1">
      <c r="A6667">
        <v>6662</v>
      </c>
      <c r="B6667" s="6">
        <f>'EstExp 11-19'!H449</f>
        <v>0</v>
      </c>
      <c r="C6667" s="2" t="s">
        <v>5200</v>
      </c>
      <c r="D6667" t="b">
        <f ca="1">E6667=B6667</f>
        <v>1</v>
      </c>
      <c r="E6667" cm="1">
        <f t="array" aca="1" ref="E6667" ca="1">IF(F6667&lt;&gt;"",INDIRECT("'"&amp;F6667&amp;"'!"&amp;G6667),"")</f>
        <v>0</v>
      </c>
      <c r="F6667" s="1175" t="s">
        <v>3614</v>
      </c>
      <c r="G6667" t="s">
        <v>5231</v>
      </c>
      <c r="H6667" s="3"/>
      <c r="I6667" s="3"/>
      <c r="J6667" s="3"/>
    </row>
    <row r="6668" spans="1:18" ht="15" customHeight="1">
      <c r="A6668">
        <v>6663</v>
      </c>
      <c r="B6668" s="6">
        <f>'EstExp 11-19'!K449</f>
        <v>0</v>
      </c>
      <c r="C6668" s="2" t="s">
        <v>5200</v>
      </c>
      <c r="D6668" t="b">
        <f ca="1">E6668=B6668</f>
        <v>1</v>
      </c>
      <c r="E6668" cm="1">
        <f t="array" aca="1" ref="E6668" ca="1">IF(F6668&lt;&gt;"",INDIRECT("'"&amp;F6668&amp;"'!"&amp;G6668),"")</f>
        <v>0</v>
      </c>
      <c r="F6668" s="1175" t="s">
        <v>3614</v>
      </c>
      <c r="G6668" t="s">
        <v>5232</v>
      </c>
      <c r="H6668" s="3"/>
      <c r="I6668" s="3"/>
      <c r="J6668" s="3"/>
    </row>
    <row r="6669" spans="1:18" ht="15.75" customHeight="1">
      <c r="A6669" s="1">
        <v>6664</v>
      </c>
      <c r="C6669" s="2" t="s">
        <v>4650</v>
      </c>
      <c r="F6669" s="550"/>
      <c r="R6669" s="1175"/>
    </row>
    <row r="6670" spans="1:18" ht="15.75" customHeight="1">
      <c r="A6670" s="1">
        <v>6665</v>
      </c>
      <c r="C6670" s="2" t="s">
        <v>4650</v>
      </c>
      <c r="F6670" s="550"/>
      <c r="R6670" s="1175"/>
    </row>
    <row r="6671" spans="1:18" ht="15.75" customHeight="1">
      <c r="A6671" s="1">
        <v>6666</v>
      </c>
      <c r="C6671" s="2" t="s">
        <v>4650</v>
      </c>
      <c r="F6671" s="550"/>
      <c r="R6671" s="1175"/>
    </row>
    <row r="6672" spans="1:18" ht="15.75" customHeight="1">
      <c r="A6672" s="1">
        <v>6667</v>
      </c>
      <c r="C6672" s="2" t="s">
        <v>4650</v>
      </c>
      <c r="F6672" s="550"/>
      <c r="R6672" s="1175"/>
    </row>
    <row r="6673" spans="1:18" ht="15.75" customHeight="1">
      <c r="A6673" s="1">
        <v>6668</v>
      </c>
      <c r="C6673" s="2" t="s">
        <v>4650</v>
      </c>
      <c r="F6673" s="550"/>
      <c r="R6673" s="1175"/>
    </row>
    <row r="6674" spans="1:18" ht="15.75" customHeight="1">
      <c r="A6674" s="1">
        <v>6669</v>
      </c>
      <c r="C6674" s="2" t="s">
        <v>4650</v>
      </c>
      <c r="F6674" s="550"/>
      <c r="R6674" s="1175"/>
    </row>
    <row r="6675" spans="1:18" ht="15.75" customHeight="1">
      <c r="A6675" s="1">
        <v>6670</v>
      </c>
      <c r="C6675" s="2" t="s">
        <v>4650</v>
      </c>
      <c r="F6675" s="550"/>
      <c r="R6675" s="1175"/>
    </row>
    <row r="6676" spans="1:18" ht="15.75" customHeight="1">
      <c r="A6676" s="1">
        <v>6671</v>
      </c>
      <c r="C6676" s="2" t="s">
        <v>4650</v>
      </c>
      <c r="F6676" s="550"/>
      <c r="R6676" s="1175"/>
    </row>
    <row r="6677" spans="1:18" ht="15.75" customHeight="1">
      <c r="A6677" s="1">
        <v>6672</v>
      </c>
      <c r="C6677" s="2" t="s">
        <v>4650</v>
      </c>
      <c r="F6677" s="550"/>
      <c r="R6677" s="1175"/>
    </row>
    <row r="6678" spans="1:18" ht="15.75" customHeight="1">
      <c r="A6678" s="1">
        <v>6673</v>
      </c>
      <c r="C6678" s="2" t="s">
        <v>4650</v>
      </c>
      <c r="F6678" s="550"/>
      <c r="R6678" s="1175"/>
    </row>
    <row r="6679" spans="1:18" ht="15.75" customHeight="1">
      <c r="A6679" s="1">
        <v>6674</v>
      </c>
      <c r="C6679" s="2" t="s">
        <v>4650</v>
      </c>
      <c r="F6679" s="550"/>
      <c r="R6679" s="1175"/>
    </row>
    <row r="6680" spans="1:18" ht="15.75" customHeight="1">
      <c r="A6680" s="1">
        <v>6675</v>
      </c>
      <c r="C6680" s="2" t="s">
        <v>4650</v>
      </c>
      <c r="F6680" s="550"/>
      <c r="R6680" s="1175"/>
    </row>
    <row r="6681" spans="1:18" ht="15.75" customHeight="1">
      <c r="A6681" s="1">
        <v>6676</v>
      </c>
      <c r="C6681" s="2" t="s">
        <v>4650</v>
      </c>
      <c r="F6681" s="550"/>
      <c r="R6681" s="1175"/>
    </row>
    <row r="6682" spans="1:18" ht="15.75" customHeight="1">
      <c r="A6682" s="1">
        <v>6677</v>
      </c>
      <c r="C6682" s="2" t="s">
        <v>4650</v>
      </c>
      <c r="F6682" s="550"/>
      <c r="R6682" s="1175"/>
    </row>
    <row r="6683" spans="1:18" ht="15" customHeight="1">
      <c r="A6683">
        <v>6678</v>
      </c>
      <c r="B6683" s="6">
        <f>'EstRev 6-10'!C219</f>
        <v>0</v>
      </c>
      <c r="C6683" s="2" t="s">
        <v>5200</v>
      </c>
      <c r="D6683" t="b">
        <f ca="1">E6683=B6683</f>
        <v>1</v>
      </c>
      <c r="E6683" cm="1">
        <f t="array" aca="1" ref="E6683" ca="1">IF(F6683&lt;&gt;"",INDIRECT("'"&amp;F6683&amp;"'!"&amp;G6683),"")</f>
        <v>0</v>
      </c>
      <c r="F6683" s="1175" t="s">
        <v>4465</v>
      </c>
      <c r="G6683" t="s">
        <v>5233</v>
      </c>
      <c r="H6683" s="3"/>
      <c r="I6683" s="3"/>
      <c r="J6683" s="3"/>
    </row>
    <row r="6684" spans="1:18" ht="15" customHeight="1">
      <c r="A6684">
        <v>6679</v>
      </c>
      <c r="B6684" s="6">
        <f>'EstRev 6-10'!C220</f>
        <v>0</v>
      </c>
      <c r="C6684" s="2" t="s">
        <v>5200</v>
      </c>
      <c r="D6684" t="b">
        <f ca="1">E6684=B6684</f>
        <v>1</v>
      </c>
      <c r="E6684" cm="1">
        <f t="array" aca="1" ref="E6684" ca="1">IF(F6684&lt;&gt;"",INDIRECT("'"&amp;F6684&amp;"'!"&amp;G6684),"")</f>
        <v>0</v>
      </c>
      <c r="F6684" s="1175" t="s">
        <v>4465</v>
      </c>
      <c r="G6684" t="s">
        <v>5234</v>
      </c>
      <c r="H6684" s="3"/>
      <c r="I6684" s="3"/>
      <c r="J6684" s="3"/>
    </row>
    <row r="6685" spans="1:18" ht="15" customHeight="1">
      <c r="A6685">
        <v>6680</v>
      </c>
      <c r="B6685" s="6">
        <f>'EstRev 6-10'!C221</f>
        <v>0</v>
      </c>
      <c r="C6685" s="2" t="s">
        <v>5200</v>
      </c>
      <c r="D6685" t="b">
        <f ca="1">E6685=B6685</f>
        <v>1</v>
      </c>
      <c r="E6685" cm="1">
        <f t="array" aca="1" ref="E6685" ca="1">IF(F6685&lt;&gt;"",INDIRECT("'"&amp;F6685&amp;"'!"&amp;G6685),"")</f>
        <v>0</v>
      </c>
      <c r="F6685" s="1175" t="s">
        <v>4465</v>
      </c>
      <c r="G6685" t="s">
        <v>5235</v>
      </c>
      <c r="H6685" s="3"/>
      <c r="I6685" s="3"/>
      <c r="J6685" s="3"/>
    </row>
    <row r="6686" spans="1:18" ht="15" customHeight="1">
      <c r="A6686">
        <v>6681</v>
      </c>
      <c r="B6686" s="6">
        <f>'EstRev 6-10'!C222</f>
        <v>0</v>
      </c>
      <c r="C6686" s="2" t="s">
        <v>5200</v>
      </c>
      <c r="D6686" t="b">
        <f ca="1">E6686=B6686</f>
        <v>1</v>
      </c>
      <c r="E6686" cm="1">
        <f t="array" aca="1" ref="E6686" ca="1">IF(F6686&lt;&gt;"",INDIRECT("'"&amp;F6686&amp;"'!"&amp;G6686),"")</f>
        <v>0</v>
      </c>
      <c r="F6686" s="1175" t="s">
        <v>4465</v>
      </c>
      <c r="G6686" t="s">
        <v>5236</v>
      </c>
      <c r="H6686" s="3"/>
      <c r="I6686" s="3"/>
      <c r="J6686" s="3"/>
    </row>
    <row r="6687" spans="1:18" ht="15.75" customHeight="1">
      <c r="A6687" s="1">
        <v>6682</v>
      </c>
      <c r="C6687" s="2" t="s">
        <v>4650</v>
      </c>
      <c r="F6687" s="550"/>
      <c r="R6687" s="1175"/>
    </row>
    <row r="6688" spans="1:18" ht="15.75" customHeight="1">
      <c r="A6688" s="1">
        <v>6683</v>
      </c>
      <c r="C6688" s="2" t="s">
        <v>4650</v>
      </c>
      <c r="F6688" s="550"/>
      <c r="R6688" s="1175"/>
    </row>
    <row r="6689" spans="1:18" ht="15.75" customHeight="1">
      <c r="A6689" s="1">
        <v>6684</v>
      </c>
      <c r="C6689" s="2" t="s">
        <v>4650</v>
      </c>
      <c r="F6689" s="550"/>
      <c r="R6689" s="1175"/>
    </row>
    <row r="6690" spans="1:18" ht="15.75" customHeight="1">
      <c r="A6690" s="1">
        <v>6685</v>
      </c>
      <c r="C6690" s="2" t="s">
        <v>4650</v>
      </c>
      <c r="F6690" s="550"/>
      <c r="R6690" s="1175"/>
    </row>
    <row r="6691" spans="1:18" ht="15.75" customHeight="1">
      <c r="A6691" s="1">
        <v>6686</v>
      </c>
      <c r="C6691" s="2" t="s">
        <v>4650</v>
      </c>
      <c r="F6691" s="550"/>
      <c r="R6691" s="1175"/>
    </row>
    <row r="6692" spans="1:18" ht="15.75" customHeight="1">
      <c r="A6692" s="1">
        <v>6687</v>
      </c>
      <c r="C6692" s="2" t="s">
        <v>4650</v>
      </c>
      <c r="F6692" s="550"/>
      <c r="R6692" s="1175"/>
    </row>
    <row r="6693" spans="1:18" ht="15.75" customHeight="1">
      <c r="A6693" s="1">
        <v>6688</v>
      </c>
      <c r="C6693" s="2" t="s">
        <v>4650</v>
      </c>
      <c r="F6693" s="550"/>
      <c r="R6693" s="1175"/>
    </row>
    <row r="6694" spans="1:18" ht="15.75" customHeight="1">
      <c r="A6694" s="1">
        <v>6689</v>
      </c>
      <c r="C6694" s="2" t="s">
        <v>4650</v>
      </c>
      <c r="F6694" s="550"/>
      <c r="R6694" s="1175"/>
    </row>
    <row r="6695" spans="1:18" ht="15.75" customHeight="1">
      <c r="A6695" s="1">
        <v>6690</v>
      </c>
      <c r="C6695" s="2" t="s">
        <v>4650</v>
      </c>
      <c r="F6695" s="550"/>
      <c r="R6695" s="1175"/>
    </row>
    <row r="6696" spans="1:18" ht="15.75" customHeight="1">
      <c r="A6696" s="1">
        <v>6691</v>
      </c>
      <c r="C6696" s="2" t="s">
        <v>4650</v>
      </c>
      <c r="F6696" s="550"/>
      <c r="R6696" s="1175"/>
    </row>
    <row r="6697" spans="1:18" ht="15.75" customHeight="1">
      <c r="A6697" s="1">
        <v>6692</v>
      </c>
      <c r="C6697" s="2" t="s">
        <v>4650</v>
      </c>
      <c r="F6697" s="550"/>
      <c r="R6697" s="1175"/>
    </row>
    <row r="6698" spans="1:18" ht="15" customHeight="1">
      <c r="A6698">
        <v>6693</v>
      </c>
      <c r="B6698" s="6">
        <f>'EstRev 6-10'!C223</f>
        <v>0</v>
      </c>
      <c r="C6698" s="2" t="s">
        <v>5200</v>
      </c>
      <c r="D6698" t="b">
        <f ca="1">E6698=B6698</f>
        <v>1</v>
      </c>
      <c r="E6698" cm="1">
        <f t="array" aca="1" ref="E6698" ca="1">IF(F6698&lt;&gt;"",INDIRECT("'"&amp;F6698&amp;"'!"&amp;G6698),"")</f>
        <v>0</v>
      </c>
      <c r="F6698" s="1175" t="s">
        <v>4465</v>
      </c>
      <c r="G6698" t="s">
        <v>5237</v>
      </c>
      <c r="H6698" s="3"/>
      <c r="I6698" s="3"/>
      <c r="J6698" s="3"/>
    </row>
    <row r="6699" spans="1:18" ht="15.75" customHeight="1">
      <c r="A6699" s="1">
        <v>6694</v>
      </c>
      <c r="C6699" s="2" t="s">
        <v>4650</v>
      </c>
      <c r="F6699" s="550"/>
      <c r="R6699" s="1175"/>
    </row>
    <row r="6700" spans="1:18" ht="15.75" customHeight="1">
      <c r="A6700" s="1">
        <v>6695</v>
      </c>
      <c r="C6700" s="2" t="s">
        <v>4650</v>
      </c>
      <c r="F6700" s="550"/>
      <c r="R6700" s="1175"/>
    </row>
    <row r="6701" spans="1:18" ht="15.75" customHeight="1">
      <c r="A6701" s="1">
        <v>6696</v>
      </c>
      <c r="C6701" s="2" t="s">
        <v>4650</v>
      </c>
      <c r="F6701" s="550"/>
      <c r="R6701" s="1175"/>
    </row>
    <row r="6702" spans="1:18" ht="15.75" customHeight="1">
      <c r="A6702" s="1">
        <v>6697</v>
      </c>
      <c r="C6702" s="2" t="s">
        <v>4650</v>
      </c>
      <c r="F6702" s="550"/>
      <c r="R6702" s="1175"/>
    </row>
    <row r="6703" spans="1:18" ht="15.75" customHeight="1">
      <c r="A6703" s="1">
        <v>6698</v>
      </c>
      <c r="C6703" s="2" t="s">
        <v>4650</v>
      </c>
      <c r="F6703" s="550"/>
      <c r="R6703" s="1175"/>
    </row>
    <row r="6704" spans="1:18" ht="15.75" customHeight="1">
      <c r="A6704" s="1">
        <v>6699</v>
      </c>
      <c r="C6704" s="2" t="s">
        <v>3581</v>
      </c>
      <c r="E6704" t="str" cm="1">
        <f t="array" aca="1" ref="E6704" ca="1">IF(F6704&lt;&gt;"",INDIRECT("'"&amp;F6704&amp;"'!"&amp;G6704),"")</f>
        <v/>
      </c>
      <c r="F6704" s="550"/>
      <c r="R6704" s="1175"/>
    </row>
    <row r="6705" spans="1:18" ht="15.75" customHeight="1">
      <c r="A6705" s="1">
        <v>6700</v>
      </c>
      <c r="C6705" s="2" t="s">
        <v>4650</v>
      </c>
      <c r="F6705" s="550"/>
      <c r="R6705" s="1175"/>
    </row>
    <row r="6706" spans="1:18" ht="15.75" customHeight="1">
      <c r="A6706" s="1">
        <v>6701</v>
      </c>
      <c r="C6706" s="2" t="s">
        <v>4650</v>
      </c>
      <c r="F6706" s="550"/>
      <c r="R6706" s="1175"/>
    </row>
    <row r="6707" spans="1:18" ht="15.75" customHeight="1">
      <c r="A6707" s="1">
        <v>6702</v>
      </c>
      <c r="C6707" s="2" t="s">
        <v>4650</v>
      </c>
      <c r="F6707" s="550"/>
      <c r="R6707" s="1175"/>
    </row>
    <row r="6708" spans="1:18" ht="15.75" customHeight="1">
      <c r="A6708" s="1">
        <v>6703</v>
      </c>
      <c r="C6708" s="2" t="s">
        <v>4650</v>
      </c>
      <c r="F6708" s="550"/>
      <c r="R6708" s="1175"/>
    </row>
    <row r="6709" spans="1:18" ht="15.75" customHeight="1">
      <c r="A6709" s="1">
        <v>6704</v>
      </c>
      <c r="C6709" s="2" t="s">
        <v>4650</v>
      </c>
      <c r="F6709" s="550"/>
      <c r="R6709" s="1175"/>
    </row>
    <row r="6710" spans="1:18" ht="15.75" customHeight="1">
      <c r="A6710" s="1">
        <v>6705</v>
      </c>
      <c r="C6710" s="2" t="s">
        <v>4650</v>
      </c>
      <c r="F6710" s="550"/>
      <c r="R6710" s="1175"/>
    </row>
    <row r="6711" spans="1:18" ht="15.75" customHeight="1">
      <c r="A6711" s="1">
        <v>6706</v>
      </c>
      <c r="C6711" s="2" t="s">
        <v>4650</v>
      </c>
      <c r="F6711" s="550"/>
      <c r="R6711" s="1175"/>
    </row>
    <row r="6712" spans="1:18" ht="15.75" customHeight="1">
      <c r="A6712" s="1">
        <v>6707</v>
      </c>
      <c r="C6712" s="2" t="s">
        <v>4650</v>
      </c>
      <c r="F6712" s="550"/>
      <c r="R6712" s="1175"/>
    </row>
    <row r="6713" spans="1:18" ht="15.75" customHeight="1">
      <c r="A6713" s="1">
        <v>6708</v>
      </c>
      <c r="C6713" s="2" t="s">
        <v>4650</v>
      </c>
      <c r="F6713" s="550"/>
      <c r="R6713" s="1175"/>
    </row>
    <row r="6714" spans="1:18" ht="15" customHeight="1">
      <c r="A6714">
        <v>6709</v>
      </c>
      <c r="B6714" s="6">
        <f>'EstRev 6-10'!D219</f>
        <v>0</v>
      </c>
      <c r="C6714" s="2" t="s">
        <v>5200</v>
      </c>
      <c r="D6714" t="b">
        <f ca="1">E6714=B6714</f>
        <v>1</v>
      </c>
      <c r="E6714" cm="1">
        <f t="array" aca="1" ref="E6714" ca="1">IF(F6714&lt;&gt;"",INDIRECT("'"&amp;F6714&amp;"'!"&amp;G6714),"")</f>
        <v>0</v>
      </c>
      <c r="F6714" s="1175" t="s">
        <v>4465</v>
      </c>
      <c r="G6714" t="s">
        <v>4354</v>
      </c>
      <c r="H6714" s="3"/>
      <c r="I6714" s="3"/>
      <c r="J6714" s="3"/>
    </row>
    <row r="6715" spans="1:18" ht="15" customHeight="1">
      <c r="A6715">
        <v>6710</v>
      </c>
      <c r="B6715" s="6">
        <f>'EstRev 6-10'!D220</f>
        <v>0</v>
      </c>
      <c r="C6715" s="2" t="s">
        <v>5200</v>
      </c>
      <c r="D6715" t="b">
        <f ca="1">E6715=B6715</f>
        <v>1</v>
      </c>
      <c r="E6715" cm="1">
        <f t="array" aca="1" ref="E6715" ca="1">IF(F6715&lt;&gt;"",INDIRECT("'"&amp;F6715&amp;"'!"&amp;G6715),"")</f>
        <v>0</v>
      </c>
      <c r="F6715" s="1175" t="s">
        <v>4465</v>
      </c>
      <c r="G6715" t="s">
        <v>5128</v>
      </c>
      <c r="H6715" s="3"/>
      <c r="I6715" s="3"/>
      <c r="J6715" s="3"/>
    </row>
    <row r="6716" spans="1:18" ht="15" customHeight="1">
      <c r="A6716">
        <v>6711</v>
      </c>
      <c r="B6716" s="6">
        <f>'EstRev 6-10'!D221</f>
        <v>0</v>
      </c>
      <c r="C6716" s="2" t="s">
        <v>5200</v>
      </c>
      <c r="D6716" t="b">
        <f ca="1">E6716=B6716</f>
        <v>1</v>
      </c>
      <c r="E6716" cm="1">
        <f t="array" aca="1" ref="E6716" ca="1">IF(F6716&lt;&gt;"",INDIRECT("'"&amp;F6716&amp;"'!"&amp;G6716),"")</f>
        <v>0</v>
      </c>
      <c r="F6716" s="1175" t="s">
        <v>4465</v>
      </c>
      <c r="G6716" t="s">
        <v>4355</v>
      </c>
      <c r="H6716" s="3"/>
      <c r="I6716" s="3"/>
      <c r="J6716" s="3"/>
    </row>
    <row r="6717" spans="1:18" ht="15" customHeight="1">
      <c r="A6717">
        <v>6712</v>
      </c>
      <c r="B6717" s="6">
        <f>'EstRev 6-10'!D222</f>
        <v>0</v>
      </c>
      <c r="C6717" s="2" t="s">
        <v>5200</v>
      </c>
      <c r="D6717" t="b">
        <f ca="1">E6717=B6717</f>
        <v>1</v>
      </c>
      <c r="E6717" cm="1">
        <f t="array" aca="1" ref="E6717" ca="1">IF(F6717&lt;&gt;"",INDIRECT("'"&amp;F6717&amp;"'!"&amp;G6717),"")</f>
        <v>0</v>
      </c>
      <c r="F6717" s="1175" t="s">
        <v>4465</v>
      </c>
      <c r="G6717" t="s">
        <v>5130</v>
      </c>
      <c r="H6717" s="3"/>
      <c r="I6717" s="3"/>
      <c r="J6717" s="3"/>
    </row>
    <row r="6718" spans="1:18" ht="15.75" customHeight="1">
      <c r="A6718" s="1">
        <v>6713</v>
      </c>
      <c r="C6718" s="2" t="s">
        <v>4650</v>
      </c>
      <c r="F6718" s="550"/>
      <c r="R6718" s="1175"/>
    </row>
    <row r="6719" spans="1:18" ht="15.75" customHeight="1">
      <c r="A6719" s="1">
        <v>6714</v>
      </c>
      <c r="C6719" s="2" t="s">
        <v>4650</v>
      </c>
      <c r="F6719" s="550"/>
      <c r="R6719" s="1175"/>
    </row>
    <row r="6720" spans="1:18" ht="15.75" customHeight="1">
      <c r="A6720" s="1">
        <v>6715</v>
      </c>
      <c r="C6720" s="2" t="s">
        <v>4650</v>
      </c>
      <c r="F6720" s="550"/>
      <c r="R6720" s="1175"/>
    </row>
    <row r="6721" spans="1:18" ht="15.75" customHeight="1">
      <c r="A6721" s="1">
        <v>6716</v>
      </c>
      <c r="C6721" s="2" t="s">
        <v>4650</v>
      </c>
      <c r="F6721" s="550"/>
      <c r="R6721" s="1175"/>
    </row>
    <row r="6722" spans="1:18" ht="15.75" customHeight="1">
      <c r="A6722" s="1">
        <v>6717</v>
      </c>
      <c r="C6722" s="2" t="s">
        <v>4650</v>
      </c>
      <c r="F6722" s="550"/>
      <c r="R6722" s="1175"/>
    </row>
    <row r="6723" spans="1:18" ht="15.75" customHeight="1">
      <c r="A6723" s="1">
        <v>6718</v>
      </c>
      <c r="C6723" s="2" t="s">
        <v>4650</v>
      </c>
      <c r="F6723" s="550"/>
      <c r="R6723" s="1175"/>
    </row>
    <row r="6724" spans="1:18" ht="15.75" customHeight="1">
      <c r="A6724" s="1">
        <v>6719</v>
      </c>
      <c r="C6724" s="2" t="s">
        <v>4650</v>
      </c>
      <c r="F6724" s="550"/>
      <c r="R6724" s="1175"/>
    </row>
    <row r="6725" spans="1:18" ht="15.75" customHeight="1">
      <c r="A6725" s="1">
        <v>6720</v>
      </c>
      <c r="C6725" s="2" t="s">
        <v>4650</v>
      </c>
      <c r="F6725" s="550"/>
      <c r="R6725" s="1175"/>
    </row>
    <row r="6726" spans="1:18" ht="15.75" customHeight="1">
      <c r="A6726" s="1">
        <v>6721</v>
      </c>
      <c r="C6726" s="2" t="s">
        <v>4650</v>
      </c>
      <c r="F6726" s="550"/>
      <c r="R6726" s="1175"/>
    </row>
    <row r="6727" spans="1:18" ht="15.75" customHeight="1">
      <c r="A6727" s="1">
        <v>6722</v>
      </c>
      <c r="C6727" s="2" t="s">
        <v>4650</v>
      </c>
      <c r="F6727" s="550"/>
      <c r="R6727" s="1175"/>
    </row>
    <row r="6728" spans="1:18" ht="15.75" customHeight="1">
      <c r="A6728" s="1">
        <v>6723</v>
      </c>
      <c r="C6728" s="2" t="s">
        <v>4650</v>
      </c>
      <c r="F6728" s="550"/>
      <c r="R6728" s="1175"/>
    </row>
    <row r="6729" spans="1:18" ht="15" customHeight="1">
      <c r="A6729">
        <v>6724</v>
      </c>
      <c r="B6729" s="6">
        <f>'EstRev 6-10'!D223</f>
        <v>0</v>
      </c>
      <c r="C6729" s="2" t="s">
        <v>5200</v>
      </c>
      <c r="D6729" t="b">
        <f ca="1">E6729=B6729</f>
        <v>1</v>
      </c>
      <c r="E6729" cm="1">
        <f t="array" aca="1" ref="E6729" ca="1">IF(F6729&lt;&gt;"",INDIRECT("'"&amp;F6729&amp;"'!"&amp;G6729),"")</f>
        <v>0</v>
      </c>
      <c r="F6729" s="1175" t="s">
        <v>4465</v>
      </c>
      <c r="G6729" t="s">
        <v>4311</v>
      </c>
      <c r="H6729" s="3"/>
      <c r="I6729" s="3"/>
      <c r="J6729" s="3"/>
    </row>
    <row r="6730" spans="1:18" ht="15.75" customHeight="1">
      <c r="A6730" s="1">
        <v>6725</v>
      </c>
      <c r="C6730" s="2" t="s">
        <v>4650</v>
      </c>
      <c r="F6730" s="550"/>
      <c r="R6730" s="1175"/>
    </row>
    <row r="6731" spans="1:18" ht="15.75" customHeight="1">
      <c r="A6731" s="1">
        <v>6726</v>
      </c>
      <c r="C6731" s="2" t="s">
        <v>5200</v>
      </c>
      <c r="E6731" t="str" cm="1">
        <f t="array" aca="1" ref="E6731" ca="1">IF(F6731&lt;&gt;"",INDIRECT("'"&amp;F6731&amp;"'!"&amp;G6731),"")</f>
        <v/>
      </c>
      <c r="F6731" s="550"/>
      <c r="R6731" s="1175"/>
    </row>
    <row r="6732" spans="1:18" ht="15.75" customHeight="1">
      <c r="A6732" s="1">
        <v>6727</v>
      </c>
      <c r="C6732" s="2" t="s">
        <v>4650</v>
      </c>
      <c r="F6732" s="550"/>
      <c r="R6732" s="1175"/>
    </row>
    <row r="6733" spans="1:18" ht="15.75" customHeight="1">
      <c r="A6733" s="1">
        <v>6728</v>
      </c>
      <c r="C6733" s="2" t="s">
        <v>4650</v>
      </c>
      <c r="F6733" s="550"/>
      <c r="R6733" s="1175"/>
    </row>
    <row r="6734" spans="1:18" ht="15.75" customHeight="1">
      <c r="A6734" s="1">
        <v>6729</v>
      </c>
      <c r="C6734" s="2" t="s">
        <v>4650</v>
      </c>
      <c r="F6734" s="550"/>
      <c r="R6734" s="1175"/>
    </row>
    <row r="6735" spans="1:18" ht="15.75" customHeight="1">
      <c r="A6735" s="1">
        <v>6730</v>
      </c>
      <c r="C6735" s="2" t="s">
        <v>4650</v>
      </c>
      <c r="F6735" s="550"/>
      <c r="R6735" s="1175"/>
    </row>
    <row r="6736" spans="1:18" ht="15.75" customHeight="1">
      <c r="A6736" s="1">
        <v>6731</v>
      </c>
      <c r="C6736" s="2" t="s">
        <v>4650</v>
      </c>
      <c r="F6736" s="550"/>
      <c r="R6736" s="1175"/>
    </row>
    <row r="6737" spans="1:18" ht="15.75" customHeight="1">
      <c r="A6737" s="1">
        <v>6732</v>
      </c>
      <c r="C6737" s="2" t="s">
        <v>4650</v>
      </c>
      <c r="F6737" s="550"/>
      <c r="R6737" s="1175"/>
    </row>
    <row r="6738" spans="1:18" ht="15.75" customHeight="1">
      <c r="A6738" s="1">
        <v>6733</v>
      </c>
      <c r="C6738" s="2" t="s">
        <v>4650</v>
      </c>
      <c r="F6738" s="550"/>
      <c r="R6738" s="1175"/>
    </row>
    <row r="6739" spans="1:18" ht="15.75" customHeight="1">
      <c r="A6739" s="1">
        <v>6734</v>
      </c>
      <c r="C6739" s="2" t="s">
        <v>4650</v>
      </c>
      <c r="F6739" s="550"/>
      <c r="R6739" s="1175"/>
    </row>
    <row r="6740" spans="1:18" ht="15.75" customHeight="1">
      <c r="A6740" s="1">
        <v>6735</v>
      </c>
      <c r="C6740" s="2" t="s">
        <v>5200</v>
      </c>
      <c r="E6740" t="str" cm="1">
        <f t="array" aca="1" ref="E6740" ca="1">IF(F6740&lt;&gt;"",INDIRECT("'"&amp;F6740&amp;"'!"&amp;G6740),"")</f>
        <v/>
      </c>
      <c r="F6740" s="550"/>
      <c r="R6740" s="1175"/>
    </row>
    <row r="6741" spans="1:18" ht="15.75" customHeight="1">
      <c r="A6741" s="1">
        <v>6736</v>
      </c>
      <c r="C6741" s="2" t="s">
        <v>5200</v>
      </c>
      <c r="E6741" t="str" cm="1">
        <f t="array" aca="1" ref="E6741" ca="1">IF(F6741&lt;&gt;"",INDIRECT("'"&amp;F6741&amp;"'!"&amp;G6741),"")</f>
        <v/>
      </c>
      <c r="F6741" s="550"/>
      <c r="R6741" s="1175"/>
    </row>
    <row r="6742" spans="1:18" ht="15.75" customHeight="1">
      <c r="A6742" s="1">
        <v>6737</v>
      </c>
      <c r="C6742" s="2" t="s">
        <v>4650</v>
      </c>
      <c r="F6742" s="550"/>
      <c r="R6742" s="1175"/>
    </row>
    <row r="6743" spans="1:18" ht="15.75" customHeight="1">
      <c r="A6743" s="1">
        <v>6738</v>
      </c>
      <c r="C6743" s="2" t="s">
        <v>4650</v>
      </c>
      <c r="F6743" s="550"/>
      <c r="R6743" s="1175"/>
    </row>
    <row r="6744" spans="1:18" ht="15" customHeight="1">
      <c r="A6744">
        <v>6739</v>
      </c>
      <c r="B6744" s="6">
        <f>'EstRev 6-10'!E219</f>
        <v>0</v>
      </c>
      <c r="C6744" s="2" t="s">
        <v>5200</v>
      </c>
      <c r="D6744" t="b">
        <f ca="1">E6744=B6744</f>
        <v>1</v>
      </c>
      <c r="E6744" cm="1">
        <f t="array" aca="1" ref="E6744" ca="1">IF(F6744&lt;&gt;"",INDIRECT("'"&amp;F6744&amp;"'!"&amp;G6744),"")</f>
        <v>0</v>
      </c>
      <c r="F6744" s="1175" t="s">
        <v>4465</v>
      </c>
      <c r="G6744" t="s">
        <v>5238</v>
      </c>
      <c r="H6744" s="3"/>
      <c r="I6744" s="3"/>
      <c r="J6744" s="3"/>
    </row>
    <row r="6745" spans="1:18" ht="15" customHeight="1">
      <c r="A6745">
        <v>6740</v>
      </c>
      <c r="B6745" s="6">
        <f>'EstRev 6-10'!E220</f>
        <v>0</v>
      </c>
      <c r="C6745" s="2" t="s">
        <v>5200</v>
      </c>
      <c r="D6745" t="b">
        <f ca="1">E6745=B6745</f>
        <v>1</v>
      </c>
      <c r="E6745" cm="1">
        <f t="array" aca="1" ref="E6745" ca="1">IF(F6745&lt;&gt;"",INDIRECT("'"&amp;F6745&amp;"'!"&amp;G6745),"")</f>
        <v>0</v>
      </c>
      <c r="F6745" s="1175" t="s">
        <v>4465</v>
      </c>
      <c r="G6745" t="s">
        <v>5239</v>
      </c>
      <c r="H6745" s="3"/>
      <c r="I6745" s="3"/>
      <c r="J6745" s="3"/>
    </row>
    <row r="6746" spans="1:18" ht="15" customHeight="1">
      <c r="A6746">
        <v>6741</v>
      </c>
      <c r="B6746" s="6">
        <f>'EstRev 6-10'!E221</f>
        <v>0</v>
      </c>
      <c r="C6746" s="2" t="s">
        <v>5200</v>
      </c>
      <c r="D6746" t="b">
        <f ca="1">E6746=B6746</f>
        <v>1</v>
      </c>
      <c r="E6746" cm="1">
        <f t="array" aca="1" ref="E6746" ca="1">IF(F6746&lt;&gt;"",INDIRECT("'"&amp;F6746&amp;"'!"&amp;G6746),"")</f>
        <v>0</v>
      </c>
      <c r="F6746" s="1175" t="s">
        <v>4465</v>
      </c>
      <c r="G6746" t="s">
        <v>5240</v>
      </c>
      <c r="H6746" s="3"/>
      <c r="I6746" s="3"/>
      <c r="J6746" s="3"/>
    </row>
    <row r="6747" spans="1:18" ht="15" customHeight="1">
      <c r="A6747">
        <v>6742</v>
      </c>
      <c r="B6747" s="6">
        <f>'EstRev 6-10'!E222</f>
        <v>0</v>
      </c>
      <c r="C6747" s="2" t="s">
        <v>5200</v>
      </c>
      <c r="D6747" t="b">
        <f ca="1">E6747=B6747</f>
        <v>1</v>
      </c>
      <c r="E6747" cm="1">
        <f t="array" aca="1" ref="E6747" ca="1">IF(F6747&lt;&gt;"",INDIRECT("'"&amp;F6747&amp;"'!"&amp;G6747),"")</f>
        <v>0</v>
      </c>
      <c r="F6747" s="1175" t="s">
        <v>4465</v>
      </c>
      <c r="G6747" t="s">
        <v>5241</v>
      </c>
      <c r="H6747" s="3"/>
      <c r="I6747" s="3"/>
      <c r="J6747" s="3"/>
    </row>
    <row r="6748" spans="1:18" ht="15.75" customHeight="1">
      <c r="A6748" s="1">
        <v>6743</v>
      </c>
      <c r="C6748" s="2" t="s">
        <v>4650</v>
      </c>
      <c r="F6748" s="550"/>
      <c r="R6748" s="1175"/>
    </row>
    <row r="6749" spans="1:18" ht="15.75" customHeight="1">
      <c r="A6749" s="1">
        <v>6744</v>
      </c>
      <c r="C6749" s="2" t="s">
        <v>4650</v>
      </c>
      <c r="F6749" s="550"/>
      <c r="R6749" s="1175"/>
    </row>
    <row r="6750" spans="1:18" ht="15.75" customHeight="1">
      <c r="A6750" s="1">
        <v>6745</v>
      </c>
      <c r="C6750" s="2" t="s">
        <v>4650</v>
      </c>
      <c r="F6750" s="550"/>
      <c r="R6750" s="1175"/>
    </row>
    <row r="6751" spans="1:18" ht="15.75" customHeight="1">
      <c r="A6751" s="1">
        <v>6746</v>
      </c>
      <c r="C6751" s="2" t="s">
        <v>4650</v>
      </c>
      <c r="F6751" s="550"/>
      <c r="R6751" s="1175"/>
    </row>
    <row r="6752" spans="1:18" ht="15.75" customHeight="1">
      <c r="A6752" s="1">
        <v>6747</v>
      </c>
      <c r="C6752" s="2" t="s">
        <v>4650</v>
      </c>
      <c r="F6752" s="550"/>
      <c r="R6752" s="1175"/>
    </row>
    <row r="6753" spans="1:18" ht="15.75" customHeight="1">
      <c r="A6753" s="1">
        <v>6748</v>
      </c>
      <c r="C6753" s="2" t="s">
        <v>4650</v>
      </c>
      <c r="F6753" s="550"/>
      <c r="R6753" s="1175"/>
    </row>
    <row r="6754" spans="1:18" ht="15.75" customHeight="1">
      <c r="A6754" s="1">
        <v>6749</v>
      </c>
      <c r="C6754" s="2" t="s">
        <v>4650</v>
      </c>
      <c r="F6754" s="550"/>
      <c r="R6754" s="1175"/>
    </row>
    <row r="6755" spans="1:18" ht="15.75" customHeight="1">
      <c r="A6755" s="1">
        <v>6750</v>
      </c>
      <c r="C6755" s="2" t="s">
        <v>4650</v>
      </c>
      <c r="F6755" s="550"/>
      <c r="R6755" s="1175"/>
    </row>
    <row r="6756" spans="1:18" ht="15.75" customHeight="1">
      <c r="A6756" s="1">
        <v>6751</v>
      </c>
      <c r="C6756" s="2" t="s">
        <v>4650</v>
      </c>
      <c r="F6756" s="550"/>
      <c r="R6756" s="1175"/>
    </row>
    <row r="6757" spans="1:18" ht="15.75" customHeight="1">
      <c r="A6757" s="1">
        <v>6752</v>
      </c>
      <c r="C6757" s="2" t="s">
        <v>4650</v>
      </c>
      <c r="F6757" s="550"/>
      <c r="R6757" s="1175"/>
    </row>
    <row r="6758" spans="1:18" ht="15.75" customHeight="1">
      <c r="A6758" s="1">
        <v>6753</v>
      </c>
      <c r="C6758" s="2" t="s">
        <v>4650</v>
      </c>
      <c r="F6758" s="550"/>
      <c r="R6758" s="1175"/>
    </row>
    <row r="6759" spans="1:18" ht="15" customHeight="1">
      <c r="A6759">
        <v>6754</v>
      </c>
      <c r="B6759" s="6">
        <f>'EstRev 6-10'!E223</f>
        <v>0</v>
      </c>
      <c r="C6759" s="2" t="s">
        <v>5200</v>
      </c>
      <c r="D6759" t="b">
        <f ca="1">E6759=B6759</f>
        <v>1</v>
      </c>
      <c r="E6759" cm="1">
        <f t="array" aca="1" ref="E6759" ca="1">IF(F6759&lt;&gt;"",INDIRECT("'"&amp;F6759&amp;"'!"&amp;G6759),"")</f>
        <v>0</v>
      </c>
      <c r="F6759" s="1175" t="s">
        <v>4465</v>
      </c>
      <c r="G6759" t="s">
        <v>5242</v>
      </c>
      <c r="H6759" s="3"/>
      <c r="I6759" s="3"/>
      <c r="J6759" s="3"/>
    </row>
    <row r="6760" spans="1:18" ht="15.75" customHeight="1">
      <c r="A6760" s="1">
        <v>6755</v>
      </c>
      <c r="C6760" s="2" t="s">
        <v>4650</v>
      </c>
      <c r="F6760" s="550"/>
      <c r="R6760" s="1175"/>
    </row>
    <row r="6761" spans="1:18" ht="15.75" customHeight="1">
      <c r="A6761" s="1">
        <v>6756</v>
      </c>
      <c r="C6761" s="2" t="s">
        <v>4650</v>
      </c>
      <c r="F6761" s="550"/>
      <c r="R6761" s="1175"/>
    </row>
    <row r="6762" spans="1:18" ht="15.75" customHeight="1">
      <c r="A6762" s="1">
        <v>6757</v>
      </c>
      <c r="C6762" s="2" t="s">
        <v>4650</v>
      </c>
      <c r="F6762" s="550"/>
      <c r="R6762" s="1175"/>
    </row>
    <row r="6763" spans="1:18" ht="15.75" customHeight="1">
      <c r="A6763" s="1">
        <v>6758</v>
      </c>
      <c r="C6763" s="2" t="s">
        <v>4650</v>
      </c>
      <c r="F6763" s="550"/>
      <c r="R6763" s="1175"/>
    </row>
    <row r="6764" spans="1:18" ht="15.75" customHeight="1">
      <c r="A6764" s="1">
        <v>6759</v>
      </c>
      <c r="C6764" s="2" t="s">
        <v>4650</v>
      </c>
      <c r="F6764" s="550"/>
      <c r="R6764" s="1175"/>
    </row>
    <row r="6765" spans="1:18" ht="15.75" customHeight="1">
      <c r="A6765" s="1">
        <v>6760</v>
      </c>
      <c r="C6765" s="2" t="s">
        <v>4650</v>
      </c>
      <c r="F6765" s="550"/>
      <c r="R6765" s="1175"/>
    </row>
    <row r="6766" spans="1:18" ht="15.75" customHeight="1">
      <c r="A6766" s="1">
        <v>6761</v>
      </c>
      <c r="C6766" s="2" t="s">
        <v>4650</v>
      </c>
      <c r="F6766" s="550"/>
      <c r="R6766" s="1175"/>
    </row>
    <row r="6767" spans="1:18" ht="15.75" customHeight="1">
      <c r="A6767" s="1">
        <v>6762</v>
      </c>
      <c r="C6767" s="2" t="s">
        <v>4650</v>
      </c>
      <c r="F6767" s="550"/>
      <c r="R6767" s="1175"/>
    </row>
    <row r="6768" spans="1:18" ht="15.75" customHeight="1">
      <c r="A6768" s="1">
        <v>6763</v>
      </c>
      <c r="C6768" s="2" t="s">
        <v>4650</v>
      </c>
      <c r="F6768" s="550"/>
      <c r="R6768" s="1175"/>
    </row>
    <row r="6769" spans="1:18" ht="15.75" customHeight="1">
      <c r="A6769" s="1">
        <v>6764</v>
      </c>
      <c r="C6769" s="2" t="s">
        <v>4650</v>
      </c>
      <c r="F6769" s="550"/>
      <c r="R6769" s="1175"/>
    </row>
    <row r="6770" spans="1:18" ht="15.75" customHeight="1">
      <c r="A6770" s="1">
        <v>6765</v>
      </c>
      <c r="C6770" s="2" t="s">
        <v>4650</v>
      </c>
      <c r="F6770" s="550"/>
      <c r="R6770" s="1175"/>
    </row>
    <row r="6771" spans="1:18" ht="15.75" customHeight="1">
      <c r="A6771" s="1">
        <v>6766</v>
      </c>
      <c r="C6771" s="2" t="s">
        <v>5200</v>
      </c>
      <c r="E6771" t="str" cm="1">
        <f t="array" aca="1" ref="E6771" ca="1">IF(F6771&lt;&gt;"",INDIRECT("'"&amp;F6771&amp;"'!"&amp;G6771),"")</f>
        <v/>
      </c>
      <c r="F6771" s="550"/>
      <c r="R6771" s="1175"/>
    </row>
    <row r="6772" spans="1:18" ht="15.75" customHeight="1">
      <c r="A6772" s="1">
        <v>6767</v>
      </c>
      <c r="C6772" s="2" t="s">
        <v>4650</v>
      </c>
      <c r="F6772" s="550"/>
      <c r="R6772" s="1175"/>
    </row>
    <row r="6773" spans="1:18" ht="15.75" customHeight="1">
      <c r="A6773" s="1">
        <v>6768</v>
      </c>
      <c r="C6773" s="2" t="s">
        <v>4650</v>
      </c>
      <c r="F6773" s="550"/>
      <c r="R6773" s="1175"/>
    </row>
    <row r="6774" spans="1:18" ht="15" customHeight="1">
      <c r="A6774">
        <v>6769</v>
      </c>
      <c r="B6774" s="6">
        <f>'EstRev 6-10'!F219</f>
        <v>0</v>
      </c>
      <c r="C6774" s="2" t="s">
        <v>5200</v>
      </c>
      <c r="D6774" t="b">
        <f ca="1">E6774=B6774</f>
        <v>1</v>
      </c>
      <c r="E6774" cm="1">
        <f t="array" aca="1" ref="E6774" ca="1">IF(F6774&lt;&gt;"",INDIRECT("'"&amp;F6774&amp;"'!"&amp;G6774),"")</f>
        <v>0</v>
      </c>
      <c r="F6774" s="1175" t="s">
        <v>4465</v>
      </c>
      <c r="G6774" t="s">
        <v>5243</v>
      </c>
      <c r="H6774" s="3"/>
      <c r="I6774" s="3"/>
      <c r="J6774" s="3"/>
    </row>
    <row r="6775" spans="1:18" ht="15" customHeight="1">
      <c r="A6775">
        <v>6770</v>
      </c>
      <c r="B6775" s="6">
        <f>'EstRev 6-10'!F220</f>
        <v>0</v>
      </c>
      <c r="C6775" s="2" t="s">
        <v>5200</v>
      </c>
      <c r="D6775" t="b">
        <f ca="1">E6775=B6775</f>
        <v>1</v>
      </c>
      <c r="E6775" cm="1">
        <f t="array" aca="1" ref="E6775" ca="1">IF(F6775&lt;&gt;"",INDIRECT("'"&amp;F6775&amp;"'!"&amp;G6775),"")</f>
        <v>0</v>
      </c>
      <c r="F6775" s="1175" t="s">
        <v>4465</v>
      </c>
      <c r="G6775" t="s">
        <v>5244</v>
      </c>
      <c r="H6775" s="3"/>
      <c r="I6775" s="3"/>
      <c r="J6775" s="3"/>
    </row>
    <row r="6776" spans="1:18" ht="15" customHeight="1">
      <c r="A6776">
        <v>6771</v>
      </c>
      <c r="B6776" s="6">
        <f>'EstRev 6-10'!F221</f>
        <v>0</v>
      </c>
      <c r="C6776" s="2" t="s">
        <v>5200</v>
      </c>
      <c r="D6776" t="b">
        <f ca="1">E6776=B6776</f>
        <v>1</v>
      </c>
      <c r="E6776" cm="1">
        <f t="array" aca="1" ref="E6776" ca="1">IF(F6776&lt;&gt;"",INDIRECT("'"&amp;F6776&amp;"'!"&amp;G6776),"")</f>
        <v>0</v>
      </c>
      <c r="F6776" s="1175" t="s">
        <v>4465</v>
      </c>
      <c r="G6776" t="s">
        <v>5245</v>
      </c>
      <c r="H6776" s="3"/>
      <c r="I6776" s="3"/>
      <c r="J6776" s="3"/>
    </row>
    <row r="6777" spans="1:18" ht="15" customHeight="1">
      <c r="A6777">
        <v>6772</v>
      </c>
      <c r="B6777" s="6">
        <f>'EstRev 6-10'!F222</f>
        <v>0</v>
      </c>
      <c r="C6777" s="2" t="s">
        <v>5200</v>
      </c>
      <c r="D6777" t="b">
        <f ca="1">E6777=B6777</f>
        <v>1</v>
      </c>
      <c r="E6777" cm="1">
        <f t="array" aca="1" ref="E6777" ca="1">IF(F6777&lt;&gt;"",INDIRECT("'"&amp;F6777&amp;"'!"&amp;G6777),"")</f>
        <v>0</v>
      </c>
      <c r="F6777" s="1175" t="s">
        <v>4465</v>
      </c>
      <c r="G6777" t="s">
        <v>5246</v>
      </c>
      <c r="H6777" s="3"/>
      <c r="I6777" s="3"/>
      <c r="J6777" s="3"/>
    </row>
    <row r="6778" spans="1:18" ht="15.75" customHeight="1">
      <c r="A6778" s="1">
        <v>6773</v>
      </c>
      <c r="C6778" s="2" t="s">
        <v>4650</v>
      </c>
      <c r="F6778" s="550"/>
      <c r="R6778" s="1175"/>
    </row>
    <row r="6779" spans="1:18" ht="15.75" customHeight="1">
      <c r="A6779" s="1">
        <v>6774</v>
      </c>
      <c r="C6779" s="2" t="s">
        <v>4650</v>
      </c>
      <c r="F6779" s="550"/>
      <c r="R6779" s="1175"/>
    </row>
    <row r="6780" spans="1:18" ht="15.75" customHeight="1">
      <c r="A6780" s="1">
        <v>6775</v>
      </c>
      <c r="C6780" s="2" t="s">
        <v>4650</v>
      </c>
      <c r="F6780" s="550"/>
      <c r="R6780" s="1175"/>
    </row>
    <row r="6781" spans="1:18" ht="15.75" customHeight="1">
      <c r="A6781" s="1">
        <v>6776</v>
      </c>
      <c r="C6781" s="2" t="s">
        <v>4650</v>
      </c>
      <c r="F6781" s="550"/>
      <c r="R6781" s="1175"/>
    </row>
    <row r="6782" spans="1:18" ht="15.75" customHeight="1">
      <c r="A6782" s="1">
        <v>6777</v>
      </c>
      <c r="C6782" s="2" t="s">
        <v>4650</v>
      </c>
      <c r="F6782" s="550"/>
      <c r="R6782" s="1175"/>
    </row>
    <row r="6783" spans="1:18" ht="15.75" customHeight="1">
      <c r="A6783" s="1">
        <v>6778</v>
      </c>
      <c r="C6783" s="2" t="s">
        <v>4650</v>
      </c>
      <c r="F6783" s="550"/>
      <c r="R6783" s="1175"/>
    </row>
    <row r="6784" spans="1:18" ht="15.75" customHeight="1">
      <c r="A6784" s="1">
        <v>6779</v>
      </c>
      <c r="C6784" s="2" t="s">
        <v>4650</v>
      </c>
      <c r="F6784" s="550"/>
      <c r="R6784" s="1175"/>
    </row>
    <row r="6785" spans="1:18" ht="15.75" customHeight="1">
      <c r="A6785" s="1">
        <v>6780</v>
      </c>
      <c r="C6785" s="2" t="s">
        <v>4650</v>
      </c>
      <c r="F6785" s="550"/>
      <c r="R6785" s="1175"/>
    </row>
    <row r="6786" spans="1:18" ht="15.75" customHeight="1">
      <c r="A6786" s="1">
        <v>6781</v>
      </c>
      <c r="C6786" s="2" t="s">
        <v>4650</v>
      </c>
      <c r="F6786" s="550"/>
      <c r="R6786" s="1175"/>
    </row>
    <row r="6787" spans="1:18" ht="15.75" customHeight="1">
      <c r="A6787" s="1">
        <v>6782</v>
      </c>
      <c r="C6787" s="2" t="s">
        <v>4650</v>
      </c>
      <c r="F6787" s="550"/>
      <c r="R6787" s="1175"/>
    </row>
    <row r="6788" spans="1:18" ht="15.75" customHeight="1">
      <c r="A6788" s="1">
        <v>6783</v>
      </c>
      <c r="C6788" s="2" t="s">
        <v>4650</v>
      </c>
      <c r="F6788" s="550"/>
      <c r="R6788" s="1175"/>
    </row>
    <row r="6789" spans="1:18" ht="15" customHeight="1">
      <c r="A6789">
        <v>6784</v>
      </c>
      <c r="B6789" s="6">
        <f>'EstRev 6-10'!F223</f>
        <v>0</v>
      </c>
      <c r="C6789" s="2" t="s">
        <v>5200</v>
      </c>
      <c r="D6789" t="b">
        <f ca="1">E6789=B6789</f>
        <v>1</v>
      </c>
      <c r="E6789" cm="1">
        <f t="array" aca="1" ref="E6789" ca="1">IF(F6789&lt;&gt;"",INDIRECT("'"&amp;F6789&amp;"'!"&amp;G6789),"")</f>
        <v>0</v>
      </c>
      <c r="F6789" s="1175" t="s">
        <v>4465</v>
      </c>
      <c r="G6789" t="s">
        <v>5247</v>
      </c>
      <c r="H6789" s="3"/>
      <c r="I6789" s="3"/>
      <c r="J6789" s="3"/>
    </row>
    <row r="6790" spans="1:18" ht="15.75" customHeight="1">
      <c r="A6790" s="1">
        <v>6785</v>
      </c>
      <c r="C6790" s="2" t="s">
        <v>4650</v>
      </c>
      <c r="F6790" s="550"/>
      <c r="R6790" s="1175"/>
    </row>
    <row r="6791" spans="1:18" ht="15.75" customHeight="1">
      <c r="A6791" s="1">
        <v>6786</v>
      </c>
      <c r="C6791" s="2" t="s">
        <v>4650</v>
      </c>
      <c r="F6791" s="550"/>
      <c r="R6791" s="1175"/>
    </row>
    <row r="6792" spans="1:18" ht="15.75" customHeight="1">
      <c r="A6792" s="1">
        <v>6787</v>
      </c>
      <c r="C6792" s="2" t="s">
        <v>4650</v>
      </c>
      <c r="F6792" s="550"/>
      <c r="R6792" s="1175"/>
    </row>
    <row r="6793" spans="1:18" ht="15.75" customHeight="1">
      <c r="A6793" s="1">
        <v>6788</v>
      </c>
      <c r="C6793" s="2" t="s">
        <v>4650</v>
      </c>
      <c r="F6793" s="550"/>
      <c r="R6793" s="1175"/>
    </row>
    <row r="6794" spans="1:18" ht="15.75" customHeight="1">
      <c r="A6794" s="1">
        <v>6789</v>
      </c>
      <c r="C6794" s="2" t="s">
        <v>4650</v>
      </c>
      <c r="F6794" s="550"/>
      <c r="R6794" s="1175"/>
    </row>
    <row r="6795" spans="1:18" ht="15.75" customHeight="1">
      <c r="A6795" s="1">
        <v>6790</v>
      </c>
      <c r="C6795" s="2" t="s">
        <v>4650</v>
      </c>
      <c r="F6795" s="550"/>
      <c r="R6795" s="1175"/>
    </row>
    <row r="6796" spans="1:18" ht="15.75" customHeight="1">
      <c r="A6796" s="1">
        <v>6791</v>
      </c>
      <c r="C6796" s="2" t="s">
        <v>4650</v>
      </c>
      <c r="F6796" s="550"/>
      <c r="R6796" s="1175"/>
    </row>
    <row r="6797" spans="1:18" ht="15.75" customHeight="1">
      <c r="A6797" s="1">
        <v>6792</v>
      </c>
      <c r="C6797" s="2" t="s">
        <v>4650</v>
      </c>
      <c r="F6797" s="550"/>
      <c r="R6797" s="1175"/>
    </row>
    <row r="6798" spans="1:18" ht="15.75" customHeight="1">
      <c r="A6798" s="1">
        <v>6793</v>
      </c>
      <c r="C6798" s="2" t="s">
        <v>4650</v>
      </c>
      <c r="F6798" s="550"/>
      <c r="R6798" s="1175"/>
    </row>
    <row r="6799" spans="1:18" ht="15.75" customHeight="1">
      <c r="A6799" s="1">
        <v>6794</v>
      </c>
      <c r="C6799" s="2" t="s">
        <v>4650</v>
      </c>
      <c r="F6799" s="550"/>
      <c r="R6799" s="1175"/>
    </row>
    <row r="6800" spans="1:18" ht="15.75" customHeight="1">
      <c r="A6800" s="1">
        <v>6795</v>
      </c>
      <c r="C6800" s="2" t="s">
        <v>4650</v>
      </c>
      <c r="F6800" s="550"/>
      <c r="R6800" s="1175"/>
    </row>
    <row r="6801" spans="1:18" ht="15.75" customHeight="1">
      <c r="A6801" s="1">
        <v>6796</v>
      </c>
      <c r="C6801" s="2" t="s">
        <v>5200</v>
      </c>
      <c r="E6801" t="str" cm="1">
        <f t="array" aca="1" ref="E6801" ca="1">IF(F6801&lt;&gt;"",INDIRECT("'"&amp;F6801&amp;"'!"&amp;G6801),"")</f>
        <v/>
      </c>
      <c r="F6801" s="550"/>
      <c r="R6801" s="1175"/>
    </row>
    <row r="6802" spans="1:18" ht="15.75" customHeight="1">
      <c r="A6802" s="1">
        <v>6797</v>
      </c>
      <c r="C6802" s="2" t="s">
        <v>4650</v>
      </c>
      <c r="F6802" s="550"/>
      <c r="R6802" s="1175"/>
    </row>
    <row r="6803" spans="1:18" ht="15.75" customHeight="1">
      <c r="A6803" s="1">
        <v>6798</v>
      </c>
      <c r="C6803" s="2" t="s">
        <v>4650</v>
      </c>
      <c r="F6803" s="550"/>
      <c r="R6803" s="1175"/>
    </row>
    <row r="6804" spans="1:18" ht="15" customHeight="1">
      <c r="A6804">
        <v>6799</v>
      </c>
      <c r="B6804" s="6">
        <f>'EstRev 6-10'!G219</f>
        <v>0</v>
      </c>
      <c r="C6804" s="2" t="s">
        <v>5200</v>
      </c>
      <c r="D6804" t="b">
        <f ca="1">E6804=B6804</f>
        <v>1</v>
      </c>
      <c r="E6804" cm="1">
        <f t="array" aca="1" ref="E6804" ca="1">IF(F6804&lt;&gt;"",INDIRECT("'"&amp;F6804&amp;"'!"&amp;G6804),"")</f>
        <v>0</v>
      </c>
      <c r="F6804" s="1175" t="s">
        <v>4465</v>
      </c>
      <c r="G6804" t="s">
        <v>5248</v>
      </c>
      <c r="H6804" s="3"/>
      <c r="I6804" s="3"/>
      <c r="J6804" s="3"/>
    </row>
    <row r="6805" spans="1:18" ht="15" customHeight="1">
      <c r="A6805">
        <v>6800</v>
      </c>
      <c r="B6805" s="6">
        <f>'EstRev 6-10'!G220</f>
        <v>0</v>
      </c>
      <c r="C6805" s="2" t="s">
        <v>5200</v>
      </c>
      <c r="D6805" t="b">
        <f ca="1">E6805=B6805</f>
        <v>1</v>
      </c>
      <c r="E6805" cm="1">
        <f t="array" aca="1" ref="E6805" ca="1">IF(F6805&lt;&gt;"",INDIRECT("'"&amp;F6805&amp;"'!"&amp;G6805),"")</f>
        <v>0</v>
      </c>
      <c r="F6805" s="1175" t="s">
        <v>4465</v>
      </c>
      <c r="G6805" t="s">
        <v>5249</v>
      </c>
      <c r="H6805" s="3"/>
      <c r="I6805" s="3"/>
      <c r="J6805" s="3"/>
    </row>
    <row r="6806" spans="1:18" ht="15" customHeight="1">
      <c r="A6806">
        <v>6801</v>
      </c>
      <c r="B6806" s="6">
        <f>'EstRev 6-10'!G221</f>
        <v>0</v>
      </c>
      <c r="C6806" s="2" t="s">
        <v>5200</v>
      </c>
      <c r="D6806" t="b">
        <f ca="1">E6806=B6806</f>
        <v>1</v>
      </c>
      <c r="E6806" cm="1">
        <f t="array" aca="1" ref="E6806" ca="1">IF(F6806&lt;&gt;"",INDIRECT("'"&amp;F6806&amp;"'!"&amp;G6806),"")</f>
        <v>0</v>
      </c>
      <c r="F6806" s="1175" t="s">
        <v>4465</v>
      </c>
      <c r="G6806" t="s">
        <v>5250</v>
      </c>
      <c r="H6806" s="3"/>
      <c r="I6806" s="3"/>
      <c r="J6806" s="3"/>
    </row>
    <row r="6807" spans="1:18" ht="15" customHeight="1">
      <c r="A6807">
        <v>6802</v>
      </c>
      <c r="B6807" s="6">
        <f>'EstRev 6-10'!G222</f>
        <v>0</v>
      </c>
      <c r="C6807" s="2" t="s">
        <v>5200</v>
      </c>
      <c r="D6807" t="b">
        <f ca="1">E6807=B6807</f>
        <v>1</v>
      </c>
      <c r="E6807" cm="1">
        <f t="array" aca="1" ref="E6807" ca="1">IF(F6807&lt;&gt;"",INDIRECT("'"&amp;F6807&amp;"'!"&amp;G6807),"")</f>
        <v>0</v>
      </c>
      <c r="F6807" s="1175" t="s">
        <v>4465</v>
      </c>
      <c r="G6807" t="s">
        <v>5251</v>
      </c>
      <c r="H6807" s="3"/>
      <c r="I6807" s="3"/>
      <c r="J6807" s="3"/>
    </row>
    <row r="6808" spans="1:18" ht="15.75" customHeight="1">
      <c r="A6808" s="1">
        <v>6803</v>
      </c>
      <c r="C6808" s="2" t="s">
        <v>4650</v>
      </c>
      <c r="F6808" s="550"/>
      <c r="R6808" s="1175"/>
    </row>
    <row r="6809" spans="1:18" ht="15.75" customHeight="1">
      <c r="A6809" s="1">
        <v>6804</v>
      </c>
      <c r="C6809" s="2" t="s">
        <v>4650</v>
      </c>
      <c r="F6809" s="550"/>
      <c r="R6809" s="1175"/>
    </row>
    <row r="6810" spans="1:18" ht="15.75" customHeight="1">
      <c r="A6810" s="1">
        <v>6805</v>
      </c>
      <c r="C6810" s="2" t="s">
        <v>4650</v>
      </c>
      <c r="F6810" s="550"/>
      <c r="R6810" s="1175"/>
    </row>
    <row r="6811" spans="1:18" ht="15.75" customHeight="1">
      <c r="A6811" s="1">
        <v>6806</v>
      </c>
      <c r="C6811" s="2" t="s">
        <v>4650</v>
      </c>
      <c r="F6811" s="550"/>
      <c r="R6811" s="1175"/>
    </row>
    <row r="6812" spans="1:18" ht="15.75" customHeight="1">
      <c r="A6812" s="1">
        <v>6807</v>
      </c>
      <c r="C6812" s="2" t="s">
        <v>4650</v>
      </c>
      <c r="F6812" s="550"/>
      <c r="R6812" s="1175"/>
    </row>
    <row r="6813" spans="1:18" ht="15.75" customHeight="1">
      <c r="A6813" s="1">
        <v>6808</v>
      </c>
      <c r="C6813" s="2" t="s">
        <v>4650</v>
      </c>
      <c r="F6813" s="550"/>
      <c r="R6813" s="1175"/>
    </row>
    <row r="6814" spans="1:18" ht="15.75" customHeight="1">
      <c r="A6814" s="1">
        <v>6809</v>
      </c>
      <c r="C6814" s="2" t="s">
        <v>4650</v>
      </c>
      <c r="F6814" s="550"/>
      <c r="R6814" s="1175"/>
    </row>
    <row r="6815" spans="1:18" ht="15.75" customHeight="1">
      <c r="A6815" s="1">
        <v>6810</v>
      </c>
      <c r="C6815" s="2" t="s">
        <v>4650</v>
      </c>
      <c r="F6815" s="550"/>
      <c r="R6815" s="1175"/>
    </row>
    <row r="6816" spans="1:18" ht="15.75" customHeight="1">
      <c r="A6816" s="1">
        <v>6811</v>
      </c>
      <c r="C6816" s="2" t="s">
        <v>4650</v>
      </c>
      <c r="F6816" s="550"/>
      <c r="R6816" s="1175"/>
    </row>
    <row r="6817" spans="1:18" ht="15.75" customHeight="1">
      <c r="A6817" s="1">
        <v>6812</v>
      </c>
      <c r="C6817" s="2" t="s">
        <v>4650</v>
      </c>
      <c r="F6817" s="550"/>
      <c r="R6817" s="1175"/>
    </row>
    <row r="6818" spans="1:18" ht="15.75" customHeight="1">
      <c r="A6818" s="1">
        <v>6813</v>
      </c>
      <c r="C6818" s="2" t="s">
        <v>4650</v>
      </c>
      <c r="F6818" s="550"/>
      <c r="R6818" s="1175"/>
    </row>
    <row r="6819" spans="1:18" ht="15" customHeight="1">
      <c r="A6819">
        <v>6814</v>
      </c>
      <c r="B6819" s="6">
        <f>'EstRev 6-10'!G223</f>
        <v>0</v>
      </c>
      <c r="C6819" s="2" t="s">
        <v>5200</v>
      </c>
      <c r="D6819" t="b">
        <f ca="1">E6819=B6819</f>
        <v>1</v>
      </c>
      <c r="E6819" cm="1">
        <f t="array" aca="1" ref="E6819" ca="1">IF(F6819&lt;&gt;"",INDIRECT("'"&amp;F6819&amp;"'!"&amp;G6819),"")</f>
        <v>0</v>
      </c>
      <c r="F6819" s="1175" t="s">
        <v>4465</v>
      </c>
      <c r="G6819" t="s">
        <v>5252</v>
      </c>
      <c r="H6819" s="3"/>
      <c r="I6819" s="3"/>
      <c r="J6819" s="3"/>
    </row>
    <row r="6820" spans="1:18" ht="15.75" customHeight="1">
      <c r="A6820" s="1">
        <v>6815</v>
      </c>
      <c r="C6820" s="2" t="s">
        <v>4650</v>
      </c>
      <c r="F6820" s="550"/>
      <c r="R6820" s="1175"/>
    </row>
    <row r="6821" spans="1:18" ht="15.75" customHeight="1">
      <c r="A6821" s="1">
        <v>6816</v>
      </c>
      <c r="C6821" s="2" t="s">
        <v>5200</v>
      </c>
      <c r="E6821" t="str" cm="1">
        <f t="array" aca="1" ref="E6821" ca="1">IF(F6821&lt;&gt;"",INDIRECT("'"&amp;F6821&amp;"'!"&amp;G6821),"")</f>
        <v/>
      </c>
      <c r="F6821" s="550"/>
      <c r="R6821" s="1175"/>
    </row>
    <row r="6822" spans="1:18" ht="15.75" customHeight="1">
      <c r="A6822" s="1">
        <v>6817</v>
      </c>
      <c r="C6822" s="2" t="s">
        <v>4650</v>
      </c>
      <c r="F6822" s="550"/>
      <c r="R6822" s="1175"/>
    </row>
    <row r="6823" spans="1:18" ht="15.75" customHeight="1">
      <c r="A6823" s="1">
        <v>6818</v>
      </c>
      <c r="C6823" s="2" t="s">
        <v>4650</v>
      </c>
      <c r="F6823" s="550"/>
      <c r="R6823" s="1175"/>
    </row>
    <row r="6824" spans="1:18" ht="15.75" customHeight="1">
      <c r="A6824" s="1">
        <v>6819</v>
      </c>
      <c r="C6824" s="2" t="s">
        <v>4650</v>
      </c>
      <c r="F6824" s="550"/>
      <c r="R6824" s="1175"/>
    </row>
    <row r="6825" spans="1:18" ht="15.75" customHeight="1">
      <c r="A6825" s="1">
        <v>6820</v>
      </c>
      <c r="C6825" s="2" t="s">
        <v>4650</v>
      </c>
      <c r="F6825" s="550"/>
      <c r="R6825" s="1175"/>
    </row>
    <row r="6826" spans="1:18" ht="15.75" customHeight="1">
      <c r="A6826" s="1">
        <v>6821</v>
      </c>
      <c r="C6826" s="2" t="s">
        <v>4650</v>
      </c>
      <c r="F6826" s="550"/>
      <c r="R6826" s="1175"/>
    </row>
    <row r="6827" spans="1:18" ht="15.75" customHeight="1">
      <c r="A6827" s="1">
        <v>6822</v>
      </c>
      <c r="C6827" s="2" t="s">
        <v>4650</v>
      </c>
      <c r="F6827" s="550"/>
      <c r="R6827" s="1175"/>
    </row>
    <row r="6828" spans="1:18" ht="15.75" customHeight="1">
      <c r="A6828" s="1">
        <v>6823</v>
      </c>
      <c r="C6828" s="2" t="s">
        <v>4650</v>
      </c>
      <c r="F6828" s="550"/>
      <c r="R6828" s="1175"/>
    </row>
    <row r="6829" spans="1:18" ht="15.75" customHeight="1">
      <c r="A6829" s="1">
        <v>6824</v>
      </c>
      <c r="C6829" s="2" t="s">
        <v>4650</v>
      </c>
      <c r="F6829" s="550"/>
      <c r="R6829" s="1175"/>
    </row>
    <row r="6830" spans="1:18" ht="15.75" customHeight="1">
      <c r="A6830" s="1">
        <v>6825</v>
      </c>
      <c r="C6830" s="2" t="s">
        <v>5200</v>
      </c>
      <c r="E6830" t="str" cm="1">
        <f t="array" aca="1" ref="E6830" ca="1">IF(F6830&lt;&gt;"",INDIRECT("'"&amp;F6830&amp;"'!"&amp;G6830),"")</f>
        <v/>
      </c>
      <c r="F6830" s="550"/>
      <c r="R6830" s="1175"/>
    </row>
    <row r="6831" spans="1:18" ht="15.75" customHeight="1">
      <c r="A6831" s="1">
        <v>6826</v>
      </c>
      <c r="C6831" s="2" t="s">
        <v>5200</v>
      </c>
      <c r="E6831" t="str" cm="1">
        <f t="array" aca="1" ref="E6831" ca="1">IF(F6831&lt;&gt;"",INDIRECT("'"&amp;F6831&amp;"'!"&amp;G6831),"")</f>
        <v/>
      </c>
      <c r="F6831" s="550"/>
      <c r="R6831" s="1175"/>
    </row>
    <row r="6832" spans="1:18" ht="15.75" customHeight="1">
      <c r="A6832" s="1">
        <v>6827</v>
      </c>
      <c r="C6832" s="2" t="s">
        <v>4650</v>
      </c>
      <c r="F6832" s="550"/>
      <c r="R6832" s="1175"/>
    </row>
    <row r="6833" spans="1:18" ht="15.75" customHeight="1">
      <c r="A6833" s="1">
        <v>6828</v>
      </c>
      <c r="C6833" s="2" t="s">
        <v>4650</v>
      </c>
      <c r="F6833" s="550"/>
      <c r="R6833" s="1175"/>
    </row>
    <row r="6834" spans="1:18" ht="15" customHeight="1">
      <c r="A6834">
        <v>6829</v>
      </c>
      <c r="B6834" s="6">
        <f>'EstRev 6-10'!H219</f>
        <v>0</v>
      </c>
      <c r="C6834" s="2" t="s">
        <v>5200</v>
      </c>
      <c r="D6834" t="b">
        <f ca="1">E6834=B6834</f>
        <v>1</v>
      </c>
      <c r="E6834" cm="1">
        <f t="array" aca="1" ref="E6834" ca="1">IF(F6834&lt;&gt;"",INDIRECT("'"&amp;F6834&amp;"'!"&amp;G6834),"")</f>
        <v>0</v>
      </c>
      <c r="F6834" s="1175" t="s">
        <v>4465</v>
      </c>
      <c r="G6834" t="s">
        <v>5253</v>
      </c>
      <c r="H6834" s="3"/>
      <c r="I6834" s="3"/>
      <c r="J6834" s="3"/>
    </row>
    <row r="6835" spans="1:18" ht="15" customHeight="1">
      <c r="A6835">
        <v>6830</v>
      </c>
      <c r="B6835" s="6">
        <f>'EstRev 6-10'!H220</f>
        <v>0</v>
      </c>
      <c r="C6835" s="2" t="s">
        <v>5200</v>
      </c>
      <c r="D6835" t="b">
        <f ca="1">E6835=B6835</f>
        <v>1</v>
      </c>
      <c r="E6835" cm="1">
        <f t="array" aca="1" ref="E6835" ca="1">IF(F6835&lt;&gt;"",INDIRECT("'"&amp;F6835&amp;"'!"&amp;G6835),"")</f>
        <v>0</v>
      </c>
      <c r="F6835" s="1175" t="s">
        <v>4465</v>
      </c>
      <c r="G6835" t="s">
        <v>5254</v>
      </c>
      <c r="H6835" s="3"/>
      <c r="I6835" s="3"/>
      <c r="J6835" s="3"/>
    </row>
    <row r="6836" spans="1:18" ht="15" customHeight="1">
      <c r="A6836">
        <v>6831</v>
      </c>
      <c r="B6836" s="6">
        <f>'EstRev 6-10'!H221</f>
        <v>0</v>
      </c>
      <c r="C6836" s="2" t="s">
        <v>5200</v>
      </c>
      <c r="D6836" t="b">
        <f ca="1">E6836=B6836</f>
        <v>1</v>
      </c>
      <c r="E6836" cm="1">
        <f t="array" aca="1" ref="E6836" ca="1">IF(F6836&lt;&gt;"",INDIRECT("'"&amp;F6836&amp;"'!"&amp;G6836),"")</f>
        <v>0</v>
      </c>
      <c r="F6836" s="1175" t="s">
        <v>4465</v>
      </c>
      <c r="G6836" t="s">
        <v>5255</v>
      </c>
      <c r="H6836" s="3"/>
      <c r="I6836" s="3"/>
      <c r="J6836" s="3"/>
    </row>
    <row r="6837" spans="1:18" ht="15" customHeight="1">
      <c r="A6837">
        <v>6832</v>
      </c>
      <c r="B6837" s="6">
        <f>'EstRev 6-10'!H222</f>
        <v>0</v>
      </c>
      <c r="C6837" s="2" t="s">
        <v>5200</v>
      </c>
      <c r="D6837" t="b">
        <f ca="1">E6837=B6837</f>
        <v>1</v>
      </c>
      <c r="E6837" cm="1">
        <f t="array" aca="1" ref="E6837" ca="1">IF(F6837&lt;&gt;"",INDIRECT("'"&amp;F6837&amp;"'!"&amp;G6837),"")</f>
        <v>0</v>
      </c>
      <c r="F6837" s="1175" t="s">
        <v>4465</v>
      </c>
      <c r="G6837" t="s">
        <v>5256</v>
      </c>
      <c r="H6837" s="3"/>
      <c r="I6837" s="3"/>
      <c r="J6837" s="3"/>
    </row>
    <row r="6838" spans="1:18" ht="15.75" customHeight="1">
      <c r="A6838" s="1">
        <v>6833</v>
      </c>
      <c r="C6838" s="2" t="s">
        <v>4650</v>
      </c>
      <c r="F6838" s="550"/>
      <c r="R6838" s="1175"/>
    </row>
    <row r="6839" spans="1:18" ht="15.75" customHeight="1">
      <c r="A6839" s="1">
        <v>6834</v>
      </c>
      <c r="C6839" s="2" t="s">
        <v>4650</v>
      </c>
      <c r="F6839" s="550"/>
      <c r="R6839" s="1175"/>
    </row>
    <row r="6840" spans="1:18" ht="15.75" customHeight="1">
      <c r="A6840" s="1">
        <v>6835</v>
      </c>
      <c r="C6840" s="2" t="s">
        <v>4650</v>
      </c>
      <c r="F6840" s="550"/>
      <c r="R6840" s="1175"/>
    </row>
    <row r="6841" spans="1:18" ht="15.75" customHeight="1">
      <c r="A6841" s="1">
        <v>6836</v>
      </c>
      <c r="C6841" s="2" t="s">
        <v>4650</v>
      </c>
      <c r="F6841" s="550"/>
      <c r="R6841" s="1175"/>
    </row>
    <row r="6842" spans="1:18" ht="15.75" customHeight="1">
      <c r="A6842" s="1">
        <v>6837</v>
      </c>
      <c r="C6842" s="2" t="s">
        <v>4650</v>
      </c>
      <c r="F6842" s="550"/>
      <c r="R6842" s="1175"/>
    </row>
    <row r="6843" spans="1:18" ht="15.75" customHeight="1">
      <c r="A6843" s="1">
        <v>6838</v>
      </c>
      <c r="C6843" s="2" t="s">
        <v>4650</v>
      </c>
      <c r="F6843" s="550"/>
      <c r="R6843" s="1175"/>
    </row>
    <row r="6844" spans="1:18" ht="15.75" customHeight="1">
      <c r="A6844" s="1">
        <v>6839</v>
      </c>
      <c r="C6844" s="2" t="s">
        <v>4650</v>
      </c>
      <c r="F6844" s="550"/>
      <c r="R6844" s="1175"/>
    </row>
    <row r="6845" spans="1:18" ht="15.75" customHeight="1">
      <c r="A6845" s="1">
        <v>6840</v>
      </c>
      <c r="C6845" s="2" t="s">
        <v>4650</v>
      </c>
      <c r="F6845" s="550"/>
      <c r="R6845" s="1175"/>
    </row>
    <row r="6846" spans="1:18" ht="15.75" customHeight="1">
      <c r="A6846" s="1">
        <v>6841</v>
      </c>
      <c r="C6846" s="2" t="s">
        <v>4650</v>
      </c>
      <c r="F6846" s="550"/>
      <c r="R6846" s="1175"/>
    </row>
    <row r="6847" spans="1:18" ht="15.75" customHeight="1">
      <c r="A6847" s="1">
        <v>6842</v>
      </c>
      <c r="C6847" s="2" t="s">
        <v>4650</v>
      </c>
      <c r="F6847" s="550"/>
      <c r="R6847" s="1175"/>
    </row>
    <row r="6848" spans="1:18" ht="15.75" customHeight="1">
      <c r="A6848" s="1">
        <v>6843</v>
      </c>
      <c r="C6848" s="2" t="s">
        <v>4650</v>
      </c>
      <c r="F6848" s="550"/>
      <c r="R6848" s="1175"/>
    </row>
    <row r="6849" spans="1:18" ht="15" customHeight="1">
      <c r="A6849">
        <v>6844</v>
      </c>
      <c r="B6849" s="6">
        <f>'EstRev 6-10'!H223</f>
        <v>0</v>
      </c>
      <c r="C6849" s="2" t="s">
        <v>5200</v>
      </c>
      <c r="D6849" t="b">
        <f ca="1">E6849=B6849</f>
        <v>1</v>
      </c>
      <c r="E6849" cm="1">
        <f t="array" aca="1" ref="E6849" ca="1">IF(F6849&lt;&gt;"",INDIRECT("'"&amp;F6849&amp;"'!"&amp;G6849),"")</f>
        <v>0</v>
      </c>
      <c r="F6849" s="1175" t="s">
        <v>4465</v>
      </c>
      <c r="G6849" t="s">
        <v>5257</v>
      </c>
      <c r="H6849" s="3"/>
      <c r="I6849" s="3"/>
      <c r="J6849" s="3"/>
    </row>
    <row r="6850" spans="1:18" ht="15.75" customHeight="1">
      <c r="A6850" s="1">
        <v>6845</v>
      </c>
      <c r="C6850" s="2" t="s">
        <v>4650</v>
      </c>
      <c r="F6850" s="550"/>
      <c r="R6850" s="1175"/>
    </row>
    <row r="6851" spans="1:18" ht="15.75" customHeight="1">
      <c r="A6851" s="1">
        <v>6846</v>
      </c>
      <c r="C6851" s="2" t="s">
        <v>5200</v>
      </c>
      <c r="E6851" t="str" cm="1">
        <f t="array" aca="1" ref="E6851" ca="1">IF(F6851&lt;&gt;"",INDIRECT("'"&amp;F6851&amp;"'!"&amp;G6851),"")</f>
        <v/>
      </c>
      <c r="F6851" s="550"/>
      <c r="R6851" s="1175"/>
    </row>
    <row r="6852" spans="1:18" ht="15.75" customHeight="1">
      <c r="A6852" s="1">
        <v>6847</v>
      </c>
      <c r="C6852" s="2" t="s">
        <v>4650</v>
      </c>
      <c r="F6852" s="550"/>
      <c r="R6852" s="1175"/>
    </row>
    <row r="6853" spans="1:18" ht="15.75" customHeight="1">
      <c r="A6853" s="1">
        <v>6848</v>
      </c>
      <c r="C6853" s="2" t="s">
        <v>4650</v>
      </c>
      <c r="F6853" s="550"/>
      <c r="R6853" s="1175"/>
    </row>
    <row r="6854" spans="1:18" ht="15.75" customHeight="1">
      <c r="A6854" s="1">
        <v>6849</v>
      </c>
      <c r="C6854" s="2" t="s">
        <v>4650</v>
      </c>
      <c r="F6854" s="550"/>
      <c r="R6854" s="1175"/>
    </row>
    <row r="6855" spans="1:18" ht="15.75" customHeight="1">
      <c r="A6855" s="1">
        <v>6850</v>
      </c>
      <c r="C6855" s="2" t="s">
        <v>4650</v>
      </c>
      <c r="F6855" s="550"/>
      <c r="R6855" s="1175"/>
    </row>
    <row r="6856" spans="1:18" ht="15.75" customHeight="1">
      <c r="A6856" s="1">
        <v>6851</v>
      </c>
      <c r="C6856" s="2" t="s">
        <v>4650</v>
      </c>
      <c r="F6856" s="550"/>
      <c r="R6856" s="1175"/>
    </row>
    <row r="6857" spans="1:18" ht="15.75" customHeight="1">
      <c r="A6857" s="1">
        <v>6852</v>
      </c>
      <c r="C6857" s="2" t="s">
        <v>4650</v>
      </c>
      <c r="F6857" s="550"/>
      <c r="R6857" s="1175"/>
    </row>
    <row r="6858" spans="1:18" ht="15.75" customHeight="1">
      <c r="A6858" s="1">
        <v>6853</v>
      </c>
      <c r="C6858" s="2" t="s">
        <v>4650</v>
      </c>
      <c r="F6858" s="550"/>
    </row>
    <row r="6859" spans="1:18" ht="15.75" customHeight="1">
      <c r="A6859" s="1">
        <v>6854</v>
      </c>
      <c r="C6859" s="2" t="s">
        <v>4650</v>
      </c>
      <c r="F6859" s="550"/>
      <c r="R6859" s="1175"/>
    </row>
    <row r="6860" spans="1:18" ht="15.75" customHeight="1">
      <c r="A6860" s="1">
        <v>6855</v>
      </c>
      <c r="C6860" s="2" t="s">
        <v>5200</v>
      </c>
      <c r="E6860" t="str" cm="1">
        <f t="array" aca="1" ref="E6860" ca="1">IF(F6860&lt;&gt;"",INDIRECT("'"&amp;F6860&amp;"'!"&amp;G6860),"")</f>
        <v/>
      </c>
      <c r="F6860" s="550"/>
      <c r="R6860" s="1175"/>
    </row>
    <row r="6861" spans="1:18" ht="15.75" customHeight="1">
      <c r="A6861" s="1">
        <v>6856</v>
      </c>
      <c r="C6861" s="2" t="s">
        <v>5200</v>
      </c>
      <c r="E6861" t="str" cm="1">
        <f t="array" aca="1" ref="E6861" ca="1">IF(F6861&lt;&gt;"",INDIRECT("'"&amp;F6861&amp;"'!"&amp;G6861),"")</f>
        <v/>
      </c>
      <c r="F6861" s="550"/>
      <c r="R6861" s="1175"/>
    </row>
    <row r="6862" spans="1:18" ht="15.75" customHeight="1">
      <c r="A6862" s="1">
        <v>6857</v>
      </c>
      <c r="C6862" s="2" t="s">
        <v>4650</v>
      </c>
      <c r="F6862" s="550"/>
      <c r="R6862" s="1175"/>
    </row>
    <row r="6863" spans="1:18" ht="15.75" customHeight="1">
      <c r="A6863" s="1">
        <v>6858</v>
      </c>
      <c r="C6863" s="2" t="s">
        <v>4650</v>
      </c>
      <c r="F6863" s="550"/>
      <c r="R6863" s="1175"/>
    </row>
    <row r="6864" spans="1:18" ht="15" customHeight="1">
      <c r="A6864">
        <v>6859</v>
      </c>
      <c r="B6864" s="6">
        <f>'EstRev 6-10'!J219</f>
        <v>0</v>
      </c>
      <c r="C6864" s="2" t="s">
        <v>5200</v>
      </c>
      <c r="D6864" t="b">
        <f ca="1">E6864=B6864</f>
        <v>1</v>
      </c>
      <c r="E6864" cm="1">
        <f t="array" aca="1" ref="E6864" ca="1">IF(F6864&lt;&gt;"",INDIRECT("'"&amp;F6864&amp;"'!"&amp;G6864),"")</f>
        <v>0</v>
      </c>
      <c r="F6864" s="1175" t="s">
        <v>4465</v>
      </c>
      <c r="G6864" t="s">
        <v>5258</v>
      </c>
      <c r="H6864" s="3"/>
      <c r="I6864" s="3"/>
      <c r="J6864" s="3"/>
    </row>
    <row r="6865" spans="1:18" ht="15" customHeight="1">
      <c r="A6865">
        <v>6860</v>
      </c>
      <c r="B6865" s="6">
        <f>'EstRev 6-10'!J220</f>
        <v>0</v>
      </c>
      <c r="C6865" s="2" t="s">
        <v>5200</v>
      </c>
      <c r="D6865" t="b">
        <f ca="1">E6865=B6865</f>
        <v>1</v>
      </c>
      <c r="E6865" cm="1">
        <f t="array" aca="1" ref="E6865" ca="1">IF(F6865&lt;&gt;"",INDIRECT("'"&amp;F6865&amp;"'!"&amp;G6865),"")</f>
        <v>0</v>
      </c>
      <c r="F6865" s="1175" t="s">
        <v>4465</v>
      </c>
      <c r="G6865" t="s">
        <v>5259</v>
      </c>
      <c r="H6865" s="3"/>
      <c r="I6865" s="3"/>
      <c r="J6865" s="3"/>
    </row>
    <row r="6866" spans="1:18" ht="15" customHeight="1">
      <c r="A6866">
        <v>6861</v>
      </c>
      <c r="B6866" s="6">
        <f>'EstRev 6-10'!J221</f>
        <v>0</v>
      </c>
      <c r="C6866" s="2" t="s">
        <v>5200</v>
      </c>
      <c r="D6866" t="b">
        <f ca="1">E6866=B6866</f>
        <v>1</v>
      </c>
      <c r="E6866" cm="1">
        <f t="array" aca="1" ref="E6866" ca="1">IF(F6866&lt;&gt;"",INDIRECT("'"&amp;F6866&amp;"'!"&amp;G6866),"")</f>
        <v>0</v>
      </c>
      <c r="F6866" s="1175" t="s">
        <v>4465</v>
      </c>
      <c r="G6866" t="s">
        <v>5260</v>
      </c>
      <c r="H6866" s="3"/>
      <c r="I6866" s="3"/>
      <c r="J6866" s="3"/>
    </row>
    <row r="6867" spans="1:18" ht="15" customHeight="1">
      <c r="A6867">
        <v>6862</v>
      </c>
      <c r="B6867" s="6">
        <f>'EstRev 6-10'!J222</f>
        <v>0</v>
      </c>
      <c r="C6867" s="2" t="s">
        <v>5200</v>
      </c>
      <c r="D6867" t="b">
        <f ca="1">E6867=B6867</f>
        <v>1</v>
      </c>
      <c r="E6867" cm="1">
        <f t="array" aca="1" ref="E6867" ca="1">IF(F6867&lt;&gt;"",INDIRECT("'"&amp;F6867&amp;"'!"&amp;G6867),"")</f>
        <v>0</v>
      </c>
      <c r="F6867" s="1175" t="s">
        <v>4465</v>
      </c>
      <c r="G6867" t="s">
        <v>5261</v>
      </c>
      <c r="H6867" s="3"/>
      <c r="I6867" s="3"/>
      <c r="J6867" s="3"/>
    </row>
    <row r="6868" spans="1:18" ht="15.75" customHeight="1">
      <c r="A6868" s="1">
        <v>6863</v>
      </c>
      <c r="C6868" s="2" t="s">
        <v>4650</v>
      </c>
      <c r="F6868" s="550"/>
      <c r="R6868" s="1175"/>
    </row>
    <row r="6869" spans="1:18" ht="15.75" customHeight="1">
      <c r="A6869" s="1">
        <v>6864</v>
      </c>
      <c r="C6869" s="2" t="s">
        <v>4650</v>
      </c>
      <c r="F6869" s="550"/>
      <c r="R6869" s="1175"/>
    </row>
    <row r="6870" spans="1:18" ht="15.75" customHeight="1">
      <c r="A6870" s="1">
        <v>6865</v>
      </c>
      <c r="C6870" s="2" t="s">
        <v>4650</v>
      </c>
      <c r="F6870" s="550"/>
      <c r="R6870" s="1175"/>
    </row>
    <row r="6871" spans="1:18" ht="15.75" customHeight="1">
      <c r="A6871" s="1">
        <v>6866</v>
      </c>
      <c r="C6871" s="2" t="s">
        <v>4650</v>
      </c>
      <c r="F6871" s="550"/>
      <c r="R6871" s="1175"/>
    </row>
    <row r="6872" spans="1:18" ht="15.75" customHeight="1">
      <c r="A6872" s="1">
        <v>6867</v>
      </c>
      <c r="C6872" s="2" t="s">
        <v>4650</v>
      </c>
      <c r="F6872" s="550"/>
      <c r="R6872" s="1175"/>
    </row>
    <row r="6873" spans="1:18" ht="15.75" customHeight="1">
      <c r="A6873" s="1">
        <v>6868</v>
      </c>
      <c r="C6873" s="2" t="s">
        <v>4650</v>
      </c>
      <c r="F6873" s="550"/>
      <c r="R6873" s="1175"/>
    </row>
    <row r="6874" spans="1:18" ht="15.75" customHeight="1">
      <c r="A6874" s="1">
        <v>6869</v>
      </c>
      <c r="C6874" s="2" t="s">
        <v>4650</v>
      </c>
      <c r="F6874" s="550"/>
      <c r="R6874" s="1175"/>
    </row>
    <row r="6875" spans="1:18" ht="15.75" customHeight="1">
      <c r="A6875" s="1">
        <v>6870</v>
      </c>
      <c r="C6875" s="2" t="s">
        <v>4650</v>
      </c>
      <c r="F6875" s="550"/>
      <c r="R6875" s="1175"/>
    </row>
    <row r="6876" spans="1:18" ht="15.75" customHeight="1">
      <c r="A6876" s="1">
        <v>6871</v>
      </c>
      <c r="C6876" s="2" t="s">
        <v>4650</v>
      </c>
      <c r="F6876" s="550"/>
      <c r="R6876" s="1175"/>
    </row>
    <row r="6877" spans="1:18" ht="15.75" customHeight="1">
      <c r="A6877" s="1">
        <v>6872</v>
      </c>
      <c r="C6877" s="2" t="s">
        <v>4650</v>
      </c>
      <c r="F6877" s="550"/>
      <c r="R6877" s="1175"/>
    </row>
    <row r="6878" spans="1:18" ht="15.75" customHeight="1">
      <c r="A6878" s="1">
        <v>6873</v>
      </c>
      <c r="C6878" s="2" t="s">
        <v>4650</v>
      </c>
      <c r="F6878" s="550"/>
      <c r="R6878" s="1175"/>
    </row>
    <row r="6879" spans="1:18" ht="15" customHeight="1">
      <c r="A6879">
        <v>6874</v>
      </c>
      <c r="B6879" s="6">
        <f>'EstRev 6-10'!J223</f>
        <v>0</v>
      </c>
      <c r="C6879" s="2" t="s">
        <v>5200</v>
      </c>
      <c r="D6879" t="b">
        <f ca="1">E6879=B6879</f>
        <v>1</v>
      </c>
      <c r="E6879" cm="1">
        <f t="array" aca="1" ref="E6879" ca="1">IF(F6879&lt;&gt;"",INDIRECT("'"&amp;F6879&amp;"'!"&amp;G6879),"")</f>
        <v>0</v>
      </c>
      <c r="F6879" s="1175" t="s">
        <v>4465</v>
      </c>
      <c r="G6879" t="s">
        <v>5262</v>
      </c>
      <c r="H6879" s="3"/>
      <c r="I6879" s="3"/>
      <c r="J6879" s="3"/>
    </row>
    <row r="6880" spans="1:18" ht="15.75" customHeight="1">
      <c r="A6880" s="1">
        <v>6875</v>
      </c>
      <c r="C6880" s="2" t="s">
        <v>4650</v>
      </c>
      <c r="F6880" s="550"/>
      <c r="R6880" s="1175"/>
    </row>
    <row r="6881" spans="1:18" ht="15.75" customHeight="1">
      <c r="A6881" s="1">
        <v>6876</v>
      </c>
      <c r="C6881" s="2" t="s">
        <v>5200</v>
      </c>
      <c r="E6881" t="str" cm="1">
        <f t="array" aca="1" ref="E6881" ca="1">IF(F6881&lt;&gt;"",INDIRECT("'"&amp;F6881&amp;"'!"&amp;G6881),"")</f>
        <v/>
      </c>
      <c r="F6881" s="550"/>
      <c r="R6881" s="1175"/>
    </row>
    <row r="6882" spans="1:18" ht="15.75" customHeight="1">
      <c r="A6882" s="1">
        <v>6877</v>
      </c>
      <c r="C6882" s="2" t="s">
        <v>4650</v>
      </c>
      <c r="F6882" s="550"/>
      <c r="R6882" s="1175"/>
    </row>
    <row r="6883" spans="1:18" ht="15.75" customHeight="1">
      <c r="A6883" s="1">
        <v>6878</v>
      </c>
      <c r="C6883" s="2" t="s">
        <v>4650</v>
      </c>
      <c r="F6883" s="550"/>
      <c r="R6883" s="1175"/>
    </row>
    <row r="6884" spans="1:18" ht="15.75" customHeight="1">
      <c r="A6884" s="1">
        <v>6879</v>
      </c>
      <c r="C6884" s="2" t="s">
        <v>4650</v>
      </c>
      <c r="F6884" s="550"/>
      <c r="R6884" s="1175"/>
    </row>
    <row r="6885" spans="1:18" ht="15.75" customHeight="1">
      <c r="A6885" s="1">
        <v>6880</v>
      </c>
      <c r="C6885" s="2" t="s">
        <v>4650</v>
      </c>
      <c r="F6885" s="550"/>
      <c r="R6885" s="1175"/>
    </row>
    <row r="6886" spans="1:18" ht="15.75" customHeight="1">
      <c r="A6886" s="1">
        <v>6881</v>
      </c>
      <c r="C6886" s="2" t="s">
        <v>4650</v>
      </c>
      <c r="F6886" s="550"/>
      <c r="R6886" s="1175"/>
    </row>
    <row r="6887" spans="1:18" ht="15.75" customHeight="1">
      <c r="A6887" s="1">
        <v>6882</v>
      </c>
      <c r="C6887" s="2" t="s">
        <v>4650</v>
      </c>
      <c r="F6887" s="550"/>
      <c r="R6887" s="1175"/>
    </row>
    <row r="6888" spans="1:18" ht="15.75" customHeight="1">
      <c r="A6888" s="1">
        <v>6883</v>
      </c>
      <c r="C6888" s="2" t="s">
        <v>4650</v>
      </c>
      <c r="F6888" s="550"/>
      <c r="R6888" s="1175"/>
    </row>
    <row r="6889" spans="1:18" ht="15.75" customHeight="1">
      <c r="A6889" s="1">
        <v>6884</v>
      </c>
      <c r="C6889" s="2" t="s">
        <v>4650</v>
      </c>
      <c r="F6889" s="550"/>
      <c r="R6889" s="1175"/>
    </row>
    <row r="6890" spans="1:18" ht="15.75" customHeight="1">
      <c r="A6890" s="1">
        <v>6885</v>
      </c>
      <c r="C6890" s="2" t="s">
        <v>5200</v>
      </c>
      <c r="E6890" t="str" cm="1">
        <f t="array" aca="1" ref="E6890" ca="1">IF(F6890&lt;&gt;"",INDIRECT("'"&amp;F6890&amp;"'!"&amp;G6890),"")</f>
        <v/>
      </c>
      <c r="F6890" s="550"/>
      <c r="R6890" s="1175"/>
    </row>
    <row r="6891" spans="1:18" ht="15.75" customHeight="1">
      <c r="A6891" s="1">
        <v>6886</v>
      </c>
      <c r="C6891" s="2" t="s">
        <v>5200</v>
      </c>
      <c r="E6891" t="str" cm="1">
        <f t="array" aca="1" ref="E6891" ca="1">IF(F6891&lt;&gt;"",INDIRECT("'"&amp;F6891&amp;"'!"&amp;G6891),"")</f>
        <v/>
      </c>
      <c r="F6891" s="550"/>
      <c r="R6891" s="1175"/>
    </row>
    <row r="6892" spans="1:18" ht="15.75" customHeight="1">
      <c r="A6892" s="1">
        <v>6887</v>
      </c>
      <c r="C6892" s="2" t="s">
        <v>4650</v>
      </c>
      <c r="F6892" s="550"/>
      <c r="R6892" s="1175"/>
    </row>
    <row r="6893" spans="1:18" ht="15.75" customHeight="1">
      <c r="A6893" s="1">
        <v>6888</v>
      </c>
      <c r="C6893" s="2" t="s">
        <v>4650</v>
      </c>
      <c r="F6893" s="550"/>
      <c r="R6893" s="1175"/>
    </row>
    <row r="6894" spans="1:18" ht="15" customHeight="1">
      <c r="A6894">
        <v>6889</v>
      </c>
      <c r="B6894" s="6">
        <f>'EstRev 6-10'!K219</f>
        <v>0</v>
      </c>
      <c r="C6894" s="2" t="s">
        <v>5200</v>
      </c>
      <c r="D6894" t="b">
        <f ca="1">E6894=B6894</f>
        <v>1</v>
      </c>
      <c r="E6894" cm="1">
        <f t="array" aca="1" ref="E6894" ca="1">IF(F6894&lt;&gt;"",INDIRECT("'"&amp;F6894&amp;"'!"&amp;G6894),"")</f>
        <v>0</v>
      </c>
      <c r="F6894" s="1175" t="s">
        <v>4465</v>
      </c>
      <c r="G6894" t="s">
        <v>4357</v>
      </c>
      <c r="H6894" s="3"/>
      <c r="I6894" s="3"/>
      <c r="J6894" s="3"/>
    </row>
    <row r="6895" spans="1:18" ht="15" customHeight="1">
      <c r="A6895">
        <v>6890</v>
      </c>
      <c r="B6895" s="6">
        <f>'EstRev 6-10'!K220</f>
        <v>0</v>
      </c>
      <c r="C6895" s="2" t="s">
        <v>5200</v>
      </c>
      <c r="D6895" t="b">
        <f ca="1">E6895=B6895</f>
        <v>1</v>
      </c>
      <c r="E6895" cm="1">
        <f t="array" aca="1" ref="E6895" ca="1">IF(F6895&lt;&gt;"",INDIRECT("'"&amp;F6895&amp;"'!"&amp;G6895),"")</f>
        <v>0</v>
      </c>
      <c r="F6895" s="1175" t="s">
        <v>4465</v>
      </c>
      <c r="G6895" t="s">
        <v>5129</v>
      </c>
      <c r="H6895" s="3"/>
      <c r="I6895" s="3"/>
      <c r="J6895" s="3"/>
    </row>
    <row r="6896" spans="1:18" ht="15" customHeight="1">
      <c r="A6896">
        <v>6891</v>
      </c>
      <c r="B6896" s="6">
        <f>'EstRev 6-10'!K221</f>
        <v>0</v>
      </c>
      <c r="C6896" s="2" t="s">
        <v>5200</v>
      </c>
      <c r="D6896" t="b">
        <f ca="1">E6896=B6896</f>
        <v>1</v>
      </c>
      <c r="E6896" cm="1">
        <f t="array" aca="1" ref="E6896" ca="1">IF(F6896&lt;&gt;"",INDIRECT("'"&amp;F6896&amp;"'!"&amp;G6896),"")</f>
        <v>0</v>
      </c>
      <c r="F6896" s="1175" t="s">
        <v>4465</v>
      </c>
      <c r="G6896" t="s">
        <v>4358</v>
      </c>
      <c r="H6896" s="3"/>
      <c r="I6896" s="3"/>
      <c r="J6896" s="3"/>
    </row>
    <row r="6897" spans="1:18" ht="15" customHeight="1">
      <c r="A6897">
        <v>6892</v>
      </c>
      <c r="B6897" s="6">
        <f>'EstRev 6-10'!K222</f>
        <v>0</v>
      </c>
      <c r="C6897" s="2" t="s">
        <v>5200</v>
      </c>
      <c r="D6897" t="b">
        <f ca="1">E6897=B6897</f>
        <v>1</v>
      </c>
      <c r="E6897" cm="1">
        <f t="array" aca="1" ref="E6897" ca="1">IF(F6897&lt;&gt;"",INDIRECT("'"&amp;F6897&amp;"'!"&amp;G6897),"")</f>
        <v>0</v>
      </c>
      <c r="F6897" s="1175" t="s">
        <v>4465</v>
      </c>
      <c r="G6897" t="s">
        <v>5131</v>
      </c>
      <c r="H6897" s="3"/>
      <c r="I6897" s="3"/>
      <c r="J6897" s="3"/>
    </row>
    <row r="6898" spans="1:18" ht="15.75" customHeight="1">
      <c r="A6898" s="1">
        <v>6893</v>
      </c>
      <c r="C6898" s="2" t="s">
        <v>4650</v>
      </c>
      <c r="F6898" s="550"/>
      <c r="R6898" s="1175"/>
    </row>
    <row r="6899" spans="1:18" ht="15.75" customHeight="1">
      <c r="A6899" s="1">
        <v>6894</v>
      </c>
      <c r="C6899" s="2" t="s">
        <v>4650</v>
      </c>
      <c r="F6899" s="550"/>
      <c r="R6899" s="1175"/>
    </row>
    <row r="6900" spans="1:18" ht="15.75" customHeight="1">
      <c r="A6900" s="1">
        <v>6895</v>
      </c>
      <c r="C6900" s="2" t="s">
        <v>4650</v>
      </c>
      <c r="F6900" s="550"/>
      <c r="R6900" s="1175"/>
    </row>
    <row r="6901" spans="1:18" ht="15.75" customHeight="1">
      <c r="A6901" s="1">
        <v>6896</v>
      </c>
      <c r="C6901" s="2" t="s">
        <v>4650</v>
      </c>
      <c r="F6901" s="550"/>
      <c r="R6901" s="1175"/>
    </row>
    <row r="6902" spans="1:18" ht="15.75" customHeight="1">
      <c r="A6902" s="1">
        <v>6897</v>
      </c>
      <c r="C6902" s="2" t="s">
        <v>4650</v>
      </c>
      <c r="F6902" s="550"/>
      <c r="R6902" s="1175"/>
    </row>
    <row r="6903" spans="1:18" ht="15.75" customHeight="1">
      <c r="A6903" s="1">
        <v>6898</v>
      </c>
      <c r="C6903" s="2" t="s">
        <v>4650</v>
      </c>
      <c r="F6903" s="550"/>
      <c r="R6903" s="1175"/>
    </row>
    <row r="6904" spans="1:18" ht="15.75" customHeight="1">
      <c r="A6904" s="1">
        <v>6899</v>
      </c>
      <c r="C6904" s="2" t="s">
        <v>4650</v>
      </c>
      <c r="F6904" s="550"/>
      <c r="R6904" s="1175"/>
    </row>
    <row r="6905" spans="1:18" ht="15.75" customHeight="1">
      <c r="A6905" s="1">
        <v>6900</v>
      </c>
      <c r="C6905" s="2" t="s">
        <v>4650</v>
      </c>
      <c r="F6905" s="550"/>
      <c r="R6905" s="1175"/>
    </row>
    <row r="6906" spans="1:18" ht="15.75" customHeight="1">
      <c r="A6906" s="1">
        <v>6901</v>
      </c>
      <c r="C6906" s="2" t="s">
        <v>4650</v>
      </c>
      <c r="F6906" s="550"/>
      <c r="R6906" s="1175"/>
    </row>
    <row r="6907" spans="1:18" ht="15.75" customHeight="1">
      <c r="A6907" s="1">
        <v>6902</v>
      </c>
      <c r="C6907" s="2" t="s">
        <v>4650</v>
      </c>
      <c r="F6907" s="550"/>
      <c r="R6907" s="1175"/>
    </row>
    <row r="6908" spans="1:18" ht="15.75" customHeight="1">
      <c r="A6908" s="1">
        <v>6903</v>
      </c>
      <c r="C6908" s="2" t="s">
        <v>4650</v>
      </c>
      <c r="F6908" s="550"/>
      <c r="R6908" s="1175"/>
    </row>
    <row r="6909" spans="1:18" ht="15" customHeight="1">
      <c r="A6909">
        <v>6904</v>
      </c>
      <c r="B6909" s="6">
        <f>'EstRev 6-10'!K223</f>
        <v>0</v>
      </c>
      <c r="C6909" s="2" t="s">
        <v>5200</v>
      </c>
      <c r="D6909" t="b">
        <f ca="1">E6909=B6909</f>
        <v>1</v>
      </c>
      <c r="E6909" cm="1">
        <f t="array" aca="1" ref="E6909" ca="1">IF(F6909&lt;&gt;"",INDIRECT("'"&amp;F6909&amp;"'!"&amp;G6909),"")</f>
        <v>0</v>
      </c>
      <c r="F6909" s="1175" t="s">
        <v>4465</v>
      </c>
      <c r="G6909" t="s">
        <v>4312</v>
      </c>
      <c r="H6909" s="3"/>
      <c r="I6909" s="3"/>
      <c r="J6909" s="3"/>
    </row>
    <row r="6910" spans="1:18" ht="15" customHeight="1">
      <c r="A6910">
        <v>6905</v>
      </c>
      <c r="B6910" s="6">
        <f>'EstRev 6-10'!J238</f>
        <v>0</v>
      </c>
      <c r="C6910" s="2" t="s">
        <v>5263</v>
      </c>
      <c r="D6910" t="b">
        <f ca="1">E6910=B6910</f>
        <v>1</v>
      </c>
      <c r="E6910" cm="1">
        <f t="array" aca="1" ref="E6910" ca="1">IF(F6910&lt;&gt;"",INDIRECT("'"&amp;F6910&amp;"'!"&amp;G6910),"")</f>
        <v>0</v>
      </c>
      <c r="F6910" s="1175" t="s">
        <v>4465</v>
      </c>
      <c r="G6910" t="s">
        <v>5264</v>
      </c>
      <c r="H6910" s="3"/>
      <c r="I6910" s="3"/>
      <c r="J6910" s="3"/>
    </row>
    <row r="6911" spans="1:18" ht="15" customHeight="1">
      <c r="A6911">
        <v>6906</v>
      </c>
      <c r="B6911" s="7">
        <f>'EstRev 6-10'!H162</f>
        <v>0</v>
      </c>
      <c r="C6911" s="2" t="s">
        <v>5263</v>
      </c>
      <c r="D6911" t="b">
        <f ca="1">E6911=B6911</f>
        <v>1</v>
      </c>
      <c r="E6911" cm="1">
        <f t="array" aca="1" ref="E6911" ca="1">IF(F6911&lt;&gt;"",INDIRECT("'"&amp;F6911&amp;"'!"&amp;G6911),"")</f>
        <v>0</v>
      </c>
      <c r="F6911" s="1175" t="s">
        <v>4465</v>
      </c>
      <c r="G6911" t="s">
        <v>5265</v>
      </c>
      <c r="H6911" s="3"/>
      <c r="I6911" s="3"/>
      <c r="J6911" s="3"/>
    </row>
    <row r="6912" spans="1:18" ht="15" customHeight="1">
      <c r="A6912">
        <v>6907</v>
      </c>
      <c r="B6912" s="7">
        <f>'EstRev 6-10'!C191</f>
        <v>0</v>
      </c>
      <c r="C6912" s="2" t="s">
        <v>5263</v>
      </c>
      <c r="D6912" t="b">
        <f ca="1">E6912=B6912</f>
        <v>1</v>
      </c>
      <c r="E6912" cm="1">
        <f t="array" aca="1" ref="E6912" ca="1">IF(F6912&lt;&gt;"",INDIRECT("'"&amp;F6912&amp;"'!"&amp;G6912),"")</f>
        <v>0</v>
      </c>
      <c r="F6912" s="1175" t="s">
        <v>4465</v>
      </c>
      <c r="G6912" t="s">
        <v>5266</v>
      </c>
      <c r="H6912" s="3"/>
      <c r="I6912" s="3"/>
      <c r="J6912" s="3"/>
    </row>
    <row r="6913" spans="1:18" ht="15.75" customHeight="1">
      <c r="A6913" s="1">
        <v>6908</v>
      </c>
      <c r="B6913" s="7"/>
      <c r="C6913" s="2" t="s">
        <v>3581</v>
      </c>
      <c r="E6913" t="str" cm="1">
        <f t="array" aca="1" ref="E6913" ca="1">IF(F6913&lt;&gt;"",INDIRECT("'"&amp;F6913&amp;"'!"&amp;G6913),"")</f>
        <v/>
      </c>
      <c r="F6913" s="550"/>
      <c r="R6913" s="1175"/>
    </row>
    <row r="6914" spans="1:18" ht="15.75" customHeight="1">
      <c r="A6914" s="1">
        <v>6909</v>
      </c>
      <c r="C6914" s="2" t="s">
        <v>3581</v>
      </c>
      <c r="E6914" t="str" cm="1">
        <f t="array" aca="1" ref="E6914" ca="1">IF(F6914&lt;&gt;"",INDIRECT("'"&amp;F6914&amp;"'!"&amp;G6914),"")</f>
        <v/>
      </c>
      <c r="F6914" s="550"/>
      <c r="R6914" s="1175"/>
    </row>
    <row r="6915" spans="1:18" ht="15" customHeight="1">
      <c r="A6915">
        <v>6910</v>
      </c>
      <c r="B6915" s="7">
        <f>'EstExp 11-19'!H450</f>
        <v>0</v>
      </c>
      <c r="C6915" s="2" t="s">
        <v>5263</v>
      </c>
      <c r="D6915" t="b">
        <f t="shared" ref="D6915:D6961" ca="1" si="107">E6915=B6915</f>
        <v>1</v>
      </c>
      <c r="E6915" cm="1">
        <f t="array" aca="1" ref="E6915" ca="1">IF(F6915&lt;&gt;"",INDIRECT("'"&amp;F6915&amp;"'!"&amp;G6915),"")</f>
        <v>0</v>
      </c>
      <c r="F6915" s="1175" t="s">
        <v>3614</v>
      </c>
      <c r="G6915" t="s">
        <v>5267</v>
      </c>
      <c r="H6915" s="3"/>
      <c r="I6915" s="3"/>
      <c r="J6915" s="3"/>
    </row>
    <row r="6916" spans="1:18" ht="15" customHeight="1">
      <c r="A6916">
        <v>6911</v>
      </c>
      <c r="B6916" s="7">
        <f>'EstExp 11-19'!K450</f>
        <v>0</v>
      </c>
      <c r="C6916" s="2" t="s">
        <v>5263</v>
      </c>
      <c r="D6916" t="b">
        <f t="shared" ca="1" si="107"/>
        <v>1</v>
      </c>
      <c r="E6916" cm="1">
        <f t="array" aca="1" ref="E6916" ca="1">IF(F6916&lt;&gt;"",INDIRECT("'"&amp;F6916&amp;"'!"&amp;G6916),"")</f>
        <v>0</v>
      </c>
      <c r="F6916" s="1175" t="s">
        <v>3614</v>
      </c>
      <c r="G6916" t="s">
        <v>5268</v>
      </c>
      <c r="H6916" s="3"/>
      <c r="I6916" s="3"/>
      <c r="J6916" s="3"/>
    </row>
    <row r="6917" spans="1:18" ht="15" customHeight="1">
      <c r="A6917">
        <v>6912</v>
      </c>
      <c r="B6917" s="7">
        <f>'BudgetSum 2-4'!C58</f>
        <v>0</v>
      </c>
      <c r="C6917" s="2" t="s">
        <v>5269</v>
      </c>
      <c r="D6917" t="b">
        <f t="shared" ca="1" si="107"/>
        <v>1</v>
      </c>
      <c r="E6917" cm="1">
        <f t="array" aca="1" ref="E6917" ca="1">IF(F6917&lt;&gt;"",INDIRECT("'"&amp;F6917&amp;"'!"&amp;G6917),"")</f>
        <v>0</v>
      </c>
      <c r="F6917" s="1175" t="s">
        <v>3517</v>
      </c>
      <c r="G6917" t="s">
        <v>3662</v>
      </c>
      <c r="H6917" s="3"/>
      <c r="I6917" s="3"/>
      <c r="J6917" s="3"/>
    </row>
    <row r="6918" spans="1:18" ht="15" customHeight="1">
      <c r="A6918">
        <v>6913</v>
      </c>
      <c r="B6918" s="7">
        <f>'BudgetSum 2-4'!D58</f>
        <v>0</v>
      </c>
      <c r="C6918" s="2" t="s">
        <v>5269</v>
      </c>
      <c r="D6918" t="b">
        <f t="shared" ca="1" si="107"/>
        <v>1</v>
      </c>
      <c r="E6918" cm="1">
        <f t="array" aca="1" ref="E6918" ca="1">IF(F6918&lt;&gt;"",INDIRECT("'"&amp;F6918&amp;"'!"&amp;G6918),"")</f>
        <v>0</v>
      </c>
      <c r="F6918" s="1175" t="s">
        <v>3517</v>
      </c>
      <c r="G6918" t="s">
        <v>3699</v>
      </c>
      <c r="H6918" s="3"/>
      <c r="I6918" s="3"/>
      <c r="J6918" s="3"/>
    </row>
    <row r="6919" spans="1:18" ht="15" customHeight="1">
      <c r="A6919">
        <v>6914</v>
      </c>
      <c r="B6919" s="7">
        <f>'BudgetSum 2-4'!H58</f>
        <v>0</v>
      </c>
      <c r="C6919" s="2" t="s">
        <v>5269</v>
      </c>
      <c r="D6919" t="b">
        <f t="shared" ca="1" si="107"/>
        <v>1</v>
      </c>
      <c r="E6919" cm="1">
        <f t="array" aca="1" ref="E6919" ca="1">IF(F6919&lt;&gt;"",INDIRECT("'"&amp;F6919&amp;"'!"&amp;G6919),"")</f>
        <v>0</v>
      </c>
      <c r="F6919" s="1175" t="s">
        <v>3517</v>
      </c>
      <c r="G6919" t="s">
        <v>3850</v>
      </c>
      <c r="H6919" s="3"/>
      <c r="I6919" s="3"/>
      <c r="J6919" s="3"/>
    </row>
    <row r="6920" spans="1:18" ht="15" customHeight="1">
      <c r="A6920">
        <v>6915</v>
      </c>
      <c r="B6920" s="7">
        <f>'BudgetSum 2-4'!C59</f>
        <v>0</v>
      </c>
      <c r="C6920" s="2" t="s">
        <v>5269</v>
      </c>
      <c r="D6920" t="b">
        <f t="shared" ca="1" si="107"/>
        <v>1</v>
      </c>
      <c r="E6920" cm="1">
        <f t="array" aca="1" ref="E6920" ca="1">IF(F6920&lt;&gt;"",INDIRECT("'"&amp;F6920&amp;"'!"&amp;G6920),"")</f>
        <v>0</v>
      </c>
      <c r="F6920" s="1175" t="s">
        <v>3517</v>
      </c>
      <c r="G6920" t="s">
        <v>3663</v>
      </c>
      <c r="H6920" s="3"/>
      <c r="I6920" s="3"/>
      <c r="J6920" s="3"/>
    </row>
    <row r="6921" spans="1:18" ht="15" customHeight="1">
      <c r="A6921">
        <v>6916</v>
      </c>
      <c r="B6921" s="7">
        <f>'BudgetSum 2-4'!D59</f>
        <v>0</v>
      </c>
      <c r="C6921" s="2" t="s">
        <v>5269</v>
      </c>
      <c r="D6921" t="b">
        <f t="shared" ca="1" si="107"/>
        <v>1</v>
      </c>
      <c r="E6921" cm="1">
        <f t="array" aca="1" ref="E6921" ca="1">IF(F6921&lt;&gt;"",INDIRECT("'"&amp;F6921&amp;"'!"&amp;G6921),"")</f>
        <v>0</v>
      </c>
      <c r="F6921" s="1175" t="s">
        <v>3517</v>
      </c>
      <c r="G6921" t="s">
        <v>3700</v>
      </c>
      <c r="H6921" s="3"/>
      <c r="I6921" s="3"/>
      <c r="J6921" s="3"/>
    </row>
    <row r="6922" spans="1:18" ht="15" customHeight="1">
      <c r="A6922">
        <v>6917</v>
      </c>
      <c r="B6922" s="7">
        <f>'BudgetSum 2-4'!H59</f>
        <v>0</v>
      </c>
      <c r="C6922" s="2" t="s">
        <v>5269</v>
      </c>
      <c r="D6922" t="b">
        <f t="shared" ca="1" si="107"/>
        <v>1</v>
      </c>
      <c r="E6922" cm="1">
        <f t="array" aca="1" ref="E6922" ca="1">IF(F6922&lt;&gt;"",INDIRECT("'"&amp;F6922&amp;"'!"&amp;G6922),"")</f>
        <v>0</v>
      </c>
      <c r="F6922" s="1175" t="s">
        <v>3517</v>
      </c>
      <c r="G6922" t="s">
        <v>3851</v>
      </c>
      <c r="H6922" s="3"/>
      <c r="I6922" s="3"/>
      <c r="J6922" s="3"/>
    </row>
    <row r="6923" spans="1:18" ht="15" customHeight="1">
      <c r="A6923">
        <v>6918</v>
      </c>
      <c r="B6923" s="7">
        <f>'BudgetSum 2-4'!C60</f>
        <v>0</v>
      </c>
      <c r="C6923" s="2" t="s">
        <v>5269</v>
      </c>
      <c r="D6923" t="b">
        <f t="shared" ca="1" si="107"/>
        <v>1</v>
      </c>
      <c r="E6923" cm="1">
        <f t="array" aca="1" ref="E6923" ca="1">IF(F6923&lt;&gt;"",INDIRECT("'"&amp;F6923&amp;"'!"&amp;G6923),"")</f>
        <v>0</v>
      </c>
      <c r="F6923" s="1175" t="s">
        <v>3517</v>
      </c>
      <c r="G6923" t="s">
        <v>5270</v>
      </c>
      <c r="H6923" s="3"/>
      <c r="I6923" s="3"/>
      <c r="J6923" s="3"/>
    </row>
    <row r="6924" spans="1:18" ht="15" customHeight="1">
      <c r="A6924">
        <v>6919</v>
      </c>
      <c r="B6924" s="7">
        <f>'BudgetSum 2-4'!D60</f>
        <v>0</v>
      </c>
      <c r="C6924" s="2" t="s">
        <v>5269</v>
      </c>
      <c r="D6924" t="b">
        <f t="shared" ca="1" si="107"/>
        <v>1</v>
      </c>
      <c r="E6924" cm="1">
        <f t="array" aca="1" ref="E6924" ca="1">IF(F6924&lt;&gt;"",INDIRECT("'"&amp;F6924&amp;"'!"&amp;G6924),"")</f>
        <v>0</v>
      </c>
      <c r="F6924" s="1175" t="s">
        <v>3517</v>
      </c>
      <c r="G6924" t="s">
        <v>5271</v>
      </c>
      <c r="H6924" s="3"/>
      <c r="I6924" s="3"/>
      <c r="J6924" s="3"/>
    </row>
    <row r="6925" spans="1:18" ht="15" customHeight="1">
      <c r="A6925">
        <v>6920</v>
      </c>
      <c r="B6925" s="7">
        <f>'BudgetSum 2-4'!H60</f>
        <v>0</v>
      </c>
      <c r="C6925" s="2" t="s">
        <v>5269</v>
      </c>
      <c r="D6925" t="b">
        <f t="shared" ca="1" si="107"/>
        <v>1</v>
      </c>
      <c r="E6925" cm="1">
        <f t="array" aca="1" ref="E6925" ca="1">IF(F6925&lt;&gt;"",INDIRECT("'"&amp;F6925&amp;"'!"&amp;G6925),"")</f>
        <v>0</v>
      </c>
      <c r="F6925" s="1175" t="s">
        <v>3517</v>
      </c>
      <c r="G6925" t="s">
        <v>5272</v>
      </c>
      <c r="H6925" s="3"/>
      <c r="I6925" s="3"/>
      <c r="J6925" s="3"/>
    </row>
    <row r="6926" spans="1:18" ht="15" customHeight="1">
      <c r="A6926">
        <v>6921</v>
      </c>
      <c r="B6926" s="7">
        <f>'BudgetSum 2-4'!C62</f>
        <v>0</v>
      </c>
      <c r="C6926" s="2" t="s">
        <v>5269</v>
      </c>
      <c r="D6926" t="b">
        <f t="shared" ca="1" si="107"/>
        <v>1</v>
      </c>
      <c r="E6926" cm="1">
        <f t="array" aca="1" ref="E6926" ca="1">IF(F6926&lt;&gt;"",INDIRECT("'"&amp;F6926&amp;"'!"&amp;G6926),"")</f>
        <v>0</v>
      </c>
      <c r="F6926" s="1175" t="s">
        <v>3517</v>
      </c>
      <c r="G6926" t="s">
        <v>3665</v>
      </c>
      <c r="H6926" s="3"/>
      <c r="I6926" s="3"/>
      <c r="J6926" s="3"/>
    </row>
    <row r="6927" spans="1:18" ht="15" customHeight="1">
      <c r="A6927">
        <v>6922</v>
      </c>
      <c r="B6927" s="7">
        <f>'BudgetSum 2-4'!D62</f>
        <v>0</v>
      </c>
      <c r="C6927" s="2" t="s">
        <v>5269</v>
      </c>
      <c r="D6927" t="b">
        <f t="shared" ca="1" si="107"/>
        <v>1</v>
      </c>
      <c r="E6927" cm="1">
        <f t="array" aca="1" ref="E6927" ca="1">IF(F6927&lt;&gt;"",INDIRECT("'"&amp;F6927&amp;"'!"&amp;G6927),"")</f>
        <v>0</v>
      </c>
      <c r="F6927" s="1175" t="s">
        <v>3517</v>
      </c>
      <c r="G6927" t="s">
        <v>3702</v>
      </c>
      <c r="H6927" s="3"/>
      <c r="I6927" s="3"/>
      <c r="J6927" s="3"/>
    </row>
    <row r="6928" spans="1:18" ht="15" customHeight="1">
      <c r="A6928">
        <v>6923</v>
      </c>
      <c r="B6928" s="7">
        <f>'BudgetSum 2-4'!H62</f>
        <v>0</v>
      </c>
      <c r="C6928" s="2" t="s">
        <v>5269</v>
      </c>
      <c r="D6928" t="b">
        <f t="shared" ca="1" si="107"/>
        <v>1</v>
      </c>
      <c r="E6928" cm="1">
        <f t="array" aca="1" ref="E6928" ca="1">IF(F6928&lt;&gt;"",INDIRECT("'"&amp;F6928&amp;"'!"&amp;G6928),"")</f>
        <v>0</v>
      </c>
      <c r="F6928" s="1175" t="s">
        <v>3517</v>
      </c>
      <c r="G6928" t="s">
        <v>3853</v>
      </c>
      <c r="H6928" s="3"/>
      <c r="I6928" s="3"/>
      <c r="J6928" s="3"/>
    </row>
    <row r="6929" spans="1:10" ht="15" customHeight="1">
      <c r="A6929">
        <v>6924</v>
      </c>
      <c r="B6929" s="7">
        <f>'BudgetSum 2-4'!C63</f>
        <v>0</v>
      </c>
      <c r="C6929" s="2" t="s">
        <v>5269</v>
      </c>
      <c r="D6929" t="b">
        <f t="shared" ca="1" si="107"/>
        <v>1</v>
      </c>
      <c r="E6929" cm="1">
        <f t="array" aca="1" ref="E6929" ca="1">IF(F6929&lt;&gt;"",INDIRECT("'"&amp;F6929&amp;"'!"&amp;G6929),"")</f>
        <v>0</v>
      </c>
      <c r="F6929" s="1175" t="s">
        <v>3517</v>
      </c>
      <c r="G6929" t="s">
        <v>3666</v>
      </c>
      <c r="H6929" s="3"/>
      <c r="I6929" s="3"/>
      <c r="J6929" s="3"/>
    </row>
    <row r="6930" spans="1:10" ht="15" customHeight="1">
      <c r="A6930">
        <v>6925</v>
      </c>
      <c r="B6930" s="7">
        <f>'BudgetSum 2-4'!D63</f>
        <v>0</v>
      </c>
      <c r="C6930" s="2" t="s">
        <v>5269</v>
      </c>
      <c r="D6930" t="b">
        <f t="shared" ca="1" si="107"/>
        <v>1</v>
      </c>
      <c r="E6930" cm="1">
        <f t="array" aca="1" ref="E6930" ca="1">IF(F6930&lt;&gt;"",INDIRECT("'"&amp;F6930&amp;"'!"&amp;G6930),"")</f>
        <v>0</v>
      </c>
      <c r="F6930" s="1175" t="s">
        <v>3517</v>
      </c>
      <c r="G6930" t="s">
        <v>3703</v>
      </c>
      <c r="H6930" s="3"/>
      <c r="I6930" s="3"/>
      <c r="J6930" s="3"/>
    </row>
    <row r="6931" spans="1:10" ht="15" customHeight="1">
      <c r="A6931">
        <v>6926</v>
      </c>
      <c r="B6931" s="7">
        <f>'BudgetSum 2-4'!H63</f>
        <v>0</v>
      </c>
      <c r="C6931" s="2" t="s">
        <v>5269</v>
      </c>
      <c r="D6931" t="b">
        <f t="shared" ca="1" si="107"/>
        <v>1</v>
      </c>
      <c r="E6931" cm="1">
        <f t="array" aca="1" ref="E6931" ca="1">IF(F6931&lt;&gt;"",INDIRECT("'"&amp;F6931&amp;"'!"&amp;G6931),"")</f>
        <v>0</v>
      </c>
      <c r="F6931" s="1175" t="s">
        <v>3517</v>
      </c>
      <c r="G6931" t="s">
        <v>3854</v>
      </c>
      <c r="H6931" s="3"/>
      <c r="I6931" s="3"/>
      <c r="J6931" s="3"/>
    </row>
    <row r="6932" spans="1:10" ht="15" customHeight="1">
      <c r="A6932">
        <v>6927</v>
      </c>
      <c r="B6932" s="7">
        <f>'BudgetSum 2-4'!C64</f>
        <v>0</v>
      </c>
      <c r="C6932" s="2" t="s">
        <v>5269</v>
      </c>
      <c r="D6932" t="b">
        <f t="shared" ca="1" si="107"/>
        <v>1</v>
      </c>
      <c r="E6932" cm="1">
        <f t="array" aca="1" ref="E6932" ca="1">IF(F6932&lt;&gt;"",INDIRECT("'"&amp;F6932&amp;"'!"&amp;G6932),"")</f>
        <v>0</v>
      </c>
      <c r="F6932" s="1175" t="s">
        <v>3517</v>
      </c>
      <c r="G6932" t="s">
        <v>3667</v>
      </c>
      <c r="H6932" s="3"/>
      <c r="I6932" s="3"/>
      <c r="J6932" s="3"/>
    </row>
    <row r="6933" spans="1:10" ht="15" customHeight="1">
      <c r="A6933">
        <v>6928</v>
      </c>
      <c r="B6933" s="7">
        <f>'BudgetSum 2-4'!D64</f>
        <v>0</v>
      </c>
      <c r="C6933" s="2" t="s">
        <v>5269</v>
      </c>
      <c r="D6933" t="b">
        <f t="shared" ca="1" si="107"/>
        <v>1</v>
      </c>
      <c r="E6933" cm="1">
        <f t="array" aca="1" ref="E6933" ca="1">IF(F6933&lt;&gt;"",INDIRECT("'"&amp;F6933&amp;"'!"&amp;G6933),"")</f>
        <v>0</v>
      </c>
      <c r="F6933" s="1175" t="s">
        <v>3517</v>
      </c>
      <c r="G6933" t="s">
        <v>3704</v>
      </c>
      <c r="H6933" s="3"/>
      <c r="I6933" s="3"/>
      <c r="J6933" s="3"/>
    </row>
    <row r="6934" spans="1:10" ht="15" customHeight="1">
      <c r="A6934">
        <v>6929</v>
      </c>
      <c r="B6934" s="7">
        <f>'BudgetSum 2-4'!H64</f>
        <v>0</v>
      </c>
      <c r="C6934" s="2" t="s">
        <v>5269</v>
      </c>
      <c r="D6934" t="b">
        <f t="shared" ca="1" si="107"/>
        <v>1</v>
      </c>
      <c r="E6934" cm="1">
        <f t="array" aca="1" ref="E6934" ca="1">IF(F6934&lt;&gt;"",INDIRECT("'"&amp;F6934&amp;"'!"&amp;G6934),"")</f>
        <v>0</v>
      </c>
      <c r="F6934" s="1175" t="s">
        <v>3517</v>
      </c>
      <c r="G6934" t="s">
        <v>3855</v>
      </c>
      <c r="H6934" s="3"/>
      <c r="I6934" s="3"/>
      <c r="J6934" s="3"/>
    </row>
    <row r="6935" spans="1:10" ht="15" customHeight="1">
      <c r="A6935">
        <v>6930</v>
      </c>
      <c r="B6935" s="7">
        <f>'BudgetSum 2-4'!C66</f>
        <v>0</v>
      </c>
      <c r="C6935" s="2" t="s">
        <v>5269</v>
      </c>
      <c r="D6935" t="b">
        <f t="shared" ca="1" si="107"/>
        <v>1</v>
      </c>
      <c r="E6935" cm="1">
        <f t="array" aca="1" ref="E6935" ca="1">IF(F6935&lt;&gt;"",INDIRECT("'"&amp;F6935&amp;"'!"&amp;G6935),"")</f>
        <v>0</v>
      </c>
      <c r="F6935" s="1175" t="s">
        <v>3517</v>
      </c>
      <c r="G6935" t="s">
        <v>3669</v>
      </c>
      <c r="H6935" s="3"/>
      <c r="I6935" s="3"/>
      <c r="J6935" s="3"/>
    </row>
    <row r="6936" spans="1:10" ht="15" customHeight="1">
      <c r="A6936">
        <v>6931</v>
      </c>
      <c r="B6936" s="7">
        <f>'BudgetSum 2-4'!D66</f>
        <v>0</v>
      </c>
      <c r="C6936" s="2" t="s">
        <v>5269</v>
      </c>
      <c r="D6936" t="b">
        <f t="shared" ca="1" si="107"/>
        <v>1</v>
      </c>
      <c r="E6936" cm="1">
        <f t="array" aca="1" ref="E6936" ca="1">IF(F6936&lt;&gt;"",INDIRECT("'"&amp;F6936&amp;"'!"&amp;G6936),"")</f>
        <v>0</v>
      </c>
      <c r="F6936" s="1175" t="s">
        <v>3517</v>
      </c>
      <c r="G6936" t="s">
        <v>3706</v>
      </c>
      <c r="H6936" s="3"/>
      <c r="I6936" s="3"/>
      <c r="J6936" s="3"/>
    </row>
    <row r="6937" spans="1:10" ht="15" customHeight="1">
      <c r="A6937">
        <v>6932</v>
      </c>
      <c r="B6937" s="7">
        <f>'BudgetSum 2-4'!C67</f>
        <v>0</v>
      </c>
      <c r="C6937" s="2" t="s">
        <v>5269</v>
      </c>
      <c r="D6937" t="b">
        <f t="shared" ca="1" si="107"/>
        <v>1</v>
      </c>
      <c r="E6937" cm="1">
        <f t="array" aca="1" ref="E6937" ca="1">IF(F6937&lt;&gt;"",INDIRECT("'"&amp;F6937&amp;"'!"&amp;G6937),"")</f>
        <v>0</v>
      </c>
      <c r="F6937" s="1175" t="s">
        <v>3517</v>
      </c>
      <c r="G6937" t="s">
        <v>3670</v>
      </c>
      <c r="H6937" s="3"/>
      <c r="I6937" s="3"/>
      <c r="J6937" s="3"/>
    </row>
    <row r="6938" spans="1:10" ht="15" customHeight="1">
      <c r="A6938">
        <v>6933</v>
      </c>
      <c r="B6938" s="7">
        <f>'BudgetSum 2-4'!D67</f>
        <v>0</v>
      </c>
      <c r="C6938" s="2" t="s">
        <v>5269</v>
      </c>
      <c r="D6938" t="b">
        <f t="shared" ca="1" si="107"/>
        <v>1</v>
      </c>
      <c r="E6938" cm="1">
        <f t="array" aca="1" ref="E6938" ca="1">IF(F6938&lt;&gt;"",INDIRECT("'"&amp;F6938&amp;"'!"&amp;G6938),"")</f>
        <v>0</v>
      </c>
      <c r="F6938" s="1175" t="s">
        <v>3517</v>
      </c>
      <c r="G6938" t="s">
        <v>3707</v>
      </c>
      <c r="H6938" s="3"/>
      <c r="I6938" s="3"/>
      <c r="J6938" s="3"/>
    </row>
    <row r="6939" spans="1:10" ht="15" customHeight="1">
      <c r="A6939">
        <v>6934</v>
      </c>
      <c r="B6939" s="7">
        <f>'BudgetSum 2-4'!C68</f>
        <v>0</v>
      </c>
      <c r="C6939" s="2" t="s">
        <v>5269</v>
      </c>
      <c r="D6939" t="b">
        <f t="shared" ca="1" si="107"/>
        <v>1</v>
      </c>
      <c r="E6939" cm="1">
        <f t="array" aca="1" ref="E6939" ca="1">IF(F6939&lt;&gt;"",INDIRECT("'"&amp;F6939&amp;"'!"&amp;G6939),"")</f>
        <v>0</v>
      </c>
      <c r="F6939" s="1175" t="s">
        <v>3517</v>
      </c>
      <c r="G6939" t="s">
        <v>4623</v>
      </c>
      <c r="H6939" s="3"/>
      <c r="I6939" s="3"/>
      <c r="J6939" s="3"/>
    </row>
    <row r="6940" spans="1:10" ht="15" customHeight="1">
      <c r="A6940">
        <v>6935</v>
      </c>
      <c r="B6940" s="7">
        <f>'BudgetSum 2-4'!D68</f>
        <v>0</v>
      </c>
      <c r="C6940" s="2" t="s">
        <v>5269</v>
      </c>
      <c r="D6940" t="b">
        <f t="shared" ca="1" si="107"/>
        <v>1</v>
      </c>
      <c r="E6940" cm="1">
        <f t="array" aca="1" ref="E6940" ca="1">IF(F6940&lt;&gt;"",INDIRECT("'"&amp;F6940&amp;"'!"&amp;G6940),"")</f>
        <v>0</v>
      </c>
      <c r="F6940" s="1175" t="s">
        <v>3517</v>
      </c>
      <c r="G6940" t="s">
        <v>4693</v>
      </c>
      <c r="H6940" s="3"/>
      <c r="I6940" s="3"/>
      <c r="J6940" s="3"/>
    </row>
    <row r="6941" spans="1:10" ht="15" customHeight="1">
      <c r="A6941">
        <v>6936</v>
      </c>
      <c r="B6941" s="7">
        <f>'BudgetSum 2-4'!C70</f>
        <v>0</v>
      </c>
      <c r="C6941" s="2" t="s">
        <v>5269</v>
      </c>
      <c r="D6941" t="b">
        <f t="shared" ca="1" si="107"/>
        <v>1</v>
      </c>
      <c r="E6941" cm="1">
        <f t="array" aca="1" ref="E6941" ca="1">IF(F6941&lt;&gt;"",INDIRECT("'"&amp;F6941&amp;"'!"&amp;G6941),"")</f>
        <v>0</v>
      </c>
      <c r="F6941" s="1175" t="s">
        <v>3517</v>
      </c>
      <c r="G6941" t="s">
        <v>3672</v>
      </c>
      <c r="H6941" s="3"/>
      <c r="I6941" s="3"/>
      <c r="J6941" s="3"/>
    </row>
    <row r="6942" spans="1:10" ht="15" customHeight="1">
      <c r="A6942">
        <v>6937</v>
      </c>
      <c r="B6942" s="7">
        <f>'BudgetSum 2-4'!D70</f>
        <v>0</v>
      </c>
      <c r="C6942" s="2" t="s">
        <v>5269</v>
      </c>
      <c r="D6942" t="b">
        <f t="shared" ca="1" si="107"/>
        <v>1</v>
      </c>
      <c r="E6942" cm="1">
        <f t="array" aca="1" ref="E6942" ca="1">IF(F6942&lt;&gt;"",INDIRECT("'"&amp;F6942&amp;"'!"&amp;G6942),"")</f>
        <v>0</v>
      </c>
      <c r="F6942" s="1175" t="s">
        <v>3517</v>
      </c>
      <c r="G6942" t="s">
        <v>3709</v>
      </c>
      <c r="H6942" s="3"/>
      <c r="I6942" s="3"/>
      <c r="J6942" s="3"/>
    </row>
    <row r="6943" spans="1:10" ht="15" customHeight="1">
      <c r="A6943">
        <v>6938</v>
      </c>
      <c r="B6943" s="7">
        <f>'BudgetSum 2-4'!C71</f>
        <v>0</v>
      </c>
      <c r="C6943" s="2" t="s">
        <v>5269</v>
      </c>
      <c r="D6943" t="b">
        <f t="shared" ca="1" si="107"/>
        <v>1</v>
      </c>
      <c r="E6943" cm="1">
        <f t="array" aca="1" ref="E6943" ca="1">IF(F6943&lt;&gt;"",INDIRECT("'"&amp;F6943&amp;"'!"&amp;G6943),"")</f>
        <v>0</v>
      </c>
      <c r="F6943" s="1175" t="s">
        <v>3517</v>
      </c>
      <c r="G6943" t="s">
        <v>3673</v>
      </c>
      <c r="H6943" s="3"/>
      <c r="I6943" s="3"/>
      <c r="J6943" s="3"/>
    </row>
    <row r="6944" spans="1:10" ht="15" customHeight="1">
      <c r="A6944">
        <v>6939</v>
      </c>
      <c r="B6944" s="7">
        <f>'BudgetSum 2-4'!D71</f>
        <v>0</v>
      </c>
      <c r="C6944" s="2" t="s">
        <v>5269</v>
      </c>
      <c r="D6944" t="b">
        <f t="shared" ca="1" si="107"/>
        <v>1</v>
      </c>
      <c r="E6944" cm="1">
        <f t="array" aca="1" ref="E6944" ca="1">IF(F6944&lt;&gt;"",INDIRECT("'"&amp;F6944&amp;"'!"&amp;G6944),"")</f>
        <v>0</v>
      </c>
      <c r="F6944" s="1175" t="s">
        <v>3517</v>
      </c>
      <c r="G6944" t="s">
        <v>3710</v>
      </c>
      <c r="H6944" s="3"/>
      <c r="I6944" s="3"/>
      <c r="J6944" s="3"/>
    </row>
    <row r="6945" spans="1:10" ht="15" customHeight="1">
      <c r="A6945">
        <v>6940</v>
      </c>
      <c r="B6945" s="7">
        <f>'BudgetSum 2-4'!C72</f>
        <v>0</v>
      </c>
      <c r="C6945" s="2" t="s">
        <v>5269</v>
      </c>
      <c r="D6945" t="b">
        <f t="shared" ca="1" si="107"/>
        <v>1</v>
      </c>
      <c r="E6945" cm="1">
        <f t="array" aca="1" ref="E6945" ca="1">IF(F6945&lt;&gt;"",INDIRECT("'"&amp;F6945&amp;"'!"&amp;G6945),"")</f>
        <v>0</v>
      </c>
      <c r="F6945" s="1175" t="s">
        <v>3517</v>
      </c>
      <c r="G6945" t="s">
        <v>3674</v>
      </c>
      <c r="H6945" s="3"/>
      <c r="I6945" s="3"/>
      <c r="J6945" s="3"/>
    </row>
    <row r="6946" spans="1:10" ht="15" customHeight="1">
      <c r="A6946">
        <v>6941</v>
      </c>
      <c r="B6946" s="7">
        <f>'BudgetSum 2-4'!D72</f>
        <v>0</v>
      </c>
      <c r="C6946" s="2" t="s">
        <v>5269</v>
      </c>
      <c r="D6946" t="b">
        <f t="shared" ca="1" si="107"/>
        <v>1</v>
      </c>
      <c r="E6946" cm="1">
        <f t="array" aca="1" ref="E6946" ca="1">IF(F6946&lt;&gt;"",INDIRECT("'"&amp;F6946&amp;"'!"&amp;G6946),"")</f>
        <v>0</v>
      </c>
      <c r="F6946" s="1175" t="s">
        <v>3517</v>
      </c>
      <c r="G6946" t="s">
        <v>3711</v>
      </c>
      <c r="H6946" s="3"/>
      <c r="I6946" s="3"/>
      <c r="J6946" s="3"/>
    </row>
    <row r="6947" spans="1:10" ht="15" customHeight="1">
      <c r="A6947">
        <v>6942</v>
      </c>
      <c r="B6947" s="7">
        <f>'BudgetSum 2-4'!C74</f>
        <v>0</v>
      </c>
      <c r="C6947" s="2" t="s">
        <v>5269</v>
      </c>
      <c r="D6947" t="b">
        <f t="shared" ca="1" si="107"/>
        <v>1</v>
      </c>
      <c r="E6947" cm="1">
        <f t="array" aca="1" ref="E6947" ca="1">IF(F6947&lt;&gt;"",INDIRECT("'"&amp;F6947&amp;"'!"&amp;G6947),"")</f>
        <v>0</v>
      </c>
      <c r="F6947" s="1175" t="s">
        <v>3517</v>
      </c>
      <c r="G6947" t="s">
        <v>3676</v>
      </c>
      <c r="H6947" s="3"/>
      <c r="I6947" s="3"/>
      <c r="J6947" s="3"/>
    </row>
    <row r="6948" spans="1:10" ht="15" customHeight="1">
      <c r="A6948">
        <v>6943</v>
      </c>
      <c r="B6948" s="7">
        <f>'BudgetSum 2-4'!D74</f>
        <v>0</v>
      </c>
      <c r="C6948" s="2" t="s">
        <v>5269</v>
      </c>
      <c r="D6948" t="b">
        <f t="shared" ca="1" si="107"/>
        <v>1</v>
      </c>
      <c r="E6948" cm="1">
        <f t="array" aca="1" ref="E6948" ca="1">IF(F6948&lt;&gt;"",INDIRECT("'"&amp;F6948&amp;"'!"&amp;G6948),"")</f>
        <v>0</v>
      </c>
      <c r="F6948" s="1175" t="s">
        <v>3517</v>
      </c>
      <c r="G6948" t="s">
        <v>3713</v>
      </c>
      <c r="H6948" s="3"/>
      <c r="I6948" s="3"/>
      <c r="J6948" s="3"/>
    </row>
    <row r="6949" spans="1:10" ht="15" customHeight="1">
      <c r="A6949">
        <v>6944</v>
      </c>
      <c r="B6949" s="7">
        <f>'BudgetSum 2-4'!C75</f>
        <v>0</v>
      </c>
      <c r="C6949" s="2" t="s">
        <v>5269</v>
      </c>
      <c r="D6949" t="b">
        <f t="shared" ca="1" si="107"/>
        <v>1</v>
      </c>
      <c r="E6949" cm="1">
        <f t="array" aca="1" ref="E6949" ca="1">IF(F6949&lt;&gt;"",INDIRECT("'"&amp;F6949&amp;"'!"&amp;G6949),"")</f>
        <v>0</v>
      </c>
      <c r="F6949" s="1175" t="s">
        <v>3517</v>
      </c>
      <c r="G6949" t="s">
        <v>3677</v>
      </c>
      <c r="H6949" s="3"/>
      <c r="I6949" s="3"/>
      <c r="J6949" s="3"/>
    </row>
    <row r="6950" spans="1:10" ht="15" customHeight="1">
      <c r="A6950">
        <v>6945</v>
      </c>
      <c r="B6950" s="7">
        <f>'BudgetSum 2-4'!D75</f>
        <v>0</v>
      </c>
      <c r="C6950" s="2" t="s">
        <v>5269</v>
      </c>
      <c r="D6950" t="b">
        <f t="shared" ca="1" si="107"/>
        <v>1</v>
      </c>
      <c r="E6950" cm="1">
        <f t="array" aca="1" ref="E6950" ca="1">IF(F6950&lt;&gt;"",INDIRECT("'"&amp;F6950&amp;"'!"&amp;G6950),"")</f>
        <v>0</v>
      </c>
      <c r="F6950" s="1175" t="s">
        <v>3517</v>
      </c>
      <c r="G6950" t="s">
        <v>3714</v>
      </c>
      <c r="H6950" s="3"/>
      <c r="I6950" s="3"/>
      <c r="J6950" s="3"/>
    </row>
    <row r="6951" spans="1:10" ht="15" customHeight="1">
      <c r="A6951">
        <v>6946</v>
      </c>
      <c r="B6951" s="7">
        <f>'BudgetSum 2-4'!C76</f>
        <v>0</v>
      </c>
      <c r="C6951" s="2" t="s">
        <v>5269</v>
      </c>
      <c r="D6951" t="b">
        <f t="shared" ca="1" si="107"/>
        <v>1</v>
      </c>
      <c r="E6951" cm="1">
        <f t="array" aca="1" ref="E6951" ca="1">IF(F6951&lt;&gt;"",INDIRECT("'"&amp;F6951&amp;"'!"&amp;G6951),"")</f>
        <v>0</v>
      </c>
      <c r="F6951" s="1175" t="s">
        <v>3517</v>
      </c>
      <c r="G6951" t="s">
        <v>3678</v>
      </c>
      <c r="H6951" s="3"/>
      <c r="I6951" s="3"/>
      <c r="J6951" s="3"/>
    </row>
    <row r="6952" spans="1:10" ht="15" customHeight="1">
      <c r="A6952">
        <v>6947</v>
      </c>
      <c r="B6952" s="7">
        <f>'BudgetSum 2-4'!D76</f>
        <v>0</v>
      </c>
      <c r="C6952" s="2" t="s">
        <v>5269</v>
      </c>
      <c r="D6952" t="b">
        <f t="shared" ca="1" si="107"/>
        <v>1</v>
      </c>
      <c r="E6952" cm="1">
        <f t="array" aca="1" ref="E6952" ca="1">IF(F6952&lt;&gt;"",INDIRECT("'"&amp;F6952&amp;"'!"&amp;G6952),"")</f>
        <v>0</v>
      </c>
      <c r="F6952" s="1175" t="s">
        <v>3517</v>
      </c>
      <c r="G6952" t="s">
        <v>3715</v>
      </c>
      <c r="H6952" s="3"/>
      <c r="I6952" s="3"/>
      <c r="J6952" s="3"/>
    </row>
    <row r="6953" spans="1:10" ht="15" customHeight="1">
      <c r="A6953">
        <v>6948</v>
      </c>
      <c r="B6953" s="7">
        <f>'BudgetSum 2-4'!C27</f>
        <v>0</v>
      </c>
      <c r="C6953" s="2" t="s">
        <v>5269</v>
      </c>
      <c r="D6953" t="b">
        <f t="shared" ca="1" si="107"/>
        <v>1</v>
      </c>
      <c r="E6953" cm="1">
        <f t="array" aca="1" ref="E6953" ca="1">IF(F6953&lt;&gt;"",INDIRECT("'"&amp;F6953&amp;"'!"&amp;G6953),"")</f>
        <v>0</v>
      </c>
      <c r="F6953" s="1175" t="s">
        <v>3517</v>
      </c>
      <c r="G6953" t="s">
        <v>4900</v>
      </c>
      <c r="H6953" s="3"/>
      <c r="I6953" s="3"/>
      <c r="J6953" s="3"/>
    </row>
    <row r="6954" spans="1:10" ht="15" customHeight="1">
      <c r="A6954">
        <v>6949</v>
      </c>
      <c r="B6954" s="7">
        <f>'BudgetSum 2-4'!D27</f>
        <v>0</v>
      </c>
      <c r="C6954" s="2" t="s">
        <v>5269</v>
      </c>
      <c r="D6954" t="b">
        <f t="shared" ca="1" si="107"/>
        <v>1</v>
      </c>
      <c r="E6954" cm="1">
        <f t="array" aca="1" ref="E6954" ca="1">IF(F6954&lt;&gt;"",INDIRECT("'"&amp;F6954&amp;"'!"&amp;G6954),"")</f>
        <v>0</v>
      </c>
      <c r="F6954" s="1175" t="s">
        <v>3517</v>
      </c>
      <c r="G6954" t="s">
        <v>5273</v>
      </c>
      <c r="H6954" s="3"/>
      <c r="I6954" s="3"/>
      <c r="J6954" s="3"/>
    </row>
    <row r="6955" spans="1:10" ht="15" customHeight="1">
      <c r="A6955">
        <v>6950</v>
      </c>
      <c r="B6955" s="7">
        <f>'BudgetSum 2-4'!E27</f>
        <v>0</v>
      </c>
      <c r="C6955" s="2" t="s">
        <v>5269</v>
      </c>
      <c r="D6955" t="b">
        <f t="shared" ca="1" si="107"/>
        <v>1</v>
      </c>
      <c r="E6955" cm="1">
        <f t="array" aca="1" ref="E6955" ca="1">IF(F6955&lt;&gt;"",INDIRECT("'"&amp;F6955&amp;"'!"&amp;G6955),"")</f>
        <v>0</v>
      </c>
      <c r="F6955" s="1175" t="s">
        <v>3517</v>
      </c>
      <c r="G6955" t="s">
        <v>5274</v>
      </c>
      <c r="H6955" s="3"/>
      <c r="I6955" s="3"/>
      <c r="J6955" s="3"/>
    </row>
    <row r="6956" spans="1:10" ht="15" customHeight="1">
      <c r="A6956">
        <v>6951</v>
      </c>
      <c r="B6956" s="7">
        <f>'BudgetSum 2-4'!F27</f>
        <v>0</v>
      </c>
      <c r="C6956" s="2" t="s">
        <v>5269</v>
      </c>
      <c r="D6956" t="b">
        <f t="shared" ca="1" si="107"/>
        <v>1</v>
      </c>
      <c r="E6956" cm="1">
        <f t="array" aca="1" ref="E6956" ca="1">IF(F6956&lt;&gt;"",INDIRECT("'"&amp;F6956&amp;"'!"&amp;G6956),"")</f>
        <v>0</v>
      </c>
      <c r="F6956" s="1175" t="s">
        <v>3517</v>
      </c>
      <c r="G6956" t="s">
        <v>5275</v>
      </c>
      <c r="H6956" s="3"/>
      <c r="I6956" s="3"/>
      <c r="J6956" s="3"/>
    </row>
    <row r="6957" spans="1:10" ht="15" customHeight="1">
      <c r="A6957">
        <v>6952</v>
      </c>
      <c r="B6957" s="7">
        <f>'BudgetSum 2-4'!G27</f>
        <v>0</v>
      </c>
      <c r="C6957" s="2" t="s">
        <v>5269</v>
      </c>
      <c r="D6957" t="b">
        <f t="shared" ca="1" si="107"/>
        <v>1</v>
      </c>
      <c r="E6957" cm="1">
        <f t="array" aca="1" ref="E6957" ca="1">IF(F6957&lt;&gt;"",INDIRECT("'"&amp;F6957&amp;"'!"&amp;G6957),"")</f>
        <v>0</v>
      </c>
      <c r="F6957" s="1175" t="s">
        <v>3517</v>
      </c>
      <c r="G6957" t="s">
        <v>5276</v>
      </c>
      <c r="H6957" s="3"/>
      <c r="I6957" s="3"/>
      <c r="J6957" s="3"/>
    </row>
    <row r="6958" spans="1:10" ht="15" customHeight="1">
      <c r="A6958">
        <v>6953</v>
      </c>
      <c r="B6958" s="7">
        <f>'BudgetSum 2-4'!H27</f>
        <v>0</v>
      </c>
      <c r="C6958" s="2" t="s">
        <v>5269</v>
      </c>
      <c r="D6958" t="b">
        <f t="shared" ca="1" si="107"/>
        <v>1</v>
      </c>
      <c r="E6958" cm="1">
        <f t="array" aca="1" ref="E6958" ca="1">IF(F6958&lt;&gt;"",INDIRECT("'"&amp;F6958&amp;"'!"&amp;G6958),"")</f>
        <v>0</v>
      </c>
      <c r="F6958" s="1175" t="s">
        <v>3517</v>
      </c>
      <c r="G6958" t="s">
        <v>4999</v>
      </c>
      <c r="H6958" s="3"/>
      <c r="I6958" s="3"/>
      <c r="J6958" s="3"/>
    </row>
    <row r="6959" spans="1:10" ht="15" customHeight="1">
      <c r="A6959">
        <v>6954</v>
      </c>
      <c r="B6959" s="7">
        <f>'BudgetSum 2-4'!J27</f>
        <v>0</v>
      </c>
      <c r="C6959" s="2" t="s">
        <v>5269</v>
      </c>
      <c r="D6959" t="b">
        <f t="shared" ca="1" si="107"/>
        <v>1</v>
      </c>
      <c r="E6959" cm="1">
        <f t="array" aca="1" ref="E6959" ca="1">IF(F6959&lt;&gt;"",INDIRECT("'"&amp;F6959&amp;"'!"&amp;G6959),"")</f>
        <v>0</v>
      </c>
      <c r="F6959" s="1175" t="s">
        <v>3517</v>
      </c>
      <c r="G6959" t="s">
        <v>5277</v>
      </c>
      <c r="H6959" s="3"/>
      <c r="I6959" s="3"/>
      <c r="J6959" s="3"/>
    </row>
    <row r="6960" spans="1:10" ht="15" customHeight="1">
      <c r="A6960">
        <v>6955</v>
      </c>
      <c r="B6960" s="7">
        <f>'BudgetSum 2-4'!K27</f>
        <v>0</v>
      </c>
      <c r="C6960" s="2" t="s">
        <v>5269</v>
      </c>
      <c r="D6960" t="b">
        <f t="shared" ca="1" si="107"/>
        <v>1</v>
      </c>
      <c r="E6960" cm="1">
        <f t="array" aca="1" ref="E6960" ca="1">IF(F6960&lt;&gt;"",INDIRECT("'"&amp;F6960&amp;"'!"&amp;G6960),"")</f>
        <v>0</v>
      </c>
      <c r="F6960" s="1175" t="s">
        <v>3517</v>
      </c>
      <c r="G6960" t="s">
        <v>5000</v>
      </c>
      <c r="H6960" s="3"/>
      <c r="I6960" s="3"/>
      <c r="J6960" s="3"/>
    </row>
    <row r="6961" spans="1:18" ht="15" customHeight="1">
      <c r="A6961">
        <v>6956</v>
      </c>
      <c r="B6961" s="7">
        <f>'EstRev 6-10'!C224</f>
        <v>0</v>
      </c>
      <c r="C6961" s="2" t="s">
        <v>5278</v>
      </c>
      <c r="D6961" t="b">
        <f t="shared" ca="1" si="107"/>
        <v>1</v>
      </c>
      <c r="E6961" cm="1">
        <f t="array" aca="1" ref="E6961" ca="1">IF(F6961&lt;&gt;"",INDIRECT("'"&amp;F6961&amp;"'!"&amp;G6961),"")</f>
        <v>0</v>
      </c>
      <c r="F6961" s="1175" t="s">
        <v>4465</v>
      </c>
      <c r="G6961" t="s">
        <v>5279</v>
      </c>
      <c r="H6961" s="3"/>
      <c r="I6961" s="3"/>
      <c r="J6961" s="3"/>
    </row>
    <row r="6962" spans="1:18" ht="15.75" customHeight="1">
      <c r="A6962" s="1">
        <v>6957</v>
      </c>
      <c r="B6962" s="7"/>
      <c r="C6962" s="2" t="s">
        <v>5278</v>
      </c>
      <c r="E6962" t="str" cm="1">
        <f t="array" aca="1" ref="E6962" ca="1">IF(F6962&lt;&gt;"",INDIRECT("'"&amp;F6962&amp;"'!"&amp;G6962),"")</f>
        <v/>
      </c>
      <c r="F6962" s="550"/>
      <c r="R6962" s="1175"/>
    </row>
    <row r="6963" spans="1:18" ht="15.75" customHeight="1">
      <c r="A6963" s="1">
        <v>6958</v>
      </c>
      <c r="B6963" s="7"/>
      <c r="C6963" s="2" t="s">
        <v>5278</v>
      </c>
      <c r="E6963" t="str" cm="1">
        <f t="array" aca="1" ref="E6963" ca="1">IF(F6963&lt;&gt;"",INDIRECT("'"&amp;F6963&amp;"'!"&amp;G6963),"")</f>
        <v/>
      </c>
      <c r="F6963" s="550"/>
      <c r="R6963" s="1175"/>
    </row>
    <row r="6964" spans="1:18" ht="15.75" customHeight="1">
      <c r="A6964" s="1">
        <v>6959</v>
      </c>
      <c r="B6964" s="7"/>
      <c r="C6964" s="2" t="s">
        <v>5278</v>
      </c>
      <c r="E6964" t="str" cm="1">
        <f t="array" aca="1" ref="E6964" ca="1">IF(F6964&lt;&gt;"",INDIRECT("'"&amp;F6964&amp;"'!"&amp;G6964),"")</f>
        <v/>
      </c>
      <c r="F6964" s="550"/>
      <c r="R6964" s="1175"/>
    </row>
    <row r="6965" spans="1:18" ht="15.75" customHeight="1">
      <c r="A6965" s="1">
        <v>6960</v>
      </c>
      <c r="B6965" s="7"/>
      <c r="C6965" s="2" t="s">
        <v>5278</v>
      </c>
      <c r="E6965" t="str" cm="1">
        <f t="array" aca="1" ref="E6965" ca="1">IF(F6965&lt;&gt;"",INDIRECT("'"&amp;F6965&amp;"'!"&amp;G6965),"")</f>
        <v/>
      </c>
      <c r="F6965" s="550"/>
      <c r="R6965" s="1175"/>
    </row>
    <row r="6966" spans="1:18" ht="15.75" customHeight="1">
      <c r="A6966" s="1">
        <v>6961</v>
      </c>
      <c r="B6966" s="7"/>
      <c r="C6966" s="2" t="s">
        <v>5278</v>
      </c>
      <c r="E6966" t="str" cm="1">
        <f t="array" aca="1" ref="E6966" ca="1">IF(F6966&lt;&gt;"",INDIRECT("'"&amp;F6966&amp;"'!"&amp;G6966),"")</f>
        <v/>
      </c>
      <c r="F6966" s="550"/>
      <c r="R6966" s="1175"/>
    </row>
    <row r="6967" spans="1:18" ht="15.75" customHeight="1">
      <c r="A6967" s="1">
        <v>6962</v>
      </c>
      <c r="B6967" s="7"/>
      <c r="C6967" s="2" t="s">
        <v>5278</v>
      </c>
      <c r="E6967" t="str" cm="1">
        <f t="array" aca="1" ref="E6967" ca="1">IF(F6967&lt;&gt;"",INDIRECT("'"&amp;F6967&amp;"'!"&amp;G6967),"")</f>
        <v/>
      </c>
      <c r="F6967" s="550"/>
      <c r="R6967" s="1175"/>
    </row>
    <row r="6968" spans="1:18" ht="15.75" customHeight="1">
      <c r="A6968" s="1">
        <v>6963</v>
      </c>
      <c r="B6968" s="7"/>
      <c r="C6968" s="2" t="s">
        <v>5278</v>
      </c>
      <c r="E6968" t="str" cm="1">
        <f t="array" aca="1" ref="E6968" ca="1">IF(F6968&lt;&gt;"",INDIRECT("'"&amp;F6968&amp;"'!"&amp;G6968),"")</f>
        <v/>
      </c>
      <c r="F6968" s="550"/>
      <c r="R6968" s="1175"/>
    </row>
    <row r="6969" spans="1:18" ht="15" customHeight="1">
      <c r="A6969">
        <v>6964</v>
      </c>
      <c r="B6969" s="7">
        <f>'EstRev 6-10'!E238</f>
        <v>0</v>
      </c>
      <c r="C6969" s="2" t="s">
        <v>5278</v>
      </c>
      <c r="D6969" t="b">
        <f t="shared" ref="D6969:D6985" ca="1" si="108">E6969=B6969</f>
        <v>1</v>
      </c>
      <c r="E6969" cm="1">
        <f t="array" aca="1" ref="E6969" ca="1">IF(F6969&lt;&gt;"",INDIRECT("'"&amp;F6969&amp;"'!"&amp;G6969),"")</f>
        <v>0</v>
      </c>
      <c r="F6969" s="1175" t="s">
        <v>4465</v>
      </c>
      <c r="G6969" t="s">
        <v>5280</v>
      </c>
      <c r="H6969" s="3"/>
      <c r="I6969" s="3"/>
      <c r="J6969" s="3"/>
    </row>
    <row r="6970" spans="1:18" ht="15" customHeight="1">
      <c r="A6970">
        <v>6965</v>
      </c>
      <c r="B6970" s="7">
        <f>'CashSum 5'!C6</f>
        <v>0</v>
      </c>
      <c r="C6970" s="2" t="s">
        <v>5278</v>
      </c>
      <c r="D6970" t="b">
        <f t="shared" ca="1" si="108"/>
        <v>1</v>
      </c>
      <c r="E6970" cm="1">
        <f t="array" aca="1" ref="E6970" ca="1">IF(F6970&lt;&gt;"",INDIRECT("'"&amp;F6970&amp;"'!"&amp;G6970),"")</f>
        <v>0</v>
      </c>
      <c r="F6970" s="1175" t="s">
        <v>3525</v>
      </c>
      <c r="G6970" t="s">
        <v>4360</v>
      </c>
      <c r="H6970" s="3"/>
      <c r="I6970" s="3"/>
      <c r="J6970" s="3"/>
    </row>
    <row r="6971" spans="1:18" ht="15" customHeight="1">
      <c r="A6971">
        <v>6966</v>
      </c>
      <c r="B6971" s="7">
        <f>'CashSum 5'!C9</f>
        <v>0</v>
      </c>
      <c r="C6971" s="2" t="s">
        <v>5278</v>
      </c>
      <c r="D6971" t="b">
        <f t="shared" ca="1" si="108"/>
        <v>1</v>
      </c>
      <c r="E6971" cm="1">
        <f t="array" aca="1" ref="E6971" ca="1">IF(F6971&lt;&gt;"",INDIRECT("'"&amp;F6971&amp;"'!"&amp;G6971),"")</f>
        <v>0</v>
      </c>
      <c r="F6971" s="1175" t="s">
        <v>3525</v>
      </c>
      <c r="G6971" t="s">
        <v>4191</v>
      </c>
      <c r="H6971" s="3"/>
      <c r="I6971" s="3"/>
      <c r="J6971" s="3"/>
    </row>
    <row r="6972" spans="1:18" ht="15" customHeight="1">
      <c r="A6972">
        <v>6967</v>
      </c>
      <c r="B6972" s="7">
        <f>'CashSum 5'!D9</f>
        <v>0</v>
      </c>
      <c r="C6972" s="2" t="s">
        <v>5278</v>
      </c>
      <c r="D6972" t="b">
        <f t="shared" ca="1" si="108"/>
        <v>1</v>
      </c>
      <c r="E6972" cm="1">
        <f t="array" aca="1" ref="E6972" ca="1">IF(F6972&lt;&gt;"",INDIRECT("'"&amp;F6972&amp;"'!"&amp;G6972),"")</f>
        <v>0</v>
      </c>
      <c r="F6972" s="1175" t="s">
        <v>3525</v>
      </c>
      <c r="G6972" t="s">
        <v>4193</v>
      </c>
      <c r="H6972" s="3"/>
      <c r="I6972" s="3"/>
      <c r="J6972" s="3"/>
    </row>
    <row r="6973" spans="1:18" ht="15" customHeight="1">
      <c r="A6973">
        <v>6968</v>
      </c>
      <c r="B6973" s="7">
        <f>'CashSum 5'!E6</f>
        <v>0</v>
      </c>
      <c r="C6973" s="2" t="s">
        <v>5278</v>
      </c>
      <c r="D6973" t="b">
        <f t="shared" ca="1" si="108"/>
        <v>1</v>
      </c>
      <c r="E6973" cm="1">
        <f t="array" aca="1" ref="E6973" ca="1">IF(F6973&lt;&gt;"",INDIRECT("'"&amp;F6973&amp;"'!"&amp;G6973),"")</f>
        <v>0</v>
      </c>
      <c r="F6973" s="1175" t="s">
        <v>3525</v>
      </c>
      <c r="G6973" t="s">
        <v>5281</v>
      </c>
      <c r="H6973" s="3"/>
      <c r="I6973" s="3"/>
      <c r="J6973" s="3"/>
    </row>
    <row r="6974" spans="1:18" ht="15" customHeight="1">
      <c r="A6974">
        <v>6969</v>
      </c>
      <c r="B6974" s="7">
        <f>'CashSum 5'!E17</f>
        <v>0</v>
      </c>
      <c r="C6974" s="2" t="s">
        <v>5278</v>
      </c>
      <c r="D6974" t="b">
        <f t="shared" ca="1" si="108"/>
        <v>1</v>
      </c>
      <c r="E6974" cm="1">
        <f t="array" aca="1" ref="E6974" ca="1">IF(F6974&lt;&gt;"",INDIRECT("'"&amp;F6974&amp;"'!"&amp;G6974),"")</f>
        <v>0</v>
      </c>
      <c r="F6974" s="1175" t="s">
        <v>3525</v>
      </c>
      <c r="G6974" t="s">
        <v>4204</v>
      </c>
      <c r="H6974" s="3"/>
      <c r="I6974" s="3"/>
      <c r="J6974" s="3"/>
    </row>
    <row r="6975" spans="1:18" ht="15" customHeight="1">
      <c r="A6975">
        <v>6970</v>
      </c>
      <c r="B6975" s="7">
        <f>'CashSum 5'!G6</f>
        <v>0</v>
      </c>
      <c r="C6975" s="2" t="s">
        <v>5278</v>
      </c>
      <c r="D6975" t="b">
        <f t="shared" ca="1" si="108"/>
        <v>1</v>
      </c>
      <c r="E6975" cm="1">
        <f t="array" aca="1" ref="E6975" ca="1">IF(F6975&lt;&gt;"",INDIRECT("'"&amp;F6975&amp;"'!"&amp;G6975),"")</f>
        <v>0</v>
      </c>
      <c r="F6975" s="1175" t="s">
        <v>3525</v>
      </c>
      <c r="G6975" t="s">
        <v>4363</v>
      </c>
      <c r="H6975" s="3"/>
      <c r="I6975" s="3"/>
      <c r="J6975" s="3"/>
    </row>
    <row r="6976" spans="1:18" ht="15" customHeight="1">
      <c r="A6976">
        <v>6971</v>
      </c>
      <c r="B6976" s="7">
        <f>'CashSum 5'!H6</f>
        <v>0</v>
      </c>
      <c r="C6976" s="2" t="s">
        <v>5278</v>
      </c>
      <c r="D6976" t="b">
        <f t="shared" ca="1" si="108"/>
        <v>1</v>
      </c>
      <c r="E6976" cm="1">
        <f t="array" aca="1" ref="E6976" ca="1">IF(F6976&lt;&gt;"",INDIRECT("'"&amp;F6976&amp;"'!"&amp;G6976),"")</f>
        <v>0</v>
      </c>
      <c r="F6976" s="1175" t="s">
        <v>3525</v>
      </c>
      <c r="G6976" t="s">
        <v>5282</v>
      </c>
      <c r="H6976" s="3"/>
      <c r="I6976" s="3"/>
      <c r="J6976" s="3"/>
    </row>
    <row r="6977" spans="1:18" ht="15" customHeight="1">
      <c r="A6977">
        <v>6972</v>
      </c>
      <c r="B6977" s="7">
        <f>'CashSum 5'!H9</f>
        <v>0</v>
      </c>
      <c r="C6977" s="2" t="s">
        <v>5278</v>
      </c>
      <c r="D6977" t="b">
        <f t="shared" ca="1" si="108"/>
        <v>1</v>
      </c>
      <c r="E6977" cm="1">
        <f t="array" aca="1" ref="E6977" ca="1">IF(F6977&lt;&gt;"",INDIRECT("'"&amp;F6977&amp;"'!"&amp;G6977),"")</f>
        <v>0</v>
      </c>
      <c r="F6977" s="1175" t="s">
        <v>3525</v>
      </c>
      <c r="G6977" t="s">
        <v>4208</v>
      </c>
      <c r="H6977" s="3"/>
      <c r="I6977" s="3"/>
      <c r="J6977" s="3"/>
    </row>
    <row r="6978" spans="1:18" ht="15" customHeight="1">
      <c r="A6978">
        <v>6973</v>
      </c>
      <c r="B6978" s="7">
        <f>'CashSum 5'!K6</f>
        <v>0</v>
      </c>
      <c r="C6978" s="2" t="s">
        <v>5278</v>
      </c>
      <c r="D6978" t="b">
        <f t="shared" ca="1" si="108"/>
        <v>1</v>
      </c>
      <c r="E6978" cm="1">
        <f t="array" aca="1" ref="E6978" ca="1">IF(F6978&lt;&gt;"",INDIRECT("'"&amp;F6978&amp;"'!"&amp;G6978),"")</f>
        <v>0</v>
      </c>
      <c r="F6978" s="1175" t="s">
        <v>3525</v>
      </c>
      <c r="G6978" t="s">
        <v>5283</v>
      </c>
      <c r="H6978" s="3"/>
      <c r="I6978" s="3"/>
      <c r="J6978" s="3"/>
    </row>
    <row r="6979" spans="1:18" ht="15" customHeight="1">
      <c r="A6979">
        <v>6974</v>
      </c>
      <c r="B6979" s="7">
        <f>'CashSum 5'!K8</f>
        <v>0</v>
      </c>
      <c r="C6979" s="2" t="s">
        <v>5278</v>
      </c>
      <c r="D6979" t="b">
        <f t="shared" ca="1" si="108"/>
        <v>1</v>
      </c>
      <c r="E6979" cm="1">
        <f t="array" aca="1" ref="E6979" ca="1">IF(F6979&lt;&gt;"",INDIRECT("'"&amp;F6979&amp;"'!"&amp;G6979),"")</f>
        <v>0</v>
      </c>
      <c r="F6979" s="1175" t="s">
        <v>3525</v>
      </c>
      <c r="G6979" t="s">
        <v>4353</v>
      </c>
      <c r="H6979" s="3"/>
      <c r="I6979" s="3"/>
      <c r="J6979" s="3"/>
    </row>
    <row r="6980" spans="1:18" ht="15" customHeight="1">
      <c r="A6980">
        <v>6975</v>
      </c>
      <c r="B6980" s="7">
        <f>'CashSum 5'!K9</f>
        <v>0</v>
      </c>
      <c r="C6980" s="2" t="s">
        <v>5278</v>
      </c>
      <c r="D6980" t="b">
        <f t="shared" ca="1" si="108"/>
        <v>1</v>
      </c>
      <c r="E6980" cm="1">
        <f t="array" aca="1" ref="E6980" ca="1">IF(F6980&lt;&gt;"",INDIRECT("'"&amp;F6980&amp;"'!"&amp;G6980),"")</f>
        <v>0</v>
      </c>
      <c r="F6980" s="1175" t="s">
        <v>3525</v>
      </c>
      <c r="G6980" t="s">
        <v>4376</v>
      </c>
      <c r="H6980" s="3"/>
      <c r="I6980" s="3"/>
      <c r="J6980" s="3"/>
    </row>
    <row r="6981" spans="1:18" ht="15" customHeight="1">
      <c r="A6981">
        <v>6976</v>
      </c>
      <c r="B6981" s="7">
        <f>'CashSum 5'!K18</f>
        <v>0</v>
      </c>
      <c r="C6981" s="2" t="s">
        <v>5278</v>
      </c>
      <c r="D6981" t="b">
        <f t="shared" ca="1" si="108"/>
        <v>1</v>
      </c>
      <c r="E6981" cm="1">
        <f t="array" aca="1" ref="E6981" ca="1">IF(F6981&lt;&gt;"",INDIRECT("'"&amp;F6981&amp;"'!"&amp;G6981),"")</f>
        <v>0</v>
      </c>
      <c r="F6981" s="1175" t="s">
        <v>3525</v>
      </c>
      <c r="G6981" t="s">
        <v>3524</v>
      </c>
      <c r="H6981" s="3"/>
      <c r="I6981" s="3"/>
      <c r="J6981" s="3"/>
    </row>
    <row r="6982" spans="1:18" ht="15" customHeight="1">
      <c r="A6982">
        <v>6977</v>
      </c>
      <c r="B6982" s="7">
        <f>'EstExp 11-19'!E6</f>
        <v>0</v>
      </c>
      <c r="C6982" s="2" t="s">
        <v>5284</v>
      </c>
      <c r="D6982" t="b">
        <f t="shared" ca="1" si="108"/>
        <v>1</v>
      </c>
      <c r="E6982" cm="1">
        <f t="array" aca="1" ref="E6982" ca="1">IF(F6982&lt;&gt;"",INDIRECT("'"&amp;F6982&amp;"'!"&amp;G6982),"")</f>
        <v>0</v>
      </c>
      <c r="F6982" s="1175" t="s">
        <v>3614</v>
      </c>
      <c r="G6982" t="s">
        <v>5281</v>
      </c>
      <c r="H6982" s="3"/>
      <c r="I6982" s="3"/>
      <c r="J6982" s="3"/>
    </row>
    <row r="6983" spans="1:18" ht="15" customHeight="1">
      <c r="A6983">
        <v>6978</v>
      </c>
      <c r="B6983" s="7">
        <f>'EstExp 11-19'!K6</f>
        <v>0</v>
      </c>
      <c r="C6983" s="2" t="s">
        <v>5285</v>
      </c>
      <c r="D6983" t="b">
        <f t="shared" ca="1" si="108"/>
        <v>1</v>
      </c>
      <c r="E6983" cm="1">
        <f t="array" aca="1" ref="E6983" ca="1">IF(F6983&lt;&gt;"",INDIRECT("'"&amp;F6983&amp;"'!"&amp;G6983),"")</f>
        <v>0</v>
      </c>
      <c r="F6983" s="1175" t="s">
        <v>3614</v>
      </c>
      <c r="G6983" t="s">
        <v>5283</v>
      </c>
      <c r="H6983" s="3"/>
      <c r="I6983" s="3"/>
      <c r="J6983" s="3"/>
    </row>
    <row r="6984" spans="1:18" ht="15" customHeight="1">
      <c r="A6984">
        <v>6979</v>
      </c>
      <c r="B6984" s="7">
        <f>'EstRev 6-10'!C225</f>
        <v>0</v>
      </c>
      <c r="C6984" s="2" t="s">
        <v>5286</v>
      </c>
      <c r="D6984" t="b">
        <f t="shared" ca="1" si="108"/>
        <v>1</v>
      </c>
      <c r="E6984" cm="1">
        <f t="array" aca="1" ref="E6984" ca="1">IF(F6984&lt;&gt;"",INDIRECT("'"&amp;F6984&amp;"'!"&amp;G6984),"")</f>
        <v>0</v>
      </c>
      <c r="F6984" s="1175" t="s">
        <v>4465</v>
      </c>
      <c r="G6984" t="s">
        <v>5287</v>
      </c>
      <c r="H6984" s="3"/>
      <c r="I6984" s="3"/>
      <c r="J6984" s="3"/>
    </row>
    <row r="6985" spans="1:18" ht="15" customHeight="1">
      <c r="A6985">
        <v>6980</v>
      </c>
      <c r="B6985" s="7">
        <f>'EstRev 6-10'!D225</f>
        <v>0</v>
      </c>
      <c r="C6985" s="2" t="s">
        <v>5288</v>
      </c>
      <c r="D6985" t="b">
        <f t="shared" ca="1" si="108"/>
        <v>1</v>
      </c>
      <c r="E6985" cm="1">
        <f t="array" aca="1" ref="E6985" ca="1">IF(F6985&lt;&gt;"",INDIRECT("'"&amp;F6985&amp;"'!"&amp;G6985),"")</f>
        <v>0</v>
      </c>
      <c r="F6985" s="1175" t="s">
        <v>4465</v>
      </c>
      <c r="G6985" t="s">
        <v>4045</v>
      </c>
      <c r="H6985" s="3"/>
      <c r="I6985" s="3"/>
      <c r="J6985" s="3"/>
    </row>
    <row r="6986" spans="1:18" ht="15.75" customHeight="1">
      <c r="A6986" s="1">
        <v>6981</v>
      </c>
      <c r="B6986" s="7"/>
      <c r="C6986" s="2" t="s">
        <v>5289</v>
      </c>
      <c r="E6986" t="str" cm="1">
        <f t="array" aca="1" ref="E6986" ca="1">IF(F6986&lt;&gt;"",INDIRECT("'"&amp;F6986&amp;"'!"&amp;G6986),"")</f>
        <v/>
      </c>
      <c r="F6986" s="550"/>
      <c r="R6986" s="1175"/>
    </row>
    <row r="6987" spans="1:18" ht="15" customHeight="1">
      <c r="A6987">
        <v>6982</v>
      </c>
      <c r="B6987" s="7">
        <f>'EstRev 6-10'!F225</f>
        <v>0</v>
      </c>
      <c r="C6987" s="2" t="s">
        <v>5290</v>
      </c>
      <c r="D6987" t="b">
        <f ca="1">E6987=B6987</f>
        <v>1</v>
      </c>
      <c r="E6987" cm="1">
        <f t="array" aca="1" ref="E6987" ca="1">IF(F6987&lt;&gt;"",INDIRECT("'"&amp;F6987&amp;"'!"&amp;G6987),"")</f>
        <v>0</v>
      </c>
      <c r="F6987" s="1175" t="s">
        <v>4465</v>
      </c>
      <c r="G6987" t="s">
        <v>5291</v>
      </c>
      <c r="H6987" s="3"/>
      <c r="I6987" s="3"/>
      <c r="J6987" s="3"/>
    </row>
    <row r="6988" spans="1:18" ht="15" customHeight="1">
      <c r="A6988">
        <v>6983</v>
      </c>
      <c r="B6988" s="7">
        <f>'EstRev 6-10'!G225</f>
        <v>0</v>
      </c>
      <c r="C6988" s="2" t="s">
        <v>5292</v>
      </c>
      <c r="D6988" t="b">
        <f ca="1">E6988=B6988</f>
        <v>1</v>
      </c>
      <c r="E6988" cm="1">
        <f t="array" aca="1" ref="E6988" ca="1">IF(F6988&lt;&gt;"",INDIRECT("'"&amp;F6988&amp;"'!"&amp;G6988),"")</f>
        <v>0</v>
      </c>
      <c r="F6988" s="1175" t="s">
        <v>4465</v>
      </c>
      <c r="G6988" t="s">
        <v>5293</v>
      </c>
      <c r="H6988" s="3"/>
      <c r="I6988" s="3"/>
      <c r="J6988" s="3"/>
    </row>
    <row r="6989" spans="1:18" ht="15.75" customHeight="1">
      <c r="A6989" s="1">
        <v>6984</v>
      </c>
      <c r="B6989" s="7"/>
      <c r="C6989" s="2" t="s">
        <v>5294</v>
      </c>
      <c r="E6989" t="str" cm="1">
        <f t="array" aca="1" ref="E6989" ca="1">IF(F6989&lt;&gt;"",INDIRECT("'"&amp;F6989&amp;"'!"&amp;G6989),"")</f>
        <v/>
      </c>
      <c r="F6989" s="550"/>
      <c r="R6989" s="1175"/>
    </row>
    <row r="6990" spans="1:18" ht="15.75" customHeight="1">
      <c r="A6990" s="1">
        <v>6985</v>
      </c>
      <c r="B6990" s="7"/>
      <c r="C6990" s="2" t="s">
        <v>5295</v>
      </c>
      <c r="E6990" t="str" cm="1">
        <f t="array" aca="1" ref="E6990" ca="1">IF(F6990&lt;&gt;"",INDIRECT("'"&amp;F6990&amp;"'!"&amp;G6990),"")</f>
        <v/>
      </c>
      <c r="F6990" s="550"/>
      <c r="R6990" s="1175"/>
    </row>
    <row r="6991" spans="1:18" ht="15.75" customHeight="1">
      <c r="A6991" s="1">
        <v>6986</v>
      </c>
      <c r="B6991" s="7"/>
      <c r="C6991" s="2" t="s">
        <v>5296</v>
      </c>
      <c r="E6991" t="str" cm="1">
        <f t="array" aca="1" ref="E6991" ca="1">IF(F6991&lt;&gt;"",INDIRECT("'"&amp;F6991&amp;"'!"&amp;G6991),"")</f>
        <v/>
      </c>
      <c r="F6991" s="550"/>
      <c r="R6991" s="1175"/>
    </row>
    <row r="6992" spans="1:18" ht="15" customHeight="1">
      <c r="A6992">
        <v>6987</v>
      </c>
      <c r="B6992" s="7">
        <f>'EstExp 11-19'!E137</f>
        <v>0</v>
      </c>
      <c r="D6992" t="b">
        <f t="shared" ref="D6992:D6998" ca="1" si="109">E6992=B6992</f>
        <v>1</v>
      </c>
      <c r="E6992" cm="1">
        <f t="array" aca="1" ref="E6992" ca="1">IF(F6992&lt;&gt;"",INDIRECT("'"&amp;F6992&amp;"'!"&amp;G6992),"")</f>
        <v>0</v>
      </c>
      <c r="F6992" s="1175" t="s">
        <v>3614</v>
      </c>
      <c r="G6992" t="s">
        <v>5297</v>
      </c>
      <c r="H6992" s="3"/>
      <c r="I6992" s="3"/>
      <c r="J6992" s="3"/>
    </row>
    <row r="6993" spans="1:18" ht="15" customHeight="1">
      <c r="A6993">
        <v>6988</v>
      </c>
      <c r="B6993" s="7">
        <f>'EstExp 11-19'!H137</f>
        <v>0</v>
      </c>
      <c r="D6993" t="b">
        <f t="shared" ca="1" si="109"/>
        <v>1</v>
      </c>
      <c r="E6993" cm="1">
        <f t="array" aca="1" ref="E6993" ca="1">IF(F6993&lt;&gt;"",INDIRECT("'"&amp;F6993&amp;"'!"&amp;G6993),"")</f>
        <v>0</v>
      </c>
      <c r="F6993" s="1175" t="s">
        <v>3614</v>
      </c>
      <c r="G6993" t="s">
        <v>5298</v>
      </c>
      <c r="H6993" s="3"/>
      <c r="I6993" s="3"/>
      <c r="J6993" s="3"/>
    </row>
    <row r="6994" spans="1:18" ht="15" customHeight="1">
      <c r="A6994">
        <v>6989</v>
      </c>
      <c r="B6994" s="7">
        <f>'EstExp 11-19'!K137</f>
        <v>0</v>
      </c>
      <c r="D6994" t="b">
        <f t="shared" ca="1" si="109"/>
        <v>1</v>
      </c>
      <c r="E6994" cm="1">
        <f t="array" aca="1" ref="E6994" ca="1">IF(F6994&lt;&gt;"",INDIRECT("'"&amp;F6994&amp;"'!"&amp;G6994),"")</f>
        <v>0</v>
      </c>
      <c r="F6994" s="1175" t="s">
        <v>3614</v>
      </c>
      <c r="G6994" t="s">
        <v>5299</v>
      </c>
      <c r="H6994" s="3"/>
      <c r="I6994" s="3"/>
      <c r="J6994" s="3"/>
    </row>
    <row r="6995" spans="1:18" ht="15" customHeight="1">
      <c r="A6995">
        <v>6990</v>
      </c>
      <c r="B6995" s="6">
        <f>'EstExp 11-19'!H161</f>
        <v>0</v>
      </c>
      <c r="C6995" s="2" t="s">
        <v>5300</v>
      </c>
      <c r="D6995" t="b">
        <f t="shared" ca="1" si="109"/>
        <v>1</v>
      </c>
      <c r="E6995" cm="1">
        <f t="array" aca="1" ref="E6995" ca="1">IF(F6995&lt;&gt;"",INDIRECT("'"&amp;F6995&amp;"'!"&amp;G6995),"")</f>
        <v>0</v>
      </c>
      <c r="F6995" s="1175" t="s">
        <v>3614</v>
      </c>
      <c r="G6995" t="s">
        <v>4497</v>
      </c>
      <c r="H6995" s="3"/>
      <c r="I6995" s="3"/>
      <c r="J6995" s="3"/>
    </row>
    <row r="6996" spans="1:18" ht="15" customHeight="1">
      <c r="A6996">
        <v>6991</v>
      </c>
      <c r="B6996" s="6">
        <f>'EstExp 11-19'!K161</f>
        <v>0</v>
      </c>
      <c r="C6996" s="2" t="s">
        <v>5300</v>
      </c>
      <c r="D6996" t="b">
        <f t="shared" ca="1" si="109"/>
        <v>1</v>
      </c>
      <c r="E6996" cm="1">
        <f t="array" aca="1" ref="E6996" ca="1">IF(F6996&lt;&gt;"",INDIRECT("'"&amp;F6996&amp;"'!"&amp;G6996),"")</f>
        <v>0</v>
      </c>
      <c r="F6996" s="1175" t="s">
        <v>3614</v>
      </c>
      <c r="G6996" t="s">
        <v>5301</v>
      </c>
      <c r="H6996" s="3"/>
      <c r="I6996" s="3"/>
      <c r="J6996" s="3"/>
    </row>
    <row r="6997" spans="1:18" ht="15" customHeight="1">
      <c r="A6997">
        <v>6992</v>
      </c>
      <c r="B6997" s="6">
        <f>'EstExp 11-19'!H162</f>
        <v>0</v>
      </c>
      <c r="C6997" s="2" t="s">
        <v>5300</v>
      </c>
      <c r="D6997" t="b">
        <f t="shared" ca="1" si="109"/>
        <v>1</v>
      </c>
      <c r="E6997" cm="1">
        <f t="array" aca="1" ref="E6997" ca="1">IF(F6997&lt;&gt;"",INDIRECT("'"&amp;F6997&amp;"'!"&amp;G6997),"")</f>
        <v>0</v>
      </c>
      <c r="F6997" s="1175" t="s">
        <v>3614</v>
      </c>
      <c r="G6997" t="s">
        <v>5265</v>
      </c>
      <c r="H6997" s="3"/>
      <c r="I6997" s="3"/>
      <c r="J6997" s="3"/>
    </row>
    <row r="6998" spans="1:18" ht="15" customHeight="1">
      <c r="A6998">
        <v>6993</v>
      </c>
      <c r="B6998" s="6">
        <f>'EstExp 11-19'!K162</f>
        <v>0</v>
      </c>
      <c r="C6998" s="2" t="s">
        <v>5300</v>
      </c>
      <c r="D6998" t="b">
        <f t="shared" ca="1" si="109"/>
        <v>1</v>
      </c>
      <c r="E6998" cm="1">
        <f t="array" aca="1" ref="E6998" ca="1">IF(F6998&lt;&gt;"",INDIRECT("'"&amp;F6998&amp;"'!"&amp;G6998),"")</f>
        <v>0</v>
      </c>
      <c r="F6998" s="1175" t="s">
        <v>3614</v>
      </c>
      <c r="G6998" t="s">
        <v>4499</v>
      </c>
      <c r="H6998" s="3"/>
      <c r="I6998" s="3"/>
      <c r="J6998" s="3"/>
    </row>
    <row r="6999" spans="1:18" ht="15.75" customHeight="1">
      <c r="A6999" s="1">
        <v>6994</v>
      </c>
      <c r="C6999" s="2" t="s">
        <v>3581</v>
      </c>
      <c r="E6999" t="str" cm="1">
        <f t="array" aca="1" ref="E6999" ca="1">IF(F6999&lt;&gt;"",INDIRECT("'"&amp;F6999&amp;"'!"&amp;G6999),"")</f>
        <v/>
      </c>
      <c r="F6999" s="550"/>
      <c r="R6999" s="1175"/>
    </row>
    <row r="7000" spans="1:18" ht="15.75" customHeight="1">
      <c r="A7000" s="1">
        <v>6995</v>
      </c>
      <c r="C7000" s="2" t="s">
        <v>3581</v>
      </c>
      <c r="E7000" t="str" cm="1">
        <f t="array" aca="1" ref="E7000" ca="1">IF(F7000&lt;&gt;"",INDIRECT("'"&amp;F7000&amp;"'!"&amp;G7000),"")</f>
        <v/>
      </c>
      <c r="F7000" s="550"/>
      <c r="R7000" s="1175"/>
    </row>
    <row r="7001" spans="1:18" ht="15" customHeight="1">
      <c r="A7001">
        <v>6996</v>
      </c>
      <c r="B7001" s="6">
        <f>'EstExp 11-19'!H163</f>
        <v>0</v>
      </c>
      <c r="C7001" s="2" t="s">
        <v>5300</v>
      </c>
      <c r="D7001" t="b">
        <f t="shared" ref="D7001:D7020" ca="1" si="110">E7001=B7001</f>
        <v>1</v>
      </c>
      <c r="E7001" cm="1">
        <f t="array" aca="1" ref="E7001" ca="1">IF(F7001&lt;&gt;"",INDIRECT("'"&amp;F7001&amp;"'!"&amp;G7001),"")</f>
        <v>0</v>
      </c>
      <c r="F7001" s="1175" t="s">
        <v>3614</v>
      </c>
      <c r="G7001" t="s">
        <v>4580</v>
      </c>
      <c r="H7001" s="3"/>
      <c r="I7001" s="3"/>
      <c r="J7001" s="3"/>
    </row>
    <row r="7002" spans="1:18" ht="15" customHeight="1">
      <c r="A7002">
        <v>6997</v>
      </c>
      <c r="B7002" s="6">
        <f>'EstExp 11-19'!K163</f>
        <v>0</v>
      </c>
      <c r="C7002" s="2" t="s">
        <v>5300</v>
      </c>
      <c r="D7002" t="b">
        <f t="shared" ca="1" si="110"/>
        <v>1</v>
      </c>
      <c r="E7002" cm="1">
        <f t="array" aca="1" ref="E7002" ca="1">IF(F7002&lt;&gt;"",INDIRECT("'"&amp;F7002&amp;"'!"&amp;G7002),"")</f>
        <v>0</v>
      </c>
      <c r="F7002" s="1175" t="s">
        <v>3614</v>
      </c>
      <c r="G7002" t="s">
        <v>4581</v>
      </c>
      <c r="H7002" s="3"/>
      <c r="I7002" s="3"/>
      <c r="J7002" s="3"/>
    </row>
    <row r="7003" spans="1:18" ht="15" customHeight="1">
      <c r="A7003">
        <v>6998</v>
      </c>
      <c r="B7003" s="6">
        <f>'EstExp 11-19'!H164</f>
        <v>0</v>
      </c>
      <c r="C7003" s="2" t="s">
        <v>5300</v>
      </c>
      <c r="D7003" t="b">
        <f t="shared" ca="1" si="110"/>
        <v>1</v>
      </c>
      <c r="E7003" cm="1">
        <f t="array" aca="1" ref="E7003" ca="1">IF(F7003&lt;&gt;"",INDIRECT("'"&amp;F7003&amp;"'!"&amp;G7003),"")</f>
        <v>0</v>
      </c>
      <c r="F7003" s="1175" t="s">
        <v>3614</v>
      </c>
      <c r="G7003" t="s">
        <v>4840</v>
      </c>
      <c r="H7003" s="3"/>
      <c r="I7003" s="3"/>
      <c r="J7003" s="3"/>
    </row>
    <row r="7004" spans="1:18" ht="15" customHeight="1">
      <c r="A7004">
        <v>6999</v>
      </c>
      <c r="B7004" s="6">
        <f>'EstExp 11-19'!K164</f>
        <v>0</v>
      </c>
      <c r="C7004" s="2" t="s">
        <v>5300</v>
      </c>
      <c r="D7004" t="b">
        <f t="shared" ca="1" si="110"/>
        <v>1</v>
      </c>
      <c r="E7004" cm="1">
        <f t="array" aca="1" ref="E7004" ca="1">IF(F7004&lt;&gt;"",INDIRECT("'"&amp;F7004&amp;"'!"&amp;G7004),"")</f>
        <v>0</v>
      </c>
      <c r="F7004" s="1175" t="s">
        <v>3614</v>
      </c>
      <c r="G7004" t="s">
        <v>4612</v>
      </c>
      <c r="H7004" s="3"/>
      <c r="I7004" s="3"/>
      <c r="J7004" s="3"/>
    </row>
    <row r="7005" spans="1:18" ht="15" customHeight="1">
      <c r="A7005">
        <v>7000</v>
      </c>
      <c r="B7005" s="6">
        <f>'EstExp 11-19'!D279</f>
        <v>0</v>
      </c>
      <c r="C7005" s="2" t="s">
        <v>5300</v>
      </c>
      <c r="D7005" t="b">
        <f t="shared" ca="1" si="110"/>
        <v>1</v>
      </c>
      <c r="E7005" cm="1">
        <f t="array" aca="1" ref="E7005" ca="1">IF(F7005&lt;&gt;"",INDIRECT("'"&amp;F7005&amp;"'!"&amp;G7005),"")</f>
        <v>0</v>
      </c>
      <c r="F7005" s="1175" t="s">
        <v>3614</v>
      </c>
      <c r="G7005" t="s">
        <v>5302</v>
      </c>
      <c r="H7005" s="3"/>
      <c r="I7005" s="3"/>
      <c r="J7005" s="3"/>
    </row>
    <row r="7006" spans="1:18" ht="15" customHeight="1">
      <c r="A7006">
        <v>7001</v>
      </c>
      <c r="B7006" s="6">
        <f>'EstExp 11-19'!K279</f>
        <v>0</v>
      </c>
      <c r="C7006" s="2" t="s">
        <v>5300</v>
      </c>
      <c r="D7006" t="b">
        <f t="shared" ca="1" si="110"/>
        <v>1</v>
      </c>
      <c r="E7006" cm="1">
        <f t="array" aca="1" ref="E7006" ca="1">IF(F7006&lt;&gt;"",INDIRECT("'"&amp;F7006&amp;"'!"&amp;G7006),"")</f>
        <v>0</v>
      </c>
      <c r="F7006" s="1175" t="s">
        <v>3614</v>
      </c>
      <c r="G7006" t="s">
        <v>5303</v>
      </c>
      <c r="H7006" s="3"/>
      <c r="I7006" s="3"/>
      <c r="J7006" s="3"/>
    </row>
    <row r="7007" spans="1:18" ht="15" customHeight="1">
      <c r="A7007">
        <v>7002</v>
      </c>
      <c r="B7007" s="6">
        <f>'EstExp 11-19'!E303</f>
        <v>0</v>
      </c>
      <c r="C7007" s="2" t="s">
        <v>5300</v>
      </c>
      <c r="D7007" t="b">
        <f t="shared" ca="1" si="110"/>
        <v>1</v>
      </c>
      <c r="E7007" cm="1">
        <f t="array" aca="1" ref="E7007" ca="1">IF(F7007&lt;&gt;"",INDIRECT("'"&amp;F7007&amp;"'!"&amp;G7007),"")</f>
        <v>0</v>
      </c>
      <c r="F7007" s="1175" t="s">
        <v>3614</v>
      </c>
      <c r="G7007" t="s">
        <v>5304</v>
      </c>
      <c r="H7007" s="3"/>
      <c r="I7007" s="3"/>
      <c r="J7007" s="3"/>
    </row>
    <row r="7008" spans="1:18" ht="15" customHeight="1">
      <c r="A7008">
        <v>7003</v>
      </c>
      <c r="B7008" s="6">
        <f>'EstExp 11-19'!H303</f>
        <v>0</v>
      </c>
      <c r="C7008" s="2" t="s">
        <v>5300</v>
      </c>
      <c r="D7008" t="b">
        <f t="shared" ca="1" si="110"/>
        <v>1</v>
      </c>
      <c r="E7008" cm="1">
        <f t="array" aca="1" ref="E7008" ca="1">IF(F7008&lt;&gt;"",INDIRECT("'"&amp;F7008&amp;"'!"&amp;G7008),"")</f>
        <v>0</v>
      </c>
      <c r="F7008" s="1175" t="s">
        <v>3614</v>
      </c>
      <c r="G7008" t="s">
        <v>5305</v>
      </c>
      <c r="H7008" s="3"/>
      <c r="I7008" s="3"/>
      <c r="J7008" s="3"/>
    </row>
    <row r="7009" spans="1:18" ht="15" customHeight="1">
      <c r="A7009">
        <v>7004</v>
      </c>
      <c r="B7009" s="6">
        <f>'EstExp 11-19'!K303</f>
        <v>0</v>
      </c>
      <c r="C7009" s="2" t="s">
        <v>5300</v>
      </c>
      <c r="D7009" t="b">
        <f t="shared" ca="1" si="110"/>
        <v>1</v>
      </c>
      <c r="E7009" cm="1">
        <f t="array" aca="1" ref="E7009" ca="1">IF(F7009&lt;&gt;"",INDIRECT("'"&amp;F7009&amp;"'!"&amp;G7009),"")</f>
        <v>0</v>
      </c>
      <c r="F7009" s="1175" t="s">
        <v>3614</v>
      </c>
      <c r="G7009" t="s">
        <v>5306</v>
      </c>
      <c r="H7009" s="3"/>
      <c r="I7009" s="3"/>
      <c r="J7009" s="3"/>
    </row>
    <row r="7010" spans="1:18" ht="15" customHeight="1">
      <c r="A7010">
        <v>7005</v>
      </c>
      <c r="B7010" s="7">
        <f>'EstExp 11-19'!H391</f>
        <v>0</v>
      </c>
      <c r="C7010" s="2" t="s">
        <v>5300</v>
      </c>
      <c r="D7010" t="b">
        <f t="shared" ca="1" si="110"/>
        <v>1</v>
      </c>
      <c r="E7010" cm="1">
        <f t="array" aca="1" ref="E7010" ca="1">IF(F7010&lt;&gt;"",INDIRECT("'"&amp;F7010&amp;"'!"&amp;G7010),"")</f>
        <v>0</v>
      </c>
      <c r="F7010" s="1175" t="s">
        <v>3614</v>
      </c>
      <c r="G7010" t="s">
        <v>5307</v>
      </c>
      <c r="H7010" s="3"/>
      <c r="I7010" s="3"/>
      <c r="J7010" s="3"/>
    </row>
    <row r="7011" spans="1:18" ht="15" customHeight="1">
      <c r="A7011">
        <v>7006</v>
      </c>
      <c r="B7011" s="7">
        <f>'EstExp 11-19'!K391</f>
        <v>0</v>
      </c>
      <c r="C7011" s="2" t="s">
        <v>5300</v>
      </c>
      <c r="D7011" t="b">
        <f t="shared" ca="1" si="110"/>
        <v>1</v>
      </c>
      <c r="E7011" cm="1">
        <f t="array" aca="1" ref="E7011" ca="1">IF(F7011&lt;&gt;"",INDIRECT("'"&amp;F7011&amp;"'!"&amp;G7011),"")</f>
        <v>0</v>
      </c>
      <c r="F7011" s="1175" t="s">
        <v>3614</v>
      </c>
      <c r="G7011" t="s">
        <v>5308</v>
      </c>
      <c r="H7011" s="3"/>
      <c r="I7011" s="3"/>
      <c r="J7011" s="3"/>
    </row>
    <row r="7012" spans="1:18" ht="15" customHeight="1">
      <c r="A7012">
        <v>7007</v>
      </c>
      <c r="B7012" s="7">
        <f>'EstExp 11-19'!H392</f>
        <v>0</v>
      </c>
      <c r="C7012" s="2" t="s">
        <v>5300</v>
      </c>
      <c r="D7012" t="b">
        <f t="shared" ca="1" si="110"/>
        <v>1</v>
      </c>
      <c r="E7012" cm="1">
        <f t="array" aca="1" ref="E7012" ca="1">IF(F7012&lt;&gt;"",INDIRECT("'"&amp;F7012&amp;"'!"&amp;G7012),"")</f>
        <v>0</v>
      </c>
      <c r="F7012" s="1175" t="s">
        <v>3614</v>
      </c>
      <c r="G7012" t="s">
        <v>5309</v>
      </c>
      <c r="H7012" s="3"/>
      <c r="I7012" s="3"/>
      <c r="J7012" s="3"/>
    </row>
    <row r="7013" spans="1:18" ht="15" customHeight="1">
      <c r="A7013">
        <v>7008</v>
      </c>
      <c r="B7013" s="7">
        <f>'EstExp 11-19'!K392</f>
        <v>0</v>
      </c>
      <c r="C7013" s="2" t="s">
        <v>5300</v>
      </c>
      <c r="D7013" t="b">
        <f t="shared" ca="1" si="110"/>
        <v>1</v>
      </c>
      <c r="E7013" cm="1">
        <f t="array" aca="1" ref="E7013" ca="1">IF(F7013&lt;&gt;"",INDIRECT("'"&amp;F7013&amp;"'!"&amp;G7013),"")</f>
        <v>0</v>
      </c>
      <c r="F7013" s="1175" t="s">
        <v>3614</v>
      </c>
      <c r="G7013" t="s">
        <v>5310</v>
      </c>
      <c r="H7013" s="3"/>
      <c r="I7013" s="3"/>
      <c r="J7013" s="3"/>
    </row>
    <row r="7014" spans="1:18" ht="15" customHeight="1">
      <c r="A7014">
        <v>7009</v>
      </c>
      <c r="B7014" s="7">
        <f>'EstExp 11-19'!H397</f>
        <v>0</v>
      </c>
      <c r="C7014" s="2" t="s">
        <v>5300</v>
      </c>
      <c r="D7014" t="b">
        <f t="shared" ca="1" si="110"/>
        <v>1</v>
      </c>
      <c r="E7014" cm="1">
        <f t="array" aca="1" ref="E7014" ca="1">IF(F7014&lt;&gt;"",INDIRECT("'"&amp;F7014&amp;"'!"&amp;G7014),"")</f>
        <v>0</v>
      </c>
      <c r="F7014" s="1175" t="s">
        <v>3614</v>
      </c>
      <c r="G7014" t="s">
        <v>5311</v>
      </c>
      <c r="H7014" s="3"/>
      <c r="I7014" s="3"/>
      <c r="J7014" s="3"/>
    </row>
    <row r="7015" spans="1:18" ht="15" customHeight="1">
      <c r="A7015">
        <v>7010</v>
      </c>
      <c r="B7015" s="7">
        <f>'EstExp 11-19'!K397</f>
        <v>0</v>
      </c>
      <c r="C7015" s="2" t="s">
        <v>5300</v>
      </c>
      <c r="D7015" t="b">
        <f t="shared" ca="1" si="110"/>
        <v>1</v>
      </c>
      <c r="E7015" cm="1">
        <f t="array" aca="1" ref="E7015" ca="1">IF(F7015&lt;&gt;"",INDIRECT("'"&amp;F7015&amp;"'!"&amp;G7015),"")</f>
        <v>0</v>
      </c>
      <c r="F7015" s="1175" t="s">
        <v>3614</v>
      </c>
      <c r="G7015" t="s">
        <v>5312</v>
      </c>
      <c r="H7015" s="3"/>
      <c r="I7015" s="3"/>
      <c r="J7015" s="3"/>
    </row>
    <row r="7016" spans="1:18" ht="15" customHeight="1">
      <c r="A7016">
        <v>7011</v>
      </c>
      <c r="B7016" s="6">
        <f>'EstExp 11-19'!H440</f>
        <v>0</v>
      </c>
      <c r="C7016" s="2" t="s">
        <v>5300</v>
      </c>
      <c r="D7016" t="b">
        <f t="shared" ca="1" si="110"/>
        <v>1</v>
      </c>
      <c r="E7016" cm="1">
        <f t="array" aca="1" ref="E7016" ca="1">IF(F7016&lt;&gt;"",INDIRECT("'"&amp;F7016&amp;"'!"&amp;G7016),"")</f>
        <v>0</v>
      </c>
      <c r="F7016" s="1175" t="s">
        <v>3614</v>
      </c>
      <c r="G7016" t="s">
        <v>5313</v>
      </c>
      <c r="H7016" s="3"/>
      <c r="I7016" s="3"/>
      <c r="J7016" s="3"/>
    </row>
    <row r="7017" spans="1:18" ht="15" customHeight="1">
      <c r="A7017">
        <v>7012</v>
      </c>
      <c r="B7017" s="6">
        <f>'EstExp 11-19'!K440</f>
        <v>0</v>
      </c>
      <c r="C7017" s="2" t="s">
        <v>5300</v>
      </c>
      <c r="D7017" t="b">
        <f t="shared" ca="1" si="110"/>
        <v>1</v>
      </c>
      <c r="E7017" cm="1">
        <f t="array" aca="1" ref="E7017" ca="1">IF(F7017&lt;&gt;"",INDIRECT("'"&amp;F7017&amp;"'!"&amp;G7017),"")</f>
        <v>0</v>
      </c>
      <c r="F7017" s="1175" t="s">
        <v>3614</v>
      </c>
      <c r="G7017" t="s">
        <v>5314</v>
      </c>
      <c r="H7017" s="3"/>
      <c r="I7017" s="3"/>
      <c r="J7017" s="3"/>
    </row>
    <row r="7018" spans="1:18" ht="15" customHeight="1">
      <c r="A7018">
        <v>7013</v>
      </c>
      <c r="B7018" s="6">
        <f>'EstExp 11-19'!H441</f>
        <v>0</v>
      </c>
      <c r="C7018" s="2" t="s">
        <v>5300</v>
      </c>
      <c r="D7018" t="b">
        <f t="shared" ca="1" si="110"/>
        <v>1</v>
      </c>
      <c r="E7018" cm="1">
        <f t="array" aca="1" ref="E7018" ca="1">IF(F7018&lt;&gt;"",INDIRECT("'"&amp;F7018&amp;"'!"&amp;G7018),"")</f>
        <v>0</v>
      </c>
      <c r="F7018" s="1175" t="s">
        <v>3614</v>
      </c>
      <c r="G7018" t="s">
        <v>5315</v>
      </c>
      <c r="H7018" s="3"/>
      <c r="I7018" s="3"/>
      <c r="J7018" s="3"/>
    </row>
    <row r="7019" spans="1:18" ht="15" customHeight="1">
      <c r="A7019">
        <v>7014</v>
      </c>
      <c r="B7019" s="6">
        <f>'EstExp 11-19'!K441</f>
        <v>0</v>
      </c>
      <c r="C7019" s="2" t="s">
        <v>5300</v>
      </c>
      <c r="D7019" t="b">
        <f t="shared" ca="1" si="110"/>
        <v>1</v>
      </c>
      <c r="E7019" cm="1">
        <f t="array" aca="1" ref="E7019" ca="1">IF(F7019&lt;&gt;"",INDIRECT("'"&amp;F7019&amp;"'!"&amp;G7019),"")</f>
        <v>0</v>
      </c>
      <c r="F7019" s="1175" t="s">
        <v>3614</v>
      </c>
      <c r="G7019" t="s">
        <v>5316</v>
      </c>
      <c r="H7019" s="3"/>
      <c r="I7019" s="3"/>
      <c r="J7019" s="3"/>
    </row>
    <row r="7020" spans="1:18" ht="15" customHeight="1">
      <c r="A7020">
        <v>7015</v>
      </c>
      <c r="B7020" s="6">
        <f>'BudgetSum 2-4'!J16</f>
        <v>0</v>
      </c>
      <c r="C7020" s="2" t="s">
        <v>5300</v>
      </c>
      <c r="D7020" t="b">
        <f t="shared" ca="1" si="110"/>
        <v>1</v>
      </c>
      <c r="E7020" cm="1">
        <f t="array" aca="1" ref="E7020" ca="1">IF(F7020&lt;&gt;"",INDIRECT("'"&amp;F7020&amp;"'!"&amp;G7020),"")</f>
        <v>0</v>
      </c>
      <c r="F7020" s="1175" t="s">
        <v>3517</v>
      </c>
      <c r="G7020" t="s">
        <v>4896</v>
      </c>
      <c r="H7020" s="3"/>
      <c r="I7020" s="3"/>
      <c r="J7020" s="3"/>
    </row>
    <row r="7021" spans="1:18" ht="15.75" customHeight="1">
      <c r="A7021" s="1">
        <v>7016</v>
      </c>
      <c r="B7021" s="7"/>
      <c r="C7021" s="2" t="s">
        <v>5317</v>
      </c>
      <c r="F7021" s="550"/>
      <c r="R7021" s="1175"/>
    </row>
    <row r="7022" spans="1:18" ht="15.75" customHeight="1">
      <c r="A7022" s="1">
        <v>7017</v>
      </c>
      <c r="B7022" s="7"/>
      <c r="C7022" s="2" t="s">
        <v>5317</v>
      </c>
      <c r="F7022" s="550"/>
      <c r="R7022" s="1175"/>
    </row>
    <row r="7023" spans="1:18" ht="15.75" customHeight="1">
      <c r="A7023" s="1">
        <v>7018</v>
      </c>
      <c r="B7023" s="7"/>
      <c r="C7023" s="2" t="s">
        <v>5317</v>
      </c>
      <c r="F7023" s="550"/>
      <c r="R7023" s="1175"/>
    </row>
    <row r="7024" spans="1:18" ht="15.75" customHeight="1">
      <c r="A7024" s="1">
        <v>7019</v>
      </c>
      <c r="B7024" s="7"/>
      <c r="C7024" s="2" t="s">
        <v>5317</v>
      </c>
      <c r="F7024" s="550"/>
      <c r="R7024" s="1175"/>
    </row>
    <row r="7025" spans="1:18" ht="15.75" customHeight="1">
      <c r="A7025" s="1">
        <v>7020</v>
      </c>
      <c r="B7025" s="7"/>
      <c r="C7025" s="2" t="s">
        <v>5317</v>
      </c>
      <c r="F7025" s="550"/>
      <c r="R7025" s="1175"/>
    </row>
    <row r="7026" spans="1:18" ht="15.75" customHeight="1">
      <c r="A7026" s="1">
        <v>7021</v>
      </c>
      <c r="B7026" s="7"/>
      <c r="C7026" s="2" t="s">
        <v>5317</v>
      </c>
      <c r="F7026" s="550"/>
      <c r="R7026" s="1175"/>
    </row>
    <row r="7027" spans="1:18" ht="15.75" customHeight="1">
      <c r="A7027" s="1">
        <v>7022</v>
      </c>
      <c r="B7027" s="7"/>
      <c r="C7027" s="2" t="s">
        <v>5317</v>
      </c>
      <c r="F7027" s="550"/>
      <c r="R7027" s="1175"/>
    </row>
    <row r="7028" spans="1:18" ht="15.75" customHeight="1">
      <c r="A7028" s="1">
        <v>7023</v>
      </c>
      <c r="B7028" s="7"/>
      <c r="C7028" s="2" t="s">
        <v>5317</v>
      </c>
      <c r="F7028" s="550"/>
      <c r="R7028" s="1175"/>
    </row>
    <row r="7029" spans="1:18" ht="15" customHeight="1">
      <c r="A7029">
        <v>7024</v>
      </c>
      <c r="B7029" s="7">
        <f>'EstRev 6-10'!C233</f>
        <v>0</v>
      </c>
      <c r="C7029" s="2" t="s">
        <v>5318</v>
      </c>
      <c r="D7029" t="b">
        <f t="shared" ref="D7029:D7043" ca="1" si="111">E7029=B7029</f>
        <v>1</v>
      </c>
      <c r="E7029" cm="1">
        <f t="array" aca="1" ref="E7029" ca="1">IF(F7029&lt;&gt;"",INDIRECT("'"&amp;F7029&amp;"'!"&amp;G7029),"")</f>
        <v>0</v>
      </c>
      <c r="F7029" s="1175" t="s">
        <v>4465</v>
      </c>
      <c r="G7029" t="s">
        <v>5319</v>
      </c>
      <c r="H7029" s="3"/>
      <c r="I7029" s="3"/>
      <c r="J7029" s="3"/>
    </row>
    <row r="7030" spans="1:18" ht="15" customHeight="1">
      <c r="A7030">
        <v>7025</v>
      </c>
      <c r="B7030" s="7">
        <f>'EstRev 6-10'!D233</f>
        <v>0</v>
      </c>
      <c r="C7030" s="2" t="s">
        <v>5318</v>
      </c>
      <c r="D7030" t="b">
        <f t="shared" ca="1" si="111"/>
        <v>1</v>
      </c>
      <c r="E7030" cm="1">
        <f t="array" aca="1" ref="E7030" ca="1">IF(F7030&lt;&gt;"",INDIRECT("'"&amp;F7030&amp;"'!"&amp;G7030),"")</f>
        <v>0</v>
      </c>
      <c r="F7030" s="1175" t="s">
        <v>4465</v>
      </c>
      <c r="G7030" t="s">
        <v>4049</v>
      </c>
      <c r="H7030" s="3"/>
      <c r="I7030" s="3"/>
      <c r="J7030" s="3"/>
    </row>
    <row r="7031" spans="1:18" ht="15" customHeight="1">
      <c r="A7031">
        <v>7026</v>
      </c>
      <c r="B7031" s="7">
        <f>'EstRev 6-10'!F233</f>
        <v>0</v>
      </c>
      <c r="C7031" s="2" t="s">
        <v>5318</v>
      </c>
      <c r="D7031" t="b">
        <f t="shared" ca="1" si="111"/>
        <v>1</v>
      </c>
      <c r="E7031" cm="1">
        <f t="array" aca="1" ref="E7031" ca="1">IF(F7031&lt;&gt;"",INDIRECT("'"&amp;F7031&amp;"'!"&amp;G7031),"")</f>
        <v>0</v>
      </c>
      <c r="F7031" s="1175" t="s">
        <v>4465</v>
      </c>
      <c r="G7031" t="s">
        <v>5320</v>
      </c>
      <c r="H7031" s="3"/>
      <c r="I7031" s="3"/>
      <c r="J7031" s="3"/>
    </row>
    <row r="7032" spans="1:18" ht="15" customHeight="1">
      <c r="A7032">
        <v>7027</v>
      </c>
      <c r="B7032" s="7">
        <f>'EstRev 6-10'!G233</f>
        <v>0</v>
      </c>
      <c r="C7032" s="2" t="s">
        <v>5318</v>
      </c>
      <c r="D7032" t="b">
        <f t="shared" ca="1" si="111"/>
        <v>1</v>
      </c>
      <c r="E7032" cm="1">
        <f t="array" aca="1" ref="E7032" ca="1">IF(F7032&lt;&gt;"",INDIRECT("'"&amp;F7032&amp;"'!"&amp;G7032),"")</f>
        <v>0</v>
      </c>
      <c r="F7032" s="1175" t="s">
        <v>4465</v>
      </c>
      <c r="G7032" t="s">
        <v>5321</v>
      </c>
      <c r="H7032" s="3"/>
      <c r="I7032" s="3"/>
      <c r="J7032" s="3"/>
    </row>
    <row r="7033" spans="1:18" ht="15" customHeight="1">
      <c r="A7033">
        <v>7028</v>
      </c>
      <c r="B7033" s="7">
        <f>'EstRev 6-10'!C234</f>
        <v>0</v>
      </c>
      <c r="C7033" s="2" t="s">
        <v>5322</v>
      </c>
      <c r="D7033" t="b">
        <f t="shared" ca="1" si="111"/>
        <v>1</v>
      </c>
      <c r="E7033" cm="1">
        <f t="array" aca="1" ref="E7033" ca="1">IF(F7033&lt;&gt;"",INDIRECT("'"&amp;F7033&amp;"'!"&amp;G7033),"")</f>
        <v>0</v>
      </c>
      <c r="F7033" s="1175" t="s">
        <v>4465</v>
      </c>
      <c r="G7033" t="s">
        <v>5323</v>
      </c>
      <c r="H7033" s="3"/>
      <c r="I7033" s="3"/>
      <c r="J7033" s="3"/>
    </row>
    <row r="7034" spans="1:18" ht="15" customHeight="1">
      <c r="A7034">
        <v>7029</v>
      </c>
      <c r="B7034" s="7">
        <f>'EstRev 6-10'!D234</f>
        <v>0</v>
      </c>
      <c r="C7034" s="2" t="s">
        <v>5322</v>
      </c>
      <c r="D7034" t="b">
        <f t="shared" ca="1" si="111"/>
        <v>1</v>
      </c>
      <c r="E7034" cm="1">
        <f t="array" aca="1" ref="E7034" ca="1">IF(F7034&lt;&gt;"",INDIRECT("'"&amp;F7034&amp;"'!"&amp;G7034),"")</f>
        <v>0</v>
      </c>
      <c r="F7034" s="1175" t="s">
        <v>4465</v>
      </c>
      <c r="G7034" t="s">
        <v>5324</v>
      </c>
      <c r="H7034" s="3"/>
      <c r="I7034" s="3"/>
      <c r="J7034" s="3"/>
    </row>
    <row r="7035" spans="1:18" ht="15" customHeight="1">
      <c r="A7035">
        <v>7030</v>
      </c>
      <c r="B7035" s="7">
        <f>'EstRev 6-10'!F234</f>
        <v>0</v>
      </c>
      <c r="C7035" s="2" t="s">
        <v>5322</v>
      </c>
      <c r="D7035" t="b">
        <f t="shared" ca="1" si="111"/>
        <v>1</v>
      </c>
      <c r="E7035" cm="1">
        <f t="array" aca="1" ref="E7035" ca="1">IF(F7035&lt;&gt;"",INDIRECT("'"&amp;F7035&amp;"'!"&amp;G7035),"")</f>
        <v>0</v>
      </c>
      <c r="F7035" s="1175" t="s">
        <v>4465</v>
      </c>
      <c r="G7035" t="s">
        <v>5325</v>
      </c>
      <c r="H7035" s="3"/>
      <c r="I7035" s="3"/>
      <c r="J7035" s="3"/>
    </row>
    <row r="7036" spans="1:18" ht="15" customHeight="1">
      <c r="A7036">
        <v>7031</v>
      </c>
      <c r="B7036" s="7">
        <f>'EstRev 6-10'!G234</f>
        <v>0</v>
      </c>
      <c r="C7036" s="2" t="s">
        <v>5322</v>
      </c>
      <c r="D7036" t="b">
        <f t="shared" ca="1" si="111"/>
        <v>1</v>
      </c>
      <c r="E7036" cm="1">
        <f t="array" aca="1" ref="E7036" ca="1">IF(F7036&lt;&gt;"",INDIRECT("'"&amp;F7036&amp;"'!"&amp;G7036),"")</f>
        <v>0</v>
      </c>
      <c r="F7036" s="1175" t="s">
        <v>4465</v>
      </c>
      <c r="G7036" t="s">
        <v>5326</v>
      </c>
      <c r="H7036" s="3"/>
      <c r="I7036" s="3"/>
      <c r="J7036" s="3"/>
    </row>
    <row r="7037" spans="1:18" ht="15" customHeight="1">
      <c r="A7037">
        <v>7032</v>
      </c>
      <c r="B7037" s="7">
        <f>'BudgetSum 2-4'!J13</f>
        <v>0</v>
      </c>
      <c r="C7037" s="2" t="s">
        <v>5327</v>
      </c>
      <c r="D7037" t="b">
        <f t="shared" ca="1" si="111"/>
        <v>1</v>
      </c>
      <c r="E7037" cm="1">
        <f t="array" aca="1" ref="E7037" ca="1">IF(F7037&lt;&gt;"",INDIRECT("'"&amp;F7037&amp;"'!"&amp;G7037),"")</f>
        <v>0</v>
      </c>
      <c r="F7037" s="1175" t="s">
        <v>3517</v>
      </c>
      <c r="G7037" t="s">
        <v>3505</v>
      </c>
      <c r="H7037" s="3"/>
      <c r="I7037" s="3"/>
      <c r="J7037" s="3"/>
    </row>
    <row r="7038" spans="1:18" ht="15" customHeight="1">
      <c r="A7038">
        <v>7033</v>
      </c>
      <c r="B7038" s="7">
        <f>'BudgetSum 2-4'!J15</f>
        <v>0</v>
      </c>
      <c r="C7038" s="2" t="s">
        <v>5327</v>
      </c>
      <c r="D7038" t="b">
        <f t="shared" ca="1" si="111"/>
        <v>1</v>
      </c>
      <c r="E7038" cm="1">
        <f t="array" aca="1" ref="E7038" ca="1">IF(F7038&lt;&gt;"",INDIRECT("'"&amp;F7038&amp;"'!"&amp;G7038),"")</f>
        <v>0</v>
      </c>
      <c r="F7038" s="1175" t="s">
        <v>3517</v>
      </c>
      <c r="G7038" t="s">
        <v>4898</v>
      </c>
      <c r="H7038" s="3"/>
      <c r="I7038" s="3"/>
      <c r="J7038" s="3"/>
    </row>
    <row r="7039" spans="1:18" ht="15" customHeight="1">
      <c r="A7039">
        <v>7034</v>
      </c>
      <c r="B7039" s="7">
        <f>'BudgetSum 2-4'!C83</f>
        <v>3347</v>
      </c>
      <c r="C7039" s="2" t="s">
        <v>5327</v>
      </c>
      <c r="D7039" t="b">
        <f t="shared" ca="1" si="111"/>
        <v>1</v>
      </c>
      <c r="E7039" cm="1">
        <f t="array" aca="1" ref="E7039" ca="1">IF(F7039&lt;&gt;"",INDIRECT("'"&amp;F7039&amp;"'!"&amp;G7039),"")</f>
        <v>3347</v>
      </c>
      <c r="F7039" s="1175" t="s">
        <v>3517</v>
      </c>
      <c r="G7039" t="s">
        <v>5328</v>
      </c>
      <c r="H7039" s="3"/>
      <c r="I7039" s="3"/>
      <c r="J7039" s="3"/>
    </row>
    <row r="7040" spans="1:18" ht="15" customHeight="1">
      <c r="A7040">
        <v>7035</v>
      </c>
      <c r="B7040" s="7">
        <f>'BudgetSum 2-4'!C85</f>
        <v>1200</v>
      </c>
      <c r="C7040" s="2" t="s">
        <v>5327</v>
      </c>
      <c r="D7040" t="b">
        <f t="shared" ca="1" si="111"/>
        <v>1</v>
      </c>
      <c r="E7040" cm="1">
        <f t="array" aca="1" ref="E7040" ca="1">IF(F7040&lt;&gt;"",INDIRECT("'"&amp;F7040&amp;"'!"&amp;G7040),"")</f>
        <v>1200</v>
      </c>
      <c r="F7040" s="1175" t="s">
        <v>3517</v>
      </c>
      <c r="G7040" t="s">
        <v>5329</v>
      </c>
      <c r="H7040" s="3"/>
      <c r="I7040" s="3"/>
      <c r="J7040" s="3"/>
    </row>
    <row r="7041" spans="1:10" ht="15" customHeight="1">
      <c r="A7041">
        <v>7036</v>
      </c>
      <c r="B7041" s="7">
        <f>'BudgetSum 2-4'!C87</f>
        <v>1200</v>
      </c>
      <c r="C7041" s="2" t="s">
        <v>5327</v>
      </c>
      <c r="D7041" t="b">
        <f t="shared" ca="1" si="111"/>
        <v>1</v>
      </c>
      <c r="E7041" cm="1">
        <f t="array" aca="1" ref="E7041" ca="1">IF(F7041&lt;&gt;"",INDIRECT("'"&amp;F7041&amp;"'!"&amp;G7041),"")</f>
        <v>1200</v>
      </c>
      <c r="F7041" s="1175" t="s">
        <v>3517</v>
      </c>
      <c r="G7041" t="s">
        <v>4626</v>
      </c>
      <c r="H7041" s="3"/>
      <c r="I7041" s="3"/>
      <c r="J7041" s="3"/>
    </row>
    <row r="7042" spans="1:10" ht="15" customHeight="1">
      <c r="A7042">
        <v>7037</v>
      </c>
      <c r="B7042" s="7">
        <f>'BudgetSum 2-4'!C88</f>
        <v>0</v>
      </c>
      <c r="C7042" s="2" t="s">
        <v>5327</v>
      </c>
      <c r="D7042" t="b">
        <f t="shared" ca="1" si="111"/>
        <v>1</v>
      </c>
      <c r="E7042" cm="1">
        <f t="array" aca="1" ref="E7042" ca="1">IF(F7042&lt;&gt;"",INDIRECT("'"&amp;F7042&amp;"'!"&amp;G7042),"")</f>
        <v>0</v>
      </c>
      <c r="F7042" s="1175" t="s">
        <v>3517</v>
      </c>
      <c r="G7042" t="s">
        <v>4627</v>
      </c>
      <c r="H7042" s="3"/>
      <c r="I7042" s="3"/>
      <c r="J7042" s="3"/>
    </row>
    <row r="7043" spans="1:10" ht="15" customHeight="1">
      <c r="A7043">
        <v>7038</v>
      </c>
      <c r="B7043" s="7">
        <f>'BudgetSum 2-4'!C89</f>
        <v>3347</v>
      </c>
      <c r="C7043" s="2" t="s">
        <v>5327</v>
      </c>
      <c r="D7043" t="b">
        <f t="shared" ca="1" si="111"/>
        <v>1</v>
      </c>
      <c r="E7043" cm="1">
        <f t="array" aca="1" ref="E7043" ca="1">IF(F7043&lt;&gt;"",INDIRECT("'"&amp;F7043&amp;"'!"&amp;G7043),"")</f>
        <v>3347</v>
      </c>
      <c r="F7043" s="1175" t="s">
        <v>3517</v>
      </c>
      <c r="G7043" t="s">
        <v>4628</v>
      </c>
      <c r="H7043" s="3"/>
      <c r="I7043" s="3"/>
      <c r="J7043" s="3"/>
    </row>
    <row r="7044" spans="1:10" ht="15.75" customHeight="1">
      <c r="A7044" s="1">
        <v>7039</v>
      </c>
      <c r="B7044" s="7"/>
      <c r="C7044" s="2" t="s">
        <v>5330</v>
      </c>
      <c r="F7044" s="550"/>
      <c r="H7044" s="3"/>
      <c r="I7044" s="3"/>
      <c r="J7044" s="3"/>
    </row>
    <row r="7045" spans="1:10" ht="15" customHeight="1">
      <c r="A7045">
        <v>7040</v>
      </c>
      <c r="B7045" s="7">
        <f>'BudgetSum 2-4'!C91</f>
        <v>292355</v>
      </c>
      <c r="C7045" s="2" t="s">
        <v>5327</v>
      </c>
      <c r="D7045" t="b">
        <f t="shared" ref="D7045:D7108" ca="1" si="112">E7045=B7045</f>
        <v>1</v>
      </c>
      <c r="E7045" cm="1">
        <f t="array" aca="1" ref="E7045" ca="1">IF(F7045&lt;&gt;"",INDIRECT("'"&amp;F7045&amp;"'!"&amp;G7045),"")</f>
        <v>292355</v>
      </c>
      <c r="F7045" s="1175" t="s">
        <v>3517</v>
      </c>
      <c r="G7045" t="s">
        <v>4630</v>
      </c>
      <c r="H7045" s="3"/>
      <c r="I7045" s="3"/>
      <c r="J7045" s="3"/>
    </row>
    <row r="7046" spans="1:10" ht="15" customHeight="1">
      <c r="A7046">
        <v>7041</v>
      </c>
      <c r="B7046" s="7">
        <f>'BudgetSum 2-4'!C93</f>
        <v>937718</v>
      </c>
      <c r="C7046" s="2" t="s">
        <v>5327</v>
      </c>
      <c r="D7046" t="b">
        <f t="shared" ca="1" si="112"/>
        <v>1</v>
      </c>
      <c r="E7046" cm="1">
        <f t="array" aca="1" ref="E7046" ca="1">IF(F7046&lt;&gt;"",INDIRECT("'"&amp;F7046&amp;"'!"&amp;G7046),"")</f>
        <v>937718</v>
      </c>
      <c r="F7046" s="1175" t="s">
        <v>3517</v>
      </c>
      <c r="G7046" t="s">
        <v>4632</v>
      </c>
      <c r="H7046" s="3"/>
      <c r="I7046" s="3"/>
      <c r="J7046" s="3"/>
    </row>
    <row r="7047" spans="1:10" ht="15" customHeight="1">
      <c r="A7047">
        <v>7042</v>
      </c>
      <c r="B7047" s="7">
        <f>'BudgetSum 2-4'!C94</f>
        <v>13384</v>
      </c>
      <c r="C7047" s="2" t="s">
        <v>5327</v>
      </c>
      <c r="D7047" t="b">
        <f t="shared" ca="1" si="112"/>
        <v>1</v>
      </c>
      <c r="E7047" cm="1">
        <f t="array" aca="1" ref="E7047" ca="1">IF(F7047&lt;&gt;"",INDIRECT("'"&amp;F7047&amp;"'!"&amp;G7047),"")</f>
        <v>13384</v>
      </c>
      <c r="F7047" s="1175" t="s">
        <v>3517</v>
      </c>
      <c r="G7047" t="s">
        <v>4633</v>
      </c>
      <c r="H7047" s="3"/>
      <c r="I7047" s="3"/>
      <c r="J7047" s="3"/>
    </row>
    <row r="7048" spans="1:10" ht="15" customHeight="1">
      <c r="A7048">
        <v>7043</v>
      </c>
      <c r="B7048" s="7">
        <f>'BudgetSum 2-4'!C95</f>
        <v>293069</v>
      </c>
      <c r="C7048" s="2" t="s">
        <v>5327</v>
      </c>
      <c r="D7048" t="b">
        <f t="shared" ca="1" si="112"/>
        <v>1</v>
      </c>
      <c r="E7048" cm="1">
        <f t="array" aca="1" ref="E7048" ca="1">IF(F7048&lt;&gt;"",INDIRECT("'"&amp;F7048&amp;"'!"&amp;G7048),"")</f>
        <v>293069</v>
      </c>
      <c r="F7048" s="1175" t="s">
        <v>3517</v>
      </c>
      <c r="G7048" t="s">
        <v>4634</v>
      </c>
      <c r="H7048" s="3"/>
      <c r="I7048" s="3"/>
      <c r="J7048" s="3"/>
    </row>
    <row r="7049" spans="1:10" ht="15" customHeight="1">
      <c r="A7049">
        <v>7044</v>
      </c>
      <c r="B7049" s="7">
        <f>'BudgetSum 2-4'!C96</f>
        <v>84750</v>
      </c>
      <c r="C7049" s="2" t="s">
        <v>5327</v>
      </c>
      <c r="D7049" t="b">
        <f t="shared" ca="1" si="112"/>
        <v>1</v>
      </c>
      <c r="E7049" cm="1">
        <f t="array" aca="1" ref="E7049" ca="1">IF(F7049&lt;&gt;"",INDIRECT("'"&amp;F7049&amp;"'!"&amp;G7049),"")</f>
        <v>84750</v>
      </c>
      <c r="F7049" s="1175" t="s">
        <v>3517</v>
      </c>
      <c r="G7049" t="s">
        <v>4635</v>
      </c>
      <c r="H7049" s="3"/>
      <c r="I7049" s="3"/>
      <c r="J7049" s="3"/>
    </row>
    <row r="7050" spans="1:10" ht="15" customHeight="1">
      <c r="A7050">
        <v>7045</v>
      </c>
      <c r="B7050" s="7">
        <f>'BudgetSum 2-4'!C97</f>
        <v>1328921</v>
      </c>
      <c r="C7050" s="2" t="s">
        <v>5327</v>
      </c>
      <c r="D7050" t="b">
        <f t="shared" ca="1" si="112"/>
        <v>1</v>
      </c>
      <c r="E7050" cm="1">
        <f t="array" aca="1" ref="E7050" ca="1">IF(F7050&lt;&gt;"",INDIRECT("'"&amp;F7050&amp;"'!"&amp;G7050),"")</f>
        <v>1328921</v>
      </c>
      <c r="F7050" s="1175" t="s">
        <v>3517</v>
      </c>
      <c r="G7050" t="s">
        <v>5331</v>
      </c>
      <c r="H7050" s="3"/>
      <c r="I7050" s="3"/>
      <c r="J7050" s="3"/>
    </row>
    <row r="7051" spans="1:10" ht="15" customHeight="1">
      <c r="A7051">
        <v>7046</v>
      </c>
      <c r="B7051" s="7">
        <f>'BudgetSum 2-4'!C98</f>
        <v>0</v>
      </c>
      <c r="C7051" s="2" t="s">
        <v>5327</v>
      </c>
      <c r="D7051" t="b">
        <f t="shared" ca="1" si="112"/>
        <v>1</v>
      </c>
      <c r="E7051" cm="1">
        <f t="array" aca="1" ref="E7051" ca="1">IF(F7051&lt;&gt;"",INDIRECT("'"&amp;F7051&amp;"'!"&amp;G7051),"")</f>
        <v>0</v>
      </c>
      <c r="F7051" s="1175" t="s">
        <v>3517</v>
      </c>
      <c r="G7051" t="s">
        <v>4636</v>
      </c>
      <c r="H7051" s="3"/>
      <c r="I7051" s="3"/>
      <c r="J7051" s="3"/>
    </row>
    <row r="7052" spans="1:10" ht="15" customHeight="1">
      <c r="A7052">
        <v>7047</v>
      </c>
      <c r="B7052" s="7">
        <f>'BudgetSum 2-4'!C99</f>
        <v>1328921</v>
      </c>
      <c r="C7052" s="2" t="s">
        <v>5327</v>
      </c>
      <c r="D7052" t="b">
        <f t="shared" ca="1" si="112"/>
        <v>1</v>
      </c>
      <c r="E7052" cm="1">
        <f t="array" aca="1" ref="E7052" ca="1">IF(F7052&lt;&gt;"",INDIRECT("'"&amp;F7052&amp;"'!"&amp;G7052),"")</f>
        <v>1328921</v>
      </c>
      <c r="F7052" s="1175" t="s">
        <v>3517</v>
      </c>
      <c r="G7052" t="s">
        <v>4637</v>
      </c>
      <c r="H7052" s="3"/>
      <c r="I7052" s="3"/>
      <c r="J7052" s="3"/>
    </row>
    <row r="7053" spans="1:10" ht="15" customHeight="1">
      <c r="A7053">
        <v>7048</v>
      </c>
      <c r="B7053" s="7">
        <f>'BudgetSum 2-4'!C101</f>
        <v>652971</v>
      </c>
      <c r="C7053" s="2" t="s">
        <v>5327</v>
      </c>
      <c r="D7053" t="b">
        <f t="shared" ca="1" si="112"/>
        <v>1</v>
      </c>
      <c r="E7053" cm="1">
        <f t="array" aca="1" ref="E7053" ca="1">IF(F7053&lt;&gt;"",INDIRECT("'"&amp;F7053&amp;"'!"&amp;G7053),"")</f>
        <v>652971</v>
      </c>
      <c r="F7053" s="1175" t="s">
        <v>3517</v>
      </c>
      <c r="G7053" t="s">
        <v>4638</v>
      </c>
      <c r="H7053" s="3"/>
      <c r="I7053" s="3"/>
      <c r="J7053" s="3"/>
    </row>
    <row r="7054" spans="1:10" ht="15" customHeight="1">
      <c r="A7054">
        <v>7049</v>
      </c>
      <c r="B7054" s="7">
        <f>'BudgetSum 2-4'!C102</f>
        <v>423820</v>
      </c>
      <c r="C7054" s="2" t="s">
        <v>5327</v>
      </c>
      <c r="D7054" t="b">
        <f t="shared" ca="1" si="112"/>
        <v>1</v>
      </c>
      <c r="E7054" cm="1">
        <f t="array" aca="1" ref="E7054" ca="1">IF(F7054&lt;&gt;"",INDIRECT("'"&amp;F7054&amp;"'!"&amp;G7054),"")</f>
        <v>423820</v>
      </c>
      <c r="F7054" s="1175" t="s">
        <v>3517</v>
      </c>
      <c r="G7054" t="s">
        <v>4639</v>
      </c>
    </row>
    <row r="7055" spans="1:10" ht="15" customHeight="1">
      <c r="A7055">
        <v>7050</v>
      </c>
      <c r="B7055" s="7">
        <f>'BudgetSum 2-4'!C103</f>
        <v>0</v>
      </c>
      <c r="C7055" s="2" t="s">
        <v>5327</v>
      </c>
      <c r="D7055" t="b">
        <f t="shared" ca="1" si="112"/>
        <v>1</v>
      </c>
      <c r="E7055" cm="1">
        <f t="array" aca="1" ref="E7055" ca="1">IF(F7055&lt;&gt;"",INDIRECT("'"&amp;F7055&amp;"'!"&amp;G7055),"")</f>
        <v>0</v>
      </c>
      <c r="F7055" s="1175" t="s">
        <v>3517</v>
      </c>
      <c r="G7055" t="s">
        <v>4917</v>
      </c>
    </row>
    <row r="7056" spans="1:10" ht="15" customHeight="1">
      <c r="A7056">
        <v>7051</v>
      </c>
      <c r="B7056" s="7">
        <f>'BudgetSum 2-4'!C104</f>
        <v>247130</v>
      </c>
      <c r="C7056" s="2" t="s">
        <v>5327</v>
      </c>
      <c r="D7056" t="b">
        <f t="shared" ca="1" si="112"/>
        <v>1</v>
      </c>
      <c r="E7056" cm="1">
        <f t="array" aca="1" ref="E7056" ca="1">IF(F7056&lt;&gt;"",INDIRECT("'"&amp;F7056&amp;"'!"&amp;G7056),"")</f>
        <v>247130</v>
      </c>
      <c r="F7056" s="1175" t="s">
        <v>3517</v>
      </c>
      <c r="G7056" t="s">
        <v>4924</v>
      </c>
    </row>
    <row r="7057" spans="1:10" ht="15" customHeight="1">
      <c r="A7057">
        <v>7052</v>
      </c>
      <c r="B7057" s="7">
        <f>'BudgetSum 2-4'!C105</f>
        <v>0</v>
      </c>
      <c r="C7057" s="2" t="s">
        <v>5327</v>
      </c>
      <c r="D7057" t="b">
        <f t="shared" ca="1" si="112"/>
        <v>1</v>
      </c>
      <c r="E7057" cm="1">
        <f t="array" aca="1" ref="E7057" ca="1">IF(F7057&lt;&gt;"",INDIRECT("'"&amp;F7057&amp;"'!"&amp;G7057),"")</f>
        <v>0</v>
      </c>
      <c r="F7057" s="1175" t="s">
        <v>3517</v>
      </c>
      <c r="G7057" t="s">
        <v>4925</v>
      </c>
    </row>
    <row r="7058" spans="1:10" ht="15" customHeight="1">
      <c r="A7058">
        <v>7053</v>
      </c>
      <c r="B7058" s="7">
        <f>'BudgetSum 2-4'!C106</f>
        <v>5000</v>
      </c>
      <c r="C7058" s="2" t="s">
        <v>5327</v>
      </c>
      <c r="D7058" t="b">
        <f t="shared" ca="1" si="112"/>
        <v>1</v>
      </c>
      <c r="E7058" cm="1">
        <f t="array" aca="1" ref="E7058" ca="1">IF(F7058&lt;&gt;"",INDIRECT("'"&amp;F7058&amp;"'!"&amp;G7058),"")</f>
        <v>5000</v>
      </c>
      <c r="F7058" s="1175" t="s">
        <v>3517</v>
      </c>
      <c r="G7058" t="s">
        <v>5332</v>
      </c>
      <c r="H7058" s="3"/>
      <c r="I7058" s="3"/>
      <c r="J7058" s="3"/>
    </row>
    <row r="7059" spans="1:10" ht="15" customHeight="1">
      <c r="A7059">
        <v>7054</v>
      </c>
      <c r="B7059" s="7">
        <f>'BudgetSum 2-4'!C107</f>
        <v>1328921</v>
      </c>
      <c r="C7059" s="2" t="s">
        <v>5327</v>
      </c>
      <c r="D7059" t="b">
        <f t="shared" ca="1" si="112"/>
        <v>1</v>
      </c>
      <c r="E7059" cm="1">
        <f t="array" aca="1" ref="E7059" ca="1">IF(F7059&lt;&gt;"",INDIRECT("'"&amp;F7059&amp;"'!"&amp;G7059),"")</f>
        <v>1328921</v>
      </c>
      <c r="F7059" s="1175" t="s">
        <v>3517</v>
      </c>
      <c r="G7059" t="s">
        <v>4573</v>
      </c>
      <c r="H7059" s="3"/>
      <c r="I7059" s="3"/>
      <c r="J7059" s="3"/>
    </row>
    <row r="7060" spans="1:10" ht="15" customHeight="1">
      <c r="A7060">
        <v>7055</v>
      </c>
      <c r="B7060" s="7">
        <f>'BudgetSum 2-4'!C108</f>
        <v>0</v>
      </c>
      <c r="C7060" s="2" t="s">
        <v>5327</v>
      </c>
      <c r="D7060" t="b">
        <f t="shared" ca="1" si="112"/>
        <v>1</v>
      </c>
      <c r="E7060" cm="1">
        <f t="array" aca="1" ref="E7060" ca="1">IF(F7060&lt;&gt;"",INDIRECT("'"&amp;F7060&amp;"'!"&amp;G7060),"")</f>
        <v>0</v>
      </c>
      <c r="F7060" s="1175" t="s">
        <v>3517</v>
      </c>
      <c r="G7060" t="s">
        <v>4640</v>
      </c>
      <c r="H7060" s="3"/>
      <c r="I7060" s="3"/>
      <c r="J7060" s="3"/>
    </row>
    <row r="7061" spans="1:10" ht="15" customHeight="1">
      <c r="A7061">
        <v>7056</v>
      </c>
      <c r="B7061" s="7">
        <f>'BudgetSum 2-4'!C109</f>
        <v>1328921</v>
      </c>
      <c r="C7061" s="2" t="s">
        <v>5327</v>
      </c>
      <c r="D7061" t="b">
        <f t="shared" ca="1" si="112"/>
        <v>1</v>
      </c>
      <c r="E7061" cm="1">
        <f t="array" aca="1" ref="E7061" ca="1">IF(F7061&lt;&gt;"",INDIRECT("'"&amp;F7061&amp;"'!"&amp;G7061),"")</f>
        <v>1328921</v>
      </c>
      <c r="F7061" s="1175" t="s">
        <v>3517</v>
      </c>
      <c r="G7061" t="s">
        <v>4641</v>
      </c>
      <c r="H7061" s="3"/>
      <c r="I7061" s="3"/>
      <c r="J7061" s="3"/>
    </row>
    <row r="7062" spans="1:10" ht="15" customHeight="1">
      <c r="A7062">
        <v>7057</v>
      </c>
      <c r="B7062" s="7">
        <f>'BudgetSum 2-4'!C110</f>
        <v>0</v>
      </c>
      <c r="C7062" s="2" t="s">
        <v>5327</v>
      </c>
      <c r="D7062" t="b">
        <f t="shared" ca="1" si="112"/>
        <v>1</v>
      </c>
      <c r="E7062" cm="1">
        <f t="array" aca="1" ref="E7062" ca="1">IF(F7062&lt;&gt;"",INDIRECT("'"&amp;F7062&amp;"'!"&amp;G7062),"")</f>
        <v>0</v>
      </c>
      <c r="F7062" s="1175" t="s">
        <v>3517</v>
      </c>
      <c r="G7062" t="s">
        <v>4642</v>
      </c>
      <c r="H7062" s="3"/>
      <c r="I7062" s="3"/>
      <c r="J7062" s="3"/>
    </row>
    <row r="7063" spans="1:10" ht="15" customHeight="1">
      <c r="A7063">
        <v>7058</v>
      </c>
      <c r="B7063" s="7">
        <f>'BudgetSum 2-4'!C113</f>
        <v>0</v>
      </c>
      <c r="C7063" s="2" t="s">
        <v>5327</v>
      </c>
      <c r="D7063" t="b">
        <f t="shared" ca="1" si="112"/>
        <v>1</v>
      </c>
      <c r="E7063" cm="1">
        <f t="array" aca="1" ref="E7063" ca="1">IF(F7063&lt;&gt;"",INDIRECT("'"&amp;F7063&amp;"'!"&amp;G7063),"")</f>
        <v>0</v>
      </c>
      <c r="F7063" s="1175" t="s">
        <v>3517</v>
      </c>
      <c r="G7063" t="s">
        <v>5333</v>
      </c>
      <c r="H7063" s="3"/>
      <c r="I7063" s="3"/>
      <c r="J7063" s="3"/>
    </row>
    <row r="7064" spans="1:10" ht="15" customHeight="1">
      <c r="A7064">
        <v>7059</v>
      </c>
      <c r="B7064" s="7">
        <f>'BudgetSum 2-4'!C116</f>
        <v>0</v>
      </c>
      <c r="C7064" s="2" t="s">
        <v>5327</v>
      </c>
      <c r="D7064" t="b">
        <f t="shared" ca="1" si="112"/>
        <v>1</v>
      </c>
      <c r="E7064" cm="1">
        <f t="array" aca="1" ref="E7064" ca="1">IF(F7064&lt;&gt;"",INDIRECT("'"&amp;F7064&amp;"'!"&amp;G7064),"")</f>
        <v>0</v>
      </c>
      <c r="F7064" s="1175" t="s">
        <v>3517</v>
      </c>
      <c r="G7064" t="s">
        <v>3680</v>
      </c>
      <c r="H7064" s="3"/>
      <c r="I7064" s="3"/>
      <c r="J7064" s="3"/>
    </row>
    <row r="7065" spans="1:10" ht="15" customHeight="1">
      <c r="A7065">
        <v>7060</v>
      </c>
      <c r="B7065" s="7">
        <f>'BudgetSum 2-4'!C117</f>
        <v>0</v>
      </c>
      <c r="C7065" s="2" t="s">
        <v>5327</v>
      </c>
      <c r="D7065" t="b">
        <f t="shared" ca="1" si="112"/>
        <v>1</v>
      </c>
      <c r="E7065" cm="1">
        <f t="array" aca="1" ref="E7065" ca="1">IF(F7065&lt;&gt;"",INDIRECT("'"&amp;F7065&amp;"'!"&amp;G7065),"")</f>
        <v>0</v>
      </c>
      <c r="F7065" s="1175" t="s">
        <v>3517</v>
      </c>
      <c r="G7065" t="s">
        <v>4646</v>
      </c>
      <c r="H7065" s="3"/>
      <c r="I7065" s="3"/>
      <c r="J7065" s="3"/>
    </row>
    <row r="7066" spans="1:10" ht="15" customHeight="1">
      <c r="A7066">
        <v>7061</v>
      </c>
      <c r="B7066" s="7">
        <f>'BudgetSum 2-4'!C118</f>
        <v>292355</v>
      </c>
      <c r="C7066" s="2" t="s">
        <v>5327</v>
      </c>
      <c r="D7066" t="b">
        <f t="shared" ca="1" si="112"/>
        <v>1</v>
      </c>
      <c r="E7066" cm="1">
        <f t="array" aca="1" ref="E7066" ca="1">IF(F7066&lt;&gt;"",INDIRECT("'"&amp;F7066&amp;"'!"&amp;G7066),"")</f>
        <v>292355</v>
      </c>
      <c r="F7066" s="1175" t="s">
        <v>3517</v>
      </c>
      <c r="G7066" t="s">
        <v>4647</v>
      </c>
      <c r="H7066" s="3"/>
      <c r="I7066" s="3"/>
      <c r="J7066" s="3"/>
    </row>
    <row r="7067" spans="1:10" ht="15" customHeight="1">
      <c r="A7067">
        <v>7062</v>
      </c>
      <c r="B7067" s="7">
        <f>'BudgetSum 2-4'!D91</f>
        <v>0</v>
      </c>
      <c r="C7067" s="2" t="s">
        <v>5327</v>
      </c>
      <c r="D7067" t="b">
        <f t="shared" ca="1" si="112"/>
        <v>1</v>
      </c>
      <c r="E7067" cm="1">
        <f t="array" aca="1" ref="E7067" ca="1">IF(F7067&lt;&gt;"",INDIRECT("'"&amp;F7067&amp;"'!"&amp;G7067),"")</f>
        <v>0</v>
      </c>
      <c r="F7067" s="1175" t="s">
        <v>3517</v>
      </c>
      <c r="G7067" t="s">
        <v>5334</v>
      </c>
      <c r="H7067" s="3"/>
      <c r="I7067" s="3"/>
      <c r="J7067" s="3"/>
    </row>
    <row r="7068" spans="1:10" ht="15" customHeight="1">
      <c r="A7068">
        <v>7063</v>
      </c>
      <c r="B7068" s="7">
        <f>'BudgetSum 2-4'!D93</f>
        <v>0</v>
      </c>
      <c r="C7068" s="2" t="s">
        <v>5327</v>
      </c>
      <c r="D7068" t="b">
        <f t="shared" ca="1" si="112"/>
        <v>1</v>
      </c>
      <c r="E7068" cm="1">
        <f t="array" aca="1" ref="E7068" ca="1">IF(F7068&lt;&gt;"",INDIRECT("'"&amp;F7068&amp;"'!"&amp;G7068),"")</f>
        <v>0</v>
      </c>
      <c r="F7068" s="1175" t="s">
        <v>3517</v>
      </c>
      <c r="G7068" t="s">
        <v>5335</v>
      </c>
      <c r="H7068" s="3"/>
      <c r="I7068" s="3"/>
      <c r="J7068" s="3"/>
    </row>
    <row r="7069" spans="1:10" ht="15" customHeight="1">
      <c r="A7069">
        <v>7064</v>
      </c>
      <c r="B7069" s="7">
        <f>'BudgetSum 2-4'!D94</f>
        <v>0</v>
      </c>
      <c r="C7069" s="2" t="s">
        <v>5327</v>
      </c>
      <c r="D7069" t="b">
        <f t="shared" ca="1" si="112"/>
        <v>1</v>
      </c>
      <c r="E7069" cm="1">
        <f t="array" aca="1" ref="E7069" ca="1">IF(F7069&lt;&gt;"",INDIRECT("'"&amp;F7069&amp;"'!"&amp;G7069),"")</f>
        <v>0</v>
      </c>
      <c r="F7069" s="1175" t="s">
        <v>3517</v>
      </c>
      <c r="G7069" t="s">
        <v>5336</v>
      </c>
      <c r="H7069" s="3"/>
      <c r="I7069" s="3"/>
      <c r="J7069" s="3"/>
    </row>
    <row r="7070" spans="1:10" ht="15" customHeight="1">
      <c r="A7070">
        <v>7065</v>
      </c>
      <c r="B7070" s="7">
        <f>'BudgetSum 2-4'!D95</f>
        <v>0</v>
      </c>
      <c r="C7070" s="2" t="s">
        <v>5327</v>
      </c>
      <c r="D7070" t="b">
        <f t="shared" ca="1" si="112"/>
        <v>1</v>
      </c>
      <c r="E7070" cm="1">
        <f t="array" aca="1" ref="E7070" ca="1">IF(F7070&lt;&gt;"",INDIRECT("'"&amp;F7070&amp;"'!"&amp;G7070),"")</f>
        <v>0</v>
      </c>
      <c r="F7070" s="1175" t="s">
        <v>3517</v>
      </c>
      <c r="G7070" t="s">
        <v>5337</v>
      </c>
      <c r="H7070" s="3"/>
      <c r="I7070" s="3"/>
      <c r="J7070" s="3"/>
    </row>
    <row r="7071" spans="1:10" ht="15" customHeight="1">
      <c r="A7071">
        <v>7066</v>
      </c>
      <c r="B7071" s="7">
        <f>'BudgetSum 2-4'!D96</f>
        <v>0</v>
      </c>
      <c r="C7071" s="2" t="s">
        <v>5327</v>
      </c>
      <c r="D7071" t="b">
        <f t="shared" ca="1" si="112"/>
        <v>1</v>
      </c>
      <c r="E7071" cm="1">
        <f t="array" aca="1" ref="E7071" ca="1">IF(F7071&lt;&gt;"",INDIRECT("'"&amp;F7071&amp;"'!"&amp;G7071),"")</f>
        <v>0</v>
      </c>
      <c r="F7071" s="1175" t="s">
        <v>3517</v>
      </c>
      <c r="G7071" t="s">
        <v>5338</v>
      </c>
      <c r="H7071" s="3"/>
      <c r="I7071" s="3"/>
      <c r="J7071" s="3"/>
    </row>
    <row r="7072" spans="1:10" ht="15" customHeight="1">
      <c r="A7072">
        <v>7067</v>
      </c>
      <c r="B7072" s="7">
        <f>'BudgetSum 2-4'!D97</f>
        <v>0</v>
      </c>
      <c r="C7072" s="2" t="s">
        <v>5327</v>
      </c>
      <c r="D7072" t="b">
        <f t="shared" ca="1" si="112"/>
        <v>1</v>
      </c>
      <c r="E7072" cm="1">
        <f t="array" aca="1" ref="E7072" ca="1">IF(F7072&lt;&gt;"",INDIRECT("'"&amp;F7072&amp;"'!"&amp;G7072),"")</f>
        <v>0</v>
      </c>
      <c r="F7072" s="1175" t="s">
        <v>3517</v>
      </c>
      <c r="G7072" t="s">
        <v>5339</v>
      </c>
      <c r="H7072" s="3"/>
      <c r="I7072" s="3"/>
      <c r="J7072" s="3"/>
    </row>
    <row r="7073" spans="1:10" ht="15" customHeight="1">
      <c r="A7073">
        <v>7068</v>
      </c>
      <c r="B7073" s="7">
        <f>'BudgetSum 2-4'!D98</f>
        <v>0</v>
      </c>
      <c r="C7073" s="2" t="s">
        <v>5327</v>
      </c>
      <c r="D7073" t="b">
        <f t="shared" ca="1" si="112"/>
        <v>1</v>
      </c>
      <c r="E7073" cm="1">
        <f t="array" aca="1" ref="E7073" ca="1">IF(F7073&lt;&gt;"",INDIRECT("'"&amp;F7073&amp;"'!"&amp;G7073),"")</f>
        <v>0</v>
      </c>
      <c r="F7073" s="1175" t="s">
        <v>3517</v>
      </c>
      <c r="G7073" t="s">
        <v>4696</v>
      </c>
      <c r="H7073" s="3"/>
      <c r="I7073" s="3"/>
      <c r="J7073" s="3"/>
    </row>
    <row r="7074" spans="1:10" ht="15" customHeight="1">
      <c r="A7074">
        <v>7069</v>
      </c>
      <c r="B7074" s="7">
        <f>'BudgetSum 2-4'!D99</f>
        <v>0</v>
      </c>
      <c r="C7074" s="2" t="s">
        <v>5327</v>
      </c>
      <c r="D7074" t="b">
        <f t="shared" ca="1" si="112"/>
        <v>1</v>
      </c>
      <c r="E7074" cm="1">
        <f t="array" aca="1" ref="E7074" ca="1">IF(F7074&lt;&gt;"",INDIRECT("'"&amp;F7074&amp;"'!"&amp;G7074),"")</f>
        <v>0</v>
      </c>
      <c r="F7074" s="1175" t="s">
        <v>3517</v>
      </c>
      <c r="G7074" t="s">
        <v>4697</v>
      </c>
      <c r="H7074" s="3"/>
      <c r="I7074" s="3"/>
      <c r="J7074" s="3"/>
    </row>
    <row r="7075" spans="1:10" ht="15" customHeight="1">
      <c r="A7075">
        <v>7070</v>
      </c>
      <c r="B7075" s="7">
        <f>'BudgetSum 2-4'!D102</f>
        <v>0</v>
      </c>
      <c r="C7075" s="2" t="s">
        <v>5327</v>
      </c>
      <c r="D7075" t="b">
        <f t="shared" ca="1" si="112"/>
        <v>1</v>
      </c>
      <c r="E7075" cm="1">
        <f t="array" aca="1" ref="E7075" ca="1">IF(F7075&lt;&gt;"",INDIRECT("'"&amp;F7075&amp;"'!"&amp;G7075),"")</f>
        <v>0</v>
      </c>
      <c r="F7075" s="1175" t="s">
        <v>3517</v>
      </c>
      <c r="G7075" t="s">
        <v>4699</v>
      </c>
      <c r="H7075" s="3"/>
      <c r="I7075" s="3"/>
      <c r="J7075" s="3"/>
    </row>
    <row r="7076" spans="1:10" ht="15" customHeight="1">
      <c r="A7076">
        <v>7071</v>
      </c>
      <c r="B7076" s="7">
        <f>'BudgetSum 2-4'!D103</f>
        <v>0</v>
      </c>
      <c r="C7076" s="2" t="s">
        <v>5327</v>
      </c>
      <c r="D7076" t="b">
        <f t="shared" ca="1" si="112"/>
        <v>1</v>
      </c>
      <c r="E7076" cm="1">
        <f t="array" aca="1" ref="E7076" ca="1">IF(F7076&lt;&gt;"",INDIRECT("'"&amp;F7076&amp;"'!"&amp;G7076),"")</f>
        <v>0</v>
      </c>
      <c r="F7076" s="1175" t="s">
        <v>3517</v>
      </c>
      <c r="G7076" t="s">
        <v>4918</v>
      </c>
      <c r="H7076" s="3"/>
      <c r="I7076" s="3"/>
      <c r="J7076" s="3"/>
    </row>
    <row r="7077" spans="1:10" ht="15" customHeight="1">
      <c r="A7077">
        <v>7072</v>
      </c>
      <c r="B7077" s="7">
        <f>'BudgetSum 2-4'!D104</f>
        <v>0</v>
      </c>
      <c r="C7077" s="2" t="s">
        <v>5327</v>
      </c>
      <c r="D7077" t="b">
        <f t="shared" ca="1" si="112"/>
        <v>1</v>
      </c>
      <c r="E7077" cm="1">
        <f t="array" aca="1" ref="E7077" ca="1">IF(F7077&lt;&gt;"",INDIRECT("'"&amp;F7077&amp;"'!"&amp;G7077),"")</f>
        <v>0</v>
      </c>
      <c r="F7077" s="1175" t="s">
        <v>3517</v>
      </c>
      <c r="G7077" t="s">
        <v>5340</v>
      </c>
      <c r="H7077" s="3"/>
      <c r="I7077" s="3"/>
      <c r="J7077" s="3"/>
    </row>
    <row r="7078" spans="1:10" ht="15" customHeight="1">
      <c r="A7078">
        <v>7073</v>
      </c>
      <c r="B7078" s="7">
        <f>'BudgetSum 2-4'!D105</f>
        <v>0</v>
      </c>
      <c r="C7078" s="2" t="s">
        <v>5327</v>
      </c>
      <c r="D7078" t="b">
        <f t="shared" ca="1" si="112"/>
        <v>1</v>
      </c>
      <c r="E7078" cm="1">
        <f t="array" aca="1" ref="E7078" ca="1">IF(F7078&lt;&gt;"",INDIRECT("'"&amp;F7078&amp;"'!"&amp;G7078),"")</f>
        <v>0</v>
      </c>
      <c r="F7078" s="1175" t="s">
        <v>3517</v>
      </c>
      <c r="G7078" t="s">
        <v>4926</v>
      </c>
      <c r="H7078" s="3"/>
      <c r="I7078" s="3"/>
      <c r="J7078" s="3"/>
    </row>
    <row r="7079" spans="1:10" ht="15" customHeight="1">
      <c r="A7079">
        <v>7074</v>
      </c>
      <c r="B7079" s="7">
        <f>'BudgetSum 2-4'!D106</f>
        <v>0</v>
      </c>
      <c r="C7079" s="2" t="s">
        <v>5327</v>
      </c>
      <c r="D7079" t="b">
        <f t="shared" ca="1" si="112"/>
        <v>1</v>
      </c>
      <c r="E7079" cm="1">
        <f t="array" aca="1" ref="E7079" ca="1">IF(F7079&lt;&gt;"",INDIRECT("'"&amp;F7079&amp;"'!"&amp;G7079),"")</f>
        <v>0</v>
      </c>
      <c r="F7079" s="1175" t="s">
        <v>3517</v>
      </c>
      <c r="G7079" t="s">
        <v>5341</v>
      </c>
      <c r="H7079" s="3"/>
      <c r="I7079" s="3"/>
      <c r="J7079" s="3"/>
    </row>
    <row r="7080" spans="1:10" ht="15" customHeight="1">
      <c r="A7080">
        <v>7075</v>
      </c>
      <c r="B7080" s="7">
        <f>'BudgetSum 2-4'!D107</f>
        <v>0</v>
      </c>
      <c r="C7080" s="2" t="s">
        <v>5327</v>
      </c>
      <c r="D7080" t="b">
        <f t="shared" ca="1" si="112"/>
        <v>1</v>
      </c>
      <c r="E7080" cm="1">
        <f t="array" aca="1" ref="E7080" ca="1">IF(F7080&lt;&gt;"",INDIRECT("'"&amp;F7080&amp;"'!"&amp;G7080),"")</f>
        <v>0</v>
      </c>
      <c r="F7080" s="1175" t="s">
        <v>3517</v>
      </c>
      <c r="G7080" t="s">
        <v>4700</v>
      </c>
      <c r="H7080" s="3"/>
      <c r="I7080" s="3"/>
      <c r="J7080" s="3"/>
    </row>
    <row r="7081" spans="1:10" ht="15" customHeight="1">
      <c r="A7081">
        <v>7076</v>
      </c>
      <c r="B7081" s="7">
        <f>'BudgetSum 2-4'!D108</f>
        <v>0</v>
      </c>
      <c r="C7081" s="2" t="s">
        <v>5327</v>
      </c>
      <c r="D7081" t="b">
        <f t="shared" ca="1" si="112"/>
        <v>1</v>
      </c>
      <c r="E7081" cm="1">
        <f t="array" aca="1" ref="E7081" ca="1">IF(F7081&lt;&gt;"",INDIRECT("'"&amp;F7081&amp;"'!"&amp;G7081),"")</f>
        <v>0</v>
      </c>
      <c r="F7081" s="1175" t="s">
        <v>3517</v>
      </c>
      <c r="G7081" t="s">
        <v>5342</v>
      </c>
      <c r="H7081" s="3"/>
      <c r="I7081" s="3"/>
      <c r="J7081" s="3"/>
    </row>
    <row r="7082" spans="1:10" ht="15" customHeight="1">
      <c r="A7082">
        <v>7077</v>
      </c>
      <c r="B7082" s="7">
        <f>'BudgetSum 2-4'!D109</f>
        <v>0</v>
      </c>
      <c r="C7082" s="2" t="s">
        <v>5327</v>
      </c>
      <c r="D7082" t="b">
        <f t="shared" ca="1" si="112"/>
        <v>1</v>
      </c>
      <c r="E7082" cm="1">
        <f t="array" aca="1" ref="E7082" ca="1">IF(F7082&lt;&gt;"",INDIRECT("'"&amp;F7082&amp;"'!"&amp;G7082),"")</f>
        <v>0</v>
      </c>
      <c r="F7082" s="1175" t="s">
        <v>3517</v>
      </c>
      <c r="G7082" t="s">
        <v>4935</v>
      </c>
      <c r="H7082" s="3"/>
      <c r="I7082" s="3"/>
      <c r="J7082" s="3"/>
    </row>
    <row r="7083" spans="1:10" ht="15" customHeight="1">
      <c r="A7083">
        <v>7078</v>
      </c>
      <c r="B7083" s="7">
        <f>'BudgetSum 2-4'!D110</f>
        <v>0</v>
      </c>
      <c r="C7083" s="2" t="s">
        <v>5327</v>
      </c>
      <c r="D7083" t="b">
        <f t="shared" ca="1" si="112"/>
        <v>1</v>
      </c>
      <c r="E7083" cm="1">
        <f t="array" aca="1" ref="E7083" ca="1">IF(F7083&lt;&gt;"",INDIRECT("'"&amp;F7083&amp;"'!"&amp;G7083),"")</f>
        <v>0</v>
      </c>
      <c r="F7083" s="1175" t="s">
        <v>3517</v>
      </c>
      <c r="G7083" t="s">
        <v>4701</v>
      </c>
      <c r="H7083" s="3"/>
      <c r="I7083" s="3"/>
      <c r="J7083" s="3"/>
    </row>
    <row r="7084" spans="1:10" ht="15" customHeight="1">
      <c r="A7084">
        <v>7079</v>
      </c>
      <c r="B7084" s="7">
        <f>'BudgetSum 2-4'!D113</f>
        <v>0</v>
      </c>
      <c r="C7084" s="2" t="s">
        <v>5327</v>
      </c>
      <c r="D7084" t="b">
        <f t="shared" ca="1" si="112"/>
        <v>1</v>
      </c>
      <c r="E7084" cm="1">
        <f t="array" aca="1" ref="E7084" ca="1">IF(F7084&lt;&gt;"",INDIRECT("'"&amp;F7084&amp;"'!"&amp;G7084),"")</f>
        <v>0</v>
      </c>
      <c r="F7084" s="1175" t="s">
        <v>3517</v>
      </c>
      <c r="G7084" t="s">
        <v>5343</v>
      </c>
      <c r="H7084" s="3"/>
      <c r="I7084" s="3"/>
      <c r="J7084" s="3"/>
    </row>
    <row r="7085" spans="1:10" ht="15" customHeight="1">
      <c r="A7085">
        <v>7080</v>
      </c>
      <c r="B7085" s="7">
        <f>'BudgetSum 2-4'!D116</f>
        <v>0</v>
      </c>
      <c r="C7085" s="2" t="s">
        <v>5327</v>
      </c>
      <c r="D7085" t="b">
        <f t="shared" ca="1" si="112"/>
        <v>1</v>
      </c>
      <c r="E7085" cm="1">
        <f t="array" aca="1" ref="E7085" ca="1">IF(F7085&lt;&gt;"",INDIRECT("'"&amp;F7085&amp;"'!"&amp;G7085),"")</f>
        <v>0</v>
      </c>
      <c r="F7085" s="1175" t="s">
        <v>3517</v>
      </c>
      <c r="G7085" t="s">
        <v>3717</v>
      </c>
      <c r="H7085" s="3"/>
      <c r="I7085" s="3"/>
      <c r="J7085" s="3"/>
    </row>
    <row r="7086" spans="1:10" ht="15" customHeight="1">
      <c r="A7086">
        <v>7081</v>
      </c>
      <c r="B7086" s="7">
        <f>'BudgetSum 2-4'!D117</f>
        <v>0</v>
      </c>
      <c r="C7086" s="2" t="s">
        <v>5327</v>
      </c>
      <c r="D7086" t="b">
        <f t="shared" ca="1" si="112"/>
        <v>1</v>
      </c>
      <c r="E7086" cm="1">
        <f t="array" aca="1" ref="E7086" ca="1">IF(F7086&lt;&gt;"",INDIRECT("'"&amp;F7086&amp;"'!"&amp;G7086),"")</f>
        <v>0</v>
      </c>
      <c r="F7086" s="1175" t="s">
        <v>3517</v>
      </c>
      <c r="G7086" t="s">
        <v>4705</v>
      </c>
      <c r="H7086" s="3"/>
      <c r="I7086" s="3"/>
      <c r="J7086" s="3"/>
    </row>
    <row r="7087" spans="1:10" ht="15" customHeight="1">
      <c r="A7087">
        <v>7082</v>
      </c>
      <c r="B7087" s="7">
        <f>'BudgetSum 2-4'!D118</f>
        <v>0</v>
      </c>
      <c r="C7087" s="2" t="s">
        <v>5327</v>
      </c>
      <c r="D7087" t="b">
        <f t="shared" ca="1" si="112"/>
        <v>1</v>
      </c>
      <c r="E7087" cm="1">
        <f t="array" aca="1" ref="E7087" ca="1">IF(F7087&lt;&gt;"",INDIRECT("'"&amp;F7087&amp;"'!"&amp;G7087),"")</f>
        <v>0</v>
      </c>
      <c r="F7087" s="1175" t="s">
        <v>3517</v>
      </c>
      <c r="G7087" t="s">
        <v>4706</v>
      </c>
      <c r="H7087" s="3"/>
      <c r="I7087" s="3"/>
      <c r="J7087" s="3"/>
    </row>
    <row r="7088" spans="1:10" ht="15" customHeight="1">
      <c r="A7088">
        <v>7083</v>
      </c>
      <c r="B7088" s="7">
        <f>'BudgetSum 2-4'!E91</f>
        <v>0</v>
      </c>
      <c r="C7088" s="2" t="s">
        <v>5327</v>
      </c>
      <c r="D7088" t="b">
        <f t="shared" ca="1" si="112"/>
        <v>1</v>
      </c>
      <c r="E7088" cm="1">
        <f t="array" aca="1" ref="E7088" ca="1">IF(F7088&lt;&gt;"",INDIRECT("'"&amp;F7088&amp;"'!"&amp;G7088),"")</f>
        <v>0</v>
      </c>
      <c r="F7088" s="1175" t="s">
        <v>3517</v>
      </c>
      <c r="G7088" t="s">
        <v>5344</v>
      </c>
      <c r="H7088" s="3"/>
      <c r="I7088" s="3"/>
      <c r="J7088" s="3"/>
    </row>
    <row r="7089" spans="1:10" ht="15" customHeight="1">
      <c r="A7089">
        <v>7084</v>
      </c>
      <c r="B7089" s="7">
        <f>'BudgetSum 2-4'!E93</f>
        <v>0</v>
      </c>
      <c r="C7089" s="2" t="s">
        <v>5327</v>
      </c>
      <c r="D7089" t="b">
        <f t="shared" ca="1" si="112"/>
        <v>1</v>
      </c>
      <c r="E7089" cm="1">
        <f t="array" aca="1" ref="E7089" ca="1">IF(F7089&lt;&gt;"",INDIRECT("'"&amp;F7089&amp;"'!"&amp;G7089),"")</f>
        <v>0</v>
      </c>
      <c r="F7089" s="1175" t="s">
        <v>3517</v>
      </c>
      <c r="G7089" t="s">
        <v>5345</v>
      </c>
      <c r="H7089" s="3"/>
      <c r="I7089" s="3"/>
      <c r="J7089" s="3"/>
    </row>
    <row r="7090" spans="1:10" ht="15" customHeight="1">
      <c r="A7090">
        <v>7085</v>
      </c>
      <c r="B7090" s="7">
        <f>'BudgetSum 2-4'!E95</f>
        <v>0</v>
      </c>
      <c r="C7090" s="2" t="s">
        <v>5327</v>
      </c>
      <c r="D7090" t="b">
        <f t="shared" ca="1" si="112"/>
        <v>1</v>
      </c>
      <c r="E7090" cm="1">
        <f t="array" aca="1" ref="E7090" ca="1">IF(F7090&lt;&gt;"",INDIRECT("'"&amp;F7090&amp;"'!"&amp;G7090),"")</f>
        <v>0</v>
      </c>
      <c r="F7090" s="1175" t="s">
        <v>3517</v>
      </c>
      <c r="G7090" t="s">
        <v>5346</v>
      </c>
      <c r="H7090" s="3"/>
      <c r="I7090" s="3"/>
      <c r="J7090" s="3"/>
    </row>
    <row r="7091" spans="1:10" ht="15" customHeight="1">
      <c r="A7091">
        <v>7086</v>
      </c>
      <c r="B7091" s="7">
        <f>'BudgetSum 2-4'!E96</f>
        <v>0</v>
      </c>
      <c r="C7091" s="2" t="s">
        <v>5327</v>
      </c>
      <c r="D7091" t="b">
        <f t="shared" ca="1" si="112"/>
        <v>1</v>
      </c>
      <c r="E7091" cm="1">
        <f t="array" aca="1" ref="E7091" ca="1">IF(F7091&lt;&gt;"",INDIRECT("'"&amp;F7091&amp;"'!"&amp;G7091),"")</f>
        <v>0</v>
      </c>
      <c r="F7091" s="1175" t="s">
        <v>3517</v>
      </c>
      <c r="G7091" t="s">
        <v>5347</v>
      </c>
      <c r="H7091" s="3"/>
      <c r="I7091" s="3"/>
      <c r="J7091" s="3"/>
    </row>
    <row r="7092" spans="1:10" ht="15" customHeight="1">
      <c r="A7092">
        <v>7087</v>
      </c>
      <c r="B7092" s="7">
        <f>'BudgetSum 2-4'!E97</f>
        <v>0</v>
      </c>
      <c r="C7092" s="2" t="s">
        <v>5327</v>
      </c>
      <c r="D7092" t="b">
        <f t="shared" ca="1" si="112"/>
        <v>1</v>
      </c>
      <c r="E7092" cm="1">
        <f t="array" aca="1" ref="E7092" ca="1">IF(F7092&lt;&gt;"",INDIRECT("'"&amp;F7092&amp;"'!"&amp;G7092),"")</f>
        <v>0</v>
      </c>
      <c r="F7092" s="1175" t="s">
        <v>3517</v>
      </c>
      <c r="G7092" t="s">
        <v>5348</v>
      </c>
      <c r="H7092" s="3"/>
      <c r="I7092" s="3"/>
      <c r="J7092" s="3"/>
    </row>
    <row r="7093" spans="1:10" ht="15" customHeight="1">
      <c r="A7093">
        <v>7088</v>
      </c>
      <c r="B7093" s="7">
        <f>'BudgetSum 2-4'!E98</f>
        <v>0</v>
      </c>
      <c r="C7093" s="2" t="s">
        <v>5327</v>
      </c>
      <c r="D7093" t="b">
        <f t="shared" ca="1" si="112"/>
        <v>1</v>
      </c>
      <c r="E7093" cm="1">
        <f t="array" aca="1" ref="E7093" ca="1">IF(F7093&lt;&gt;"",INDIRECT("'"&amp;F7093&amp;"'!"&amp;G7093),"")</f>
        <v>0</v>
      </c>
      <c r="F7093" s="1175" t="s">
        <v>3517</v>
      </c>
      <c r="G7093" t="s">
        <v>5349</v>
      </c>
      <c r="H7093" s="3"/>
      <c r="I7093" s="3"/>
      <c r="J7093" s="3"/>
    </row>
    <row r="7094" spans="1:10" ht="15" customHeight="1">
      <c r="A7094">
        <v>7089</v>
      </c>
      <c r="B7094" s="7">
        <f>'BudgetSum 2-4'!E99</f>
        <v>0</v>
      </c>
      <c r="C7094" s="2" t="s">
        <v>5327</v>
      </c>
      <c r="D7094" t="b">
        <f t="shared" ca="1" si="112"/>
        <v>1</v>
      </c>
      <c r="E7094" cm="1">
        <f t="array" aca="1" ref="E7094" ca="1">IF(F7094&lt;&gt;"",INDIRECT("'"&amp;F7094&amp;"'!"&amp;G7094),"")</f>
        <v>0</v>
      </c>
      <c r="F7094" s="1175" t="s">
        <v>3517</v>
      </c>
      <c r="G7094" t="s">
        <v>4740</v>
      </c>
    </row>
    <row r="7095" spans="1:10" ht="15" customHeight="1">
      <c r="A7095">
        <v>7090</v>
      </c>
      <c r="B7095" s="7">
        <f>'BudgetSum 2-4'!E104</f>
        <v>0</v>
      </c>
      <c r="C7095" s="2" t="s">
        <v>5327</v>
      </c>
      <c r="D7095" t="b">
        <f t="shared" ca="1" si="112"/>
        <v>1</v>
      </c>
      <c r="E7095" cm="1">
        <f t="array" aca="1" ref="E7095" ca="1">IF(F7095&lt;&gt;"",INDIRECT("'"&amp;F7095&amp;"'!"&amp;G7095),"")</f>
        <v>0</v>
      </c>
      <c r="F7095" s="1175" t="s">
        <v>3517</v>
      </c>
      <c r="G7095" t="s">
        <v>4228</v>
      </c>
    </row>
    <row r="7096" spans="1:10" ht="15" customHeight="1">
      <c r="A7096">
        <v>7091</v>
      </c>
      <c r="B7096" s="7">
        <f>'BudgetSum 2-4'!E105</f>
        <v>0</v>
      </c>
      <c r="C7096" s="2" t="s">
        <v>5327</v>
      </c>
      <c r="D7096" t="b">
        <f t="shared" ca="1" si="112"/>
        <v>1</v>
      </c>
      <c r="E7096" cm="1">
        <f t="array" aca="1" ref="E7096" ca="1">IF(F7096&lt;&gt;"",INDIRECT("'"&amp;F7096&amp;"'!"&amp;G7096),"")</f>
        <v>0</v>
      </c>
      <c r="F7096" s="1175" t="s">
        <v>3517</v>
      </c>
      <c r="G7096" t="s">
        <v>4927</v>
      </c>
    </row>
    <row r="7097" spans="1:10" ht="15" customHeight="1">
      <c r="A7097">
        <v>7092</v>
      </c>
      <c r="B7097" s="7">
        <f>'BudgetSum 2-4'!E106</f>
        <v>0</v>
      </c>
      <c r="C7097" s="2" t="s">
        <v>5327</v>
      </c>
      <c r="D7097" t="b">
        <f t="shared" ca="1" si="112"/>
        <v>1</v>
      </c>
      <c r="E7097" cm="1">
        <f t="array" aca="1" ref="E7097" ca="1">IF(F7097&lt;&gt;"",INDIRECT("'"&amp;F7097&amp;"'!"&amp;G7097),"")</f>
        <v>0</v>
      </c>
      <c r="F7097" s="1175" t="s">
        <v>3517</v>
      </c>
      <c r="G7097" t="s">
        <v>5210</v>
      </c>
    </row>
    <row r="7098" spans="1:10" ht="15" customHeight="1">
      <c r="A7098">
        <v>7093</v>
      </c>
      <c r="B7098" s="7">
        <f>'BudgetSum 2-4'!E107</f>
        <v>0</v>
      </c>
      <c r="C7098" s="2" t="s">
        <v>5327</v>
      </c>
      <c r="D7098" t="b">
        <f t="shared" ca="1" si="112"/>
        <v>1</v>
      </c>
      <c r="E7098" cm="1">
        <f t="array" aca="1" ref="E7098" ca="1">IF(F7098&lt;&gt;"",INDIRECT("'"&amp;F7098&amp;"'!"&amp;G7098),"")</f>
        <v>0</v>
      </c>
      <c r="F7098" s="1175" t="s">
        <v>3517</v>
      </c>
      <c r="G7098" t="s">
        <v>4742</v>
      </c>
      <c r="H7098" s="3"/>
      <c r="I7098" s="3"/>
      <c r="J7098" s="3"/>
    </row>
    <row r="7099" spans="1:10" ht="15" customHeight="1">
      <c r="A7099">
        <v>7094</v>
      </c>
      <c r="B7099" s="7">
        <f>'BudgetSum 2-4'!E108</f>
        <v>0</v>
      </c>
      <c r="C7099" s="2" t="s">
        <v>5327</v>
      </c>
      <c r="D7099" t="b">
        <f t="shared" ca="1" si="112"/>
        <v>1</v>
      </c>
      <c r="E7099" cm="1">
        <f t="array" aca="1" ref="E7099" ca="1">IF(F7099&lt;&gt;"",INDIRECT("'"&amp;F7099&amp;"'!"&amp;G7099),"")</f>
        <v>0</v>
      </c>
      <c r="F7099" s="1175" t="s">
        <v>3517</v>
      </c>
      <c r="G7099" t="s">
        <v>5350</v>
      </c>
      <c r="H7099" s="3"/>
      <c r="I7099" s="3"/>
      <c r="J7099" s="3"/>
    </row>
    <row r="7100" spans="1:10" ht="15" customHeight="1">
      <c r="A7100">
        <v>7095</v>
      </c>
      <c r="B7100" s="7">
        <f>'BudgetSum 2-4'!E109</f>
        <v>0</v>
      </c>
      <c r="C7100" s="2" t="s">
        <v>5327</v>
      </c>
      <c r="D7100" t="b">
        <f t="shared" ca="1" si="112"/>
        <v>1</v>
      </c>
      <c r="E7100" cm="1">
        <f t="array" aca="1" ref="E7100" ca="1">IF(F7100&lt;&gt;"",INDIRECT("'"&amp;F7100&amp;"'!"&amp;G7100),"")</f>
        <v>0</v>
      </c>
      <c r="F7100" s="1175" t="s">
        <v>3517</v>
      </c>
      <c r="G7100" t="s">
        <v>4936</v>
      </c>
      <c r="H7100" s="3"/>
      <c r="I7100" s="3"/>
      <c r="J7100" s="3"/>
    </row>
    <row r="7101" spans="1:10" ht="15" customHeight="1">
      <c r="A7101">
        <v>7096</v>
      </c>
      <c r="B7101" s="7">
        <f>'BudgetSum 2-4'!E110</f>
        <v>0</v>
      </c>
      <c r="C7101" s="2" t="s">
        <v>5327</v>
      </c>
      <c r="D7101" t="b">
        <f t="shared" ca="1" si="112"/>
        <v>1</v>
      </c>
      <c r="E7101" cm="1">
        <f t="array" aca="1" ref="E7101" ca="1">IF(F7101&lt;&gt;"",INDIRECT("'"&amp;F7101&amp;"'!"&amp;G7101),"")</f>
        <v>0</v>
      </c>
      <c r="F7101" s="1175" t="s">
        <v>3517</v>
      </c>
      <c r="G7101" t="s">
        <v>4743</v>
      </c>
      <c r="H7101" s="3"/>
      <c r="I7101" s="3"/>
      <c r="J7101" s="3"/>
    </row>
    <row r="7102" spans="1:10" ht="15" customHeight="1">
      <c r="A7102">
        <v>7097</v>
      </c>
      <c r="B7102" s="7">
        <f>'BudgetSum 2-4'!E113</f>
        <v>0</v>
      </c>
      <c r="C7102" s="2" t="s">
        <v>5327</v>
      </c>
      <c r="D7102" t="b">
        <f t="shared" ca="1" si="112"/>
        <v>1</v>
      </c>
      <c r="E7102" cm="1">
        <f t="array" aca="1" ref="E7102" ca="1">IF(F7102&lt;&gt;"",INDIRECT("'"&amp;F7102&amp;"'!"&amp;G7102),"")</f>
        <v>0</v>
      </c>
      <c r="F7102" s="1175" t="s">
        <v>3517</v>
      </c>
      <c r="G7102" t="s">
        <v>5351</v>
      </c>
      <c r="H7102" s="3"/>
      <c r="I7102" s="3"/>
      <c r="J7102" s="3"/>
    </row>
    <row r="7103" spans="1:10" ht="15" customHeight="1">
      <c r="A7103">
        <v>7098</v>
      </c>
      <c r="B7103" s="7">
        <f>'BudgetSum 2-4'!E116</f>
        <v>0</v>
      </c>
      <c r="C7103" s="2" t="s">
        <v>5327</v>
      </c>
      <c r="D7103" t="b">
        <f t="shared" ca="1" si="112"/>
        <v>1</v>
      </c>
      <c r="E7103" cm="1">
        <f t="array" aca="1" ref="E7103" ca="1">IF(F7103&lt;&gt;"",INDIRECT("'"&amp;F7103&amp;"'!"&amp;G7103),"")</f>
        <v>0</v>
      </c>
      <c r="F7103" s="1175" t="s">
        <v>3517</v>
      </c>
      <c r="G7103" t="s">
        <v>3755</v>
      </c>
      <c r="H7103" s="3"/>
      <c r="I7103" s="3"/>
      <c r="J7103" s="3"/>
    </row>
    <row r="7104" spans="1:10" ht="15" customHeight="1">
      <c r="A7104">
        <v>7099</v>
      </c>
      <c r="B7104" s="7">
        <f>'BudgetSum 2-4'!E117</f>
        <v>0</v>
      </c>
      <c r="C7104" s="2" t="s">
        <v>5327</v>
      </c>
      <c r="D7104" t="b">
        <f t="shared" ca="1" si="112"/>
        <v>1</v>
      </c>
      <c r="E7104" cm="1">
        <f t="array" aca="1" ref="E7104" ca="1">IF(F7104&lt;&gt;"",INDIRECT("'"&amp;F7104&amp;"'!"&amp;G7104),"")</f>
        <v>0</v>
      </c>
      <c r="F7104" s="1175" t="s">
        <v>3517</v>
      </c>
      <c r="G7104" t="s">
        <v>5352</v>
      </c>
      <c r="H7104" s="3"/>
      <c r="I7104" s="3"/>
      <c r="J7104" s="3"/>
    </row>
    <row r="7105" spans="1:10" ht="15" customHeight="1">
      <c r="A7105">
        <v>7100</v>
      </c>
      <c r="B7105" s="7">
        <f>'BudgetSum 2-4'!E118</f>
        <v>0</v>
      </c>
      <c r="C7105" s="2" t="s">
        <v>5327</v>
      </c>
      <c r="D7105" t="b">
        <f t="shared" ca="1" si="112"/>
        <v>1</v>
      </c>
      <c r="E7105" cm="1">
        <f t="array" aca="1" ref="E7105" ca="1">IF(F7105&lt;&gt;"",INDIRECT("'"&amp;F7105&amp;"'!"&amp;G7105),"")</f>
        <v>0</v>
      </c>
      <c r="F7105" s="1175" t="s">
        <v>3517</v>
      </c>
      <c r="G7105" t="s">
        <v>5353</v>
      </c>
      <c r="H7105" s="3"/>
      <c r="I7105" s="3"/>
      <c r="J7105" s="3"/>
    </row>
    <row r="7106" spans="1:10" ht="15" customHeight="1">
      <c r="A7106">
        <v>7101</v>
      </c>
      <c r="B7106" s="7">
        <f>'BudgetSum 2-4'!F91</f>
        <v>0</v>
      </c>
      <c r="C7106" s="2" t="s">
        <v>5327</v>
      </c>
      <c r="D7106" t="b">
        <f t="shared" ca="1" si="112"/>
        <v>1</v>
      </c>
      <c r="E7106" cm="1">
        <f t="array" aca="1" ref="E7106" ca="1">IF(F7106&lt;&gt;"",INDIRECT("'"&amp;F7106&amp;"'!"&amp;G7106),"")</f>
        <v>0</v>
      </c>
      <c r="F7106" s="1175" t="s">
        <v>3517</v>
      </c>
      <c r="G7106" t="s">
        <v>5354</v>
      </c>
      <c r="H7106" s="3"/>
      <c r="I7106" s="3"/>
      <c r="J7106" s="3"/>
    </row>
    <row r="7107" spans="1:10" ht="15" customHeight="1">
      <c r="A7107">
        <v>7102</v>
      </c>
      <c r="B7107" s="7">
        <f>'BudgetSum 2-4'!F93</f>
        <v>0</v>
      </c>
      <c r="C7107" s="2" t="s">
        <v>5327</v>
      </c>
      <c r="D7107" t="b">
        <f t="shared" ca="1" si="112"/>
        <v>1</v>
      </c>
      <c r="E7107" cm="1">
        <f t="array" aca="1" ref="E7107" ca="1">IF(F7107&lt;&gt;"",INDIRECT("'"&amp;F7107&amp;"'!"&amp;G7107),"")</f>
        <v>0</v>
      </c>
      <c r="F7107" s="1175" t="s">
        <v>3517</v>
      </c>
      <c r="G7107" t="s">
        <v>5355</v>
      </c>
      <c r="H7107" s="3"/>
      <c r="I7107" s="3"/>
      <c r="J7107" s="3"/>
    </row>
    <row r="7108" spans="1:10" ht="15" customHeight="1">
      <c r="A7108">
        <v>7103</v>
      </c>
      <c r="B7108" s="7">
        <f>'BudgetSum 2-4'!F94</f>
        <v>0</v>
      </c>
      <c r="C7108" s="2" t="s">
        <v>5327</v>
      </c>
      <c r="D7108" t="b">
        <f t="shared" ca="1" si="112"/>
        <v>1</v>
      </c>
      <c r="E7108" cm="1">
        <f t="array" aca="1" ref="E7108" ca="1">IF(F7108&lt;&gt;"",INDIRECT("'"&amp;F7108&amp;"'!"&amp;G7108),"")</f>
        <v>0</v>
      </c>
      <c r="F7108" s="1175" t="s">
        <v>3517</v>
      </c>
      <c r="G7108" t="s">
        <v>5356</v>
      </c>
      <c r="H7108" s="3"/>
      <c r="I7108" s="3"/>
      <c r="J7108" s="3"/>
    </row>
    <row r="7109" spans="1:10" ht="15" customHeight="1">
      <c r="A7109">
        <v>7104</v>
      </c>
      <c r="B7109" s="7">
        <f>'BudgetSum 2-4'!F95</f>
        <v>0</v>
      </c>
      <c r="C7109" s="2" t="s">
        <v>5327</v>
      </c>
      <c r="D7109" t="b">
        <f t="shared" ref="D7109:D7172" ca="1" si="113">E7109=B7109</f>
        <v>1</v>
      </c>
      <c r="E7109" cm="1">
        <f t="array" aca="1" ref="E7109" ca="1">IF(F7109&lt;&gt;"",INDIRECT("'"&amp;F7109&amp;"'!"&amp;G7109),"")</f>
        <v>0</v>
      </c>
      <c r="F7109" s="1175" t="s">
        <v>3517</v>
      </c>
      <c r="G7109" t="s">
        <v>5357</v>
      </c>
      <c r="H7109" s="3"/>
      <c r="I7109" s="3"/>
      <c r="J7109" s="3"/>
    </row>
    <row r="7110" spans="1:10" ht="15" customHeight="1">
      <c r="A7110">
        <v>7105</v>
      </c>
      <c r="B7110" s="7">
        <f>'BudgetSum 2-4'!F96</f>
        <v>0</v>
      </c>
      <c r="C7110" s="2" t="s">
        <v>5327</v>
      </c>
      <c r="D7110" t="b">
        <f t="shared" ca="1" si="113"/>
        <v>1</v>
      </c>
      <c r="E7110" cm="1">
        <f t="array" aca="1" ref="E7110" ca="1">IF(F7110&lt;&gt;"",INDIRECT("'"&amp;F7110&amp;"'!"&amp;G7110),"")</f>
        <v>0</v>
      </c>
      <c r="F7110" s="1175" t="s">
        <v>3517</v>
      </c>
      <c r="G7110" t="s">
        <v>5358</v>
      </c>
      <c r="H7110" s="3"/>
      <c r="I7110" s="3"/>
      <c r="J7110" s="3"/>
    </row>
    <row r="7111" spans="1:10" ht="15" customHeight="1">
      <c r="A7111">
        <v>7106</v>
      </c>
      <c r="B7111" s="7">
        <f>'BudgetSum 2-4'!F97</f>
        <v>0</v>
      </c>
      <c r="C7111" s="2" t="s">
        <v>5327</v>
      </c>
      <c r="D7111" t="b">
        <f t="shared" ca="1" si="113"/>
        <v>1</v>
      </c>
      <c r="E7111" cm="1">
        <f t="array" aca="1" ref="E7111" ca="1">IF(F7111&lt;&gt;"",INDIRECT("'"&amp;F7111&amp;"'!"&amp;G7111),"")</f>
        <v>0</v>
      </c>
      <c r="F7111" s="1175" t="s">
        <v>3517</v>
      </c>
      <c r="G7111" t="s">
        <v>5359</v>
      </c>
      <c r="H7111" s="3"/>
      <c r="I7111" s="3"/>
      <c r="J7111" s="3"/>
    </row>
    <row r="7112" spans="1:10" ht="15" customHeight="1">
      <c r="A7112">
        <v>7107</v>
      </c>
      <c r="B7112" s="7">
        <f>'BudgetSum 2-4'!F98</f>
        <v>0</v>
      </c>
      <c r="C7112" s="2" t="s">
        <v>5327</v>
      </c>
      <c r="D7112" t="b">
        <f t="shared" ca="1" si="113"/>
        <v>1</v>
      </c>
      <c r="E7112" cm="1">
        <f t="array" aca="1" ref="E7112" ca="1">IF(F7112&lt;&gt;"",INDIRECT("'"&amp;F7112&amp;"'!"&amp;G7112),"")</f>
        <v>0</v>
      </c>
      <c r="F7112" s="1175" t="s">
        <v>3517</v>
      </c>
      <c r="G7112" t="s">
        <v>5360</v>
      </c>
      <c r="H7112" s="3"/>
      <c r="I7112" s="3"/>
      <c r="J7112" s="3"/>
    </row>
    <row r="7113" spans="1:10" ht="15" customHeight="1">
      <c r="A7113">
        <v>7108</v>
      </c>
      <c r="B7113" s="7">
        <f>'BudgetSum 2-4'!F99</f>
        <v>0</v>
      </c>
      <c r="C7113" s="2" t="s">
        <v>5327</v>
      </c>
      <c r="D7113" t="b">
        <f t="shared" ca="1" si="113"/>
        <v>1</v>
      </c>
      <c r="E7113" cm="1">
        <f t="array" aca="1" ref="E7113" ca="1">IF(F7113&lt;&gt;"",INDIRECT("'"&amp;F7113&amp;"'!"&amp;G7113),"")</f>
        <v>0</v>
      </c>
      <c r="F7113" s="1175" t="s">
        <v>3517</v>
      </c>
      <c r="G7113" t="s">
        <v>4754</v>
      </c>
      <c r="H7113" s="3"/>
      <c r="I7113" s="3"/>
      <c r="J7113" s="3"/>
    </row>
    <row r="7114" spans="1:10" ht="15" customHeight="1">
      <c r="A7114">
        <v>7109</v>
      </c>
      <c r="B7114" s="7">
        <f>'BudgetSum 2-4'!F102</f>
        <v>0</v>
      </c>
      <c r="C7114" s="2" t="s">
        <v>5327</v>
      </c>
      <c r="D7114" t="b">
        <f t="shared" ca="1" si="113"/>
        <v>1</v>
      </c>
      <c r="E7114" cm="1">
        <f t="array" aca="1" ref="E7114" ca="1">IF(F7114&lt;&gt;"",INDIRECT("'"&amp;F7114&amp;"'!"&amp;G7114),"")</f>
        <v>0</v>
      </c>
      <c r="F7114" s="1175" t="s">
        <v>3517</v>
      </c>
      <c r="G7114" t="s">
        <v>4756</v>
      </c>
      <c r="H7114" s="3"/>
      <c r="I7114" s="3"/>
      <c r="J7114" s="3"/>
    </row>
    <row r="7115" spans="1:10" ht="15" customHeight="1">
      <c r="A7115">
        <v>7110</v>
      </c>
      <c r="B7115" s="7">
        <f>'BudgetSum 2-4'!F103</f>
        <v>0</v>
      </c>
      <c r="C7115" s="2" t="s">
        <v>5327</v>
      </c>
      <c r="D7115" t="b">
        <f t="shared" ca="1" si="113"/>
        <v>1</v>
      </c>
      <c r="E7115" cm="1">
        <f t="array" aca="1" ref="E7115" ca="1">IF(F7115&lt;&gt;"",INDIRECT("'"&amp;F7115&amp;"'!"&amp;G7115),"")</f>
        <v>0</v>
      </c>
      <c r="F7115" s="1175" t="s">
        <v>3517</v>
      </c>
      <c r="G7115" t="s">
        <v>4919</v>
      </c>
      <c r="H7115" s="3"/>
      <c r="I7115" s="3"/>
      <c r="J7115" s="3"/>
    </row>
    <row r="7116" spans="1:10" ht="15" customHeight="1">
      <c r="A7116">
        <v>7111</v>
      </c>
      <c r="B7116" s="7">
        <f>'BudgetSum 2-4'!F104</f>
        <v>0</v>
      </c>
      <c r="C7116" s="2" t="s">
        <v>5327</v>
      </c>
      <c r="D7116" t="b">
        <f t="shared" ca="1" si="113"/>
        <v>1</v>
      </c>
      <c r="E7116" cm="1">
        <f t="array" aca="1" ref="E7116" ca="1">IF(F7116&lt;&gt;"",INDIRECT("'"&amp;F7116&amp;"'!"&amp;G7116),"")</f>
        <v>0</v>
      </c>
      <c r="F7116" s="1175" t="s">
        <v>3517</v>
      </c>
      <c r="G7116" t="s">
        <v>5361</v>
      </c>
      <c r="H7116" s="3"/>
      <c r="I7116" s="3"/>
      <c r="J7116" s="3"/>
    </row>
    <row r="7117" spans="1:10" ht="15" customHeight="1">
      <c r="A7117">
        <v>7112</v>
      </c>
      <c r="B7117" s="7">
        <f>'BudgetSum 2-4'!F105</f>
        <v>0</v>
      </c>
      <c r="C7117" s="2" t="s">
        <v>5327</v>
      </c>
      <c r="D7117" t="b">
        <f t="shared" ca="1" si="113"/>
        <v>1</v>
      </c>
      <c r="E7117" cm="1">
        <f t="array" aca="1" ref="E7117" ca="1">IF(F7117&lt;&gt;"",INDIRECT("'"&amp;F7117&amp;"'!"&amp;G7117),"")</f>
        <v>0</v>
      </c>
      <c r="F7117" s="1175" t="s">
        <v>3517</v>
      </c>
      <c r="G7117" t="s">
        <v>4928</v>
      </c>
      <c r="H7117" s="3"/>
      <c r="I7117" s="3"/>
      <c r="J7117" s="3"/>
    </row>
    <row r="7118" spans="1:10" ht="15" customHeight="1">
      <c r="A7118">
        <v>7113</v>
      </c>
      <c r="B7118" s="7">
        <f>'BudgetSum 2-4'!F106</f>
        <v>0</v>
      </c>
      <c r="C7118" s="2" t="s">
        <v>5327</v>
      </c>
      <c r="D7118" t="b">
        <f t="shared" ca="1" si="113"/>
        <v>1</v>
      </c>
      <c r="E7118" cm="1">
        <f t="array" aca="1" ref="E7118" ca="1">IF(F7118&lt;&gt;"",INDIRECT("'"&amp;F7118&amp;"'!"&amp;G7118),"")</f>
        <v>0</v>
      </c>
      <c r="F7118" s="1175" t="s">
        <v>3517</v>
      </c>
      <c r="G7118" t="s">
        <v>5362</v>
      </c>
      <c r="H7118" s="3"/>
      <c r="I7118" s="3"/>
      <c r="J7118" s="3"/>
    </row>
    <row r="7119" spans="1:10" ht="15" customHeight="1">
      <c r="A7119">
        <v>7114</v>
      </c>
      <c r="B7119" s="7">
        <f>'BudgetSum 2-4'!F107</f>
        <v>0</v>
      </c>
      <c r="C7119" s="2" t="s">
        <v>5327</v>
      </c>
      <c r="D7119" t="b">
        <f t="shared" ca="1" si="113"/>
        <v>1</v>
      </c>
      <c r="E7119" cm="1">
        <f t="array" aca="1" ref="E7119" ca="1">IF(F7119&lt;&gt;"",INDIRECT("'"&amp;F7119&amp;"'!"&amp;G7119),"")</f>
        <v>0</v>
      </c>
      <c r="F7119" s="1175" t="s">
        <v>3517</v>
      </c>
      <c r="G7119" t="s">
        <v>4617</v>
      </c>
      <c r="H7119" s="3"/>
      <c r="I7119" s="3"/>
      <c r="J7119" s="3"/>
    </row>
    <row r="7120" spans="1:10" ht="15" customHeight="1">
      <c r="A7120">
        <v>7115</v>
      </c>
      <c r="B7120" s="7">
        <f>'BudgetSum 2-4'!F108</f>
        <v>0</v>
      </c>
      <c r="C7120" s="2" t="s">
        <v>5327</v>
      </c>
      <c r="D7120" t="b">
        <f t="shared" ca="1" si="113"/>
        <v>1</v>
      </c>
      <c r="E7120" cm="1">
        <f t="array" aca="1" ref="E7120" ca="1">IF(F7120&lt;&gt;"",INDIRECT("'"&amp;F7120&amp;"'!"&amp;G7120),"")</f>
        <v>0</v>
      </c>
      <c r="F7120" s="1175" t="s">
        <v>3517</v>
      </c>
      <c r="G7120" t="s">
        <v>5363</v>
      </c>
      <c r="H7120" s="3"/>
      <c r="I7120" s="3"/>
      <c r="J7120" s="3"/>
    </row>
    <row r="7121" spans="1:10" ht="15" customHeight="1">
      <c r="A7121">
        <v>7116</v>
      </c>
      <c r="B7121" s="7">
        <f>'BudgetSum 2-4'!F109</f>
        <v>0</v>
      </c>
      <c r="C7121" s="2" t="s">
        <v>5327</v>
      </c>
      <c r="D7121" t="b">
        <f t="shared" ca="1" si="113"/>
        <v>1</v>
      </c>
      <c r="E7121" cm="1">
        <f t="array" aca="1" ref="E7121" ca="1">IF(F7121&lt;&gt;"",INDIRECT("'"&amp;F7121&amp;"'!"&amp;G7121),"")</f>
        <v>0</v>
      </c>
      <c r="F7121" s="1175" t="s">
        <v>3517</v>
      </c>
      <c r="G7121" t="s">
        <v>4937</v>
      </c>
      <c r="H7121" s="3"/>
      <c r="I7121" s="3"/>
      <c r="J7121" s="3"/>
    </row>
    <row r="7122" spans="1:10" ht="15" customHeight="1">
      <c r="A7122">
        <v>7117</v>
      </c>
      <c r="B7122" s="7">
        <f>'BudgetSum 2-4'!F110</f>
        <v>0</v>
      </c>
      <c r="C7122" s="2" t="s">
        <v>5327</v>
      </c>
      <c r="D7122" t="b">
        <f t="shared" ca="1" si="113"/>
        <v>1</v>
      </c>
      <c r="E7122" cm="1">
        <f t="array" aca="1" ref="E7122" ca="1">IF(F7122&lt;&gt;"",INDIRECT("'"&amp;F7122&amp;"'!"&amp;G7122),"")</f>
        <v>0</v>
      </c>
      <c r="F7122" s="1175" t="s">
        <v>3517</v>
      </c>
      <c r="G7122" t="s">
        <v>4757</v>
      </c>
      <c r="H7122" s="3"/>
      <c r="I7122" s="3"/>
      <c r="J7122" s="3"/>
    </row>
    <row r="7123" spans="1:10" ht="15" customHeight="1">
      <c r="A7123">
        <v>7118</v>
      </c>
      <c r="B7123" s="7">
        <f>'BudgetSum 2-4'!F113</f>
        <v>0</v>
      </c>
      <c r="C7123" s="2" t="s">
        <v>5327</v>
      </c>
      <c r="D7123" t="b">
        <f t="shared" ca="1" si="113"/>
        <v>1</v>
      </c>
      <c r="E7123" cm="1">
        <f t="array" aca="1" ref="E7123" ca="1">IF(F7123&lt;&gt;"",INDIRECT("'"&amp;F7123&amp;"'!"&amp;G7123),"")</f>
        <v>0</v>
      </c>
      <c r="F7123" s="1175" t="s">
        <v>3517</v>
      </c>
      <c r="G7123" t="s">
        <v>5364</v>
      </c>
    </row>
    <row r="7124" spans="1:10" ht="15" customHeight="1">
      <c r="A7124">
        <v>7119</v>
      </c>
      <c r="B7124" s="7">
        <f>'BudgetSum 2-4'!F116</f>
        <v>0</v>
      </c>
      <c r="C7124" s="2" t="s">
        <v>5327</v>
      </c>
      <c r="D7124" t="b">
        <f t="shared" ca="1" si="113"/>
        <v>1</v>
      </c>
      <c r="E7124" cm="1">
        <f t="array" aca="1" ref="E7124" ca="1">IF(F7124&lt;&gt;"",INDIRECT("'"&amp;F7124&amp;"'!"&amp;G7124),"")</f>
        <v>0</v>
      </c>
      <c r="F7124" s="1175" t="s">
        <v>3517</v>
      </c>
      <c r="G7124" t="s">
        <v>3792</v>
      </c>
    </row>
    <row r="7125" spans="1:10" ht="15" customHeight="1">
      <c r="A7125">
        <v>7120</v>
      </c>
      <c r="B7125" s="7">
        <f>'BudgetSum 2-4'!F117</f>
        <v>0</v>
      </c>
      <c r="C7125" s="2" t="s">
        <v>5327</v>
      </c>
      <c r="D7125" t="b">
        <f t="shared" ca="1" si="113"/>
        <v>1</v>
      </c>
      <c r="E7125" cm="1">
        <f t="array" aca="1" ref="E7125" ca="1">IF(F7125&lt;&gt;"",INDIRECT("'"&amp;F7125&amp;"'!"&amp;G7125),"")</f>
        <v>0</v>
      </c>
      <c r="F7125" s="1175" t="s">
        <v>3517</v>
      </c>
      <c r="G7125" t="s">
        <v>4761</v>
      </c>
    </row>
    <row r="7126" spans="1:10" ht="15" customHeight="1">
      <c r="A7126">
        <v>7121</v>
      </c>
      <c r="B7126" s="7">
        <f>'BudgetSum 2-4'!F118</f>
        <v>0</v>
      </c>
      <c r="C7126" s="2" t="s">
        <v>5327</v>
      </c>
      <c r="D7126" t="b">
        <f t="shared" ca="1" si="113"/>
        <v>1</v>
      </c>
      <c r="E7126" cm="1">
        <f t="array" aca="1" ref="E7126" ca="1">IF(F7126&lt;&gt;"",INDIRECT("'"&amp;F7126&amp;"'!"&amp;G7126),"")</f>
        <v>0</v>
      </c>
      <c r="F7126" s="1175" t="s">
        <v>3517</v>
      </c>
      <c r="G7126" t="s">
        <v>4762</v>
      </c>
    </row>
    <row r="7127" spans="1:10" ht="15" customHeight="1">
      <c r="A7127">
        <v>7122</v>
      </c>
      <c r="B7127" s="7">
        <f>'BudgetSum 2-4'!G91</f>
        <v>0</v>
      </c>
      <c r="C7127" s="2" t="s">
        <v>5327</v>
      </c>
      <c r="D7127" t="b">
        <f t="shared" ca="1" si="113"/>
        <v>1</v>
      </c>
      <c r="E7127" cm="1">
        <f t="array" aca="1" ref="E7127" ca="1">IF(F7127&lt;&gt;"",INDIRECT("'"&amp;F7127&amp;"'!"&amp;G7127),"")</f>
        <v>0</v>
      </c>
      <c r="F7127" s="1175" t="s">
        <v>3517</v>
      </c>
      <c r="G7127" t="s">
        <v>5365</v>
      </c>
      <c r="H7127" s="3"/>
      <c r="I7127" s="3"/>
      <c r="J7127" s="3"/>
    </row>
    <row r="7128" spans="1:10" ht="15" customHeight="1">
      <c r="A7128">
        <v>7123</v>
      </c>
      <c r="B7128" s="7">
        <f>'BudgetSum 2-4'!G93</f>
        <v>0</v>
      </c>
      <c r="C7128" s="2" t="s">
        <v>5327</v>
      </c>
      <c r="D7128" t="b">
        <f t="shared" ca="1" si="113"/>
        <v>1</v>
      </c>
      <c r="E7128" cm="1">
        <f t="array" aca="1" ref="E7128" ca="1">IF(F7128&lt;&gt;"",INDIRECT("'"&amp;F7128&amp;"'!"&amp;G7128),"")</f>
        <v>0</v>
      </c>
      <c r="F7128" s="1175" t="s">
        <v>3517</v>
      </c>
      <c r="G7128" t="s">
        <v>5366</v>
      </c>
      <c r="H7128" s="3"/>
      <c r="I7128" s="3"/>
      <c r="J7128" s="3"/>
    </row>
    <row r="7129" spans="1:10" ht="15" customHeight="1">
      <c r="A7129">
        <v>7124</v>
      </c>
      <c r="B7129" s="7">
        <f>'BudgetSum 2-4'!G94</f>
        <v>0</v>
      </c>
      <c r="C7129" s="2" t="s">
        <v>5327</v>
      </c>
      <c r="D7129" t="b">
        <f t="shared" ca="1" si="113"/>
        <v>1</v>
      </c>
      <c r="E7129" cm="1">
        <f t="array" aca="1" ref="E7129" ca="1">IF(F7129&lt;&gt;"",INDIRECT("'"&amp;F7129&amp;"'!"&amp;G7129),"")</f>
        <v>0</v>
      </c>
      <c r="F7129" s="1175" t="s">
        <v>3517</v>
      </c>
      <c r="G7129" t="s">
        <v>5367</v>
      </c>
      <c r="H7129" s="3"/>
      <c r="I7129" s="3"/>
      <c r="J7129" s="3"/>
    </row>
    <row r="7130" spans="1:10" ht="15" customHeight="1">
      <c r="A7130">
        <v>7125</v>
      </c>
      <c r="B7130" s="7">
        <f>'BudgetSum 2-4'!G95</f>
        <v>0</v>
      </c>
      <c r="C7130" s="2" t="s">
        <v>5327</v>
      </c>
      <c r="D7130" t="b">
        <f t="shared" ca="1" si="113"/>
        <v>1</v>
      </c>
      <c r="E7130" cm="1">
        <f t="array" aca="1" ref="E7130" ca="1">IF(F7130&lt;&gt;"",INDIRECT("'"&amp;F7130&amp;"'!"&amp;G7130),"")</f>
        <v>0</v>
      </c>
      <c r="F7130" s="1175" t="s">
        <v>3517</v>
      </c>
      <c r="G7130" t="s">
        <v>5368</v>
      </c>
      <c r="H7130" s="3"/>
      <c r="I7130" s="3"/>
      <c r="J7130" s="3"/>
    </row>
    <row r="7131" spans="1:10" ht="15" customHeight="1">
      <c r="A7131">
        <v>7126</v>
      </c>
      <c r="B7131" s="7">
        <f>'BudgetSum 2-4'!G96</f>
        <v>0</v>
      </c>
      <c r="C7131" s="2" t="s">
        <v>5327</v>
      </c>
      <c r="D7131" t="b">
        <f t="shared" ca="1" si="113"/>
        <v>1</v>
      </c>
      <c r="E7131" cm="1">
        <f t="array" aca="1" ref="E7131" ca="1">IF(F7131&lt;&gt;"",INDIRECT("'"&amp;F7131&amp;"'!"&amp;G7131),"")</f>
        <v>0</v>
      </c>
      <c r="F7131" s="1175" t="s">
        <v>3517</v>
      </c>
      <c r="G7131" t="s">
        <v>5369</v>
      </c>
      <c r="H7131" s="3"/>
      <c r="I7131" s="3"/>
      <c r="J7131" s="3"/>
    </row>
    <row r="7132" spans="1:10" ht="15" customHeight="1">
      <c r="A7132">
        <v>7127</v>
      </c>
      <c r="B7132" s="7">
        <f>'BudgetSum 2-4'!G97</f>
        <v>0</v>
      </c>
      <c r="C7132" s="2" t="s">
        <v>5327</v>
      </c>
      <c r="D7132" t="b">
        <f t="shared" ca="1" si="113"/>
        <v>1</v>
      </c>
      <c r="E7132" cm="1">
        <f t="array" aca="1" ref="E7132" ca="1">IF(F7132&lt;&gt;"",INDIRECT("'"&amp;F7132&amp;"'!"&amp;G7132),"")</f>
        <v>0</v>
      </c>
      <c r="F7132" s="1175" t="s">
        <v>3517</v>
      </c>
      <c r="G7132" t="s">
        <v>5370</v>
      </c>
      <c r="H7132" s="3"/>
      <c r="I7132" s="3"/>
      <c r="J7132" s="3"/>
    </row>
    <row r="7133" spans="1:10" ht="15" customHeight="1">
      <c r="A7133">
        <v>7128</v>
      </c>
      <c r="B7133" s="7">
        <f>'BudgetSum 2-4'!G98</f>
        <v>0</v>
      </c>
      <c r="C7133" s="2" t="s">
        <v>5327</v>
      </c>
      <c r="D7133" t="b">
        <f t="shared" ca="1" si="113"/>
        <v>1</v>
      </c>
      <c r="E7133" cm="1">
        <f t="array" aca="1" ref="E7133" ca="1">IF(F7133&lt;&gt;"",INDIRECT("'"&amp;F7133&amp;"'!"&amp;G7133),"")</f>
        <v>0</v>
      </c>
      <c r="F7133" s="1175" t="s">
        <v>3517</v>
      </c>
      <c r="G7133" t="s">
        <v>5371</v>
      </c>
      <c r="H7133" s="3"/>
      <c r="I7133" s="3"/>
      <c r="J7133" s="3"/>
    </row>
    <row r="7134" spans="1:10" ht="15" customHeight="1">
      <c r="A7134">
        <v>7129</v>
      </c>
      <c r="B7134" s="7">
        <f>'BudgetSum 2-4'!G99</f>
        <v>0</v>
      </c>
      <c r="C7134" s="2" t="s">
        <v>5327</v>
      </c>
      <c r="D7134" t="b">
        <f t="shared" ca="1" si="113"/>
        <v>1</v>
      </c>
      <c r="E7134" cm="1">
        <f t="array" aca="1" ref="E7134" ca="1">IF(F7134&lt;&gt;"",INDIRECT("'"&amp;F7134&amp;"'!"&amp;G7134),"")</f>
        <v>0</v>
      </c>
      <c r="F7134" s="1175" t="s">
        <v>3517</v>
      </c>
      <c r="G7134" t="s">
        <v>4795</v>
      </c>
      <c r="H7134" s="3"/>
      <c r="I7134" s="3"/>
      <c r="J7134" s="3"/>
    </row>
    <row r="7135" spans="1:10" ht="15" customHeight="1">
      <c r="A7135">
        <v>7130</v>
      </c>
      <c r="B7135" s="7">
        <f>'BudgetSum 2-4'!G101</f>
        <v>0</v>
      </c>
      <c r="C7135" s="2" t="s">
        <v>5327</v>
      </c>
      <c r="D7135" t="b">
        <f t="shared" ca="1" si="113"/>
        <v>1</v>
      </c>
      <c r="E7135" cm="1">
        <f t="array" aca="1" ref="E7135" ca="1">IF(F7135&lt;&gt;"",INDIRECT("'"&amp;F7135&amp;"'!"&amp;G7135),"")</f>
        <v>0</v>
      </c>
      <c r="F7135" s="1175" t="s">
        <v>3517</v>
      </c>
      <c r="G7135" t="s">
        <v>5372</v>
      </c>
      <c r="H7135" s="3"/>
      <c r="I7135" s="3"/>
      <c r="J7135" s="3"/>
    </row>
    <row r="7136" spans="1:10" ht="15" customHeight="1">
      <c r="A7136">
        <v>7131</v>
      </c>
      <c r="B7136" s="7">
        <f>'BudgetSum 2-4'!G102</f>
        <v>0</v>
      </c>
      <c r="C7136" s="2" t="s">
        <v>5327</v>
      </c>
      <c r="D7136" t="b">
        <f t="shared" ca="1" si="113"/>
        <v>1</v>
      </c>
      <c r="E7136" cm="1">
        <f t="array" aca="1" ref="E7136" ca="1">IF(F7136&lt;&gt;"",INDIRECT("'"&amp;F7136&amp;"'!"&amp;G7136),"")</f>
        <v>0</v>
      </c>
      <c r="F7136" s="1175" t="s">
        <v>3517</v>
      </c>
      <c r="G7136" t="s">
        <v>4796</v>
      </c>
      <c r="H7136" s="3"/>
      <c r="I7136" s="3"/>
      <c r="J7136" s="3"/>
    </row>
    <row r="7137" spans="1:10" ht="15" customHeight="1">
      <c r="A7137">
        <v>7132</v>
      </c>
      <c r="B7137" s="7">
        <f>'BudgetSum 2-4'!G103</f>
        <v>0</v>
      </c>
      <c r="C7137" s="2" t="s">
        <v>5327</v>
      </c>
      <c r="D7137" t="b">
        <f t="shared" ca="1" si="113"/>
        <v>1</v>
      </c>
      <c r="E7137" cm="1">
        <f t="array" aca="1" ref="E7137" ca="1">IF(F7137&lt;&gt;"",INDIRECT("'"&amp;F7137&amp;"'!"&amp;G7137),"")</f>
        <v>0</v>
      </c>
      <c r="F7137" s="1175" t="s">
        <v>3517</v>
      </c>
      <c r="G7137" t="s">
        <v>4920</v>
      </c>
      <c r="H7137" s="3"/>
      <c r="I7137" s="3"/>
      <c r="J7137" s="3"/>
    </row>
    <row r="7138" spans="1:10" ht="15" customHeight="1">
      <c r="A7138">
        <v>7133</v>
      </c>
      <c r="B7138" s="7">
        <f>'BudgetSum 2-4'!G104</f>
        <v>0</v>
      </c>
      <c r="C7138" s="2" t="s">
        <v>5327</v>
      </c>
      <c r="D7138" t="b">
        <f t="shared" ca="1" si="113"/>
        <v>1</v>
      </c>
      <c r="E7138" cm="1">
        <f t="array" aca="1" ref="E7138" ca="1">IF(F7138&lt;&gt;"",INDIRECT("'"&amp;F7138&amp;"'!"&amp;G7138),"")</f>
        <v>0</v>
      </c>
      <c r="F7138" s="1175" t="s">
        <v>3517</v>
      </c>
      <c r="G7138" t="s">
        <v>5373</v>
      </c>
      <c r="H7138" s="3"/>
      <c r="I7138" s="3"/>
      <c r="J7138" s="3"/>
    </row>
    <row r="7139" spans="1:10" ht="15" customHeight="1">
      <c r="A7139">
        <v>7134</v>
      </c>
      <c r="B7139" s="7">
        <f>'BudgetSum 2-4'!G105</f>
        <v>0</v>
      </c>
      <c r="C7139" s="2" t="s">
        <v>5327</v>
      </c>
      <c r="D7139" t="b">
        <f t="shared" ca="1" si="113"/>
        <v>1</v>
      </c>
      <c r="E7139" cm="1">
        <f t="array" aca="1" ref="E7139" ca="1">IF(F7139&lt;&gt;"",INDIRECT("'"&amp;F7139&amp;"'!"&amp;G7139),"")</f>
        <v>0</v>
      </c>
      <c r="F7139" s="1175" t="s">
        <v>3517</v>
      </c>
      <c r="G7139" t="s">
        <v>4929</v>
      </c>
      <c r="H7139" s="3"/>
      <c r="I7139" s="3"/>
      <c r="J7139" s="3"/>
    </row>
    <row r="7140" spans="1:10" ht="15" customHeight="1">
      <c r="A7140">
        <v>7135</v>
      </c>
      <c r="B7140" s="7">
        <f>'BudgetSum 2-4'!G106</f>
        <v>0</v>
      </c>
      <c r="C7140" s="2" t="s">
        <v>5327</v>
      </c>
      <c r="D7140" t="b">
        <f t="shared" ca="1" si="113"/>
        <v>1</v>
      </c>
      <c r="E7140" cm="1">
        <f t="array" aca="1" ref="E7140" ca="1">IF(F7140&lt;&gt;"",INDIRECT("'"&amp;F7140&amp;"'!"&amp;G7140),"")</f>
        <v>0</v>
      </c>
      <c r="F7140" s="1175" t="s">
        <v>3517</v>
      </c>
      <c r="G7140" t="s">
        <v>5374</v>
      </c>
      <c r="H7140" s="3"/>
      <c r="I7140" s="3"/>
      <c r="J7140" s="3"/>
    </row>
    <row r="7141" spans="1:10" ht="15" customHeight="1">
      <c r="A7141">
        <v>7136</v>
      </c>
      <c r="B7141" s="7">
        <f>'BudgetSum 2-4'!G107</f>
        <v>0</v>
      </c>
      <c r="C7141" s="2" t="s">
        <v>5327</v>
      </c>
      <c r="D7141" t="b">
        <f t="shared" ca="1" si="113"/>
        <v>1</v>
      </c>
      <c r="E7141" cm="1">
        <f t="array" aca="1" ref="E7141" ca="1">IF(F7141&lt;&gt;"",INDIRECT("'"&amp;F7141&amp;"'!"&amp;G7141),"")</f>
        <v>0</v>
      </c>
      <c r="F7141" s="1175" t="s">
        <v>3517</v>
      </c>
      <c r="G7141" t="s">
        <v>4934</v>
      </c>
      <c r="H7141" s="3"/>
      <c r="I7141" s="3"/>
      <c r="J7141" s="3"/>
    </row>
    <row r="7142" spans="1:10" ht="15" customHeight="1">
      <c r="A7142">
        <v>7137</v>
      </c>
      <c r="B7142" s="7">
        <f>'BudgetSum 2-4'!G108</f>
        <v>0</v>
      </c>
      <c r="C7142" s="2" t="s">
        <v>5327</v>
      </c>
      <c r="D7142" t="b">
        <f t="shared" ca="1" si="113"/>
        <v>1</v>
      </c>
      <c r="E7142" cm="1">
        <f t="array" aca="1" ref="E7142" ca="1">IF(F7142&lt;&gt;"",INDIRECT("'"&amp;F7142&amp;"'!"&amp;G7142),"")</f>
        <v>0</v>
      </c>
      <c r="F7142" s="1175" t="s">
        <v>3517</v>
      </c>
      <c r="G7142" t="s">
        <v>5375</v>
      </c>
      <c r="H7142" s="3"/>
      <c r="I7142" s="3"/>
      <c r="J7142" s="3"/>
    </row>
    <row r="7143" spans="1:10" ht="15" customHeight="1">
      <c r="A7143">
        <v>7138</v>
      </c>
      <c r="B7143" s="7">
        <f>'BudgetSum 2-4'!G109</f>
        <v>0</v>
      </c>
      <c r="C7143" s="2" t="s">
        <v>5327</v>
      </c>
      <c r="D7143" t="b">
        <f t="shared" ca="1" si="113"/>
        <v>1</v>
      </c>
      <c r="E7143" cm="1">
        <f t="array" aca="1" ref="E7143" ca="1">IF(F7143&lt;&gt;"",INDIRECT("'"&amp;F7143&amp;"'!"&amp;G7143),"")</f>
        <v>0</v>
      </c>
      <c r="F7143" s="1175" t="s">
        <v>3517</v>
      </c>
      <c r="G7143" t="s">
        <v>4938</v>
      </c>
      <c r="H7143" s="3"/>
      <c r="I7143" s="3"/>
      <c r="J7143" s="3"/>
    </row>
    <row r="7144" spans="1:10" ht="15" customHeight="1">
      <c r="A7144">
        <v>7139</v>
      </c>
      <c r="B7144" s="7">
        <f>'BudgetSum 2-4'!G110</f>
        <v>0</v>
      </c>
      <c r="C7144" s="2" t="s">
        <v>5327</v>
      </c>
      <c r="D7144" t="b">
        <f t="shared" ca="1" si="113"/>
        <v>1</v>
      </c>
      <c r="E7144" cm="1">
        <f t="array" aca="1" ref="E7144" ca="1">IF(F7144&lt;&gt;"",INDIRECT("'"&amp;F7144&amp;"'!"&amp;G7144),"")</f>
        <v>0</v>
      </c>
      <c r="F7144" s="1175" t="s">
        <v>3517</v>
      </c>
      <c r="G7144" t="s">
        <v>4797</v>
      </c>
      <c r="H7144" s="3"/>
      <c r="I7144" s="3"/>
      <c r="J7144" s="3"/>
    </row>
    <row r="7145" spans="1:10" ht="15" customHeight="1">
      <c r="A7145">
        <v>7140</v>
      </c>
      <c r="B7145" s="7">
        <f>'BudgetSum 2-4'!G113</f>
        <v>0</v>
      </c>
      <c r="C7145" s="2" t="s">
        <v>5327</v>
      </c>
      <c r="D7145" t="b">
        <f t="shared" ca="1" si="113"/>
        <v>1</v>
      </c>
      <c r="E7145" cm="1">
        <f t="array" aca="1" ref="E7145" ca="1">IF(F7145&lt;&gt;"",INDIRECT("'"&amp;F7145&amp;"'!"&amp;G7145),"")</f>
        <v>0</v>
      </c>
      <c r="F7145" s="1175" t="s">
        <v>3517</v>
      </c>
      <c r="G7145" t="s">
        <v>5376</v>
      </c>
      <c r="H7145" s="3"/>
      <c r="I7145" s="3"/>
      <c r="J7145" s="3"/>
    </row>
    <row r="7146" spans="1:10" ht="15" customHeight="1">
      <c r="A7146">
        <v>7141</v>
      </c>
      <c r="B7146" s="7">
        <f>'BudgetSum 2-4'!G116</f>
        <v>0</v>
      </c>
      <c r="C7146" s="2" t="s">
        <v>5327</v>
      </c>
      <c r="D7146" t="b">
        <f t="shared" ca="1" si="113"/>
        <v>1</v>
      </c>
      <c r="E7146" cm="1">
        <f t="array" aca="1" ref="E7146" ca="1">IF(F7146&lt;&gt;"",INDIRECT("'"&amp;F7146&amp;"'!"&amp;G7146),"")</f>
        <v>0</v>
      </c>
      <c r="F7146" s="1175" t="s">
        <v>3517</v>
      </c>
      <c r="G7146" t="s">
        <v>3830</v>
      </c>
      <c r="H7146" s="3"/>
      <c r="I7146" s="3"/>
      <c r="J7146" s="3"/>
    </row>
    <row r="7147" spans="1:10" ht="15" customHeight="1">
      <c r="A7147">
        <v>7142</v>
      </c>
      <c r="B7147" s="7">
        <f>'BudgetSum 2-4'!G117</f>
        <v>0</v>
      </c>
      <c r="C7147" s="2" t="s">
        <v>5327</v>
      </c>
      <c r="D7147" t="b">
        <f t="shared" ca="1" si="113"/>
        <v>1</v>
      </c>
      <c r="E7147" cm="1">
        <f t="array" aca="1" ref="E7147" ca="1">IF(F7147&lt;&gt;"",INDIRECT("'"&amp;F7147&amp;"'!"&amp;G7147),"")</f>
        <v>0</v>
      </c>
      <c r="F7147" s="1175" t="s">
        <v>3517</v>
      </c>
      <c r="G7147" t="s">
        <v>4800</v>
      </c>
      <c r="H7147" s="3"/>
      <c r="I7147" s="3"/>
      <c r="J7147" s="3"/>
    </row>
    <row r="7148" spans="1:10" ht="15" customHeight="1">
      <c r="A7148">
        <v>7143</v>
      </c>
      <c r="B7148" s="7">
        <f>'BudgetSum 2-4'!G118</f>
        <v>0</v>
      </c>
      <c r="C7148" s="2" t="s">
        <v>5327</v>
      </c>
      <c r="D7148" t="b">
        <f t="shared" ca="1" si="113"/>
        <v>1</v>
      </c>
      <c r="E7148" cm="1">
        <f t="array" aca="1" ref="E7148" ca="1">IF(F7148&lt;&gt;"",INDIRECT("'"&amp;F7148&amp;"'!"&amp;G7148),"")</f>
        <v>0</v>
      </c>
      <c r="F7148" s="1175" t="s">
        <v>3517</v>
      </c>
      <c r="G7148" t="s">
        <v>4801</v>
      </c>
      <c r="H7148" s="3"/>
      <c r="I7148" s="3"/>
      <c r="J7148" s="3"/>
    </row>
    <row r="7149" spans="1:10" ht="15" customHeight="1">
      <c r="A7149">
        <v>7144</v>
      </c>
      <c r="B7149" s="7">
        <f>'BudgetSum 2-4'!H91</f>
        <v>0</v>
      </c>
      <c r="C7149" s="2" t="s">
        <v>5327</v>
      </c>
      <c r="D7149" t="b">
        <f t="shared" ca="1" si="113"/>
        <v>1</v>
      </c>
      <c r="E7149" cm="1">
        <f t="array" aca="1" ref="E7149" ca="1">IF(F7149&lt;&gt;"",INDIRECT("'"&amp;F7149&amp;"'!"&amp;G7149),"")</f>
        <v>0</v>
      </c>
      <c r="F7149" s="1175" t="s">
        <v>3517</v>
      </c>
      <c r="G7149" t="s">
        <v>5076</v>
      </c>
      <c r="H7149" s="3"/>
      <c r="I7149" s="3"/>
      <c r="J7149" s="3"/>
    </row>
    <row r="7150" spans="1:10" ht="15" customHeight="1">
      <c r="A7150">
        <v>7145</v>
      </c>
      <c r="B7150" s="7">
        <f>'BudgetSum 2-4'!H93</f>
        <v>0</v>
      </c>
      <c r="C7150" s="2" t="s">
        <v>5327</v>
      </c>
      <c r="D7150" t="b">
        <f t="shared" ca="1" si="113"/>
        <v>1</v>
      </c>
      <c r="E7150" cm="1">
        <f t="array" aca="1" ref="E7150" ca="1">IF(F7150&lt;&gt;"",INDIRECT("'"&amp;F7150&amp;"'!"&amp;G7150),"")</f>
        <v>0</v>
      </c>
      <c r="F7150" s="1175" t="s">
        <v>3517</v>
      </c>
      <c r="G7150" t="s">
        <v>5080</v>
      </c>
      <c r="H7150" s="3"/>
      <c r="I7150" s="3"/>
      <c r="J7150" s="3"/>
    </row>
    <row r="7151" spans="1:10" ht="15" customHeight="1">
      <c r="A7151">
        <v>7146</v>
      </c>
      <c r="B7151" s="7">
        <f>'BudgetSum 2-4'!H95</f>
        <v>0</v>
      </c>
      <c r="C7151" s="2" t="s">
        <v>5327</v>
      </c>
      <c r="D7151" t="b">
        <f t="shared" ca="1" si="113"/>
        <v>1</v>
      </c>
      <c r="E7151" cm="1">
        <f t="array" aca="1" ref="E7151" ca="1">IF(F7151&lt;&gt;"",INDIRECT("'"&amp;F7151&amp;"'!"&amp;G7151),"")</f>
        <v>0</v>
      </c>
      <c r="F7151" s="1175" t="s">
        <v>3517</v>
      </c>
      <c r="G7151" t="s">
        <v>5082</v>
      </c>
      <c r="H7151" s="3"/>
      <c r="I7151" s="3"/>
      <c r="J7151" s="3"/>
    </row>
    <row r="7152" spans="1:10" ht="15" customHeight="1">
      <c r="A7152">
        <v>7147</v>
      </c>
      <c r="B7152" s="7">
        <f>'BudgetSum 2-4'!H96</f>
        <v>0</v>
      </c>
      <c r="C7152" s="2" t="s">
        <v>5327</v>
      </c>
      <c r="D7152" t="b">
        <f t="shared" ca="1" si="113"/>
        <v>1</v>
      </c>
      <c r="E7152" cm="1">
        <f t="array" aca="1" ref="E7152" ca="1">IF(F7152&lt;&gt;"",INDIRECT("'"&amp;F7152&amp;"'!"&amp;G7152),"")</f>
        <v>0</v>
      </c>
      <c r="F7152" s="1175" t="s">
        <v>3517</v>
      </c>
      <c r="G7152" t="s">
        <v>5084</v>
      </c>
      <c r="H7152" s="3"/>
      <c r="I7152" s="3"/>
      <c r="J7152" s="3"/>
    </row>
    <row r="7153" spans="1:10" ht="15" customHeight="1">
      <c r="A7153">
        <v>7148</v>
      </c>
      <c r="B7153" s="7">
        <f>'BudgetSum 2-4'!H97</f>
        <v>0</v>
      </c>
      <c r="C7153" s="2" t="s">
        <v>5327</v>
      </c>
      <c r="D7153" t="b">
        <f t="shared" ca="1" si="113"/>
        <v>1</v>
      </c>
      <c r="E7153" cm="1">
        <f t="array" aca="1" ref="E7153" ca="1">IF(F7153&lt;&gt;"",INDIRECT("'"&amp;F7153&amp;"'!"&amp;G7153),"")</f>
        <v>0</v>
      </c>
      <c r="F7153" s="1175" t="s">
        <v>3517</v>
      </c>
      <c r="G7153" t="s">
        <v>5086</v>
      </c>
      <c r="H7153" s="3"/>
      <c r="I7153" s="3"/>
      <c r="J7153" s="3"/>
    </row>
    <row r="7154" spans="1:10" ht="15" customHeight="1">
      <c r="A7154">
        <v>7149</v>
      </c>
      <c r="B7154" s="7">
        <f>'BudgetSum 2-4'!H98</f>
        <v>0</v>
      </c>
      <c r="C7154" s="2" t="s">
        <v>5327</v>
      </c>
      <c r="D7154" t="b">
        <f t="shared" ca="1" si="113"/>
        <v>1</v>
      </c>
      <c r="E7154" cm="1">
        <f t="array" aca="1" ref="E7154" ca="1">IF(F7154&lt;&gt;"",INDIRECT("'"&amp;F7154&amp;"'!"&amp;G7154),"")</f>
        <v>0</v>
      </c>
      <c r="F7154" s="1175" t="s">
        <v>3517</v>
      </c>
      <c r="G7154" t="s">
        <v>5088</v>
      </c>
      <c r="H7154" s="3"/>
      <c r="I7154" s="3"/>
      <c r="J7154" s="3"/>
    </row>
    <row r="7155" spans="1:10" ht="15" customHeight="1">
      <c r="A7155">
        <v>7150</v>
      </c>
      <c r="B7155" s="7">
        <f>'BudgetSum 2-4'!H99</f>
        <v>0</v>
      </c>
      <c r="C7155" s="2" t="s">
        <v>5327</v>
      </c>
      <c r="D7155" t="b">
        <f t="shared" ca="1" si="113"/>
        <v>1</v>
      </c>
      <c r="E7155" cm="1">
        <f t="array" aca="1" ref="E7155" ca="1">IF(F7155&lt;&gt;"",INDIRECT("'"&amp;F7155&amp;"'!"&amp;G7155),"")</f>
        <v>0</v>
      </c>
      <c r="F7155" s="1175" t="s">
        <v>3517</v>
      </c>
      <c r="G7155" t="s">
        <v>4836</v>
      </c>
    </row>
    <row r="7156" spans="1:10" ht="15" customHeight="1">
      <c r="A7156">
        <v>7151</v>
      </c>
      <c r="B7156" s="7">
        <f>'BudgetSum 2-4'!H102</f>
        <v>0</v>
      </c>
      <c r="C7156" s="2" t="s">
        <v>5327</v>
      </c>
      <c r="D7156" t="b">
        <f t="shared" ca="1" si="113"/>
        <v>1</v>
      </c>
      <c r="E7156" cm="1">
        <f t="array" aca="1" ref="E7156" ca="1">IF(F7156&lt;&gt;"",INDIRECT("'"&amp;F7156&amp;"'!"&amp;G7156),"")</f>
        <v>0</v>
      </c>
      <c r="F7156" s="1175" t="s">
        <v>3517</v>
      </c>
      <c r="G7156" t="s">
        <v>4837</v>
      </c>
      <c r="H7156" s="3"/>
      <c r="I7156" s="3"/>
      <c r="J7156" s="3"/>
    </row>
    <row r="7157" spans="1:10" ht="15" customHeight="1">
      <c r="A7157">
        <v>7152</v>
      </c>
      <c r="B7157" s="7">
        <f>'BudgetSum 2-4'!H104</f>
        <v>0</v>
      </c>
      <c r="C7157" s="2" t="s">
        <v>5327</v>
      </c>
      <c r="D7157" t="b">
        <f t="shared" ca="1" si="113"/>
        <v>1</v>
      </c>
      <c r="E7157" cm="1">
        <f t="array" aca="1" ref="E7157" ca="1">IF(F7157&lt;&gt;"",INDIRECT("'"&amp;F7157&amp;"'!"&amp;G7157),"")</f>
        <v>0</v>
      </c>
      <c r="F7157" s="1175" t="s">
        <v>3517</v>
      </c>
      <c r="G7157" t="s">
        <v>3868</v>
      </c>
      <c r="H7157" s="3"/>
      <c r="I7157" s="3"/>
      <c r="J7157" s="3"/>
    </row>
    <row r="7158" spans="1:10" ht="15" customHeight="1">
      <c r="A7158">
        <v>7153</v>
      </c>
      <c r="B7158" s="7">
        <f>'BudgetSum 2-4'!H106</f>
        <v>0</v>
      </c>
      <c r="C7158" s="2" t="s">
        <v>5327</v>
      </c>
      <c r="D7158" t="b">
        <f t="shared" ca="1" si="113"/>
        <v>1</v>
      </c>
      <c r="E7158" cm="1">
        <f t="array" aca="1" ref="E7158" ca="1">IF(F7158&lt;&gt;"",INDIRECT("'"&amp;F7158&amp;"'!"&amp;G7158),"")</f>
        <v>0</v>
      </c>
      <c r="F7158" s="1175" t="s">
        <v>3517</v>
      </c>
      <c r="G7158" t="s">
        <v>5211</v>
      </c>
      <c r="H7158" s="3"/>
      <c r="I7158" s="3"/>
      <c r="J7158" s="3"/>
    </row>
    <row r="7159" spans="1:10" ht="15" customHeight="1">
      <c r="A7159">
        <v>7154</v>
      </c>
      <c r="B7159" s="7">
        <f>'BudgetSum 2-4'!H107</f>
        <v>0</v>
      </c>
      <c r="C7159" s="2" t="s">
        <v>5327</v>
      </c>
      <c r="D7159" t="b">
        <f t="shared" ca="1" si="113"/>
        <v>1</v>
      </c>
      <c r="E7159" cm="1">
        <f t="array" aca="1" ref="E7159" ca="1">IF(F7159&lt;&gt;"",INDIRECT("'"&amp;F7159&amp;"'!"&amp;G7159),"")</f>
        <v>0</v>
      </c>
      <c r="F7159" s="1175" t="s">
        <v>3517</v>
      </c>
      <c r="G7159" t="s">
        <v>3869</v>
      </c>
      <c r="H7159" s="3"/>
      <c r="I7159" s="3"/>
      <c r="J7159" s="3"/>
    </row>
    <row r="7160" spans="1:10" ht="15" customHeight="1">
      <c r="A7160">
        <v>7155</v>
      </c>
      <c r="B7160" s="7">
        <f>'BudgetSum 2-4'!H108</f>
        <v>0</v>
      </c>
      <c r="C7160" s="2" t="s">
        <v>5327</v>
      </c>
      <c r="D7160" t="b">
        <f t="shared" ca="1" si="113"/>
        <v>1</v>
      </c>
      <c r="E7160" cm="1">
        <f t="array" aca="1" ref="E7160" ca="1">IF(F7160&lt;&gt;"",INDIRECT("'"&amp;F7160&amp;"'!"&amp;G7160),"")</f>
        <v>0</v>
      </c>
      <c r="F7160" s="1175" t="s">
        <v>3517</v>
      </c>
      <c r="G7160" t="s">
        <v>3870</v>
      </c>
      <c r="H7160" s="3"/>
      <c r="I7160" s="3"/>
      <c r="J7160" s="3"/>
    </row>
    <row r="7161" spans="1:10" ht="15" customHeight="1">
      <c r="A7161">
        <v>7156</v>
      </c>
      <c r="B7161" s="7">
        <f>'BudgetSum 2-4'!H109</f>
        <v>0</v>
      </c>
      <c r="C7161" s="2" t="s">
        <v>5327</v>
      </c>
      <c r="D7161" t="b">
        <f t="shared" ca="1" si="113"/>
        <v>1</v>
      </c>
      <c r="E7161" cm="1">
        <f t="array" aca="1" ref="E7161" ca="1">IF(F7161&lt;&gt;"",INDIRECT("'"&amp;F7161&amp;"'!"&amp;G7161),"")</f>
        <v>0</v>
      </c>
      <c r="F7161" s="1175" t="s">
        <v>3517</v>
      </c>
      <c r="G7161" t="s">
        <v>4229</v>
      </c>
      <c r="H7161" s="3"/>
      <c r="I7161" s="3"/>
      <c r="J7161" s="3"/>
    </row>
    <row r="7162" spans="1:10" ht="15" customHeight="1">
      <c r="A7162">
        <v>7157</v>
      </c>
      <c r="B7162" s="7">
        <f>'BudgetSum 2-4'!H110</f>
        <v>0</v>
      </c>
      <c r="C7162" s="2" t="s">
        <v>5327</v>
      </c>
      <c r="D7162" t="b">
        <f t="shared" ca="1" si="113"/>
        <v>1</v>
      </c>
      <c r="E7162" cm="1">
        <f t="array" aca="1" ref="E7162" ca="1">IF(F7162&lt;&gt;"",INDIRECT("'"&amp;F7162&amp;"'!"&amp;G7162),"")</f>
        <v>0</v>
      </c>
      <c r="F7162" s="1175" t="s">
        <v>3517</v>
      </c>
      <c r="G7162" t="s">
        <v>4230</v>
      </c>
      <c r="H7162" s="3"/>
      <c r="I7162" s="3"/>
      <c r="J7162" s="3"/>
    </row>
    <row r="7163" spans="1:10" ht="15" customHeight="1">
      <c r="A7163">
        <v>7158</v>
      </c>
      <c r="B7163" s="7">
        <f>'BudgetSum 2-4'!H113</f>
        <v>0</v>
      </c>
      <c r="C7163" s="2" t="s">
        <v>5327</v>
      </c>
      <c r="D7163" t="b">
        <f t="shared" ca="1" si="113"/>
        <v>1</v>
      </c>
      <c r="E7163" cm="1">
        <f t="array" aca="1" ref="E7163" ca="1">IF(F7163&lt;&gt;"",INDIRECT("'"&amp;F7163&amp;"'!"&amp;G7163),"")</f>
        <v>0</v>
      </c>
      <c r="F7163" s="1175" t="s">
        <v>3517</v>
      </c>
      <c r="G7163" t="s">
        <v>5219</v>
      </c>
      <c r="H7163" s="3"/>
      <c r="I7163" s="3"/>
      <c r="J7163" s="3"/>
    </row>
    <row r="7164" spans="1:10" ht="15" customHeight="1">
      <c r="A7164">
        <v>7159</v>
      </c>
      <c r="B7164" s="7">
        <f>'BudgetSum 2-4'!H116</f>
        <v>0</v>
      </c>
      <c r="C7164" s="2" t="s">
        <v>5327</v>
      </c>
      <c r="D7164" t="b">
        <f t="shared" ca="1" si="113"/>
        <v>1</v>
      </c>
      <c r="E7164" cm="1">
        <f t="array" aca="1" ref="E7164" ca="1">IF(F7164&lt;&gt;"",INDIRECT("'"&amp;F7164&amp;"'!"&amp;G7164),"")</f>
        <v>0</v>
      </c>
      <c r="F7164" s="1175" t="s">
        <v>3517</v>
      </c>
      <c r="G7164" t="s">
        <v>3874</v>
      </c>
      <c r="H7164" s="3"/>
      <c r="I7164" s="3"/>
      <c r="J7164" s="3"/>
    </row>
    <row r="7165" spans="1:10" ht="15" customHeight="1">
      <c r="A7165">
        <v>7160</v>
      </c>
      <c r="B7165" s="7">
        <f>'BudgetSum 2-4'!H117</f>
        <v>0</v>
      </c>
      <c r="C7165" s="2" t="s">
        <v>5327</v>
      </c>
      <c r="D7165" t="b">
        <f t="shared" ca="1" si="113"/>
        <v>1</v>
      </c>
      <c r="E7165" cm="1">
        <f t="array" aca="1" ref="E7165" ca="1">IF(F7165&lt;&gt;"",INDIRECT("'"&amp;F7165&amp;"'!"&amp;G7165),"")</f>
        <v>0</v>
      </c>
      <c r="F7165" s="1175" t="s">
        <v>3517</v>
      </c>
      <c r="G7165" t="s">
        <v>5377</v>
      </c>
      <c r="H7165" s="3"/>
      <c r="I7165" s="3"/>
      <c r="J7165" s="3"/>
    </row>
    <row r="7166" spans="1:10" ht="15" customHeight="1">
      <c r="A7166">
        <v>7161</v>
      </c>
      <c r="B7166" s="7">
        <f>'BudgetSum 2-4'!H118</f>
        <v>0</v>
      </c>
      <c r="C7166" s="2" t="s">
        <v>5327</v>
      </c>
      <c r="D7166" t="b">
        <f t="shared" ca="1" si="113"/>
        <v>1</v>
      </c>
      <c r="E7166" cm="1">
        <f t="array" aca="1" ref="E7166" ca="1">IF(F7166&lt;&gt;"",INDIRECT("'"&amp;F7166&amp;"'!"&amp;G7166),"")</f>
        <v>0</v>
      </c>
      <c r="F7166" s="1175" t="s">
        <v>3517</v>
      </c>
      <c r="G7166" t="s">
        <v>5378</v>
      </c>
      <c r="H7166" s="3"/>
      <c r="I7166" s="3"/>
      <c r="J7166" s="3"/>
    </row>
    <row r="7167" spans="1:10" ht="15" customHeight="1">
      <c r="A7167">
        <v>7162</v>
      </c>
      <c r="B7167" s="7">
        <f>'BudgetSum 2-4'!I91</f>
        <v>0</v>
      </c>
      <c r="C7167" s="2" t="s">
        <v>5327</v>
      </c>
      <c r="D7167" t="b">
        <f t="shared" ca="1" si="113"/>
        <v>1</v>
      </c>
      <c r="E7167" cm="1">
        <f t="array" aca="1" ref="E7167" ca="1">IF(F7167&lt;&gt;"",INDIRECT("'"&amp;F7167&amp;"'!"&amp;G7167),"")</f>
        <v>0</v>
      </c>
      <c r="F7167" s="1175" t="s">
        <v>3517</v>
      </c>
      <c r="G7167" t="s">
        <v>5379</v>
      </c>
      <c r="H7167" s="3"/>
      <c r="I7167" s="3"/>
      <c r="J7167" s="3"/>
    </row>
    <row r="7168" spans="1:10" ht="15" customHeight="1">
      <c r="A7168">
        <v>7163</v>
      </c>
      <c r="B7168" s="7">
        <f>'BudgetSum 2-4'!I93</f>
        <v>0</v>
      </c>
      <c r="C7168" s="2" t="s">
        <v>5327</v>
      </c>
      <c r="D7168" t="b">
        <f t="shared" ca="1" si="113"/>
        <v>1</v>
      </c>
      <c r="E7168" cm="1">
        <f t="array" aca="1" ref="E7168" ca="1">IF(F7168&lt;&gt;"",INDIRECT("'"&amp;F7168&amp;"'!"&amp;G7168),"")</f>
        <v>0</v>
      </c>
      <c r="F7168" s="1175" t="s">
        <v>3517</v>
      </c>
      <c r="G7168" t="s">
        <v>5380</v>
      </c>
      <c r="H7168" s="3"/>
      <c r="I7168" s="3"/>
      <c r="J7168" s="3"/>
    </row>
    <row r="7169" spans="1:18" ht="15" customHeight="1">
      <c r="A7169">
        <v>7164</v>
      </c>
      <c r="B7169" s="7">
        <f>'BudgetSum 2-4'!I95</f>
        <v>0</v>
      </c>
      <c r="C7169" s="2" t="s">
        <v>5327</v>
      </c>
      <c r="D7169" t="b">
        <f t="shared" ca="1" si="113"/>
        <v>1</v>
      </c>
      <c r="E7169" cm="1">
        <f t="array" aca="1" ref="E7169" ca="1">IF(F7169&lt;&gt;"",INDIRECT("'"&amp;F7169&amp;"'!"&amp;G7169),"")</f>
        <v>0</v>
      </c>
      <c r="F7169" s="1175" t="s">
        <v>3517</v>
      </c>
      <c r="G7169" t="s">
        <v>5381</v>
      </c>
      <c r="H7169" s="3"/>
      <c r="I7169" s="3"/>
      <c r="J7169" s="3"/>
    </row>
    <row r="7170" spans="1:18" ht="15" customHeight="1">
      <c r="A7170">
        <v>7165</v>
      </c>
      <c r="B7170" s="7">
        <f>'BudgetSum 2-4'!I96</f>
        <v>0</v>
      </c>
      <c r="C7170" s="2" t="s">
        <v>5327</v>
      </c>
      <c r="D7170" t="b">
        <f t="shared" ca="1" si="113"/>
        <v>1</v>
      </c>
      <c r="E7170" cm="1">
        <f t="array" aca="1" ref="E7170" ca="1">IF(F7170&lt;&gt;"",INDIRECT("'"&amp;F7170&amp;"'!"&amp;G7170),"")</f>
        <v>0</v>
      </c>
      <c r="F7170" s="1175" t="s">
        <v>3517</v>
      </c>
      <c r="G7170" t="s">
        <v>5382</v>
      </c>
      <c r="H7170" s="3"/>
      <c r="I7170" s="3"/>
      <c r="J7170" s="3"/>
    </row>
    <row r="7171" spans="1:18">
      <c r="A7171">
        <v>7166</v>
      </c>
      <c r="B7171" s="7">
        <f>'BudgetSum 2-4'!I97</f>
        <v>0</v>
      </c>
      <c r="C7171" s="2" t="s">
        <v>5327</v>
      </c>
      <c r="D7171" t="b">
        <f t="shared" ca="1" si="113"/>
        <v>1</v>
      </c>
      <c r="E7171" cm="1">
        <f t="array" aca="1" ref="E7171" ca="1">IF(F7171&lt;&gt;"",INDIRECT("'"&amp;F7171&amp;"'!"&amp;G7171),"")</f>
        <v>0</v>
      </c>
      <c r="F7171" s="1175" t="s">
        <v>3517</v>
      </c>
      <c r="G7171" t="s">
        <v>5383</v>
      </c>
      <c r="R7171" s="1175"/>
    </row>
    <row r="7172" spans="1:18" ht="15" customHeight="1">
      <c r="A7172">
        <v>7167</v>
      </c>
      <c r="B7172" s="7">
        <f>'BudgetSum 2-4'!I99</f>
        <v>0</v>
      </c>
      <c r="C7172" s="2" t="s">
        <v>5327</v>
      </c>
      <c r="D7172" t="b">
        <f t="shared" ca="1" si="113"/>
        <v>1</v>
      </c>
      <c r="E7172" cm="1">
        <f t="array" aca="1" ref="E7172" ca="1">IF(F7172&lt;&gt;"",INDIRECT("'"&amp;F7172&amp;"'!"&amp;G7172),"")</f>
        <v>0</v>
      </c>
      <c r="F7172" s="1175" t="s">
        <v>3517</v>
      </c>
      <c r="G7172" t="s">
        <v>4851</v>
      </c>
      <c r="H7172" s="3"/>
      <c r="I7172" s="3"/>
      <c r="J7172" s="3"/>
    </row>
    <row r="7173" spans="1:18">
      <c r="A7173">
        <v>7168</v>
      </c>
      <c r="B7173" s="7">
        <f>'BudgetSum 2-4'!I110</f>
        <v>0</v>
      </c>
      <c r="C7173" s="2" t="s">
        <v>5327</v>
      </c>
      <c r="D7173" t="b">
        <f t="shared" ref="D7173:D7236" ca="1" si="114">E7173=B7173</f>
        <v>1</v>
      </c>
      <c r="E7173" cm="1">
        <f t="array" aca="1" ref="E7173" ca="1">IF(F7173&lt;&gt;"",INDIRECT("'"&amp;F7173&amp;"'!"&amp;G7173),"")</f>
        <v>0</v>
      </c>
      <c r="F7173" s="1175" t="s">
        <v>3517</v>
      </c>
      <c r="G7173" t="s">
        <v>4852</v>
      </c>
      <c r="R7173" s="1175"/>
    </row>
    <row r="7174" spans="1:18">
      <c r="A7174">
        <v>7169</v>
      </c>
      <c r="B7174" s="7">
        <f>'BudgetSum 2-4'!I113</f>
        <v>0</v>
      </c>
      <c r="C7174" s="2" t="s">
        <v>5327</v>
      </c>
      <c r="D7174" t="b">
        <f t="shared" ca="1" si="114"/>
        <v>1</v>
      </c>
      <c r="E7174" cm="1">
        <f t="array" aca="1" ref="E7174" ca="1">IF(F7174&lt;&gt;"",INDIRECT("'"&amp;F7174&amp;"'!"&amp;G7174),"")</f>
        <v>0</v>
      </c>
      <c r="F7174" s="1175" t="s">
        <v>3517</v>
      </c>
      <c r="G7174" t="s">
        <v>5384</v>
      </c>
      <c r="R7174" s="1175"/>
    </row>
    <row r="7175" spans="1:18">
      <c r="A7175">
        <v>7170</v>
      </c>
      <c r="B7175" s="7">
        <f>'BudgetSum 2-4'!I116</f>
        <v>0</v>
      </c>
      <c r="C7175" s="2" t="s">
        <v>5327</v>
      </c>
      <c r="D7175" t="b">
        <f t="shared" ca="1" si="114"/>
        <v>1</v>
      </c>
      <c r="E7175" cm="1">
        <f t="array" aca="1" ref="E7175" ca="1">IF(F7175&lt;&gt;"",INDIRECT("'"&amp;F7175&amp;"'!"&amp;G7175),"")</f>
        <v>0</v>
      </c>
      <c r="F7175" s="1175" t="s">
        <v>3517</v>
      </c>
      <c r="G7175" t="s">
        <v>5093</v>
      </c>
      <c r="R7175" s="1175"/>
    </row>
    <row r="7176" spans="1:18">
      <c r="A7176">
        <v>7171</v>
      </c>
      <c r="B7176" s="7">
        <f>'BudgetSum 2-4'!I117</f>
        <v>0</v>
      </c>
      <c r="C7176" s="2" t="s">
        <v>5327</v>
      </c>
      <c r="D7176" t="b">
        <f t="shared" ca="1" si="114"/>
        <v>1</v>
      </c>
      <c r="E7176" cm="1">
        <f t="array" aca="1" ref="E7176" ca="1">IF(F7176&lt;&gt;"",INDIRECT("'"&amp;F7176&amp;"'!"&amp;G7176),"")</f>
        <v>0</v>
      </c>
      <c r="F7176" s="1175" t="s">
        <v>3517</v>
      </c>
      <c r="G7176" t="s">
        <v>5385</v>
      </c>
      <c r="R7176" s="1175"/>
    </row>
    <row r="7177" spans="1:18">
      <c r="A7177">
        <v>7172</v>
      </c>
      <c r="B7177" s="7">
        <f>'BudgetSum 2-4'!I118</f>
        <v>0</v>
      </c>
      <c r="C7177" s="2" t="s">
        <v>5327</v>
      </c>
      <c r="D7177" t="b">
        <f t="shared" ca="1" si="114"/>
        <v>1</v>
      </c>
      <c r="E7177" cm="1">
        <f t="array" aca="1" ref="E7177" ca="1">IF(F7177&lt;&gt;"",INDIRECT("'"&amp;F7177&amp;"'!"&amp;G7177),"")</f>
        <v>0</v>
      </c>
      <c r="F7177" s="1175" t="s">
        <v>3517</v>
      </c>
      <c r="G7177" t="s">
        <v>5386</v>
      </c>
      <c r="R7177" s="1175"/>
    </row>
    <row r="7178" spans="1:18">
      <c r="A7178">
        <v>7173</v>
      </c>
      <c r="B7178" s="7">
        <f>'BudgetSum 2-4'!J91</f>
        <v>0</v>
      </c>
      <c r="C7178" s="2" t="s">
        <v>5327</v>
      </c>
      <c r="D7178" t="b">
        <f t="shared" ca="1" si="114"/>
        <v>1</v>
      </c>
      <c r="E7178" cm="1">
        <f t="array" aca="1" ref="E7178" ca="1">IF(F7178&lt;&gt;"",INDIRECT("'"&amp;F7178&amp;"'!"&amp;G7178),"")</f>
        <v>0</v>
      </c>
      <c r="F7178" s="1175" t="s">
        <v>3517</v>
      </c>
      <c r="G7178" t="s">
        <v>5387</v>
      </c>
      <c r="R7178" s="1175"/>
    </row>
    <row r="7179" spans="1:18">
      <c r="A7179">
        <v>7174</v>
      </c>
      <c r="B7179" s="7">
        <f>'BudgetSum 2-4'!J93</f>
        <v>0</v>
      </c>
      <c r="C7179" s="2" t="s">
        <v>5327</v>
      </c>
      <c r="D7179" t="b">
        <f t="shared" ca="1" si="114"/>
        <v>1</v>
      </c>
      <c r="E7179" cm="1">
        <f t="array" aca="1" ref="E7179" ca="1">IF(F7179&lt;&gt;"",INDIRECT("'"&amp;F7179&amp;"'!"&amp;G7179),"")</f>
        <v>0</v>
      </c>
      <c r="F7179" s="1175" t="s">
        <v>3517</v>
      </c>
      <c r="G7179" t="s">
        <v>5388</v>
      </c>
      <c r="R7179" s="1175"/>
    </row>
    <row r="7180" spans="1:18">
      <c r="A7180">
        <v>7175</v>
      </c>
      <c r="B7180" s="7">
        <f>'BudgetSum 2-4'!J95</f>
        <v>0</v>
      </c>
      <c r="C7180" s="2" t="s">
        <v>5327</v>
      </c>
      <c r="D7180" t="b">
        <f t="shared" ca="1" si="114"/>
        <v>1</v>
      </c>
      <c r="E7180" cm="1">
        <f t="array" aca="1" ref="E7180" ca="1">IF(F7180&lt;&gt;"",INDIRECT("'"&amp;F7180&amp;"'!"&amp;G7180),"")</f>
        <v>0</v>
      </c>
      <c r="F7180" s="1175" t="s">
        <v>3517</v>
      </c>
      <c r="G7180" t="s">
        <v>5389</v>
      </c>
      <c r="R7180" s="1175"/>
    </row>
    <row r="7181" spans="1:18">
      <c r="A7181">
        <v>7176</v>
      </c>
      <c r="B7181" s="7">
        <f>'BudgetSum 2-4'!J96</f>
        <v>0</v>
      </c>
      <c r="C7181" s="2" t="s">
        <v>5327</v>
      </c>
      <c r="D7181" t="b">
        <f t="shared" ca="1" si="114"/>
        <v>1</v>
      </c>
      <c r="E7181" cm="1">
        <f t="array" aca="1" ref="E7181" ca="1">IF(F7181&lt;&gt;"",INDIRECT("'"&amp;F7181&amp;"'!"&amp;G7181),"")</f>
        <v>0</v>
      </c>
      <c r="F7181" s="1175" t="s">
        <v>3517</v>
      </c>
      <c r="G7181" t="s">
        <v>5390</v>
      </c>
      <c r="R7181" s="1175"/>
    </row>
    <row r="7182" spans="1:18">
      <c r="A7182">
        <v>7177</v>
      </c>
      <c r="B7182" s="7">
        <f>'BudgetSum 2-4'!J97</f>
        <v>0</v>
      </c>
      <c r="C7182" s="2" t="s">
        <v>5327</v>
      </c>
      <c r="D7182" t="b">
        <f t="shared" ca="1" si="114"/>
        <v>1</v>
      </c>
      <c r="E7182" cm="1">
        <f t="array" aca="1" ref="E7182" ca="1">IF(F7182&lt;&gt;"",INDIRECT("'"&amp;F7182&amp;"'!"&amp;G7182),"")</f>
        <v>0</v>
      </c>
      <c r="F7182" s="1175" t="s">
        <v>3517</v>
      </c>
      <c r="G7182" t="s">
        <v>5391</v>
      </c>
      <c r="R7182" s="1175"/>
    </row>
    <row r="7183" spans="1:18" ht="15" customHeight="1">
      <c r="A7183">
        <v>7178</v>
      </c>
      <c r="B7183" s="7">
        <f>'BudgetSum 2-4'!J98</f>
        <v>0</v>
      </c>
      <c r="C7183" s="2" t="s">
        <v>5327</v>
      </c>
      <c r="D7183" t="b">
        <f t="shared" ca="1" si="114"/>
        <v>1</v>
      </c>
      <c r="E7183" cm="1">
        <f t="array" aca="1" ref="E7183" ca="1">IF(F7183&lt;&gt;"",INDIRECT("'"&amp;F7183&amp;"'!"&amp;G7183),"")</f>
        <v>0</v>
      </c>
      <c r="F7183" s="1175" t="s">
        <v>3517</v>
      </c>
      <c r="G7183" t="s">
        <v>5392</v>
      </c>
    </row>
    <row r="7184" spans="1:18">
      <c r="A7184">
        <v>7179</v>
      </c>
      <c r="B7184" s="7">
        <f>'BudgetSum 2-4'!J99</f>
        <v>0</v>
      </c>
      <c r="C7184" s="2" t="s">
        <v>5327</v>
      </c>
      <c r="D7184" t="b">
        <f t="shared" ca="1" si="114"/>
        <v>1</v>
      </c>
      <c r="E7184" cm="1">
        <f t="array" aca="1" ref="E7184" ca="1">IF(F7184&lt;&gt;"",INDIRECT("'"&amp;F7184&amp;"'!"&amp;G7184),"")</f>
        <v>0</v>
      </c>
      <c r="F7184" s="1175" t="s">
        <v>3517</v>
      </c>
      <c r="G7184" t="s">
        <v>4940</v>
      </c>
      <c r="R7184" s="1175"/>
    </row>
    <row r="7185" spans="1:18" ht="15" customHeight="1">
      <c r="A7185">
        <v>7180</v>
      </c>
      <c r="B7185" s="7">
        <f>'BudgetSum 2-4'!J101</f>
        <v>0</v>
      </c>
      <c r="C7185" s="2" t="s">
        <v>5327</v>
      </c>
      <c r="D7185" t="b">
        <f t="shared" ca="1" si="114"/>
        <v>1</v>
      </c>
      <c r="E7185" cm="1">
        <f t="array" aca="1" ref="E7185" ca="1">IF(F7185&lt;&gt;"",INDIRECT("'"&amp;F7185&amp;"'!"&amp;G7185),"")</f>
        <v>0</v>
      </c>
      <c r="F7185" s="1175" t="s">
        <v>3517</v>
      </c>
      <c r="G7185" t="s">
        <v>5393</v>
      </c>
      <c r="H7185" s="3"/>
      <c r="I7185" s="3"/>
      <c r="J7185" s="3"/>
    </row>
    <row r="7186" spans="1:18">
      <c r="A7186">
        <v>7181</v>
      </c>
      <c r="B7186" s="7">
        <f>'BudgetSum 2-4'!J102</f>
        <v>0</v>
      </c>
      <c r="C7186" s="2" t="s">
        <v>5327</v>
      </c>
      <c r="D7186" t="b">
        <f t="shared" ca="1" si="114"/>
        <v>1</v>
      </c>
      <c r="E7186" cm="1">
        <f t="array" aca="1" ref="E7186" ca="1">IF(F7186&lt;&gt;"",INDIRECT("'"&amp;F7186&amp;"'!"&amp;G7186),"")</f>
        <v>0</v>
      </c>
      <c r="F7186" s="1175" t="s">
        <v>3517</v>
      </c>
      <c r="G7186" t="s">
        <v>4916</v>
      </c>
      <c r="R7186" s="1175"/>
    </row>
    <row r="7187" spans="1:18">
      <c r="A7187">
        <v>7182</v>
      </c>
      <c r="B7187" s="7">
        <f>'BudgetSum 2-4'!J103</f>
        <v>0</v>
      </c>
      <c r="C7187" s="2" t="s">
        <v>5327</v>
      </c>
      <c r="D7187" t="b">
        <f t="shared" ca="1" si="114"/>
        <v>1</v>
      </c>
      <c r="E7187" cm="1">
        <f t="array" aca="1" ref="E7187" ca="1">IF(F7187&lt;&gt;"",INDIRECT("'"&amp;F7187&amp;"'!"&amp;G7187),"")</f>
        <v>0</v>
      </c>
      <c r="F7187" s="1175" t="s">
        <v>3517</v>
      </c>
      <c r="G7187" t="s">
        <v>4923</v>
      </c>
      <c r="R7187" s="1175"/>
    </row>
    <row r="7188" spans="1:18">
      <c r="A7188">
        <v>7183</v>
      </c>
      <c r="B7188" s="7">
        <f>'BudgetSum 2-4'!J104</f>
        <v>0</v>
      </c>
      <c r="C7188" s="2" t="s">
        <v>5327</v>
      </c>
      <c r="D7188" t="b">
        <f t="shared" ca="1" si="114"/>
        <v>1</v>
      </c>
      <c r="E7188" cm="1">
        <f t="array" aca="1" ref="E7188" ca="1">IF(F7188&lt;&gt;"",INDIRECT("'"&amp;F7188&amp;"'!"&amp;G7188),"")</f>
        <v>0</v>
      </c>
      <c r="F7188" s="1175" t="s">
        <v>3517</v>
      </c>
      <c r="G7188" t="s">
        <v>5394</v>
      </c>
      <c r="R7188" s="1175"/>
    </row>
    <row r="7189" spans="1:18">
      <c r="A7189">
        <v>7184</v>
      </c>
      <c r="B7189" s="7">
        <f>'BudgetSum 2-4'!J107</f>
        <v>0</v>
      </c>
      <c r="C7189" s="2" t="s">
        <v>5327</v>
      </c>
      <c r="D7189" t="b">
        <f t="shared" ca="1" si="114"/>
        <v>1</v>
      </c>
      <c r="E7189" cm="1">
        <f t="array" aca="1" ref="E7189" ca="1">IF(F7189&lt;&gt;"",INDIRECT("'"&amp;F7189&amp;"'!"&amp;G7189),"")</f>
        <v>0</v>
      </c>
      <c r="F7189" s="1175" t="s">
        <v>3517</v>
      </c>
      <c r="G7189" t="s">
        <v>5395</v>
      </c>
      <c r="R7189" s="1175"/>
    </row>
    <row r="7190" spans="1:18">
      <c r="A7190">
        <v>7185</v>
      </c>
      <c r="B7190" s="7">
        <f>'BudgetSum 2-4'!J108</f>
        <v>0</v>
      </c>
      <c r="C7190" s="2" t="s">
        <v>5327</v>
      </c>
      <c r="D7190" t="b">
        <f t="shared" ca="1" si="114"/>
        <v>1</v>
      </c>
      <c r="E7190" cm="1">
        <f t="array" aca="1" ref="E7190" ca="1">IF(F7190&lt;&gt;"",INDIRECT("'"&amp;F7190&amp;"'!"&amp;G7190),"")</f>
        <v>0</v>
      </c>
      <c r="F7190" s="1175" t="s">
        <v>3517</v>
      </c>
      <c r="G7190" t="s">
        <v>5396</v>
      </c>
      <c r="R7190" s="1175"/>
    </row>
    <row r="7191" spans="1:18">
      <c r="A7191">
        <v>7186</v>
      </c>
      <c r="B7191" s="7">
        <f>'BudgetSum 2-4'!J109</f>
        <v>0</v>
      </c>
      <c r="C7191" s="2" t="s">
        <v>5327</v>
      </c>
      <c r="D7191" t="b">
        <f t="shared" ca="1" si="114"/>
        <v>1</v>
      </c>
      <c r="E7191" cm="1">
        <f t="array" aca="1" ref="E7191" ca="1">IF(F7191&lt;&gt;"",INDIRECT("'"&amp;F7191&amp;"'!"&amp;G7191),"")</f>
        <v>0</v>
      </c>
      <c r="F7191" s="1175" t="s">
        <v>3517</v>
      </c>
      <c r="G7191" t="s">
        <v>4939</v>
      </c>
      <c r="R7191" s="1175"/>
    </row>
    <row r="7192" spans="1:18">
      <c r="A7192">
        <v>7187</v>
      </c>
      <c r="B7192" s="7">
        <f>'BudgetSum 2-4'!J110</f>
        <v>0</v>
      </c>
      <c r="C7192" s="2" t="s">
        <v>5327</v>
      </c>
      <c r="D7192" t="b">
        <f t="shared" ca="1" si="114"/>
        <v>1</v>
      </c>
      <c r="E7192" cm="1">
        <f t="array" aca="1" ref="E7192" ca="1">IF(F7192&lt;&gt;"",INDIRECT("'"&amp;F7192&amp;"'!"&amp;G7192),"")</f>
        <v>0</v>
      </c>
      <c r="F7192" s="1175" t="s">
        <v>3517</v>
      </c>
      <c r="G7192" t="s">
        <v>4941</v>
      </c>
      <c r="R7192" s="1175"/>
    </row>
    <row r="7193" spans="1:18">
      <c r="A7193">
        <v>7188</v>
      </c>
      <c r="B7193" s="7">
        <f>'BudgetSum 2-4'!J113</f>
        <v>0</v>
      </c>
      <c r="C7193" s="2" t="s">
        <v>5327</v>
      </c>
      <c r="D7193" t="b">
        <f t="shared" ca="1" si="114"/>
        <v>1</v>
      </c>
      <c r="E7193" cm="1">
        <f t="array" aca="1" ref="E7193" ca="1">IF(F7193&lt;&gt;"",INDIRECT("'"&amp;F7193&amp;"'!"&amp;G7193),"")</f>
        <v>0</v>
      </c>
      <c r="F7193" s="1175" t="s">
        <v>3517</v>
      </c>
      <c r="G7193" t="s">
        <v>5397</v>
      </c>
      <c r="R7193" s="1175"/>
    </row>
    <row r="7194" spans="1:18">
      <c r="A7194">
        <v>7189</v>
      </c>
      <c r="B7194" s="7">
        <f>'BudgetSum 2-4'!J116</f>
        <v>0</v>
      </c>
      <c r="C7194" s="2" t="s">
        <v>5327</v>
      </c>
      <c r="D7194" t="b">
        <f t="shared" ca="1" si="114"/>
        <v>1</v>
      </c>
      <c r="E7194" cm="1">
        <f t="array" aca="1" ref="E7194" ca="1">IF(F7194&lt;&gt;"",INDIRECT("'"&amp;F7194&amp;"'!"&amp;G7194),"")</f>
        <v>0</v>
      </c>
      <c r="F7194" s="1175" t="s">
        <v>3517</v>
      </c>
      <c r="G7194" t="s">
        <v>5094</v>
      </c>
      <c r="R7194" s="1175"/>
    </row>
    <row r="7195" spans="1:18" ht="15" customHeight="1">
      <c r="A7195">
        <v>7190</v>
      </c>
      <c r="B7195" s="7">
        <f>'BudgetSum 2-4'!J117</f>
        <v>0</v>
      </c>
      <c r="C7195" s="2" t="s">
        <v>5327</v>
      </c>
      <c r="D7195" t="b">
        <f t="shared" ca="1" si="114"/>
        <v>1</v>
      </c>
      <c r="E7195" cm="1">
        <f t="array" aca="1" ref="E7195" ca="1">IF(F7195&lt;&gt;"",INDIRECT("'"&amp;F7195&amp;"'!"&amp;G7195),"")</f>
        <v>0</v>
      </c>
      <c r="F7195" s="1175" t="s">
        <v>3517</v>
      </c>
      <c r="G7195" t="s">
        <v>5398</v>
      </c>
    </row>
    <row r="7196" spans="1:18" ht="15" customHeight="1">
      <c r="A7196">
        <v>7191</v>
      </c>
      <c r="B7196" s="7">
        <f>'BudgetSum 2-4'!J118</f>
        <v>0</v>
      </c>
      <c r="C7196" s="2" t="s">
        <v>5327</v>
      </c>
      <c r="D7196" t="b">
        <f t="shared" ca="1" si="114"/>
        <v>1</v>
      </c>
      <c r="E7196" cm="1">
        <f t="array" aca="1" ref="E7196" ca="1">IF(F7196&lt;&gt;"",INDIRECT("'"&amp;F7196&amp;"'!"&amp;G7196),"")</f>
        <v>0</v>
      </c>
      <c r="F7196" s="1175" t="s">
        <v>3517</v>
      </c>
      <c r="G7196" t="s">
        <v>5399</v>
      </c>
      <c r="H7196" s="3"/>
      <c r="I7196" s="3"/>
      <c r="J7196" s="3"/>
    </row>
    <row r="7197" spans="1:18" ht="15" customHeight="1">
      <c r="A7197">
        <v>7192</v>
      </c>
      <c r="B7197" s="7">
        <f>'BudgetSum 2-4'!K91</f>
        <v>0</v>
      </c>
      <c r="C7197" s="2" t="s">
        <v>5327</v>
      </c>
      <c r="D7197" t="b">
        <f t="shared" ca="1" si="114"/>
        <v>1</v>
      </c>
      <c r="E7197" cm="1">
        <f t="array" aca="1" ref="E7197" ca="1">IF(F7197&lt;&gt;"",INDIRECT("'"&amp;F7197&amp;"'!"&amp;G7197),"")</f>
        <v>0</v>
      </c>
      <c r="F7197" s="1175" t="s">
        <v>3517</v>
      </c>
      <c r="G7197" t="s">
        <v>5077</v>
      </c>
      <c r="H7197" s="3"/>
      <c r="I7197" s="3"/>
      <c r="J7197" s="3"/>
    </row>
    <row r="7198" spans="1:18" ht="15" customHeight="1">
      <c r="A7198">
        <v>7193</v>
      </c>
      <c r="B7198" s="7">
        <f>'BudgetSum 2-4'!K93</f>
        <v>0</v>
      </c>
      <c r="C7198" s="2" t="s">
        <v>5327</v>
      </c>
      <c r="D7198" t="b">
        <f t="shared" ca="1" si="114"/>
        <v>1</v>
      </c>
      <c r="E7198" cm="1">
        <f t="array" aca="1" ref="E7198" ca="1">IF(F7198&lt;&gt;"",INDIRECT("'"&amp;F7198&amp;"'!"&amp;G7198),"")</f>
        <v>0</v>
      </c>
      <c r="F7198" s="1175" t="s">
        <v>3517</v>
      </c>
      <c r="G7198" t="s">
        <v>5081</v>
      </c>
      <c r="H7198" s="3"/>
      <c r="I7198" s="3"/>
      <c r="J7198" s="3"/>
    </row>
    <row r="7199" spans="1:18" ht="15" customHeight="1">
      <c r="A7199">
        <v>7194</v>
      </c>
      <c r="B7199" s="7">
        <f>'BudgetSum 2-4'!K95</f>
        <v>0</v>
      </c>
      <c r="C7199" s="2" t="s">
        <v>5327</v>
      </c>
      <c r="D7199" t="b">
        <f t="shared" ca="1" si="114"/>
        <v>1</v>
      </c>
      <c r="E7199" cm="1">
        <f t="array" aca="1" ref="E7199" ca="1">IF(F7199&lt;&gt;"",INDIRECT("'"&amp;F7199&amp;"'!"&amp;G7199),"")</f>
        <v>0</v>
      </c>
      <c r="F7199" s="1175" t="s">
        <v>3517</v>
      </c>
      <c r="G7199" t="s">
        <v>5083</v>
      </c>
      <c r="H7199" s="3"/>
      <c r="I7199" s="3"/>
      <c r="J7199" s="3"/>
    </row>
    <row r="7200" spans="1:18" ht="15" customHeight="1">
      <c r="A7200">
        <v>7195</v>
      </c>
      <c r="B7200" s="7">
        <f>'BudgetSum 2-4'!K96</f>
        <v>0</v>
      </c>
      <c r="C7200" s="2" t="s">
        <v>5327</v>
      </c>
      <c r="D7200" t="b">
        <f t="shared" ca="1" si="114"/>
        <v>1</v>
      </c>
      <c r="E7200" cm="1">
        <f t="array" aca="1" ref="E7200" ca="1">IF(F7200&lt;&gt;"",INDIRECT("'"&amp;F7200&amp;"'!"&amp;G7200),"")</f>
        <v>0</v>
      </c>
      <c r="F7200" s="1175" t="s">
        <v>3517</v>
      </c>
      <c r="G7200" t="s">
        <v>5085</v>
      </c>
      <c r="H7200" s="3"/>
      <c r="I7200" s="3"/>
      <c r="J7200" s="3"/>
    </row>
    <row r="7201" spans="1:18" ht="15" customHeight="1">
      <c r="A7201">
        <v>7196</v>
      </c>
      <c r="B7201" s="7">
        <f>'BudgetSum 2-4'!K97</f>
        <v>0</v>
      </c>
      <c r="C7201" s="2" t="s">
        <v>5327</v>
      </c>
      <c r="D7201" t="b">
        <f t="shared" ca="1" si="114"/>
        <v>1</v>
      </c>
      <c r="E7201" cm="1">
        <f t="array" aca="1" ref="E7201" ca="1">IF(F7201&lt;&gt;"",INDIRECT("'"&amp;F7201&amp;"'!"&amp;G7201),"")</f>
        <v>0</v>
      </c>
      <c r="F7201" s="1175" t="s">
        <v>3517</v>
      </c>
      <c r="G7201" t="s">
        <v>5087</v>
      </c>
      <c r="H7201" s="3"/>
      <c r="I7201" s="3"/>
      <c r="J7201" s="3"/>
    </row>
    <row r="7202" spans="1:18" ht="15" customHeight="1">
      <c r="A7202">
        <v>7197</v>
      </c>
      <c r="B7202" s="7">
        <f>'BudgetSum 2-4'!K98</f>
        <v>0</v>
      </c>
      <c r="C7202" s="2" t="s">
        <v>5327</v>
      </c>
      <c r="D7202" t="b">
        <f t="shared" ca="1" si="114"/>
        <v>1</v>
      </c>
      <c r="E7202" cm="1">
        <f t="array" aca="1" ref="E7202" ca="1">IF(F7202&lt;&gt;"",INDIRECT("'"&amp;F7202&amp;"'!"&amp;G7202),"")</f>
        <v>0</v>
      </c>
      <c r="F7202" s="1175" t="s">
        <v>3517</v>
      </c>
      <c r="G7202" t="s">
        <v>5089</v>
      </c>
      <c r="H7202" s="3"/>
      <c r="I7202" s="3"/>
      <c r="J7202" s="3"/>
    </row>
    <row r="7203" spans="1:18" ht="15" customHeight="1">
      <c r="A7203">
        <v>7198</v>
      </c>
      <c r="B7203" s="7">
        <f>'BudgetSum 2-4'!K99</f>
        <v>0</v>
      </c>
      <c r="C7203" s="2" t="s">
        <v>5327</v>
      </c>
      <c r="D7203" t="b">
        <f t="shared" ca="1" si="114"/>
        <v>1</v>
      </c>
      <c r="E7203" cm="1">
        <f t="array" aca="1" ref="E7203" ca="1">IF(F7203&lt;&gt;"",INDIRECT("'"&amp;F7203&amp;"'!"&amp;G7203),"")</f>
        <v>0</v>
      </c>
      <c r="F7203" s="1175" t="s">
        <v>3517</v>
      </c>
      <c r="G7203" t="s">
        <v>4856</v>
      </c>
      <c r="H7203" s="3"/>
      <c r="I7203" s="3"/>
      <c r="J7203" s="3"/>
    </row>
    <row r="7204" spans="1:18" ht="15" customHeight="1">
      <c r="A7204">
        <v>7199</v>
      </c>
      <c r="B7204" s="7">
        <f>'BudgetSum 2-4'!K102</f>
        <v>0</v>
      </c>
      <c r="C7204" s="2" t="s">
        <v>5327</v>
      </c>
      <c r="D7204" t="b">
        <f t="shared" ca="1" si="114"/>
        <v>1</v>
      </c>
      <c r="E7204" cm="1">
        <f t="array" aca="1" ref="E7204" ca="1">IF(F7204&lt;&gt;"",INDIRECT("'"&amp;F7204&amp;"'!"&amp;G7204),"")</f>
        <v>0</v>
      </c>
      <c r="F7204" s="1175" t="s">
        <v>3517</v>
      </c>
      <c r="G7204" t="s">
        <v>4183</v>
      </c>
      <c r="H7204" s="3"/>
      <c r="I7204" s="3"/>
      <c r="J7204" s="3"/>
    </row>
    <row r="7205" spans="1:18" ht="15" customHeight="1">
      <c r="A7205">
        <v>7200</v>
      </c>
      <c r="B7205" s="7">
        <f>'BudgetSum 2-4'!K104</f>
        <v>0</v>
      </c>
      <c r="C7205" s="2" t="s">
        <v>5327</v>
      </c>
      <c r="D7205" t="b">
        <f t="shared" ca="1" si="114"/>
        <v>1</v>
      </c>
      <c r="E7205" cm="1">
        <f t="array" aca="1" ref="E7205" ca="1">IF(F7205&lt;&gt;"",INDIRECT("'"&amp;F7205&amp;"'!"&amp;G7205),"")</f>
        <v>0</v>
      </c>
      <c r="F7205" s="1175" t="s">
        <v>3517</v>
      </c>
      <c r="G7205" t="s">
        <v>3912</v>
      </c>
      <c r="H7205" s="3"/>
      <c r="I7205" s="3"/>
      <c r="J7205" s="3"/>
    </row>
    <row r="7206" spans="1:18" ht="15" customHeight="1">
      <c r="A7206">
        <v>7201</v>
      </c>
      <c r="B7206" s="7">
        <f>'BudgetSum 2-4'!K105</f>
        <v>0</v>
      </c>
      <c r="C7206" s="2" t="s">
        <v>5327</v>
      </c>
      <c r="D7206" t="b">
        <f t="shared" ca="1" si="114"/>
        <v>1</v>
      </c>
      <c r="E7206" cm="1">
        <f t="array" aca="1" ref="E7206" ca="1">IF(F7206&lt;&gt;"",INDIRECT("'"&amp;F7206&amp;"'!"&amp;G7206),"")</f>
        <v>0</v>
      </c>
      <c r="F7206" s="1175" t="s">
        <v>3517</v>
      </c>
      <c r="G7206" t="s">
        <v>4933</v>
      </c>
      <c r="H7206" s="3"/>
      <c r="I7206" s="3"/>
      <c r="J7206" s="3"/>
    </row>
    <row r="7207" spans="1:18" ht="15" customHeight="1">
      <c r="A7207">
        <v>7202</v>
      </c>
      <c r="B7207" s="7">
        <f>'BudgetSum 2-4'!K106</f>
        <v>0</v>
      </c>
      <c r="C7207" s="2" t="s">
        <v>5327</v>
      </c>
      <c r="D7207" t="b">
        <f t="shared" ca="1" si="114"/>
        <v>1</v>
      </c>
      <c r="E7207" cm="1">
        <f t="array" aca="1" ref="E7207" ca="1">IF(F7207&lt;&gt;"",INDIRECT("'"&amp;F7207&amp;"'!"&amp;G7207),"")</f>
        <v>0</v>
      </c>
      <c r="F7207" s="1175" t="s">
        <v>3517</v>
      </c>
      <c r="G7207" t="s">
        <v>5400</v>
      </c>
      <c r="H7207" s="3"/>
      <c r="I7207" s="3"/>
      <c r="J7207" s="3"/>
    </row>
    <row r="7208" spans="1:18" ht="15" customHeight="1">
      <c r="A7208">
        <v>7203</v>
      </c>
      <c r="B7208" s="7">
        <f>'BudgetSum 2-4'!K107</f>
        <v>0</v>
      </c>
      <c r="C7208" s="2" t="s">
        <v>5327</v>
      </c>
      <c r="D7208" t="b">
        <f t="shared" ca="1" si="114"/>
        <v>1</v>
      </c>
      <c r="E7208" cm="1">
        <f t="array" aca="1" ref="E7208" ca="1">IF(F7208&lt;&gt;"",INDIRECT("'"&amp;F7208&amp;"'!"&amp;G7208),"")</f>
        <v>0</v>
      </c>
      <c r="F7208" s="1175" t="s">
        <v>3517</v>
      </c>
      <c r="G7208" t="s">
        <v>3913</v>
      </c>
      <c r="H7208" s="3"/>
      <c r="I7208" s="3"/>
      <c r="J7208" s="3"/>
    </row>
    <row r="7209" spans="1:18" ht="15" customHeight="1">
      <c r="A7209">
        <v>7204</v>
      </c>
      <c r="B7209" s="7">
        <f>'BudgetSum 2-4'!K108</f>
        <v>0</v>
      </c>
      <c r="C7209" s="2" t="s">
        <v>5327</v>
      </c>
      <c r="D7209" t="b">
        <f t="shared" ca="1" si="114"/>
        <v>1</v>
      </c>
      <c r="E7209" cm="1">
        <f t="array" aca="1" ref="E7209" ca="1">IF(F7209&lt;&gt;"",INDIRECT("'"&amp;F7209&amp;"'!"&amp;G7209),"")</f>
        <v>0</v>
      </c>
      <c r="F7209" s="1175" t="s">
        <v>3517</v>
      </c>
      <c r="G7209" t="s">
        <v>3914</v>
      </c>
      <c r="H7209" s="3"/>
      <c r="I7209" s="3"/>
      <c r="J7209" s="3"/>
    </row>
    <row r="7210" spans="1:18" ht="15" customHeight="1">
      <c r="A7210">
        <v>7205</v>
      </c>
      <c r="B7210" s="7">
        <f>'BudgetSum 2-4'!K109</f>
        <v>0</v>
      </c>
      <c r="C7210" s="2" t="s">
        <v>5327</v>
      </c>
      <c r="D7210" t="b">
        <f t="shared" ca="1" si="114"/>
        <v>1</v>
      </c>
      <c r="E7210" cm="1">
        <f t="array" aca="1" ref="E7210" ca="1">IF(F7210&lt;&gt;"",INDIRECT("'"&amp;F7210&amp;"'!"&amp;G7210),"")</f>
        <v>0</v>
      </c>
      <c r="F7210" s="1175" t="s">
        <v>3517</v>
      </c>
      <c r="G7210" t="s">
        <v>4231</v>
      </c>
      <c r="H7210" s="3"/>
      <c r="I7210" s="3"/>
      <c r="J7210" s="3"/>
    </row>
    <row r="7211" spans="1:18">
      <c r="A7211">
        <v>7206</v>
      </c>
      <c r="B7211" s="7">
        <f>'BudgetSum 2-4'!K110</f>
        <v>0</v>
      </c>
      <c r="C7211" s="2" t="s">
        <v>5327</v>
      </c>
      <c r="D7211" t="b">
        <f t="shared" ca="1" si="114"/>
        <v>1</v>
      </c>
      <c r="E7211" cm="1">
        <f t="array" aca="1" ref="E7211" ca="1">IF(F7211&lt;&gt;"",INDIRECT("'"&amp;F7211&amp;"'!"&amp;G7211),"")</f>
        <v>0</v>
      </c>
      <c r="F7211" s="1175" t="s">
        <v>3517</v>
      </c>
      <c r="G7211" t="s">
        <v>4232</v>
      </c>
      <c r="R7211" s="1175"/>
    </row>
    <row r="7212" spans="1:18" ht="15" customHeight="1">
      <c r="A7212">
        <v>7207</v>
      </c>
      <c r="B7212" s="7">
        <f>'BudgetSum 2-4'!K113</f>
        <v>0</v>
      </c>
      <c r="C7212" s="2" t="s">
        <v>5327</v>
      </c>
      <c r="D7212" t="b">
        <f t="shared" ca="1" si="114"/>
        <v>1</v>
      </c>
      <c r="E7212" cm="1">
        <f t="array" aca="1" ref="E7212" ca="1">IF(F7212&lt;&gt;"",INDIRECT("'"&amp;F7212&amp;"'!"&amp;G7212),"")</f>
        <v>0</v>
      </c>
      <c r="F7212" s="1175" t="s">
        <v>3517</v>
      </c>
      <c r="G7212" t="s">
        <v>5220</v>
      </c>
      <c r="H7212" s="3"/>
      <c r="I7212" s="3"/>
      <c r="J7212" s="3"/>
    </row>
    <row r="7213" spans="1:18">
      <c r="A7213">
        <v>7208</v>
      </c>
      <c r="B7213" s="7">
        <f>'BudgetSum 2-4'!K116</f>
        <v>0</v>
      </c>
      <c r="C7213" s="2" t="s">
        <v>5327</v>
      </c>
      <c r="D7213" t="b">
        <f t="shared" ca="1" si="114"/>
        <v>1</v>
      </c>
      <c r="E7213" cm="1">
        <f t="array" aca="1" ref="E7213" ca="1">IF(F7213&lt;&gt;"",INDIRECT("'"&amp;F7213&amp;"'!"&amp;G7213),"")</f>
        <v>0</v>
      </c>
      <c r="F7213" s="1175" t="s">
        <v>3517</v>
      </c>
      <c r="G7213" t="s">
        <v>3917</v>
      </c>
      <c r="R7213" s="1175"/>
    </row>
    <row r="7214" spans="1:18">
      <c r="A7214">
        <v>7209</v>
      </c>
      <c r="B7214" s="7">
        <f>'BudgetSum 2-4'!K117</f>
        <v>0</v>
      </c>
      <c r="C7214" s="2" t="s">
        <v>5327</v>
      </c>
      <c r="D7214" t="b">
        <f t="shared" ca="1" si="114"/>
        <v>1</v>
      </c>
      <c r="E7214" cm="1">
        <f t="array" aca="1" ref="E7214" ca="1">IF(F7214&lt;&gt;"",INDIRECT("'"&amp;F7214&amp;"'!"&amp;G7214),"")</f>
        <v>0</v>
      </c>
      <c r="F7214" s="1175" t="s">
        <v>3517</v>
      </c>
      <c r="G7214" t="s">
        <v>5401</v>
      </c>
      <c r="R7214" s="1175"/>
    </row>
    <row r="7215" spans="1:18">
      <c r="A7215">
        <v>7210</v>
      </c>
      <c r="B7215" s="7">
        <f>'BudgetSum 2-4'!K118</f>
        <v>0</v>
      </c>
      <c r="C7215" s="2" t="s">
        <v>5327</v>
      </c>
      <c r="D7215" t="b">
        <f t="shared" ca="1" si="114"/>
        <v>1</v>
      </c>
      <c r="E7215" cm="1">
        <f t="array" aca="1" ref="E7215" ca="1">IF(F7215&lt;&gt;"",INDIRECT("'"&amp;F7215&amp;"'!"&amp;G7215),"")</f>
        <v>0</v>
      </c>
      <c r="F7215" s="1175" t="s">
        <v>3517</v>
      </c>
      <c r="G7215" t="s">
        <v>3918</v>
      </c>
      <c r="R7215" s="1175"/>
    </row>
    <row r="7216" spans="1:18">
      <c r="A7216">
        <v>7211</v>
      </c>
      <c r="B7216" s="7">
        <f>'CashSum 5'!C23</f>
        <v>3347</v>
      </c>
      <c r="C7216" s="2" t="s">
        <v>5402</v>
      </c>
      <c r="D7216" t="b">
        <f t="shared" ca="1" si="114"/>
        <v>1</v>
      </c>
      <c r="E7216" cm="1">
        <f t="array" aca="1" ref="E7216" ca="1">IF(F7216&lt;&gt;"",INDIRECT("'"&amp;F7216&amp;"'!"&amp;G7216),"")</f>
        <v>3347</v>
      </c>
      <c r="F7216" s="1175" t="s">
        <v>3525</v>
      </c>
      <c r="G7216" t="s">
        <v>4899</v>
      </c>
      <c r="R7216" s="1175"/>
    </row>
    <row r="7217" spans="1:18">
      <c r="A7217">
        <v>7212</v>
      </c>
      <c r="B7217" s="7">
        <f>'CashSum 5'!C24</f>
        <v>1200</v>
      </c>
      <c r="C7217" s="2" t="s">
        <v>5402</v>
      </c>
      <c r="D7217" t="b">
        <f t="shared" ca="1" si="114"/>
        <v>1</v>
      </c>
      <c r="E7217" cm="1">
        <f t="array" aca="1" ref="E7217" ca="1">IF(F7217&lt;&gt;"",INDIRECT("'"&amp;F7217&amp;"'!"&amp;G7217),"")</f>
        <v>1200</v>
      </c>
      <c r="F7217" s="1175" t="s">
        <v>3525</v>
      </c>
      <c r="G7217" t="s">
        <v>4619</v>
      </c>
      <c r="R7217" s="1175"/>
    </row>
    <row r="7218" spans="1:18">
      <c r="A7218">
        <v>7213</v>
      </c>
      <c r="B7218" s="7">
        <f>'CashSum 5'!C25</f>
        <v>4547</v>
      </c>
      <c r="C7218" s="2" t="s">
        <v>5402</v>
      </c>
      <c r="D7218" t="b">
        <f t="shared" ca="1" si="114"/>
        <v>1</v>
      </c>
      <c r="E7218" cm="1">
        <f t="array" aca="1" ref="E7218" ca="1">IF(F7218&lt;&gt;"",INDIRECT("'"&amp;F7218&amp;"'!"&amp;G7218),"")</f>
        <v>4547</v>
      </c>
      <c r="F7218" s="1175" t="s">
        <v>3525</v>
      </c>
      <c r="G7218" t="s">
        <v>4620</v>
      </c>
      <c r="R7218" s="1175"/>
    </row>
    <row r="7219" spans="1:18">
      <c r="A7219">
        <v>7214</v>
      </c>
      <c r="B7219" s="7">
        <f>'CashSum 5'!C26</f>
        <v>1200</v>
      </c>
      <c r="C7219" s="2" t="s">
        <v>5402</v>
      </c>
      <c r="D7219" t="b">
        <f t="shared" ca="1" si="114"/>
        <v>1</v>
      </c>
      <c r="E7219" cm="1">
        <f t="array" aca="1" ref="E7219" ca="1">IF(F7219&lt;&gt;"",INDIRECT("'"&amp;F7219&amp;"'!"&amp;G7219),"")</f>
        <v>1200</v>
      </c>
      <c r="F7219" s="1175" t="s">
        <v>3525</v>
      </c>
      <c r="G7219" t="s">
        <v>3630</v>
      </c>
      <c r="R7219" s="1175"/>
    </row>
    <row r="7220" spans="1:18">
      <c r="A7220">
        <v>7215</v>
      </c>
      <c r="B7220" s="7">
        <f>'CashSum 5'!C27</f>
        <v>3347</v>
      </c>
      <c r="C7220" s="2" t="s">
        <v>5402</v>
      </c>
      <c r="D7220" t="b">
        <f t="shared" ca="1" si="114"/>
        <v>1</v>
      </c>
      <c r="E7220" cm="1">
        <f t="array" aca="1" ref="E7220" ca="1">IF(F7220&lt;&gt;"",INDIRECT("'"&amp;F7220&amp;"'!"&amp;G7220),"")</f>
        <v>3347</v>
      </c>
      <c r="F7220" s="1175" t="s">
        <v>3525</v>
      </c>
      <c r="G7220" t="s">
        <v>4900</v>
      </c>
      <c r="R7220" s="1175"/>
    </row>
    <row r="7221" spans="1:18">
      <c r="A7221">
        <v>7216</v>
      </c>
      <c r="B7221" s="7">
        <f>'CashSum 5'!C29</f>
        <v>292355</v>
      </c>
      <c r="C7221" s="2" t="s">
        <v>5402</v>
      </c>
      <c r="D7221" t="b">
        <f t="shared" ca="1" si="114"/>
        <v>1</v>
      </c>
      <c r="E7221" cm="1">
        <f t="array" aca="1" ref="E7221" ca="1">IF(F7221&lt;&gt;"",INDIRECT("'"&amp;F7221&amp;"'!"&amp;G7221),"")</f>
        <v>292355</v>
      </c>
      <c r="F7221" s="1175" t="s">
        <v>3525</v>
      </c>
      <c r="G7221" t="s">
        <v>4614</v>
      </c>
      <c r="R7221" s="1175"/>
    </row>
    <row r="7222" spans="1:18" ht="15" customHeight="1">
      <c r="A7222">
        <v>7217</v>
      </c>
      <c r="B7222" s="7">
        <f>'CashSum 5'!C30</f>
        <v>1328921</v>
      </c>
      <c r="C7222" s="2" t="s">
        <v>5402</v>
      </c>
      <c r="D7222" t="b">
        <f t="shared" ca="1" si="114"/>
        <v>1</v>
      </c>
      <c r="E7222" cm="1">
        <f t="array" aca="1" ref="E7222" ca="1">IF(F7222&lt;&gt;"",INDIRECT("'"&amp;F7222&amp;"'!"&amp;G7222),"")</f>
        <v>1328921</v>
      </c>
      <c r="F7222" s="1175" t="s">
        <v>3525</v>
      </c>
      <c r="G7222" t="s">
        <v>4219</v>
      </c>
    </row>
    <row r="7223" spans="1:18">
      <c r="A7223">
        <v>7218</v>
      </c>
      <c r="B7223" s="7">
        <f>'CashSum 5'!C31</f>
        <v>0</v>
      </c>
      <c r="C7223" s="2" t="s">
        <v>5402</v>
      </c>
      <c r="D7223" t="b">
        <f t="shared" ca="1" si="114"/>
        <v>1</v>
      </c>
      <c r="E7223" cm="1">
        <f t="array" aca="1" ref="E7223" ca="1">IF(F7223&lt;&gt;"",INDIRECT("'"&amp;F7223&amp;"'!"&amp;G7223),"")</f>
        <v>0</v>
      </c>
      <c r="F7223" s="1175" t="s">
        <v>3525</v>
      </c>
      <c r="G7223" t="s">
        <v>4901</v>
      </c>
      <c r="R7223" s="1175"/>
    </row>
    <row r="7224" spans="1:18">
      <c r="A7224">
        <v>7219</v>
      </c>
      <c r="B7224" s="7">
        <f>'CashSum 5'!C32</f>
        <v>1328921</v>
      </c>
      <c r="C7224" s="2" t="s">
        <v>5402</v>
      </c>
      <c r="D7224" t="b">
        <f t="shared" ca="1" si="114"/>
        <v>1</v>
      </c>
      <c r="E7224" cm="1">
        <f t="array" aca="1" ref="E7224" ca="1">IF(F7224&lt;&gt;"",INDIRECT("'"&amp;F7224&amp;"'!"&amp;G7224),"")</f>
        <v>1328921</v>
      </c>
      <c r="F7224" s="1175" t="s">
        <v>3525</v>
      </c>
      <c r="G7224" t="s">
        <v>4621</v>
      </c>
      <c r="R7224" s="1175"/>
    </row>
    <row r="7225" spans="1:18">
      <c r="A7225">
        <v>7220</v>
      </c>
      <c r="B7225" s="7">
        <f>'CashSum 5'!C33</f>
        <v>1621276</v>
      </c>
      <c r="C7225" s="2" t="s">
        <v>5402</v>
      </c>
      <c r="D7225" t="b">
        <f t="shared" ca="1" si="114"/>
        <v>1</v>
      </c>
      <c r="E7225" cm="1">
        <f t="array" aca="1" ref="E7225" ca="1">IF(F7225&lt;&gt;"",INDIRECT("'"&amp;F7225&amp;"'!"&amp;G7225),"")</f>
        <v>1621276</v>
      </c>
      <c r="F7225" s="1175" t="s">
        <v>3525</v>
      </c>
      <c r="G7225" t="s">
        <v>4622</v>
      </c>
      <c r="R7225" s="1175"/>
    </row>
    <row r="7226" spans="1:18">
      <c r="A7226">
        <v>7221</v>
      </c>
      <c r="B7226" s="7">
        <f>'CashSum 5'!C34</f>
        <v>1328921</v>
      </c>
      <c r="C7226" s="2" t="s">
        <v>5402</v>
      </c>
      <c r="D7226" t="b">
        <f t="shared" ca="1" si="114"/>
        <v>1</v>
      </c>
      <c r="E7226" cm="1">
        <f t="array" aca="1" ref="E7226" ca="1">IF(F7226&lt;&gt;"",INDIRECT("'"&amp;F7226&amp;"'!"&amp;G7226),"")</f>
        <v>1328921</v>
      </c>
      <c r="F7226" s="1175" t="s">
        <v>3525</v>
      </c>
      <c r="G7226" t="s">
        <v>3646</v>
      </c>
      <c r="R7226" s="1175"/>
    </row>
    <row r="7227" spans="1:18">
      <c r="A7227">
        <v>7222</v>
      </c>
      <c r="B7227" s="7">
        <f>'CashSum 5'!C35</f>
        <v>0</v>
      </c>
      <c r="C7227" s="2" t="s">
        <v>5402</v>
      </c>
      <c r="D7227" t="b">
        <f t="shared" ca="1" si="114"/>
        <v>1</v>
      </c>
      <c r="E7227" cm="1">
        <f t="array" aca="1" ref="E7227" ca="1">IF(F7227&lt;&gt;"",INDIRECT("'"&amp;F7227&amp;"'!"&amp;G7227),"")</f>
        <v>0</v>
      </c>
      <c r="F7227" s="1175" t="s">
        <v>3525</v>
      </c>
      <c r="G7227" t="s">
        <v>3632</v>
      </c>
      <c r="R7227" s="1175"/>
    </row>
    <row r="7228" spans="1:18">
      <c r="A7228">
        <v>7223</v>
      </c>
      <c r="B7228" s="7">
        <f>'CashSum 5'!C36</f>
        <v>1328921</v>
      </c>
      <c r="C7228" s="2" t="s">
        <v>5402</v>
      </c>
      <c r="D7228" t="b">
        <f t="shared" ca="1" si="114"/>
        <v>1</v>
      </c>
      <c r="E7228" cm="1">
        <f t="array" aca="1" ref="E7228" ca="1">IF(F7228&lt;&gt;"",INDIRECT("'"&amp;F7228&amp;"'!"&amp;G7228),"")</f>
        <v>1328921</v>
      </c>
      <c r="F7228" s="1175" t="s">
        <v>3525</v>
      </c>
      <c r="G7228" t="s">
        <v>3633</v>
      </c>
      <c r="R7228" s="1175"/>
    </row>
    <row r="7229" spans="1:18">
      <c r="A7229">
        <v>7224</v>
      </c>
      <c r="B7229" s="7">
        <f>'CashSum 5'!C37</f>
        <v>292355</v>
      </c>
      <c r="C7229" s="2" t="s">
        <v>5402</v>
      </c>
      <c r="D7229" t="b">
        <f t="shared" ca="1" si="114"/>
        <v>1</v>
      </c>
      <c r="E7229" cm="1">
        <f t="array" aca="1" ref="E7229" ca="1">IF(F7229&lt;&gt;"",INDIRECT("'"&amp;F7229&amp;"'!"&amp;G7229),"")</f>
        <v>292355</v>
      </c>
      <c r="F7229" s="1175" t="s">
        <v>3525</v>
      </c>
      <c r="G7229" t="s">
        <v>3634</v>
      </c>
      <c r="R7229" s="1175"/>
    </row>
    <row r="7230" spans="1:18" ht="15" customHeight="1">
      <c r="A7230">
        <v>7225</v>
      </c>
      <c r="B7230" s="7">
        <f>'CashSum 5'!D29</f>
        <v>0</v>
      </c>
      <c r="C7230" s="2" t="s">
        <v>5402</v>
      </c>
      <c r="D7230" t="b">
        <f t="shared" ca="1" si="114"/>
        <v>1</v>
      </c>
      <c r="E7230" cm="1">
        <f t="array" aca="1" ref="E7230" ca="1">IF(F7230&lt;&gt;"",INDIRECT("'"&amp;F7230&amp;"'!"&amp;G7230),"")</f>
        <v>0</v>
      </c>
      <c r="F7230" s="1175" t="s">
        <v>3525</v>
      </c>
      <c r="G7230" t="s">
        <v>4615</v>
      </c>
      <c r="H7230" s="3"/>
      <c r="I7230" s="3"/>
      <c r="J7230" s="3"/>
    </row>
    <row r="7231" spans="1:18">
      <c r="A7231">
        <v>7226</v>
      </c>
      <c r="B7231" s="7">
        <f>'CashSum 5'!D30</f>
        <v>0</v>
      </c>
      <c r="C7231" s="2" t="s">
        <v>5402</v>
      </c>
      <c r="D7231" t="b">
        <f t="shared" ca="1" si="114"/>
        <v>1</v>
      </c>
      <c r="E7231" cm="1">
        <f t="array" aca="1" ref="E7231" ca="1">IF(F7231&lt;&gt;"",INDIRECT("'"&amp;F7231&amp;"'!"&amp;G7231),"")</f>
        <v>0</v>
      </c>
      <c r="F7231" s="1175" t="s">
        <v>3525</v>
      </c>
      <c r="G7231" t="s">
        <v>4220</v>
      </c>
      <c r="R7231" s="1175"/>
    </row>
    <row r="7232" spans="1:18">
      <c r="A7232">
        <v>7227</v>
      </c>
      <c r="B7232" s="7">
        <f>'CashSum 5'!D31</f>
        <v>0</v>
      </c>
      <c r="C7232" s="2" t="s">
        <v>5402</v>
      </c>
      <c r="D7232" t="b">
        <f t="shared" ca="1" si="114"/>
        <v>1</v>
      </c>
      <c r="E7232" cm="1">
        <f t="array" aca="1" ref="E7232" ca="1">IF(F7232&lt;&gt;"",INDIRECT("'"&amp;F7232&amp;"'!"&amp;G7232),"")</f>
        <v>0</v>
      </c>
      <c r="F7232" s="1175" t="s">
        <v>3525</v>
      </c>
      <c r="G7232" t="s">
        <v>4320</v>
      </c>
      <c r="R7232" s="1175"/>
    </row>
    <row r="7233" spans="1:18">
      <c r="A7233">
        <v>7228</v>
      </c>
      <c r="B7233" s="7">
        <f>'CashSum 5'!D32</f>
        <v>0</v>
      </c>
      <c r="C7233" s="2" t="s">
        <v>5402</v>
      </c>
      <c r="D7233" t="b">
        <f t="shared" ca="1" si="114"/>
        <v>1</v>
      </c>
      <c r="E7233" cm="1">
        <f t="array" aca="1" ref="E7233" ca="1">IF(F7233&lt;&gt;"",INDIRECT("'"&amp;F7233&amp;"'!"&amp;G7233),"")</f>
        <v>0</v>
      </c>
      <c r="F7233" s="1175" t="s">
        <v>3525</v>
      </c>
      <c r="G7233" t="s">
        <v>4436</v>
      </c>
      <c r="R7233" s="1175"/>
    </row>
    <row r="7234" spans="1:18" ht="15" customHeight="1">
      <c r="A7234">
        <v>7229</v>
      </c>
      <c r="B7234" s="7">
        <f>'CashSum 5'!D33</f>
        <v>0</v>
      </c>
      <c r="C7234" s="2" t="s">
        <v>5402</v>
      </c>
      <c r="D7234" t="b">
        <f t="shared" ca="1" si="114"/>
        <v>1</v>
      </c>
      <c r="E7234" cm="1">
        <f t="array" aca="1" ref="E7234" ca="1">IF(F7234&lt;&gt;"",INDIRECT("'"&amp;F7234&amp;"'!"&amp;G7234),"")</f>
        <v>0</v>
      </c>
      <c r="F7234" s="1175" t="s">
        <v>3525</v>
      </c>
      <c r="G7234" t="s">
        <v>5403</v>
      </c>
    </row>
    <row r="7235" spans="1:18" ht="15" customHeight="1">
      <c r="A7235">
        <v>7230</v>
      </c>
      <c r="B7235" s="7">
        <f>'CashSum 5'!D34</f>
        <v>0</v>
      </c>
      <c r="C7235" s="2" t="s">
        <v>5402</v>
      </c>
      <c r="D7235" t="b">
        <f t="shared" ca="1" si="114"/>
        <v>1</v>
      </c>
      <c r="E7235" cm="1">
        <f t="array" aca="1" ref="E7235" ca="1">IF(F7235&lt;&gt;"",INDIRECT("'"&amp;F7235&amp;"'!"&amp;G7235),"")</f>
        <v>0</v>
      </c>
      <c r="F7235" s="1175" t="s">
        <v>3525</v>
      </c>
      <c r="G7235" t="s">
        <v>3683</v>
      </c>
      <c r="H7235" s="3"/>
      <c r="I7235" s="3"/>
      <c r="J7235" s="3"/>
    </row>
    <row r="7236" spans="1:18" ht="15" customHeight="1">
      <c r="A7236">
        <v>7231</v>
      </c>
      <c r="B7236" s="7">
        <f>'CashSum 5'!D35</f>
        <v>0</v>
      </c>
      <c r="C7236" s="2" t="s">
        <v>5402</v>
      </c>
      <c r="D7236" t="b">
        <f t="shared" ca="1" si="114"/>
        <v>1</v>
      </c>
      <c r="E7236" cm="1">
        <f t="array" aca="1" ref="E7236" ca="1">IF(F7236&lt;&gt;"",INDIRECT("'"&amp;F7236&amp;"'!"&amp;G7236),"")</f>
        <v>0</v>
      </c>
      <c r="F7236" s="1175" t="s">
        <v>3525</v>
      </c>
      <c r="G7236" t="s">
        <v>4313</v>
      </c>
      <c r="H7236" s="3"/>
      <c r="I7236" s="3"/>
      <c r="J7236" s="3"/>
    </row>
    <row r="7237" spans="1:18" ht="15" customHeight="1">
      <c r="A7237">
        <v>7232</v>
      </c>
      <c r="B7237" s="7">
        <f>'CashSum 5'!D36</f>
        <v>0</v>
      </c>
      <c r="C7237" s="2" t="s">
        <v>5402</v>
      </c>
      <c r="D7237" t="b">
        <f t="shared" ref="D7237:D7300" ca="1" si="115">E7237=B7237</f>
        <v>1</v>
      </c>
      <c r="E7237" cm="1">
        <f t="array" aca="1" ref="E7237" ca="1">IF(F7237&lt;&gt;"",INDIRECT("'"&amp;F7237&amp;"'!"&amp;G7237),"")</f>
        <v>0</v>
      </c>
      <c r="F7237" s="1175" t="s">
        <v>3525</v>
      </c>
      <c r="G7237" t="s">
        <v>4314</v>
      </c>
      <c r="H7237" s="3"/>
      <c r="I7237" s="3"/>
      <c r="J7237" s="3"/>
    </row>
    <row r="7238" spans="1:18" ht="15" customHeight="1">
      <c r="A7238">
        <v>7233</v>
      </c>
      <c r="B7238" s="7">
        <f>'CashSum 5'!D37</f>
        <v>0</v>
      </c>
      <c r="C7238" s="2" t="s">
        <v>5402</v>
      </c>
      <c r="D7238" t="b">
        <f t="shared" ca="1" si="115"/>
        <v>1</v>
      </c>
      <c r="E7238" cm="1">
        <f t="array" aca="1" ref="E7238" ca="1">IF(F7238&lt;&gt;"",INDIRECT("'"&amp;F7238&amp;"'!"&amp;G7238),"")</f>
        <v>0</v>
      </c>
      <c r="F7238" s="1175" t="s">
        <v>3525</v>
      </c>
      <c r="G7238" t="s">
        <v>4315</v>
      </c>
      <c r="H7238" s="3"/>
      <c r="I7238" s="3"/>
      <c r="J7238" s="3"/>
    </row>
    <row r="7239" spans="1:18" ht="15" customHeight="1">
      <c r="A7239">
        <v>7234</v>
      </c>
      <c r="B7239" s="7">
        <f>'CashSum 5'!E29</f>
        <v>0</v>
      </c>
      <c r="C7239" s="2" t="s">
        <v>5402</v>
      </c>
      <c r="D7239" t="b">
        <f t="shared" ca="1" si="115"/>
        <v>1</v>
      </c>
      <c r="E7239" cm="1">
        <f t="array" aca="1" ref="E7239" ca="1">IF(F7239&lt;&gt;"",INDIRECT("'"&amp;F7239&amp;"'!"&amp;G7239),"")</f>
        <v>0</v>
      </c>
      <c r="F7239" s="1175" t="s">
        <v>3525</v>
      </c>
      <c r="G7239" t="s">
        <v>5404</v>
      </c>
      <c r="H7239" s="3"/>
      <c r="I7239" s="3"/>
      <c r="J7239" s="3"/>
    </row>
    <row r="7240" spans="1:18" ht="15" customHeight="1">
      <c r="A7240">
        <v>7235</v>
      </c>
      <c r="B7240" s="7">
        <f>'CashSum 5'!E30</f>
        <v>0</v>
      </c>
      <c r="C7240" s="2" t="s">
        <v>5402</v>
      </c>
      <c r="D7240" t="b">
        <f t="shared" ca="1" si="115"/>
        <v>1</v>
      </c>
      <c r="E7240" cm="1">
        <f t="array" aca="1" ref="E7240" ca="1">IF(F7240&lt;&gt;"",INDIRECT("'"&amp;F7240&amp;"'!"&amp;G7240),"")</f>
        <v>0</v>
      </c>
      <c r="F7240" s="1175" t="s">
        <v>3525</v>
      </c>
      <c r="G7240" t="s">
        <v>4221</v>
      </c>
      <c r="H7240" s="3"/>
      <c r="I7240" s="3"/>
      <c r="J7240" s="3"/>
    </row>
    <row r="7241" spans="1:18" ht="15" customHeight="1">
      <c r="A7241">
        <v>7236</v>
      </c>
      <c r="B7241" s="7">
        <f>'CashSum 5'!E31</f>
        <v>0</v>
      </c>
      <c r="C7241" s="2" t="s">
        <v>5402</v>
      </c>
      <c r="D7241" t="b">
        <f t="shared" ca="1" si="115"/>
        <v>1</v>
      </c>
      <c r="E7241" cm="1">
        <f t="array" aca="1" ref="E7241" ca="1">IF(F7241&lt;&gt;"",INDIRECT("'"&amp;F7241&amp;"'!"&amp;G7241),"")</f>
        <v>0</v>
      </c>
      <c r="F7241" s="1175" t="s">
        <v>3525</v>
      </c>
      <c r="G7241" t="s">
        <v>5405</v>
      </c>
      <c r="H7241" s="3"/>
      <c r="I7241" s="3"/>
      <c r="J7241" s="3"/>
    </row>
    <row r="7242" spans="1:18" ht="15" customHeight="1">
      <c r="A7242">
        <v>7237</v>
      </c>
      <c r="B7242" s="7">
        <f>'CashSum 5'!E32</f>
        <v>0</v>
      </c>
      <c r="C7242" s="2" t="s">
        <v>5402</v>
      </c>
      <c r="D7242" t="b">
        <f t="shared" ca="1" si="115"/>
        <v>1</v>
      </c>
      <c r="E7242" cm="1">
        <f t="array" aca="1" ref="E7242" ca="1">IF(F7242&lt;&gt;"",INDIRECT("'"&amp;F7242&amp;"'!"&amp;G7242),"")</f>
        <v>0</v>
      </c>
      <c r="F7242" s="1175" t="s">
        <v>3525</v>
      </c>
      <c r="G7242" t="s">
        <v>5406</v>
      </c>
      <c r="H7242" s="3"/>
      <c r="I7242" s="3"/>
      <c r="J7242" s="3"/>
    </row>
    <row r="7243" spans="1:18" ht="15" customHeight="1">
      <c r="A7243">
        <v>7238</v>
      </c>
      <c r="B7243" s="7">
        <f>'CashSum 5'!E33</f>
        <v>0</v>
      </c>
      <c r="C7243" s="2" t="s">
        <v>5402</v>
      </c>
      <c r="D7243" t="b">
        <f t="shared" ca="1" si="115"/>
        <v>1</v>
      </c>
      <c r="E7243" cm="1">
        <f t="array" aca="1" ref="E7243" ca="1">IF(F7243&lt;&gt;"",INDIRECT("'"&amp;F7243&amp;"'!"&amp;G7243),"")</f>
        <v>0</v>
      </c>
      <c r="F7243" s="1175" t="s">
        <v>3525</v>
      </c>
      <c r="G7243" t="s">
        <v>4437</v>
      </c>
      <c r="H7243" s="3"/>
      <c r="I7243" s="3"/>
      <c r="J7243" s="3"/>
    </row>
    <row r="7244" spans="1:18" ht="15" customHeight="1">
      <c r="A7244">
        <v>7239</v>
      </c>
      <c r="B7244" s="7">
        <f>'CashSum 5'!E34</f>
        <v>0</v>
      </c>
      <c r="C7244" s="2" t="s">
        <v>5402</v>
      </c>
      <c r="D7244" t="b">
        <f t="shared" ca="1" si="115"/>
        <v>1</v>
      </c>
      <c r="E7244" cm="1">
        <f t="array" aca="1" ref="E7244" ca="1">IF(F7244&lt;&gt;"",INDIRECT("'"&amp;F7244&amp;"'!"&amp;G7244),"")</f>
        <v>0</v>
      </c>
      <c r="F7244" s="1175" t="s">
        <v>3525</v>
      </c>
      <c r="G7244" t="s">
        <v>3721</v>
      </c>
      <c r="H7244" s="3"/>
      <c r="I7244" s="3"/>
      <c r="J7244" s="3"/>
    </row>
    <row r="7245" spans="1:18" ht="15" customHeight="1">
      <c r="A7245">
        <v>7240</v>
      </c>
      <c r="B7245" s="7">
        <f>'CashSum 5'!E35</f>
        <v>0</v>
      </c>
      <c r="C7245" s="2" t="s">
        <v>5402</v>
      </c>
      <c r="D7245" t="b">
        <f t="shared" ca="1" si="115"/>
        <v>1</v>
      </c>
      <c r="E7245" cm="1">
        <f t="array" aca="1" ref="E7245" ca="1">IF(F7245&lt;&gt;"",INDIRECT("'"&amp;F7245&amp;"'!"&amp;G7245),"")</f>
        <v>0</v>
      </c>
      <c r="F7245" s="1175" t="s">
        <v>3525</v>
      </c>
      <c r="G7245" t="s">
        <v>4316</v>
      </c>
      <c r="H7245" s="3"/>
      <c r="I7245" s="3"/>
      <c r="J7245" s="3"/>
    </row>
    <row r="7246" spans="1:18" ht="15" customHeight="1">
      <c r="A7246">
        <v>7241</v>
      </c>
      <c r="B7246" s="7">
        <f>'CashSum 5'!E36</f>
        <v>0</v>
      </c>
      <c r="C7246" s="2" t="s">
        <v>5402</v>
      </c>
      <c r="D7246" t="b">
        <f t="shared" ca="1" si="115"/>
        <v>1</v>
      </c>
      <c r="E7246" cm="1">
        <f t="array" aca="1" ref="E7246" ca="1">IF(F7246&lt;&gt;"",INDIRECT("'"&amp;F7246&amp;"'!"&amp;G7246),"")</f>
        <v>0</v>
      </c>
      <c r="F7246" s="1175" t="s">
        <v>3525</v>
      </c>
      <c r="G7246" t="s">
        <v>3636</v>
      </c>
      <c r="H7246" s="3"/>
      <c r="I7246" s="3"/>
      <c r="J7246" s="3"/>
    </row>
    <row r="7247" spans="1:18" ht="15" customHeight="1">
      <c r="A7247">
        <v>7242</v>
      </c>
      <c r="B7247" s="7">
        <f>'CashSum 5'!E37</f>
        <v>0</v>
      </c>
      <c r="C7247" s="2" t="s">
        <v>5402</v>
      </c>
      <c r="D7247" t="b">
        <f t="shared" ca="1" si="115"/>
        <v>1</v>
      </c>
      <c r="E7247" cm="1">
        <f t="array" aca="1" ref="E7247" ca="1">IF(F7247&lt;&gt;"",INDIRECT("'"&amp;F7247&amp;"'!"&amp;G7247),"")</f>
        <v>0</v>
      </c>
      <c r="F7247" s="1175" t="s">
        <v>3525</v>
      </c>
      <c r="G7247" t="s">
        <v>3637</v>
      </c>
      <c r="H7247" s="3"/>
      <c r="I7247" s="3"/>
      <c r="J7247" s="3"/>
    </row>
    <row r="7248" spans="1:18" ht="15" customHeight="1">
      <c r="A7248">
        <v>7243</v>
      </c>
      <c r="B7248" s="7">
        <f>'CashSum 5'!F29</f>
        <v>0</v>
      </c>
      <c r="C7248" s="2" t="s">
        <v>5402</v>
      </c>
      <c r="D7248" t="b">
        <f t="shared" ca="1" si="115"/>
        <v>1</v>
      </c>
      <c r="E7248" cm="1">
        <f t="array" aca="1" ref="E7248" ca="1">IF(F7248&lt;&gt;"",INDIRECT("'"&amp;F7248&amp;"'!"&amp;G7248),"")</f>
        <v>0</v>
      </c>
      <c r="F7248" s="1175" t="s">
        <v>3525</v>
      </c>
      <c r="G7248" t="s">
        <v>4616</v>
      </c>
      <c r="H7248" s="3"/>
      <c r="I7248" s="3"/>
      <c r="J7248" s="3"/>
    </row>
    <row r="7249" spans="1:18" ht="15" customHeight="1">
      <c r="A7249">
        <v>7244</v>
      </c>
      <c r="B7249" s="7">
        <f>'CashSum 5'!F30</f>
        <v>0</v>
      </c>
      <c r="C7249" s="2" t="s">
        <v>5402</v>
      </c>
      <c r="D7249" t="b">
        <f t="shared" ca="1" si="115"/>
        <v>1</v>
      </c>
      <c r="E7249" cm="1">
        <f t="array" aca="1" ref="E7249" ca="1">IF(F7249&lt;&gt;"",INDIRECT("'"&amp;F7249&amp;"'!"&amp;G7249),"")</f>
        <v>0</v>
      </c>
      <c r="F7249" s="1175" t="s">
        <v>3525</v>
      </c>
      <c r="G7249" t="s">
        <v>4223</v>
      </c>
      <c r="H7249" s="3"/>
      <c r="I7249" s="3"/>
      <c r="J7249" s="3"/>
    </row>
    <row r="7250" spans="1:18">
      <c r="A7250">
        <v>7245</v>
      </c>
      <c r="B7250" s="7">
        <f>'CashSum 5'!F31</f>
        <v>0</v>
      </c>
      <c r="C7250" s="2" t="s">
        <v>5402</v>
      </c>
      <c r="D7250" t="b">
        <f t="shared" ca="1" si="115"/>
        <v>1</v>
      </c>
      <c r="E7250" cm="1">
        <f t="array" aca="1" ref="E7250" ca="1">IF(F7250&lt;&gt;"",INDIRECT("'"&amp;F7250&amp;"'!"&amp;G7250),"")</f>
        <v>0</v>
      </c>
      <c r="F7250" s="1175" t="s">
        <v>3525</v>
      </c>
      <c r="G7250" t="s">
        <v>5407</v>
      </c>
      <c r="R7250" s="1175"/>
    </row>
    <row r="7251" spans="1:18">
      <c r="A7251">
        <v>7246</v>
      </c>
      <c r="B7251" s="7">
        <f>'CashSum 5'!F32</f>
        <v>0</v>
      </c>
      <c r="C7251" s="2" t="s">
        <v>5402</v>
      </c>
      <c r="D7251" t="b">
        <f t="shared" ca="1" si="115"/>
        <v>1</v>
      </c>
      <c r="E7251" cm="1">
        <f t="array" aca="1" ref="E7251" ca="1">IF(F7251&lt;&gt;"",INDIRECT("'"&amp;F7251&amp;"'!"&amp;G7251),"")</f>
        <v>0</v>
      </c>
      <c r="F7251" s="1175" t="s">
        <v>3525</v>
      </c>
      <c r="G7251" t="s">
        <v>5408</v>
      </c>
      <c r="R7251" s="1175"/>
    </row>
    <row r="7252" spans="1:18">
      <c r="A7252">
        <v>7247</v>
      </c>
      <c r="B7252" s="7">
        <f>'CashSum 5'!F33</f>
        <v>0</v>
      </c>
      <c r="C7252" s="2" t="s">
        <v>5402</v>
      </c>
      <c r="D7252" t="b">
        <f t="shared" ca="1" si="115"/>
        <v>1</v>
      </c>
      <c r="E7252" cm="1">
        <f t="array" aca="1" ref="E7252" ca="1">IF(F7252&lt;&gt;"",INDIRECT("'"&amp;F7252&amp;"'!"&amp;G7252),"")</f>
        <v>0</v>
      </c>
      <c r="F7252" s="1175" t="s">
        <v>3525</v>
      </c>
      <c r="G7252" t="s">
        <v>5409</v>
      </c>
      <c r="R7252" s="1175"/>
    </row>
    <row r="7253" spans="1:18">
      <c r="A7253">
        <v>7248</v>
      </c>
      <c r="B7253" s="7">
        <f>'CashSum 5'!F34</f>
        <v>0</v>
      </c>
      <c r="C7253" s="2" t="s">
        <v>5402</v>
      </c>
      <c r="D7253" t="b">
        <f t="shared" ca="1" si="115"/>
        <v>1</v>
      </c>
      <c r="E7253" cm="1">
        <f t="array" aca="1" ref="E7253" ca="1">IF(F7253&lt;&gt;"",INDIRECT("'"&amp;F7253&amp;"'!"&amp;G7253),"")</f>
        <v>0</v>
      </c>
      <c r="F7253" s="1175" t="s">
        <v>3525</v>
      </c>
      <c r="G7253" t="s">
        <v>3758</v>
      </c>
      <c r="R7253" s="1175"/>
    </row>
    <row r="7254" spans="1:18">
      <c r="A7254">
        <v>7249</v>
      </c>
      <c r="B7254" s="7">
        <f>'CashSum 5'!F35</f>
        <v>0</v>
      </c>
      <c r="C7254" s="2" t="s">
        <v>5402</v>
      </c>
      <c r="D7254" t="b">
        <f t="shared" ca="1" si="115"/>
        <v>1</v>
      </c>
      <c r="E7254" cm="1">
        <f t="array" aca="1" ref="E7254" ca="1">IF(F7254&lt;&gt;"",INDIRECT("'"&amp;F7254&amp;"'!"&amp;G7254),"")</f>
        <v>0</v>
      </c>
      <c r="F7254" s="1175" t="s">
        <v>3525</v>
      </c>
      <c r="G7254" t="s">
        <v>4317</v>
      </c>
      <c r="R7254" s="1175"/>
    </row>
    <row r="7255" spans="1:18">
      <c r="A7255">
        <v>7250</v>
      </c>
      <c r="B7255" s="7">
        <f>'CashSum 5'!F36</f>
        <v>0</v>
      </c>
      <c r="C7255" s="2" t="s">
        <v>5402</v>
      </c>
      <c r="D7255" t="b">
        <f t="shared" ca="1" si="115"/>
        <v>1</v>
      </c>
      <c r="E7255" cm="1">
        <f t="array" aca="1" ref="E7255" ca="1">IF(F7255&lt;&gt;"",INDIRECT("'"&amp;F7255&amp;"'!"&amp;G7255),"")</f>
        <v>0</v>
      </c>
      <c r="F7255" s="1175" t="s">
        <v>3525</v>
      </c>
      <c r="G7255" t="s">
        <v>4318</v>
      </c>
      <c r="R7255" s="1175"/>
    </row>
    <row r="7256" spans="1:18">
      <c r="A7256">
        <v>7251</v>
      </c>
      <c r="B7256" s="7">
        <f>'CashSum 5'!F37</f>
        <v>0</v>
      </c>
      <c r="C7256" s="2" t="s">
        <v>5402</v>
      </c>
      <c r="D7256" t="b">
        <f t="shared" ca="1" si="115"/>
        <v>1</v>
      </c>
      <c r="E7256" cm="1">
        <f t="array" aca="1" ref="E7256" ca="1">IF(F7256&lt;&gt;"",INDIRECT("'"&amp;F7256&amp;"'!"&amp;G7256),"")</f>
        <v>0</v>
      </c>
      <c r="F7256" s="1175" t="s">
        <v>3525</v>
      </c>
      <c r="G7256" t="s">
        <v>4319</v>
      </c>
      <c r="R7256" s="1175"/>
    </row>
    <row r="7257" spans="1:18" ht="15" customHeight="1">
      <c r="A7257">
        <v>7252</v>
      </c>
      <c r="B7257" s="7">
        <f>'CashSum 5'!G29</f>
        <v>0</v>
      </c>
      <c r="C7257" s="2" t="s">
        <v>5402</v>
      </c>
      <c r="D7257" t="b">
        <f t="shared" ca="1" si="115"/>
        <v>1</v>
      </c>
      <c r="E7257" cm="1">
        <f t="array" aca="1" ref="E7257" ca="1">IF(F7257&lt;&gt;"",INDIRECT("'"&amp;F7257&amp;"'!"&amp;G7257),"")</f>
        <v>0</v>
      </c>
      <c r="F7257" s="1175" t="s">
        <v>3525</v>
      </c>
      <c r="G7257" t="s">
        <v>5410</v>
      </c>
    </row>
    <row r="7258" spans="1:18" ht="15" customHeight="1">
      <c r="A7258">
        <v>7253</v>
      </c>
      <c r="B7258" s="7">
        <f>'CashSum 5'!G30</f>
        <v>0</v>
      </c>
      <c r="C7258" s="2" t="s">
        <v>5402</v>
      </c>
      <c r="D7258" t="b">
        <f t="shared" ca="1" si="115"/>
        <v>1</v>
      </c>
      <c r="E7258" cm="1">
        <f t="array" aca="1" ref="E7258" ca="1">IF(F7258&lt;&gt;"",INDIRECT("'"&amp;F7258&amp;"'!"&amp;G7258),"")</f>
        <v>0</v>
      </c>
      <c r="F7258" s="1175" t="s">
        <v>3525</v>
      </c>
      <c r="G7258" t="s">
        <v>4224</v>
      </c>
    </row>
    <row r="7259" spans="1:18" ht="15" customHeight="1">
      <c r="A7259">
        <v>7254</v>
      </c>
      <c r="B7259" s="7">
        <f>'CashSum 5'!G31</f>
        <v>0</v>
      </c>
      <c r="C7259" s="2" t="s">
        <v>5402</v>
      </c>
      <c r="D7259" t="b">
        <f t="shared" ca="1" si="115"/>
        <v>1</v>
      </c>
      <c r="E7259" cm="1">
        <f t="array" aca="1" ref="E7259" ca="1">IF(F7259&lt;&gt;"",INDIRECT("'"&amp;F7259&amp;"'!"&amp;G7259),"")</f>
        <v>0</v>
      </c>
      <c r="F7259" s="1175" t="s">
        <v>3525</v>
      </c>
      <c r="G7259" t="s">
        <v>5411</v>
      </c>
    </row>
    <row r="7260" spans="1:18" ht="15" customHeight="1">
      <c r="A7260">
        <v>7255</v>
      </c>
      <c r="B7260" s="7">
        <f>'CashSum 5'!G32</f>
        <v>0</v>
      </c>
      <c r="C7260" s="2" t="s">
        <v>5402</v>
      </c>
      <c r="D7260" t="b">
        <f t="shared" ca="1" si="115"/>
        <v>1</v>
      </c>
      <c r="E7260" cm="1">
        <f t="array" aca="1" ref="E7260" ca="1">IF(F7260&lt;&gt;"",INDIRECT("'"&amp;F7260&amp;"'!"&amp;G7260),"")</f>
        <v>0</v>
      </c>
      <c r="F7260" s="1175" t="s">
        <v>3525</v>
      </c>
      <c r="G7260" t="s">
        <v>5412</v>
      </c>
    </row>
    <row r="7261" spans="1:18" ht="15" customHeight="1">
      <c r="A7261">
        <v>7256</v>
      </c>
      <c r="B7261" s="7">
        <f>'CashSum 5'!G33</f>
        <v>0</v>
      </c>
      <c r="C7261" s="2" t="s">
        <v>5402</v>
      </c>
      <c r="D7261" t="b">
        <f t="shared" ca="1" si="115"/>
        <v>1</v>
      </c>
      <c r="E7261" cm="1">
        <f t="array" aca="1" ref="E7261" ca="1">IF(F7261&lt;&gt;"",INDIRECT("'"&amp;F7261&amp;"'!"&amp;G7261),"")</f>
        <v>0</v>
      </c>
      <c r="F7261" s="1175" t="s">
        <v>3525</v>
      </c>
      <c r="G7261" t="s">
        <v>5413</v>
      </c>
    </row>
    <row r="7262" spans="1:18" ht="15" customHeight="1">
      <c r="A7262">
        <v>7257</v>
      </c>
      <c r="B7262" s="7">
        <f>'CashSum 5'!G34</f>
        <v>0</v>
      </c>
      <c r="C7262" s="2" t="s">
        <v>5402</v>
      </c>
      <c r="D7262" t="b">
        <f t="shared" ca="1" si="115"/>
        <v>1</v>
      </c>
      <c r="E7262" cm="1">
        <f t="array" aca="1" ref="E7262" ca="1">IF(F7262&lt;&gt;"",INDIRECT("'"&amp;F7262&amp;"'!"&amp;G7262),"")</f>
        <v>0</v>
      </c>
      <c r="F7262" s="1175" t="s">
        <v>3525</v>
      </c>
      <c r="G7262" t="s">
        <v>3796</v>
      </c>
    </row>
    <row r="7263" spans="1:18" ht="15" customHeight="1">
      <c r="A7263">
        <v>7258</v>
      </c>
      <c r="B7263" s="7">
        <f>'CashSum 5'!G35</f>
        <v>0</v>
      </c>
      <c r="C7263" s="2" t="s">
        <v>5402</v>
      </c>
      <c r="D7263" t="b">
        <f t="shared" ca="1" si="115"/>
        <v>1</v>
      </c>
      <c r="E7263" cm="1">
        <f t="array" aca="1" ref="E7263" ca="1">IF(F7263&lt;&gt;"",INDIRECT("'"&amp;F7263&amp;"'!"&amp;G7263),"")</f>
        <v>0</v>
      </c>
      <c r="F7263" s="1175" t="s">
        <v>3525</v>
      </c>
      <c r="G7263" t="s">
        <v>5414</v>
      </c>
    </row>
    <row r="7264" spans="1:18" ht="15" customHeight="1">
      <c r="A7264">
        <v>7259</v>
      </c>
      <c r="B7264" s="7">
        <f>'CashSum 5'!G36</f>
        <v>0</v>
      </c>
      <c r="C7264" s="2" t="s">
        <v>5402</v>
      </c>
      <c r="D7264" t="b">
        <f t="shared" ca="1" si="115"/>
        <v>1</v>
      </c>
      <c r="E7264" cm="1">
        <f t="array" aca="1" ref="E7264" ca="1">IF(F7264&lt;&gt;"",INDIRECT("'"&amp;F7264&amp;"'!"&amp;G7264),"")</f>
        <v>0</v>
      </c>
      <c r="F7264" s="1175" t="s">
        <v>3525</v>
      </c>
      <c r="G7264" t="s">
        <v>5415</v>
      </c>
    </row>
    <row r="7265" spans="1:18" ht="15" customHeight="1">
      <c r="A7265">
        <v>7260</v>
      </c>
      <c r="B7265" s="7">
        <f>'CashSum 5'!G37</f>
        <v>0</v>
      </c>
      <c r="C7265" s="2" t="s">
        <v>5402</v>
      </c>
      <c r="D7265" t="b">
        <f t="shared" ca="1" si="115"/>
        <v>1</v>
      </c>
      <c r="E7265" cm="1">
        <f t="array" aca="1" ref="E7265" ca="1">IF(F7265&lt;&gt;"",INDIRECT("'"&amp;F7265&amp;"'!"&amp;G7265),"")</f>
        <v>0</v>
      </c>
      <c r="F7265" s="1175" t="s">
        <v>3525</v>
      </c>
      <c r="G7265" t="s">
        <v>5416</v>
      </c>
      <c r="H7265" s="3"/>
      <c r="I7265" s="3"/>
      <c r="J7265" s="3"/>
    </row>
    <row r="7266" spans="1:18" ht="15" customHeight="1">
      <c r="A7266">
        <v>7261</v>
      </c>
      <c r="B7266" s="7">
        <f>'CashSum 5'!H29</f>
        <v>0</v>
      </c>
      <c r="C7266" s="2" t="s">
        <v>5402</v>
      </c>
      <c r="D7266" t="b">
        <f t="shared" ca="1" si="115"/>
        <v>1</v>
      </c>
      <c r="E7266" cm="1">
        <f t="array" aca="1" ref="E7266" ca="1">IF(F7266&lt;&gt;"",INDIRECT("'"&amp;F7266&amp;"'!"&amp;G7266),"")</f>
        <v>0</v>
      </c>
      <c r="F7266" s="1175" t="s">
        <v>3525</v>
      </c>
      <c r="G7266" t="s">
        <v>5001</v>
      </c>
      <c r="H7266" s="3"/>
      <c r="I7266" s="3"/>
      <c r="J7266" s="3"/>
    </row>
    <row r="7267" spans="1:18" ht="15" customHeight="1">
      <c r="A7267">
        <v>7262</v>
      </c>
      <c r="B7267" s="7">
        <f>'CashSum 5'!H30</f>
        <v>0</v>
      </c>
      <c r="C7267" s="2" t="s">
        <v>5402</v>
      </c>
      <c r="D7267" t="b">
        <f t="shared" ca="1" si="115"/>
        <v>1</v>
      </c>
      <c r="E7267" cm="1">
        <f t="array" aca="1" ref="E7267" ca="1">IF(F7267&lt;&gt;"",INDIRECT("'"&amp;F7267&amp;"'!"&amp;G7267),"")</f>
        <v>0</v>
      </c>
      <c r="F7267" s="1175" t="s">
        <v>3525</v>
      </c>
      <c r="G7267" t="s">
        <v>4225</v>
      </c>
      <c r="H7267" s="3"/>
      <c r="I7267" s="3"/>
      <c r="J7267" s="3"/>
    </row>
    <row r="7268" spans="1:18" ht="15" customHeight="1">
      <c r="A7268">
        <v>7263</v>
      </c>
      <c r="B7268" s="7">
        <f>'CashSum 5'!H31</f>
        <v>0</v>
      </c>
      <c r="C7268" s="2" t="s">
        <v>5402</v>
      </c>
      <c r="D7268" t="b">
        <f t="shared" ca="1" si="115"/>
        <v>1</v>
      </c>
      <c r="E7268" cm="1">
        <f t="array" aca="1" ref="E7268" ca="1">IF(F7268&lt;&gt;"",INDIRECT("'"&amp;F7268&amp;"'!"&amp;G7268),"")</f>
        <v>0</v>
      </c>
      <c r="F7268" s="1175" t="s">
        <v>3525</v>
      </c>
      <c r="G7268" t="s">
        <v>5003</v>
      </c>
      <c r="H7268" s="3"/>
      <c r="I7268" s="3"/>
      <c r="J7268" s="3"/>
    </row>
    <row r="7269" spans="1:18" ht="15" customHeight="1">
      <c r="A7269">
        <v>7264</v>
      </c>
      <c r="B7269" s="7">
        <f>'CashSum 5'!H32</f>
        <v>0</v>
      </c>
      <c r="C7269" s="2" t="s">
        <v>5402</v>
      </c>
      <c r="D7269" t="b">
        <f t="shared" ca="1" si="115"/>
        <v>1</v>
      </c>
      <c r="E7269" cm="1">
        <f t="array" aca="1" ref="E7269" ca="1">IF(F7269&lt;&gt;"",INDIRECT("'"&amp;F7269&amp;"'!"&amp;G7269),"")</f>
        <v>0</v>
      </c>
      <c r="F7269" s="1175" t="s">
        <v>3525</v>
      </c>
      <c r="G7269" t="s">
        <v>5005</v>
      </c>
      <c r="H7269" s="3"/>
      <c r="I7269" s="3"/>
      <c r="J7269" s="3"/>
    </row>
    <row r="7270" spans="1:18" ht="15" customHeight="1">
      <c r="A7270">
        <v>7265</v>
      </c>
      <c r="B7270" s="7">
        <f>'CashSum 5'!H33</f>
        <v>0</v>
      </c>
      <c r="C7270" s="2" t="s">
        <v>5402</v>
      </c>
      <c r="D7270" t="b">
        <f t="shared" ca="1" si="115"/>
        <v>1</v>
      </c>
      <c r="E7270" cm="1">
        <f t="array" aca="1" ref="E7270" ca="1">IF(F7270&lt;&gt;"",INDIRECT("'"&amp;F7270&amp;"'!"&amp;G7270),"")</f>
        <v>0</v>
      </c>
      <c r="F7270" s="1175" t="s">
        <v>3525</v>
      </c>
      <c r="G7270" t="s">
        <v>5417</v>
      </c>
      <c r="H7270" s="3"/>
      <c r="I7270" s="3"/>
      <c r="J7270" s="3"/>
    </row>
    <row r="7271" spans="1:18" ht="15" customHeight="1">
      <c r="A7271">
        <v>7266</v>
      </c>
      <c r="B7271" s="7">
        <f>'CashSum 5'!H34</f>
        <v>0</v>
      </c>
      <c r="C7271" s="2" t="s">
        <v>5402</v>
      </c>
      <c r="D7271" t="b">
        <f t="shared" ca="1" si="115"/>
        <v>1</v>
      </c>
      <c r="E7271" cm="1">
        <f t="array" aca="1" ref="E7271" ca="1">IF(F7271&lt;&gt;"",INDIRECT("'"&amp;F7271&amp;"'!"&amp;G7271),"")</f>
        <v>0</v>
      </c>
      <c r="F7271" s="1175" t="s">
        <v>3525</v>
      </c>
      <c r="G7271" t="s">
        <v>3834</v>
      </c>
      <c r="H7271" s="3"/>
      <c r="I7271" s="3"/>
      <c r="J7271" s="3"/>
    </row>
    <row r="7272" spans="1:18" ht="15" customHeight="1">
      <c r="A7272">
        <v>7267</v>
      </c>
      <c r="B7272" s="7">
        <f>'CashSum 5'!H35</f>
        <v>0</v>
      </c>
      <c r="C7272" s="2" t="s">
        <v>5402</v>
      </c>
      <c r="D7272" t="b">
        <f t="shared" ca="1" si="115"/>
        <v>1</v>
      </c>
      <c r="E7272" cm="1">
        <f t="array" aca="1" ref="E7272" ca="1">IF(F7272&lt;&gt;"",INDIRECT("'"&amp;F7272&amp;"'!"&amp;G7272),"")</f>
        <v>0</v>
      </c>
      <c r="F7272" s="1175" t="s">
        <v>3525</v>
      </c>
      <c r="G7272" t="s">
        <v>3638</v>
      </c>
      <c r="H7272" s="3"/>
      <c r="I7272" s="3"/>
      <c r="J7272" s="3"/>
    </row>
    <row r="7273" spans="1:18" ht="15" customHeight="1">
      <c r="A7273">
        <v>7268</v>
      </c>
      <c r="B7273" s="7">
        <f>'CashSum 5'!H36</f>
        <v>0</v>
      </c>
      <c r="C7273" s="2" t="s">
        <v>5402</v>
      </c>
      <c r="D7273" t="b">
        <f t="shared" ca="1" si="115"/>
        <v>1</v>
      </c>
      <c r="E7273" cm="1">
        <f t="array" aca="1" ref="E7273" ca="1">IF(F7273&lt;&gt;"",INDIRECT("'"&amp;F7273&amp;"'!"&amp;G7273),"")</f>
        <v>0</v>
      </c>
      <c r="F7273" s="1175" t="s">
        <v>3525</v>
      </c>
      <c r="G7273" t="s">
        <v>3639</v>
      </c>
      <c r="H7273" s="3"/>
      <c r="I7273" s="3"/>
      <c r="J7273" s="3"/>
    </row>
    <row r="7274" spans="1:18" ht="15" customHeight="1">
      <c r="A7274">
        <v>7269</v>
      </c>
      <c r="B7274" s="7">
        <f>'CashSum 5'!H37</f>
        <v>0</v>
      </c>
      <c r="C7274" s="2" t="s">
        <v>5402</v>
      </c>
      <c r="D7274" t="b">
        <f t="shared" ca="1" si="115"/>
        <v>1</v>
      </c>
      <c r="E7274" cm="1">
        <f t="array" aca="1" ref="E7274" ca="1">IF(F7274&lt;&gt;"",INDIRECT("'"&amp;F7274&amp;"'!"&amp;G7274),"")</f>
        <v>0</v>
      </c>
      <c r="F7274" s="1175" t="s">
        <v>3525</v>
      </c>
      <c r="G7274" t="s">
        <v>3640</v>
      </c>
      <c r="H7274" s="3"/>
      <c r="I7274" s="3"/>
      <c r="J7274" s="3"/>
    </row>
    <row r="7275" spans="1:18">
      <c r="A7275">
        <v>7270</v>
      </c>
      <c r="B7275" s="7">
        <f>'CashSum 5'!I29</f>
        <v>0</v>
      </c>
      <c r="C7275" s="2" t="s">
        <v>5402</v>
      </c>
      <c r="D7275" t="b">
        <f t="shared" ca="1" si="115"/>
        <v>1</v>
      </c>
      <c r="E7275" cm="1">
        <f t="array" aca="1" ref="E7275" ca="1">IF(F7275&lt;&gt;"",INDIRECT("'"&amp;F7275&amp;"'!"&amp;G7275),"")</f>
        <v>0</v>
      </c>
      <c r="F7275" s="1175" t="s">
        <v>3525</v>
      </c>
      <c r="G7275" t="s">
        <v>5418</v>
      </c>
      <c r="R7275" s="1175"/>
    </row>
    <row r="7276" spans="1:18">
      <c r="A7276">
        <v>7271</v>
      </c>
      <c r="B7276" s="7">
        <f>'CashSum 5'!I30</f>
        <v>0</v>
      </c>
      <c r="C7276" s="2" t="s">
        <v>5402</v>
      </c>
      <c r="D7276" t="b">
        <f t="shared" ca="1" si="115"/>
        <v>1</v>
      </c>
      <c r="E7276" cm="1">
        <f t="array" aca="1" ref="E7276" ca="1">IF(F7276&lt;&gt;"",INDIRECT("'"&amp;F7276&amp;"'!"&amp;G7276),"")</f>
        <v>0</v>
      </c>
      <c r="F7276" s="1175" t="s">
        <v>3525</v>
      </c>
      <c r="G7276" t="s">
        <v>4226</v>
      </c>
      <c r="R7276" s="1175"/>
    </row>
    <row r="7277" spans="1:18">
      <c r="A7277">
        <v>7272</v>
      </c>
      <c r="B7277" s="7">
        <f>'CashSum 5'!I31</f>
        <v>0</v>
      </c>
      <c r="C7277" s="2" t="s">
        <v>5402</v>
      </c>
      <c r="D7277" t="b">
        <f t="shared" ca="1" si="115"/>
        <v>1</v>
      </c>
      <c r="E7277" cm="1">
        <f t="array" aca="1" ref="E7277" ca="1">IF(F7277&lt;&gt;"",INDIRECT("'"&amp;F7277&amp;"'!"&amp;G7277),"")</f>
        <v>0</v>
      </c>
      <c r="F7277" s="1175" t="s">
        <v>3525</v>
      </c>
      <c r="G7277" t="s">
        <v>5419</v>
      </c>
      <c r="R7277" s="1175"/>
    </row>
    <row r="7278" spans="1:18">
      <c r="A7278">
        <v>7273</v>
      </c>
      <c r="B7278" s="7">
        <f>'CashSum 5'!I32</f>
        <v>0</v>
      </c>
      <c r="C7278" s="2" t="s">
        <v>5402</v>
      </c>
      <c r="D7278" t="b">
        <f t="shared" ca="1" si="115"/>
        <v>1</v>
      </c>
      <c r="E7278" cm="1">
        <f t="array" aca="1" ref="E7278" ca="1">IF(F7278&lt;&gt;"",INDIRECT("'"&amp;F7278&amp;"'!"&amp;G7278),"")</f>
        <v>0</v>
      </c>
      <c r="F7278" s="1175" t="s">
        <v>3525</v>
      </c>
      <c r="G7278" t="s">
        <v>5420</v>
      </c>
      <c r="R7278" s="1175"/>
    </row>
    <row r="7279" spans="1:18">
      <c r="A7279">
        <v>7274</v>
      </c>
      <c r="B7279" s="7">
        <f>'CashSum 5'!I33</f>
        <v>0</v>
      </c>
      <c r="C7279" s="2" t="s">
        <v>5402</v>
      </c>
      <c r="D7279" t="b">
        <f t="shared" ca="1" si="115"/>
        <v>1</v>
      </c>
      <c r="E7279" cm="1">
        <f t="array" aca="1" ref="E7279" ca="1">IF(F7279&lt;&gt;"",INDIRECT("'"&amp;F7279&amp;"'!"&amp;G7279),"")</f>
        <v>0</v>
      </c>
      <c r="F7279" s="1175" t="s">
        <v>3525</v>
      </c>
      <c r="G7279" t="s">
        <v>5421</v>
      </c>
      <c r="R7279" s="1175"/>
    </row>
    <row r="7280" spans="1:18">
      <c r="A7280">
        <v>7275</v>
      </c>
      <c r="B7280" s="7">
        <f>'CashSum 5'!I34</f>
        <v>0</v>
      </c>
      <c r="C7280" s="2" t="s">
        <v>5402</v>
      </c>
      <c r="D7280" t="b">
        <f t="shared" ca="1" si="115"/>
        <v>1</v>
      </c>
      <c r="E7280" cm="1">
        <f t="array" aca="1" ref="E7280" ca="1">IF(F7280&lt;&gt;"",INDIRECT("'"&amp;F7280&amp;"'!"&amp;G7280),"")</f>
        <v>0</v>
      </c>
      <c r="F7280" s="1175" t="s">
        <v>3525</v>
      </c>
      <c r="G7280" t="s">
        <v>5007</v>
      </c>
      <c r="R7280" s="1175"/>
    </row>
    <row r="7281" spans="1:18">
      <c r="A7281">
        <v>7276</v>
      </c>
      <c r="B7281" s="7">
        <f>'CashSum 5'!I35</f>
        <v>0</v>
      </c>
      <c r="C7281" s="2" t="s">
        <v>5402</v>
      </c>
      <c r="D7281" t="b">
        <f t="shared" ca="1" si="115"/>
        <v>1</v>
      </c>
      <c r="E7281" cm="1">
        <f t="array" aca="1" ref="E7281" ca="1">IF(F7281&lt;&gt;"",INDIRECT("'"&amp;F7281&amp;"'!"&amp;G7281),"")</f>
        <v>0</v>
      </c>
      <c r="F7281" s="1175" t="s">
        <v>3525</v>
      </c>
      <c r="G7281" t="s">
        <v>3641</v>
      </c>
      <c r="R7281" s="1175"/>
    </row>
    <row r="7282" spans="1:18">
      <c r="A7282">
        <v>7277</v>
      </c>
      <c r="B7282" s="7">
        <f>'CashSum 5'!I36</f>
        <v>0</v>
      </c>
      <c r="C7282" s="2" t="s">
        <v>5402</v>
      </c>
      <c r="D7282" t="b">
        <f t="shared" ca="1" si="115"/>
        <v>1</v>
      </c>
      <c r="E7282" cm="1">
        <f t="array" aca="1" ref="E7282" ca="1">IF(F7282&lt;&gt;"",INDIRECT("'"&amp;F7282&amp;"'!"&amp;G7282),"")</f>
        <v>0</v>
      </c>
      <c r="F7282" s="1175" t="s">
        <v>3525</v>
      </c>
      <c r="G7282" t="s">
        <v>3642</v>
      </c>
      <c r="R7282" s="1175"/>
    </row>
    <row r="7283" spans="1:18" ht="15" customHeight="1">
      <c r="A7283">
        <v>7278</v>
      </c>
      <c r="B7283" s="7">
        <f>'CashSum 5'!I37</f>
        <v>0</v>
      </c>
      <c r="C7283" s="2" t="s">
        <v>5402</v>
      </c>
      <c r="D7283" t="b">
        <f t="shared" ca="1" si="115"/>
        <v>1</v>
      </c>
      <c r="E7283" cm="1">
        <f t="array" aca="1" ref="E7283" ca="1">IF(F7283&lt;&gt;"",INDIRECT("'"&amp;F7283&amp;"'!"&amp;G7283),"")</f>
        <v>0</v>
      </c>
      <c r="F7283" s="1175" t="s">
        <v>3525</v>
      </c>
      <c r="G7283" t="s">
        <v>3643</v>
      </c>
    </row>
    <row r="7284" spans="1:18" ht="15" customHeight="1">
      <c r="A7284">
        <v>7279</v>
      </c>
      <c r="B7284" s="7">
        <f>'CashSum 5'!J29</f>
        <v>0</v>
      </c>
      <c r="C7284" s="2" t="s">
        <v>5402</v>
      </c>
      <c r="D7284" t="b">
        <f t="shared" ca="1" si="115"/>
        <v>1</v>
      </c>
      <c r="E7284" cm="1">
        <f t="array" aca="1" ref="E7284" ca="1">IF(F7284&lt;&gt;"",INDIRECT("'"&amp;F7284&amp;"'!"&amp;G7284),"")</f>
        <v>0</v>
      </c>
      <c r="F7284" s="1175" t="s">
        <v>3525</v>
      </c>
      <c r="G7284" t="s">
        <v>5422</v>
      </c>
      <c r="H7284" s="3"/>
      <c r="I7284" s="3"/>
      <c r="J7284" s="3"/>
    </row>
    <row r="7285" spans="1:18" ht="15" customHeight="1">
      <c r="A7285">
        <v>7280</v>
      </c>
      <c r="B7285" s="7">
        <f>'CashSum 5'!J30</f>
        <v>0</v>
      </c>
      <c r="C7285" s="2" t="s">
        <v>5402</v>
      </c>
      <c r="D7285" t="b">
        <f t="shared" ca="1" si="115"/>
        <v>1</v>
      </c>
      <c r="E7285" cm="1">
        <f t="array" aca="1" ref="E7285" ca="1">IF(F7285&lt;&gt;"",INDIRECT("'"&amp;F7285&amp;"'!"&amp;G7285),"")</f>
        <v>0</v>
      </c>
      <c r="F7285" s="1175" t="s">
        <v>3525</v>
      </c>
      <c r="G7285" t="s">
        <v>4880</v>
      </c>
      <c r="H7285" s="3"/>
      <c r="I7285" s="3"/>
      <c r="J7285" s="3"/>
    </row>
    <row r="7286" spans="1:18" ht="15" customHeight="1">
      <c r="A7286">
        <v>7281</v>
      </c>
      <c r="B7286" s="7">
        <f>'CashSum 5'!J31</f>
        <v>0</v>
      </c>
      <c r="C7286" s="2" t="s">
        <v>5402</v>
      </c>
      <c r="D7286" t="b">
        <f t="shared" ca="1" si="115"/>
        <v>1</v>
      </c>
      <c r="E7286" cm="1">
        <f t="array" aca="1" ref="E7286" ca="1">IF(F7286&lt;&gt;"",INDIRECT("'"&amp;F7286&amp;"'!"&amp;G7286),"")</f>
        <v>0</v>
      </c>
      <c r="F7286" s="1175" t="s">
        <v>3525</v>
      </c>
      <c r="G7286" t="s">
        <v>5423</v>
      </c>
      <c r="H7286" s="3"/>
      <c r="I7286" s="3"/>
      <c r="J7286" s="3"/>
    </row>
    <row r="7287" spans="1:18" ht="15" customHeight="1">
      <c r="A7287">
        <v>7282</v>
      </c>
      <c r="B7287" s="7">
        <f>'CashSum 5'!J32</f>
        <v>0</v>
      </c>
      <c r="C7287" s="2" t="s">
        <v>5402</v>
      </c>
      <c r="D7287" t="b">
        <f t="shared" ca="1" si="115"/>
        <v>1</v>
      </c>
      <c r="E7287" cm="1">
        <f t="array" aca="1" ref="E7287" ca="1">IF(F7287&lt;&gt;"",INDIRECT("'"&amp;F7287&amp;"'!"&amp;G7287),"")</f>
        <v>0</v>
      </c>
      <c r="F7287" s="1175" t="s">
        <v>3525</v>
      </c>
      <c r="G7287" t="s">
        <v>5424</v>
      </c>
      <c r="H7287" s="3"/>
      <c r="I7287" s="3"/>
      <c r="J7287" s="3"/>
    </row>
    <row r="7288" spans="1:18" ht="15" customHeight="1">
      <c r="A7288">
        <v>7283</v>
      </c>
      <c r="B7288" s="7">
        <f>'CashSum 5'!J33</f>
        <v>0</v>
      </c>
      <c r="C7288" s="2" t="s">
        <v>5402</v>
      </c>
      <c r="D7288" t="b">
        <f t="shared" ca="1" si="115"/>
        <v>1</v>
      </c>
      <c r="E7288" cm="1">
        <f t="array" aca="1" ref="E7288" ca="1">IF(F7288&lt;&gt;"",INDIRECT("'"&amp;F7288&amp;"'!"&amp;G7288),"")</f>
        <v>0</v>
      </c>
      <c r="F7288" s="1175" t="s">
        <v>3525</v>
      </c>
      <c r="G7288" t="s">
        <v>5425</v>
      </c>
      <c r="H7288" s="3"/>
      <c r="I7288" s="3"/>
      <c r="J7288" s="3"/>
    </row>
    <row r="7289" spans="1:18" ht="15" customHeight="1">
      <c r="A7289">
        <v>7284</v>
      </c>
      <c r="B7289" s="7">
        <f>'CashSum 5'!J34</f>
        <v>0</v>
      </c>
      <c r="C7289" s="2" t="s">
        <v>5402</v>
      </c>
      <c r="D7289" t="b">
        <f t="shared" ca="1" si="115"/>
        <v>1</v>
      </c>
      <c r="E7289" cm="1">
        <f t="array" aca="1" ref="E7289" ca="1">IF(F7289&lt;&gt;"",INDIRECT("'"&amp;F7289&amp;"'!"&amp;G7289),"")</f>
        <v>0</v>
      </c>
      <c r="F7289" s="1175" t="s">
        <v>3525</v>
      </c>
      <c r="G7289" t="s">
        <v>5008</v>
      </c>
      <c r="H7289" s="3"/>
      <c r="I7289" s="3"/>
      <c r="J7289" s="3"/>
    </row>
    <row r="7290" spans="1:18" ht="15" customHeight="1">
      <c r="A7290">
        <v>7285</v>
      </c>
      <c r="B7290" s="7">
        <f>'CashSum 5'!J35</f>
        <v>0</v>
      </c>
      <c r="C7290" s="2" t="s">
        <v>5402</v>
      </c>
      <c r="D7290" t="b">
        <f t="shared" ca="1" si="115"/>
        <v>1</v>
      </c>
      <c r="E7290" cm="1">
        <f t="array" aca="1" ref="E7290" ca="1">IF(F7290&lt;&gt;"",INDIRECT("'"&amp;F7290&amp;"'!"&amp;G7290),"")</f>
        <v>0</v>
      </c>
      <c r="F7290" s="1175" t="s">
        <v>3525</v>
      </c>
      <c r="G7290" t="s">
        <v>4881</v>
      </c>
      <c r="H7290" s="3"/>
      <c r="I7290" s="3"/>
      <c r="J7290" s="3"/>
    </row>
    <row r="7291" spans="1:18" ht="15" customHeight="1">
      <c r="A7291">
        <v>7286</v>
      </c>
      <c r="B7291" s="7">
        <f>'CashSum 5'!J36</f>
        <v>0</v>
      </c>
      <c r="C7291" s="2" t="s">
        <v>5402</v>
      </c>
      <c r="D7291" t="b">
        <f t="shared" ca="1" si="115"/>
        <v>1</v>
      </c>
      <c r="E7291" cm="1">
        <f t="array" aca="1" ref="E7291" ca="1">IF(F7291&lt;&gt;"",INDIRECT("'"&amp;F7291&amp;"'!"&amp;G7291),"")</f>
        <v>0</v>
      </c>
      <c r="F7291" s="1175" t="s">
        <v>3525</v>
      </c>
      <c r="G7291" t="s">
        <v>4882</v>
      </c>
      <c r="H7291" s="3"/>
      <c r="I7291" s="3"/>
      <c r="J7291" s="3"/>
    </row>
    <row r="7292" spans="1:18" ht="15" customHeight="1">
      <c r="A7292">
        <v>7287</v>
      </c>
      <c r="B7292" s="7">
        <f>'CashSum 5'!J37</f>
        <v>0</v>
      </c>
      <c r="C7292" s="2" t="s">
        <v>5402</v>
      </c>
      <c r="D7292" t="b">
        <f t="shared" ca="1" si="115"/>
        <v>1</v>
      </c>
      <c r="E7292" cm="1">
        <f t="array" aca="1" ref="E7292" ca="1">IF(F7292&lt;&gt;"",INDIRECT("'"&amp;F7292&amp;"'!"&amp;G7292),"")</f>
        <v>0</v>
      </c>
      <c r="F7292" s="1175" t="s">
        <v>3525</v>
      </c>
      <c r="G7292" t="s">
        <v>4883</v>
      </c>
      <c r="H7292" s="3"/>
      <c r="I7292" s="3"/>
      <c r="J7292" s="3"/>
    </row>
    <row r="7293" spans="1:18" ht="15" customHeight="1">
      <c r="A7293">
        <v>7288</v>
      </c>
      <c r="B7293" s="7">
        <f>'CashSum 5'!K29</f>
        <v>0</v>
      </c>
      <c r="C7293" s="2" t="s">
        <v>5402</v>
      </c>
      <c r="D7293" t="b">
        <f t="shared" ca="1" si="115"/>
        <v>1</v>
      </c>
      <c r="E7293" cm="1">
        <f t="array" aca="1" ref="E7293" ca="1">IF(F7293&lt;&gt;"",INDIRECT("'"&amp;F7293&amp;"'!"&amp;G7293),"")</f>
        <v>0</v>
      </c>
      <c r="F7293" s="1175" t="s">
        <v>3525</v>
      </c>
      <c r="G7293" t="s">
        <v>5002</v>
      </c>
      <c r="H7293" s="3"/>
      <c r="I7293" s="3"/>
      <c r="J7293" s="3"/>
    </row>
    <row r="7294" spans="1:18" ht="15" customHeight="1">
      <c r="A7294">
        <v>7289</v>
      </c>
      <c r="B7294" s="7">
        <f>'CashSum 5'!K30</f>
        <v>0</v>
      </c>
      <c r="C7294" s="2" t="s">
        <v>5402</v>
      </c>
      <c r="D7294" t="b">
        <f t="shared" ca="1" si="115"/>
        <v>1</v>
      </c>
      <c r="E7294" cm="1">
        <f t="array" aca="1" ref="E7294" ca="1">IF(F7294&lt;&gt;"",INDIRECT("'"&amp;F7294&amp;"'!"&amp;G7294),"")</f>
        <v>0</v>
      </c>
      <c r="F7294" s="1175" t="s">
        <v>3525</v>
      </c>
      <c r="G7294" t="s">
        <v>4379</v>
      </c>
      <c r="H7294" s="3"/>
      <c r="I7294" s="3"/>
      <c r="J7294" s="3"/>
    </row>
    <row r="7295" spans="1:18" ht="15" customHeight="1">
      <c r="A7295">
        <v>7290</v>
      </c>
      <c r="B7295" s="7">
        <f>'CashSum 5'!K31</f>
        <v>0</v>
      </c>
      <c r="C7295" s="2" t="s">
        <v>5402</v>
      </c>
      <c r="D7295" t="b">
        <f t="shared" ca="1" si="115"/>
        <v>1</v>
      </c>
      <c r="E7295" cm="1">
        <f t="array" aca="1" ref="E7295" ca="1">IF(F7295&lt;&gt;"",INDIRECT("'"&amp;F7295&amp;"'!"&amp;G7295),"")</f>
        <v>0</v>
      </c>
      <c r="F7295" s="1175" t="s">
        <v>3525</v>
      </c>
      <c r="G7295" t="s">
        <v>5004</v>
      </c>
      <c r="H7295" s="3"/>
      <c r="I7295" s="3"/>
      <c r="J7295" s="3"/>
    </row>
    <row r="7296" spans="1:18" ht="15" customHeight="1">
      <c r="A7296">
        <v>7291</v>
      </c>
      <c r="B7296" s="7">
        <f>'CashSum 5'!K32</f>
        <v>0</v>
      </c>
      <c r="C7296" s="2" t="s">
        <v>5402</v>
      </c>
      <c r="D7296" t="b">
        <f t="shared" ca="1" si="115"/>
        <v>1</v>
      </c>
      <c r="E7296" cm="1">
        <f t="array" aca="1" ref="E7296" ca="1">IF(F7296&lt;&gt;"",INDIRECT("'"&amp;F7296&amp;"'!"&amp;G7296),"")</f>
        <v>0</v>
      </c>
      <c r="F7296" s="1175" t="s">
        <v>3525</v>
      </c>
      <c r="G7296" t="s">
        <v>5006</v>
      </c>
      <c r="H7296" s="3"/>
      <c r="I7296" s="3"/>
      <c r="J7296" s="3"/>
    </row>
    <row r="7297" spans="1:10" ht="15" customHeight="1">
      <c r="A7297">
        <v>7292</v>
      </c>
      <c r="B7297" s="7">
        <f>'CashSum 5'!K33</f>
        <v>0</v>
      </c>
      <c r="C7297" s="2" t="s">
        <v>5402</v>
      </c>
      <c r="D7297" t="b">
        <f t="shared" ca="1" si="115"/>
        <v>1</v>
      </c>
      <c r="E7297" cm="1">
        <f t="array" aca="1" ref="E7297" ca="1">IF(F7297&lt;&gt;"",INDIRECT("'"&amp;F7297&amp;"'!"&amp;G7297),"")</f>
        <v>0</v>
      </c>
      <c r="F7297" s="1175" t="s">
        <v>3525</v>
      </c>
      <c r="G7297" t="s">
        <v>5426</v>
      </c>
      <c r="H7297" s="3"/>
      <c r="I7297" s="3"/>
      <c r="J7297" s="3"/>
    </row>
    <row r="7298" spans="1:10" ht="15" customHeight="1">
      <c r="A7298">
        <v>7293</v>
      </c>
      <c r="B7298" s="7">
        <f>'CashSum 5'!K34</f>
        <v>0</v>
      </c>
      <c r="C7298" s="2" t="s">
        <v>5402</v>
      </c>
      <c r="D7298" t="b">
        <f t="shared" ca="1" si="115"/>
        <v>1</v>
      </c>
      <c r="E7298" cm="1">
        <f t="array" aca="1" ref="E7298" ca="1">IF(F7298&lt;&gt;"",INDIRECT("'"&amp;F7298&amp;"'!"&amp;G7298),"")</f>
        <v>0</v>
      </c>
      <c r="F7298" s="1175" t="s">
        <v>3525</v>
      </c>
      <c r="G7298" t="s">
        <v>3878</v>
      </c>
      <c r="H7298" s="3"/>
      <c r="I7298" s="3"/>
      <c r="J7298" s="3"/>
    </row>
    <row r="7299" spans="1:10" ht="15" customHeight="1">
      <c r="A7299">
        <v>7294</v>
      </c>
      <c r="B7299" s="7">
        <f>'CashSum 5'!K35</f>
        <v>0</v>
      </c>
      <c r="C7299" s="2" t="s">
        <v>5402</v>
      </c>
      <c r="D7299" t="b">
        <f t="shared" ca="1" si="115"/>
        <v>1</v>
      </c>
      <c r="E7299" cm="1">
        <f t="array" aca="1" ref="E7299" ca="1">IF(F7299&lt;&gt;"",INDIRECT("'"&amp;F7299&amp;"'!"&amp;G7299),"")</f>
        <v>0</v>
      </c>
      <c r="F7299" s="1175" t="s">
        <v>3525</v>
      </c>
      <c r="G7299" t="s">
        <v>4380</v>
      </c>
      <c r="H7299" s="3"/>
      <c r="I7299" s="3"/>
      <c r="J7299" s="3"/>
    </row>
    <row r="7300" spans="1:10" ht="15" customHeight="1">
      <c r="A7300">
        <v>7295</v>
      </c>
      <c r="B7300" s="7">
        <f>'CashSum 5'!K36</f>
        <v>0</v>
      </c>
      <c r="C7300" s="2" t="s">
        <v>5402</v>
      </c>
      <c r="D7300" t="b">
        <f t="shared" ca="1" si="115"/>
        <v>1</v>
      </c>
      <c r="E7300" cm="1">
        <f t="array" aca="1" ref="E7300" ca="1">IF(F7300&lt;&gt;"",INDIRECT("'"&amp;F7300&amp;"'!"&amp;G7300),"")</f>
        <v>0</v>
      </c>
      <c r="F7300" s="1175" t="s">
        <v>3525</v>
      </c>
      <c r="G7300" t="s">
        <v>4381</v>
      </c>
      <c r="H7300" s="3"/>
      <c r="I7300" s="3"/>
      <c r="J7300" s="3"/>
    </row>
    <row r="7301" spans="1:10" ht="15" customHeight="1">
      <c r="A7301">
        <v>7296</v>
      </c>
      <c r="B7301" s="7">
        <f>'CashSum 5'!K37</f>
        <v>0</v>
      </c>
      <c r="C7301" s="2" t="s">
        <v>5402</v>
      </c>
      <c r="D7301" t="b">
        <f t="shared" ref="D7301:D7364" ca="1" si="116">E7301=B7301</f>
        <v>1</v>
      </c>
      <c r="E7301" cm="1">
        <f t="array" aca="1" ref="E7301" ca="1">IF(F7301&lt;&gt;"",INDIRECT("'"&amp;F7301&amp;"'!"&amp;G7301),"")</f>
        <v>0</v>
      </c>
      <c r="F7301" s="1175" t="s">
        <v>3525</v>
      </c>
      <c r="G7301" t="s">
        <v>4382</v>
      </c>
      <c r="H7301" s="3"/>
      <c r="I7301" s="3"/>
      <c r="J7301" s="3"/>
    </row>
    <row r="7302" spans="1:10" ht="15" customHeight="1">
      <c r="A7302">
        <v>7297</v>
      </c>
      <c r="B7302" s="7">
        <f>'EstRev 6-10'!C83</f>
        <v>1200</v>
      </c>
      <c r="C7302" s="2" t="s">
        <v>5427</v>
      </c>
      <c r="D7302" t="b">
        <f t="shared" ca="1" si="116"/>
        <v>1</v>
      </c>
      <c r="E7302" cm="1">
        <f t="array" aca="1" ref="E7302" ca="1">IF(F7302&lt;&gt;"",INDIRECT("'"&amp;F7302&amp;"'!"&amp;G7302),"")</f>
        <v>1200</v>
      </c>
      <c r="F7302" s="1175" t="s">
        <v>4465</v>
      </c>
      <c r="G7302" t="s">
        <v>5328</v>
      </c>
      <c r="H7302" s="3"/>
      <c r="I7302" s="3"/>
      <c r="J7302" s="3"/>
    </row>
    <row r="7303" spans="1:10" ht="15" customHeight="1">
      <c r="A7303">
        <v>7298</v>
      </c>
      <c r="B7303" s="7">
        <f>'EstRev 6-10'!C85</f>
        <v>41612</v>
      </c>
      <c r="C7303" s="2" t="s">
        <v>5427</v>
      </c>
      <c r="D7303" t="b">
        <f t="shared" ca="1" si="116"/>
        <v>1</v>
      </c>
      <c r="E7303" cm="1">
        <f t="array" aca="1" ref="E7303" ca="1">IF(F7303&lt;&gt;"",INDIRECT("'"&amp;F7303&amp;"'!"&amp;G7303),"")</f>
        <v>41612</v>
      </c>
      <c r="F7303" s="1175" t="s">
        <v>4465</v>
      </c>
      <c r="G7303" t="s">
        <v>5329</v>
      </c>
      <c r="H7303" s="3"/>
      <c r="I7303" s="3"/>
      <c r="J7303" s="3"/>
    </row>
    <row r="7304" spans="1:10" ht="15" customHeight="1">
      <c r="A7304">
        <v>7299</v>
      </c>
      <c r="B7304" s="7">
        <f>'EstRev 6-10'!C113</f>
        <v>937718</v>
      </c>
      <c r="C7304" s="2" t="s">
        <v>5427</v>
      </c>
      <c r="D7304" t="b">
        <f t="shared" ca="1" si="116"/>
        <v>1</v>
      </c>
      <c r="E7304" cm="1">
        <f t="array" aca="1" ref="E7304" ca="1">IF(F7304&lt;&gt;"",INDIRECT("'"&amp;F7304&amp;"'!"&amp;G7304),"")</f>
        <v>937718</v>
      </c>
      <c r="F7304" s="1175" t="s">
        <v>4465</v>
      </c>
      <c r="G7304" t="s">
        <v>5333</v>
      </c>
      <c r="H7304" s="3"/>
      <c r="I7304" s="3"/>
      <c r="J7304" s="3"/>
    </row>
    <row r="7305" spans="1:10" ht="15" customHeight="1">
      <c r="A7305">
        <v>7300</v>
      </c>
      <c r="B7305" s="7">
        <f>'EstExp 11-19'!H33</f>
        <v>1200</v>
      </c>
      <c r="C7305" s="2" t="s">
        <v>5428</v>
      </c>
      <c r="D7305" t="b">
        <f t="shared" ca="1" si="116"/>
        <v>1</v>
      </c>
      <c r="E7305" cm="1">
        <f t="array" aca="1" ref="E7305" ca="1">IF(F7305&lt;&gt;"",INDIRECT("'"&amp;F7305&amp;"'!"&amp;G7305),"")</f>
        <v>1200</v>
      </c>
      <c r="F7305" s="1175" t="s">
        <v>3614</v>
      </c>
      <c r="G7305" t="s">
        <v>5417</v>
      </c>
      <c r="H7305" s="3"/>
      <c r="I7305" s="3"/>
      <c r="J7305" s="3"/>
    </row>
    <row r="7306" spans="1:10" ht="15" customHeight="1">
      <c r="A7306">
        <v>7301</v>
      </c>
      <c r="B7306" s="7">
        <f>'EstExp 11-19'!K33</f>
        <v>1200</v>
      </c>
      <c r="C7306" s="2" t="s">
        <v>5428</v>
      </c>
      <c r="D7306" t="b">
        <f t="shared" ca="1" si="116"/>
        <v>1</v>
      </c>
      <c r="E7306" cm="1">
        <f t="array" aca="1" ref="E7306" ca="1">IF(F7306&lt;&gt;"",INDIRECT("'"&amp;F7306&amp;"'!"&amp;G7306),"")</f>
        <v>1200</v>
      </c>
      <c r="F7306" s="1175" t="s">
        <v>3614</v>
      </c>
      <c r="G7306" t="s">
        <v>5426</v>
      </c>
      <c r="H7306" s="3"/>
      <c r="I7306" s="3"/>
      <c r="J7306" s="3"/>
    </row>
    <row r="7307" spans="1:10" ht="15" customHeight="1">
      <c r="A7307">
        <v>7302</v>
      </c>
      <c r="B7307" s="7">
        <f>'EstExp 11-19'!C35</f>
        <v>322639</v>
      </c>
      <c r="C7307" s="2" t="s">
        <v>5428</v>
      </c>
      <c r="D7307" t="b">
        <f t="shared" ca="1" si="116"/>
        <v>1</v>
      </c>
      <c r="E7307" cm="1">
        <f t="array" aca="1" ref="E7307" ca="1">IF(F7307&lt;&gt;"",INDIRECT("'"&amp;F7307&amp;"'!"&amp;G7307),"")</f>
        <v>322639</v>
      </c>
      <c r="F7307" s="1175" t="s">
        <v>3614</v>
      </c>
      <c r="G7307" t="s">
        <v>3632</v>
      </c>
      <c r="H7307" s="3"/>
      <c r="I7307" s="3"/>
      <c r="J7307" s="3"/>
    </row>
    <row r="7308" spans="1:10" ht="15" customHeight="1">
      <c r="A7308">
        <v>7303</v>
      </c>
      <c r="B7308" s="7">
        <f>'EstExp 11-19'!D35</f>
        <v>92904</v>
      </c>
      <c r="C7308" s="2" t="s">
        <v>5428</v>
      </c>
      <c r="D7308" t="b">
        <f t="shared" ca="1" si="116"/>
        <v>1</v>
      </c>
      <c r="E7308" cm="1">
        <f t="array" aca="1" ref="E7308" ca="1">IF(F7308&lt;&gt;"",INDIRECT("'"&amp;F7308&amp;"'!"&amp;G7308),"")</f>
        <v>92904</v>
      </c>
      <c r="F7308" s="1175" t="s">
        <v>3614</v>
      </c>
      <c r="G7308" t="s">
        <v>4313</v>
      </c>
      <c r="H7308" s="3"/>
      <c r="I7308" s="3"/>
      <c r="J7308" s="3"/>
    </row>
    <row r="7309" spans="1:10" ht="15" customHeight="1">
      <c r="A7309">
        <v>7304</v>
      </c>
      <c r="B7309" s="7">
        <f>'EstExp 11-19'!E35</f>
        <v>78285</v>
      </c>
      <c r="C7309" s="2" t="s">
        <v>5428</v>
      </c>
      <c r="D7309" t="b">
        <f t="shared" ca="1" si="116"/>
        <v>1</v>
      </c>
      <c r="E7309" cm="1">
        <f t="array" aca="1" ref="E7309" ca="1">IF(F7309&lt;&gt;"",INDIRECT("'"&amp;F7309&amp;"'!"&amp;G7309),"")</f>
        <v>78285</v>
      </c>
      <c r="F7309" s="1175" t="s">
        <v>3614</v>
      </c>
      <c r="G7309" t="s">
        <v>4316</v>
      </c>
      <c r="H7309" s="3"/>
      <c r="I7309" s="3"/>
      <c r="J7309" s="3"/>
    </row>
    <row r="7310" spans="1:10" ht="15" customHeight="1">
      <c r="A7310">
        <v>7305</v>
      </c>
      <c r="B7310" s="7">
        <f>'EstExp 11-19'!F35</f>
        <v>121772</v>
      </c>
      <c r="C7310" s="2" t="s">
        <v>5428</v>
      </c>
      <c r="D7310" t="b">
        <f t="shared" ca="1" si="116"/>
        <v>1</v>
      </c>
      <c r="E7310" cm="1">
        <f t="array" aca="1" ref="E7310" ca="1">IF(F7310&lt;&gt;"",INDIRECT("'"&amp;F7310&amp;"'!"&amp;G7310),"")</f>
        <v>121772</v>
      </c>
      <c r="F7310" s="1175" t="s">
        <v>3614</v>
      </c>
      <c r="G7310" t="s">
        <v>4317</v>
      </c>
      <c r="H7310" s="3"/>
      <c r="I7310" s="3"/>
      <c r="J7310" s="3"/>
    </row>
    <row r="7311" spans="1:10" ht="15" customHeight="1">
      <c r="A7311">
        <v>7306</v>
      </c>
      <c r="B7311" s="7">
        <f>'EstExp 11-19'!G35</f>
        <v>27123</v>
      </c>
      <c r="C7311" s="2" t="s">
        <v>5428</v>
      </c>
      <c r="D7311" t="b">
        <f t="shared" ca="1" si="116"/>
        <v>1</v>
      </c>
      <c r="E7311" cm="1">
        <f t="array" aca="1" ref="E7311" ca="1">IF(F7311&lt;&gt;"",INDIRECT("'"&amp;F7311&amp;"'!"&amp;G7311),"")</f>
        <v>27123</v>
      </c>
      <c r="F7311" s="1175" t="s">
        <v>3614</v>
      </c>
      <c r="G7311" t="s">
        <v>5414</v>
      </c>
      <c r="H7311" s="3"/>
      <c r="I7311" s="3"/>
      <c r="J7311" s="3"/>
    </row>
    <row r="7312" spans="1:10" ht="15" customHeight="1">
      <c r="A7312">
        <v>7307</v>
      </c>
      <c r="B7312" s="7">
        <f>'EstExp 11-19'!H35</f>
        <v>1200</v>
      </c>
      <c r="C7312" s="2" t="s">
        <v>5428</v>
      </c>
      <c r="D7312" t="b">
        <f t="shared" ca="1" si="116"/>
        <v>1</v>
      </c>
      <c r="E7312" cm="1">
        <f t="array" aca="1" ref="E7312" ca="1">IF(F7312&lt;&gt;"",INDIRECT("'"&amp;F7312&amp;"'!"&amp;G7312),"")</f>
        <v>1200</v>
      </c>
      <c r="F7312" s="1175" t="s">
        <v>3614</v>
      </c>
      <c r="G7312" t="s">
        <v>3638</v>
      </c>
      <c r="H7312" s="3"/>
      <c r="I7312" s="3"/>
      <c r="J7312" s="3"/>
    </row>
    <row r="7313" spans="1:10" ht="15" customHeight="1">
      <c r="A7313">
        <v>7308</v>
      </c>
      <c r="B7313" s="7">
        <f>'EstExp 11-19'!I35</f>
        <v>9048</v>
      </c>
      <c r="C7313" s="2" t="s">
        <v>5428</v>
      </c>
      <c r="D7313" t="b">
        <f t="shared" ca="1" si="116"/>
        <v>1</v>
      </c>
      <c r="E7313" cm="1">
        <f t="array" aca="1" ref="E7313" ca="1">IF(F7313&lt;&gt;"",INDIRECT("'"&amp;F7313&amp;"'!"&amp;G7313),"")</f>
        <v>9048</v>
      </c>
      <c r="F7313" s="1175" t="s">
        <v>3614</v>
      </c>
      <c r="G7313" t="s">
        <v>3641</v>
      </c>
      <c r="H7313" s="3"/>
      <c r="I7313" s="3"/>
      <c r="J7313" s="3"/>
    </row>
    <row r="7314" spans="1:10" ht="15" customHeight="1">
      <c r="A7314">
        <v>7309</v>
      </c>
      <c r="B7314" s="7">
        <f>'EstExp 11-19'!K35</f>
        <v>652971</v>
      </c>
      <c r="C7314" s="2" t="s">
        <v>5428</v>
      </c>
      <c r="D7314" t="b">
        <f t="shared" ca="1" si="116"/>
        <v>1</v>
      </c>
      <c r="E7314" cm="1">
        <f t="array" aca="1" ref="E7314" ca="1">IF(F7314&lt;&gt;"",INDIRECT("'"&amp;F7314&amp;"'!"&amp;G7314),"")</f>
        <v>652971</v>
      </c>
      <c r="F7314" s="1175" t="s">
        <v>3614</v>
      </c>
      <c r="G7314" t="s">
        <v>4380</v>
      </c>
      <c r="H7314" s="3"/>
      <c r="I7314" s="3"/>
      <c r="J7314" s="3"/>
    </row>
    <row r="7315" spans="1:10" ht="15" customHeight="1">
      <c r="A7315">
        <v>7310</v>
      </c>
      <c r="B7315" s="7">
        <f>'EstExp 11-19'!C117</f>
        <v>526911</v>
      </c>
      <c r="C7315" s="2" t="s">
        <v>5428</v>
      </c>
      <c r="D7315" t="b">
        <f t="shared" ca="1" si="116"/>
        <v>1</v>
      </c>
      <c r="E7315" cm="1">
        <f t="array" aca="1" ref="E7315" ca="1">IF(F7315&lt;&gt;"",INDIRECT("'"&amp;F7315&amp;"'!"&amp;G7315),"")</f>
        <v>526911</v>
      </c>
      <c r="F7315" s="1175" t="s">
        <v>3614</v>
      </c>
      <c r="G7315" t="s">
        <v>4646</v>
      </c>
      <c r="H7315" s="3"/>
      <c r="I7315" s="3"/>
      <c r="J7315" s="3"/>
    </row>
    <row r="7316" spans="1:10" ht="15" customHeight="1">
      <c r="A7316">
        <v>7311</v>
      </c>
      <c r="B7316" s="7">
        <f>'EstExp 11-19'!D117</f>
        <v>193148</v>
      </c>
      <c r="C7316" s="2" t="s">
        <v>5428</v>
      </c>
      <c r="D7316" t="b">
        <f t="shared" ca="1" si="116"/>
        <v>1</v>
      </c>
      <c r="E7316" cm="1">
        <f t="array" aca="1" ref="E7316" ca="1">IF(F7316&lt;&gt;"",INDIRECT("'"&amp;F7316&amp;"'!"&amp;G7316),"")</f>
        <v>193148</v>
      </c>
      <c r="F7316" s="1175" t="s">
        <v>3614</v>
      </c>
      <c r="G7316" t="s">
        <v>4705</v>
      </c>
      <c r="H7316" s="3"/>
      <c r="I7316" s="3"/>
      <c r="J7316" s="3"/>
    </row>
    <row r="7317" spans="1:10" ht="15" customHeight="1">
      <c r="A7317">
        <v>7312</v>
      </c>
      <c r="B7317" s="7">
        <f>'EstExp 11-19'!E117</f>
        <v>190021</v>
      </c>
      <c r="C7317" s="2" t="s">
        <v>5428</v>
      </c>
      <c r="D7317" t="b">
        <f t="shared" ca="1" si="116"/>
        <v>1</v>
      </c>
      <c r="E7317" cm="1">
        <f t="array" aca="1" ref="E7317" ca="1">IF(F7317&lt;&gt;"",INDIRECT("'"&amp;F7317&amp;"'!"&amp;G7317),"")</f>
        <v>190021</v>
      </c>
      <c r="F7317" s="1175" t="s">
        <v>3614</v>
      </c>
      <c r="G7317" t="s">
        <v>5352</v>
      </c>
      <c r="H7317" s="3"/>
      <c r="I7317" s="3"/>
      <c r="J7317" s="3"/>
    </row>
    <row r="7318" spans="1:10" ht="15" customHeight="1">
      <c r="A7318">
        <v>7313</v>
      </c>
      <c r="B7318" s="7">
        <f>'EstExp 11-19'!F117</f>
        <v>131376</v>
      </c>
      <c r="C7318" s="2" t="s">
        <v>5428</v>
      </c>
      <c r="D7318" t="b">
        <f t="shared" ca="1" si="116"/>
        <v>1</v>
      </c>
      <c r="E7318" cm="1">
        <f t="array" aca="1" ref="E7318" ca="1">IF(F7318&lt;&gt;"",INDIRECT("'"&amp;F7318&amp;"'!"&amp;G7318),"")</f>
        <v>131376</v>
      </c>
      <c r="F7318" s="1175" t="s">
        <v>3614</v>
      </c>
      <c r="G7318" t="s">
        <v>4761</v>
      </c>
      <c r="H7318" s="3"/>
      <c r="I7318" s="3"/>
      <c r="J7318" s="3"/>
    </row>
    <row r="7319" spans="1:10" ht="15" customHeight="1">
      <c r="A7319">
        <v>7314</v>
      </c>
      <c r="B7319" s="7">
        <f>'EstExp 11-19'!G117</f>
        <v>55181</v>
      </c>
      <c r="C7319" s="2" t="s">
        <v>5428</v>
      </c>
      <c r="D7319" t="b">
        <f t="shared" ca="1" si="116"/>
        <v>1</v>
      </c>
      <c r="E7319" cm="1">
        <f t="array" aca="1" ref="E7319" ca="1">IF(F7319&lt;&gt;"",INDIRECT("'"&amp;F7319&amp;"'!"&amp;G7319),"")</f>
        <v>55181</v>
      </c>
      <c r="F7319" s="1175" t="s">
        <v>3614</v>
      </c>
      <c r="G7319" t="s">
        <v>4800</v>
      </c>
      <c r="H7319" s="3"/>
      <c r="I7319" s="3"/>
      <c r="J7319" s="3"/>
    </row>
    <row r="7320" spans="1:10" ht="15" customHeight="1">
      <c r="A7320">
        <v>7315</v>
      </c>
      <c r="B7320" s="7">
        <f>'EstExp 11-19'!H117</f>
        <v>221155</v>
      </c>
      <c r="C7320" s="2" t="s">
        <v>5428</v>
      </c>
      <c r="D7320" t="b">
        <f t="shared" ca="1" si="116"/>
        <v>1</v>
      </c>
      <c r="E7320" cm="1">
        <f t="array" aca="1" ref="E7320" ca="1">IF(F7320&lt;&gt;"",INDIRECT("'"&amp;F7320&amp;"'!"&amp;G7320),"")</f>
        <v>221155</v>
      </c>
      <c r="F7320" s="1175" t="s">
        <v>3614</v>
      </c>
      <c r="G7320" t="s">
        <v>5377</v>
      </c>
      <c r="H7320" s="3"/>
      <c r="I7320" s="3"/>
      <c r="J7320" s="3"/>
    </row>
    <row r="7321" spans="1:10" ht="15" customHeight="1">
      <c r="A7321">
        <v>7316</v>
      </c>
      <c r="B7321" s="7">
        <f>'EstExp 11-19'!I117</f>
        <v>11129</v>
      </c>
      <c r="C7321" s="2" t="s">
        <v>5428</v>
      </c>
      <c r="D7321" t="b">
        <f t="shared" ca="1" si="116"/>
        <v>1</v>
      </c>
      <c r="E7321" cm="1">
        <f t="array" aca="1" ref="E7321" ca="1">IF(F7321&lt;&gt;"",INDIRECT("'"&amp;F7321&amp;"'!"&amp;G7321),"")</f>
        <v>11129</v>
      </c>
      <c r="F7321" s="1175" t="s">
        <v>3614</v>
      </c>
      <c r="G7321" t="s">
        <v>5385</v>
      </c>
      <c r="H7321" s="3"/>
      <c r="I7321" s="3"/>
      <c r="J7321" s="3"/>
    </row>
    <row r="7322" spans="1:10" ht="15" customHeight="1">
      <c r="A7322">
        <v>7317</v>
      </c>
      <c r="B7322" s="7">
        <f>'EstExp 11-19'!J117</f>
        <v>0</v>
      </c>
      <c r="C7322" s="2" t="s">
        <v>5428</v>
      </c>
      <c r="D7322" t="b">
        <f t="shared" ca="1" si="116"/>
        <v>1</v>
      </c>
      <c r="E7322" cm="1">
        <f t="array" aca="1" ref="E7322" ca="1">IF(F7322&lt;&gt;"",INDIRECT("'"&amp;F7322&amp;"'!"&amp;G7322),"")</f>
        <v>0</v>
      </c>
      <c r="F7322" s="1175" t="s">
        <v>3614</v>
      </c>
      <c r="G7322" t="s">
        <v>5398</v>
      </c>
      <c r="H7322" s="3"/>
      <c r="I7322" s="3"/>
      <c r="J7322" s="3"/>
    </row>
    <row r="7323" spans="1:10" ht="15" customHeight="1">
      <c r="A7323">
        <v>7318</v>
      </c>
      <c r="B7323" s="7">
        <f>'EstExp 11-19'!K117</f>
        <v>1328921</v>
      </c>
      <c r="C7323" s="2" t="s">
        <v>5428</v>
      </c>
      <c r="D7323" t="b">
        <f t="shared" ca="1" si="116"/>
        <v>1</v>
      </c>
      <c r="E7323" cm="1">
        <f t="array" aca="1" ref="E7323" ca="1">IF(F7323&lt;&gt;"",INDIRECT("'"&amp;F7323&amp;"'!"&amp;G7323),"")</f>
        <v>1328921</v>
      </c>
      <c r="F7323" s="1175" t="s">
        <v>3614</v>
      </c>
      <c r="G7323" t="s">
        <v>5401</v>
      </c>
      <c r="H7323" s="3"/>
      <c r="I7323" s="3"/>
      <c r="J7323" s="3"/>
    </row>
    <row r="7324" spans="1:10" ht="15" customHeight="1">
      <c r="A7324">
        <v>7319</v>
      </c>
      <c r="B7324" s="7">
        <f>'EstExp 11-19'!K119</f>
        <v>0</v>
      </c>
      <c r="C7324" s="2" t="s">
        <v>5428</v>
      </c>
      <c r="D7324" t="b">
        <f t="shared" ca="1" si="116"/>
        <v>1</v>
      </c>
      <c r="E7324" cm="1">
        <f t="array" aca="1" ref="E7324" ca="1">IF(F7324&lt;&gt;"",INDIRECT("'"&amp;F7324&amp;"'!"&amp;G7324),"")</f>
        <v>0</v>
      </c>
      <c r="F7324" s="1175" t="s">
        <v>3614</v>
      </c>
      <c r="G7324" t="s">
        <v>5429</v>
      </c>
      <c r="H7324" s="3"/>
      <c r="I7324" s="3"/>
      <c r="J7324" s="3"/>
    </row>
    <row r="7325" spans="1:10" ht="15" customHeight="1">
      <c r="A7325">
        <v>7320</v>
      </c>
      <c r="B7325" s="7">
        <f>'EstExp 11-19'!C316</f>
        <v>0</v>
      </c>
      <c r="C7325" s="2" t="s">
        <v>5428</v>
      </c>
      <c r="D7325" t="b">
        <f t="shared" ca="1" si="116"/>
        <v>1</v>
      </c>
      <c r="E7325" cm="1">
        <f t="array" aca="1" ref="E7325" ca="1">IF(F7325&lt;&gt;"",INDIRECT("'"&amp;F7325&amp;"'!"&amp;G7325),"")</f>
        <v>0</v>
      </c>
      <c r="F7325" s="1175" t="s">
        <v>3614</v>
      </c>
      <c r="G7325" t="s">
        <v>5430</v>
      </c>
      <c r="H7325" s="3"/>
      <c r="I7325" s="3"/>
      <c r="J7325" s="3"/>
    </row>
    <row r="7326" spans="1:10" ht="15" customHeight="1">
      <c r="A7326">
        <v>7321</v>
      </c>
      <c r="B7326" s="7">
        <f>'EstExp 11-19'!C318</f>
        <v>0</v>
      </c>
      <c r="C7326" s="2" t="s">
        <v>5428</v>
      </c>
      <c r="D7326" t="b">
        <f t="shared" ca="1" si="116"/>
        <v>1</v>
      </c>
      <c r="E7326" cm="1">
        <f t="array" aca="1" ref="E7326" ca="1">IF(F7326&lt;&gt;"",INDIRECT("'"&amp;F7326&amp;"'!"&amp;G7326),"")</f>
        <v>0</v>
      </c>
      <c r="F7326" s="1175" t="s">
        <v>3614</v>
      </c>
      <c r="G7326" t="s">
        <v>5431</v>
      </c>
      <c r="H7326" s="3"/>
      <c r="I7326" s="3"/>
      <c r="J7326" s="3"/>
    </row>
    <row r="7327" spans="1:10" ht="15" customHeight="1">
      <c r="A7327">
        <v>7322</v>
      </c>
      <c r="B7327" s="7">
        <f>'EstExp 11-19'!C319</f>
        <v>0</v>
      </c>
      <c r="C7327" s="2" t="s">
        <v>5428</v>
      </c>
      <c r="D7327" t="b">
        <f t="shared" ca="1" si="116"/>
        <v>1</v>
      </c>
      <c r="E7327" cm="1">
        <f t="array" aca="1" ref="E7327" ca="1">IF(F7327&lt;&gt;"",INDIRECT("'"&amp;F7327&amp;"'!"&amp;G7327),"")</f>
        <v>0</v>
      </c>
      <c r="F7327" s="1175" t="s">
        <v>3614</v>
      </c>
      <c r="G7327" t="s">
        <v>5432</v>
      </c>
      <c r="H7327" s="3"/>
      <c r="I7327" s="3"/>
      <c r="J7327" s="3"/>
    </row>
    <row r="7328" spans="1:10" ht="15" customHeight="1">
      <c r="A7328">
        <v>7323</v>
      </c>
      <c r="B7328" s="7">
        <f>'EstExp 11-19'!C320</f>
        <v>0</v>
      </c>
      <c r="C7328" s="2" t="s">
        <v>5428</v>
      </c>
      <c r="D7328" t="b">
        <f t="shared" ca="1" si="116"/>
        <v>1</v>
      </c>
      <c r="E7328" cm="1">
        <f t="array" aca="1" ref="E7328" ca="1">IF(F7328&lt;&gt;"",INDIRECT("'"&amp;F7328&amp;"'!"&amp;G7328),"")</f>
        <v>0</v>
      </c>
      <c r="F7328" s="1175" t="s">
        <v>3614</v>
      </c>
      <c r="G7328" t="s">
        <v>5433</v>
      </c>
      <c r="H7328" s="3"/>
      <c r="I7328" s="3"/>
      <c r="J7328" s="3"/>
    </row>
    <row r="7329" spans="1:18" ht="15" customHeight="1">
      <c r="A7329">
        <v>7324</v>
      </c>
      <c r="B7329" s="7">
        <f>'EstExp 11-19'!C321</f>
        <v>0</v>
      </c>
      <c r="C7329" s="2" t="s">
        <v>5428</v>
      </c>
      <c r="D7329" t="b">
        <f t="shared" ca="1" si="116"/>
        <v>1</v>
      </c>
      <c r="E7329" cm="1">
        <f t="array" aca="1" ref="E7329" ca="1">IF(F7329&lt;&gt;"",INDIRECT("'"&amp;F7329&amp;"'!"&amp;G7329),"")</f>
        <v>0</v>
      </c>
      <c r="F7329" s="1175" t="s">
        <v>3614</v>
      </c>
      <c r="G7329" t="s">
        <v>5434</v>
      </c>
      <c r="H7329" s="3"/>
      <c r="I7329" s="3"/>
      <c r="J7329" s="3"/>
    </row>
    <row r="7330" spans="1:18" ht="15" customHeight="1">
      <c r="A7330">
        <v>7325</v>
      </c>
      <c r="B7330" s="7">
        <f>'EstExp 11-19'!C322</f>
        <v>0</v>
      </c>
      <c r="C7330" s="2" t="s">
        <v>5428</v>
      </c>
      <c r="D7330" t="b">
        <f t="shared" ca="1" si="116"/>
        <v>1</v>
      </c>
      <c r="E7330" cm="1">
        <f t="array" aca="1" ref="E7330" ca="1">IF(F7330&lt;&gt;"",INDIRECT("'"&amp;F7330&amp;"'!"&amp;G7330),"")</f>
        <v>0</v>
      </c>
      <c r="F7330" s="1175" t="s">
        <v>3614</v>
      </c>
      <c r="G7330" t="s">
        <v>5435</v>
      </c>
      <c r="H7330" s="3"/>
      <c r="I7330" s="3"/>
      <c r="J7330" s="3"/>
    </row>
    <row r="7331" spans="1:18" ht="15" customHeight="1">
      <c r="A7331">
        <v>7326</v>
      </c>
      <c r="B7331" s="7">
        <f>'EstExp 11-19'!C323</f>
        <v>0</v>
      </c>
      <c r="C7331" s="2" t="s">
        <v>5428</v>
      </c>
      <c r="D7331" t="b">
        <f t="shared" ca="1" si="116"/>
        <v>1</v>
      </c>
      <c r="E7331" cm="1">
        <f t="array" aca="1" ref="E7331" ca="1">IF(F7331&lt;&gt;"",INDIRECT("'"&amp;F7331&amp;"'!"&amp;G7331),"")</f>
        <v>0</v>
      </c>
      <c r="F7331" s="1175" t="s">
        <v>3614</v>
      </c>
      <c r="G7331" t="s">
        <v>5436</v>
      </c>
      <c r="H7331" s="3"/>
      <c r="I7331" s="3"/>
      <c r="J7331" s="3"/>
    </row>
    <row r="7332" spans="1:18" ht="15" customHeight="1">
      <c r="A7332">
        <v>7327</v>
      </c>
      <c r="B7332" s="7">
        <f>'EstExp 11-19'!C324</f>
        <v>0</v>
      </c>
      <c r="C7332" s="2" t="s">
        <v>5428</v>
      </c>
      <c r="D7332" t="b">
        <f t="shared" ca="1" si="116"/>
        <v>1</v>
      </c>
      <c r="E7332" cm="1">
        <f t="array" aca="1" ref="E7332" ca="1">IF(F7332&lt;&gt;"",INDIRECT("'"&amp;F7332&amp;"'!"&amp;G7332),"")</f>
        <v>0</v>
      </c>
      <c r="F7332" s="1175" t="s">
        <v>3614</v>
      </c>
      <c r="G7332" t="s">
        <v>5437</v>
      </c>
      <c r="H7332" s="3"/>
      <c r="I7332" s="3"/>
      <c r="J7332" s="3"/>
    </row>
    <row r="7333" spans="1:18" ht="15" customHeight="1">
      <c r="A7333">
        <v>7328</v>
      </c>
      <c r="B7333" s="7">
        <f>'EstExp 11-19'!C325</f>
        <v>0</v>
      </c>
      <c r="C7333" s="2" t="s">
        <v>5428</v>
      </c>
      <c r="D7333" t="b">
        <f t="shared" ca="1" si="116"/>
        <v>1</v>
      </c>
      <c r="E7333" cm="1">
        <f t="array" aca="1" ref="E7333" ca="1">IF(F7333&lt;&gt;"",INDIRECT("'"&amp;F7333&amp;"'!"&amp;G7333),"")</f>
        <v>0</v>
      </c>
      <c r="F7333" s="1175" t="s">
        <v>3614</v>
      </c>
      <c r="G7333" t="s">
        <v>5438</v>
      </c>
      <c r="H7333" s="3"/>
      <c r="I7333" s="3"/>
      <c r="J7333" s="3"/>
    </row>
    <row r="7334" spans="1:18" ht="15" customHeight="1">
      <c r="A7334">
        <v>7329</v>
      </c>
      <c r="B7334" s="7">
        <f>'EstExp 11-19'!C326</f>
        <v>0</v>
      </c>
      <c r="C7334" s="2" t="s">
        <v>5428</v>
      </c>
      <c r="D7334" t="b">
        <f t="shared" ca="1" si="116"/>
        <v>1</v>
      </c>
      <c r="E7334" cm="1">
        <f t="array" aca="1" ref="E7334" ca="1">IF(F7334&lt;&gt;"",INDIRECT("'"&amp;F7334&amp;"'!"&amp;G7334),"")</f>
        <v>0</v>
      </c>
      <c r="F7334" s="1175" t="s">
        <v>3614</v>
      </c>
      <c r="G7334" t="s">
        <v>5439</v>
      </c>
      <c r="H7334" s="3"/>
      <c r="I7334" s="3"/>
      <c r="J7334" s="3"/>
    </row>
    <row r="7335" spans="1:18" ht="15" customHeight="1">
      <c r="A7335">
        <v>7330</v>
      </c>
      <c r="B7335" s="7">
        <f>'EstExp 11-19'!C327</f>
        <v>0</v>
      </c>
      <c r="C7335" s="2" t="s">
        <v>5428</v>
      </c>
      <c r="D7335" t="b">
        <f t="shared" ca="1" si="116"/>
        <v>1</v>
      </c>
      <c r="E7335" cm="1">
        <f t="array" aca="1" ref="E7335" ca="1">IF(F7335&lt;&gt;"",INDIRECT("'"&amp;F7335&amp;"'!"&amp;G7335),"")</f>
        <v>0</v>
      </c>
      <c r="F7335" s="1175" t="s">
        <v>3614</v>
      </c>
      <c r="G7335" t="s">
        <v>5440</v>
      </c>
      <c r="H7335" s="3"/>
      <c r="I7335" s="3"/>
      <c r="J7335" s="3"/>
    </row>
    <row r="7336" spans="1:18" ht="15" customHeight="1">
      <c r="A7336">
        <v>7331</v>
      </c>
      <c r="B7336" s="7">
        <f>'EstExp 11-19'!C328</f>
        <v>0</v>
      </c>
      <c r="C7336" s="2" t="s">
        <v>5428</v>
      </c>
      <c r="D7336" t="b">
        <f t="shared" ca="1" si="116"/>
        <v>1</v>
      </c>
      <c r="E7336" cm="1">
        <f t="array" aca="1" ref="E7336" ca="1">IF(F7336&lt;&gt;"",INDIRECT("'"&amp;F7336&amp;"'!"&amp;G7336),"")</f>
        <v>0</v>
      </c>
      <c r="F7336" s="1175" t="s">
        <v>3614</v>
      </c>
      <c r="G7336" t="s">
        <v>5441</v>
      </c>
      <c r="H7336" s="3"/>
      <c r="I7336" s="3"/>
      <c r="J7336" s="3"/>
    </row>
    <row r="7337" spans="1:18" ht="15" customHeight="1">
      <c r="A7337">
        <v>7332</v>
      </c>
      <c r="B7337" s="7">
        <f>'EstExp 11-19'!C329</f>
        <v>0</v>
      </c>
      <c r="C7337" s="2" t="s">
        <v>5428</v>
      </c>
      <c r="D7337" t="b">
        <f t="shared" ca="1" si="116"/>
        <v>1</v>
      </c>
      <c r="E7337" cm="1">
        <f t="array" aca="1" ref="E7337" ca="1">IF(F7337&lt;&gt;"",INDIRECT("'"&amp;F7337&amp;"'!"&amp;G7337),"")</f>
        <v>0</v>
      </c>
      <c r="F7337" s="1175" t="s">
        <v>3614</v>
      </c>
      <c r="G7337" t="s">
        <v>5442</v>
      </c>
      <c r="H7337" s="3"/>
      <c r="I7337" s="3"/>
      <c r="J7337" s="3"/>
    </row>
    <row r="7338" spans="1:18">
      <c r="A7338">
        <v>7333</v>
      </c>
      <c r="B7338" s="7">
        <f>'EstExp 11-19'!C330</f>
        <v>0</v>
      </c>
      <c r="C7338" s="2" t="s">
        <v>5428</v>
      </c>
      <c r="D7338" t="b">
        <f t="shared" ca="1" si="116"/>
        <v>1</v>
      </c>
      <c r="E7338" cm="1">
        <f t="array" aca="1" ref="E7338" ca="1">IF(F7338&lt;&gt;"",INDIRECT("'"&amp;F7338&amp;"'!"&amp;G7338),"")</f>
        <v>0</v>
      </c>
      <c r="F7338" s="1175" t="s">
        <v>3614</v>
      </c>
      <c r="G7338" t="s">
        <v>5443</v>
      </c>
      <c r="R7338" s="1175"/>
    </row>
    <row r="7339" spans="1:18">
      <c r="A7339">
        <v>7334</v>
      </c>
      <c r="B7339" s="7">
        <f>'EstExp 11-19'!C344</f>
        <v>0</v>
      </c>
      <c r="C7339" s="2" t="s">
        <v>5428</v>
      </c>
      <c r="D7339" t="b">
        <f t="shared" ca="1" si="116"/>
        <v>1</v>
      </c>
      <c r="E7339" cm="1">
        <f t="array" aca="1" ref="E7339" ca="1">IF(F7339&lt;&gt;"",INDIRECT("'"&amp;F7339&amp;"'!"&amp;G7339),"")</f>
        <v>0</v>
      </c>
      <c r="F7339" s="1175" t="s">
        <v>3614</v>
      </c>
      <c r="G7339" t="s">
        <v>5444</v>
      </c>
      <c r="R7339" s="1175"/>
    </row>
    <row r="7340" spans="1:18">
      <c r="A7340">
        <v>7335</v>
      </c>
      <c r="B7340" s="7">
        <f>'EstExp 11-19'!C347</f>
        <v>0</v>
      </c>
      <c r="C7340" s="2" t="s">
        <v>5428</v>
      </c>
      <c r="D7340" t="b">
        <f t="shared" ca="1" si="116"/>
        <v>1</v>
      </c>
      <c r="E7340" cm="1">
        <f t="array" aca="1" ref="E7340" ca="1">IF(F7340&lt;&gt;"",INDIRECT("'"&amp;F7340&amp;"'!"&amp;G7340),"")</f>
        <v>0</v>
      </c>
      <c r="F7340" s="1175" t="s">
        <v>3614</v>
      </c>
      <c r="G7340" t="s">
        <v>5445</v>
      </c>
      <c r="R7340" s="1175"/>
    </row>
    <row r="7341" spans="1:18">
      <c r="A7341">
        <v>7336</v>
      </c>
      <c r="B7341" s="7">
        <f>'EstExp 11-19'!C348</f>
        <v>0</v>
      </c>
      <c r="C7341" s="2" t="s">
        <v>5428</v>
      </c>
      <c r="D7341" t="b">
        <f t="shared" ca="1" si="116"/>
        <v>1</v>
      </c>
      <c r="E7341" cm="1">
        <f t="array" aca="1" ref="E7341" ca="1">IF(F7341&lt;&gt;"",INDIRECT("'"&amp;F7341&amp;"'!"&amp;G7341),"")</f>
        <v>0</v>
      </c>
      <c r="F7341" s="1175" t="s">
        <v>3614</v>
      </c>
      <c r="G7341" t="s">
        <v>5446</v>
      </c>
      <c r="R7341" s="1175"/>
    </row>
    <row r="7342" spans="1:18">
      <c r="A7342">
        <v>7337</v>
      </c>
      <c r="B7342" s="7">
        <f>'EstExp 11-19'!C349</f>
        <v>0</v>
      </c>
      <c r="C7342" s="2" t="s">
        <v>5428</v>
      </c>
      <c r="D7342" t="b">
        <f t="shared" ca="1" si="116"/>
        <v>1</v>
      </c>
      <c r="E7342" cm="1">
        <f t="array" aca="1" ref="E7342" ca="1">IF(F7342&lt;&gt;"",INDIRECT("'"&amp;F7342&amp;"'!"&amp;G7342),"")</f>
        <v>0</v>
      </c>
      <c r="F7342" s="1175" t="s">
        <v>3614</v>
      </c>
      <c r="G7342" t="s">
        <v>5447</v>
      </c>
      <c r="R7342" s="1175"/>
    </row>
    <row r="7343" spans="1:18">
      <c r="A7343">
        <v>7338</v>
      </c>
      <c r="B7343" s="7">
        <f>'EstExp 11-19'!C350</f>
        <v>0</v>
      </c>
      <c r="C7343" s="2" t="s">
        <v>5428</v>
      </c>
      <c r="D7343" t="b">
        <f t="shared" ca="1" si="116"/>
        <v>1</v>
      </c>
      <c r="E7343" cm="1">
        <f t="array" aca="1" ref="E7343" ca="1">IF(F7343&lt;&gt;"",INDIRECT("'"&amp;F7343&amp;"'!"&amp;G7343),"")</f>
        <v>0</v>
      </c>
      <c r="F7343" s="1175" t="s">
        <v>3614</v>
      </c>
      <c r="G7343" t="s">
        <v>5448</v>
      </c>
      <c r="R7343" s="1175"/>
    </row>
    <row r="7344" spans="1:18">
      <c r="A7344">
        <v>7339</v>
      </c>
      <c r="B7344" s="7">
        <f>'EstExp 11-19'!C351</f>
        <v>0</v>
      </c>
      <c r="C7344" s="2" t="s">
        <v>5428</v>
      </c>
      <c r="D7344" t="b">
        <f t="shared" ca="1" si="116"/>
        <v>1</v>
      </c>
      <c r="E7344" cm="1">
        <f t="array" aca="1" ref="E7344" ca="1">IF(F7344&lt;&gt;"",INDIRECT("'"&amp;F7344&amp;"'!"&amp;G7344),"")</f>
        <v>0</v>
      </c>
      <c r="F7344" s="1175" t="s">
        <v>3614</v>
      </c>
      <c r="G7344" t="s">
        <v>5449</v>
      </c>
      <c r="R7344" s="1175"/>
    </row>
    <row r="7345" spans="1:18">
      <c r="A7345">
        <v>7340</v>
      </c>
      <c r="B7345" s="7">
        <f>'EstExp 11-19'!C352</f>
        <v>0</v>
      </c>
      <c r="C7345" s="2" t="s">
        <v>5428</v>
      </c>
      <c r="D7345" t="b">
        <f t="shared" ca="1" si="116"/>
        <v>1</v>
      </c>
      <c r="E7345" cm="1">
        <f t="array" aca="1" ref="E7345" ca="1">IF(F7345&lt;&gt;"",INDIRECT("'"&amp;F7345&amp;"'!"&amp;G7345),"")</f>
        <v>0</v>
      </c>
      <c r="F7345" s="1175" t="s">
        <v>3614</v>
      </c>
      <c r="G7345" t="s">
        <v>5450</v>
      </c>
      <c r="R7345" s="1175"/>
    </row>
    <row r="7346" spans="1:18">
      <c r="A7346">
        <v>7341</v>
      </c>
      <c r="B7346" s="7">
        <f>'EstExp 11-19'!C353</f>
        <v>0</v>
      </c>
      <c r="C7346" s="2" t="s">
        <v>5428</v>
      </c>
      <c r="D7346" t="b">
        <f t="shared" ca="1" si="116"/>
        <v>1</v>
      </c>
      <c r="E7346" cm="1">
        <f t="array" aca="1" ref="E7346" ca="1">IF(F7346&lt;&gt;"",INDIRECT("'"&amp;F7346&amp;"'!"&amp;G7346),"")</f>
        <v>0</v>
      </c>
      <c r="F7346" s="1175" t="s">
        <v>3614</v>
      </c>
      <c r="G7346" t="s">
        <v>5451</v>
      </c>
      <c r="R7346" s="1175"/>
    </row>
    <row r="7347" spans="1:18" ht="15" customHeight="1">
      <c r="A7347">
        <v>7342</v>
      </c>
      <c r="B7347" s="7">
        <f>'EstExp 11-19'!C355</f>
        <v>0</v>
      </c>
      <c r="C7347" s="2" t="s">
        <v>5428</v>
      </c>
      <c r="D7347" t="b">
        <f t="shared" ca="1" si="116"/>
        <v>1</v>
      </c>
      <c r="E7347" cm="1">
        <f t="array" aca="1" ref="E7347" ca="1">IF(F7347&lt;&gt;"",INDIRECT("'"&amp;F7347&amp;"'!"&amp;G7347),"")</f>
        <v>0</v>
      </c>
      <c r="F7347" s="1175" t="s">
        <v>3614</v>
      </c>
      <c r="G7347" t="s">
        <v>5452</v>
      </c>
    </row>
    <row r="7348" spans="1:18" ht="15" customHeight="1">
      <c r="A7348">
        <v>7343</v>
      </c>
      <c r="B7348" s="7">
        <f>'EstExp 11-19'!C356</f>
        <v>0</v>
      </c>
      <c r="C7348" s="2" t="s">
        <v>5428</v>
      </c>
      <c r="D7348" t="b">
        <f t="shared" ca="1" si="116"/>
        <v>1</v>
      </c>
      <c r="E7348" cm="1">
        <f t="array" aca="1" ref="E7348" ca="1">IF(F7348&lt;&gt;"",INDIRECT("'"&amp;F7348&amp;"'!"&amp;G7348),"")</f>
        <v>0</v>
      </c>
      <c r="F7348" s="1175" t="s">
        <v>3614</v>
      </c>
      <c r="G7348" t="s">
        <v>5453</v>
      </c>
    </row>
    <row r="7349" spans="1:18" ht="15" customHeight="1">
      <c r="A7349">
        <v>7344</v>
      </c>
      <c r="B7349" s="7">
        <f>'EstExp 11-19'!C357</f>
        <v>0</v>
      </c>
      <c r="C7349" s="2" t="s">
        <v>5428</v>
      </c>
      <c r="D7349" t="b">
        <f t="shared" ca="1" si="116"/>
        <v>1</v>
      </c>
      <c r="E7349" cm="1">
        <f t="array" aca="1" ref="E7349" ca="1">IF(F7349&lt;&gt;"",INDIRECT("'"&amp;F7349&amp;"'!"&amp;G7349),"")</f>
        <v>0</v>
      </c>
      <c r="F7349" s="1175" t="s">
        <v>3614</v>
      </c>
      <c r="G7349" t="s">
        <v>5454</v>
      </c>
    </row>
    <row r="7350" spans="1:18" ht="15" customHeight="1">
      <c r="A7350">
        <v>7345</v>
      </c>
      <c r="B7350" s="7">
        <f>'EstExp 11-19'!C358</f>
        <v>0</v>
      </c>
      <c r="C7350" s="2" t="s">
        <v>5428</v>
      </c>
      <c r="D7350" t="b">
        <f t="shared" ca="1" si="116"/>
        <v>1</v>
      </c>
      <c r="E7350" cm="1">
        <f t="array" aca="1" ref="E7350" ca="1">IF(F7350&lt;&gt;"",INDIRECT("'"&amp;F7350&amp;"'!"&amp;G7350),"")</f>
        <v>0</v>
      </c>
      <c r="F7350" s="1175" t="s">
        <v>3614</v>
      </c>
      <c r="G7350" t="s">
        <v>5455</v>
      </c>
    </row>
    <row r="7351" spans="1:18" ht="15" customHeight="1">
      <c r="A7351">
        <v>7346</v>
      </c>
      <c r="B7351" s="7">
        <f>'EstExp 11-19'!C360</f>
        <v>0</v>
      </c>
      <c r="C7351" s="2" t="s">
        <v>5428</v>
      </c>
      <c r="D7351" t="b">
        <f t="shared" ca="1" si="116"/>
        <v>1</v>
      </c>
      <c r="E7351" cm="1">
        <f t="array" aca="1" ref="E7351" ca="1">IF(F7351&lt;&gt;"",INDIRECT("'"&amp;F7351&amp;"'!"&amp;G7351),"")</f>
        <v>0</v>
      </c>
      <c r="F7351" s="1175" t="s">
        <v>3614</v>
      </c>
      <c r="G7351" t="s">
        <v>5456</v>
      </c>
    </row>
    <row r="7352" spans="1:18" ht="15" customHeight="1">
      <c r="A7352">
        <v>7347</v>
      </c>
      <c r="B7352" s="7">
        <f>'EstExp 11-19'!C361</f>
        <v>0</v>
      </c>
      <c r="C7352" s="2" t="s">
        <v>5428</v>
      </c>
      <c r="D7352" t="b">
        <f t="shared" ca="1" si="116"/>
        <v>1</v>
      </c>
      <c r="E7352" cm="1">
        <f t="array" aca="1" ref="E7352" ca="1">IF(F7352&lt;&gt;"",INDIRECT("'"&amp;F7352&amp;"'!"&amp;G7352),"")</f>
        <v>0</v>
      </c>
      <c r="F7352" s="1175" t="s">
        <v>3614</v>
      </c>
      <c r="G7352" t="s">
        <v>5457</v>
      </c>
    </row>
    <row r="7353" spans="1:18" ht="15" customHeight="1">
      <c r="A7353">
        <v>7348</v>
      </c>
      <c r="B7353" s="7">
        <f>'EstExp 11-19'!C362</f>
        <v>0</v>
      </c>
      <c r="C7353" s="2" t="s">
        <v>5428</v>
      </c>
      <c r="D7353" t="b">
        <f t="shared" ca="1" si="116"/>
        <v>1</v>
      </c>
      <c r="E7353" cm="1">
        <f t="array" aca="1" ref="E7353" ca="1">IF(F7353&lt;&gt;"",INDIRECT("'"&amp;F7353&amp;"'!"&amp;G7353),"")</f>
        <v>0</v>
      </c>
      <c r="F7353" s="1175" t="s">
        <v>3614</v>
      </c>
      <c r="G7353" t="s">
        <v>5458</v>
      </c>
    </row>
    <row r="7354" spans="1:18" ht="15" customHeight="1">
      <c r="A7354">
        <v>7349</v>
      </c>
      <c r="B7354" s="7">
        <f>'EstExp 11-19'!C367</f>
        <v>0</v>
      </c>
      <c r="C7354" s="2" t="s">
        <v>5428</v>
      </c>
      <c r="D7354" t="b">
        <f t="shared" ca="1" si="116"/>
        <v>1</v>
      </c>
      <c r="E7354" cm="1">
        <f t="array" aca="1" ref="E7354" ca="1">IF(F7354&lt;&gt;"",INDIRECT("'"&amp;F7354&amp;"'!"&amp;G7354),"")</f>
        <v>0</v>
      </c>
      <c r="F7354" s="1175" t="s">
        <v>3614</v>
      </c>
      <c r="G7354" t="s">
        <v>5459</v>
      </c>
    </row>
    <row r="7355" spans="1:18" ht="15" customHeight="1">
      <c r="A7355">
        <v>7350</v>
      </c>
      <c r="B7355" s="7">
        <f>'EstExp 11-19'!C368</f>
        <v>0</v>
      </c>
      <c r="C7355" s="2" t="s">
        <v>5428</v>
      </c>
      <c r="D7355" t="b">
        <f t="shared" ca="1" si="116"/>
        <v>1</v>
      </c>
      <c r="E7355" cm="1">
        <f t="array" aca="1" ref="E7355" ca="1">IF(F7355&lt;&gt;"",INDIRECT("'"&amp;F7355&amp;"'!"&amp;G7355),"")</f>
        <v>0</v>
      </c>
      <c r="F7355" s="1175" t="s">
        <v>3614</v>
      </c>
      <c r="G7355" t="s">
        <v>5460</v>
      </c>
      <c r="H7355" s="3"/>
      <c r="I7355" s="3"/>
      <c r="J7355" s="3"/>
    </row>
    <row r="7356" spans="1:18" ht="15" customHeight="1">
      <c r="A7356">
        <v>7351</v>
      </c>
      <c r="B7356" s="7">
        <f>'EstExp 11-19'!C369</f>
        <v>0</v>
      </c>
      <c r="C7356" s="2" t="s">
        <v>5428</v>
      </c>
      <c r="D7356" t="b">
        <f t="shared" ca="1" si="116"/>
        <v>1</v>
      </c>
      <c r="E7356" cm="1">
        <f t="array" aca="1" ref="E7356" ca="1">IF(F7356&lt;&gt;"",INDIRECT("'"&amp;F7356&amp;"'!"&amp;G7356),"")</f>
        <v>0</v>
      </c>
      <c r="F7356" s="1175" t="s">
        <v>3614</v>
      </c>
      <c r="G7356" t="s">
        <v>5461</v>
      </c>
      <c r="H7356" s="3"/>
      <c r="I7356" s="3"/>
      <c r="J7356" s="3"/>
    </row>
    <row r="7357" spans="1:18" ht="15" customHeight="1">
      <c r="A7357">
        <v>7352</v>
      </c>
      <c r="B7357" s="7">
        <f>'EstExp 11-19'!C371</f>
        <v>0</v>
      </c>
      <c r="C7357" s="2" t="s">
        <v>5428</v>
      </c>
      <c r="D7357" t="b">
        <f t="shared" ca="1" si="116"/>
        <v>1</v>
      </c>
      <c r="E7357" cm="1">
        <f t="array" aca="1" ref="E7357" ca="1">IF(F7357&lt;&gt;"",INDIRECT("'"&amp;F7357&amp;"'!"&amp;G7357),"")</f>
        <v>0</v>
      </c>
      <c r="F7357" s="1175" t="s">
        <v>3614</v>
      </c>
      <c r="G7357" t="s">
        <v>5462</v>
      </c>
      <c r="H7357" s="3"/>
      <c r="I7357" s="3"/>
      <c r="J7357" s="3"/>
    </row>
    <row r="7358" spans="1:18" ht="15" customHeight="1">
      <c r="A7358">
        <v>7353</v>
      </c>
      <c r="B7358" s="7">
        <f>'EstExp 11-19'!C372</f>
        <v>0</v>
      </c>
      <c r="C7358" s="2" t="s">
        <v>5428</v>
      </c>
      <c r="D7358" t="b">
        <f t="shared" ca="1" si="116"/>
        <v>1</v>
      </c>
      <c r="E7358" cm="1">
        <f t="array" aca="1" ref="E7358" ca="1">IF(F7358&lt;&gt;"",INDIRECT("'"&amp;F7358&amp;"'!"&amp;G7358),"")</f>
        <v>0</v>
      </c>
      <c r="F7358" s="1175" t="s">
        <v>3614</v>
      </c>
      <c r="G7358" t="s">
        <v>5463</v>
      </c>
      <c r="H7358" s="3"/>
      <c r="I7358" s="3"/>
      <c r="J7358" s="3"/>
    </row>
    <row r="7359" spans="1:18" ht="15" customHeight="1">
      <c r="A7359">
        <v>7354</v>
      </c>
      <c r="B7359" s="7">
        <f>'EstExp 11-19'!C374</f>
        <v>0</v>
      </c>
      <c r="C7359" s="2" t="s">
        <v>5428</v>
      </c>
      <c r="D7359" t="b">
        <f t="shared" ca="1" si="116"/>
        <v>1</v>
      </c>
      <c r="E7359" cm="1">
        <f t="array" aca="1" ref="E7359" ca="1">IF(F7359&lt;&gt;"",INDIRECT("'"&amp;F7359&amp;"'!"&amp;G7359),"")</f>
        <v>0</v>
      </c>
      <c r="F7359" s="1175" t="s">
        <v>3614</v>
      </c>
      <c r="G7359" t="s">
        <v>5464</v>
      </c>
      <c r="H7359" s="3"/>
      <c r="I7359" s="3"/>
      <c r="J7359" s="3"/>
    </row>
    <row r="7360" spans="1:18" ht="15" customHeight="1">
      <c r="A7360">
        <v>7355</v>
      </c>
      <c r="B7360" s="7">
        <f>'EstExp 11-19'!C375</f>
        <v>0</v>
      </c>
      <c r="C7360" s="2" t="s">
        <v>5428</v>
      </c>
      <c r="D7360" t="b">
        <f t="shared" ca="1" si="116"/>
        <v>1</v>
      </c>
      <c r="E7360" cm="1">
        <f t="array" aca="1" ref="E7360" ca="1">IF(F7360&lt;&gt;"",INDIRECT("'"&amp;F7360&amp;"'!"&amp;G7360),"")</f>
        <v>0</v>
      </c>
      <c r="F7360" s="1175" t="s">
        <v>3614</v>
      </c>
      <c r="G7360" t="s">
        <v>5465</v>
      </c>
      <c r="H7360" s="3"/>
      <c r="I7360" s="3"/>
      <c r="J7360" s="3"/>
    </row>
    <row r="7361" spans="1:10" ht="15" customHeight="1">
      <c r="A7361">
        <v>7356</v>
      </c>
      <c r="B7361" s="7">
        <f>'EstExp 11-19'!C376</f>
        <v>0</v>
      </c>
      <c r="C7361" s="2" t="s">
        <v>5428</v>
      </c>
      <c r="D7361" t="b">
        <f t="shared" ca="1" si="116"/>
        <v>1</v>
      </c>
      <c r="E7361" cm="1">
        <f t="array" aca="1" ref="E7361" ca="1">IF(F7361&lt;&gt;"",INDIRECT("'"&amp;F7361&amp;"'!"&amp;G7361),"")</f>
        <v>0</v>
      </c>
      <c r="F7361" s="1175" t="s">
        <v>3614</v>
      </c>
      <c r="G7361" t="s">
        <v>5466</v>
      </c>
      <c r="H7361" s="3"/>
      <c r="I7361" s="3"/>
      <c r="J7361" s="3"/>
    </row>
    <row r="7362" spans="1:10" ht="15" customHeight="1">
      <c r="A7362">
        <v>7357</v>
      </c>
      <c r="B7362" s="7">
        <f>'EstExp 11-19'!C377</f>
        <v>0</v>
      </c>
      <c r="C7362" s="2" t="s">
        <v>5428</v>
      </c>
      <c r="D7362" t="b">
        <f t="shared" ca="1" si="116"/>
        <v>1</v>
      </c>
      <c r="E7362" cm="1">
        <f t="array" aca="1" ref="E7362" ca="1">IF(F7362&lt;&gt;"",INDIRECT("'"&amp;F7362&amp;"'!"&amp;G7362),"")</f>
        <v>0</v>
      </c>
      <c r="F7362" s="1175" t="s">
        <v>3614</v>
      </c>
      <c r="G7362" t="s">
        <v>5467</v>
      </c>
      <c r="H7362" s="3"/>
      <c r="I7362" s="3"/>
      <c r="J7362" s="3"/>
    </row>
    <row r="7363" spans="1:10" ht="15" customHeight="1">
      <c r="A7363">
        <v>7358</v>
      </c>
      <c r="B7363" s="7">
        <f>'EstExp 11-19'!C378</f>
        <v>0</v>
      </c>
      <c r="C7363" s="2" t="s">
        <v>5428</v>
      </c>
      <c r="D7363" t="b">
        <f t="shared" ca="1" si="116"/>
        <v>1</v>
      </c>
      <c r="E7363" cm="1">
        <f t="array" aca="1" ref="E7363" ca="1">IF(F7363&lt;&gt;"",INDIRECT("'"&amp;F7363&amp;"'!"&amp;G7363),"")</f>
        <v>0</v>
      </c>
      <c r="F7363" s="1175" t="s">
        <v>3614</v>
      </c>
      <c r="G7363" t="s">
        <v>5468</v>
      </c>
      <c r="H7363" s="3"/>
      <c r="I7363" s="3"/>
      <c r="J7363" s="3"/>
    </row>
    <row r="7364" spans="1:10" ht="15" customHeight="1">
      <c r="A7364">
        <v>7359</v>
      </c>
      <c r="B7364" s="7">
        <f>'EstExp 11-19'!C380</f>
        <v>0</v>
      </c>
      <c r="C7364" s="2" t="s">
        <v>5428</v>
      </c>
      <c r="D7364" t="b">
        <f t="shared" ca="1" si="116"/>
        <v>1</v>
      </c>
      <c r="E7364" cm="1">
        <f t="array" aca="1" ref="E7364" ca="1">IF(F7364&lt;&gt;"",INDIRECT("'"&amp;F7364&amp;"'!"&amp;G7364),"")</f>
        <v>0</v>
      </c>
      <c r="F7364" s="1175" t="s">
        <v>3614</v>
      </c>
      <c r="G7364" t="s">
        <v>5469</v>
      </c>
    </row>
    <row r="7365" spans="1:10" ht="15" customHeight="1">
      <c r="A7365">
        <v>7360</v>
      </c>
      <c r="B7365" s="7">
        <f>'EstExp 11-19'!C381</f>
        <v>0</v>
      </c>
      <c r="C7365" s="2" t="s">
        <v>5428</v>
      </c>
      <c r="D7365" t="b">
        <f t="shared" ref="D7365:D7428" ca="1" si="117">E7365=B7365</f>
        <v>1</v>
      </c>
      <c r="E7365" cm="1">
        <f t="array" aca="1" ref="E7365" ca="1">IF(F7365&lt;&gt;"",INDIRECT("'"&amp;F7365&amp;"'!"&amp;G7365),"")</f>
        <v>0</v>
      </c>
      <c r="F7365" s="1175" t="s">
        <v>3614</v>
      </c>
      <c r="G7365" t="s">
        <v>5470</v>
      </c>
      <c r="H7365" s="3"/>
      <c r="I7365" s="3"/>
      <c r="J7365" s="3"/>
    </row>
    <row r="7366" spans="1:10" ht="15" customHeight="1">
      <c r="A7366">
        <v>7361</v>
      </c>
      <c r="B7366" s="7">
        <f>'EstExp 11-19'!C382</f>
        <v>0</v>
      </c>
      <c r="C7366" s="2" t="s">
        <v>5428</v>
      </c>
      <c r="D7366" t="b">
        <f t="shared" ca="1" si="117"/>
        <v>1</v>
      </c>
      <c r="E7366" cm="1">
        <f t="array" aca="1" ref="E7366" ca="1">IF(F7366&lt;&gt;"",INDIRECT("'"&amp;F7366&amp;"'!"&amp;G7366),"")</f>
        <v>0</v>
      </c>
      <c r="F7366" s="1175" t="s">
        <v>3614</v>
      </c>
      <c r="G7366" t="s">
        <v>5471</v>
      </c>
      <c r="H7366" s="3"/>
      <c r="I7366" s="3"/>
      <c r="J7366" s="3"/>
    </row>
    <row r="7367" spans="1:10" ht="15" customHeight="1">
      <c r="A7367">
        <v>7362</v>
      </c>
      <c r="B7367" s="7">
        <f>'EstExp 11-19'!C383</f>
        <v>0</v>
      </c>
      <c r="C7367" s="2" t="s">
        <v>5428</v>
      </c>
      <c r="D7367" t="b">
        <f t="shared" ca="1" si="117"/>
        <v>1</v>
      </c>
      <c r="E7367" cm="1">
        <f t="array" aca="1" ref="E7367" ca="1">IF(F7367&lt;&gt;"",INDIRECT("'"&amp;F7367&amp;"'!"&amp;G7367),"")</f>
        <v>0</v>
      </c>
      <c r="F7367" s="1175" t="s">
        <v>3614</v>
      </c>
      <c r="G7367" t="s">
        <v>5472</v>
      </c>
    </row>
    <row r="7368" spans="1:10" ht="15" customHeight="1">
      <c r="A7368">
        <v>7363</v>
      </c>
      <c r="B7368" s="7">
        <f>'EstExp 11-19'!C384</f>
        <v>0</v>
      </c>
      <c r="C7368" s="2" t="s">
        <v>5428</v>
      </c>
      <c r="D7368" t="b">
        <f t="shared" ca="1" si="117"/>
        <v>1</v>
      </c>
      <c r="E7368" cm="1">
        <f t="array" aca="1" ref="E7368" ca="1">IF(F7368&lt;&gt;"",INDIRECT("'"&amp;F7368&amp;"'!"&amp;G7368),"")</f>
        <v>0</v>
      </c>
      <c r="F7368" s="1175" t="s">
        <v>3614</v>
      </c>
      <c r="G7368" t="s">
        <v>5473</v>
      </c>
      <c r="H7368" s="3"/>
      <c r="I7368" s="3"/>
      <c r="J7368" s="3"/>
    </row>
    <row r="7369" spans="1:10" ht="15" customHeight="1">
      <c r="A7369">
        <v>7364</v>
      </c>
      <c r="B7369" s="7">
        <f>'EstExp 11-19'!C385</f>
        <v>0</v>
      </c>
      <c r="C7369" s="2" t="s">
        <v>5428</v>
      </c>
      <c r="D7369" t="b">
        <f t="shared" ca="1" si="117"/>
        <v>1</v>
      </c>
      <c r="E7369" cm="1">
        <f t="array" aca="1" ref="E7369" ca="1">IF(F7369&lt;&gt;"",INDIRECT("'"&amp;F7369&amp;"'!"&amp;G7369),"")</f>
        <v>0</v>
      </c>
      <c r="F7369" s="1175" t="s">
        <v>3614</v>
      </c>
      <c r="G7369" t="s">
        <v>5474</v>
      </c>
      <c r="H7369" s="3"/>
      <c r="I7369" s="3"/>
      <c r="J7369" s="3"/>
    </row>
    <row r="7370" spans="1:10" ht="15" customHeight="1">
      <c r="A7370">
        <v>7365</v>
      </c>
      <c r="B7370" s="7">
        <f>'EstExp 11-19'!C386</f>
        <v>0</v>
      </c>
      <c r="C7370" s="2" t="s">
        <v>5428</v>
      </c>
      <c r="D7370" t="b">
        <f t="shared" ca="1" si="117"/>
        <v>1</v>
      </c>
      <c r="E7370" cm="1">
        <f t="array" aca="1" ref="E7370" ca="1">IF(F7370&lt;&gt;"",INDIRECT("'"&amp;F7370&amp;"'!"&amp;G7370),"")</f>
        <v>0</v>
      </c>
      <c r="F7370" s="1175" t="s">
        <v>3614</v>
      </c>
      <c r="G7370" t="s">
        <v>5475</v>
      </c>
      <c r="H7370" s="3"/>
      <c r="I7370" s="3"/>
      <c r="J7370" s="3"/>
    </row>
    <row r="7371" spans="1:10" ht="15" customHeight="1">
      <c r="A7371">
        <v>7366</v>
      </c>
      <c r="B7371" s="7">
        <f>'EstExp 11-19'!C387</f>
        <v>0</v>
      </c>
      <c r="C7371" s="2" t="s">
        <v>5428</v>
      </c>
      <c r="D7371" t="b">
        <f t="shared" ca="1" si="117"/>
        <v>1</v>
      </c>
      <c r="E7371" cm="1">
        <f t="array" aca="1" ref="E7371" ca="1">IF(F7371&lt;&gt;"",INDIRECT("'"&amp;F7371&amp;"'!"&amp;G7371),"")</f>
        <v>0</v>
      </c>
      <c r="F7371" s="1175" t="s">
        <v>3614</v>
      </c>
      <c r="G7371" t="s">
        <v>5476</v>
      </c>
      <c r="H7371" s="3"/>
      <c r="I7371" s="3"/>
      <c r="J7371" s="3"/>
    </row>
    <row r="7372" spans="1:10" ht="15" customHeight="1">
      <c r="A7372">
        <v>7367</v>
      </c>
      <c r="B7372" s="7">
        <f>'EstExp 11-19'!C388</f>
        <v>0</v>
      </c>
      <c r="C7372" s="2" t="s">
        <v>5428</v>
      </c>
      <c r="D7372" t="b">
        <f t="shared" ca="1" si="117"/>
        <v>1</v>
      </c>
      <c r="E7372" cm="1">
        <f t="array" aca="1" ref="E7372" ca="1">IF(F7372&lt;&gt;"",INDIRECT("'"&amp;F7372&amp;"'!"&amp;G7372),"")</f>
        <v>0</v>
      </c>
      <c r="F7372" s="1175" t="s">
        <v>3614</v>
      </c>
      <c r="G7372" t="s">
        <v>5477</v>
      </c>
      <c r="H7372" s="3"/>
      <c r="I7372" s="3"/>
      <c r="J7372" s="3"/>
    </row>
    <row r="7373" spans="1:10" ht="15" customHeight="1">
      <c r="A7373">
        <v>7368</v>
      </c>
      <c r="B7373" s="7">
        <f>'EstExp 11-19'!D316</f>
        <v>0</v>
      </c>
      <c r="C7373" s="2" t="s">
        <v>5428</v>
      </c>
      <c r="D7373" t="b">
        <f t="shared" ca="1" si="117"/>
        <v>1</v>
      </c>
      <c r="E7373" cm="1">
        <f t="array" aca="1" ref="E7373" ca="1">IF(F7373&lt;&gt;"",INDIRECT("'"&amp;F7373&amp;"'!"&amp;G7373),"")</f>
        <v>0</v>
      </c>
      <c r="F7373" s="1175" t="s">
        <v>3614</v>
      </c>
      <c r="G7373" t="s">
        <v>5478</v>
      </c>
      <c r="H7373" s="3"/>
      <c r="I7373" s="3"/>
      <c r="J7373" s="3"/>
    </row>
    <row r="7374" spans="1:10" ht="15" customHeight="1">
      <c r="A7374">
        <v>7369</v>
      </c>
      <c r="B7374" s="7">
        <f>'EstExp 11-19'!D318</f>
        <v>0</v>
      </c>
      <c r="C7374" s="2" t="s">
        <v>5428</v>
      </c>
      <c r="D7374" t="b">
        <f t="shared" ca="1" si="117"/>
        <v>1</v>
      </c>
      <c r="E7374" cm="1">
        <f t="array" aca="1" ref="E7374" ca="1">IF(F7374&lt;&gt;"",INDIRECT("'"&amp;F7374&amp;"'!"&amp;G7374),"")</f>
        <v>0</v>
      </c>
      <c r="F7374" s="1175" t="s">
        <v>3614</v>
      </c>
      <c r="G7374" t="s">
        <v>5479</v>
      </c>
      <c r="H7374" s="3"/>
      <c r="I7374" s="3"/>
      <c r="J7374" s="3"/>
    </row>
    <row r="7375" spans="1:10" ht="15" customHeight="1">
      <c r="A7375">
        <v>7370</v>
      </c>
      <c r="B7375" s="7">
        <f>'EstExp 11-19'!D319</f>
        <v>0</v>
      </c>
      <c r="C7375" s="2" t="s">
        <v>5428</v>
      </c>
      <c r="D7375" t="b">
        <f t="shared" ca="1" si="117"/>
        <v>1</v>
      </c>
      <c r="E7375" cm="1">
        <f t="array" aca="1" ref="E7375" ca="1">IF(F7375&lt;&gt;"",INDIRECT("'"&amp;F7375&amp;"'!"&amp;G7375),"")</f>
        <v>0</v>
      </c>
      <c r="F7375" s="1175" t="s">
        <v>3614</v>
      </c>
      <c r="G7375" t="s">
        <v>5480</v>
      </c>
      <c r="H7375" s="3"/>
      <c r="I7375" s="3"/>
      <c r="J7375" s="3"/>
    </row>
    <row r="7376" spans="1:10" ht="15" customHeight="1">
      <c r="A7376">
        <v>7371</v>
      </c>
      <c r="B7376" s="7">
        <f>'EstExp 11-19'!D320</f>
        <v>0</v>
      </c>
      <c r="C7376" s="2" t="s">
        <v>5428</v>
      </c>
      <c r="D7376" t="b">
        <f t="shared" ca="1" si="117"/>
        <v>1</v>
      </c>
      <c r="E7376" cm="1">
        <f t="array" aca="1" ref="E7376" ca="1">IF(F7376&lt;&gt;"",INDIRECT("'"&amp;F7376&amp;"'!"&amp;G7376),"")</f>
        <v>0</v>
      </c>
      <c r="F7376" s="1175" t="s">
        <v>3614</v>
      </c>
      <c r="G7376" t="s">
        <v>5481</v>
      </c>
      <c r="H7376" s="3"/>
      <c r="I7376" s="3"/>
      <c r="J7376" s="3"/>
    </row>
    <row r="7377" spans="1:18">
      <c r="A7377">
        <v>7372</v>
      </c>
      <c r="B7377" s="7">
        <f>'EstExp 11-19'!D321</f>
        <v>0</v>
      </c>
      <c r="C7377" s="2" t="s">
        <v>5428</v>
      </c>
      <c r="D7377" t="b">
        <f t="shared" ca="1" si="117"/>
        <v>1</v>
      </c>
      <c r="E7377" cm="1">
        <f t="array" aca="1" ref="E7377" ca="1">IF(F7377&lt;&gt;"",INDIRECT("'"&amp;F7377&amp;"'!"&amp;G7377),"")</f>
        <v>0</v>
      </c>
      <c r="F7377" s="1175" t="s">
        <v>3614</v>
      </c>
      <c r="G7377" t="s">
        <v>5482</v>
      </c>
      <c r="R7377" s="1175"/>
    </row>
    <row r="7378" spans="1:18">
      <c r="A7378">
        <v>7373</v>
      </c>
      <c r="B7378" s="7">
        <f>'EstExp 11-19'!D322</f>
        <v>0</v>
      </c>
      <c r="C7378" s="2" t="s">
        <v>5428</v>
      </c>
      <c r="D7378" t="b">
        <f t="shared" ca="1" si="117"/>
        <v>1</v>
      </c>
      <c r="E7378" cm="1">
        <f t="array" aca="1" ref="E7378" ca="1">IF(F7378&lt;&gt;"",INDIRECT("'"&amp;F7378&amp;"'!"&amp;G7378),"")</f>
        <v>0</v>
      </c>
      <c r="F7378" s="1175" t="s">
        <v>3614</v>
      </c>
      <c r="G7378" t="s">
        <v>5483</v>
      </c>
      <c r="R7378" s="1175"/>
    </row>
    <row r="7379" spans="1:18" ht="15" customHeight="1">
      <c r="A7379">
        <v>7374</v>
      </c>
      <c r="B7379" s="7">
        <f>'EstExp 11-19'!D323</f>
        <v>0</v>
      </c>
      <c r="C7379" s="2" t="s">
        <v>5428</v>
      </c>
      <c r="D7379" t="b">
        <f t="shared" ca="1" si="117"/>
        <v>1</v>
      </c>
      <c r="E7379" cm="1">
        <f t="array" aca="1" ref="E7379" ca="1">IF(F7379&lt;&gt;"",INDIRECT("'"&amp;F7379&amp;"'!"&amp;G7379),"")</f>
        <v>0</v>
      </c>
      <c r="F7379" s="1175" t="s">
        <v>3614</v>
      </c>
      <c r="G7379" t="s">
        <v>5484</v>
      </c>
      <c r="H7379" s="3"/>
      <c r="I7379" s="3"/>
      <c r="J7379" s="3"/>
    </row>
    <row r="7380" spans="1:18">
      <c r="A7380">
        <v>7375</v>
      </c>
      <c r="B7380" s="7">
        <f>'EstExp 11-19'!D324</f>
        <v>0</v>
      </c>
      <c r="C7380" s="2" t="s">
        <v>5428</v>
      </c>
      <c r="D7380" t="b">
        <f t="shared" ca="1" si="117"/>
        <v>1</v>
      </c>
      <c r="E7380" cm="1">
        <f t="array" aca="1" ref="E7380" ca="1">IF(F7380&lt;&gt;"",INDIRECT("'"&amp;F7380&amp;"'!"&amp;G7380),"")</f>
        <v>0</v>
      </c>
      <c r="F7380" s="1175" t="s">
        <v>3614</v>
      </c>
      <c r="G7380" t="s">
        <v>5485</v>
      </c>
      <c r="R7380" s="1175"/>
    </row>
    <row r="7381" spans="1:18" ht="15" customHeight="1">
      <c r="A7381">
        <v>7376</v>
      </c>
      <c r="B7381" s="7">
        <f>'EstExp 11-19'!D325</f>
        <v>0</v>
      </c>
      <c r="C7381" s="2" t="s">
        <v>5428</v>
      </c>
      <c r="D7381" t="b">
        <f t="shared" ca="1" si="117"/>
        <v>1</v>
      </c>
      <c r="E7381" cm="1">
        <f t="array" aca="1" ref="E7381" ca="1">IF(F7381&lt;&gt;"",INDIRECT("'"&amp;F7381&amp;"'!"&amp;G7381),"")</f>
        <v>0</v>
      </c>
      <c r="F7381" s="1175" t="s">
        <v>3614</v>
      </c>
      <c r="G7381" t="s">
        <v>5486</v>
      </c>
      <c r="H7381" s="3"/>
      <c r="I7381" s="3"/>
      <c r="J7381" s="3"/>
    </row>
    <row r="7382" spans="1:18">
      <c r="A7382">
        <v>7377</v>
      </c>
      <c r="B7382" s="7">
        <f>'EstExp 11-19'!D326</f>
        <v>0</v>
      </c>
      <c r="C7382" s="2" t="s">
        <v>5428</v>
      </c>
      <c r="D7382" t="b">
        <f t="shared" ca="1" si="117"/>
        <v>1</v>
      </c>
      <c r="E7382" cm="1">
        <f t="array" aca="1" ref="E7382" ca="1">IF(F7382&lt;&gt;"",INDIRECT("'"&amp;F7382&amp;"'!"&amp;G7382),"")</f>
        <v>0</v>
      </c>
      <c r="F7382" s="1175" t="s">
        <v>3614</v>
      </c>
      <c r="G7382" t="s">
        <v>5487</v>
      </c>
      <c r="R7382" s="1175"/>
    </row>
    <row r="7383" spans="1:18">
      <c r="A7383">
        <v>7378</v>
      </c>
      <c r="B7383" s="7">
        <f>'EstExp 11-19'!D327</f>
        <v>0</v>
      </c>
      <c r="C7383" s="2" t="s">
        <v>5428</v>
      </c>
      <c r="D7383" t="b">
        <f t="shared" ca="1" si="117"/>
        <v>1</v>
      </c>
      <c r="E7383" cm="1">
        <f t="array" aca="1" ref="E7383" ca="1">IF(F7383&lt;&gt;"",INDIRECT("'"&amp;F7383&amp;"'!"&amp;G7383),"")</f>
        <v>0</v>
      </c>
      <c r="F7383" s="1175" t="s">
        <v>3614</v>
      </c>
      <c r="G7383" t="s">
        <v>5488</v>
      </c>
      <c r="R7383" s="1175"/>
    </row>
    <row r="7384" spans="1:18" ht="15" customHeight="1">
      <c r="A7384">
        <v>7379</v>
      </c>
      <c r="B7384" s="7">
        <f>'EstExp 11-19'!D328</f>
        <v>0</v>
      </c>
      <c r="C7384" s="2" t="s">
        <v>5428</v>
      </c>
      <c r="D7384" t="b">
        <f t="shared" ca="1" si="117"/>
        <v>1</v>
      </c>
      <c r="E7384" cm="1">
        <f t="array" aca="1" ref="E7384" ca="1">IF(F7384&lt;&gt;"",INDIRECT("'"&amp;F7384&amp;"'!"&amp;G7384),"")</f>
        <v>0</v>
      </c>
      <c r="F7384" s="1175" t="s">
        <v>3614</v>
      </c>
      <c r="G7384" t="s">
        <v>5489</v>
      </c>
      <c r="H7384" s="3"/>
      <c r="I7384" s="3"/>
      <c r="J7384" s="3"/>
    </row>
    <row r="7385" spans="1:18" ht="15" customHeight="1">
      <c r="A7385">
        <v>7380</v>
      </c>
      <c r="B7385" s="7">
        <f>'EstExp 11-19'!D329</f>
        <v>0</v>
      </c>
      <c r="C7385" s="2" t="s">
        <v>5428</v>
      </c>
      <c r="D7385" t="b">
        <f t="shared" ca="1" si="117"/>
        <v>1</v>
      </c>
      <c r="E7385" cm="1">
        <f t="array" aca="1" ref="E7385" ca="1">IF(F7385&lt;&gt;"",INDIRECT("'"&amp;F7385&amp;"'!"&amp;G7385),"")</f>
        <v>0</v>
      </c>
      <c r="F7385" s="1175" t="s">
        <v>3614</v>
      </c>
      <c r="G7385" t="s">
        <v>5490</v>
      </c>
      <c r="H7385" s="3"/>
      <c r="I7385" s="3"/>
      <c r="J7385" s="3"/>
    </row>
    <row r="7386" spans="1:18">
      <c r="A7386">
        <v>7381</v>
      </c>
      <c r="B7386" s="7">
        <f>'EstExp 11-19'!D330</f>
        <v>0</v>
      </c>
      <c r="C7386" s="2" t="s">
        <v>5428</v>
      </c>
      <c r="D7386" t="b">
        <f t="shared" ca="1" si="117"/>
        <v>1</v>
      </c>
      <c r="E7386" cm="1">
        <f t="array" aca="1" ref="E7386" ca="1">IF(F7386&lt;&gt;"",INDIRECT("'"&amp;F7386&amp;"'!"&amp;G7386),"")</f>
        <v>0</v>
      </c>
      <c r="F7386" s="1175" t="s">
        <v>3614</v>
      </c>
      <c r="G7386" t="s">
        <v>5491</v>
      </c>
      <c r="R7386" s="1175"/>
    </row>
    <row r="7387" spans="1:18" ht="15" customHeight="1">
      <c r="A7387">
        <v>7382</v>
      </c>
      <c r="B7387" s="7">
        <f>'EstExp 11-19'!D344</f>
        <v>0</v>
      </c>
      <c r="C7387" s="2" t="s">
        <v>5428</v>
      </c>
      <c r="D7387" t="b">
        <f t="shared" ca="1" si="117"/>
        <v>1</v>
      </c>
      <c r="E7387" cm="1">
        <f t="array" aca="1" ref="E7387" ca="1">IF(F7387&lt;&gt;"",INDIRECT("'"&amp;F7387&amp;"'!"&amp;G7387),"")</f>
        <v>0</v>
      </c>
      <c r="F7387" s="1175" t="s">
        <v>3614</v>
      </c>
      <c r="G7387" t="s">
        <v>5492</v>
      </c>
      <c r="H7387" s="3"/>
      <c r="I7387" s="3"/>
      <c r="J7387" s="3"/>
    </row>
    <row r="7388" spans="1:18" ht="15" customHeight="1">
      <c r="A7388">
        <v>7383</v>
      </c>
      <c r="B7388" s="7">
        <f>'EstExp 11-19'!D347</f>
        <v>0</v>
      </c>
      <c r="C7388" s="2" t="s">
        <v>5428</v>
      </c>
      <c r="D7388" t="b">
        <f t="shared" ca="1" si="117"/>
        <v>1</v>
      </c>
      <c r="E7388" cm="1">
        <f t="array" aca="1" ref="E7388" ca="1">IF(F7388&lt;&gt;"",INDIRECT("'"&amp;F7388&amp;"'!"&amp;G7388),"")</f>
        <v>0</v>
      </c>
      <c r="F7388" s="1175" t="s">
        <v>3614</v>
      </c>
      <c r="G7388" t="s">
        <v>5493</v>
      </c>
      <c r="H7388" s="3"/>
      <c r="I7388" s="3"/>
      <c r="J7388" s="3"/>
    </row>
    <row r="7389" spans="1:18">
      <c r="A7389">
        <v>7384</v>
      </c>
      <c r="B7389" s="7">
        <f>'EstExp 11-19'!D348</f>
        <v>0</v>
      </c>
      <c r="C7389" s="2" t="s">
        <v>5428</v>
      </c>
      <c r="D7389" t="b">
        <f t="shared" ca="1" si="117"/>
        <v>1</v>
      </c>
      <c r="E7389" cm="1">
        <f t="array" aca="1" ref="E7389" ca="1">IF(F7389&lt;&gt;"",INDIRECT("'"&amp;F7389&amp;"'!"&amp;G7389),"")</f>
        <v>0</v>
      </c>
      <c r="F7389" s="1175" t="s">
        <v>3614</v>
      </c>
      <c r="G7389" t="s">
        <v>5494</v>
      </c>
      <c r="R7389" s="1175"/>
    </row>
    <row r="7390" spans="1:18" ht="15" customHeight="1">
      <c r="A7390">
        <v>7385</v>
      </c>
      <c r="B7390" s="7">
        <f>'EstExp 11-19'!D349</f>
        <v>0</v>
      </c>
      <c r="C7390" s="2" t="s">
        <v>5428</v>
      </c>
      <c r="D7390" t="b">
        <f t="shared" ca="1" si="117"/>
        <v>1</v>
      </c>
      <c r="E7390" cm="1">
        <f t="array" aca="1" ref="E7390" ca="1">IF(F7390&lt;&gt;"",INDIRECT("'"&amp;F7390&amp;"'!"&amp;G7390),"")</f>
        <v>0</v>
      </c>
      <c r="F7390" s="1175" t="s">
        <v>3614</v>
      </c>
      <c r="G7390" t="s">
        <v>5495</v>
      </c>
      <c r="H7390" s="3"/>
      <c r="I7390" s="3"/>
      <c r="J7390" s="3"/>
    </row>
    <row r="7391" spans="1:18" ht="15" customHeight="1">
      <c r="A7391">
        <v>7386</v>
      </c>
      <c r="B7391" s="7">
        <f>'EstExp 11-19'!D350</f>
        <v>0</v>
      </c>
      <c r="C7391" s="2" t="s">
        <v>5428</v>
      </c>
      <c r="D7391" t="b">
        <f t="shared" ca="1" si="117"/>
        <v>1</v>
      </c>
      <c r="E7391" cm="1">
        <f t="array" aca="1" ref="E7391" ca="1">IF(F7391&lt;&gt;"",INDIRECT("'"&amp;F7391&amp;"'!"&amp;G7391),"")</f>
        <v>0</v>
      </c>
      <c r="F7391" s="1175" t="s">
        <v>3614</v>
      </c>
      <c r="G7391" t="s">
        <v>5496</v>
      </c>
      <c r="H7391" s="3"/>
      <c r="I7391" s="3"/>
      <c r="J7391" s="3"/>
    </row>
    <row r="7392" spans="1:18">
      <c r="A7392">
        <v>7387</v>
      </c>
      <c r="B7392" s="7">
        <f>'EstExp 11-19'!D351</f>
        <v>0</v>
      </c>
      <c r="C7392" s="2" t="s">
        <v>5428</v>
      </c>
      <c r="D7392" t="b">
        <f t="shared" ca="1" si="117"/>
        <v>1</v>
      </c>
      <c r="E7392" cm="1">
        <f t="array" aca="1" ref="E7392" ca="1">IF(F7392&lt;&gt;"",INDIRECT("'"&amp;F7392&amp;"'!"&amp;G7392),"")</f>
        <v>0</v>
      </c>
      <c r="F7392" s="1175" t="s">
        <v>3614</v>
      </c>
      <c r="G7392" t="s">
        <v>5497</v>
      </c>
      <c r="R7392" s="1175"/>
    </row>
    <row r="7393" spans="1:10" ht="15" customHeight="1">
      <c r="A7393">
        <v>7388</v>
      </c>
      <c r="B7393" s="7">
        <f>'EstExp 11-19'!D352</f>
        <v>0</v>
      </c>
      <c r="C7393" s="2" t="s">
        <v>5428</v>
      </c>
      <c r="D7393" t="b">
        <f t="shared" ca="1" si="117"/>
        <v>1</v>
      </c>
      <c r="E7393" cm="1">
        <f t="array" aca="1" ref="E7393" ca="1">IF(F7393&lt;&gt;"",INDIRECT("'"&amp;F7393&amp;"'!"&amp;G7393),"")</f>
        <v>0</v>
      </c>
      <c r="F7393" s="1175" t="s">
        <v>3614</v>
      </c>
      <c r="G7393" t="s">
        <v>5498</v>
      </c>
      <c r="H7393" s="3"/>
      <c r="I7393" s="3"/>
      <c r="J7393" s="3"/>
    </row>
    <row r="7394" spans="1:10" ht="15" customHeight="1">
      <c r="A7394">
        <v>7389</v>
      </c>
      <c r="B7394" s="7">
        <f>'EstExp 11-19'!D353</f>
        <v>0</v>
      </c>
      <c r="C7394" s="2" t="s">
        <v>5428</v>
      </c>
      <c r="D7394" t="b">
        <f t="shared" ca="1" si="117"/>
        <v>1</v>
      </c>
      <c r="E7394" cm="1">
        <f t="array" aca="1" ref="E7394" ca="1">IF(F7394&lt;&gt;"",INDIRECT("'"&amp;F7394&amp;"'!"&amp;G7394),"")</f>
        <v>0</v>
      </c>
      <c r="F7394" s="1175" t="s">
        <v>3614</v>
      </c>
      <c r="G7394" t="s">
        <v>5499</v>
      </c>
      <c r="H7394" s="3"/>
      <c r="I7394" s="3"/>
      <c r="J7394" s="3"/>
    </row>
    <row r="7395" spans="1:10" ht="15" customHeight="1">
      <c r="A7395">
        <v>7390</v>
      </c>
      <c r="B7395" s="7">
        <f>'EstExp 11-19'!D355</f>
        <v>0</v>
      </c>
      <c r="C7395" s="2" t="s">
        <v>5428</v>
      </c>
      <c r="D7395" t="b">
        <f t="shared" ca="1" si="117"/>
        <v>1</v>
      </c>
      <c r="E7395" cm="1">
        <f t="array" aca="1" ref="E7395" ca="1">IF(F7395&lt;&gt;"",INDIRECT("'"&amp;F7395&amp;"'!"&amp;G7395),"")</f>
        <v>0</v>
      </c>
      <c r="F7395" s="1175" t="s">
        <v>3614</v>
      </c>
      <c r="G7395" t="s">
        <v>5500</v>
      </c>
      <c r="H7395" s="3"/>
      <c r="I7395" s="3"/>
      <c r="J7395" s="3"/>
    </row>
    <row r="7396" spans="1:10" ht="15" customHeight="1">
      <c r="A7396">
        <v>7391</v>
      </c>
      <c r="B7396" s="7">
        <f>'EstExp 11-19'!D356</f>
        <v>0</v>
      </c>
      <c r="C7396" s="2" t="s">
        <v>5428</v>
      </c>
      <c r="D7396" t="b">
        <f t="shared" ca="1" si="117"/>
        <v>1</v>
      </c>
      <c r="E7396" cm="1">
        <f t="array" aca="1" ref="E7396" ca="1">IF(F7396&lt;&gt;"",INDIRECT("'"&amp;F7396&amp;"'!"&amp;G7396),"")</f>
        <v>0</v>
      </c>
      <c r="F7396" s="1175" t="s">
        <v>3614</v>
      </c>
      <c r="G7396" t="s">
        <v>5501</v>
      </c>
    </row>
    <row r="7397" spans="1:10" ht="15" customHeight="1">
      <c r="A7397">
        <v>7392</v>
      </c>
      <c r="B7397" s="7">
        <f>'EstExp 11-19'!D357</f>
        <v>0</v>
      </c>
      <c r="C7397" s="2" t="s">
        <v>5428</v>
      </c>
      <c r="D7397" t="b">
        <f t="shared" ca="1" si="117"/>
        <v>1</v>
      </c>
      <c r="E7397" cm="1">
        <f t="array" aca="1" ref="E7397" ca="1">IF(F7397&lt;&gt;"",INDIRECT("'"&amp;F7397&amp;"'!"&amp;G7397),"")</f>
        <v>0</v>
      </c>
      <c r="F7397" s="1175" t="s">
        <v>3614</v>
      </c>
      <c r="G7397" t="s">
        <v>5502</v>
      </c>
      <c r="H7397" s="3"/>
      <c r="I7397" s="3"/>
      <c r="J7397" s="3"/>
    </row>
    <row r="7398" spans="1:10" ht="15" customHeight="1">
      <c r="A7398">
        <v>7393</v>
      </c>
      <c r="B7398" s="7">
        <f>'EstExp 11-19'!D358</f>
        <v>0</v>
      </c>
      <c r="C7398" s="2" t="s">
        <v>5428</v>
      </c>
      <c r="D7398" t="b">
        <f t="shared" ca="1" si="117"/>
        <v>1</v>
      </c>
      <c r="E7398" cm="1">
        <f t="array" aca="1" ref="E7398" ca="1">IF(F7398&lt;&gt;"",INDIRECT("'"&amp;F7398&amp;"'!"&amp;G7398),"")</f>
        <v>0</v>
      </c>
      <c r="F7398" s="1175" t="s">
        <v>3614</v>
      </c>
      <c r="G7398" t="s">
        <v>5503</v>
      </c>
      <c r="H7398" s="3"/>
      <c r="I7398" s="3"/>
      <c r="J7398" s="3"/>
    </row>
    <row r="7399" spans="1:10" ht="15" customHeight="1">
      <c r="A7399">
        <v>7394</v>
      </c>
      <c r="B7399" s="7">
        <f>'EstExp 11-19'!D360</f>
        <v>0</v>
      </c>
      <c r="C7399" s="2" t="s">
        <v>5428</v>
      </c>
      <c r="D7399" t="b">
        <f t="shared" ca="1" si="117"/>
        <v>1</v>
      </c>
      <c r="E7399" cm="1">
        <f t="array" aca="1" ref="E7399" ca="1">IF(F7399&lt;&gt;"",INDIRECT("'"&amp;F7399&amp;"'!"&amp;G7399),"")</f>
        <v>0</v>
      </c>
      <c r="F7399" s="1175" t="s">
        <v>3614</v>
      </c>
      <c r="G7399" t="s">
        <v>5504</v>
      </c>
      <c r="H7399" s="3"/>
      <c r="I7399" s="3"/>
      <c r="J7399" s="3"/>
    </row>
    <row r="7400" spans="1:10" ht="15" customHeight="1">
      <c r="A7400">
        <v>7395</v>
      </c>
      <c r="B7400" s="7">
        <f>'EstExp 11-19'!D361</f>
        <v>0</v>
      </c>
      <c r="C7400" s="2" t="s">
        <v>5428</v>
      </c>
      <c r="D7400" t="b">
        <f t="shared" ca="1" si="117"/>
        <v>1</v>
      </c>
      <c r="E7400" cm="1">
        <f t="array" aca="1" ref="E7400" ca="1">IF(F7400&lt;&gt;"",INDIRECT("'"&amp;F7400&amp;"'!"&amp;G7400),"")</f>
        <v>0</v>
      </c>
      <c r="F7400" s="1175" t="s">
        <v>3614</v>
      </c>
      <c r="G7400" t="s">
        <v>5505</v>
      </c>
      <c r="H7400" s="3"/>
      <c r="I7400" s="3"/>
      <c r="J7400" s="3"/>
    </row>
    <row r="7401" spans="1:10" ht="15" customHeight="1">
      <c r="A7401">
        <v>7396</v>
      </c>
      <c r="B7401" s="7">
        <f>'EstExp 11-19'!D362</f>
        <v>0</v>
      </c>
      <c r="C7401" s="2" t="s">
        <v>5428</v>
      </c>
      <c r="D7401" t="b">
        <f t="shared" ca="1" si="117"/>
        <v>1</v>
      </c>
      <c r="E7401" cm="1">
        <f t="array" aca="1" ref="E7401" ca="1">IF(F7401&lt;&gt;"",INDIRECT("'"&amp;F7401&amp;"'!"&amp;G7401),"")</f>
        <v>0</v>
      </c>
      <c r="F7401" s="1175" t="s">
        <v>3614</v>
      </c>
      <c r="G7401" t="s">
        <v>5506</v>
      </c>
      <c r="H7401" s="3"/>
      <c r="I7401" s="3"/>
      <c r="J7401" s="3"/>
    </row>
    <row r="7402" spans="1:10" ht="15" customHeight="1">
      <c r="A7402">
        <v>7397</v>
      </c>
      <c r="B7402" s="7">
        <f>'EstExp 11-19'!D367</f>
        <v>0</v>
      </c>
      <c r="C7402" s="2" t="s">
        <v>5428</v>
      </c>
      <c r="D7402" t="b">
        <f t="shared" ca="1" si="117"/>
        <v>1</v>
      </c>
      <c r="E7402" cm="1">
        <f t="array" aca="1" ref="E7402" ca="1">IF(F7402&lt;&gt;"",INDIRECT("'"&amp;F7402&amp;"'!"&amp;G7402),"")</f>
        <v>0</v>
      </c>
      <c r="F7402" s="1175" t="s">
        <v>3614</v>
      </c>
      <c r="G7402" t="s">
        <v>5507</v>
      </c>
      <c r="H7402" s="3"/>
      <c r="I7402" s="3"/>
      <c r="J7402" s="3"/>
    </row>
    <row r="7403" spans="1:10" ht="15" customHeight="1">
      <c r="A7403">
        <v>7398</v>
      </c>
      <c r="B7403" s="7">
        <f>'EstExp 11-19'!D368</f>
        <v>0</v>
      </c>
      <c r="C7403" s="2" t="s">
        <v>5428</v>
      </c>
      <c r="D7403" t="b">
        <f t="shared" ca="1" si="117"/>
        <v>1</v>
      </c>
      <c r="E7403" cm="1">
        <f t="array" aca="1" ref="E7403" ca="1">IF(F7403&lt;&gt;"",INDIRECT("'"&amp;F7403&amp;"'!"&amp;G7403),"")</f>
        <v>0</v>
      </c>
      <c r="F7403" s="1175" t="s">
        <v>3614</v>
      </c>
      <c r="G7403" t="s">
        <v>5508</v>
      </c>
      <c r="H7403" s="3"/>
      <c r="I7403" s="3"/>
      <c r="J7403" s="3"/>
    </row>
    <row r="7404" spans="1:10" ht="15" customHeight="1">
      <c r="A7404">
        <v>7399</v>
      </c>
      <c r="B7404" s="7">
        <f>'EstExp 11-19'!D369</f>
        <v>0</v>
      </c>
      <c r="C7404" s="2" t="s">
        <v>5428</v>
      </c>
      <c r="D7404" t="b">
        <f t="shared" ca="1" si="117"/>
        <v>1</v>
      </c>
      <c r="E7404" cm="1">
        <f t="array" aca="1" ref="E7404" ca="1">IF(F7404&lt;&gt;"",INDIRECT("'"&amp;F7404&amp;"'!"&amp;G7404),"")</f>
        <v>0</v>
      </c>
      <c r="F7404" s="1175" t="s">
        <v>3614</v>
      </c>
      <c r="G7404" t="s">
        <v>5509</v>
      </c>
      <c r="H7404" s="3"/>
      <c r="I7404" s="3"/>
      <c r="J7404" s="3"/>
    </row>
    <row r="7405" spans="1:10" ht="15" customHeight="1">
      <c r="A7405">
        <v>7400</v>
      </c>
      <c r="B7405" s="7">
        <f>'EstExp 11-19'!D371</f>
        <v>0</v>
      </c>
      <c r="C7405" s="2" t="s">
        <v>5428</v>
      </c>
      <c r="D7405" t="b">
        <f t="shared" ca="1" si="117"/>
        <v>1</v>
      </c>
      <c r="E7405" cm="1">
        <f t="array" aca="1" ref="E7405" ca="1">IF(F7405&lt;&gt;"",INDIRECT("'"&amp;F7405&amp;"'!"&amp;G7405),"")</f>
        <v>0</v>
      </c>
      <c r="F7405" s="1175" t="s">
        <v>3614</v>
      </c>
      <c r="G7405" t="s">
        <v>5510</v>
      </c>
      <c r="H7405" s="3"/>
      <c r="I7405" s="3"/>
      <c r="J7405" s="3"/>
    </row>
    <row r="7406" spans="1:10" ht="15" customHeight="1">
      <c r="A7406">
        <v>7401</v>
      </c>
      <c r="B7406" s="7">
        <f>'EstExp 11-19'!D372</f>
        <v>0</v>
      </c>
      <c r="C7406" s="2" t="s">
        <v>5428</v>
      </c>
      <c r="D7406" t="b">
        <f t="shared" ca="1" si="117"/>
        <v>1</v>
      </c>
      <c r="E7406" cm="1">
        <f t="array" aca="1" ref="E7406" ca="1">IF(F7406&lt;&gt;"",INDIRECT("'"&amp;F7406&amp;"'!"&amp;G7406),"")</f>
        <v>0</v>
      </c>
      <c r="F7406" s="1175" t="s">
        <v>3614</v>
      </c>
      <c r="G7406" t="s">
        <v>5511</v>
      </c>
      <c r="H7406" s="3"/>
      <c r="I7406" s="3"/>
      <c r="J7406" s="3"/>
    </row>
    <row r="7407" spans="1:10" ht="15" customHeight="1">
      <c r="A7407">
        <v>7402</v>
      </c>
      <c r="B7407" s="7">
        <f>'EstExp 11-19'!D374</f>
        <v>0</v>
      </c>
      <c r="C7407" s="2" t="s">
        <v>5428</v>
      </c>
      <c r="D7407" t="b">
        <f t="shared" ca="1" si="117"/>
        <v>1</v>
      </c>
      <c r="E7407" cm="1">
        <f t="array" aca="1" ref="E7407" ca="1">IF(F7407&lt;&gt;"",INDIRECT("'"&amp;F7407&amp;"'!"&amp;G7407),"")</f>
        <v>0</v>
      </c>
      <c r="F7407" s="1175" t="s">
        <v>3614</v>
      </c>
      <c r="G7407" t="s">
        <v>5512</v>
      </c>
      <c r="H7407" s="3"/>
      <c r="I7407" s="3"/>
      <c r="J7407" s="3"/>
    </row>
    <row r="7408" spans="1:10" ht="15" customHeight="1">
      <c r="A7408">
        <v>7403</v>
      </c>
      <c r="B7408" s="7">
        <f>'EstExp 11-19'!D375</f>
        <v>0</v>
      </c>
      <c r="C7408" s="2" t="s">
        <v>5428</v>
      </c>
      <c r="D7408" t="b">
        <f t="shared" ca="1" si="117"/>
        <v>1</v>
      </c>
      <c r="E7408" cm="1">
        <f t="array" aca="1" ref="E7408" ca="1">IF(F7408&lt;&gt;"",INDIRECT("'"&amp;F7408&amp;"'!"&amp;G7408),"")</f>
        <v>0</v>
      </c>
      <c r="F7408" s="1175" t="s">
        <v>3614</v>
      </c>
      <c r="G7408" t="s">
        <v>5513</v>
      </c>
      <c r="H7408" s="3"/>
      <c r="I7408" s="3"/>
      <c r="J7408" s="3"/>
    </row>
    <row r="7409" spans="1:18">
      <c r="A7409">
        <v>7404</v>
      </c>
      <c r="B7409" s="7">
        <f>'EstExp 11-19'!D376</f>
        <v>0</v>
      </c>
      <c r="C7409" s="2" t="s">
        <v>5428</v>
      </c>
      <c r="D7409" t="b">
        <f t="shared" ca="1" si="117"/>
        <v>1</v>
      </c>
      <c r="E7409" cm="1">
        <f t="array" aca="1" ref="E7409" ca="1">IF(F7409&lt;&gt;"",INDIRECT("'"&amp;F7409&amp;"'!"&amp;G7409),"")</f>
        <v>0</v>
      </c>
      <c r="F7409" s="1175" t="s">
        <v>3614</v>
      </c>
      <c r="G7409" t="s">
        <v>5514</v>
      </c>
      <c r="R7409" s="1175"/>
    </row>
    <row r="7410" spans="1:18">
      <c r="A7410">
        <v>7405</v>
      </c>
      <c r="B7410" s="7">
        <f>'EstExp 11-19'!D377</f>
        <v>0</v>
      </c>
      <c r="C7410" s="2" t="s">
        <v>5428</v>
      </c>
      <c r="D7410" t="b">
        <f t="shared" ca="1" si="117"/>
        <v>1</v>
      </c>
      <c r="E7410" cm="1">
        <f t="array" aca="1" ref="E7410" ca="1">IF(F7410&lt;&gt;"",INDIRECT("'"&amp;F7410&amp;"'!"&amp;G7410),"")</f>
        <v>0</v>
      </c>
      <c r="F7410" s="1175" t="s">
        <v>3614</v>
      </c>
      <c r="G7410" t="s">
        <v>5515</v>
      </c>
      <c r="R7410" s="1175"/>
    </row>
    <row r="7411" spans="1:18">
      <c r="A7411">
        <v>7406</v>
      </c>
      <c r="B7411" s="7">
        <f>'EstExp 11-19'!D378</f>
        <v>0</v>
      </c>
      <c r="C7411" s="2" t="s">
        <v>5428</v>
      </c>
      <c r="D7411" t="b">
        <f t="shared" ca="1" si="117"/>
        <v>1</v>
      </c>
      <c r="E7411" cm="1">
        <f t="array" aca="1" ref="E7411" ca="1">IF(F7411&lt;&gt;"",INDIRECT("'"&amp;F7411&amp;"'!"&amp;G7411),"")</f>
        <v>0</v>
      </c>
      <c r="F7411" s="1175" t="s">
        <v>3614</v>
      </c>
      <c r="G7411" t="s">
        <v>5516</v>
      </c>
      <c r="R7411" s="1175"/>
    </row>
    <row r="7412" spans="1:18">
      <c r="A7412">
        <v>7407</v>
      </c>
      <c r="B7412" s="7">
        <f>'EstExp 11-19'!D380</f>
        <v>0</v>
      </c>
      <c r="C7412" s="2" t="s">
        <v>5428</v>
      </c>
      <c r="D7412" t="b">
        <f t="shared" ca="1" si="117"/>
        <v>1</v>
      </c>
      <c r="E7412" cm="1">
        <f t="array" aca="1" ref="E7412" ca="1">IF(F7412&lt;&gt;"",INDIRECT("'"&amp;F7412&amp;"'!"&amp;G7412),"")</f>
        <v>0</v>
      </c>
      <c r="F7412" s="1175" t="s">
        <v>3614</v>
      </c>
      <c r="G7412" t="s">
        <v>5517</v>
      </c>
      <c r="R7412" s="1175"/>
    </row>
    <row r="7413" spans="1:18" ht="15" customHeight="1">
      <c r="A7413">
        <v>7408</v>
      </c>
      <c r="B7413" s="7">
        <f>'EstExp 11-19'!D381</f>
        <v>0</v>
      </c>
      <c r="C7413" s="2" t="s">
        <v>5428</v>
      </c>
      <c r="D7413" t="b">
        <f t="shared" ca="1" si="117"/>
        <v>1</v>
      </c>
      <c r="E7413" cm="1">
        <f t="array" aca="1" ref="E7413" ca="1">IF(F7413&lt;&gt;"",INDIRECT("'"&amp;F7413&amp;"'!"&amp;G7413),"")</f>
        <v>0</v>
      </c>
      <c r="F7413" s="1175" t="s">
        <v>3614</v>
      </c>
      <c r="G7413" t="s">
        <v>5518</v>
      </c>
      <c r="H7413" s="3"/>
      <c r="I7413" s="3"/>
      <c r="J7413" s="3"/>
    </row>
    <row r="7414" spans="1:18">
      <c r="A7414">
        <v>7409</v>
      </c>
      <c r="B7414" s="7">
        <f>'EstExp 11-19'!D382</f>
        <v>0</v>
      </c>
      <c r="C7414" s="2" t="s">
        <v>5428</v>
      </c>
      <c r="D7414" t="b">
        <f t="shared" ca="1" si="117"/>
        <v>1</v>
      </c>
      <c r="E7414" cm="1">
        <f t="array" aca="1" ref="E7414" ca="1">IF(F7414&lt;&gt;"",INDIRECT("'"&amp;F7414&amp;"'!"&amp;G7414),"")</f>
        <v>0</v>
      </c>
      <c r="F7414" s="1175" t="s">
        <v>3614</v>
      </c>
      <c r="G7414" t="s">
        <v>5519</v>
      </c>
      <c r="R7414" s="1175"/>
    </row>
    <row r="7415" spans="1:18">
      <c r="A7415">
        <v>7410</v>
      </c>
      <c r="B7415" s="7">
        <f>'EstExp 11-19'!D383</f>
        <v>0</v>
      </c>
      <c r="C7415" s="2" t="s">
        <v>5428</v>
      </c>
      <c r="D7415" t="b">
        <f t="shared" ca="1" si="117"/>
        <v>1</v>
      </c>
      <c r="E7415" cm="1">
        <f t="array" aca="1" ref="E7415" ca="1">IF(F7415&lt;&gt;"",INDIRECT("'"&amp;F7415&amp;"'!"&amp;G7415),"")</f>
        <v>0</v>
      </c>
      <c r="F7415" s="1175" t="s">
        <v>3614</v>
      </c>
      <c r="G7415" t="s">
        <v>5520</v>
      </c>
      <c r="R7415" s="1175"/>
    </row>
    <row r="7416" spans="1:18">
      <c r="A7416">
        <v>7411</v>
      </c>
      <c r="B7416" s="7">
        <f>'EstExp 11-19'!D384</f>
        <v>0</v>
      </c>
      <c r="C7416" s="2" t="s">
        <v>5428</v>
      </c>
      <c r="D7416" t="b">
        <f t="shared" ca="1" si="117"/>
        <v>1</v>
      </c>
      <c r="E7416" cm="1">
        <f t="array" aca="1" ref="E7416" ca="1">IF(F7416&lt;&gt;"",INDIRECT("'"&amp;F7416&amp;"'!"&amp;G7416),"")</f>
        <v>0</v>
      </c>
      <c r="F7416" s="1175" t="s">
        <v>3614</v>
      </c>
      <c r="G7416" t="s">
        <v>5521</v>
      </c>
      <c r="R7416" s="1175"/>
    </row>
    <row r="7417" spans="1:18">
      <c r="A7417">
        <v>7412</v>
      </c>
      <c r="B7417" s="7">
        <f>'EstExp 11-19'!D385</f>
        <v>0</v>
      </c>
      <c r="C7417" s="2" t="s">
        <v>5428</v>
      </c>
      <c r="D7417" t="b">
        <f t="shared" ca="1" si="117"/>
        <v>1</v>
      </c>
      <c r="E7417" cm="1">
        <f t="array" aca="1" ref="E7417" ca="1">IF(F7417&lt;&gt;"",INDIRECT("'"&amp;F7417&amp;"'!"&amp;G7417),"")</f>
        <v>0</v>
      </c>
      <c r="F7417" s="1175" t="s">
        <v>3614</v>
      </c>
      <c r="G7417" t="s">
        <v>5522</v>
      </c>
      <c r="R7417" s="1175"/>
    </row>
    <row r="7418" spans="1:18">
      <c r="A7418">
        <v>7413</v>
      </c>
      <c r="B7418" s="7">
        <f>'EstExp 11-19'!D386</f>
        <v>0</v>
      </c>
      <c r="C7418" s="2" t="s">
        <v>5428</v>
      </c>
      <c r="D7418" t="b">
        <f t="shared" ca="1" si="117"/>
        <v>1</v>
      </c>
      <c r="E7418" cm="1">
        <f t="array" aca="1" ref="E7418" ca="1">IF(F7418&lt;&gt;"",INDIRECT("'"&amp;F7418&amp;"'!"&amp;G7418),"")</f>
        <v>0</v>
      </c>
      <c r="F7418" s="1175" t="s">
        <v>3614</v>
      </c>
      <c r="G7418" t="s">
        <v>5523</v>
      </c>
      <c r="R7418" s="1175"/>
    </row>
    <row r="7419" spans="1:18">
      <c r="A7419">
        <v>7414</v>
      </c>
      <c r="B7419" s="7">
        <f>'EstExp 11-19'!D387</f>
        <v>0</v>
      </c>
      <c r="C7419" s="2" t="s">
        <v>5428</v>
      </c>
      <c r="D7419" t="b">
        <f t="shared" ca="1" si="117"/>
        <v>1</v>
      </c>
      <c r="E7419" cm="1">
        <f t="array" aca="1" ref="E7419" ca="1">IF(F7419&lt;&gt;"",INDIRECT("'"&amp;F7419&amp;"'!"&amp;G7419),"")</f>
        <v>0</v>
      </c>
      <c r="F7419" s="1175" t="s">
        <v>3614</v>
      </c>
      <c r="G7419" t="s">
        <v>5524</v>
      </c>
      <c r="R7419" s="1175"/>
    </row>
    <row r="7420" spans="1:18">
      <c r="A7420">
        <v>7415</v>
      </c>
      <c r="B7420" s="7">
        <f>'EstExp 11-19'!D388</f>
        <v>0</v>
      </c>
      <c r="C7420" s="2" t="s">
        <v>5428</v>
      </c>
      <c r="D7420" t="b">
        <f t="shared" ca="1" si="117"/>
        <v>1</v>
      </c>
      <c r="E7420" cm="1">
        <f t="array" aca="1" ref="E7420" ca="1">IF(F7420&lt;&gt;"",INDIRECT("'"&amp;F7420&amp;"'!"&amp;G7420),"")</f>
        <v>0</v>
      </c>
      <c r="F7420" s="1175" t="s">
        <v>3614</v>
      </c>
      <c r="G7420" t="s">
        <v>5525</v>
      </c>
      <c r="R7420" s="1175"/>
    </row>
    <row r="7421" spans="1:18">
      <c r="A7421">
        <v>7416</v>
      </c>
      <c r="B7421" s="7">
        <f>'EstExp 11-19'!E316</f>
        <v>0</v>
      </c>
      <c r="C7421" s="2" t="s">
        <v>5428</v>
      </c>
      <c r="D7421" t="b">
        <f t="shared" ca="1" si="117"/>
        <v>1</v>
      </c>
      <c r="E7421" cm="1">
        <f t="array" aca="1" ref="E7421" ca="1">IF(F7421&lt;&gt;"",INDIRECT("'"&amp;F7421&amp;"'!"&amp;G7421),"")</f>
        <v>0</v>
      </c>
      <c r="F7421" s="1175" t="s">
        <v>3614</v>
      </c>
      <c r="G7421" t="s">
        <v>5526</v>
      </c>
      <c r="R7421" s="1175"/>
    </row>
    <row r="7422" spans="1:18">
      <c r="A7422">
        <v>7417</v>
      </c>
      <c r="B7422" s="7">
        <f>'EstExp 11-19'!E317</f>
        <v>0</v>
      </c>
      <c r="C7422" s="2" t="s">
        <v>5428</v>
      </c>
      <c r="D7422" t="b">
        <f t="shared" ca="1" si="117"/>
        <v>1</v>
      </c>
      <c r="E7422" cm="1">
        <f t="array" aca="1" ref="E7422" ca="1">IF(F7422&lt;&gt;"",INDIRECT("'"&amp;F7422&amp;"'!"&amp;G7422),"")</f>
        <v>0</v>
      </c>
      <c r="F7422" s="1175" t="s">
        <v>3614</v>
      </c>
      <c r="G7422" t="s">
        <v>5527</v>
      </c>
      <c r="R7422" s="1175"/>
    </row>
    <row r="7423" spans="1:18" ht="15" customHeight="1">
      <c r="A7423">
        <v>7418</v>
      </c>
      <c r="B7423" s="7">
        <f>'EstExp 11-19'!E318</f>
        <v>0</v>
      </c>
      <c r="C7423" s="2" t="s">
        <v>5428</v>
      </c>
      <c r="D7423" t="b">
        <f t="shared" ca="1" si="117"/>
        <v>1</v>
      </c>
      <c r="E7423" cm="1">
        <f t="array" aca="1" ref="E7423" ca="1">IF(F7423&lt;&gt;"",INDIRECT("'"&amp;F7423&amp;"'!"&amp;G7423),"")</f>
        <v>0</v>
      </c>
      <c r="F7423" s="1175" t="s">
        <v>3614</v>
      </c>
      <c r="G7423" t="s">
        <v>5528</v>
      </c>
      <c r="H7423" s="3"/>
      <c r="I7423" s="3"/>
      <c r="J7423" s="3"/>
    </row>
    <row r="7424" spans="1:18" ht="15" customHeight="1">
      <c r="A7424">
        <v>7419</v>
      </c>
      <c r="B7424" s="7">
        <f>'EstExp 11-19'!E319</f>
        <v>0</v>
      </c>
      <c r="C7424" s="2" t="s">
        <v>5428</v>
      </c>
      <c r="D7424" t="b">
        <f t="shared" ca="1" si="117"/>
        <v>1</v>
      </c>
      <c r="E7424" cm="1">
        <f t="array" aca="1" ref="E7424" ca="1">IF(F7424&lt;&gt;"",INDIRECT("'"&amp;F7424&amp;"'!"&amp;G7424),"")</f>
        <v>0</v>
      </c>
      <c r="F7424" s="1175" t="s">
        <v>3614</v>
      </c>
      <c r="G7424" t="s">
        <v>5529</v>
      </c>
    </row>
    <row r="7425" spans="1:18">
      <c r="A7425">
        <v>7420</v>
      </c>
      <c r="B7425" s="7">
        <f>'EstExp 11-19'!E320</f>
        <v>0</v>
      </c>
      <c r="C7425" s="2" t="s">
        <v>5428</v>
      </c>
      <c r="D7425" t="b">
        <f t="shared" ca="1" si="117"/>
        <v>1</v>
      </c>
      <c r="E7425" cm="1">
        <f t="array" aca="1" ref="E7425" ca="1">IF(F7425&lt;&gt;"",INDIRECT("'"&amp;F7425&amp;"'!"&amp;G7425),"")</f>
        <v>0</v>
      </c>
      <c r="F7425" s="1175" t="s">
        <v>3614</v>
      </c>
      <c r="G7425" t="s">
        <v>5530</v>
      </c>
      <c r="R7425" s="1175"/>
    </row>
    <row r="7426" spans="1:18">
      <c r="A7426">
        <v>7421</v>
      </c>
      <c r="B7426" s="7">
        <f>'EstExp 11-19'!E321</f>
        <v>0</v>
      </c>
      <c r="C7426" s="2" t="s">
        <v>5428</v>
      </c>
      <c r="D7426" t="b">
        <f t="shared" ca="1" si="117"/>
        <v>1</v>
      </c>
      <c r="E7426" cm="1">
        <f t="array" aca="1" ref="E7426" ca="1">IF(F7426&lt;&gt;"",INDIRECT("'"&amp;F7426&amp;"'!"&amp;G7426),"")</f>
        <v>0</v>
      </c>
      <c r="F7426" s="1175" t="s">
        <v>3614</v>
      </c>
      <c r="G7426" t="s">
        <v>5531</v>
      </c>
      <c r="R7426" s="1175"/>
    </row>
    <row r="7427" spans="1:18">
      <c r="A7427">
        <v>7422</v>
      </c>
      <c r="B7427" s="7">
        <f>'EstExp 11-19'!E322</f>
        <v>0</v>
      </c>
      <c r="C7427" s="2" t="s">
        <v>5428</v>
      </c>
      <c r="D7427" t="b">
        <f t="shared" ca="1" si="117"/>
        <v>1</v>
      </c>
      <c r="E7427" cm="1">
        <f t="array" aca="1" ref="E7427" ca="1">IF(F7427&lt;&gt;"",INDIRECT("'"&amp;F7427&amp;"'!"&amp;G7427),"")</f>
        <v>0</v>
      </c>
      <c r="F7427" s="1175" t="s">
        <v>3614</v>
      </c>
      <c r="G7427" t="s">
        <v>5532</v>
      </c>
      <c r="R7427" s="1175"/>
    </row>
    <row r="7428" spans="1:18">
      <c r="A7428">
        <v>7423</v>
      </c>
      <c r="B7428" s="7">
        <f>'EstExp 11-19'!E323</f>
        <v>0</v>
      </c>
      <c r="C7428" s="2" t="s">
        <v>5428</v>
      </c>
      <c r="D7428" t="b">
        <f t="shared" ca="1" si="117"/>
        <v>1</v>
      </c>
      <c r="E7428" cm="1">
        <f t="array" aca="1" ref="E7428" ca="1">IF(F7428&lt;&gt;"",INDIRECT("'"&amp;F7428&amp;"'!"&amp;G7428),"")</f>
        <v>0</v>
      </c>
      <c r="F7428" s="1175" t="s">
        <v>3614</v>
      </c>
      <c r="G7428" t="s">
        <v>5533</v>
      </c>
      <c r="R7428" s="1175"/>
    </row>
    <row r="7429" spans="1:18" ht="15" customHeight="1">
      <c r="A7429">
        <v>7424</v>
      </c>
      <c r="B7429" s="7">
        <f>'EstExp 11-19'!E324</f>
        <v>0</v>
      </c>
      <c r="C7429" s="2" t="s">
        <v>5428</v>
      </c>
      <c r="D7429" t="b">
        <f t="shared" ref="D7429:D7492" ca="1" si="118">E7429=B7429</f>
        <v>1</v>
      </c>
      <c r="E7429" cm="1">
        <f t="array" aca="1" ref="E7429" ca="1">IF(F7429&lt;&gt;"",INDIRECT("'"&amp;F7429&amp;"'!"&amp;G7429),"")</f>
        <v>0</v>
      </c>
      <c r="F7429" s="1175" t="s">
        <v>3614</v>
      </c>
      <c r="G7429" t="s">
        <v>5534</v>
      </c>
    </row>
    <row r="7430" spans="1:18">
      <c r="A7430">
        <v>7425</v>
      </c>
      <c r="B7430" s="7">
        <f>'EstExp 11-19'!E325</f>
        <v>0</v>
      </c>
      <c r="C7430" s="2" t="s">
        <v>5428</v>
      </c>
      <c r="D7430" t="b">
        <f t="shared" ca="1" si="118"/>
        <v>1</v>
      </c>
      <c r="E7430" cm="1">
        <f t="array" aca="1" ref="E7430" ca="1">IF(F7430&lt;&gt;"",INDIRECT("'"&amp;F7430&amp;"'!"&amp;G7430),"")</f>
        <v>0</v>
      </c>
      <c r="F7430" s="1175" t="s">
        <v>3614</v>
      </c>
      <c r="G7430" t="s">
        <v>5535</v>
      </c>
      <c r="R7430" s="1175"/>
    </row>
    <row r="7431" spans="1:18">
      <c r="A7431">
        <v>7426</v>
      </c>
      <c r="B7431" s="7">
        <f>'EstExp 11-19'!E326</f>
        <v>0</v>
      </c>
      <c r="C7431" s="2" t="s">
        <v>5428</v>
      </c>
      <c r="D7431" t="b">
        <f t="shared" ca="1" si="118"/>
        <v>1</v>
      </c>
      <c r="E7431" cm="1">
        <f t="array" aca="1" ref="E7431" ca="1">IF(F7431&lt;&gt;"",INDIRECT("'"&amp;F7431&amp;"'!"&amp;G7431),"")</f>
        <v>0</v>
      </c>
      <c r="F7431" s="1175" t="s">
        <v>3614</v>
      </c>
      <c r="G7431" t="s">
        <v>5536</v>
      </c>
      <c r="R7431" s="1175"/>
    </row>
    <row r="7432" spans="1:18">
      <c r="A7432">
        <v>7427</v>
      </c>
      <c r="B7432" s="7">
        <f>'EstExp 11-19'!E327</f>
        <v>0</v>
      </c>
      <c r="C7432" s="2" t="s">
        <v>5428</v>
      </c>
      <c r="D7432" t="b">
        <f t="shared" ca="1" si="118"/>
        <v>1</v>
      </c>
      <c r="E7432" cm="1">
        <f t="array" aca="1" ref="E7432" ca="1">IF(F7432&lt;&gt;"",INDIRECT("'"&amp;F7432&amp;"'!"&amp;G7432),"")</f>
        <v>0</v>
      </c>
      <c r="F7432" s="1175" t="s">
        <v>3614</v>
      </c>
      <c r="G7432" t="s">
        <v>5537</v>
      </c>
      <c r="R7432" s="1175"/>
    </row>
    <row r="7433" spans="1:18">
      <c r="A7433">
        <v>7428</v>
      </c>
      <c r="B7433" s="7">
        <f>'EstExp 11-19'!E328</f>
        <v>0</v>
      </c>
      <c r="C7433" s="2" t="s">
        <v>5428</v>
      </c>
      <c r="D7433" t="b">
        <f t="shared" ca="1" si="118"/>
        <v>1</v>
      </c>
      <c r="E7433" cm="1">
        <f t="array" aca="1" ref="E7433" ca="1">IF(F7433&lt;&gt;"",INDIRECT("'"&amp;F7433&amp;"'!"&amp;G7433),"")</f>
        <v>0</v>
      </c>
      <c r="F7433" s="1175" t="s">
        <v>3614</v>
      </c>
      <c r="G7433" t="s">
        <v>5538</v>
      </c>
      <c r="R7433" s="1175"/>
    </row>
    <row r="7434" spans="1:18" ht="15" customHeight="1">
      <c r="A7434">
        <v>7429</v>
      </c>
      <c r="B7434" s="7">
        <f>'EstExp 11-19'!E329</f>
        <v>0</v>
      </c>
      <c r="C7434" s="2" t="s">
        <v>5428</v>
      </c>
      <c r="D7434" t="b">
        <f t="shared" ca="1" si="118"/>
        <v>1</v>
      </c>
      <c r="E7434" cm="1">
        <f t="array" aca="1" ref="E7434" ca="1">IF(F7434&lt;&gt;"",INDIRECT("'"&amp;F7434&amp;"'!"&amp;G7434),"")</f>
        <v>0</v>
      </c>
      <c r="F7434" s="1175" t="s">
        <v>3614</v>
      </c>
      <c r="G7434" t="s">
        <v>5539</v>
      </c>
    </row>
    <row r="7435" spans="1:18" ht="15" customHeight="1">
      <c r="A7435">
        <v>7430</v>
      </c>
      <c r="B7435" s="7">
        <f>'EstExp 11-19'!E330</f>
        <v>0</v>
      </c>
      <c r="C7435" s="2" t="s">
        <v>5428</v>
      </c>
      <c r="D7435" t="b">
        <f t="shared" ca="1" si="118"/>
        <v>1</v>
      </c>
      <c r="E7435" cm="1">
        <f t="array" aca="1" ref="E7435" ca="1">IF(F7435&lt;&gt;"",INDIRECT("'"&amp;F7435&amp;"'!"&amp;G7435),"")</f>
        <v>0</v>
      </c>
      <c r="F7435" s="1175" t="s">
        <v>3614</v>
      </c>
      <c r="G7435" t="s">
        <v>5540</v>
      </c>
      <c r="H7435" s="3"/>
      <c r="I7435" s="3"/>
      <c r="J7435" s="3"/>
    </row>
    <row r="7436" spans="1:18" ht="15" customHeight="1">
      <c r="A7436">
        <v>7431</v>
      </c>
      <c r="B7436" s="7">
        <f>'EstExp 11-19'!E344</f>
        <v>0</v>
      </c>
      <c r="C7436" s="2" t="s">
        <v>5428</v>
      </c>
      <c r="D7436" t="b">
        <f t="shared" ca="1" si="118"/>
        <v>1</v>
      </c>
      <c r="E7436" cm="1">
        <f t="array" aca="1" ref="E7436" ca="1">IF(F7436&lt;&gt;"",INDIRECT("'"&amp;F7436&amp;"'!"&amp;G7436),"")</f>
        <v>0</v>
      </c>
      <c r="F7436" s="1175" t="s">
        <v>3614</v>
      </c>
      <c r="G7436" t="s">
        <v>5541</v>
      </c>
    </row>
    <row r="7437" spans="1:18">
      <c r="A7437">
        <v>7432</v>
      </c>
      <c r="B7437" s="7">
        <f>'EstExp 11-19'!E347</f>
        <v>0</v>
      </c>
      <c r="C7437" s="2" t="s">
        <v>5428</v>
      </c>
      <c r="D7437" t="b">
        <f t="shared" ca="1" si="118"/>
        <v>1</v>
      </c>
      <c r="E7437" cm="1">
        <f t="array" aca="1" ref="E7437" ca="1">IF(F7437&lt;&gt;"",INDIRECT("'"&amp;F7437&amp;"'!"&amp;G7437),"")</f>
        <v>0</v>
      </c>
      <c r="F7437" s="1175" t="s">
        <v>3614</v>
      </c>
      <c r="G7437" t="s">
        <v>5542</v>
      </c>
      <c r="R7437" s="1175"/>
    </row>
    <row r="7438" spans="1:18">
      <c r="A7438">
        <v>7433</v>
      </c>
      <c r="B7438" s="7">
        <f>'EstExp 11-19'!E348</f>
        <v>0</v>
      </c>
      <c r="C7438" s="2" t="s">
        <v>5428</v>
      </c>
      <c r="D7438" t="b">
        <f t="shared" ca="1" si="118"/>
        <v>1</v>
      </c>
      <c r="E7438" cm="1">
        <f t="array" aca="1" ref="E7438" ca="1">IF(F7438&lt;&gt;"",INDIRECT("'"&amp;F7438&amp;"'!"&amp;G7438),"")</f>
        <v>0</v>
      </c>
      <c r="F7438" s="1175" t="s">
        <v>3614</v>
      </c>
      <c r="G7438" t="s">
        <v>5543</v>
      </c>
      <c r="R7438" s="1175"/>
    </row>
    <row r="7439" spans="1:18">
      <c r="A7439">
        <v>7434</v>
      </c>
      <c r="B7439" s="7">
        <f>'EstExp 11-19'!E349</f>
        <v>0</v>
      </c>
      <c r="C7439" s="2" t="s">
        <v>5428</v>
      </c>
      <c r="D7439" t="b">
        <f t="shared" ca="1" si="118"/>
        <v>1</v>
      </c>
      <c r="E7439" cm="1">
        <f t="array" aca="1" ref="E7439" ca="1">IF(F7439&lt;&gt;"",INDIRECT("'"&amp;F7439&amp;"'!"&amp;G7439),"")</f>
        <v>0</v>
      </c>
      <c r="F7439" s="1175" t="s">
        <v>3614</v>
      </c>
      <c r="G7439" t="s">
        <v>5544</v>
      </c>
      <c r="R7439" s="1175"/>
    </row>
    <row r="7440" spans="1:18">
      <c r="A7440">
        <v>7435</v>
      </c>
      <c r="B7440" s="7">
        <f>'EstExp 11-19'!E350</f>
        <v>0</v>
      </c>
      <c r="C7440" s="2" t="s">
        <v>5428</v>
      </c>
      <c r="D7440" t="b">
        <f t="shared" ca="1" si="118"/>
        <v>1</v>
      </c>
      <c r="E7440" cm="1">
        <f t="array" aca="1" ref="E7440" ca="1">IF(F7440&lt;&gt;"",INDIRECT("'"&amp;F7440&amp;"'!"&amp;G7440),"")</f>
        <v>0</v>
      </c>
      <c r="F7440" s="1175" t="s">
        <v>3614</v>
      </c>
      <c r="G7440" t="s">
        <v>5545</v>
      </c>
      <c r="R7440" s="1175"/>
    </row>
    <row r="7441" spans="1:18">
      <c r="A7441">
        <v>7436</v>
      </c>
      <c r="B7441" s="7">
        <f>'EstExp 11-19'!E351</f>
        <v>0</v>
      </c>
      <c r="C7441" s="2" t="s">
        <v>5428</v>
      </c>
      <c r="D7441" t="b">
        <f t="shared" ca="1" si="118"/>
        <v>1</v>
      </c>
      <c r="E7441" cm="1">
        <f t="array" aca="1" ref="E7441" ca="1">IF(F7441&lt;&gt;"",INDIRECT("'"&amp;F7441&amp;"'!"&amp;G7441),"")</f>
        <v>0</v>
      </c>
      <c r="F7441" s="1175" t="s">
        <v>3614</v>
      </c>
      <c r="G7441" t="s">
        <v>5546</v>
      </c>
      <c r="R7441" s="1175"/>
    </row>
    <row r="7442" spans="1:18">
      <c r="A7442">
        <v>7437</v>
      </c>
      <c r="B7442" s="7">
        <f>'EstExp 11-19'!E352</f>
        <v>0</v>
      </c>
      <c r="C7442" s="2" t="s">
        <v>5428</v>
      </c>
      <c r="D7442" t="b">
        <f t="shared" ca="1" si="118"/>
        <v>1</v>
      </c>
      <c r="E7442" cm="1">
        <f t="array" aca="1" ref="E7442" ca="1">IF(F7442&lt;&gt;"",INDIRECT("'"&amp;F7442&amp;"'!"&amp;G7442),"")</f>
        <v>0</v>
      </c>
      <c r="F7442" s="1175" t="s">
        <v>3614</v>
      </c>
      <c r="G7442" t="s">
        <v>5547</v>
      </c>
      <c r="R7442" s="1175"/>
    </row>
    <row r="7443" spans="1:18">
      <c r="A7443">
        <v>7438</v>
      </c>
      <c r="B7443" s="7">
        <f>'EstExp 11-19'!E353</f>
        <v>0</v>
      </c>
      <c r="C7443" s="2" t="s">
        <v>5428</v>
      </c>
      <c r="D7443" t="b">
        <f t="shared" ca="1" si="118"/>
        <v>1</v>
      </c>
      <c r="E7443" cm="1">
        <f t="array" aca="1" ref="E7443" ca="1">IF(F7443&lt;&gt;"",INDIRECT("'"&amp;F7443&amp;"'!"&amp;G7443),"")</f>
        <v>0</v>
      </c>
      <c r="F7443" s="1175" t="s">
        <v>3614</v>
      </c>
      <c r="G7443" t="s">
        <v>5548</v>
      </c>
      <c r="R7443" s="1175"/>
    </row>
    <row r="7444" spans="1:18">
      <c r="A7444">
        <v>7439</v>
      </c>
      <c r="B7444" s="7">
        <f>'EstExp 11-19'!E355</f>
        <v>0</v>
      </c>
      <c r="C7444" s="2" t="s">
        <v>5428</v>
      </c>
      <c r="D7444" t="b">
        <f t="shared" ca="1" si="118"/>
        <v>1</v>
      </c>
      <c r="E7444" cm="1">
        <f t="array" aca="1" ref="E7444" ca="1">IF(F7444&lt;&gt;"",INDIRECT("'"&amp;F7444&amp;"'!"&amp;G7444),"")</f>
        <v>0</v>
      </c>
      <c r="F7444" s="1175" t="s">
        <v>3614</v>
      </c>
      <c r="G7444" t="s">
        <v>5549</v>
      </c>
      <c r="R7444" s="1175"/>
    </row>
    <row r="7445" spans="1:18">
      <c r="A7445">
        <v>7440</v>
      </c>
      <c r="B7445" s="7">
        <f>'EstExp 11-19'!E356</f>
        <v>0</v>
      </c>
      <c r="C7445" s="2" t="s">
        <v>5428</v>
      </c>
      <c r="D7445" t="b">
        <f t="shared" ca="1" si="118"/>
        <v>1</v>
      </c>
      <c r="E7445" cm="1">
        <f t="array" aca="1" ref="E7445" ca="1">IF(F7445&lt;&gt;"",INDIRECT("'"&amp;F7445&amp;"'!"&amp;G7445),"")</f>
        <v>0</v>
      </c>
      <c r="F7445" s="1175" t="s">
        <v>3614</v>
      </c>
      <c r="G7445" t="s">
        <v>5550</v>
      </c>
      <c r="R7445" s="1175"/>
    </row>
    <row r="7446" spans="1:18">
      <c r="A7446">
        <v>7441</v>
      </c>
      <c r="B7446" s="7">
        <f>'EstExp 11-19'!E357</f>
        <v>0</v>
      </c>
      <c r="C7446" s="2" t="s">
        <v>5428</v>
      </c>
      <c r="D7446" t="b">
        <f t="shared" ca="1" si="118"/>
        <v>1</v>
      </c>
      <c r="E7446" cm="1">
        <f t="array" aca="1" ref="E7446" ca="1">IF(F7446&lt;&gt;"",INDIRECT("'"&amp;F7446&amp;"'!"&amp;G7446),"")</f>
        <v>0</v>
      </c>
      <c r="F7446" s="1175" t="s">
        <v>3614</v>
      </c>
      <c r="G7446" t="s">
        <v>5551</v>
      </c>
      <c r="R7446" s="1175"/>
    </row>
    <row r="7447" spans="1:18">
      <c r="A7447">
        <v>7442</v>
      </c>
      <c r="B7447" s="7">
        <f>'EstExp 11-19'!E358</f>
        <v>0</v>
      </c>
      <c r="C7447" s="2" t="s">
        <v>5428</v>
      </c>
      <c r="D7447" t="b">
        <f t="shared" ca="1" si="118"/>
        <v>1</v>
      </c>
      <c r="E7447" cm="1">
        <f t="array" aca="1" ref="E7447" ca="1">IF(F7447&lt;&gt;"",INDIRECT("'"&amp;F7447&amp;"'!"&amp;G7447),"")</f>
        <v>0</v>
      </c>
      <c r="F7447" s="1175" t="s">
        <v>3614</v>
      </c>
      <c r="G7447" t="s">
        <v>5552</v>
      </c>
      <c r="R7447" s="1175"/>
    </row>
    <row r="7448" spans="1:18">
      <c r="A7448">
        <v>7443</v>
      </c>
      <c r="B7448" s="7">
        <f>'EstExp 11-19'!E360</f>
        <v>0</v>
      </c>
      <c r="C7448" s="2" t="s">
        <v>5428</v>
      </c>
      <c r="D7448" t="b">
        <f t="shared" ca="1" si="118"/>
        <v>1</v>
      </c>
      <c r="E7448" cm="1">
        <f t="array" aca="1" ref="E7448" ca="1">IF(F7448&lt;&gt;"",INDIRECT("'"&amp;F7448&amp;"'!"&amp;G7448),"")</f>
        <v>0</v>
      </c>
      <c r="F7448" s="1175" t="s">
        <v>3614</v>
      </c>
      <c r="G7448" t="s">
        <v>5553</v>
      </c>
      <c r="R7448" s="1175"/>
    </row>
    <row r="7449" spans="1:18">
      <c r="A7449">
        <v>7444</v>
      </c>
      <c r="B7449" s="7">
        <f>'EstExp 11-19'!E361</f>
        <v>0</v>
      </c>
      <c r="C7449" s="2" t="s">
        <v>5428</v>
      </c>
      <c r="D7449" t="b">
        <f t="shared" ca="1" si="118"/>
        <v>1</v>
      </c>
      <c r="E7449" cm="1">
        <f t="array" aca="1" ref="E7449" ca="1">IF(F7449&lt;&gt;"",INDIRECT("'"&amp;F7449&amp;"'!"&amp;G7449),"")</f>
        <v>0</v>
      </c>
      <c r="F7449" s="1175" t="s">
        <v>3614</v>
      </c>
      <c r="G7449" t="s">
        <v>5554</v>
      </c>
      <c r="R7449" s="1175"/>
    </row>
    <row r="7450" spans="1:18">
      <c r="A7450">
        <v>7445</v>
      </c>
      <c r="B7450" s="7">
        <f>'EstExp 11-19'!E362</f>
        <v>0</v>
      </c>
      <c r="C7450" s="2" t="s">
        <v>5428</v>
      </c>
      <c r="D7450" t="b">
        <f t="shared" ca="1" si="118"/>
        <v>1</v>
      </c>
      <c r="E7450" cm="1">
        <f t="array" aca="1" ref="E7450" ca="1">IF(F7450&lt;&gt;"",INDIRECT("'"&amp;F7450&amp;"'!"&amp;G7450),"")</f>
        <v>0</v>
      </c>
      <c r="F7450" s="1175" t="s">
        <v>3614</v>
      </c>
      <c r="G7450" t="s">
        <v>5555</v>
      </c>
      <c r="R7450" s="1175"/>
    </row>
    <row r="7451" spans="1:18">
      <c r="A7451">
        <v>7446</v>
      </c>
      <c r="B7451" s="7">
        <f>'EstExp 11-19'!E367</f>
        <v>0</v>
      </c>
      <c r="C7451" s="2" t="s">
        <v>5428</v>
      </c>
      <c r="D7451" t="b">
        <f t="shared" ca="1" si="118"/>
        <v>1</v>
      </c>
      <c r="E7451" cm="1">
        <f t="array" aca="1" ref="E7451" ca="1">IF(F7451&lt;&gt;"",INDIRECT("'"&amp;F7451&amp;"'!"&amp;G7451),"")</f>
        <v>0</v>
      </c>
      <c r="F7451" s="1175" t="s">
        <v>3614</v>
      </c>
      <c r="G7451" t="s">
        <v>5556</v>
      </c>
      <c r="R7451" s="1175"/>
    </row>
    <row r="7452" spans="1:18">
      <c r="A7452">
        <v>7447</v>
      </c>
      <c r="B7452" s="7">
        <f>'EstExp 11-19'!E368</f>
        <v>0</v>
      </c>
      <c r="C7452" s="2" t="s">
        <v>5428</v>
      </c>
      <c r="D7452" t="b">
        <f t="shared" ca="1" si="118"/>
        <v>1</v>
      </c>
      <c r="E7452" cm="1">
        <f t="array" aca="1" ref="E7452" ca="1">IF(F7452&lt;&gt;"",INDIRECT("'"&amp;F7452&amp;"'!"&amp;G7452),"")</f>
        <v>0</v>
      </c>
      <c r="F7452" s="1175" t="s">
        <v>3614</v>
      </c>
      <c r="G7452" t="s">
        <v>5557</v>
      </c>
      <c r="R7452" s="1175"/>
    </row>
    <row r="7453" spans="1:18" ht="15" customHeight="1">
      <c r="A7453">
        <v>7448</v>
      </c>
      <c r="B7453" s="7">
        <f>'EstExp 11-19'!E369</f>
        <v>0</v>
      </c>
      <c r="C7453" s="2" t="s">
        <v>5428</v>
      </c>
      <c r="D7453" t="b">
        <f t="shared" ca="1" si="118"/>
        <v>1</v>
      </c>
      <c r="E7453" cm="1">
        <f t="array" aca="1" ref="E7453" ca="1">IF(F7453&lt;&gt;"",INDIRECT("'"&amp;F7453&amp;"'!"&amp;G7453),"")</f>
        <v>0</v>
      </c>
      <c r="F7453" s="1175" t="s">
        <v>3614</v>
      </c>
      <c r="G7453" t="s">
        <v>5558</v>
      </c>
      <c r="H7453" s="3"/>
      <c r="I7453" s="3"/>
      <c r="J7453" s="3"/>
    </row>
    <row r="7454" spans="1:18" ht="15" customHeight="1">
      <c r="A7454">
        <v>7449</v>
      </c>
      <c r="B7454" s="7">
        <f>'EstExp 11-19'!E371</f>
        <v>0</v>
      </c>
      <c r="C7454" s="2" t="s">
        <v>5428</v>
      </c>
      <c r="D7454" t="b">
        <f t="shared" ca="1" si="118"/>
        <v>1</v>
      </c>
      <c r="E7454" cm="1">
        <f t="array" aca="1" ref="E7454" ca="1">IF(F7454&lt;&gt;"",INDIRECT("'"&amp;F7454&amp;"'!"&amp;G7454),"")</f>
        <v>0</v>
      </c>
      <c r="F7454" s="1175" t="s">
        <v>3614</v>
      </c>
      <c r="G7454" t="s">
        <v>5559</v>
      </c>
    </row>
    <row r="7455" spans="1:18" ht="15" customHeight="1">
      <c r="A7455">
        <v>7450</v>
      </c>
      <c r="B7455" s="7">
        <f>'EstExp 11-19'!E372</f>
        <v>0</v>
      </c>
      <c r="C7455" s="2" t="s">
        <v>5428</v>
      </c>
      <c r="D7455" t="b">
        <f t="shared" ca="1" si="118"/>
        <v>1</v>
      </c>
      <c r="E7455" cm="1">
        <f t="array" aca="1" ref="E7455" ca="1">IF(F7455&lt;&gt;"",INDIRECT("'"&amp;F7455&amp;"'!"&amp;G7455),"")</f>
        <v>0</v>
      </c>
      <c r="F7455" s="1175" t="s">
        <v>3614</v>
      </c>
      <c r="G7455" t="s">
        <v>5560</v>
      </c>
      <c r="H7455" s="3"/>
      <c r="I7455" s="3"/>
      <c r="J7455" s="3"/>
    </row>
    <row r="7456" spans="1:18">
      <c r="A7456">
        <v>7451</v>
      </c>
      <c r="B7456" s="7">
        <f>'EstExp 11-19'!E374</f>
        <v>0</v>
      </c>
      <c r="C7456" s="2" t="s">
        <v>5428</v>
      </c>
      <c r="D7456" t="b">
        <f t="shared" ca="1" si="118"/>
        <v>1</v>
      </c>
      <c r="E7456" cm="1">
        <f t="array" aca="1" ref="E7456" ca="1">IF(F7456&lt;&gt;"",INDIRECT("'"&amp;F7456&amp;"'!"&amp;G7456),"")</f>
        <v>0</v>
      </c>
      <c r="F7456" s="1175" t="s">
        <v>3614</v>
      </c>
      <c r="G7456" t="s">
        <v>5561</v>
      </c>
      <c r="R7456" s="1175"/>
    </row>
    <row r="7457" spans="1:18">
      <c r="A7457">
        <v>7452</v>
      </c>
      <c r="B7457" s="7">
        <f>'EstExp 11-19'!E375</f>
        <v>0</v>
      </c>
      <c r="C7457" s="2" t="s">
        <v>5428</v>
      </c>
      <c r="D7457" t="b">
        <f t="shared" ca="1" si="118"/>
        <v>1</v>
      </c>
      <c r="E7457" cm="1">
        <f t="array" aca="1" ref="E7457" ca="1">IF(F7457&lt;&gt;"",INDIRECT("'"&amp;F7457&amp;"'!"&amp;G7457),"")</f>
        <v>0</v>
      </c>
      <c r="F7457" s="1175" t="s">
        <v>3614</v>
      </c>
      <c r="G7457" t="s">
        <v>5562</v>
      </c>
      <c r="R7457" s="1175"/>
    </row>
    <row r="7458" spans="1:18" ht="15" customHeight="1">
      <c r="A7458">
        <v>7453</v>
      </c>
      <c r="B7458" s="7">
        <f>'EstExp 11-19'!E376</f>
        <v>0</v>
      </c>
      <c r="C7458" s="2" t="s">
        <v>5428</v>
      </c>
      <c r="D7458" t="b">
        <f t="shared" ca="1" si="118"/>
        <v>1</v>
      </c>
      <c r="E7458" cm="1">
        <f t="array" aca="1" ref="E7458" ca="1">IF(F7458&lt;&gt;"",INDIRECT("'"&amp;F7458&amp;"'!"&amp;G7458),"")</f>
        <v>0</v>
      </c>
      <c r="F7458" s="1175" t="s">
        <v>3614</v>
      </c>
      <c r="G7458" t="s">
        <v>5563</v>
      </c>
      <c r="H7458" s="3"/>
      <c r="I7458" s="3"/>
      <c r="J7458" s="3"/>
    </row>
    <row r="7459" spans="1:18">
      <c r="A7459">
        <v>7454</v>
      </c>
      <c r="B7459" s="7">
        <f>'EstExp 11-19'!E377</f>
        <v>0</v>
      </c>
      <c r="C7459" s="2" t="s">
        <v>5428</v>
      </c>
      <c r="D7459" t="b">
        <f t="shared" ca="1" si="118"/>
        <v>1</v>
      </c>
      <c r="E7459" cm="1">
        <f t="array" aca="1" ref="E7459" ca="1">IF(F7459&lt;&gt;"",INDIRECT("'"&amp;F7459&amp;"'!"&amp;G7459),"")</f>
        <v>0</v>
      </c>
      <c r="F7459" s="1175" t="s">
        <v>3614</v>
      </c>
      <c r="G7459" t="s">
        <v>5564</v>
      </c>
      <c r="R7459" s="1175"/>
    </row>
    <row r="7460" spans="1:18">
      <c r="A7460">
        <v>7455</v>
      </c>
      <c r="B7460" s="7">
        <f>'EstExp 11-19'!E378</f>
        <v>0</v>
      </c>
      <c r="C7460" s="2" t="s">
        <v>5428</v>
      </c>
      <c r="D7460" t="b">
        <f t="shared" ca="1" si="118"/>
        <v>1</v>
      </c>
      <c r="E7460" cm="1">
        <f t="array" aca="1" ref="E7460" ca="1">IF(F7460&lt;&gt;"",INDIRECT("'"&amp;F7460&amp;"'!"&amp;G7460),"")</f>
        <v>0</v>
      </c>
      <c r="F7460" s="1175" t="s">
        <v>3614</v>
      </c>
      <c r="G7460" t="s">
        <v>5565</v>
      </c>
      <c r="R7460" s="1175"/>
    </row>
    <row r="7461" spans="1:18">
      <c r="A7461">
        <v>7456</v>
      </c>
      <c r="B7461" s="7">
        <f>'EstExp 11-19'!E380</f>
        <v>0</v>
      </c>
      <c r="C7461" s="2" t="s">
        <v>5428</v>
      </c>
      <c r="D7461" t="b">
        <f t="shared" ca="1" si="118"/>
        <v>1</v>
      </c>
      <c r="E7461" cm="1">
        <f t="array" aca="1" ref="E7461" ca="1">IF(F7461&lt;&gt;"",INDIRECT("'"&amp;F7461&amp;"'!"&amp;G7461),"")</f>
        <v>0</v>
      </c>
      <c r="F7461" s="1175" t="s">
        <v>3614</v>
      </c>
      <c r="G7461" t="s">
        <v>5566</v>
      </c>
      <c r="R7461" s="1175"/>
    </row>
    <row r="7462" spans="1:18">
      <c r="A7462">
        <v>7457</v>
      </c>
      <c r="B7462" s="7">
        <f>'EstExp 11-19'!E381</f>
        <v>0</v>
      </c>
      <c r="C7462" s="2" t="s">
        <v>5428</v>
      </c>
      <c r="D7462" t="b">
        <f t="shared" ca="1" si="118"/>
        <v>1</v>
      </c>
      <c r="E7462" cm="1">
        <f t="array" aca="1" ref="E7462" ca="1">IF(F7462&lt;&gt;"",INDIRECT("'"&amp;F7462&amp;"'!"&amp;G7462),"")</f>
        <v>0</v>
      </c>
      <c r="F7462" s="1175" t="s">
        <v>3614</v>
      </c>
      <c r="G7462" t="s">
        <v>5567</v>
      </c>
      <c r="R7462" s="1175"/>
    </row>
    <row r="7463" spans="1:18">
      <c r="A7463">
        <v>7458</v>
      </c>
      <c r="B7463" s="7">
        <f>'EstExp 11-19'!E382</f>
        <v>0</v>
      </c>
      <c r="C7463" s="2" t="s">
        <v>5428</v>
      </c>
      <c r="D7463" t="b">
        <f t="shared" ca="1" si="118"/>
        <v>1</v>
      </c>
      <c r="E7463" cm="1">
        <f t="array" aca="1" ref="E7463" ca="1">IF(F7463&lt;&gt;"",INDIRECT("'"&amp;F7463&amp;"'!"&amp;G7463),"")</f>
        <v>0</v>
      </c>
      <c r="F7463" s="1175" t="s">
        <v>3614</v>
      </c>
      <c r="G7463" t="s">
        <v>5568</v>
      </c>
      <c r="R7463" s="1175"/>
    </row>
    <row r="7464" spans="1:18">
      <c r="A7464">
        <v>7459</v>
      </c>
      <c r="B7464" s="7">
        <f>'EstExp 11-19'!E383</f>
        <v>0</v>
      </c>
      <c r="C7464" s="2" t="s">
        <v>5428</v>
      </c>
      <c r="D7464" t="b">
        <f t="shared" ca="1" si="118"/>
        <v>1</v>
      </c>
      <c r="E7464" cm="1">
        <f t="array" aca="1" ref="E7464" ca="1">IF(F7464&lt;&gt;"",INDIRECT("'"&amp;F7464&amp;"'!"&amp;G7464),"")</f>
        <v>0</v>
      </c>
      <c r="F7464" s="1175" t="s">
        <v>3614</v>
      </c>
      <c r="G7464" t="s">
        <v>5569</v>
      </c>
      <c r="R7464" s="1175"/>
    </row>
    <row r="7465" spans="1:18">
      <c r="A7465">
        <v>7460</v>
      </c>
      <c r="B7465" s="7">
        <f>'EstExp 11-19'!E384</f>
        <v>0</v>
      </c>
      <c r="C7465" s="2" t="s">
        <v>5428</v>
      </c>
      <c r="D7465" t="b">
        <f t="shared" ca="1" si="118"/>
        <v>1</v>
      </c>
      <c r="E7465" cm="1">
        <f t="array" aca="1" ref="E7465" ca="1">IF(F7465&lt;&gt;"",INDIRECT("'"&amp;F7465&amp;"'!"&amp;G7465),"")</f>
        <v>0</v>
      </c>
      <c r="F7465" s="1175" t="s">
        <v>3614</v>
      </c>
      <c r="G7465" t="s">
        <v>5570</v>
      </c>
      <c r="R7465" s="1175"/>
    </row>
    <row r="7466" spans="1:18">
      <c r="A7466">
        <v>7461</v>
      </c>
      <c r="B7466" s="7">
        <f>'EstExp 11-19'!E385</f>
        <v>0</v>
      </c>
      <c r="C7466" s="2" t="s">
        <v>5428</v>
      </c>
      <c r="D7466" t="b">
        <f t="shared" ca="1" si="118"/>
        <v>1</v>
      </c>
      <c r="E7466" cm="1">
        <f t="array" aca="1" ref="E7466" ca="1">IF(F7466&lt;&gt;"",INDIRECT("'"&amp;F7466&amp;"'!"&amp;G7466),"")</f>
        <v>0</v>
      </c>
      <c r="F7466" s="1175" t="s">
        <v>3614</v>
      </c>
      <c r="G7466" t="s">
        <v>5571</v>
      </c>
      <c r="R7466" s="1175"/>
    </row>
    <row r="7467" spans="1:18" ht="15" customHeight="1">
      <c r="A7467">
        <v>7462</v>
      </c>
      <c r="B7467" s="7">
        <f>'EstExp 11-19'!E386</f>
        <v>0</v>
      </c>
      <c r="C7467" s="2" t="s">
        <v>5428</v>
      </c>
      <c r="D7467" t="b">
        <f t="shared" ca="1" si="118"/>
        <v>1</v>
      </c>
      <c r="E7467" cm="1">
        <f t="array" aca="1" ref="E7467" ca="1">IF(F7467&lt;&gt;"",INDIRECT("'"&amp;F7467&amp;"'!"&amp;G7467),"")</f>
        <v>0</v>
      </c>
      <c r="F7467" s="1175" t="s">
        <v>3614</v>
      </c>
      <c r="G7467" t="s">
        <v>5572</v>
      </c>
      <c r="H7467" s="3"/>
      <c r="I7467" s="3"/>
      <c r="J7467" s="3"/>
    </row>
    <row r="7468" spans="1:18">
      <c r="A7468">
        <v>7463</v>
      </c>
      <c r="B7468" s="7">
        <f>'EstExp 11-19'!E387</f>
        <v>0</v>
      </c>
      <c r="C7468" s="2" t="s">
        <v>5428</v>
      </c>
      <c r="D7468" t="b">
        <f t="shared" ca="1" si="118"/>
        <v>1</v>
      </c>
      <c r="E7468" cm="1">
        <f t="array" aca="1" ref="E7468" ca="1">IF(F7468&lt;&gt;"",INDIRECT("'"&amp;F7468&amp;"'!"&amp;G7468),"")</f>
        <v>0</v>
      </c>
      <c r="F7468" s="1175" t="s">
        <v>3614</v>
      </c>
      <c r="G7468" t="s">
        <v>5573</v>
      </c>
      <c r="R7468" s="1175"/>
    </row>
    <row r="7469" spans="1:18" ht="15" customHeight="1">
      <c r="A7469">
        <v>7464</v>
      </c>
      <c r="B7469" s="7">
        <f>'EstExp 11-19'!E388</f>
        <v>0</v>
      </c>
      <c r="C7469" s="2" t="s">
        <v>5428</v>
      </c>
      <c r="D7469" t="b">
        <f t="shared" ca="1" si="118"/>
        <v>1</v>
      </c>
      <c r="E7469" cm="1">
        <f t="array" aca="1" ref="E7469" ca="1">IF(F7469&lt;&gt;"",INDIRECT("'"&amp;F7469&amp;"'!"&amp;G7469),"")</f>
        <v>0</v>
      </c>
      <c r="F7469" s="1175" t="s">
        <v>3614</v>
      </c>
      <c r="G7469" t="s">
        <v>5574</v>
      </c>
      <c r="H7469" s="3"/>
      <c r="I7469" s="3"/>
      <c r="J7469" s="3"/>
    </row>
    <row r="7470" spans="1:18" ht="15" customHeight="1">
      <c r="A7470">
        <v>7465</v>
      </c>
      <c r="B7470" s="7">
        <f>'EstExp 11-19'!E393</f>
        <v>0</v>
      </c>
      <c r="C7470" s="2" t="s">
        <v>5428</v>
      </c>
      <c r="D7470" t="b">
        <f t="shared" ca="1" si="118"/>
        <v>1</v>
      </c>
      <c r="E7470" cm="1">
        <f t="array" aca="1" ref="E7470" ca="1">IF(F7470&lt;&gt;"",INDIRECT("'"&amp;F7470&amp;"'!"&amp;G7470),"")</f>
        <v>0</v>
      </c>
      <c r="F7470" s="1175" t="s">
        <v>3614</v>
      </c>
      <c r="G7470" t="s">
        <v>5575</v>
      </c>
      <c r="H7470" s="3"/>
      <c r="I7470" s="3"/>
      <c r="J7470" s="3"/>
    </row>
    <row r="7471" spans="1:18" ht="15" customHeight="1">
      <c r="A7471">
        <v>7466</v>
      </c>
      <c r="B7471" s="7">
        <f>'EstExp 11-19'!E394</f>
        <v>0</v>
      </c>
      <c r="C7471" s="2" t="s">
        <v>5428</v>
      </c>
      <c r="D7471" t="b">
        <f t="shared" ca="1" si="118"/>
        <v>1</v>
      </c>
      <c r="E7471" cm="1">
        <f t="array" aca="1" ref="E7471" ca="1">IF(F7471&lt;&gt;"",INDIRECT("'"&amp;F7471&amp;"'!"&amp;G7471),"")</f>
        <v>0</v>
      </c>
      <c r="F7471" s="1175" t="s">
        <v>3614</v>
      </c>
      <c r="G7471" t="s">
        <v>5576</v>
      </c>
      <c r="H7471" s="3"/>
      <c r="I7471" s="3"/>
      <c r="J7471" s="3"/>
    </row>
    <row r="7472" spans="1:18" ht="15" customHeight="1">
      <c r="A7472">
        <v>7467</v>
      </c>
      <c r="B7472" s="7">
        <f>'EstExp 11-19'!E395</f>
        <v>0</v>
      </c>
      <c r="C7472" s="2" t="s">
        <v>5428</v>
      </c>
      <c r="D7472" t="b">
        <f t="shared" ca="1" si="118"/>
        <v>1</v>
      </c>
      <c r="E7472" cm="1">
        <f t="array" aca="1" ref="E7472" ca="1">IF(F7472&lt;&gt;"",INDIRECT("'"&amp;F7472&amp;"'!"&amp;G7472),"")</f>
        <v>0</v>
      </c>
      <c r="F7472" s="1175" t="s">
        <v>3614</v>
      </c>
      <c r="G7472" t="s">
        <v>5577</v>
      </c>
    </row>
    <row r="7473" spans="1:10" ht="15" customHeight="1">
      <c r="A7473">
        <v>7468</v>
      </c>
      <c r="B7473" s="7">
        <f>'EstExp 11-19'!E396</f>
        <v>0</v>
      </c>
      <c r="C7473" s="2" t="s">
        <v>5428</v>
      </c>
      <c r="D7473" t="b">
        <f t="shared" ca="1" si="118"/>
        <v>1</v>
      </c>
      <c r="E7473" cm="1">
        <f t="array" aca="1" ref="E7473" ca="1">IF(F7473&lt;&gt;"",INDIRECT("'"&amp;F7473&amp;"'!"&amp;G7473),"")</f>
        <v>0</v>
      </c>
      <c r="F7473" s="1175" t="s">
        <v>3614</v>
      </c>
      <c r="G7473" t="s">
        <v>5578</v>
      </c>
      <c r="H7473" s="3"/>
      <c r="I7473" s="3"/>
      <c r="J7473" s="3"/>
    </row>
    <row r="7474" spans="1:10" ht="15" customHeight="1">
      <c r="A7474">
        <v>7469</v>
      </c>
      <c r="B7474" s="7">
        <f>'EstExp 11-19'!E397</f>
        <v>0</v>
      </c>
      <c r="C7474" s="2" t="s">
        <v>5428</v>
      </c>
      <c r="D7474" t="b">
        <f t="shared" ca="1" si="118"/>
        <v>1</v>
      </c>
      <c r="E7474" cm="1">
        <f t="array" aca="1" ref="E7474" ca="1">IF(F7474&lt;&gt;"",INDIRECT("'"&amp;F7474&amp;"'!"&amp;G7474),"")</f>
        <v>0</v>
      </c>
      <c r="F7474" s="1175" t="s">
        <v>3614</v>
      </c>
      <c r="G7474" t="s">
        <v>5579</v>
      </c>
    </row>
    <row r="7475" spans="1:10" ht="15" customHeight="1">
      <c r="A7475">
        <v>7470</v>
      </c>
      <c r="B7475" s="7">
        <f>'EstExp 11-19'!E412</f>
        <v>0</v>
      </c>
      <c r="C7475" s="2" t="s">
        <v>5428</v>
      </c>
      <c r="D7475" t="b">
        <f t="shared" ca="1" si="118"/>
        <v>1</v>
      </c>
      <c r="E7475" cm="1">
        <f t="array" aca="1" ref="E7475" ca="1">IF(F7475&lt;&gt;"",INDIRECT("'"&amp;F7475&amp;"'!"&amp;G7475),"")</f>
        <v>0</v>
      </c>
      <c r="F7475" s="1175" t="s">
        <v>3614</v>
      </c>
      <c r="G7475" t="s">
        <v>5580</v>
      </c>
    </row>
    <row r="7476" spans="1:10" ht="15" customHeight="1">
      <c r="A7476">
        <v>7471</v>
      </c>
      <c r="B7476" s="7">
        <f>'EstExp 11-19'!E413</f>
        <v>0</v>
      </c>
      <c r="C7476" s="2" t="s">
        <v>5428</v>
      </c>
      <c r="D7476" t="b">
        <f t="shared" ca="1" si="118"/>
        <v>1</v>
      </c>
      <c r="E7476" cm="1">
        <f t="array" aca="1" ref="E7476" ca="1">IF(F7476&lt;&gt;"",INDIRECT("'"&amp;F7476&amp;"'!"&amp;G7476),"")</f>
        <v>0</v>
      </c>
      <c r="F7476" s="1175" t="s">
        <v>3614</v>
      </c>
      <c r="G7476" t="s">
        <v>5581</v>
      </c>
    </row>
    <row r="7477" spans="1:10" ht="15" customHeight="1">
      <c r="A7477">
        <v>7472</v>
      </c>
      <c r="B7477" s="7">
        <f>'EstExp 11-19'!E414</f>
        <v>0</v>
      </c>
      <c r="C7477" s="2" t="s">
        <v>5428</v>
      </c>
      <c r="D7477" t="b">
        <f t="shared" ca="1" si="118"/>
        <v>1</v>
      </c>
      <c r="E7477" cm="1">
        <f t="array" aca="1" ref="E7477" ca="1">IF(F7477&lt;&gt;"",INDIRECT("'"&amp;F7477&amp;"'!"&amp;G7477),"")</f>
        <v>0</v>
      </c>
      <c r="F7477" s="1175" t="s">
        <v>3614</v>
      </c>
      <c r="G7477" t="s">
        <v>5582</v>
      </c>
      <c r="H7477" s="3"/>
      <c r="I7477" s="3"/>
      <c r="J7477" s="3"/>
    </row>
    <row r="7478" spans="1:10" ht="15" customHeight="1">
      <c r="A7478">
        <v>7473</v>
      </c>
      <c r="B7478" s="7">
        <f>'EstExp 11-19'!E415</f>
        <v>0</v>
      </c>
      <c r="C7478" s="2" t="s">
        <v>5428</v>
      </c>
      <c r="D7478" t="b">
        <f t="shared" ca="1" si="118"/>
        <v>1</v>
      </c>
      <c r="E7478" cm="1">
        <f t="array" aca="1" ref="E7478" ca="1">IF(F7478&lt;&gt;"",INDIRECT("'"&amp;F7478&amp;"'!"&amp;G7478),"")</f>
        <v>0</v>
      </c>
      <c r="F7478" s="1175" t="s">
        <v>3614</v>
      </c>
      <c r="G7478" t="s">
        <v>5583</v>
      </c>
    </row>
    <row r="7479" spans="1:10" ht="15" customHeight="1">
      <c r="A7479">
        <v>7474</v>
      </c>
      <c r="B7479" s="7">
        <f>'EstExp 11-19'!F316</f>
        <v>0</v>
      </c>
      <c r="C7479" s="2" t="s">
        <v>5428</v>
      </c>
      <c r="D7479" t="b">
        <f t="shared" ca="1" si="118"/>
        <v>1</v>
      </c>
      <c r="E7479" cm="1">
        <f t="array" aca="1" ref="E7479" ca="1">IF(F7479&lt;&gt;"",INDIRECT("'"&amp;F7479&amp;"'!"&amp;G7479),"")</f>
        <v>0</v>
      </c>
      <c r="F7479" s="1175" t="s">
        <v>3614</v>
      </c>
      <c r="G7479" t="s">
        <v>5584</v>
      </c>
      <c r="H7479" s="3"/>
      <c r="I7479" s="3"/>
      <c r="J7479" s="3"/>
    </row>
    <row r="7480" spans="1:10" ht="15" customHeight="1">
      <c r="A7480">
        <v>7475</v>
      </c>
      <c r="B7480" s="7">
        <f>'EstExp 11-19'!F318</f>
        <v>0</v>
      </c>
      <c r="C7480" s="2" t="s">
        <v>5428</v>
      </c>
      <c r="D7480" t="b">
        <f t="shared" ca="1" si="118"/>
        <v>1</v>
      </c>
      <c r="E7480" cm="1">
        <f t="array" aca="1" ref="E7480" ca="1">IF(F7480&lt;&gt;"",INDIRECT("'"&amp;F7480&amp;"'!"&amp;G7480),"")</f>
        <v>0</v>
      </c>
      <c r="F7480" s="1175" t="s">
        <v>3614</v>
      </c>
      <c r="G7480" t="s">
        <v>5585</v>
      </c>
    </row>
    <row r="7481" spans="1:10" ht="15" customHeight="1">
      <c r="A7481">
        <v>7476</v>
      </c>
      <c r="B7481" s="7">
        <f>'EstExp 11-19'!F319</f>
        <v>0</v>
      </c>
      <c r="C7481" s="2" t="s">
        <v>5428</v>
      </c>
      <c r="D7481" t="b">
        <f t="shared" ca="1" si="118"/>
        <v>1</v>
      </c>
      <c r="E7481" cm="1">
        <f t="array" aca="1" ref="E7481" ca="1">IF(F7481&lt;&gt;"",INDIRECT("'"&amp;F7481&amp;"'!"&amp;G7481),"")</f>
        <v>0</v>
      </c>
      <c r="F7481" s="1175" t="s">
        <v>3614</v>
      </c>
      <c r="G7481" t="s">
        <v>5586</v>
      </c>
      <c r="H7481" s="3"/>
      <c r="I7481" s="3"/>
      <c r="J7481" s="3"/>
    </row>
    <row r="7482" spans="1:10" ht="15" customHeight="1">
      <c r="A7482">
        <v>7477</v>
      </c>
      <c r="B7482" s="7">
        <f>'EstExp 11-19'!F320</f>
        <v>0</v>
      </c>
      <c r="C7482" s="2" t="s">
        <v>5428</v>
      </c>
      <c r="D7482" t="b">
        <f t="shared" ca="1" si="118"/>
        <v>1</v>
      </c>
      <c r="E7482" cm="1">
        <f t="array" aca="1" ref="E7482" ca="1">IF(F7482&lt;&gt;"",INDIRECT("'"&amp;F7482&amp;"'!"&amp;G7482),"")</f>
        <v>0</v>
      </c>
      <c r="F7482" s="1175" t="s">
        <v>3614</v>
      </c>
      <c r="G7482" t="s">
        <v>5587</v>
      </c>
    </row>
    <row r="7483" spans="1:10" ht="15" customHeight="1">
      <c r="A7483">
        <v>7478</v>
      </c>
      <c r="B7483" s="7">
        <f>'EstExp 11-19'!F321</f>
        <v>0</v>
      </c>
      <c r="C7483" s="2" t="s">
        <v>5428</v>
      </c>
      <c r="D7483" t="b">
        <f t="shared" ca="1" si="118"/>
        <v>1</v>
      </c>
      <c r="E7483" cm="1">
        <f t="array" aca="1" ref="E7483" ca="1">IF(F7483&lt;&gt;"",INDIRECT("'"&amp;F7483&amp;"'!"&amp;G7483),"")</f>
        <v>0</v>
      </c>
      <c r="F7483" s="1175" t="s">
        <v>3614</v>
      </c>
      <c r="G7483" t="s">
        <v>5588</v>
      </c>
      <c r="H7483" s="3"/>
      <c r="I7483" s="3"/>
      <c r="J7483" s="3"/>
    </row>
    <row r="7484" spans="1:10" ht="15" customHeight="1">
      <c r="A7484">
        <v>7479</v>
      </c>
      <c r="B7484" s="7">
        <f>'EstExp 11-19'!F322</f>
        <v>0</v>
      </c>
      <c r="C7484" s="2" t="s">
        <v>5428</v>
      </c>
      <c r="D7484" t="b">
        <f t="shared" ca="1" si="118"/>
        <v>1</v>
      </c>
      <c r="E7484" cm="1">
        <f t="array" aca="1" ref="E7484" ca="1">IF(F7484&lt;&gt;"",INDIRECT("'"&amp;F7484&amp;"'!"&amp;G7484),"")</f>
        <v>0</v>
      </c>
      <c r="F7484" s="1175" t="s">
        <v>3614</v>
      </c>
      <c r="G7484" t="s">
        <v>5589</v>
      </c>
    </row>
    <row r="7485" spans="1:10" ht="15" customHeight="1">
      <c r="A7485">
        <v>7480</v>
      </c>
      <c r="B7485" s="7">
        <f>'EstExp 11-19'!F323</f>
        <v>0</v>
      </c>
      <c r="C7485" s="2" t="s">
        <v>5428</v>
      </c>
      <c r="D7485" t="b">
        <f t="shared" ca="1" si="118"/>
        <v>1</v>
      </c>
      <c r="E7485" cm="1">
        <f t="array" aca="1" ref="E7485" ca="1">IF(F7485&lt;&gt;"",INDIRECT("'"&amp;F7485&amp;"'!"&amp;G7485),"")</f>
        <v>0</v>
      </c>
      <c r="F7485" s="1175" t="s">
        <v>3614</v>
      </c>
      <c r="G7485" t="s">
        <v>5590</v>
      </c>
      <c r="H7485" s="3"/>
      <c r="I7485" s="3"/>
      <c r="J7485" s="3"/>
    </row>
    <row r="7486" spans="1:10" ht="15" customHeight="1">
      <c r="A7486">
        <v>7481</v>
      </c>
      <c r="B7486" s="7">
        <f>'EstExp 11-19'!F324</f>
        <v>0</v>
      </c>
      <c r="C7486" s="2" t="s">
        <v>5428</v>
      </c>
      <c r="D7486" t="b">
        <f t="shared" ca="1" si="118"/>
        <v>1</v>
      </c>
      <c r="E7486" cm="1">
        <f t="array" aca="1" ref="E7486" ca="1">IF(F7486&lt;&gt;"",INDIRECT("'"&amp;F7486&amp;"'!"&amp;G7486),"")</f>
        <v>0</v>
      </c>
      <c r="F7486" s="1175" t="s">
        <v>3614</v>
      </c>
      <c r="G7486" t="s">
        <v>5591</v>
      </c>
      <c r="H7486" s="3"/>
      <c r="I7486" s="3"/>
      <c r="J7486" s="3"/>
    </row>
    <row r="7487" spans="1:10" ht="15" customHeight="1">
      <c r="A7487">
        <v>7482</v>
      </c>
      <c r="B7487" s="7">
        <f>'EstExp 11-19'!F325</f>
        <v>0</v>
      </c>
      <c r="C7487" s="2" t="s">
        <v>5428</v>
      </c>
      <c r="D7487" t="b">
        <f t="shared" ca="1" si="118"/>
        <v>1</v>
      </c>
      <c r="E7487" cm="1">
        <f t="array" aca="1" ref="E7487" ca="1">IF(F7487&lt;&gt;"",INDIRECT("'"&amp;F7487&amp;"'!"&amp;G7487),"")</f>
        <v>0</v>
      </c>
      <c r="F7487" s="1175" t="s">
        <v>3614</v>
      </c>
      <c r="G7487" t="s">
        <v>5592</v>
      </c>
      <c r="H7487" s="3"/>
      <c r="I7487" s="3"/>
      <c r="J7487" s="3"/>
    </row>
    <row r="7488" spans="1:10" ht="15" customHeight="1">
      <c r="A7488">
        <v>7483</v>
      </c>
      <c r="B7488" s="7">
        <f>'EstExp 11-19'!F326</f>
        <v>0</v>
      </c>
      <c r="C7488" s="2" t="s">
        <v>5428</v>
      </c>
      <c r="D7488" t="b">
        <f t="shared" ca="1" si="118"/>
        <v>1</v>
      </c>
      <c r="E7488" cm="1">
        <f t="array" aca="1" ref="E7488" ca="1">IF(F7488&lt;&gt;"",INDIRECT("'"&amp;F7488&amp;"'!"&amp;G7488),"")</f>
        <v>0</v>
      </c>
      <c r="F7488" s="1175" t="s">
        <v>3614</v>
      </c>
      <c r="G7488" t="s">
        <v>5593</v>
      </c>
      <c r="H7488" s="3"/>
      <c r="I7488" s="3"/>
      <c r="J7488" s="3"/>
    </row>
    <row r="7489" spans="1:10" ht="15" customHeight="1">
      <c r="A7489">
        <v>7484</v>
      </c>
      <c r="B7489" s="7">
        <f>'EstExp 11-19'!F327</f>
        <v>0</v>
      </c>
      <c r="C7489" s="2" t="s">
        <v>5428</v>
      </c>
      <c r="D7489" t="b">
        <f t="shared" ca="1" si="118"/>
        <v>1</v>
      </c>
      <c r="E7489" cm="1">
        <f t="array" aca="1" ref="E7489" ca="1">IF(F7489&lt;&gt;"",INDIRECT("'"&amp;F7489&amp;"'!"&amp;G7489),"")</f>
        <v>0</v>
      </c>
      <c r="F7489" s="1175" t="s">
        <v>3614</v>
      </c>
      <c r="G7489" t="s">
        <v>5594</v>
      </c>
      <c r="H7489" s="3"/>
      <c r="I7489" s="3"/>
      <c r="J7489" s="3"/>
    </row>
    <row r="7490" spans="1:10" ht="15" customHeight="1">
      <c r="A7490">
        <v>7485</v>
      </c>
      <c r="B7490" s="7">
        <f>'EstExp 11-19'!F328</f>
        <v>0</v>
      </c>
      <c r="C7490" s="2" t="s">
        <v>5428</v>
      </c>
      <c r="D7490" t="b">
        <f t="shared" ca="1" si="118"/>
        <v>1</v>
      </c>
      <c r="E7490" cm="1">
        <f t="array" aca="1" ref="E7490" ca="1">IF(F7490&lt;&gt;"",INDIRECT("'"&amp;F7490&amp;"'!"&amp;G7490),"")</f>
        <v>0</v>
      </c>
      <c r="F7490" s="1175" t="s">
        <v>3614</v>
      </c>
      <c r="G7490" t="s">
        <v>5595</v>
      </c>
      <c r="H7490" s="3"/>
      <c r="I7490" s="3"/>
      <c r="J7490" s="3"/>
    </row>
    <row r="7491" spans="1:10" ht="15" customHeight="1">
      <c r="A7491">
        <v>7486</v>
      </c>
      <c r="B7491" s="7">
        <f>'EstExp 11-19'!F329</f>
        <v>0</v>
      </c>
      <c r="C7491" s="2" t="s">
        <v>5428</v>
      </c>
      <c r="D7491" t="b">
        <f t="shared" ca="1" si="118"/>
        <v>1</v>
      </c>
      <c r="E7491" cm="1">
        <f t="array" aca="1" ref="E7491" ca="1">IF(F7491&lt;&gt;"",INDIRECT("'"&amp;F7491&amp;"'!"&amp;G7491),"")</f>
        <v>0</v>
      </c>
      <c r="F7491" s="1175" t="s">
        <v>3614</v>
      </c>
      <c r="G7491" t="s">
        <v>5596</v>
      </c>
      <c r="H7491" s="3"/>
      <c r="I7491" s="3"/>
      <c r="J7491" s="3"/>
    </row>
    <row r="7492" spans="1:10" ht="15" customHeight="1">
      <c r="A7492">
        <v>7487</v>
      </c>
      <c r="B7492" s="7">
        <f>'EstExp 11-19'!F330</f>
        <v>0</v>
      </c>
      <c r="C7492" s="2" t="s">
        <v>5428</v>
      </c>
      <c r="D7492" t="b">
        <f t="shared" ca="1" si="118"/>
        <v>1</v>
      </c>
      <c r="E7492" cm="1">
        <f t="array" aca="1" ref="E7492" ca="1">IF(F7492&lt;&gt;"",INDIRECT("'"&amp;F7492&amp;"'!"&amp;G7492),"")</f>
        <v>0</v>
      </c>
      <c r="F7492" s="1175" t="s">
        <v>3614</v>
      </c>
      <c r="G7492" t="s">
        <v>5597</v>
      </c>
      <c r="H7492" s="3"/>
      <c r="I7492" s="3"/>
      <c r="J7492" s="3"/>
    </row>
    <row r="7493" spans="1:10" ht="15" customHeight="1">
      <c r="A7493">
        <v>7488</v>
      </c>
      <c r="B7493" s="7">
        <f>'EstExp 11-19'!F344</f>
        <v>0</v>
      </c>
      <c r="C7493" s="2" t="s">
        <v>5428</v>
      </c>
      <c r="D7493" t="b">
        <f t="shared" ref="D7493:D7556" ca="1" si="119">E7493=B7493</f>
        <v>1</v>
      </c>
      <c r="E7493" cm="1">
        <f t="array" aca="1" ref="E7493" ca="1">IF(F7493&lt;&gt;"",INDIRECT("'"&amp;F7493&amp;"'!"&amp;G7493),"")</f>
        <v>0</v>
      </c>
      <c r="F7493" s="1175" t="s">
        <v>3614</v>
      </c>
      <c r="G7493" t="s">
        <v>5598</v>
      </c>
      <c r="H7493" s="3"/>
      <c r="I7493" s="3"/>
      <c r="J7493" s="3"/>
    </row>
    <row r="7494" spans="1:10" ht="15" customHeight="1">
      <c r="A7494">
        <v>7489</v>
      </c>
      <c r="B7494" s="7">
        <f>'EstExp 11-19'!F347</f>
        <v>0</v>
      </c>
      <c r="C7494" s="2" t="s">
        <v>5428</v>
      </c>
      <c r="D7494" t="b">
        <f t="shared" ca="1" si="119"/>
        <v>1</v>
      </c>
      <c r="E7494" cm="1">
        <f t="array" aca="1" ref="E7494" ca="1">IF(F7494&lt;&gt;"",INDIRECT("'"&amp;F7494&amp;"'!"&amp;G7494),"")</f>
        <v>0</v>
      </c>
      <c r="F7494" s="1175" t="s">
        <v>3614</v>
      </c>
      <c r="G7494" t="s">
        <v>5599</v>
      </c>
      <c r="H7494" s="3"/>
      <c r="I7494" s="3"/>
      <c r="J7494" s="3"/>
    </row>
    <row r="7495" spans="1:10" ht="15" customHeight="1">
      <c r="A7495">
        <v>7490</v>
      </c>
      <c r="B7495" s="7">
        <f>'EstExp 11-19'!F348</f>
        <v>0</v>
      </c>
      <c r="C7495" s="2" t="s">
        <v>5428</v>
      </c>
      <c r="D7495" t="b">
        <f t="shared" ca="1" si="119"/>
        <v>1</v>
      </c>
      <c r="E7495" cm="1">
        <f t="array" aca="1" ref="E7495" ca="1">IF(F7495&lt;&gt;"",INDIRECT("'"&amp;F7495&amp;"'!"&amp;G7495),"")</f>
        <v>0</v>
      </c>
      <c r="F7495" s="1175" t="s">
        <v>3614</v>
      </c>
      <c r="G7495" t="s">
        <v>5600</v>
      </c>
      <c r="H7495" s="3"/>
      <c r="I7495" s="3"/>
      <c r="J7495" s="3"/>
    </row>
    <row r="7496" spans="1:10" ht="15" customHeight="1">
      <c r="A7496">
        <v>7491</v>
      </c>
      <c r="B7496" s="7">
        <f>'EstExp 11-19'!F349</f>
        <v>0</v>
      </c>
      <c r="C7496" s="2" t="s">
        <v>5428</v>
      </c>
      <c r="D7496" t="b">
        <f t="shared" ca="1" si="119"/>
        <v>1</v>
      </c>
      <c r="E7496" cm="1">
        <f t="array" aca="1" ref="E7496" ca="1">IF(F7496&lt;&gt;"",INDIRECT("'"&amp;F7496&amp;"'!"&amp;G7496),"")</f>
        <v>0</v>
      </c>
      <c r="F7496" s="1175" t="s">
        <v>3614</v>
      </c>
      <c r="G7496" t="s">
        <v>5601</v>
      </c>
      <c r="H7496" s="3"/>
      <c r="I7496" s="3"/>
      <c r="J7496" s="3"/>
    </row>
    <row r="7497" spans="1:10" ht="15" customHeight="1">
      <c r="A7497">
        <v>7492</v>
      </c>
      <c r="B7497" s="7">
        <f>'EstExp 11-19'!F350</f>
        <v>0</v>
      </c>
      <c r="C7497" s="2" t="s">
        <v>5428</v>
      </c>
      <c r="D7497" t="b">
        <f t="shared" ca="1" si="119"/>
        <v>1</v>
      </c>
      <c r="E7497" cm="1">
        <f t="array" aca="1" ref="E7497" ca="1">IF(F7497&lt;&gt;"",INDIRECT("'"&amp;F7497&amp;"'!"&amp;G7497),"")</f>
        <v>0</v>
      </c>
      <c r="F7497" s="1175" t="s">
        <v>3614</v>
      </c>
      <c r="G7497" t="s">
        <v>5602</v>
      </c>
      <c r="H7497" s="3"/>
      <c r="I7497" s="3"/>
      <c r="J7497" s="3"/>
    </row>
    <row r="7498" spans="1:10" ht="15" customHeight="1">
      <c r="A7498">
        <v>7493</v>
      </c>
      <c r="B7498" s="7">
        <f>'EstExp 11-19'!F351</f>
        <v>0</v>
      </c>
      <c r="C7498" s="2" t="s">
        <v>5428</v>
      </c>
      <c r="D7498" t="b">
        <f t="shared" ca="1" si="119"/>
        <v>1</v>
      </c>
      <c r="E7498" cm="1">
        <f t="array" aca="1" ref="E7498" ca="1">IF(F7498&lt;&gt;"",INDIRECT("'"&amp;F7498&amp;"'!"&amp;G7498),"")</f>
        <v>0</v>
      </c>
      <c r="F7498" s="1175" t="s">
        <v>3614</v>
      </c>
      <c r="G7498" t="s">
        <v>5603</v>
      </c>
      <c r="H7498" s="3"/>
      <c r="I7498" s="3"/>
      <c r="J7498" s="3"/>
    </row>
    <row r="7499" spans="1:10" ht="15" customHeight="1">
      <c r="A7499">
        <v>7494</v>
      </c>
      <c r="B7499" s="7">
        <f>'EstExp 11-19'!F352</f>
        <v>0</v>
      </c>
      <c r="C7499" s="2" t="s">
        <v>5428</v>
      </c>
      <c r="D7499" t="b">
        <f t="shared" ca="1" si="119"/>
        <v>1</v>
      </c>
      <c r="E7499" cm="1">
        <f t="array" aca="1" ref="E7499" ca="1">IF(F7499&lt;&gt;"",INDIRECT("'"&amp;F7499&amp;"'!"&amp;G7499),"")</f>
        <v>0</v>
      </c>
      <c r="F7499" s="1175" t="s">
        <v>3614</v>
      </c>
      <c r="G7499" t="s">
        <v>5604</v>
      </c>
      <c r="H7499" s="3"/>
      <c r="I7499" s="3"/>
      <c r="J7499" s="3"/>
    </row>
    <row r="7500" spans="1:10" ht="15" customHeight="1">
      <c r="A7500">
        <v>7495</v>
      </c>
      <c r="B7500" s="7">
        <f>'EstExp 11-19'!F353</f>
        <v>0</v>
      </c>
      <c r="C7500" s="2" t="s">
        <v>5428</v>
      </c>
      <c r="D7500" t="b">
        <f t="shared" ca="1" si="119"/>
        <v>1</v>
      </c>
      <c r="E7500" cm="1">
        <f t="array" aca="1" ref="E7500" ca="1">IF(F7500&lt;&gt;"",INDIRECT("'"&amp;F7500&amp;"'!"&amp;G7500),"")</f>
        <v>0</v>
      </c>
      <c r="F7500" s="1175" t="s">
        <v>3614</v>
      </c>
      <c r="G7500" t="s">
        <v>5605</v>
      </c>
    </row>
    <row r="7501" spans="1:10" ht="15" customHeight="1">
      <c r="A7501">
        <v>7496</v>
      </c>
      <c r="B7501" s="7">
        <f>'EstExp 11-19'!F355</f>
        <v>0</v>
      </c>
      <c r="C7501" s="2" t="s">
        <v>5428</v>
      </c>
      <c r="D7501" t="b">
        <f t="shared" ca="1" si="119"/>
        <v>1</v>
      </c>
      <c r="E7501" cm="1">
        <f t="array" aca="1" ref="E7501" ca="1">IF(F7501&lt;&gt;"",INDIRECT("'"&amp;F7501&amp;"'!"&amp;G7501),"")</f>
        <v>0</v>
      </c>
      <c r="F7501" s="1175" t="s">
        <v>3614</v>
      </c>
      <c r="G7501" t="s">
        <v>5606</v>
      </c>
    </row>
    <row r="7502" spans="1:10" ht="15" customHeight="1">
      <c r="A7502">
        <v>7497</v>
      </c>
      <c r="B7502" s="7">
        <f>'EstExp 11-19'!F356</f>
        <v>0</v>
      </c>
      <c r="C7502" s="2" t="s">
        <v>5428</v>
      </c>
      <c r="D7502" t="b">
        <f t="shared" ca="1" si="119"/>
        <v>1</v>
      </c>
      <c r="E7502" cm="1">
        <f t="array" aca="1" ref="E7502" ca="1">IF(F7502&lt;&gt;"",INDIRECT("'"&amp;F7502&amp;"'!"&amp;G7502),"")</f>
        <v>0</v>
      </c>
      <c r="F7502" s="1175" t="s">
        <v>3614</v>
      </c>
      <c r="G7502" t="s">
        <v>5607</v>
      </c>
    </row>
    <row r="7503" spans="1:10" ht="15" customHeight="1">
      <c r="A7503">
        <v>7498</v>
      </c>
      <c r="B7503" s="7">
        <f>'EstExp 11-19'!F357</f>
        <v>0</v>
      </c>
      <c r="C7503" s="2" t="s">
        <v>5428</v>
      </c>
      <c r="D7503" t="b">
        <f t="shared" ca="1" si="119"/>
        <v>1</v>
      </c>
      <c r="E7503" cm="1">
        <f t="array" aca="1" ref="E7503" ca="1">IF(F7503&lt;&gt;"",INDIRECT("'"&amp;F7503&amp;"'!"&amp;G7503),"")</f>
        <v>0</v>
      </c>
      <c r="F7503" s="1175" t="s">
        <v>3614</v>
      </c>
      <c r="G7503" t="s">
        <v>5608</v>
      </c>
    </row>
    <row r="7504" spans="1:10" ht="15" customHeight="1">
      <c r="A7504">
        <v>7499</v>
      </c>
      <c r="B7504" s="7">
        <f>'EstExp 11-19'!F358</f>
        <v>0</v>
      </c>
      <c r="C7504" s="2" t="s">
        <v>5428</v>
      </c>
      <c r="D7504" t="b">
        <f t="shared" ca="1" si="119"/>
        <v>1</v>
      </c>
      <c r="E7504" cm="1">
        <f t="array" aca="1" ref="E7504" ca="1">IF(F7504&lt;&gt;"",INDIRECT("'"&amp;F7504&amp;"'!"&amp;G7504),"")</f>
        <v>0</v>
      </c>
      <c r="F7504" s="1175" t="s">
        <v>3614</v>
      </c>
      <c r="G7504" t="s">
        <v>5609</v>
      </c>
      <c r="H7504" s="3"/>
      <c r="I7504" s="3"/>
      <c r="J7504" s="3"/>
    </row>
    <row r="7505" spans="1:10" ht="15" customHeight="1">
      <c r="A7505">
        <v>7500</v>
      </c>
      <c r="B7505" s="7">
        <f>'EstExp 11-19'!F360</f>
        <v>0</v>
      </c>
      <c r="C7505" s="2" t="s">
        <v>5428</v>
      </c>
      <c r="D7505" t="b">
        <f t="shared" ca="1" si="119"/>
        <v>1</v>
      </c>
      <c r="E7505" cm="1">
        <f t="array" aca="1" ref="E7505" ca="1">IF(F7505&lt;&gt;"",INDIRECT("'"&amp;F7505&amp;"'!"&amp;G7505),"")</f>
        <v>0</v>
      </c>
      <c r="F7505" s="1175" t="s">
        <v>3614</v>
      </c>
      <c r="G7505" t="s">
        <v>5610</v>
      </c>
    </row>
    <row r="7506" spans="1:10" ht="15" customHeight="1">
      <c r="A7506">
        <v>7501</v>
      </c>
      <c r="B7506" s="7">
        <f>'EstExp 11-19'!F361</f>
        <v>0</v>
      </c>
      <c r="C7506" s="2" t="s">
        <v>5428</v>
      </c>
      <c r="D7506" t="b">
        <f t="shared" ca="1" si="119"/>
        <v>1</v>
      </c>
      <c r="E7506" cm="1">
        <f t="array" aca="1" ref="E7506" ca="1">IF(F7506&lt;&gt;"",INDIRECT("'"&amp;F7506&amp;"'!"&amp;G7506),"")</f>
        <v>0</v>
      </c>
      <c r="F7506" s="1175" t="s">
        <v>3614</v>
      </c>
      <c r="G7506" t="s">
        <v>5611</v>
      </c>
      <c r="H7506" s="3"/>
      <c r="I7506" s="3"/>
      <c r="J7506" s="3"/>
    </row>
    <row r="7507" spans="1:10" ht="15" customHeight="1">
      <c r="A7507">
        <v>7502</v>
      </c>
      <c r="B7507" s="7">
        <f>'EstExp 11-19'!F362</f>
        <v>0</v>
      </c>
      <c r="C7507" s="2" t="s">
        <v>5428</v>
      </c>
      <c r="D7507" t="b">
        <f t="shared" ca="1" si="119"/>
        <v>1</v>
      </c>
      <c r="E7507" cm="1">
        <f t="array" aca="1" ref="E7507" ca="1">IF(F7507&lt;&gt;"",INDIRECT("'"&amp;F7507&amp;"'!"&amp;G7507),"")</f>
        <v>0</v>
      </c>
      <c r="F7507" s="1175" t="s">
        <v>3614</v>
      </c>
      <c r="G7507" t="s">
        <v>5612</v>
      </c>
    </row>
    <row r="7508" spans="1:10" ht="15" customHeight="1">
      <c r="A7508">
        <v>7503</v>
      </c>
      <c r="B7508" s="7">
        <f>'EstExp 11-19'!F367</f>
        <v>0</v>
      </c>
      <c r="C7508" s="2" t="s">
        <v>5428</v>
      </c>
      <c r="D7508" t="b">
        <f t="shared" ca="1" si="119"/>
        <v>1</v>
      </c>
      <c r="E7508" cm="1">
        <f t="array" aca="1" ref="E7508" ca="1">IF(F7508&lt;&gt;"",INDIRECT("'"&amp;F7508&amp;"'!"&amp;G7508),"")</f>
        <v>0</v>
      </c>
      <c r="F7508" s="1175" t="s">
        <v>3614</v>
      </c>
      <c r="G7508" t="s">
        <v>5613</v>
      </c>
    </row>
    <row r="7509" spans="1:10" ht="15" customHeight="1">
      <c r="A7509">
        <v>7504</v>
      </c>
      <c r="B7509" s="7">
        <f>'EstExp 11-19'!F368</f>
        <v>0</v>
      </c>
      <c r="C7509" s="2" t="s">
        <v>5428</v>
      </c>
      <c r="D7509" t="b">
        <f t="shared" ca="1" si="119"/>
        <v>1</v>
      </c>
      <c r="E7509" cm="1">
        <f t="array" aca="1" ref="E7509" ca="1">IF(F7509&lt;&gt;"",INDIRECT("'"&amp;F7509&amp;"'!"&amp;G7509),"")</f>
        <v>0</v>
      </c>
      <c r="F7509" s="1175" t="s">
        <v>3614</v>
      </c>
      <c r="G7509" t="s">
        <v>5614</v>
      </c>
      <c r="H7509" s="3"/>
      <c r="I7509" s="3"/>
      <c r="J7509" s="3"/>
    </row>
    <row r="7510" spans="1:10" ht="15" customHeight="1">
      <c r="A7510">
        <v>7505</v>
      </c>
      <c r="B7510" s="7">
        <f>'EstExp 11-19'!F369</f>
        <v>0</v>
      </c>
      <c r="C7510" s="2" t="s">
        <v>5428</v>
      </c>
      <c r="D7510" t="b">
        <f t="shared" ca="1" si="119"/>
        <v>1</v>
      </c>
      <c r="E7510" cm="1">
        <f t="array" aca="1" ref="E7510" ca="1">IF(F7510&lt;&gt;"",INDIRECT("'"&amp;F7510&amp;"'!"&amp;G7510),"")</f>
        <v>0</v>
      </c>
      <c r="F7510" s="1175" t="s">
        <v>3614</v>
      </c>
      <c r="G7510" t="s">
        <v>5615</v>
      </c>
      <c r="H7510" s="3"/>
      <c r="I7510" s="3"/>
      <c r="J7510" s="3"/>
    </row>
    <row r="7511" spans="1:10" ht="15" customHeight="1">
      <c r="A7511">
        <v>7506</v>
      </c>
      <c r="B7511" s="7">
        <f>'EstExp 11-19'!F371</f>
        <v>0</v>
      </c>
      <c r="C7511" s="2" t="s">
        <v>5428</v>
      </c>
      <c r="D7511" t="b">
        <f t="shared" ca="1" si="119"/>
        <v>1</v>
      </c>
      <c r="E7511" cm="1">
        <f t="array" aca="1" ref="E7511" ca="1">IF(F7511&lt;&gt;"",INDIRECT("'"&amp;F7511&amp;"'!"&amp;G7511),"")</f>
        <v>0</v>
      </c>
      <c r="F7511" s="1175" t="s">
        <v>3614</v>
      </c>
      <c r="G7511" t="s">
        <v>5616</v>
      </c>
    </row>
    <row r="7512" spans="1:10" ht="15" customHeight="1">
      <c r="A7512">
        <v>7507</v>
      </c>
      <c r="B7512" s="7">
        <f>'EstExp 11-19'!F372</f>
        <v>0</v>
      </c>
      <c r="C7512" s="2" t="s">
        <v>5428</v>
      </c>
      <c r="D7512" t="b">
        <f t="shared" ca="1" si="119"/>
        <v>1</v>
      </c>
      <c r="E7512" cm="1">
        <f t="array" aca="1" ref="E7512" ca="1">IF(F7512&lt;&gt;"",INDIRECT("'"&amp;F7512&amp;"'!"&amp;G7512),"")</f>
        <v>0</v>
      </c>
      <c r="F7512" s="1175" t="s">
        <v>3614</v>
      </c>
      <c r="G7512" t="s">
        <v>5617</v>
      </c>
    </row>
    <row r="7513" spans="1:10" ht="15" customHeight="1">
      <c r="A7513">
        <v>7508</v>
      </c>
      <c r="B7513" s="7">
        <f>'EstExp 11-19'!F374</f>
        <v>0</v>
      </c>
      <c r="C7513" s="2" t="s">
        <v>5428</v>
      </c>
      <c r="D7513" t="b">
        <f t="shared" ca="1" si="119"/>
        <v>1</v>
      </c>
      <c r="E7513" cm="1">
        <f t="array" aca="1" ref="E7513" ca="1">IF(F7513&lt;&gt;"",INDIRECT("'"&amp;F7513&amp;"'!"&amp;G7513),"")</f>
        <v>0</v>
      </c>
      <c r="F7513" s="1175" t="s">
        <v>3614</v>
      </c>
      <c r="G7513" t="s">
        <v>5618</v>
      </c>
      <c r="H7513" s="3"/>
      <c r="I7513" s="3"/>
      <c r="J7513" s="3"/>
    </row>
    <row r="7514" spans="1:10" ht="15" customHeight="1">
      <c r="A7514">
        <v>7509</v>
      </c>
      <c r="B7514" s="7">
        <f>'EstExp 11-19'!F375</f>
        <v>0</v>
      </c>
      <c r="C7514" s="2" t="s">
        <v>5428</v>
      </c>
      <c r="D7514" t="b">
        <f t="shared" ca="1" si="119"/>
        <v>1</v>
      </c>
      <c r="E7514" cm="1">
        <f t="array" aca="1" ref="E7514" ca="1">IF(F7514&lt;&gt;"",INDIRECT("'"&amp;F7514&amp;"'!"&amp;G7514),"")</f>
        <v>0</v>
      </c>
      <c r="F7514" s="1175" t="s">
        <v>3614</v>
      </c>
      <c r="G7514" t="s">
        <v>5619</v>
      </c>
    </row>
    <row r="7515" spans="1:10" ht="15" customHeight="1">
      <c r="A7515">
        <v>7510</v>
      </c>
      <c r="B7515" s="7">
        <f>'EstExp 11-19'!F376</f>
        <v>0</v>
      </c>
      <c r="C7515" s="2" t="s">
        <v>5428</v>
      </c>
      <c r="D7515" t="b">
        <f t="shared" ca="1" si="119"/>
        <v>1</v>
      </c>
      <c r="E7515" cm="1">
        <f t="array" aca="1" ref="E7515" ca="1">IF(F7515&lt;&gt;"",INDIRECT("'"&amp;F7515&amp;"'!"&amp;G7515),"")</f>
        <v>0</v>
      </c>
      <c r="F7515" s="1175" t="s">
        <v>3614</v>
      </c>
      <c r="G7515" t="s">
        <v>5620</v>
      </c>
    </row>
    <row r="7516" spans="1:10" ht="15" customHeight="1">
      <c r="A7516">
        <v>7511</v>
      </c>
      <c r="B7516" s="7">
        <f>'EstExp 11-19'!F377</f>
        <v>0</v>
      </c>
      <c r="C7516" s="2" t="s">
        <v>5428</v>
      </c>
      <c r="D7516" t="b">
        <f t="shared" ca="1" si="119"/>
        <v>1</v>
      </c>
      <c r="E7516" cm="1">
        <f t="array" aca="1" ref="E7516" ca="1">IF(F7516&lt;&gt;"",INDIRECT("'"&amp;F7516&amp;"'!"&amp;G7516),"")</f>
        <v>0</v>
      </c>
      <c r="F7516" s="1175" t="s">
        <v>3614</v>
      </c>
      <c r="G7516" t="s">
        <v>5621</v>
      </c>
      <c r="H7516" s="3"/>
      <c r="I7516" s="3"/>
      <c r="J7516" s="3"/>
    </row>
    <row r="7517" spans="1:10" ht="15" customHeight="1">
      <c r="A7517">
        <v>7512</v>
      </c>
      <c r="B7517" s="7">
        <f>'EstExp 11-19'!F378</f>
        <v>0</v>
      </c>
      <c r="C7517" s="2" t="s">
        <v>5428</v>
      </c>
      <c r="D7517" t="b">
        <f t="shared" ca="1" si="119"/>
        <v>1</v>
      </c>
      <c r="E7517" cm="1">
        <f t="array" aca="1" ref="E7517" ca="1">IF(F7517&lt;&gt;"",INDIRECT("'"&amp;F7517&amp;"'!"&amp;G7517),"")</f>
        <v>0</v>
      </c>
      <c r="F7517" s="1175" t="s">
        <v>3614</v>
      </c>
      <c r="G7517" t="s">
        <v>5622</v>
      </c>
      <c r="H7517" s="3"/>
      <c r="I7517" s="3"/>
      <c r="J7517" s="3"/>
    </row>
    <row r="7518" spans="1:10" ht="15" customHeight="1">
      <c r="A7518">
        <v>7513</v>
      </c>
      <c r="B7518" s="7">
        <f>'EstExp 11-19'!F380</f>
        <v>0</v>
      </c>
      <c r="C7518" s="2" t="s">
        <v>5428</v>
      </c>
      <c r="D7518" t="b">
        <f t="shared" ca="1" si="119"/>
        <v>1</v>
      </c>
      <c r="E7518" cm="1">
        <f t="array" aca="1" ref="E7518" ca="1">IF(F7518&lt;&gt;"",INDIRECT("'"&amp;F7518&amp;"'!"&amp;G7518),"")</f>
        <v>0</v>
      </c>
      <c r="F7518" s="1175" t="s">
        <v>3614</v>
      </c>
      <c r="G7518" t="s">
        <v>5623</v>
      </c>
      <c r="H7518" s="3"/>
      <c r="I7518" s="3"/>
      <c r="J7518" s="3"/>
    </row>
    <row r="7519" spans="1:10" ht="15" customHeight="1">
      <c r="A7519">
        <v>7514</v>
      </c>
      <c r="B7519" s="7">
        <f>'EstExp 11-19'!F381</f>
        <v>0</v>
      </c>
      <c r="C7519" s="2" t="s">
        <v>5428</v>
      </c>
      <c r="D7519" t="b">
        <f t="shared" ca="1" si="119"/>
        <v>1</v>
      </c>
      <c r="E7519" cm="1">
        <f t="array" aca="1" ref="E7519" ca="1">IF(F7519&lt;&gt;"",INDIRECT("'"&amp;F7519&amp;"'!"&amp;G7519),"")</f>
        <v>0</v>
      </c>
      <c r="F7519" s="1175" t="s">
        <v>3614</v>
      </c>
      <c r="G7519" t="s">
        <v>5624</v>
      </c>
      <c r="H7519" s="3"/>
      <c r="I7519" s="3"/>
      <c r="J7519" s="3"/>
    </row>
    <row r="7520" spans="1:10" ht="15" customHeight="1">
      <c r="A7520">
        <v>7515</v>
      </c>
      <c r="B7520" s="7">
        <f>'EstExp 11-19'!F382</f>
        <v>0</v>
      </c>
      <c r="C7520" s="2" t="s">
        <v>5428</v>
      </c>
      <c r="D7520" t="b">
        <f t="shared" ca="1" si="119"/>
        <v>1</v>
      </c>
      <c r="E7520" cm="1">
        <f t="array" aca="1" ref="E7520" ca="1">IF(F7520&lt;&gt;"",INDIRECT("'"&amp;F7520&amp;"'!"&amp;G7520),"")</f>
        <v>0</v>
      </c>
      <c r="F7520" s="1175" t="s">
        <v>3614</v>
      </c>
      <c r="G7520" t="s">
        <v>5625</v>
      </c>
      <c r="H7520" s="3"/>
      <c r="I7520" s="3"/>
      <c r="J7520" s="3"/>
    </row>
    <row r="7521" spans="1:10" ht="15" customHeight="1">
      <c r="A7521">
        <v>7516</v>
      </c>
      <c r="B7521" s="7">
        <f>'EstExp 11-19'!F383</f>
        <v>0</v>
      </c>
      <c r="C7521" s="2" t="s">
        <v>5428</v>
      </c>
      <c r="D7521" t="b">
        <f t="shared" ca="1" si="119"/>
        <v>1</v>
      </c>
      <c r="E7521" cm="1">
        <f t="array" aca="1" ref="E7521" ca="1">IF(F7521&lt;&gt;"",INDIRECT("'"&amp;F7521&amp;"'!"&amp;G7521),"")</f>
        <v>0</v>
      </c>
      <c r="F7521" s="1175" t="s">
        <v>3614</v>
      </c>
      <c r="G7521" t="s">
        <v>5626</v>
      </c>
      <c r="H7521" s="3"/>
      <c r="I7521" s="3"/>
      <c r="J7521" s="3"/>
    </row>
    <row r="7522" spans="1:10" ht="15" customHeight="1">
      <c r="A7522">
        <v>7517</v>
      </c>
      <c r="B7522" s="7">
        <f>'EstExp 11-19'!F384</f>
        <v>0</v>
      </c>
      <c r="C7522" s="2" t="s">
        <v>5428</v>
      </c>
      <c r="D7522" t="b">
        <f t="shared" ca="1" si="119"/>
        <v>1</v>
      </c>
      <c r="E7522" cm="1">
        <f t="array" aca="1" ref="E7522" ca="1">IF(F7522&lt;&gt;"",INDIRECT("'"&amp;F7522&amp;"'!"&amp;G7522),"")</f>
        <v>0</v>
      </c>
      <c r="F7522" s="1175" t="s">
        <v>3614</v>
      </c>
      <c r="G7522" t="s">
        <v>5627</v>
      </c>
      <c r="H7522" s="3"/>
      <c r="I7522" s="3"/>
      <c r="J7522" s="3"/>
    </row>
    <row r="7523" spans="1:10" ht="15" customHeight="1">
      <c r="A7523">
        <v>7518</v>
      </c>
      <c r="B7523" s="7">
        <f>'EstExp 11-19'!F385</f>
        <v>0</v>
      </c>
      <c r="C7523" s="2" t="s">
        <v>5428</v>
      </c>
      <c r="D7523" t="b">
        <f t="shared" ca="1" si="119"/>
        <v>1</v>
      </c>
      <c r="E7523" cm="1">
        <f t="array" aca="1" ref="E7523" ca="1">IF(F7523&lt;&gt;"",INDIRECT("'"&amp;F7523&amp;"'!"&amp;G7523),"")</f>
        <v>0</v>
      </c>
      <c r="F7523" s="1175" t="s">
        <v>3614</v>
      </c>
      <c r="G7523" t="s">
        <v>5628</v>
      </c>
      <c r="H7523" s="3"/>
      <c r="I7523" s="3"/>
      <c r="J7523" s="3"/>
    </row>
    <row r="7524" spans="1:10" ht="15" customHeight="1">
      <c r="A7524">
        <v>7519</v>
      </c>
      <c r="B7524" s="7">
        <f>'EstExp 11-19'!F386</f>
        <v>0</v>
      </c>
      <c r="C7524" s="2" t="s">
        <v>5428</v>
      </c>
      <c r="D7524" t="b">
        <f t="shared" ca="1" si="119"/>
        <v>1</v>
      </c>
      <c r="E7524" cm="1">
        <f t="array" aca="1" ref="E7524" ca="1">IF(F7524&lt;&gt;"",INDIRECT("'"&amp;F7524&amp;"'!"&amp;G7524),"")</f>
        <v>0</v>
      </c>
      <c r="F7524" s="1175" t="s">
        <v>3614</v>
      </c>
      <c r="G7524" t="s">
        <v>5629</v>
      </c>
      <c r="H7524" s="3"/>
      <c r="I7524" s="3"/>
      <c r="J7524" s="3"/>
    </row>
    <row r="7525" spans="1:10" ht="15" customHeight="1">
      <c r="A7525">
        <v>7520</v>
      </c>
      <c r="B7525" s="7">
        <f>'EstExp 11-19'!F387</f>
        <v>0</v>
      </c>
      <c r="C7525" s="2" t="s">
        <v>5428</v>
      </c>
      <c r="D7525" t="b">
        <f t="shared" ca="1" si="119"/>
        <v>1</v>
      </c>
      <c r="E7525" cm="1">
        <f t="array" aca="1" ref="E7525" ca="1">IF(F7525&lt;&gt;"",INDIRECT("'"&amp;F7525&amp;"'!"&amp;G7525),"")</f>
        <v>0</v>
      </c>
      <c r="F7525" s="1175" t="s">
        <v>3614</v>
      </c>
      <c r="G7525" t="s">
        <v>5630</v>
      </c>
      <c r="H7525" s="3"/>
      <c r="I7525" s="3"/>
      <c r="J7525" s="3"/>
    </row>
    <row r="7526" spans="1:10" ht="15" customHeight="1">
      <c r="A7526">
        <v>7521</v>
      </c>
      <c r="B7526" s="7">
        <f>'EstExp 11-19'!F388</f>
        <v>0</v>
      </c>
      <c r="C7526" s="2" t="s">
        <v>5428</v>
      </c>
      <c r="D7526" t="b">
        <f t="shared" ca="1" si="119"/>
        <v>1</v>
      </c>
      <c r="E7526" cm="1">
        <f t="array" aca="1" ref="E7526" ca="1">IF(F7526&lt;&gt;"",INDIRECT("'"&amp;F7526&amp;"'!"&amp;G7526),"")</f>
        <v>0</v>
      </c>
      <c r="F7526" s="1175" t="s">
        <v>3614</v>
      </c>
      <c r="G7526" t="s">
        <v>5631</v>
      </c>
      <c r="H7526" s="3"/>
      <c r="I7526" s="3"/>
      <c r="J7526" s="3"/>
    </row>
    <row r="7527" spans="1:10" ht="15" customHeight="1">
      <c r="A7527">
        <v>7522</v>
      </c>
      <c r="B7527" s="7">
        <f>'EstExp 11-19'!G316</f>
        <v>0</v>
      </c>
      <c r="C7527" s="2" t="s">
        <v>5428</v>
      </c>
      <c r="D7527" t="b">
        <f t="shared" ca="1" si="119"/>
        <v>1</v>
      </c>
      <c r="E7527" cm="1">
        <f t="array" aca="1" ref="E7527" ca="1">IF(F7527&lt;&gt;"",INDIRECT("'"&amp;F7527&amp;"'!"&amp;G7527),"")</f>
        <v>0</v>
      </c>
      <c r="F7527" s="1175" t="s">
        <v>3614</v>
      </c>
      <c r="G7527" t="s">
        <v>5632</v>
      </c>
      <c r="H7527" s="3"/>
      <c r="I7527" s="3"/>
      <c r="J7527" s="3"/>
    </row>
    <row r="7528" spans="1:10" ht="15" customHeight="1">
      <c r="A7528">
        <v>7523</v>
      </c>
      <c r="B7528" s="7">
        <f>'EstExp 11-19'!G318</f>
        <v>0</v>
      </c>
      <c r="C7528" s="2" t="s">
        <v>5428</v>
      </c>
      <c r="D7528" t="b">
        <f t="shared" ca="1" si="119"/>
        <v>1</v>
      </c>
      <c r="E7528" cm="1">
        <f t="array" aca="1" ref="E7528" ca="1">IF(F7528&lt;&gt;"",INDIRECT("'"&amp;F7528&amp;"'!"&amp;G7528),"")</f>
        <v>0</v>
      </c>
      <c r="F7528" s="1175" t="s">
        <v>3614</v>
      </c>
      <c r="G7528" t="s">
        <v>5633</v>
      </c>
    </row>
    <row r="7529" spans="1:10" ht="15" customHeight="1">
      <c r="A7529">
        <v>7524</v>
      </c>
      <c r="B7529" s="7">
        <f>'EstExp 11-19'!G319</f>
        <v>0</v>
      </c>
      <c r="C7529" s="2" t="s">
        <v>5428</v>
      </c>
      <c r="D7529" t="b">
        <f t="shared" ca="1" si="119"/>
        <v>1</v>
      </c>
      <c r="E7529" cm="1">
        <f t="array" aca="1" ref="E7529" ca="1">IF(F7529&lt;&gt;"",INDIRECT("'"&amp;F7529&amp;"'!"&amp;G7529),"")</f>
        <v>0</v>
      </c>
      <c r="F7529" s="1175" t="s">
        <v>3614</v>
      </c>
      <c r="G7529" t="s">
        <v>5634</v>
      </c>
    </row>
    <row r="7530" spans="1:10" ht="15" customHeight="1">
      <c r="A7530">
        <v>7525</v>
      </c>
      <c r="B7530" s="7">
        <f>'EstExp 11-19'!G320</f>
        <v>0</v>
      </c>
      <c r="C7530" s="2" t="s">
        <v>5428</v>
      </c>
      <c r="D7530" t="b">
        <f t="shared" ca="1" si="119"/>
        <v>1</v>
      </c>
      <c r="E7530" cm="1">
        <f t="array" aca="1" ref="E7530" ca="1">IF(F7530&lt;&gt;"",INDIRECT("'"&amp;F7530&amp;"'!"&amp;G7530),"")</f>
        <v>0</v>
      </c>
      <c r="F7530" s="1175" t="s">
        <v>3614</v>
      </c>
      <c r="G7530" t="s">
        <v>5635</v>
      </c>
    </row>
    <row r="7531" spans="1:10" ht="15" customHeight="1">
      <c r="A7531">
        <v>7526</v>
      </c>
      <c r="B7531" s="7">
        <f>'EstExp 11-19'!G321</f>
        <v>0</v>
      </c>
      <c r="C7531" s="2" t="s">
        <v>5428</v>
      </c>
      <c r="D7531" t="b">
        <f t="shared" ca="1" si="119"/>
        <v>1</v>
      </c>
      <c r="E7531" cm="1">
        <f t="array" aca="1" ref="E7531" ca="1">IF(F7531&lt;&gt;"",INDIRECT("'"&amp;F7531&amp;"'!"&amp;G7531),"")</f>
        <v>0</v>
      </c>
      <c r="F7531" s="1175" t="s">
        <v>3614</v>
      </c>
      <c r="G7531" t="s">
        <v>5636</v>
      </c>
    </row>
    <row r="7532" spans="1:10" ht="15" customHeight="1">
      <c r="A7532">
        <v>7527</v>
      </c>
      <c r="B7532" s="7">
        <f>'EstExp 11-19'!G322</f>
        <v>0</v>
      </c>
      <c r="C7532" s="2" t="s">
        <v>5428</v>
      </c>
      <c r="D7532" t="b">
        <f t="shared" ca="1" si="119"/>
        <v>1</v>
      </c>
      <c r="E7532" cm="1">
        <f t="array" aca="1" ref="E7532" ca="1">IF(F7532&lt;&gt;"",INDIRECT("'"&amp;F7532&amp;"'!"&amp;G7532),"")</f>
        <v>0</v>
      </c>
      <c r="F7532" s="1175" t="s">
        <v>3614</v>
      </c>
      <c r="G7532" t="s">
        <v>5637</v>
      </c>
    </row>
    <row r="7533" spans="1:10" ht="15" customHeight="1">
      <c r="A7533">
        <v>7528</v>
      </c>
      <c r="B7533" s="7">
        <f>'EstExp 11-19'!G323</f>
        <v>0</v>
      </c>
      <c r="C7533" s="2" t="s">
        <v>5428</v>
      </c>
      <c r="D7533" t="b">
        <f t="shared" ca="1" si="119"/>
        <v>1</v>
      </c>
      <c r="E7533" cm="1">
        <f t="array" aca="1" ref="E7533" ca="1">IF(F7533&lt;&gt;"",INDIRECT("'"&amp;F7533&amp;"'!"&amp;G7533),"")</f>
        <v>0</v>
      </c>
      <c r="F7533" s="1175" t="s">
        <v>3614</v>
      </c>
      <c r="G7533" t="s">
        <v>5638</v>
      </c>
    </row>
    <row r="7534" spans="1:10" ht="15" customHeight="1">
      <c r="A7534">
        <v>7529</v>
      </c>
      <c r="B7534" s="7">
        <f>'EstExp 11-19'!G324</f>
        <v>0</v>
      </c>
      <c r="C7534" s="2" t="s">
        <v>5428</v>
      </c>
      <c r="D7534" t="b">
        <f t="shared" ca="1" si="119"/>
        <v>1</v>
      </c>
      <c r="E7534" cm="1">
        <f t="array" aca="1" ref="E7534" ca="1">IF(F7534&lt;&gt;"",INDIRECT("'"&amp;F7534&amp;"'!"&amp;G7534),"")</f>
        <v>0</v>
      </c>
      <c r="F7534" s="1175" t="s">
        <v>3614</v>
      </c>
      <c r="G7534" t="s">
        <v>5639</v>
      </c>
    </row>
    <row r="7535" spans="1:10" ht="15" customHeight="1">
      <c r="A7535">
        <v>7530</v>
      </c>
      <c r="B7535" s="7">
        <f>'EstExp 11-19'!G325</f>
        <v>0</v>
      </c>
      <c r="C7535" s="2" t="s">
        <v>5428</v>
      </c>
      <c r="D7535" t="b">
        <f t="shared" ca="1" si="119"/>
        <v>1</v>
      </c>
      <c r="E7535" cm="1">
        <f t="array" aca="1" ref="E7535" ca="1">IF(F7535&lt;&gt;"",INDIRECT("'"&amp;F7535&amp;"'!"&amp;G7535),"")</f>
        <v>0</v>
      </c>
      <c r="F7535" s="1175" t="s">
        <v>3614</v>
      </c>
      <c r="G7535" t="s">
        <v>5640</v>
      </c>
    </row>
    <row r="7536" spans="1:10" ht="15" customHeight="1">
      <c r="A7536">
        <v>7531</v>
      </c>
      <c r="B7536" s="7">
        <f>'EstExp 11-19'!G326</f>
        <v>0</v>
      </c>
      <c r="C7536" s="2" t="s">
        <v>5428</v>
      </c>
      <c r="D7536" t="b">
        <f t="shared" ca="1" si="119"/>
        <v>1</v>
      </c>
      <c r="E7536" cm="1">
        <f t="array" aca="1" ref="E7536" ca="1">IF(F7536&lt;&gt;"",INDIRECT("'"&amp;F7536&amp;"'!"&amp;G7536),"")</f>
        <v>0</v>
      </c>
      <c r="F7536" s="1175" t="s">
        <v>3614</v>
      </c>
      <c r="G7536" t="s">
        <v>5641</v>
      </c>
    </row>
    <row r="7537" spans="1:10" ht="15" customHeight="1">
      <c r="A7537">
        <v>7532</v>
      </c>
      <c r="B7537" s="7">
        <f>'EstExp 11-19'!G327</f>
        <v>0</v>
      </c>
      <c r="C7537" s="2" t="s">
        <v>5428</v>
      </c>
      <c r="D7537" t="b">
        <f t="shared" ca="1" si="119"/>
        <v>1</v>
      </c>
      <c r="E7537" cm="1">
        <f t="array" aca="1" ref="E7537" ca="1">IF(F7537&lt;&gt;"",INDIRECT("'"&amp;F7537&amp;"'!"&amp;G7537),"")</f>
        <v>0</v>
      </c>
      <c r="F7537" s="1175" t="s">
        <v>3614</v>
      </c>
      <c r="G7537" t="s">
        <v>5642</v>
      </c>
    </row>
    <row r="7538" spans="1:10" ht="15" customHeight="1">
      <c r="A7538">
        <v>7533</v>
      </c>
      <c r="B7538" s="7">
        <f>'EstExp 11-19'!G328</f>
        <v>0</v>
      </c>
      <c r="C7538" s="2" t="s">
        <v>5428</v>
      </c>
      <c r="D7538" t="b">
        <f t="shared" ca="1" si="119"/>
        <v>1</v>
      </c>
      <c r="E7538" cm="1">
        <f t="array" aca="1" ref="E7538" ca="1">IF(F7538&lt;&gt;"",INDIRECT("'"&amp;F7538&amp;"'!"&amp;G7538),"")</f>
        <v>0</v>
      </c>
      <c r="F7538" s="1175" t="s">
        <v>3614</v>
      </c>
      <c r="G7538" t="s">
        <v>5643</v>
      </c>
      <c r="H7538" s="3"/>
      <c r="I7538" s="3"/>
      <c r="J7538" s="3"/>
    </row>
    <row r="7539" spans="1:10" ht="15" customHeight="1">
      <c r="A7539">
        <v>7534</v>
      </c>
      <c r="B7539" s="7">
        <f>'EstExp 11-19'!G329</f>
        <v>0</v>
      </c>
      <c r="C7539" s="2" t="s">
        <v>5428</v>
      </c>
      <c r="D7539" t="b">
        <f t="shared" ca="1" si="119"/>
        <v>1</v>
      </c>
      <c r="E7539" cm="1">
        <f t="array" aca="1" ref="E7539" ca="1">IF(F7539&lt;&gt;"",INDIRECT("'"&amp;F7539&amp;"'!"&amp;G7539),"")</f>
        <v>0</v>
      </c>
      <c r="F7539" s="1175" t="s">
        <v>3614</v>
      </c>
      <c r="G7539" t="s">
        <v>5644</v>
      </c>
      <c r="H7539" s="3"/>
      <c r="I7539" s="3"/>
      <c r="J7539" s="3"/>
    </row>
    <row r="7540" spans="1:10" ht="15" customHeight="1">
      <c r="A7540">
        <v>7535</v>
      </c>
      <c r="B7540" s="7">
        <f>'EstExp 11-19'!G330</f>
        <v>0</v>
      </c>
      <c r="C7540" s="2" t="s">
        <v>5428</v>
      </c>
      <c r="D7540" t="b">
        <f t="shared" ca="1" si="119"/>
        <v>1</v>
      </c>
      <c r="E7540" cm="1">
        <f t="array" aca="1" ref="E7540" ca="1">IF(F7540&lt;&gt;"",INDIRECT("'"&amp;F7540&amp;"'!"&amp;G7540),"")</f>
        <v>0</v>
      </c>
      <c r="F7540" s="1175" t="s">
        <v>3614</v>
      </c>
      <c r="G7540" t="s">
        <v>5645</v>
      </c>
      <c r="H7540" s="3"/>
      <c r="I7540" s="3"/>
      <c r="J7540" s="3"/>
    </row>
    <row r="7541" spans="1:10" ht="15" customHeight="1">
      <c r="A7541">
        <v>7536</v>
      </c>
      <c r="B7541" s="7">
        <f>'EstExp 11-19'!G344</f>
        <v>0</v>
      </c>
      <c r="C7541" s="2" t="s">
        <v>5428</v>
      </c>
      <c r="D7541" t="b">
        <f t="shared" ca="1" si="119"/>
        <v>1</v>
      </c>
      <c r="E7541" cm="1">
        <f t="array" aca="1" ref="E7541" ca="1">IF(F7541&lt;&gt;"",INDIRECT("'"&amp;F7541&amp;"'!"&amp;G7541),"")</f>
        <v>0</v>
      </c>
      <c r="F7541" s="1175" t="s">
        <v>3614</v>
      </c>
      <c r="G7541" t="s">
        <v>5646</v>
      </c>
      <c r="H7541" s="3"/>
      <c r="I7541" s="3"/>
      <c r="J7541" s="3"/>
    </row>
    <row r="7542" spans="1:10" ht="15" customHeight="1">
      <c r="A7542">
        <v>7537</v>
      </c>
      <c r="B7542" s="7">
        <f>'EstExp 11-19'!G347</f>
        <v>0</v>
      </c>
      <c r="C7542" s="2" t="s">
        <v>5428</v>
      </c>
      <c r="D7542" t="b">
        <f t="shared" ca="1" si="119"/>
        <v>1</v>
      </c>
      <c r="E7542" cm="1">
        <f t="array" aca="1" ref="E7542" ca="1">IF(F7542&lt;&gt;"",INDIRECT("'"&amp;F7542&amp;"'!"&amp;G7542),"")</f>
        <v>0</v>
      </c>
      <c r="F7542" s="1175" t="s">
        <v>3614</v>
      </c>
      <c r="G7542" t="s">
        <v>5647</v>
      </c>
      <c r="H7542" s="3"/>
      <c r="I7542" s="3"/>
      <c r="J7542" s="3"/>
    </row>
    <row r="7543" spans="1:10" ht="15" customHeight="1">
      <c r="A7543">
        <v>7538</v>
      </c>
      <c r="B7543" s="7">
        <f>'EstExp 11-19'!G348</f>
        <v>0</v>
      </c>
      <c r="C7543" s="2" t="s">
        <v>5428</v>
      </c>
      <c r="D7543" t="b">
        <f t="shared" ca="1" si="119"/>
        <v>1</v>
      </c>
      <c r="E7543" cm="1">
        <f t="array" aca="1" ref="E7543" ca="1">IF(F7543&lt;&gt;"",INDIRECT("'"&amp;F7543&amp;"'!"&amp;G7543),"")</f>
        <v>0</v>
      </c>
      <c r="F7543" s="1175" t="s">
        <v>3614</v>
      </c>
      <c r="G7543" t="s">
        <v>5648</v>
      </c>
      <c r="H7543" s="3"/>
      <c r="I7543" s="3"/>
      <c r="J7543" s="3"/>
    </row>
    <row r="7544" spans="1:10" ht="15" customHeight="1">
      <c r="A7544">
        <v>7539</v>
      </c>
      <c r="B7544" s="7">
        <f>'EstExp 11-19'!G349</f>
        <v>0</v>
      </c>
      <c r="C7544" s="2" t="s">
        <v>5428</v>
      </c>
      <c r="D7544" t="b">
        <f t="shared" ca="1" si="119"/>
        <v>1</v>
      </c>
      <c r="E7544" cm="1">
        <f t="array" aca="1" ref="E7544" ca="1">IF(F7544&lt;&gt;"",INDIRECT("'"&amp;F7544&amp;"'!"&amp;G7544),"")</f>
        <v>0</v>
      </c>
      <c r="F7544" s="1175" t="s">
        <v>3614</v>
      </c>
      <c r="G7544" t="s">
        <v>5649</v>
      </c>
      <c r="H7544" s="3"/>
      <c r="I7544" s="3"/>
      <c r="J7544" s="3"/>
    </row>
    <row r="7545" spans="1:10" ht="15" customHeight="1">
      <c r="A7545">
        <v>7540</v>
      </c>
      <c r="B7545" s="7">
        <f>'EstExp 11-19'!G350</f>
        <v>0</v>
      </c>
      <c r="C7545" s="2" t="s">
        <v>5428</v>
      </c>
      <c r="D7545" t="b">
        <f t="shared" ca="1" si="119"/>
        <v>1</v>
      </c>
      <c r="E7545" cm="1">
        <f t="array" aca="1" ref="E7545" ca="1">IF(F7545&lt;&gt;"",INDIRECT("'"&amp;F7545&amp;"'!"&amp;G7545),"")</f>
        <v>0</v>
      </c>
      <c r="F7545" s="1175" t="s">
        <v>3614</v>
      </c>
      <c r="G7545" t="s">
        <v>5650</v>
      </c>
      <c r="H7545" s="3"/>
      <c r="I7545" s="3"/>
      <c r="J7545" s="3"/>
    </row>
    <row r="7546" spans="1:10" ht="15" customHeight="1">
      <c r="A7546">
        <v>7541</v>
      </c>
      <c r="B7546" s="7">
        <f>'EstExp 11-19'!G351</f>
        <v>0</v>
      </c>
      <c r="C7546" s="2" t="s">
        <v>5428</v>
      </c>
      <c r="D7546" t="b">
        <f t="shared" ca="1" si="119"/>
        <v>1</v>
      </c>
      <c r="E7546" cm="1">
        <f t="array" aca="1" ref="E7546" ca="1">IF(F7546&lt;&gt;"",INDIRECT("'"&amp;F7546&amp;"'!"&amp;G7546),"")</f>
        <v>0</v>
      </c>
      <c r="F7546" s="1175" t="s">
        <v>3614</v>
      </c>
      <c r="G7546" t="s">
        <v>5651</v>
      </c>
      <c r="H7546" s="3"/>
      <c r="I7546" s="3"/>
      <c r="J7546" s="3"/>
    </row>
    <row r="7547" spans="1:10" ht="15" customHeight="1">
      <c r="A7547">
        <v>7542</v>
      </c>
      <c r="B7547" s="7">
        <f>'EstExp 11-19'!G352</f>
        <v>0</v>
      </c>
      <c r="C7547" s="2" t="s">
        <v>5428</v>
      </c>
      <c r="D7547" t="b">
        <f t="shared" ca="1" si="119"/>
        <v>1</v>
      </c>
      <c r="E7547" cm="1">
        <f t="array" aca="1" ref="E7547" ca="1">IF(F7547&lt;&gt;"",INDIRECT("'"&amp;F7547&amp;"'!"&amp;G7547),"")</f>
        <v>0</v>
      </c>
      <c r="F7547" s="1175" t="s">
        <v>3614</v>
      </c>
      <c r="G7547" t="s">
        <v>5652</v>
      </c>
      <c r="H7547" s="3"/>
      <c r="I7547" s="3"/>
      <c r="J7547" s="3"/>
    </row>
    <row r="7548" spans="1:10" ht="15" customHeight="1">
      <c r="A7548">
        <v>7543</v>
      </c>
      <c r="B7548" s="7">
        <f>'EstExp 11-19'!G353</f>
        <v>0</v>
      </c>
      <c r="C7548" s="2" t="s">
        <v>5428</v>
      </c>
      <c r="D7548" t="b">
        <f t="shared" ca="1" si="119"/>
        <v>1</v>
      </c>
      <c r="E7548" cm="1">
        <f t="array" aca="1" ref="E7548" ca="1">IF(F7548&lt;&gt;"",INDIRECT("'"&amp;F7548&amp;"'!"&amp;G7548),"")</f>
        <v>0</v>
      </c>
      <c r="F7548" s="1175" t="s">
        <v>3614</v>
      </c>
      <c r="G7548" t="s">
        <v>5653</v>
      </c>
      <c r="H7548" s="3"/>
      <c r="I7548" s="3"/>
      <c r="J7548" s="3"/>
    </row>
    <row r="7549" spans="1:10" ht="15" customHeight="1">
      <c r="A7549">
        <v>7544</v>
      </c>
      <c r="B7549" s="7">
        <f>'EstExp 11-19'!G356</f>
        <v>0</v>
      </c>
      <c r="C7549" s="2" t="s">
        <v>5428</v>
      </c>
      <c r="D7549" t="b">
        <f t="shared" ca="1" si="119"/>
        <v>1</v>
      </c>
      <c r="E7549" cm="1">
        <f t="array" aca="1" ref="E7549" ca="1">IF(F7549&lt;&gt;"",INDIRECT("'"&amp;F7549&amp;"'!"&amp;G7549),"")</f>
        <v>0</v>
      </c>
      <c r="F7549" s="1175" t="s">
        <v>3614</v>
      </c>
      <c r="G7549" t="s">
        <v>5654</v>
      </c>
      <c r="H7549" s="3"/>
      <c r="I7549" s="3"/>
      <c r="J7549" s="3"/>
    </row>
    <row r="7550" spans="1:10" ht="15" customHeight="1">
      <c r="A7550">
        <v>7545</v>
      </c>
      <c r="B7550" s="7">
        <f>'EstExp 11-19'!G357</f>
        <v>0</v>
      </c>
      <c r="C7550" s="2" t="s">
        <v>5428</v>
      </c>
      <c r="D7550" t="b">
        <f t="shared" ca="1" si="119"/>
        <v>1</v>
      </c>
      <c r="E7550" cm="1">
        <f t="array" aca="1" ref="E7550" ca="1">IF(F7550&lt;&gt;"",INDIRECT("'"&amp;F7550&amp;"'!"&amp;G7550),"")</f>
        <v>0</v>
      </c>
      <c r="F7550" s="1175" t="s">
        <v>3614</v>
      </c>
      <c r="G7550" t="s">
        <v>5655</v>
      </c>
      <c r="H7550" s="3"/>
      <c r="I7550" s="3"/>
      <c r="J7550" s="3"/>
    </row>
    <row r="7551" spans="1:10" ht="15" customHeight="1">
      <c r="A7551">
        <v>7546</v>
      </c>
      <c r="B7551" s="7">
        <f>'EstExp 11-19'!G358</f>
        <v>0</v>
      </c>
      <c r="C7551" s="2" t="s">
        <v>5428</v>
      </c>
      <c r="D7551" t="b">
        <f t="shared" ca="1" si="119"/>
        <v>1</v>
      </c>
      <c r="E7551" cm="1">
        <f t="array" aca="1" ref="E7551" ca="1">IF(F7551&lt;&gt;"",INDIRECT("'"&amp;F7551&amp;"'!"&amp;G7551),"")</f>
        <v>0</v>
      </c>
      <c r="F7551" s="1175" t="s">
        <v>3614</v>
      </c>
      <c r="G7551" t="s">
        <v>5656</v>
      </c>
      <c r="H7551" s="3"/>
      <c r="I7551" s="3"/>
      <c r="J7551" s="3"/>
    </row>
    <row r="7552" spans="1:10" ht="15" customHeight="1">
      <c r="A7552">
        <v>7547</v>
      </c>
      <c r="B7552" s="7">
        <f>'EstExp 11-19'!G360</f>
        <v>0</v>
      </c>
      <c r="C7552" s="2" t="s">
        <v>5428</v>
      </c>
      <c r="D7552" t="b">
        <f t="shared" ca="1" si="119"/>
        <v>1</v>
      </c>
      <c r="E7552" cm="1">
        <f t="array" aca="1" ref="E7552" ca="1">IF(F7552&lt;&gt;"",INDIRECT("'"&amp;F7552&amp;"'!"&amp;G7552),"")</f>
        <v>0</v>
      </c>
      <c r="F7552" s="1175" t="s">
        <v>3614</v>
      </c>
      <c r="G7552" t="s">
        <v>5657</v>
      </c>
      <c r="H7552" s="3"/>
      <c r="I7552" s="3"/>
      <c r="J7552" s="3"/>
    </row>
    <row r="7553" spans="1:18" ht="15" customHeight="1">
      <c r="A7553">
        <v>7548</v>
      </c>
      <c r="B7553" s="7">
        <f>'EstExp 11-19'!G361</f>
        <v>0</v>
      </c>
      <c r="C7553" s="2" t="s">
        <v>5428</v>
      </c>
      <c r="D7553" t="b">
        <f t="shared" ca="1" si="119"/>
        <v>1</v>
      </c>
      <c r="E7553" cm="1">
        <f t="array" aca="1" ref="E7553" ca="1">IF(F7553&lt;&gt;"",INDIRECT("'"&amp;F7553&amp;"'!"&amp;G7553),"")</f>
        <v>0</v>
      </c>
      <c r="F7553" s="1175" t="s">
        <v>3614</v>
      </c>
      <c r="G7553" t="s">
        <v>5658</v>
      </c>
      <c r="H7553" s="3"/>
      <c r="I7553" s="3"/>
      <c r="J7553" s="3"/>
    </row>
    <row r="7554" spans="1:18" ht="15" customHeight="1">
      <c r="A7554">
        <v>7549</v>
      </c>
      <c r="B7554" s="7">
        <f>'EstExp 11-19'!G362</f>
        <v>0</v>
      </c>
      <c r="C7554" s="2" t="s">
        <v>5428</v>
      </c>
      <c r="D7554" t="b">
        <f t="shared" ca="1" si="119"/>
        <v>1</v>
      </c>
      <c r="E7554" cm="1">
        <f t="array" aca="1" ref="E7554" ca="1">IF(F7554&lt;&gt;"",INDIRECT("'"&amp;F7554&amp;"'!"&amp;G7554),"")</f>
        <v>0</v>
      </c>
      <c r="F7554" s="1175" t="s">
        <v>3614</v>
      </c>
      <c r="G7554" t="s">
        <v>5659</v>
      </c>
      <c r="H7554" s="3"/>
      <c r="I7554" s="3"/>
      <c r="J7554" s="3"/>
    </row>
    <row r="7555" spans="1:18" ht="15" customHeight="1">
      <c r="A7555">
        <v>7550</v>
      </c>
      <c r="B7555" s="7">
        <f>'EstExp 11-19'!G367</f>
        <v>0</v>
      </c>
      <c r="C7555" s="2" t="s">
        <v>5428</v>
      </c>
      <c r="D7555" t="b">
        <f t="shared" ca="1" si="119"/>
        <v>1</v>
      </c>
      <c r="E7555" cm="1">
        <f t="array" aca="1" ref="E7555" ca="1">IF(F7555&lt;&gt;"",INDIRECT("'"&amp;F7555&amp;"'!"&amp;G7555),"")</f>
        <v>0</v>
      </c>
      <c r="F7555" s="1175" t="s">
        <v>3614</v>
      </c>
      <c r="G7555" t="s">
        <v>5660</v>
      </c>
      <c r="H7555" s="3"/>
      <c r="I7555" s="3"/>
      <c r="J7555" s="3"/>
    </row>
    <row r="7556" spans="1:18" ht="15" customHeight="1">
      <c r="A7556">
        <v>7551</v>
      </c>
      <c r="B7556" s="7">
        <f>'EstExp 11-19'!G368</f>
        <v>0</v>
      </c>
      <c r="C7556" s="2" t="s">
        <v>5428</v>
      </c>
      <c r="D7556" t="b">
        <f t="shared" ca="1" si="119"/>
        <v>1</v>
      </c>
      <c r="E7556" cm="1">
        <f t="array" aca="1" ref="E7556" ca="1">IF(F7556&lt;&gt;"",INDIRECT("'"&amp;F7556&amp;"'!"&amp;G7556),"")</f>
        <v>0</v>
      </c>
      <c r="F7556" s="1175" t="s">
        <v>3614</v>
      </c>
      <c r="G7556" t="s">
        <v>5661</v>
      </c>
      <c r="H7556" s="3"/>
      <c r="I7556" s="3"/>
      <c r="J7556" s="3"/>
    </row>
    <row r="7557" spans="1:18" ht="15" customHeight="1">
      <c r="A7557">
        <v>7552</v>
      </c>
      <c r="B7557" s="7">
        <f>'EstExp 11-19'!G369</f>
        <v>0</v>
      </c>
      <c r="C7557" s="2" t="s">
        <v>5428</v>
      </c>
      <c r="D7557" t="b">
        <f t="shared" ref="D7557:D7620" ca="1" si="120">E7557=B7557</f>
        <v>1</v>
      </c>
      <c r="E7557" cm="1">
        <f t="array" aca="1" ref="E7557" ca="1">IF(F7557&lt;&gt;"",INDIRECT("'"&amp;F7557&amp;"'!"&amp;G7557),"")</f>
        <v>0</v>
      </c>
      <c r="F7557" s="1175" t="s">
        <v>3614</v>
      </c>
      <c r="G7557" t="s">
        <v>5662</v>
      </c>
      <c r="H7557" s="3"/>
      <c r="I7557" s="3"/>
      <c r="J7557" s="3"/>
    </row>
    <row r="7558" spans="1:18" ht="15" customHeight="1">
      <c r="A7558">
        <v>7553</v>
      </c>
      <c r="B7558" s="7">
        <f>'EstExp 11-19'!G371</f>
        <v>0</v>
      </c>
      <c r="C7558" s="2" t="s">
        <v>5428</v>
      </c>
      <c r="D7558" t="b">
        <f t="shared" ca="1" si="120"/>
        <v>1</v>
      </c>
      <c r="E7558" cm="1">
        <f t="array" aca="1" ref="E7558" ca="1">IF(F7558&lt;&gt;"",INDIRECT("'"&amp;F7558&amp;"'!"&amp;G7558),"")</f>
        <v>0</v>
      </c>
      <c r="F7558" s="1175" t="s">
        <v>3614</v>
      </c>
      <c r="G7558" t="s">
        <v>5663</v>
      </c>
      <c r="H7558" s="3"/>
      <c r="I7558" s="3"/>
      <c r="J7558" s="3"/>
    </row>
    <row r="7559" spans="1:18" ht="15" customHeight="1">
      <c r="A7559">
        <v>7554</v>
      </c>
      <c r="B7559" s="7">
        <f>'EstExp 11-19'!G372</f>
        <v>0</v>
      </c>
      <c r="C7559" s="2" t="s">
        <v>5428</v>
      </c>
      <c r="D7559" t="b">
        <f t="shared" ca="1" si="120"/>
        <v>1</v>
      </c>
      <c r="E7559" cm="1">
        <f t="array" aca="1" ref="E7559" ca="1">IF(F7559&lt;&gt;"",INDIRECT("'"&amp;F7559&amp;"'!"&amp;G7559),"")</f>
        <v>0</v>
      </c>
      <c r="F7559" s="1175" t="s">
        <v>3614</v>
      </c>
      <c r="G7559" t="s">
        <v>5664</v>
      </c>
      <c r="H7559" s="3"/>
      <c r="I7559" s="3"/>
      <c r="J7559" s="3"/>
    </row>
    <row r="7560" spans="1:18" ht="15" customHeight="1">
      <c r="A7560">
        <v>7555</v>
      </c>
      <c r="B7560" s="7">
        <f>'EstExp 11-19'!G374</f>
        <v>0</v>
      </c>
      <c r="C7560" s="2" t="s">
        <v>5428</v>
      </c>
      <c r="D7560" t="b">
        <f t="shared" ca="1" si="120"/>
        <v>1</v>
      </c>
      <c r="E7560" cm="1">
        <f t="array" aca="1" ref="E7560" ca="1">IF(F7560&lt;&gt;"",INDIRECT("'"&amp;F7560&amp;"'!"&amp;G7560),"")</f>
        <v>0</v>
      </c>
      <c r="F7560" s="1175" t="s">
        <v>3614</v>
      </c>
      <c r="G7560" t="s">
        <v>5665</v>
      </c>
      <c r="H7560" s="3"/>
      <c r="I7560" s="3"/>
      <c r="J7560" s="3"/>
    </row>
    <row r="7561" spans="1:18" ht="15" customHeight="1">
      <c r="A7561">
        <v>7556</v>
      </c>
      <c r="B7561" s="7">
        <f>'EstExp 11-19'!G375</f>
        <v>0</v>
      </c>
      <c r="C7561" s="2" t="s">
        <v>5428</v>
      </c>
      <c r="D7561" t="b">
        <f t="shared" ca="1" si="120"/>
        <v>1</v>
      </c>
      <c r="E7561" cm="1">
        <f t="array" aca="1" ref="E7561" ca="1">IF(F7561&lt;&gt;"",INDIRECT("'"&amp;F7561&amp;"'!"&amp;G7561),"")</f>
        <v>0</v>
      </c>
      <c r="F7561" s="1175" t="s">
        <v>3614</v>
      </c>
      <c r="G7561" t="s">
        <v>5666</v>
      </c>
      <c r="H7561" s="3"/>
      <c r="I7561" s="3"/>
      <c r="J7561" s="3"/>
    </row>
    <row r="7562" spans="1:18" ht="15" customHeight="1">
      <c r="A7562">
        <v>7557</v>
      </c>
      <c r="B7562" s="7">
        <f>'EstExp 11-19'!G376</f>
        <v>0</v>
      </c>
      <c r="C7562" s="2" t="s">
        <v>5428</v>
      </c>
      <c r="D7562" t="b">
        <f t="shared" ca="1" si="120"/>
        <v>1</v>
      </c>
      <c r="E7562" cm="1">
        <f t="array" aca="1" ref="E7562" ca="1">IF(F7562&lt;&gt;"",INDIRECT("'"&amp;F7562&amp;"'!"&amp;G7562),"")</f>
        <v>0</v>
      </c>
      <c r="F7562" s="1175" t="s">
        <v>3614</v>
      </c>
      <c r="G7562" t="s">
        <v>5667</v>
      </c>
      <c r="H7562" s="3"/>
      <c r="I7562" s="3"/>
      <c r="J7562" s="3"/>
    </row>
    <row r="7563" spans="1:18" ht="15" customHeight="1">
      <c r="A7563">
        <v>7558</v>
      </c>
      <c r="B7563" s="7">
        <f>'EstExp 11-19'!G377</f>
        <v>0</v>
      </c>
      <c r="C7563" s="2" t="s">
        <v>5428</v>
      </c>
      <c r="D7563" t="b">
        <f t="shared" ca="1" si="120"/>
        <v>1</v>
      </c>
      <c r="E7563" cm="1">
        <f t="array" aca="1" ref="E7563" ca="1">IF(F7563&lt;&gt;"",INDIRECT("'"&amp;F7563&amp;"'!"&amp;G7563),"")</f>
        <v>0</v>
      </c>
      <c r="F7563" s="1175" t="s">
        <v>3614</v>
      </c>
      <c r="G7563" t="s">
        <v>5668</v>
      </c>
      <c r="H7563" s="3"/>
      <c r="I7563" s="3"/>
      <c r="J7563" s="3"/>
    </row>
    <row r="7564" spans="1:18" ht="15" customHeight="1">
      <c r="A7564">
        <v>7559</v>
      </c>
      <c r="B7564" s="7">
        <f>'EstExp 11-19'!G378</f>
        <v>0</v>
      </c>
      <c r="C7564" s="2" t="s">
        <v>5428</v>
      </c>
      <c r="D7564" t="b">
        <f t="shared" ca="1" si="120"/>
        <v>1</v>
      </c>
      <c r="E7564" cm="1">
        <f t="array" aca="1" ref="E7564" ca="1">IF(F7564&lt;&gt;"",INDIRECT("'"&amp;F7564&amp;"'!"&amp;G7564),"")</f>
        <v>0</v>
      </c>
      <c r="F7564" s="1175" t="s">
        <v>3614</v>
      </c>
      <c r="G7564" t="s">
        <v>5669</v>
      </c>
      <c r="H7564" s="3"/>
      <c r="I7564" s="3"/>
      <c r="J7564" s="3"/>
    </row>
    <row r="7565" spans="1:18" ht="15" customHeight="1">
      <c r="A7565">
        <v>7560</v>
      </c>
      <c r="B7565" s="7">
        <f>'EstExp 11-19'!G380</f>
        <v>0</v>
      </c>
      <c r="C7565" s="2" t="s">
        <v>5428</v>
      </c>
      <c r="D7565" t="b">
        <f t="shared" ca="1" si="120"/>
        <v>1</v>
      </c>
      <c r="E7565" cm="1">
        <f t="array" aca="1" ref="E7565" ca="1">IF(F7565&lt;&gt;"",INDIRECT("'"&amp;F7565&amp;"'!"&amp;G7565),"")</f>
        <v>0</v>
      </c>
      <c r="F7565" s="1175" t="s">
        <v>3614</v>
      </c>
      <c r="G7565" t="s">
        <v>5670</v>
      </c>
      <c r="H7565" s="3"/>
      <c r="I7565" s="3"/>
      <c r="J7565" s="3"/>
    </row>
    <row r="7566" spans="1:18" ht="15" customHeight="1">
      <c r="A7566">
        <v>7561</v>
      </c>
      <c r="B7566" s="7">
        <f>'EstExp 11-19'!G381</f>
        <v>0</v>
      </c>
      <c r="C7566" s="2" t="s">
        <v>5428</v>
      </c>
      <c r="D7566" t="b">
        <f t="shared" ca="1" si="120"/>
        <v>1</v>
      </c>
      <c r="E7566" cm="1">
        <f t="array" aca="1" ref="E7566" ca="1">IF(F7566&lt;&gt;"",INDIRECT("'"&amp;F7566&amp;"'!"&amp;G7566),"")</f>
        <v>0</v>
      </c>
      <c r="F7566" s="1175" t="s">
        <v>3614</v>
      </c>
      <c r="G7566" t="s">
        <v>5671</v>
      </c>
      <c r="H7566" s="3"/>
      <c r="I7566" s="3"/>
      <c r="J7566" s="3"/>
    </row>
    <row r="7567" spans="1:18">
      <c r="A7567">
        <v>7562</v>
      </c>
      <c r="B7567" s="7">
        <f>'EstExp 11-19'!G382</f>
        <v>0</v>
      </c>
      <c r="C7567" s="2" t="s">
        <v>5428</v>
      </c>
      <c r="D7567" t="b">
        <f t="shared" ca="1" si="120"/>
        <v>1</v>
      </c>
      <c r="E7567" cm="1">
        <f t="array" aca="1" ref="E7567" ca="1">IF(F7567&lt;&gt;"",INDIRECT("'"&amp;F7567&amp;"'!"&amp;G7567),"")</f>
        <v>0</v>
      </c>
      <c r="F7567" s="1175" t="s">
        <v>3614</v>
      </c>
      <c r="G7567" t="s">
        <v>5672</v>
      </c>
      <c r="R7567" s="1175"/>
    </row>
    <row r="7568" spans="1:18" ht="15" customHeight="1">
      <c r="A7568">
        <v>7563</v>
      </c>
      <c r="B7568" s="7">
        <f>'EstExp 11-19'!G383</f>
        <v>0</v>
      </c>
      <c r="C7568" s="2" t="s">
        <v>5428</v>
      </c>
      <c r="D7568" t="b">
        <f t="shared" ca="1" si="120"/>
        <v>1</v>
      </c>
      <c r="E7568" cm="1">
        <f t="array" aca="1" ref="E7568" ca="1">IF(F7568&lt;&gt;"",INDIRECT("'"&amp;F7568&amp;"'!"&amp;G7568),"")</f>
        <v>0</v>
      </c>
      <c r="F7568" s="1175" t="s">
        <v>3614</v>
      </c>
      <c r="G7568" t="s">
        <v>5673</v>
      </c>
      <c r="H7568" s="3"/>
      <c r="I7568" s="3"/>
      <c r="J7568" s="3"/>
    </row>
    <row r="7569" spans="1:18">
      <c r="A7569">
        <v>7564</v>
      </c>
      <c r="B7569" s="7">
        <f>'EstExp 11-19'!G384</f>
        <v>0</v>
      </c>
      <c r="C7569" s="2" t="s">
        <v>5428</v>
      </c>
      <c r="D7569" t="b">
        <f t="shared" ca="1" si="120"/>
        <v>1</v>
      </c>
      <c r="E7569" cm="1">
        <f t="array" aca="1" ref="E7569" ca="1">IF(F7569&lt;&gt;"",INDIRECT("'"&amp;F7569&amp;"'!"&amp;G7569),"")</f>
        <v>0</v>
      </c>
      <c r="F7569" s="1175" t="s">
        <v>3614</v>
      </c>
      <c r="G7569" t="s">
        <v>5674</v>
      </c>
      <c r="R7569" s="1175"/>
    </row>
    <row r="7570" spans="1:18">
      <c r="A7570">
        <v>7565</v>
      </c>
      <c r="B7570" s="7">
        <f>'EstExp 11-19'!G385</f>
        <v>0</v>
      </c>
      <c r="C7570" s="2" t="s">
        <v>5428</v>
      </c>
      <c r="D7570" t="b">
        <f t="shared" ca="1" si="120"/>
        <v>1</v>
      </c>
      <c r="E7570" cm="1">
        <f t="array" aca="1" ref="E7570" ca="1">IF(F7570&lt;&gt;"",INDIRECT("'"&amp;F7570&amp;"'!"&amp;G7570),"")</f>
        <v>0</v>
      </c>
      <c r="F7570" s="1175" t="s">
        <v>3614</v>
      </c>
      <c r="G7570" t="s">
        <v>5675</v>
      </c>
      <c r="R7570" s="1175"/>
    </row>
    <row r="7571" spans="1:18">
      <c r="A7571">
        <v>7566</v>
      </c>
      <c r="B7571" s="7">
        <f>'EstExp 11-19'!G386</f>
        <v>0</v>
      </c>
      <c r="C7571" s="2" t="s">
        <v>5428</v>
      </c>
      <c r="D7571" t="b">
        <f t="shared" ca="1" si="120"/>
        <v>1</v>
      </c>
      <c r="E7571" cm="1">
        <f t="array" aca="1" ref="E7571" ca="1">IF(F7571&lt;&gt;"",INDIRECT("'"&amp;F7571&amp;"'!"&amp;G7571),"")</f>
        <v>0</v>
      </c>
      <c r="F7571" s="1175" t="s">
        <v>3614</v>
      </c>
      <c r="G7571" t="s">
        <v>5676</v>
      </c>
      <c r="R7571" s="1175"/>
    </row>
    <row r="7572" spans="1:18">
      <c r="A7572">
        <v>7567</v>
      </c>
      <c r="B7572" s="7">
        <f>'EstExp 11-19'!G387</f>
        <v>0</v>
      </c>
      <c r="C7572" s="2" t="s">
        <v>5428</v>
      </c>
      <c r="D7572" t="b">
        <f t="shared" ca="1" si="120"/>
        <v>1</v>
      </c>
      <c r="E7572" cm="1">
        <f t="array" aca="1" ref="E7572" ca="1">IF(F7572&lt;&gt;"",INDIRECT("'"&amp;F7572&amp;"'!"&amp;G7572),"")</f>
        <v>0</v>
      </c>
      <c r="F7572" s="1175" t="s">
        <v>3614</v>
      </c>
      <c r="G7572" t="s">
        <v>5677</v>
      </c>
      <c r="R7572" s="1175"/>
    </row>
    <row r="7573" spans="1:18">
      <c r="A7573">
        <v>7568</v>
      </c>
      <c r="B7573" s="7">
        <f>'EstExp 11-19'!G388</f>
        <v>0</v>
      </c>
      <c r="C7573" s="2" t="s">
        <v>5428</v>
      </c>
      <c r="D7573" t="b">
        <f t="shared" ca="1" si="120"/>
        <v>1</v>
      </c>
      <c r="E7573" cm="1">
        <f t="array" aca="1" ref="E7573" ca="1">IF(F7573&lt;&gt;"",INDIRECT("'"&amp;F7573&amp;"'!"&amp;G7573),"")</f>
        <v>0</v>
      </c>
      <c r="F7573" s="1175" t="s">
        <v>3614</v>
      </c>
      <c r="G7573" t="s">
        <v>5678</v>
      </c>
      <c r="R7573" s="1175"/>
    </row>
    <row r="7574" spans="1:18">
      <c r="A7574">
        <v>7569</v>
      </c>
      <c r="B7574" s="7">
        <f>'EstExp 11-19'!H316</f>
        <v>0</v>
      </c>
      <c r="C7574" s="2" t="s">
        <v>5428</v>
      </c>
      <c r="D7574" t="b">
        <f t="shared" ca="1" si="120"/>
        <v>1</v>
      </c>
      <c r="E7574" cm="1">
        <f t="array" aca="1" ref="E7574" ca="1">IF(F7574&lt;&gt;"",INDIRECT("'"&amp;F7574&amp;"'!"&amp;G7574),"")</f>
        <v>0</v>
      </c>
      <c r="F7574" s="1175" t="s">
        <v>3614</v>
      </c>
      <c r="G7574" t="s">
        <v>5679</v>
      </c>
      <c r="R7574" s="1175"/>
    </row>
    <row r="7575" spans="1:18">
      <c r="A7575">
        <v>7570</v>
      </c>
      <c r="B7575" s="7">
        <f>'EstExp 11-19'!H318</f>
        <v>0</v>
      </c>
      <c r="C7575" s="2" t="s">
        <v>5428</v>
      </c>
      <c r="D7575" t="b">
        <f t="shared" ca="1" si="120"/>
        <v>1</v>
      </c>
      <c r="E7575" cm="1">
        <f t="array" aca="1" ref="E7575" ca="1">IF(F7575&lt;&gt;"",INDIRECT("'"&amp;F7575&amp;"'!"&amp;G7575),"")</f>
        <v>0</v>
      </c>
      <c r="F7575" s="1175" t="s">
        <v>3614</v>
      </c>
      <c r="G7575" t="s">
        <v>5680</v>
      </c>
      <c r="R7575" s="1175"/>
    </row>
    <row r="7576" spans="1:18">
      <c r="A7576">
        <v>7571</v>
      </c>
      <c r="B7576" s="7">
        <f>'EstExp 11-19'!H319</f>
        <v>0</v>
      </c>
      <c r="C7576" s="2" t="s">
        <v>5428</v>
      </c>
      <c r="D7576" t="b">
        <f t="shared" ca="1" si="120"/>
        <v>1</v>
      </c>
      <c r="E7576" cm="1">
        <f t="array" aca="1" ref="E7576" ca="1">IF(F7576&lt;&gt;"",INDIRECT("'"&amp;F7576&amp;"'!"&amp;G7576),"")</f>
        <v>0</v>
      </c>
      <c r="F7576" s="1175" t="s">
        <v>3614</v>
      </c>
      <c r="G7576" t="s">
        <v>5681</v>
      </c>
      <c r="R7576" s="1175"/>
    </row>
    <row r="7577" spans="1:18">
      <c r="A7577">
        <v>7572</v>
      </c>
      <c r="B7577" s="7">
        <f>'EstExp 11-19'!H320</f>
        <v>0</v>
      </c>
      <c r="C7577" s="2" t="s">
        <v>5428</v>
      </c>
      <c r="D7577" t="b">
        <f t="shared" ca="1" si="120"/>
        <v>1</v>
      </c>
      <c r="E7577" cm="1">
        <f t="array" aca="1" ref="E7577" ca="1">IF(F7577&lt;&gt;"",INDIRECT("'"&amp;F7577&amp;"'!"&amp;G7577),"")</f>
        <v>0</v>
      </c>
      <c r="F7577" s="1175" t="s">
        <v>3614</v>
      </c>
      <c r="G7577" t="s">
        <v>5682</v>
      </c>
      <c r="R7577" s="1175"/>
    </row>
    <row r="7578" spans="1:18">
      <c r="A7578">
        <v>7573</v>
      </c>
      <c r="B7578" s="7">
        <f>'EstExp 11-19'!H321</f>
        <v>0</v>
      </c>
      <c r="C7578" s="2" t="s">
        <v>5428</v>
      </c>
      <c r="D7578" t="b">
        <f t="shared" ca="1" si="120"/>
        <v>1</v>
      </c>
      <c r="E7578" cm="1">
        <f t="array" aca="1" ref="E7578" ca="1">IF(F7578&lt;&gt;"",INDIRECT("'"&amp;F7578&amp;"'!"&amp;G7578),"")</f>
        <v>0</v>
      </c>
      <c r="F7578" s="1175" t="s">
        <v>3614</v>
      </c>
      <c r="G7578" t="s">
        <v>5683</v>
      </c>
      <c r="R7578" s="1175"/>
    </row>
    <row r="7579" spans="1:18">
      <c r="A7579">
        <v>7574</v>
      </c>
      <c r="B7579" s="7">
        <f>'EstExp 11-19'!H322</f>
        <v>0</v>
      </c>
      <c r="C7579" s="2" t="s">
        <v>5428</v>
      </c>
      <c r="D7579" t="b">
        <f t="shared" ca="1" si="120"/>
        <v>1</v>
      </c>
      <c r="E7579" cm="1">
        <f t="array" aca="1" ref="E7579" ca="1">IF(F7579&lt;&gt;"",INDIRECT("'"&amp;F7579&amp;"'!"&amp;G7579),"")</f>
        <v>0</v>
      </c>
      <c r="F7579" s="1175" t="s">
        <v>3614</v>
      </c>
      <c r="G7579" t="s">
        <v>5684</v>
      </c>
      <c r="R7579" s="1175"/>
    </row>
    <row r="7580" spans="1:18">
      <c r="A7580">
        <v>7575</v>
      </c>
      <c r="B7580" s="7">
        <f>'EstExp 11-19'!H323</f>
        <v>0</v>
      </c>
      <c r="C7580" s="2" t="s">
        <v>5428</v>
      </c>
      <c r="D7580" t="b">
        <f t="shared" ca="1" si="120"/>
        <v>1</v>
      </c>
      <c r="E7580" cm="1">
        <f t="array" aca="1" ref="E7580" ca="1">IF(F7580&lt;&gt;"",INDIRECT("'"&amp;F7580&amp;"'!"&amp;G7580),"")</f>
        <v>0</v>
      </c>
      <c r="F7580" s="1175" t="s">
        <v>3614</v>
      </c>
      <c r="G7580" t="s">
        <v>5685</v>
      </c>
      <c r="R7580" s="1175"/>
    </row>
    <row r="7581" spans="1:18" ht="15" customHeight="1">
      <c r="A7581">
        <v>7576</v>
      </c>
      <c r="B7581" s="7">
        <f>'EstExp 11-19'!H324</f>
        <v>0</v>
      </c>
      <c r="C7581" s="2" t="s">
        <v>5428</v>
      </c>
      <c r="D7581" t="b">
        <f t="shared" ca="1" si="120"/>
        <v>1</v>
      </c>
      <c r="E7581" cm="1">
        <f t="array" aca="1" ref="E7581" ca="1">IF(F7581&lt;&gt;"",INDIRECT("'"&amp;F7581&amp;"'!"&amp;G7581),"")</f>
        <v>0</v>
      </c>
      <c r="F7581" s="1175" t="s">
        <v>3614</v>
      </c>
      <c r="G7581" t="s">
        <v>5686</v>
      </c>
    </row>
    <row r="7582" spans="1:18" ht="15" customHeight="1">
      <c r="A7582">
        <v>7577</v>
      </c>
      <c r="B7582" s="7">
        <f>'EstExp 11-19'!H325</f>
        <v>0</v>
      </c>
      <c r="C7582" s="2" t="s">
        <v>5428</v>
      </c>
      <c r="D7582" t="b">
        <f t="shared" ca="1" si="120"/>
        <v>1</v>
      </c>
      <c r="E7582" cm="1">
        <f t="array" aca="1" ref="E7582" ca="1">IF(F7582&lt;&gt;"",INDIRECT("'"&amp;F7582&amp;"'!"&amp;G7582),"")</f>
        <v>0</v>
      </c>
      <c r="F7582" s="1175" t="s">
        <v>3614</v>
      </c>
      <c r="G7582" t="s">
        <v>5687</v>
      </c>
    </row>
    <row r="7583" spans="1:18" ht="15" customHeight="1">
      <c r="A7583">
        <v>7578</v>
      </c>
      <c r="B7583" s="7">
        <f>'EstExp 11-19'!H326</f>
        <v>0</v>
      </c>
      <c r="C7583" s="2" t="s">
        <v>5428</v>
      </c>
      <c r="D7583" t="b">
        <f t="shared" ca="1" si="120"/>
        <v>1</v>
      </c>
      <c r="E7583" cm="1">
        <f t="array" aca="1" ref="E7583" ca="1">IF(F7583&lt;&gt;"",INDIRECT("'"&amp;F7583&amp;"'!"&amp;G7583),"")</f>
        <v>0</v>
      </c>
      <c r="F7583" s="1175" t="s">
        <v>3614</v>
      </c>
      <c r="G7583" t="s">
        <v>5688</v>
      </c>
    </row>
    <row r="7584" spans="1:18" ht="15" customHeight="1">
      <c r="A7584">
        <v>7579</v>
      </c>
      <c r="B7584" s="7">
        <f>'EstExp 11-19'!H327</f>
        <v>0</v>
      </c>
      <c r="C7584" s="2" t="s">
        <v>5428</v>
      </c>
      <c r="D7584" t="b">
        <f t="shared" ca="1" si="120"/>
        <v>1</v>
      </c>
      <c r="E7584" cm="1">
        <f t="array" aca="1" ref="E7584" ca="1">IF(F7584&lt;&gt;"",INDIRECT("'"&amp;F7584&amp;"'!"&amp;G7584),"")</f>
        <v>0</v>
      </c>
      <c r="F7584" s="1175" t="s">
        <v>3614</v>
      </c>
      <c r="G7584" t="s">
        <v>5689</v>
      </c>
    </row>
    <row r="7585" spans="1:18" ht="15" customHeight="1">
      <c r="A7585">
        <v>7580</v>
      </c>
      <c r="B7585" s="7">
        <f>'EstExp 11-19'!H328</f>
        <v>0</v>
      </c>
      <c r="C7585" s="2" t="s">
        <v>5428</v>
      </c>
      <c r="D7585" t="b">
        <f t="shared" ca="1" si="120"/>
        <v>1</v>
      </c>
      <c r="E7585" cm="1">
        <f t="array" aca="1" ref="E7585" ca="1">IF(F7585&lt;&gt;"",INDIRECT("'"&amp;F7585&amp;"'!"&amp;G7585),"")</f>
        <v>0</v>
      </c>
      <c r="F7585" s="1175" t="s">
        <v>3614</v>
      </c>
      <c r="G7585" t="s">
        <v>5690</v>
      </c>
    </row>
    <row r="7586" spans="1:18" ht="15" customHeight="1">
      <c r="A7586">
        <v>7581</v>
      </c>
      <c r="B7586" s="7">
        <f>'EstExp 11-19'!H329</f>
        <v>0</v>
      </c>
      <c r="C7586" s="2" t="s">
        <v>5428</v>
      </c>
      <c r="D7586" t="b">
        <f t="shared" ca="1" si="120"/>
        <v>1</v>
      </c>
      <c r="E7586" cm="1">
        <f t="array" aca="1" ref="E7586" ca="1">IF(F7586&lt;&gt;"",INDIRECT("'"&amp;F7586&amp;"'!"&amp;G7586),"")</f>
        <v>0</v>
      </c>
      <c r="F7586" s="1175" t="s">
        <v>3614</v>
      </c>
      <c r="G7586" t="s">
        <v>5691</v>
      </c>
    </row>
    <row r="7587" spans="1:18" ht="15" customHeight="1">
      <c r="A7587">
        <v>7582</v>
      </c>
      <c r="B7587" s="7">
        <f>'EstExp 11-19'!H330</f>
        <v>0</v>
      </c>
      <c r="C7587" s="2" t="s">
        <v>5428</v>
      </c>
      <c r="D7587" t="b">
        <f t="shared" ca="1" si="120"/>
        <v>1</v>
      </c>
      <c r="E7587" cm="1">
        <f t="array" aca="1" ref="E7587" ca="1">IF(F7587&lt;&gt;"",INDIRECT("'"&amp;F7587&amp;"'!"&amp;G7587),"")</f>
        <v>0</v>
      </c>
      <c r="F7587" s="1175" t="s">
        <v>3614</v>
      </c>
      <c r="G7587" t="s">
        <v>5692</v>
      </c>
    </row>
    <row r="7588" spans="1:18" ht="15" customHeight="1">
      <c r="A7588">
        <v>7583</v>
      </c>
      <c r="B7588" s="7">
        <f>'EstExp 11-19'!H331</f>
        <v>0</v>
      </c>
      <c r="C7588" s="2" t="s">
        <v>5428</v>
      </c>
      <c r="D7588" t="b">
        <f t="shared" ca="1" si="120"/>
        <v>1</v>
      </c>
      <c r="E7588" cm="1">
        <f t="array" aca="1" ref="E7588" ca="1">IF(F7588&lt;&gt;"",INDIRECT("'"&amp;F7588&amp;"'!"&amp;G7588),"")</f>
        <v>0</v>
      </c>
      <c r="F7588" s="1175" t="s">
        <v>3614</v>
      </c>
      <c r="G7588" t="s">
        <v>5693</v>
      </c>
    </row>
    <row r="7589" spans="1:18" ht="15" customHeight="1">
      <c r="A7589">
        <v>7584</v>
      </c>
      <c r="B7589" s="7">
        <f>'EstExp 11-19'!H332</f>
        <v>0</v>
      </c>
      <c r="C7589" s="2" t="s">
        <v>5428</v>
      </c>
      <c r="D7589" t="b">
        <f t="shared" ca="1" si="120"/>
        <v>1</v>
      </c>
      <c r="E7589" cm="1">
        <f t="array" aca="1" ref="E7589" ca="1">IF(F7589&lt;&gt;"",INDIRECT("'"&amp;F7589&amp;"'!"&amp;G7589),"")</f>
        <v>0</v>
      </c>
      <c r="F7589" s="1175" t="s">
        <v>3614</v>
      </c>
      <c r="G7589" t="s">
        <v>5694</v>
      </c>
    </row>
    <row r="7590" spans="1:18" ht="15" customHeight="1">
      <c r="A7590">
        <v>7585</v>
      </c>
      <c r="B7590" s="7">
        <f>'EstExp 11-19'!H333</f>
        <v>0</v>
      </c>
      <c r="C7590" s="2" t="s">
        <v>5428</v>
      </c>
      <c r="D7590" t="b">
        <f t="shared" ca="1" si="120"/>
        <v>1</v>
      </c>
      <c r="E7590" cm="1">
        <f t="array" aca="1" ref="E7590" ca="1">IF(F7590&lt;&gt;"",INDIRECT("'"&amp;F7590&amp;"'!"&amp;G7590),"")</f>
        <v>0</v>
      </c>
      <c r="F7590" s="1175" t="s">
        <v>3614</v>
      </c>
      <c r="G7590" t="s">
        <v>5695</v>
      </c>
    </row>
    <row r="7591" spans="1:18" ht="15" customHeight="1">
      <c r="A7591">
        <v>7586</v>
      </c>
      <c r="B7591" s="7">
        <f>'EstExp 11-19'!H334</f>
        <v>0</v>
      </c>
      <c r="C7591" s="2" t="s">
        <v>5428</v>
      </c>
      <c r="D7591" t="b">
        <f t="shared" ca="1" si="120"/>
        <v>1</v>
      </c>
      <c r="E7591" cm="1">
        <f t="array" aca="1" ref="E7591" ca="1">IF(F7591&lt;&gt;"",INDIRECT("'"&amp;F7591&amp;"'!"&amp;G7591),"")</f>
        <v>0</v>
      </c>
      <c r="F7591" s="1175" t="s">
        <v>3614</v>
      </c>
      <c r="G7591" t="s">
        <v>5696</v>
      </c>
    </row>
    <row r="7592" spans="1:18" ht="15" customHeight="1">
      <c r="A7592">
        <v>7587</v>
      </c>
      <c r="B7592" s="7">
        <f>'EstExp 11-19'!H335</f>
        <v>0</v>
      </c>
      <c r="C7592" s="2" t="s">
        <v>5428</v>
      </c>
      <c r="D7592" t="b">
        <f t="shared" ca="1" si="120"/>
        <v>1</v>
      </c>
      <c r="E7592" cm="1">
        <f t="array" aca="1" ref="E7592" ca="1">IF(F7592&lt;&gt;"",INDIRECT("'"&amp;F7592&amp;"'!"&amp;G7592),"")</f>
        <v>0</v>
      </c>
      <c r="F7592" s="1175" t="s">
        <v>3614</v>
      </c>
      <c r="G7592" t="s">
        <v>5697</v>
      </c>
    </row>
    <row r="7593" spans="1:18">
      <c r="A7593">
        <v>7588</v>
      </c>
      <c r="B7593" s="7">
        <f>'EstExp 11-19'!H336</f>
        <v>0</v>
      </c>
      <c r="C7593" s="2" t="s">
        <v>5428</v>
      </c>
      <c r="D7593" t="b">
        <f t="shared" ca="1" si="120"/>
        <v>1</v>
      </c>
      <c r="E7593" cm="1">
        <f t="array" aca="1" ref="E7593" ca="1">IF(F7593&lt;&gt;"",INDIRECT("'"&amp;F7593&amp;"'!"&amp;G7593),"")</f>
        <v>0</v>
      </c>
      <c r="F7593" s="1175" t="s">
        <v>3614</v>
      </c>
      <c r="G7593" t="s">
        <v>5698</v>
      </c>
      <c r="R7593" s="1175"/>
    </row>
    <row r="7594" spans="1:18">
      <c r="A7594">
        <v>7589</v>
      </c>
      <c r="B7594" s="7">
        <f>'EstExp 11-19'!H337</f>
        <v>0</v>
      </c>
      <c r="C7594" s="2" t="s">
        <v>5428</v>
      </c>
      <c r="D7594" t="b">
        <f t="shared" ca="1" si="120"/>
        <v>1</v>
      </c>
      <c r="E7594" cm="1">
        <f t="array" aca="1" ref="E7594" ca="1">IF(F7594&lt;&gt;"",INDIRECT("'"&amp;F7594&amp;"'!"&amp;G7594),"")</f>
        <v>0</v>
      </c>
      <c r="F7594" s="1175" t="s">
        <v>3614</v>
      </c>
      <c r="G7594" t="s">
        <v>5699</v>
      </c>
      <c r="R7594" s="1175"/>
    </row>
    <row r="7595" spans="1:18">
      <c r="A7595">
        <v>7590</v>
      </c>
      <c r="B7595" s="7">
        <f>'EstExp 11-19'!H338</f>
        <v>0</v>
      </c>
      <c r="C7595" s="2" t="s">
        <v>5428</v>
      </c>
      <c r="D7595" t="b">
        <f t="shared" ca="1" si="120"/>
        <v>1</v>
      </c>
      <c r="E7595" cm="1">
        <f t="array" aca="1" ref="E7595" ca="1">IF(F7595&lt;&gt;"",INDIRECT("'"&amp;F7595&amp;"'!"&amp;G7595),"")</f>
        <v>0</v>
      </c>
      <c r="F7595" s="1175" t="s">
        <v>3614</v>
      </c>
      <c r="G7595" t="s">
        <v>5700</v>
      </c>
      <c r="R7595" s="1175"/>
    </row>
    <row r="7596" spans="1:18">
      <c r="A7596">
        <v>7591</v>
      </c>
      <c r="B7596" s="7">
        <f>'EstExp 11-19'!H339</f>
        <v>0</v>
      </c>
      <c r="C7596" s="2" t="s">
        <v>5428</v>
      </c>
      <c r="D7596" t="b">
        <f t="shared" ca="1" si="120"/>
        <v>1</v>
      </c>
      <c r="E7596" cm="1">
        <f t="array" aca="1" ref="E7596" ca="1">IF(F7596&lt;&gt;"",INDIRECT("'"&amp;F7596&amp;"'!"&amp;G7596),"")</f>
        <v>0</v>
      </c>
      <c r="F7596" s="1175" t="s">
        <v>3614</v>
      </c>
      <c r="G7596" t="s">
        <v>5701</v>
      </c>
      <c r="R7596" s="1175"/>
    </row>
    <row r="7597" spans="1:18">
      <c r="A7597">
        <v>7592</v>
      </c>
      <c r="B7597" s="7">
        <f>'EstExp 11-19'!H340</f>
        <v>0</v>
      </c>
      <c r="C7597" s="2" t="s">
        <v>5428</v>
      </c>
      <c r="D7597" t="b">
        <f t="shared" ca="1" si="120"/>
        <v>1</v>
      </c>
      <c r="E7597" cm="1">
        <f t="array" aca="1" ref="E7597" ca="1">IF(F7597&lt;&gt;"",INDIRECT("'"&amp;F7597&amp;"'!"&amp;G7597),"")</f>
        <v>0</v>
      </c>
      <c r="F7597" s="1175" t="s">
        <v>3614</v>
      </c>
      <c r="G7597" t="s">
        <v>5702</v>
      </c>
      <c r="R7597" s="1175"/>
    </row>
    <row r="7598" spans="1:18">
      <c r="A7598">
        <v>7593</v>
      </c>
      <c r="B7598" s="7">
        <f>'EstExp 11-19'!H341</f>
        <v>0</v>
      </c>
      <c r="C7598" s="2" t="s">
        <v>5428</v>
      </c>
      <c r="D7598" t="b">
        <f t="shared" ca="1" si="120"/>
        <v>1</v>
      </c>
      <c r="E7598" cm="1">
        <f t="array" aca="1" ref="E7598" ca="1">IF(F7598&lt;&gt;"",INDIRECT("'"&amp;F7598&amp;"'!"&amp;G7598),"")</f>
        <v>0</v>
      </c>
      <c r="F7598" s="1175" t="s">
        <v>3614</v>
      </c>
      <c r="G7598" t="s">
        <v>5703</v>
      </c>
      <c r="R7598" s="1175"/>
    </row>
    <row r="7599" spans="1:18">
      <c r="A7599">
        <v>7594</v>
      </c>
      <c r="B7599" s="7">
        <f>'EstExp 11-19'!H342</f>
        <v>0</v>
      </c>
      <c r="C7599" s="2" t="s">
        <v>5428</v>
      </c>
      <c r="D7599" t="b">
        <f t="shared" ca="1" si="120"/>
        <v>1</v>
      </c>
      <c r="E7599" cm="1">
        <f t="array" aca="1" ref="E7599" ca="1">IF(F7599&lt;&gt;"",INDIRECT("'"&amp;F7599&amp;"'!"&amp;G7599),"")</f>
        <v>0</v>
      </c>
      <c r="F7599" s="1175" t="s">
        <v>3614</v>
      </c>
      <c r="G7599" t="s">
        <v>5704</v>
      </c>
      <c r="R7599" s="1175"/>
    </row>
    <row r="7600" spans="1:18">
      <c r="A7600">
        <v>7595</v>
      </c>
      <c r="B7600" s="7">
        <f>'EstExp 11-19'!H343</f>
        <v>0</v>
      </c>
      <c r="C7600" s="2" t="s">
        <v>5428</v>
      </c>
      <c r="D7600" t="b">
        <f t="shared" ca="1" si="120"/>
        <v>1</v>
      </c>
      <c r="E7600" cm="1">
        <f t="array" aca="1" ref="E7600" ca="1">IF(F7600&lt;&gt;"",INDIRECT("'"&amp;F7600&amp;"'!"&amp;G7600),"")</f>
        <v>0</v>
      </c>
      <c r="F7600" s="1175" t="s">
        <v>3614</v>
      </c>
      <c r="G7600" t="s">
        <v>5705</v>
      </c>
      <c r="R7600" s="1175"/>
    </row>
    <row r="7601" spans="1:18">
      <c r="A7601">
        <v>7596</v>
      </c>
      <c r="B7601" s="7">
        <f>'EstExp 11-19'!H344</f>
        <v>0</v>
      </c>
      <c r="C7601" s="2" t="s">
        <v>5428</v>
      </c>
      <c r="D7601" t="b">
        <f t="shared" ca="1" si="120"/>
        <v>1</v>
      </c>
      <c r="E7601" cm="1">
        <f t="array" aca="1" ref="E7601" ca="1">IF(F7601&lt;&gt;"",INDIRECT("'"&amp;F7601&amp;"'!"&amp;G7601),"")</f>
        <v>0</v>
      </c>
      <c r="F7601" s="1175" t="s">
        <v>3614</v>
      </c>
      <c r="G7601" t="s">
        <v>5706</v>
      </c>
      <c r="R7601" s="1175"/>
    </row>
    <row r="7602" spans="1:18" ht="15" customHeight="1">
      <c r="A7602">
        <v>7597</v>
      </c>
      <c r="B7602" s="7">
        <f>'EstExp 11-19'!H347</f>
        <v>0</v>
      </c>
      <c r="C7602" s="2" t="s">
        <v>5428</v>
      </c>
      <c r="D7602" t="b">
        <f t="shared" ca="1" si="120"/>
        <v>1</v>
      </c>
      <c r="E7602" cm="1">
        <f t="array" aca="1" ref="E7602" ca="1">IF(F7602&lt;&gt;"",INDIRECT("'"&amp;F7602&amp;"'!"&amp;G7602),"")</f>
        <v>0</v>
      </c>
      <c r="F7602" s="1175" t="s">
        <v>3614</v>
      </c>
      <c r="G7602" t="s">
        <v>5707</v>
      </c>
    </row>
    <row r="7603" spans="1:18" ht="15" customHeight="1">
      <c r="A7603">
        <v>7598</v>
      </c>
      <c r="B7603" s="7">
        <f>'EstExp 11-19'!H348</f>
        <v>0</v>
      </c>
      <c r="C7603" s="2" t="s">
        <v>5428</v>
      </c>
      <c r="D7603" t="b">
        <f t="shared" ca="1" si="120"/>
        <v>1</v>
      </c>
      <c r="E7603" cm="1">
        <f t="array" aca="1" ref="E7603" ca="1">IF(F7603&lt;&gt;"",INDIRECT("'"&amp;F7603&amp;"'!"&amp;G7603),"")</f>
        <v>0</v>
      </c>
      <c r="F7603" s="1175" t="s">
        <v>3614</v>
      </c>
      <c r="G7603" t="s">
        <v>5708</v>
      </c>
    </row>
    <row r="7604" spans="1:18" ht="15" customHeight="1">
      <c r="A7604">
        <v>7599</v>
      </c>
      <c r="B7604" s="7">
        <f>'EstExp 11-19'!H349</f>
        <v>0</v>
      </c>
      <c r="C7604" s="2" t="s">
        <v>5428</v>
      </c>
      <c r="D7604" t="b">
        <f t="shared" ca="1" si="120"/>
        <v>1</v>
      </c>
      <c r="E7604" cm="1">
        <f t="array" aca="1" ref="E7604" ca="1">IF(F7604&lt;&gt;"",INDIRECT("'"&amp;F7604&amp;"'!"&amp;G7604),"")</f>
        <v>0</v>
      </c>
      <c r="F7604" s="1175" t="s">
        <v>3614</v>
      </c>
      <c r="G7604" t="s">
        <v>5709</v>
      </c>
    </row>
    <row r="7605" spans="1:18" ht="15" customHeight="1">
      <c r="A7605">
        <v>7600</v>
      </c>
      <c r="B7605" s="7">
        <f>'EstExp 11-19'!H350</f>
        <v>0</v>
      </c>
      <c r="C7605" s="2" t="s">
        <v>5428</v>
      </c>
      <c r="D7605" t="b">
        <f t="shared" ca="1" si="120"/>
        <v>1</v>
      </c>
      <c r="E7605" cm="1">
        <f t="array" aca="1" ref="E7605" ca="1">IF(F7605&lt;&gt;"",INDIRECT("'"&amp;F7605&amp;"'!"&amp;G7605),"")</f>
        <v>0</v>
      </c>
      <c r="F7605" s="1175" t="s">
        <v>3614</v>
      </c>
      <c r="G7605" t="s">
        <v>5710</v>
      </c>
    </row>
    <row r="7606" spans="1:18">
      <c r="A7606">
        <v>7601</v>
      </c>
      <c r="B7606" s="7">
        <f>'EstExp 11-19'!H351</f>
        <v>0</v>
      </c>
      <c r="C7606" s="2" t="s">
        <v>5428</v>
      </c>
      <c r="D7606" t="b">
        <f t="shared" ca="1" si="120"/>
        <v>1</v>
      </c>
      <c r="E7606" cm="1">
        <f t="array" aca="1" ref="E7606" ca="1">IF(F7606&lt;&gt;"",INDIRECT("'"&amp;F7606&amp;"'!"&amp;G7606),"")</f>
        <v>0</v>
      </c>
      <c r="F7606" s="1175" t="s">
        <v>3614</v>
      </c>
      <c r="G7606" t="s">
        <v>5711</v>
      </c>
      <c r="R7606" s="1175"/>
    </row>
    <row r="7607" spans="1:18">
      <c r="A7607">
        <v>7602</v>
      </c>
      <c r="B7607" s="7">
        <f>'EstExp 11-19'!H352</f>
        <v>0</v>
      </c>
      <c r="C7607" s="2" t="s">
        <v>5428</v>
      </c>
      <c r="D7607" t="b">
        <f t="shared" ca="1" si="120"/>
        <v>1</v>
      </c>
      <c r="E7607" cm="1">
        <f t="array" aca="1" ref="E7607" ca="1">IF(F7607&lt;&gt;"",INDIRECT("'"&amp;F7607&amp;"'!"&amp;G7607),"")</f>
        <v>0</v>
      </c>
      <c r="F7607" s="1175" t="s">
        <v>3614</v>
      </c>
      <c r="G7607" t="s">
        <v>5712</v>
      </c>
      <c r="R7607" s="1175"/>
    </row>
    <row r="7608" spans="1:18">
      <c r="A7608">
        <v>7603</v>
      </c>
      <c r="B7608" s="7">
        <f>'EstExp 11-19'!H353</f>
        <v>0</v>
      </c>
      <c r="C7608" s="2" t="s">
        <v>5428</v>
      </c>
      <c r="D7608" t="b">
        <f t="shared" ca="1" si="120"/>
        <v>1</v>
      </c>
      <c r="E7608" cm="1">
        <f t="array" aca="1" ref="E7608" ca="1">IF(F7608&lt;&gt;"",INDIRECT("'"&amp;F7608&amp;"'!"&amp;G7608),"")</f>
        <v>0</v>
      </c>
      <c r="F7608" s="1175" t="s">
        <v>3614</v>
      </c>
      <c r="G7608" t="s">
        <v>5713</v>
      </c>
      <c r="R7608" s="1175"/>
    </row>
    <row r="7609" spans="1:18">
      <c r="A7609">
        <v>7604</v>
      </c>
      <c r="B7609" s="7">
        <f>'EstExp 11-19'!H355</f>
        <v>0</v>
      </c>
      <c r="C7609" s="2" t="s">
        <v>5428</v>
      </c>
      <c r="D7609" t="b">
        <f t="shared" ca="1" si="120"/>
        <v>1</v>
      </c>
      <c r="E7609" cm="1">
        <f t="array" aca="1" ref="E7609" ca="1">IF(F7609&lt;&gt;"",INDIRECT("'"&amp;F7609&amp;"'!"&amp;G7609),"")</f>
        <v>0</v>
      </c>
      <c r="F7609" s="1175" t="s">
        <v>3614</v>
      </c>
      <c r="G7609" t="s">
        <v>5714</v>
      </c>
      <c r="R7609" s="1175"/>
    </row>
    <row r="7610" spans="1:18">
      <c r="A7610">
        <v>7605</v>
      </c>
      <c r="B7610" s="7">
        <f>'EstExp 11-19'!H356</f>
        <v>0</v>
      </c>
      <c r="C7610" s="2" t="s">
        <v>5428</v>
      </c>
      <c r="D7610" t="b">
        <f t="shared" ca="1" si="120"/>
        <v>1</v>
      </c>
      <c r="E7610" cm="1">
        <f t="array" aca="1" ref="E7610" ca="1">IF(F7610&lt;&gt;"",INDIRECT("'"&amp;F7610&amp;"'!"&amp;G7610),"")</f>
        <v>0</v>
      </c>
      <c r="F7610" s="1175" t="s">
        <v>3614</v>
      </c>
      <c r="G7610" t="s">
        <v>5715</v>
      </c>
      <c r="R7610" s="1175"/>
    </row>
    <row r="7611" spans="1:18">
      <c r="A7611">
        <v>7606</v>
      </c>
      <c r="B7611" s="7">
        <f>'EstExp 11-19'!H357</f>
        <v>0</v>
      </c>
      <c r="C7611" s="2" t="s">
        <v>5428</v>
      </c>
      <c r="D7611" t="b">
        <f t="shared" ca="1" si="120"/>
        <v>1</v>
      </c>
      <c r="E7611" cm="1">
        <f t="array" aca="1" ref="E7611" ca="1">IF(F7611&lt;&gt;"",INDIRECT("'"&amp;F7611&amp;"'!"&amp;G7611),"")</f>
        <v>0</v>
      </c>
      <c r="F7611" s="1175" t="s">
        <v>3614</v>
      </c>
      <c r="G7611" t="s">
        <v>5716</v>
      </c>
      <c r="R7611" s="1175"/>
    </row>
    <row r="7612" spans="1:18">
      <c r="A7612">
        <v>7607</v>
      </c>
      <c r="B7612" s="7">
        <f>'EstExp 11-19'!H358</f>
        <v>0</v>
      </c>
      <c r="C7612" s="2" t="s">
        <v>5428</v>
      </c>
      <c r="D7612" t="b">
        <f t="shared" ca="1" si="120"/>
        <v>1</v>
      </c>
      <c r="E7612" cm="1">
        <f t="array" aca="1" ref="E7612" ca="1">IF(F7612&lt;&gt;"",INDIRECT("'"&amp;F7612&amp;"'!"&amp;G7612),"")</f>
        <v>0</v>
      </c>
      <c r="F7612" s="1175" t="s">
        <v>3614</v>
      </c>
      <c r="G7612" t="s">
        <v>5717</v>
      </c>
      <c r="R7612" s="1175"/>
    </row>
    <row r="7613" spans="1:18">
      <c r="A7613">
        <v>7608</v>
      </c>
      <c r="B7613" s="7">
        <f>'EstExp 11-19'!H360</f>
        <v>0</v>
      </c>
      <c r="C7613" s="2" t="s">
        <v>5428</v>
      </c>
      <c r="D7613" t="b">
        <f t="shared" ca="1" si="120"/>
        <v>1</v>
      </c>
      <c r="E7613" cm="1">
        <f t="array" aca="1" ref="E7613" ca="1">IF(F7613&lt;&gt;"",INDIRECT("'"&amp;F7613&amp;"'!"&amp;G7613),"")</f>
        <v>0</v>
      </c>
      <c r="F7613" s="1175" t="s">
        <v>3614</v>
      </c>
      <c r="G7613" t="s">
        <v>5718</v>
      </c>
      <c r="R7613" s="1175"/>
    </row>
    <row r="7614" spans="1:18">
      <c r="A7614">
        <v>7609</v>
      </c>
      <c r="B7614" s="7">
        <f>'EstExp 11-19'!H361</f>
        <v>0</v>
      </c>
      <c r="C7614" s="2" t="s">
        <v>5428</v>
      </c>
      <c r="D7614" t="b">
        <f t="shared" ca="1" si="120"/>
        <v>1</v>
      </c>
      <c r="E7614" cm="1">
        <f t="array" aca="1" ref="E7614" ca="1">IF(F7614&lt;&gt;"",INDIRECT("'"&amp;F7614&amp;"'!"&amp;G7614),"")</f>
        <v>0</v>
      </c>
      <c r="F7614" s="1175" t="s">
        <v>3614</v>
      </c>
      <c r="G7614" t="s">
        <v>5719</v>
      </c>
      <c r="R7614" s="1175"/>
    </row>
    <row r="7615" spans="1:18">
      <c r="A7615">
        <v>7610</v>
      </c>
      <c r="B7615" s="7">
        <f>'EstExp 11-19'!H362</f>
        <v>0</v>
      </c>
      <c r="C7615" s="2" t="s">
        <v>5428</v>
      </c>
      <c r="D7615" t="b">
        <f t="shared" ca="1" si="120"/>
        <v>1</v>
      </c>
      <c r="E7615" cm="1">
        <f t="array" aca="1" ref="E7615" ca="1">IF(F7615&lt;&gt;"",INDIRECT("'"&amp;F7615&amp;"'!"&amp;G7615),"")</f>
        <v>0</v>
      </c>
      <c r="F7615" s="1175" t="s">
        <v>3614</v>
      </c>
      <c r="G7615" t="s">
        <v>5720</v>
      </c>
      <c r="R7615" s="1175"/>
    </row>
    <row r="7616" spans="1:18">
      <c r="A7616">
        <v>7611</v>
      </c>
      <c r="B7616" s="7">
        <f>'EstExp 11-19'!H367</f>
        <v>0</v>
      </c>
      <c r="C7616" s="2" t="s">
        <v>5428</v>
      </c>
      <c r="D7616" t="b">
        <f t="shared" ca="1" si="120"/>
        <v>1</v>
      </c>
      <c r="E7616" cm="1">
        <f t="array" aca="1" ref="E7616" ca="1">IF(F7616&lt;&gt;"",INDIRECT("'"&amp;F7616&amp;"'!"&amp;G7616),"")</f>
        <v>0</v>
      </c>
      <c r="F7616" s="1175" t="s">
        <v>3614</v>
      </c>
      <c r="G7616" t="s">
        <v>5721</v>
      </c>
      <c r="R7616" s="1175"/>
    </row>
    <row r="7617" spans="1:18">
      <c r="A7617">
        <v>7612</v>
      </c>
      <c r="B7617" s="7">
        <f>'EstExp 11-19'!H368</f>
        <v>0</v>
      </c>
      <c r="C7617" s="2" t="s">
        <v>5428</v>
      </c>
      <c r="D7617" t="b">
        <f t="shared" ca="1" si="120"/>
        <v>1</v>
      </c>
      <c r="E7617" cm="1">
        <f t="array" aca="1" ref="E7617" ca="1">IF(F7617&lt;&gt;"",INDIRECT("'"&amp;F7617&amp;"'!"&amp;G7617),"")</f>
        <v>0</v>
      </c>
      <c r="F7617" s="1175" t="s">
        <v>3614</v>
      </c>
      <c r="G7617" t="s">
        <v>5722</v>
      </c>
      <c r="R7617" s="1175"/>
    </row>
    <row r="7618" spans="1:18">
      <c r="A7618">
        <v>7613</v>
      </c>
      <c r="B7618" s="7">
        <f>'EstExp 11-19'!H369</f>
        <v>0</v>
      </c>
      <c r="C7618" s="2" t="s">
        <v>5428</v>
      </c>
      <c r="D7618" t="b">
        <f t="shared" ca="1" si="120"/>
        <v>1</v>
      </c>
      <c r="E7618" cm="1">
        <f t="array" aca="1" ref="E7618" ca="1">IF(F7618&lt;&gt;"",INDIRECT("'"&amp;F7618&amp;"'!"&amp;G7618),"")</f>
        <v>0</v>
      </c>
      <c r="F7618" s="1175" t="s">
        <v>3614</v>
      </c>
      <c r="G7618" t="s">
        <v>5723</v>
      </c>
      <c r="R7618" s="1175"/>
    </row>
    <row r="7619" spans="1:18">
      <c r="A7619">
        <v>7614</v>
      </c>
      <c r="B7619" s="7">
        <f>'EstExp 11-19'!H371</f>
        <v>0</v>
      </c>
      <c r="C7619" s="2" t="s">
        <v>5428</v>
      </c>
      <c r="D7619" t="b">
        <f t="shared" ca="1" si="120"/>
        <v>1</v>
      </c>
      <c r="E7619" cm="1">
        <f t="array" aca="1" ref="E7619" ca="1">IF(F7619&lt;&gt;"",INDIRECT("'"&amp;F7619&amp;"'!"&amp;G7619),"")</f>
        <v>0</v>
      </c>
      <c r="F7619" s="1175" t="s">
        <v>3614</v>
      </c>
      <c r="G7619" t="s">
        <v>5724</v>
      </c>
      <c r="R7619" s="1175"/>
    </row>
    <row r="7620" spans="1:18">
      <c r="A7620">
        <v>7615</v>
      </c>
      <c r="B7620" s="7">
        <f>'EstExp 11-19'!H372</f>
        <v>0</v>
      </c>
      <c r="C7620" s="2" t="s">
        <v>5428</v>
      </c>
      <c r="D7620" t="b">
        <f t="shared" ca="1" si="120"/>
        <v>1</v>
      </c>
      <c r="E7620" cm="1">
        <f t="array" aca="1" ref="E7620" ca="1">IF(F7620&lt;&gt;"",INDIRECT("'"&amp;F7620&amp;"'!"&amp;G7620),"")</f>
        <v>0</v>
      </c>
      <c r="F7620" s="1175" t="s">
        <v>3614</v>
      </c>
      <c r="G7620" t="s">
        <v>5725</v>
      </c>
      <c r="R7620" s="1175"/>
    </row>
    <row r="7621" spans="1:18" ht="15" customHeight="1">
      <c r="A7621">
        <v>7616</v>
      </c>
      <c r="B7621" s="7">
        <f>'EstExp 11-19'!H374</f>
        <v>0</v>
      </c>
      <c r="C7621" s="2" t="s">
        <v>5428</v>
      </c>
      <c r="D7621" t="b">
        <f t="shared" ref="D7621:D7638" ca="1" si="121">E7621=B7621</f>
        <v>1</v>
      </c>
      <c r="E7621" cm="1">
        <f t="array" aca="1" ref="E7621" ca="1">IF(F7621&lt;&gt;"",INDIRECT("'"&amp;F7621&amp;"'!"&amp;G7621),"")</f>
        <v>0</v>
      </c>
      <c r="F7621" s="1175" t="s">
        <v>3614</v>
      </c>
      <c r="G7621" t="s">
        <v>5726</v>
      </c>
      <c r="H7621" s="3"/>
      <c r="I7621" s="3"/>
      <c r="J7621" s="3"/>
    </row>
    <row r="7622" spans="1:18" ht="15" customHeight="1">
      <c r="A7622">
        <v>7617</v>
      </c>
      <c r="B7622" s="7">
        <f>'EstExp 11-19'!H375</f>
        <v>0</v>
      </c>
      <c r="C7622" s="2" t="s">
        <v>5428</v>
      </c>
      <c r="D7622" t="b">
        <f t="shared" ca="1" si="121"/>
        <v>1</v>
      </c>
      <c r="E7622" cm="1">
        <f t="array" aca="1" ref="E7622" ca="1">IF(F7622&lt;&gt;"",INDIRECT("'"&amp;F7622&amp;"'!"&amp;G7622),"")</f>
        <v>0</v>
      </c>
      <c r="F7622" s="1175" t="s">
        <v>3614</v>
      </c>
      <c r="G7622" t="s">
        <v>5727</v>
      </c>
      <c r="H7622" s="3"/>
      <c r="I7622" s="3"/>
      <c r="J7622" s="3"/>
    </row>
    <row r="7623" spans="1:18" ht="15" customHeight="1">
      <c r="A7623">
        <v>7618</v>
      </c>
      <c r="B7623" s="7">
        <f>'EstExp 11-19'!H376</f>
        <v>0</v>
      </c>
      <c r="C7623" s="2" t="s">
        <v>5428</v>
      </c>
      <c r="D7623" t="b">
        <f t="shared" ca="1" si="121"/>
        <v>1</v>
      </c>
      <c r="E7623" cm="1">
        <f t="array" aca="1" ref="E7623" ca="1">IF(F7623&lt;&gt;"",INDIRECT("'"&amp;F7623&amp;"'!"&amp;G7623),"")</f>
        <v>0</v>
      </c>
      <c r="F7623" s="1175" t="s">
        <v>3614</v>
      </c>
      <c r="G7623" t="s">
        <v>5728</v>
      </c>
      <c r="H7623" s="3"/>
      <c r="I7623" s="3"/>
      <c r="J7623" s="3"/>
    </row>
    <row r="7624" spans="1:18" ht="15" customHeight="1">
      <c r="A7624">
        <v>7619</v>
      </c>
      <c r="B7624" s="7">
        <f>'EstExp 11-19'!H377</f>
        <v>0</v>
      </c>
      <c r="C7624" s="2" t="s">
        <v>5428</v>
      </c>
      <c r="D7624" t="b">
        <f t="shared" ca="1" si="121"/>
        <v>1</v>
      </c>
      <c r="E7624" cm="1">
        <f t="array" aca="1" ref="E7624" ca="1">IF(F7624&lt;&gt;"",INDIRECT("'"&amp;F7624&amp;"'!"&amp;G7624),"")</f>
        <v>0</v>
      </c>
      <c r="F7624" s="1175" t="s">
        <v>3614</v>
      </c>
      <c r="G7624" t="s">
        <v>5729</v>
      </c>
      <c r="H7624" s="3"/>
      <c r="I7624" s="3"/>
      <c r="J7624" s="3"/>
    </row>
    <row r="7625" spans="1:18" ht="15" customHeight="1">
      <c r="A7625">
        <v>7620</v>
      </c>
      <c r="B7625" s="7">
        <f>'EstExp 11-19'!H378</f>
        <v>0</v>
      </c>
      <c r="C7625" s="2" t="s">
        <v>5428</v>
      </c>
      <c r="D7625" t="b">
        <f t="shared" ca="1" si="121"/>
        <v>1</v>
      </c>
      <c r="E7625" cm="1">
        <f t="array" aca="1" ref="E7625" ca="1">IF(F7625&lt;&gt;"",INDIRECT("'"&amp;F7625&amp;"'!"&amp;G7625),"")</f>
        <v>0</v>
      </c>
      <c r="F7625" s="1175" t="s">
        <v>3614</v>
      </c>
      <c r="G7625" t="s">
        <v>5730</v>
      </c>
      <c r="H7625" s="3"/>
      <c r="I7625" s="3"/>
      <c r="J7625" s="3"/>
    </row>
    <row r="7626" spans="1:18" ht="15" customHeight="1">
      <c r="A7626">
        <v>7621</v>
      </c>
      <c r="B7626" s="7">
        <f>'EstExp 11-19'!H380</f>
        <v>0</v>
      </c>
      <c r="C7626" s="2" t="s">
        <v>5428</v>
      </c>
      <c r="D7626" t="b">
        <f t="shared" ca="1" si="121"/>
        <v>1</v>
      </c>
      <c r="E7626" cm="1">
        <f t="array" aca="1" ref="E7626" ca="1">IF(F7626&lt;&gt;"",INDIRECT("'"&amp;F7626&amp;"'!"&amp;G7626),"")</f>
        <v>0</v>
      </c>
      <c r="F7626" s="1175" t="s">
        <v>3614</v>
      </c>
      <c r="G7626" t="s">
        <v>5731</v>
      </c>
      <c r="H7626" s="3"/>
      <c r="I7626" s="3"/>
      <c r="J7626" s="3"/>
    </row>
    <row r="7627" spans="1:18">
      <c r="A7627">
        <v>7622</v>
      </c>
      <c r="B7627" s="7">
        <f>'EstExp 11-19'!H381</f>
        <v>0</v>
      </c>
      <c r="C7627" s="2" t="s">
        <v>5428</v>
      </c>
      <c r="D7627" t="b">
        <f t="shared" ca="1" si="121"/>
        <v>1</v>
      </c>
      <c r="E7627" cm="1">
        <f t="array" aca="1" ref="E7627" ca="1">IF(F7627&lt;&gt;"",INDIRECT("'"&amp;F7627&amp;"'!"&amp;G7627),"")</f>
        <v>0</v>
      </c>
      <c r="F7627" s="1175" t="s">
        <v>3614</v>
      </c>
      <c r="G7627" t="s">
        <v>5732</v>
      </c>
      <c r="R7627" s="1175"/>
    </row>
    <row r="7628" spans="1:18">
      <c r="A7628">
        <v>7623</v>
      </c>
      <c r="B7628" s="7">
        <f>'EstExp 11-19'!H382</f>
        <v>0</v>
      </c>
      <c r="C7628" s="2" t="s">
        <v>5428</v>
      </c>
      <c r="D7628" t="b">
        <f t="shared" ca="1" si="121"/>
        <v>1</v>
      </c>
      <c r="E7628" cm="1">
        <f t="array" aca="1" ref="E7628" ca="1">IF(F7628&lt;&gt;"",INDIRECT("'"&amp;F7628&amp;"'!"&amp;G7628),"")</f>
        <v>0</v>
      </c>
      <c r="F7628" s="1175" t="s">
        <v>3614</v>
      </c>
      <c r="G7628" t="s">
        <v>5733</v>
      </c>
      <c r="R7628" s="1175"/>
    </row>
    <row r="7629" spans="1:18">
      <c r="A7629">
        <v>7624</v>
      </c>
      <c r="B7629" s="7">
        <f>'EstExp 11-19'!H383</f>
        <v>0</v>
      </c>
      <c r="C7629" s="2" t="s">
        <v>5428</v>
      </c>
      <c r="D7629" t="b">
        <f t="shared" ca="1" si="121"/>
        <v>1</v>
      </c>
      <c r="E7629" cm="1">
        <f t="array" aca="1" ref="E7629" ca="1">IF(F7629&lt;&gt;"",INDIRECT("'"&amp;F7629&amp;"'!"&amp;G7629),"")</f>
        <v>0</v>
      </c>
      <c r="F7629" s="1175" t="s">
        <v>3614</v>
      </c>
      <c r="G7629" t="s">
        <v>5734</v>
      </c>
      <c r="R7629" s="1175"/>
    </row>
    <row r="7630" spans="1:18">
      <c r="A7630">
        <v>7625</v>
      </c>
      <c r="B7630" s="7">
        <f>'EstExp 11-19'!H384</f>
        <v>0</v>
      </c>
      <c r="C7630" s="2" t="s">
        <v>5428</v>
      </c>
      <c r="D7630" t="b">
        <f t="shared" ca="1" si="121"/>
        <v>1</v>
      </c>
      <c r="E7630" cm="1">
        <f t="array" aca="1" ref="E7630" ca="1">IF(F7630&lt;&gt;"",INDIRECT("'"&amp;F7630&amp;"'!"&amp;G7630),"")</f>
        <v>0</v>
      </c>
      <c r="F7630" s="1175" t="s">
        <v>3614</v>
      </c>
      <c r="G7630" t="s">
        <v>5735</v>
      </c>
      <c r="R7630" s="1175"/>
    </row>
    <row r="7631" spans="1:18">
      <c r="A7631">
        <v>7626</v>
      </c>
      <c r="B7631" s="7">
        <f>'EstExp 11-19'!H385</f>
        <v>0</v>
      </c>
      <c r="C7631" s="2" t="s">
        <v>5428</v>
      </c>
      <c r="D7631" t="b">
        <f t="shared" ca="1" si="121"/>
        <v>1</v>
      </c>
      <c r="E7631" cm="1">
        <f t="array" aca="1" ref="E7631" ca="1">IF(F7631&lt;&gt;"",INDIRECT("'"&amp;F7631&amp;"'!"&amp;G7631),"")</f>
        <v>0</v>
      </c>
      <c r="F7631" s="1175" t="s">
        <v>3614</v>
      </c>
      <c r="G7631" t="s">
        <v>5736</v>
      </c>
      <c r="R7631" s="1175"/>
    </row>
    <row r="7632" spans="1:18">
      <c r="A7632">
        <v>7627</v>
      </c>
      <c r="B7632" s="7">
        <f>'EstExp 11-19'!H386</f>
        <v>0</v>
      </c>
      <c r="C7632" s="2" t="s">
        <v>5428</v>
      </c>
      <c r="D7632" t="b">
        <f t="shared" ca="1" si="121"/>
        <v>1</v>
      </c>
      <c r="E7632" cm="1">
        <f t="array" aca="1" ref="E7632" ca="1">IF(F7632&lt;&gt;"",INDIRECT("'"&amp;F7632&amp;"'!"&amp;G7632),"")</f>
        <v>0</v>
      </c>
      <c r="F7632" s="1175" t="s">
        <v>3614</v>
      </c>
      <c r="G7632" t="s">
        <v>5737</v>
      </c>
      <c r="R7632" s="1175"/>
    </row>
    <row r="7633" spans="1:18" ht="15" customHeight="1">
      <c r="A7633">
        <v>7628</v>
      </c>
      <c r="B7633" s="7">
        <f>'EstExp 11-19'!H387</f>
        <v>0</v>
      </c>
      <c r="C7633" s="2" t="s">
        <v>5428</v>
      </c>
      <c r="D7633" t="b">
        <f t="shared" ca="1" si="121"/>
        <v>1</v>
      </c>
      <c r="E7633" cm="1">
        <f t="array" aca="1" ref="E7633" ca="1">IF(F7633&lt;&gt;"",INDIRECT("'"&amp;F7633&amp;"'!"&amp;G7633),"")</f>
        <v>0</v>
      </c>
      <c r="F7633" s="1175" t="s">
        <v>3614</v>
      </c>
      <c r="G7633" t="s">
        <v>5738</v>
      </c>
    </row>
    <row r="7634" spans="1:18" ht="15" customHeight="1">
      <c r="A7634">
        <v>7629</v>
      </c>
      <c r="B7634" s="7">
        <f>'EstExp 11-19'!H388</f>
        <v>0</v>
      </c>
      <c r="C7634" s="2" t="s">
        <v>5428</v>
      </c>
      <c r="D7634" t="b">
        <f t="shared" ca="1" si="121"/>
        <v>1</v>
      </c>
      <c r="E7634" cm="1">
        <f t="array" aca="1" ref="E7634" ca="1">IF(F7634&lt;&gt;"",INDIRECT("'"&amp;F7634&amp;"'!"&amp;G7634),"")</f>
        <v>0</v>
      </c>
      <c r="F7634" s="1175" t="s">
        <v>3614</v>
      </c>
      <c r="G7634" t="s">
        <v>5739</v>
      </c>
      <c r="H7634" s="3"/>
      <c r="I7634" s="3"/>
      <c r="J7634" s="3"/>
    </row>
    <row r="7635" spans="1:18" ht="15" customHeight="1">
      <c r="A7635">
        <v>7630</v>
      </c>
      <c r="B7635" s="7">
        <f>'EstExp 11-19'!H393</f>
        <v>0</v>
      </c>
      <c r="C7635" s="2" t="s">
        <v>5428</v>
      </c>
      <c r="D7635" t="b">
        <f t="shared" ca="1" si="121"/>
        <v>1</v>
      </c>
      <c r="E7635" cm="1">
        <f t="array" aca="1" ref="E7635" ca="1">IF(F7635&lt;&gt;"",INDIRECT("'"&amp;F7635&amp;"'!"&amp;G7635),"")</f>
        <v>0</v>
      </c>
      <c r="F7635" s="1175" t="s">
        <v>3614</v>
      </c>
      <c r="G7635" t="s">
        <v>5740</v>
      </c>
      <c r="H7635" s="3"/>
      <c r="I7635" s="3"/>
      <c r="J7635" s="3"/>
    </row>
    <row r="7636" spans="1:18" ht="15" customHeight="1">
      <c r="A7636">
        <v>7631</v>
      </c>
      <c r="B7636" s="7">
        <f>'EstExp 11-19'!H394</f>
        <v>0</v>
      </c>
      <c r="C7636" s="2" t="s">
        <v>5428</v>
      </c>
      <c r="D7636" t="b">
        <f t="shared" ca="1" si="121"/>
        <v>1</v>
      </c>
      <c r="E7636" cm="1">
        <f t="array" aca="1" ref="E7636" ca="1">IF(F7636&lt;&gt;"",INDIRECT("'"&amp;F7636&amp;"'!"&amp;G7636),"")</f>
        <v>0</v>
      </c>
      <c r="F7636" s="1175" t="s">
        <v>3614</v>
      </c>
      <c r="G7636" t="s">
        <v>5741</v>
      </c>
      <c r="H7636" s="3"/>
      <c r="I7636" s="3"/>
      <c r="J7636" s="3"/>
    </row>
    <row r="7637" spans="1:18" ht="15" customHeight="1">
      <c r="A7637">
        <v>7632</v>
      </c>
      <c r="B7637" s="7">
        <f>'EstExp 11-19'!H395</f>
        <v>0</v>
      </c>
      <c r="C7637" s="2" t="s">
        <v>5428</v>
      </c>
      <c r="D7637" t="b">
        <f t="shared" ca="1" si="121"/>
        <v>1</v>
      </c>
      <c r="E7637" cm="1">
        <f t="array" aca="1" ref="E7637" ca="1">IF(F7637&lt;&gt;"",INDIRECT("'"&amp;F7637&amp;"'!"&amp;G7637),"")</f>
        <v>0</v>
      </c>
      <c r="F7637" s="1175" t="s">
        <v>3614</v>
      </c>
      <c r="G7637" t="s">
        <v>5742</v>
      </c>
      <c r="H7637" s="3"/>
      <c r="I7637" s="3"/>
      <c r="J7637" s="3"/>
    </row>
    <row r="7638" spans="1:18" ht="15" customHeight="1">
      <c r="A7638">
        <v>7633</v>
      </c>
      <c r="B7638" s="7">
        <f>'EstExp 11-19'!H396</f>
        <v>0</v>
      </c>
      <c r="C7638" s="2" t="s">
        <v>5428</v>
      </c>
      <c r="D7638" t="b">
        <f t="shared" ca="1" si="121"/>
        <v>1</v>
      </c>
      <c r="E7638" cm="1">
        <f t="array" aca="1" ref="E7638" ca="1">IF(F7638&lt;&gt;"",INDIRECT("'"&amp;F7638&amp;"'!"&amp;G7638),"")</f>
        <v>0</v>
      </c>
      <c r="F7638" s="1175" t="s">
        <v>3614</v>
      </c>
      <c r="G7638" t="s">
        <v>5743</v>
      </c>
      <c r="H7638" s="3"/>
      <c r="I7638" s="3"/>
      <c r="J7638" s="3"/>
    </row>
    <row r="7639" spans="1:18" ht="15.75" customHeight="1">
      <c r="A7639" s="1">
        <v>7634</v>
      </c>
      <c r="B7639" s="7"/>
      <c r="C7639" s="2" t="s">
        <v>5744</v>
      </c>
      <c r="E7639" t="str" cm="1">
        <f t="array" aca="1" ref="E7639" ca="1">IF(F7639&lt;&gt;"",INDIRECT("'"&amp;F7639&amp;"'!"&amp;G7639),"")</f>
        <v/>
      </c>
      <c r="F7639" s="550"/>
      <c r="R7639" s="1175"/>
    </row>
    <row r="7640" spans="1:18" ht="15" customHeight="1">
      <c r="A7640">
        <v>7635</v>
      </c>
      <c r="B7640" s="7">
        <f>'EstExp 11-19'!H398</f>
        <v>0</v>
      </c>
      <c r="C7640" s="2" t="s">
        <v>5428</v>
      </c>
      <c r="D7640" t="b">
        <f t="shared" ref="D7640:D7671" ca="1" si="122">E7640=B7640</f>
        <v>1</v>
      </c>
      <c r="E7640" cm="1">
        <f t="array" aca="1" ref="E7640" ca="1">IF(F7640&lt;&gt;"",INDIRECT("'"&amp;F7640&amp;"'!"&amp;G7640),"")</f>
        <v>0</v>
      </c>
      <c r="F7640" s="1175" t="s">
        <v>3614</v>
      </c>
      <c r="G7640" t="s">
        <v>5745</v>
      </c>
      <c r="H7640" s="3"/>
      <c r="I7640" s="3"/>
      <c r="J7640" s="3"/>
    </row>
    <row r="7641" spans="1:18" ht="15" customHeight="1">
      <c r="A7641">
        <v>7636</v>
      </c>
      <c r="B7641" s="7">
        <f>'EstExp 11-19'!H399</f>
        <v>0</v>
      </c>
      <c r="C7641" s="2" t="s">
        <v>5428</v>
      </c>
      <c r="D7641" t="b">
        <f t="shared" ca="1" si="122"/>
        <v>1</v>
      </c>
      <c r="E7641" cm="1">
        <f t="array" aca="1" ref="E7641" ca="1">IF(F7641&lt;&gt;"",INDIRECT("'"&amp;F7641&amp;"'!"&amp;G7641),"")</f>
        <v>0</v>
      </c>
      <c r="F7641" s="1175" t="s">
        <v>3614</v>
      </c>
      <c r="G7641" t="s">
        <v>5746</v>
      </c>
      <c r="H7641" s="3"/>
      <c r="I7641" s="3"/>
      <c r="J7641" s="3"/>
    </row>
    <row r="7642" spans="1:18" ht="15" customHeight="1">
      <c r="A7642">
        <v>7637</v>
      </c>
      <c r="B7642" s="7">
        <f>'EstExp 11-19'!H400</f>
        <v>0</v>
      </c>
      <c r="C7642" s="2" t="s">
        <v>5428</v>
      </c>
      <c r="D7642" t="b">
        <f t="shared" ca="1" si="122"/>
        <v>1</v>
      </c>
      <c r="E7642" cm="1">
        <f t="array" aca="1" ref="E7642" ca="1">IF(F7642&lt;&gt;"",INDIRECT("'"&amp;F7642&amp;"'!"&amp;G7642),"")</f>
        <v>0</v>
      </c>
      <c r="F7642" s="1175" t="s">
        <v>3614</v>
      </c>
      <c r="G7642" t="s">
        <v>5747</v>
      </c>
      <c r="H7642" s="3"/>
      <c r="I7642" s="3"/>
      <c r="J7642" s="3"/>
    </row>
    <row r="7643" spans="1:18" ht="15" customHeight="1">
      <c r="A7643">
        <v>7638</v>
      </c>
      <c r="B7643" s="7">
        <f>'EstExp 11-19'!H401</f>
        <v>0</v>
      </c>
      <c r="C7643" s="2" t="s">
        <v>5428</v>
      </c>
      <c r="D7643" t="b">
        <f t="shared" ca="1" si="122"/>
        <v>1</v>
      </c>
      <c r="E7643" cm="1">
        <f t="array" aca="1" ref="E7643" ca="1">IF(F7643&lt;&gt;"",INDIRECT("'"&amp;F7643&amp;"'!"&amp;G7643),"")</f>
        <v>0</v>
      </c>
      <c r="F7643" s="1175" t="s">
        <v>3614</v>
      </c>
      <c r="G7643" t="s">
        <v>5748</v>
      </c>
      <c r="H7643" s="3"/>
      <c r="I7643" s="3"/>
      <c r="J7643" s="3"/>
    </row>
    <row r="7644" spans="1:18" ht="15" customHeight="1">
      <c r="A7644">
        <v>7639</v>
      </c>
      <c r="B7644" s="7">
        <f>'EstExp 11-19'!H402</f>
        <v>0</v>
      </c>
      <c r="C7644" s="2" t="s">
        <v>5428</v>
      </c>
      <c r="D7644" t="b">
        <f t="shared" ca="1" si="122"/>
        <v>1</v>
      </c>
      <c r="E7644" cm="1">
        <f t="array" aca="1" ref="E7644" ca="1">IF(F7644&lt;&gt;"",INDIRECT("'"&amp;F7644&amp;"'!"&amp;G7644),"")</f>
        <v>0</v>
      </c>
      <c r="F7644" s="1175" t="s">
        <v>3614</v>
      </c>
      <c r="G7644" t="s">
        <v>5749</v>
      </c>
      <c r="H7644" s="3"/>
      <c r="I7644" s="3"/>
      <c r="J7644" s="3"/>
    </row>
    <row r="7645" spans="1:18" ht="15" customHeight="1">
      <c r="A7645">
        <v>7640</v>
      </c>
      <c r="B7645" s="7">
        <f>'EstExp 11-19'!H403</f>
        <v>0</v>
      </c>
      <c r="C7645" s="2" t="s">
        <v>5428</v>
      </c>
      <c r="D7645" t="b">
        <f t="shared" ca="1" si="122"/>
        <v>1</v>
      </c>
      <c r="E7645" cm="1">
        <f t="array" aca="1" ref="E7645" ca="1">IF(F7645&lt;&gt;"",INDIRECT("'"&amp;F7645&amp;"'!"&amp;G7645),"")</f>
        <v>0</v>
      </c>
      <c r="F7645" s="1175" t="s">
        <v>3614</v>
      </c>
      <c r="G7645" t="s">
        <v>5750</v>
      </c>
      <c r="H7645" s="3"/>
      <c r="I7645" s="3"/>
      <c r="J7645" s="3"/>
    </row>
    <row r="7646" spans="1:18" ht="15" customHeight="1">
      <c r="A7646">
        <v>7641</v>
      </c>
      <c r="B7646" s="7">
        <f>'EstExp 11-19'!H404</f>
        <v>0</v>
      </c>
      <c r="C7646" s="2" t="s">
        <v>5428</v>
      </c>
      <c r="D7646" t="b">
        <f t="shared" ca="1" si="122"/>
        <v>1</v>
      </c>
      <c r="E7646" cm="1">
        <f t="array" aca="1" ref="E7646" ca="1">IF(F7646&lt;&gt;"",INDIRECT("'"&amp;F7646&amp;"'!"&amp;G7646),"")</f>
        <v>0</v>
      </c>
      <c r="F7646" s="1175" t="s">
        <v>3614</v>
      </c>
      <c r="G7646" t="s">
        <v>5751</v>
      </c>
      <c r="H7646" s="3"/>
      <c r="I7646" s="3"/>
      <c r="J7646" s="3"/>
    </row>
    <row r="7647" spans="1:18" ht="15" customHeight="1">
      <c r="A7647">
        <v>7642</v>
      </c>
      <c r="B7647" s="7">
        <f>'EstExp 11-19'!H405</f>
        <v>0</v>
      </c>
      <c r="C7647" s="2" t="s">
        <v>5428</v>
      </c>
      <c r="D7647" t="b">
        <f t="shared" ca="1" si="122"/>
        <v>1</v>
      </c>
      <c r="E7647" cm="1">
        <f t="array" aca="1" ref="E7647" ca="1">IF(F7647&lt;&gt;"",INDIRECT("'"&amp;F7647&amp;"'!"&amp;G7647),"")</f>
        <v>0</v>
      </c>
      <c r="F7647" s="1175" t="s">
        <v>3614</v>
      </c>
      <c r="G7647" t="s">
        <v>5752</v>
      </c>
      <c r="H7647" s="3"/>
      <c r="I7647" s="3"/>
      <c r="J7647" s="3"/>
    </row>
    <row r="7648" spans="1:18" ht="15" customHeight="1">
      <c r="A7648">
        <v>7643</v>
      </c>
      <c r="B7648" s="7">
        <f>'EstExp 11-19'!H406</f>
        <v>0</v>
      </c>
      <c r="C7648" s="2" t="s">
        <v>5428</v>
      </c>
      <c r="D7648" t="b">
        <f t="shared" ca="1" si="122"/>
        <v>1</v>
      </c>
      <c r="E7648" cm="1">
        <f t="array" aca="1" ref="E7648" ca="1">IF(F7648&lt;&gt;"",INDIRECT("'"&amp;F7648&amp;"'!"&amp;G7648),"")</f>
        <v>0</v>
      </c>
      <c r="F7648" s="1175" t="s">
        <v>3614</v>
      </c>
      <c r="G7648" t="s">
        <v>5753</v>
      </c>
      <c r="H7648" s="3"/>
      <c r="I7648" s="3"/>
      <c r="J7648" s="3"/>
    </row>
    <row r="7649" spans="1:10" ht="15" customHeight="1">
      <c r="A7649">
        <v>7644</v>
      </c>
      <c r="B7649" s="7">
        <f>'EstExp 11-19'!H407</f>
        <v>0</v>
      </c>
      <c r="C7649" s="2" t="s">
        <v>5428</v>
      </c>
      <c r="D7649" t="b">
        <f t="shared" ca="1" si="122"/>
        <v>1</v>
      </c>
      <c r="E7649" cm="1">
        <f t="array" aca="1" ref="E7649" ca="1">IF(F7649&lt;&gt;"",INDIRECT("'"&amp;F7649&amp;"'!"&amp;G7649),"")</f>
        <v>0</v>
      </c>
      <c r="F7649" s="1175" t="s">
        <v>3614</v>
      </c>
      <c r="G7649" t="s">
        <v>5754</v>
      </c>
      <c r="H7649" s="3"/>
      <c r="I7649" s="3"/>
      <c r="J7649" s="3"/>
    </row>
    <row r="7650" spans="1:10" ht="15" customHeight="1">
      <c r="A7650">
        <v>7645</v>
      </c>
      <c r="B7650" s="7">
        <f>'EstExp 11-19'!H408</f>
        <v>0</v>
      </c>
      <c r="C7650" s="2" t="s">
        <v>5428</v>
      </c>
      <c r="D7650" t="b">
        <f t="shared" ca="1" si="122"/>
        <v>1</v>
      </c>
      <c r="E7650" cm="1">
        <f t="array" aca="1" ref="E7650" ca="1">IF(F7650&lt;&gt;"",INDIRECT("'"&amp;F7650&amp;"'!"&amp;G7650),"")</f>
        <v>0</v>
      </c>
      <c r="F7650" s="1175" t="s">
        <v>3614</v>
      </c>
      <c r="G7650" t="s">
        <v>5755</v>
      </c>
      <c r="H7650" s="3"/>
      <c r="I7650" s="3"/>
      <c r="J7650" s="3"/>
    </row>
    <row r="7651" spans="1:10" ht="15" customHeight="1">
      <c r="A7651">
        <v>7646</v>
      </c>
      <c r="B7651" s="7">
        <f>'EstExp 11-19'!H409</f>
        <v>0</v>
      </c>
      <c r="C7651" s="2" t="s">
        <v>5428</v>
      </c>
      <c r="D7651" t="b">
        <f t="shared" ca="1" si="122"/>
        <v>1</v>
      </c>
      <c r="E7651" cm="1">
        <f t="array" aca="1" ref="E7651" ca="1">IF(F7651&lt;&gt;"",INDIRECT("'"&amp;F7651&amp;"'!"&amp;G7651),"")</f>
        <v>0</v>
      </c>
      <c r="F7651" s="1175" t="s">
        <v>3614</v>
      </c>
      <c r="G7651" t="s">
        <v>5756</v>
      </c>
      <c r="H7651" s="3"/>
      <c r="I7651" s="3"/>
      <c r="J7651" s="3"/>
    </row>
    <row r="7652" spans="1:10" ht="15" customHeight="1">
      <c r="A7652">
        <v>7647</v>
      </c>
      <c r="B7652" s="7">
        <f>'EstExp 11-19'!H410</f>
        <v>0</v>
      </c>
      <c r="C7652" s="2" t="s">
        <v>5428</v>
      </c>
      <c r="D7652" t="b">
        <f t="shared" ca="1" si="122"/>
        <v>1</v>
      </c>
      <c r="E7652" cm="1">
        <f t="array" aca="1" ref="E7652" ca="1">IF(F7652&lt;&gt;"",INDIRECT("'"&amp;F7652&amp;"'!"&amp;G7652),"")</f>
        <v>0</v>
      </c>
      <c r="F7652" s="1175" t="s">
        <v>3614</v>
      </c>
      <c r="G7652" t="s">
        <v>5757</v>
      </c>
      <c r="H7652" s="3"/>
      <c r="I7652" s="3"/>
      <c r="J7652" s="3"/>
    </row>
    <row r="7653" spans="1:10" ht="15" customHeight="1">
      <c r="A7653">
        <v>7648</v>
      </c>
      <c r="B7653" s="7">
        <f>'EstExp 11-19'!H411</f>
        <v>0</v>
      </c>
      <c r="C7653" s="2" t="s">
        <v>5428</v>
      </c>
      <c r="D7653" t="b">
        <f t="shared" ca="1" si="122"/>
        <v>1</v>
      </c>
      <c r="E7653" cm="1">
        <f t="array" aca="1" ref="E7653" ca="1">IF(F7653&lt;&gt;"",INDIRECT("'"&amp;F7653&amp;"'!"&amp;G7653),"")</f>
        <v>0</v>
      </c>
      <c r="F7653" s="1175" t="s">
        <v>3614</v>
      </c>
      <c r="G7653" t="s">
        <v>5758</v>
      </c>
      <c r="H7653" s="3"/>
      <c r="I7653" s="3"/>
      <c r="J7653" s="3"/>
    </row>
    <row r="7654" spans="1:10" ht="15" customHeight="1">
      <c r="A7654">
        <v>7649</v>
      </c>
      <c r="B7654" s="7">
        <f>'EstExp 11-19'!H412</f>
        <v>0</v>
      </c>
      <c r="C7654" s="2" t="s">
        <v>5428</v>
      </c>
      <c r="D7654" t="b">
        <f t="shared" ca="1" si="122"/>
        <v>1</v>
      </c>
      <c r="E7654" cm="1">
        <f t="array" aca="1" ref="E7654" ca="1">IF(F7654&lt;&gt;"",INDIRECT("'"&amp;F7654&amp;"'!"&amp;G7654),"")</f>
        <v>0</v>
      </c>
      <c r="F7654" s="1175" t="s">
        <v>3614</v>
      </c>
      <c r="G7654" t="s">
        <v>5759</v>
      </c>
      <c r="H7654" s="3"/>
      <c r="I7654" s="3"/>
      <c r="J7654" s="3"/>
    </row>
    <row r="7655" spans="1:10" ht="15" customHeight="1">
      <c r="A7655">
        <v>7650</v>
      </c>
      <c r="B7655" s="7">
        <f>'EstExp 11-19'!H413</f>
        <v>0</v>
      </c>
      <c r="C7655" s="2" t="s">
        <v>5428</v>
      </c>
      <c r="D7655" t="b">
        <f t="shared" ca="1" si="122"/>
        <v>1</v>
      </c>
      <c r="E7655" cm="1">
        <f t="array" aca="1" ref="E7655" ca="1">IF(F7655&lt;&gt;"",INDIRECT("'"&amp;F7655&amp;"'!"&amp;G7655),"")</f>
        <v>0</v>
      </c>
      <c r="F7655" s="1175" t="s">
        <v>3614</v>
      </c>
      <c r="G7655" t="s">
        <v>5760</v>
      </c>
      <c r="H7655" s="3"/>
      <c r="I7655" s="3"/>
      <c r="J7655" s="3"/>
    </row>
    <row r="7656" spans="1:10" ht="15" customHeight="1">
      <c r="A7656">
        <v>7651</v>
      </c>
      <c r="B7656" s="7">
        <f>'EstExp 11-19'!H414</f>
        <v>0</v>
      </c>
      <c r="C7656" s="2" t="s">
        <v>5428</v>
      </c>
      <c r="D7656" t="b">
        <f t="shared" ca="1" si="122"/>
        <v>1</v>
      </c>
      <c r="E7656" cm="1">
        <f t="array" aca="1" ref="E7656" ca="1">IF(F7656&lt;&gt;"",INDIRECT("'"&amp;F7656&amp;"'!"&amp;G7656),"")</f>
        <v>0</v>
      </c>
      <c r="F7656" s="1175" t="s">
        <v>3614</v>
      </c>
      <c r="G7656" t="s">
        <v>5761</v>
      </c>
      <c r="H7656" s="3"/>
      <c r="I7656" s="3"/>
      <c r="J7656" s="3"/>
    </row>
    <row r="7657" spans="1:10" ht="15" customHeight="1">
      <c r="A7657">
        <v>7652</v>
      </c>
      <c r="B7657" s="7">
        <f>'EstExp 11-19'!I316</f>
        <v>0</v>
      </c>
      <c r="C7657" s="2" t="s">
        <v>5428</v>
      </c>
      <c r="D7657" t="b">
        <f t="shared" ca="1" si="122"/>
        <v>1</v>
      </c>
      <c r="E7657" cm="1">
        <f t="array" aca="1" ref="E7657" ca="1">IF(F7657&lt;&gt;"",INDIRECT("'"&amp;F7657&amp;"'!"&amp;G7657),"")</f>
        <v>0</v>
      </c>
      <c r="F7657" s="1175" t="s">
        <v>3614</v>
      </c>
      <c r="G7657" t="s">
        <v>5762</v>
      </c>
      <c r="H7657" s="3"/>
      <c r="I7657" s="3"/>
      <c r="J7657" s="3"/>
    </row>
    <row r="7658" spans="1:10" ht="15" customHeight="1">
      <c r="A7658">
        <v>7653</v>
      </c>
      <c r="B7658" s="7">
        <f>'EstExp 11-19'!I318</f>
        <v>0</v>
      </c>
      <c r="C7658" s="2" t="s">
        <v>5428</v>
      </c>
      <c r="D7658" t="b">
        <f t="shared" ca="1" si="122"/>
        <v>1</v>
      </c>
      <c r="E7658" cm="1">
        <f t="array" aca="1" ref="E7658" ca="1">IF(F7658&lt;&gt;"",INDIRECT("'"&amp;F7658&amp;"'!"&amp;G7658),"")</f>
        <v>0</v>
      </c>
      <c r="F7658" s="1175" t="s">
        <v>3614</v>
      </c>
      <c r="G7658" t="s">
        <v>5763</v>
      </c>
      <c r="H7658" s="3"/>
      <c r="I7658" s="3"/>
      <c r="J7658" s="3"/>
    </row>
    <row r="7659" spans="1:10" ht="15" customHeight="1">
      <c r="A7659">
        <v>7654</v>
      </c>
      <c r="B7659" s="7">
        <f>'EstExp 11-19'!I319</f>
        <v>0</v>
      </c>
      <c r="C7659" s="2" t="s">
        <v>5428</v>
      </c>
      <c r="D7659" t="b">
        <f t="shared" ca="1" si="122"/>
        <v>1</v>
      </c>
      <c r="E7659" cm="1">
        <f t="array" aca="1" ref="E7659" ca="1">IF(F7659&lt;&gt;"",INDIRECT("'"&amp;F7659&amp;"'!"&amp;G7659),"")</f>
        <v>0</v>
      </c>
      <c r="F7659" s="1175" t="s">
        <v>3614</v>
      </c>
      <c r="G7659" t="s">
        <v>5764</v>
      </c>
      <c r="H7659" s="3"/>
      <c r="I7659" s="3"/>
      <c r="J7659" s="3"/>
    </row>
    <row r="7660" spans="1:10" ht="15" customHeight="1">
      <c r="A7660">
        <v>7655</v>
      </c>
      <c r="B7660" s="7">
        <f>'EstExp 11-19'!I320</f>
        <v>0</v>
      </c>
      <c r="C7660" s="2" t="s">
        <v>5428</v>
      </c>
      <c r="D7660" t="b">
        <f t="shared" ca="1" si="122"/>
        <v>1</v>
      </c>
      <c r="E7660" cm="1">
        <f t="array" aca="1" ref="E7660" ca="1">IF(F7660&lt;&gt;"",INDIRECT("'"&amp;F7660&amp;"'!"&amp;G7660),"")</f>
        <v>0</v>
      </c>
      <c r="F7660" s="1175" t="s">
        <v>3614</v>
      </c>
      <c r="G7660" t="s">
        <v>5765</v>
      </c>
      <c r="H7660" s="3"/>
      <c r="I7660" s="3"/>
      <c r="J7660" s="3"/>
    </row>
    <row r="7661" spans="1:10" ht="15" customHeight="1">
      <c r="A7661">
        <v>7656</v>
      </c>
      <c r="B7661" s="7">
        <f>'EstExp 11-19'!I321</f>
        <v>0</v>
      </c>
      <c r="C7661" s="2" t="s">
        <v>5428</v>
      </c>
      <c r="D7661" t="b">
        <f t="shared" ca="1" si="122"/>
        <v>1</v>
      </c>
      <c r="E7661" cm="1">
        <f t="array" aca="1" ref="E7661" ca="1">IF(F7661&lt;&gt;"",INDIRECT("'"&amp;F7661&amp;"'!"&amp;G7661),"")</f>
        <v>0</v>
      </c>
      <c r="F7661" s="1175" t="s">
        <v>3614</v>
      </c>
      <c r="G7661" t="s">
        <v>5766</v>
      </c>
      <c r="H7661" s="3"/>
      <c r="I7661" s="3"/>
      <c r="J7661" s="3"/>
    </row>
    <row r="7662" spans="1:10" ht="15" customHeight="1">
      <c r="A7662">
        <v>7657</v>
      </c>
      <c r="B7662" s="7">
        <f>'EstExp 11-19'!I322</f>
        <v>0</v>
      </c>
      <c r="C7662" s="2" t="s">
        <v>5428</v>
      </c>
      <c r="D7662" t="b">
        <f t="shared" ca="1" si="122"/>
        <v>1</v>
      </c>
      <c r="E7662" cm="1">
        <f t="array" aca="1" ref="E7662" ca="1">IF(F7662&lt;&gt;"",INDIRECT("'"&amp;F7662&amp;"'!"&amp;G7662),"")</f>
        <v>0</v>
      </c>
      <c r="F7662" s="1175" t="s">
        <v>3614</v>
      </c>
      <c r="G7662" t="s">
        <v>5767</v>
      </c>
      <c r="H7662" s="3"/>
      <c r="I7662" s="3"/>
      <c r="J7662" s="3"/>
    </row>
    <row r="7663" spans="1:10" ht="15" customHeight="1">
      <c r="A7663">
        <v>7658</v>
      </c>
      <c r="B7663" s="7">
        <f>'EstExp 11-19'!I323</f>
        <v>0</v>
      </c>
      <c r="C7663" s="2" t="s">
        <v>5428</v>
      </c>
      <c r="D7663" t="b">
        <f t="shared" ca="1" si="122"/>
        <v>1</v>
      </c>
      <c r="E7663" cm="1">
        <f t="array" aca="1" ref="E7663" ca="1">IF(F7663&lt;&gt;"",INDIRECT("'"&amp;F7663&amp;"'!"&amp;G7663),"")</f>
        <v>0</v>
      </c>
      <c r="F7663" s="1175" t="s">
        <v>3614</v>
      </c>
      <c r="G7663" t="s">
        <v>5768</v>
      </c>
      <c r="H7663" s="3"/>
      <c r="I7663" s="3"/>
      <c r="J7663" s="3"/>
    </row>
    <row r="7664" spans="1:10" ht="15" customHeight="1">
      <c r="A7664">
        <v>7659</v>
      </c>
      <c r="B7664" s="7">
        <f>'EstExp 11-19'!I324</f>
        <v>0</v>
      </c>
      <c r="C7664" s="2" t="s">
        <v>5428</v>
      </c>
      <c r="D7664" t="b">
        <f t="shared" ca="1" si="122"/>
        <v>1</v>
      </c>
      <c r="E7664" cm="1">
        <f t="array" aca="1" ref="E7664" ca="1">IF(F7664&lt;&gt;"",INDIRECT("'"&amp;F7664&amp;"'!"&amp;G7664),"")</f>
        <v>0</v>
      </c>
      <c r="F7664" s="1175" t="s">
        <v>3614</v>
      </c>
      <c r="G7664" t="s">
        <v>5769</v>
      </c>
      <c r="H7664" s="3"/>
      <c r="I7664" s="3"/>
      <c r="J7664" s="3"/>
    </row>
    <row r="7665" spans="1:18" ht="15" customHeight="1">
      <c r="A7665">
        <v>7660</v>
      </c>
      <c r="B7665" s="7">
        <f>'EstExp 11-19'!I325</f>
        <v>0</v>
      </c>
      <c r="C7665" s="2" t="s">
        <v>5428</v>
      </c>
      <c r="D7665" t="b">
        <f t="shared" ca="1" si="122"/>
        <v>1</v>
      </c>
      <c r="E7665" cm="1">
        <f t="array" aca="1" ref="E7665" ca="1">IF(F7665&lt;&gt;"",INDIRECT("'"&amp;F7665&amp;"'!"&amp;G7665),"")</f>
        <v>0</v>
      </c>
      <c r="F7665" s="1175" t="s">
        <v>3614</v>
      </c>
      <c r="G7665" t="s">
        <v>5770</v>
      </c>
      <c r="H7665" s="3"/>
      <c r="I7665" s="3"/>
      <c r="J7665" s="3"/>
    </row>
    <row r="7666" spans="1:18" ht="15" customHeight="1">
      <c r="A7666">
        <v>7661</v>
      </c>
      <c r="B7666" s="7">
        <f>'EstExp 11-19'!I326</f>
        <v>0</v>
      </c>
      <c r="C7666" s="2" t="s">
        <v>5428</v>
      </c>
      <c r="D7666" t="b">
        <f t="shared" ca="1" si="122"/>
        <v>1</v>
      </c>
      <c r="E7666" cm="1">
        <f t="array" aca="1" ref="E7666" ca="1">IF(F7666&lt;&gt;"",INDIRECT("'"&amp;F7666&amp;"'!"&amp;G7666),"")</f>
        <v>0</v>
      </c>
      <c r="F7666" s="1175" t="s">
        <v>3614</v>
      </c>
      <c r="G7666" t="s">
        <v>5771</v>
      </c>
      <c r="H7666" s="3"/>
      <c r="I7666" s="3"/>
      <c r="J7666" s="3"/>
    </row>
    <row r="7667" spans="1:18" ht="15" customHeight="1">
      <c r="A7667">
        <v>7662</v>
      </c>
      <c r="B7667" s="7">
        <f>'EstExp 11-19'!I327</f>
        <v>0</v>
      </c>
      <c r="C7667" s="2" t="s">
        <v>5428</v>
      </c>
      <c r="D7667" t="b">
        <f t="shared" ca="1" si="122"/>
        <v>1</v>
      </c>
      <c r="E7667" cm="1">
        <f t="array" aca="1" ref="E7667" ca="1">IF(F7667&lt;&gt;"",INDIRECT("'"&amp;F7667&amp;"'!"&amp;G7667),"")</f>
        <v>0</v>
      </c>
      <c r="F7667" s="1175" t="s">
        <v>3614</v>
      </c>
      <c r="G7667" t="s">
        <v>5772</v>
      </c>
      <c r="H7667" s="3"/>
      <c r="I7667" s="3"/>
      <c r="J7667" s="3"/>
    </row>
    <row r="7668" spans="1:18" ht="15" customHeight="1">
      <c r="A7668">
        <v>7663</v>
      </c>
      <c r="B7668" s="7">
        <f>'EstExp 11-19'!I328</f>
        <v>0</v>
      </c>
      <c r="C7668" s="2" t="s">
        <v>5428</v>
      </c>
      <c r="D7668" t="b">
        <f t="shared" ca="1" si="122"/>
        <v>1</v>
      </c>
      <c r="E7668" cm="1">
        <f t="array" aca="1" ref="E7668" ca="1">IF(F7668&lt;&gt;"",INDIRECT("'"&amp;F7668&amp;"'!"&amp;G7668),"")</f>
        <v>0</v>
      </c>
      <c r="F7668" s="1175" t="s">
        <v>3614</v>
      </c>
      <c r="G7668" t="s">
        <v>5773</v>
      </c>
      <c r="H7668" s="3"/>
      <c r="I7668" s="3"/>
      <c r="J7668" s="3"/>
    </row>
    <row r="7669" spans="1:18" ht="15" customHeight="1">
      <c r="A7669">
        <v>7664</v>
      </c>
      <c r="B7669" s="7">
        <f>'EstExp 11-19'!I329</f>
        <v>0</v>
      </c>
      <c r="C7669" s="2" t="s">
        <v>5428</v>
      </c>
      <c r="D7669" t="b">
        <f t="shared" ca="1" si="122"/>
        <v>1</v>
      </c>
      <c r="E7669" cm="1">
        <f t="array" aca="1" ref="E7669" ca="1">IF(F7669&lt;&gt;"",INDIRECT("'"&amp;F7669&amp;"'!"&amp;G7669),"")</f>
        <v>0</v>
      </c>
      <c r="F7669" s="1175" t="s">
        <v>3614</v>
      </c>
      <c r="G7669" t="s">
        <v>5774</v>
      </c>
      <c r="H7669" s="3"/>
      <c r="I7669" s="3"/>
      <c r="J7669" s="3"/>
    </row>
    <row r="7670" spans="1:18" ht="15" customHeight="1">
      <c r="A7670">
        <v>7665</v>
      </c>
      <c r="B7670" s="7">
        <f>'EstExp 11-19'!I330</f>
        <v>0</v>
      </c>
      <c r="C7670" s="2" t="s">
        <v>5428</v>
      </c>
      <c r="D7670" t="b">
        <f t="shared" ca="1" si="122"/>
        <v>1</v>
      </c>
      <c r="E7670" cm="1">
        <f t="array" aca="1" ref="E7670" ca="1">IF(F7670&lt;&gt;"",INDIRECT("'"&amp;F7670&amp;"'!"&amp;G7670),"")</f>
        <v>0</v>
      </c>
      <c r="F7670" s="1175" t="s">
        <v>3614</v>
      </c>
      <c r="G7670" t="s">
        <v>5775</v>
      </c>
      <c r="H7670" s="3"/>
      <c r="I7670" s="3"/>
      <c r="J7670" s="3"/>
    </row>
    <row r="7671" spans="1:18" ht="15" customHeight="1">
      <c r="A7671">
        <v>7666</v>
      </c>
      <c r="B7671" s="7">
        <f>'EstExp 11-19'!I344</f>
        <v>0</v>
      </c>
      <c r="C7671" s="2" t="s">
        <v>5428</v>
      </c>
      <c r="D7671" t="b">
        <f t="shared" ca="1" si="122"/>
        <v>1</v>
      </c>
      <c r="E7671" cm="1">
        <f t="array" aca="1" ref="E7671" ca="1">IF(F7671&lt;&gt;"",INDIRECT("'"&amp;F7671&amp;"'!"&amp;G7671),"")</f>
        <v>0</v>
      </c>
      <c r="F7671" s="1175" t="s">
        <v>3614</v>
      </c>
      <c r="G7671" t="s">
        <v>5776</v>
      </c>
      <c r="H7671" s="3"/>
      <c r="I7671" s="3"/>
      <c r="J7671" s="3"/>
    </row>
    <row r="7672" spans="1:18" ht="15" customHeight="1">
      <c r="A7672">
        <v>7667</v>
      </c>
      <c r="B7672" s="7">
        <f>'EstExp 11-19'!I347</f>
        <v>0</v>
      </c>
      <c r="C7672" s="2" t="s">
        <v>5428</v>
      </c>
      <c r="D7672" t="b">
        <f t="shared" ref="D7672:D7703" ca="1" si="123">E7672=B7672</f>
        <v>1</v>
      </c>
      <c r="E7672" cm="1">
        <f t="array" aca="1" ref="E7672" ca="1">IF(F7672&lt;&gt;"",INDIRECT("'"&amp;F7672&amp;"'!"&amp;G7672),"")</f>
        <v>0</v>
      </c>
      <c r="F7672" s="1175" t="s">
        <v>3614</v>
      </c>
      <c r="G7672" t="s">
        <v>5777</v>
      </c>
      <c r="H7672" s="3"/>
      <c r="I7672" s="3"/>
      <c r="J7672" s="3"/>
    </row>
    <row r="7673" spans="1:18" ht="15" customHeight="1">
      <c r="A7673">
        <v>7668</v>
      </c>
      <c r="B7673" s="7">
        <f>'EstExp 11-19'!I348</f>
        <v>0</v>
      </c>
      <c r="C7673" s="2" t="s">
        <v>5428</v>
      </c>
      <c r="D7673" t="b">
        <f t="shared" ca="1" si="123"/>
        <v>1</v>
      </c>
      <c r="E7673" cm="1">
        <f t="array" aca="1" ref="E7673" ca="1">IF(F7673&lt;&gt;"",INDIRECT("'"&amp;F7673&amp;"'!"&amp;G7673),"")</f>
        <v>0</v>
      </c>
      <c r="F7673" s="1175" t="s">
        <v>3614</v>
      </c>
      <c r="G7673" t="s">
        <v>5778</v>
      </c>
      <c r="H7673" s="3"/>
      <c r="I7673" s="3"/>
      <c r="J7673" s="3"/>
    </row>
    <row r="7674" spans="1:18" ht="15" customHeight="1">
      <c r="A7674">
        <v>7669</v>
      </c>
      <c r="B7674" s="7">
        <f>'EstExp 11-19'!I349</f>
        <v>0</v>
      </c>
      <c r="C7674" s="2" t="s">
        <v>5428</v>
      </c>
      <c r="D7674" t="b">
        <f t="shared" ca="1" si="123"/>
        <v>1</v>
      </c>
      <c r="E7674" cm="1">
        <f t="array" aca="1" ref="E7674" ca="1">IF(F7674&lt;&gt;"",INDIRECT("'"&amp;F7674&amp;"'!"&amp;G7674),"")</f>
        <v>0</v>
      </c>
      <c r="F7674" s="1175" t="s">
        <v>3614</v>
      </c>
      <c r="G7674" t="s">
        <v>5779</v>
      </c>
      <c r="H7674" s="3"/>
      <c r="I7674" s="3"/>
      <c r="J7674" s="3"/>
    </row>
    <row r="7675" spans="1:18" ht="15" customHeight="1">
      <c r="A7675">
        <v>7670</v>
      </c>
      <c r="B7675" s="7">
        <f>'EstExp 11-19'!I350</f>
        <v>0</v>
      </c>
      <c r="C7675" s="2" t="s">
        <v>5428</v>
      </c>
      <c r="D7675" t="b">
        <f t="shared" ca="1" si="123"/>
        <v>1</v>
      </c>
      <c r="E7675" cm="1">
        <f t="array" aca="1" ref="E7675" ca="1">IF(F7675&lt;&gt;"",INDIRECT("'"&amp;F7675&amp;"'!"&amp;G7675),"")</f>
        <v>0</v>
      </c>
      <c r="F7675" s="1175" t="s">
        <v>3614</v>
      </c>
      <c r="G7675" t="s">
        <v>5780</v>
      </c>
      <c r="H7675" s="3"/>
      <c r="I7675" s="3"/>
      <c r="J7675" s="3"/>
    </row>
    <row r="7676" spans="1:18">
      <c r="A7676">
        <v>7671</v>
      </c>
      <c r="B7676" s="7">
        <f>'EstExp 11-19'!I351</f>
        <v>0</v>
      </c>
      <c r="C7676" s="2" t="s">
        <v>5428</v>
      </c>
      <c r="D7676" t="b">
        <f t="shared" ca="1" si="123"/>
        <v>1</v>
      </c>
      <c r="E7676" cm="1">
        <f t="array" aca="1" ref="E7676" ca="1">IF(F7676&lt;&gt;"",INDIRECT("'"&amp;F7676&amp;"'!"&amp;G7676),"")</f>
        <v>0</v>
      </c>
      <c r="F7676" s="1175" t="s">
        <v>3614</v>
      </c>
      <c r="G7676" t="s">
        <v>5781</v>
      </c>
      <c r="R7676" s="1175"/>
    </row>
    <row r="7677" spans="1:18">
      <c r="A7677">
        <v>7672</v>
      </c>
      <c r="B7677" s="7">
        <f>'EstExp 11-19'!I352</f>
        <v>0</v>
      </c>
      <c r="C7677" s="2" t="s">
        <v>5428</v>
      </c>
      <c r="D7677" t="b">
        <f t="shared" ca="1" si="123"/>
        <v>1</v>
      </c>
      <c r="E7677" cm="1">
        <f t="array" aca="1" ref="E7677" ca="1">IF(F7677&lt;&gt;"",INDIRECT("'"&amp;F7677&amp;"'!"&amp;G7677),"")</f>
        <v>0</v>
      </c>
      <c r="F7677" s="1175" t="s">
        <v>3614</v>
      </c>
      <c r="G7677" t="s">
        <v>5782</v>
      </c>
      <c r="R7677" s="1175"/>
    </row>
    <row r="7678" spans="1:18">
      <c r="A7678">
        <v>7673</v>
      </c>
      <c r="B7678" s="7">
        <f>'EstExp 11-19'!I353</f>
        <v>0</v>
      </c>
      <c r="C7678" s="2" t="s">
        <v>5428</v>
      </c>
      <c r="D7678" t="b">
        <f t="shared" ca="1" si="123"/>
        <v>1</v>
      </c>
      <c r="E7678" cm="1">
        <f t="array" aca="1" ref="E7678" ca="1">IF(F7678&lt;&gt;"",INDIRECT("'"&amp;F7678&amp;"'!"&amp;G7678),"")</f>
        <v>0</v>
      </c>
      <c r="F7678" s="1175" t="s">
        <v>3614</v>
      </c>
      <c r="G7678" t="s">
        <v>5783</v>
      </c>
      <c r="R7678" s="1175"/>
    </row>
    <row r="7679" spans="1:18">
      <c r="A7679">
        <v>7674</v>
      </c>
      <c r="B7679" s="7">
        <f>'EstExp 11-19'!I355</f>
        <v>0</v>
      </c>
      <c r="C7679" s="2" t="s">
        <v>5428</v>
      </c>
      <c r="D7679" t="b">
        <f t="shared" ca="1" si="123"/>
        <v>1</v>
      </c>
      <c r="E7679" cm="1">
        <f t="array" aca="1" ref="E7679" ca="1">IF(F7679&lt;&gt;"",INDIRECT("'"&amp;F7679&amp;"'!"&amp;G7679),"")</f>
        <v>0</v>
      </c>
      <c r="F7679" s="1175" t="s">
        <v>3614</v>
      </c>
      <c r="G7679" t="s">
        <v>5784</v>
      </c>
      <c r="R7679" s="1175"/>
    </row>
    <row r="7680" spans="1:18">
      <c r="A7680">
        <v>7675</v>
      </c>
      <c r="B7680" s="7">
        <f>'EstExp 11-19'!I356</f>
        <v>0</v>
      </c>
      <c r="C7680" s="2" t="s">
        <v>5428</v>
      </c>
      <c r="D7680" t="b">
        <f t="shared" ca="1" si="123"/>
        <v>1</v>
      </c>
      <c r="E7680" cm="1">
        <f t="array" aca="1" ref="E7680" ca="1">IF(F7680&lt;&gt;"",INDIRECT("'"&amp;F7680&amp;"'!"&amp;G7680),"")</f>
        <v>0</v>
      </c>
      <c r="F7680" s="1175" t="s">
        <v>3614</v>
      </c>
      <c r="G7680" t="s">
        <v>5785</v>
      </c>
      <c r="R7680" s="1175"/>
    </row>
    <row r="7681" spans="1:18">
      <c r="A7681">
        <v>7676</v>
      </c>
      <c r="B7681" s="7">
        <f>'EstExp 11-19'!I357</f>
        <v>0</v>
      </c>
      <c r="C7681" s="2" t="s">
        <v>5428</v>
      </c>
      <c r="D7681" t="b">
        <f t="shared" ca="1" si="123"/>
        <v>1</v>
      </c>
      <c r="E7681" cm="1">
        <f t="array" aca="1" ref="E7681" ca="1">IF(F7681&lt;&gt;"",INDIRECT("'"&amp;F7681&amp;"'!"&amp;G7681),"")</f>
        <v>0</v>
      </c>
      <c r="F7681" s="1175" t="s">
        <v>3614</v>
      </c>
      <c r="G7681" t="s">
        <v>5786</v>
      </c>
      <c r="R7681" s="1175"/>
    </row>
    <row r="7682" spans="1:18" ht="15" customHeight="1">
      <c r="A7682">
        <v>7677</v>
      </c>
      <c r="B7682" s="7">
        <f>'EstExp 11-19'!I358</f>
        <v>0</v>
      </c>
      <c r="C7682" s="2" t="s">
        <v>5428</v>
      </c>
      <c r="D7682" t="b">
        <f t="shared" ca="1" si="123"/>
        <v>1</v>
      </c>
      <c r="E7682" cm="1">
        <f t="array" aca="1" ref="E7682" ca="1">IF(F7682&lt;&gt;"",INDIRECT("'"&amp;F7682&amp;"'!"&amp;G7682),"")</f>
        <v>0</v>
      </c>
      <c r="F7682" s="1175" t="s">
        <v>3614</v>
      </c>
      <c r="G7682" t="s">
        <v>5787</v>
      </c>
    </row>
    <row r="7683" spans="1:18">
      <c r="A7683">
        <v>7678</v>
      </c>
      <c r="B7683" s="7">
        <f>'EstExp 11-19'!I360</f>
        <v>0</v>
      </c>
      <c r="C7683" s="2" t="s">
        <v>5428</v>
      </c>
      <c r="D7683" t="b">
        <f t="shared" ca="1" si="123"/>
        <v>1</v>
      </c>
      <c r="E7683" cm="1">
        <f t="array" aca="1" ref="E7683" ca="1">IF(F7683&lt;&gt;"",INDIRECT("'"&amp;F7683&amp;"'!"&amp;G7683),"")</f>
        <v>0</v>
      </c>
      <c r="F7683" s="1175" t="s">
        <v>3614</v>
      </c>
      <c r="G7683" t="s">
        <v>5788</v>
      </c>
      <c r="R7683" s="1175"/>
    </row>
    <row r="7684" spans="1:18" ht="15" customHeight="1">
      <c r="A7684">
        <v>7679</v>
      </c>
      <c r="B7684" s="7">
        <f>'EstExp 11-19'!I361</f>
        <v>0</v>
      </c>
      <c r="C7684" s="2" t="s">
        <v>5428</v>
      </c>
      <c r="D7684" t="b">
        <f t="shared" ca="1" si="123"/>
        <v>1</v>
      </c>
      <c r="E7684" cm="1">
        <f t="array" aca="1" ref="E7684" ca="1">IF(F7684&lt;&gt;"",INDIRECT("'"&amp;F7684&amp;"'!"&amp;G7684),"")</f>
        <v>0</v>
      </c>
      <c r="F7684" s="1175" t="s">
        <v>3614</v>
      </c>
      <c r="G7684" t="s">
        <v>5789</v>
      </c>
    </row>
    <row r="7685" spans="1:18">
      <c r="A7685">
        <v>7680</v>
      </c>
      <c r="B7685" s="7">
        <f>'EstExp 11-19'!I362</f>
        <v>0</v>
      </c>
      <c r="C7685" s="2" t="s">
        <v>5428</v>
      </c>
      <c r="D7685" t="b">
        <f t="shared" ca="1" si="123"/>
        <v>1</v>
      </c>
      <c r="E7685" cm="1">
        <f t="array" aca="1" ref="E7685" ca="1">IF(F7685&lt;&gt;"",INDIRECT("'"&amp;F7685&amp;"'!"&amp;G7685),"")</f>
        <v>0</v>
      </c>
      <c r="F7685" s="1175" t="s">
        <v>3614</v>
      </c>
      <c r="G7685" t="s">
        <v>5790</v>
      </c>
      <c r="R7685" s="1175"/>
    </row>
    <row r="7686" spans="1:18">
      <c r="A7686">
        <v>7681</v>
      </c>
      <c r="B7686" s="7">
        <f>'EstExp 11-19'!I367</f>
        <v>0</v>
      </c>
      <c r="C7686" s="2" t="s">
        <v>5428</v>
      </c>
      <c r="D7686" t="b">
        <f t="shared" ca="1" si="123"/>
        <v>1</v>
      </c>
      <c r="E7686" cm="1">
        <f t="array" aca="1" ref="E7686" ca="1">IF(F7686&lt;&gt;"",INDIRECT("'"&amp;F7686&amp;"'!"&amp;G7686),"")</f>
        <v>0</v>
      </c>
      <c r="F7686" s="1175" t="s">
        <v>3614</v>
      </c>
      <c r="G7686" t="s">
        <v>5791</v>
      </c>
      <c r="R7686" s="1175"/>
    </row>
    <row r="7687" spans="1:18" ht="15" customHeight="1">
      <c r="A7687">
        <v>7682</v>
      </c>
      <c r="B7687" s="7">
        <f>'EstExp 11-19'!I368</f>
        <v>0</v>
      </c>
      <c r="C7687" s="2" t="s">
        <v>5428</v>
      </c>
      <c r="D7687" t="b">
        <f t="shared" ca="1" si="123"/>
        <v>1</v>
      </c>
      <c r="E7687" cm="1">
        <f t="array" aca="1" ref="E7687" ca="1">IF(F7687&lt;&gt;"",INDIRECT("'"&amp;F7687&amp;"'!"&amp;G7687),"")</f>
        <v>0</v>
      </c>
      <c r="F7687" s="1175" t="s">
        <v>3614</v>
      </c>
      <c r="G7687" t="s">
        <v>5792</v>
      </c>
      <c r="H7687" s="3"/>
      <c r="I7687" s="3"/>
      <c r="J7687" s="3"/>
    </row>
    <row r="7688" spans="1:18" ht="15" customHeight="1">
      <c r="A7688">
        <v>7683</v>
      </c>
      <c r="B7688" s="7">
        <f>'EstExp 11-19'!I369</f>
        <v>0</v>
      </c>
      <c r="C7688" s="2" t="s">
        <v>5428</v>
      </c>
      <c r="D7688" t="b">
        <f t="shared" ca="1" si="123"/>
        <v>1</v>
      </c>
      <c r="E7688" cm="1">
        <f t="array" aca="1" ref="E7688" ca="1">IF(F7688&lt;&gt;"",INDIRECT("'"&amp;F7688&amp;"'!"&amp;G7688),"")</f>
        <v>0</v>
      </c>
      <c r="F7688" s="1175" t="s">
        <v>3614</v>
      </c>
      <c r="G7688" t="s">
        <v>5793</v>
      </c>
      <c r="H7688" s="3"/>
      <c r="I7688" s="3"/>
      <c r="J7688" s="3"/>
    </row>
    <row r="7689" spans="1:18" ht="15" customHeight="1">
      <c r="A7689">
        <v>7684</v>
      </c>
      <c r="B7689" s="7">
        <f>'EstExp 11-19'!I371</f>
        <v>0</v>
      </c>
      <c r="C7689" s="2" t="s">
        <v>5428</v>
      </c>
      <c r="D7689" t="b">
        <f t="shared" ca="1" si="123"/>
        <v>1</v>
      </c>
      <c r="E7689" cm="1">
        <f t="array" aca="1" ref="E7689" ca="1">IF(F7689&lt;&gt;"",INDIRECT("'"&amp;F7689&amp;"'!"&amp;G7689),"")</f>
        <v>0</v>
      </c>
      <c r="F7689" s="1175" t="s">
        <v>3614</v>
      </c>
      <c r="G7689" t="s">
        <v>5794</v>
      </c>
      <c r="H7689" s="3"/>
      <c r="I7689" s="3"/>
      <c r="J7689" s="3"/>
    </row>
    <row r="7690" spans="1:18" ht="15" customHeight="1">
      <c r="A7690">
        <v>7685</v>
      </c>
      <c r="B7690" s="7">
        <f>'EstExp 11-19'!I372</f>
        <v>0</v>
      </c>
      <c r="C7690" s="2" t="s">
        <v>5428</v>
      </c>
      <c r="D7690" t="b">
        <f t="shared" ca="1" si="123"/>
        <v>1</v>
      </c>
      <c r="E7690" cm="1">
        <f t="array" aca="1" ref="E7690" ca="1">IF(F7690&lt;&gt;"",INDIRECT("'"&amp;F7690&amp;"'!"&amp;G7690),"")</f>
        <v>0</v>
      </c>
      <c r="F7690" s="1175" t="s">
        <v>3614</v>
      </c>
      <c r="G7690" t="s">
        <v>5795</v>
      </c>
      <c r="H7690" s="3"/>
      <c r="I7690" s="3"/>
      <c r="J7690" s="3"/>
    </row>
    <row r="7691" spans="1:18" ht="15" customHeight="1">
      <c r="A7691">
        <v>7686</v>
      </c>
      <c r="B7691" s="7">
        <f>'EstExp 11-19'!I374</f>
        <v>0</v>
      </c>
      <c r="C7691" s="2" t="s">
        <v>5428</v>
      </c>
      <c r="D7691" t="b">
        <f t="shared" ca="1" si="123"/>
        <v>1</v>
      </c>
      <c r="E7691" cm="1">
        <f t="array" aca="1" ref="E7691" ca="1">IF(F7691&lt;&gt;"",INDIRECT("'"&amp;F7691&amp;"'!"&amp;G7691),"")</f>
        <v>0</v>
      </c>
      <c r="F7691" s="1175" t="s">
        <v>3614</v>
      </c>
      <c r="G7691" t="s">
        <v>5796</v>
      </c>
      <c r="H7691" s="3"/>
      <c r="I7691" s="3"/>
      <c r="J7691" s="3"/>
    </row>
    <row r="7692" spans="1:18" ht="15" customHeight="1">
      <c r="A7692">
        <v>7687</v>
      </c>
      <c r="B7692" s="7">
        <f>'EstExp 11-19'!I375</f>
        <v>0</v>
      </c>
      <c r="C7692" s="2" t="s">
        <v>5428</v>
      </c>
      <c r="D7692" t="b">
        <f t="shared" ca="1" si="123"/>
        <v>1</v>
      </c>
      <c r="E7692" cm="1">
        <f t="array" aca="1" ref="E7692" ca="1">IF(F7692&lt;&gt;"",INDIRECT("'"&amp;F7692&amp;"'!"&amp;G7692),"")</f>
        <v>0</v>
      </c>
      <c r="F7692" s="1175" t="s">
        <v>3614</v>
      </c>
      <c r="G7692" t="s">
        <v>5797</v>
      </c>
    </row>
    <row r="7693" spans="1:18" ht="15" customHeight="1">
      <c r="A7693">
        <v>7688</v>
      </c>
      <c r="B7693" s="7">
        <f>'EstExp 11-19'!I376</f>
        <v>0</v>
      </c>
      <c r="C7693" s="2" t="s">
        <v>5428</v>
      </c>
      <c r="D7693" t="b">
        <f t="shared" ca="1" si="123"/>
        <v>1</v>
      </c>
      <c r="E7693" cm="1">
        <f t="array" aca="1" ref="E7693" ca="1">IF(F7693&lt;&gt;"",INDIRECT("'"&amp;F7693&amp;"'!"&amp;G7693),"")</f>
        <v>0</v>
      </c>
      <c r="F7693" s="1175" t="s">
        <v>3614</v>
      </c>
      <c r="G7693" t="s">
        <v>5798</v>
      </c>
    </row>
    <row r="7694" spans="1:18" ht="15" customHeight="1">
      <c r="A7694">
        <v>7689</v>
      </c>
      <c r="B7694" s="7">
        <f>'EstExp 11-19'!I377</f>
        <v>0</v>
      </c>
      <c r="C7694" s="2" t="s">
        <v>5428</v>
      </c>
      <c r="D7694" t="b">
        <f t="shared" ca="1" si="123"/>
        <v>1</v>
      </c>
      <c r="E7694" cm="1">
        <f t="array" aca="1" ref="E7694" ca="1">IF(F7694&lt;&gt;"",INDIRECT("'"&amp;F7694&amp;"'!"&amp;G7694),"")</f>
        <v>0</v>
      </c>
      <c r="F7694" s="1175" t="s">
        <v>3614</v>
      </c>
      <c r="G7694" t="s">
        <v>5799</v>
      </c>
      <c r="H7694" s="3"/>
      <c r="I7694" s="3"/>
      <c r="J7694" s="3"/>
    </row>
    <row r="7695" spans="1:18" ht="15" customHeight="1">
      <c r="A7695">
        <v>7690</v>
      </c>
      <c r="B7695" s="7">
        <f>'EstExp 11-19'!I378</f>
        <v>0</v>
      </c>
      <c r="C7695" s="2" t="s">
        <v>5428</v>
      </c>
      <c r="D7695" t="b">
        <f t="shared" ca="1" si="123"/>
        <v>1</v>
      </c>
      <c r="E7695" cm="1">
        <f t="array" aca="1" ref="E7695" ca="1">IF(F7695&lt;&gt;"",INDIRECT("'"&amp;F7695&amp;"'!"&amp;G7695),"")</f>
        <v>0</v>
      </c>
      <c r="F7695" s="1175" t="s">
        <v>3614</v>
      </c>
      <c r="G7695" t="s">
        <v>5800</v>
      </c>
      <c r="H7695" s="3"/>
      <c r="I7695" s="3"/>
      <c r="J7695" s="3"/>
    </row>
    <row r="7696" spans="1:18" ht="15" customHeight="1">
      <c r="A7696">
        <v>7691</v>
      </c>
      <c r="B7696" s="7">
        <f>'EstExp 11-19'!I380</f>
        <v>0</v>
      </c>
      <c r="C7696" s="2" t="s">
        <v>5428</v>
      </c>
      <c r="D7696" t="b">
        <f t="shared" ca="1" si="123"/>
        <v>1</v>
      </c>
      <c r="E7696" cm="1">
        <f t="array" aca="1" ref="E7696" ca="1">IF(F7696&lt;&gt;"",INDIRECT("'"&amp;F7696&amp;"'!"&amp;G7696),"")</f>
        <v>0</v>
      </c>
      <c r="F7696" s="1175" t="s">
        <v>3614</v>
      </c>
      <c r="G7696" t="s">
        <v>5801</v>
      </c>
      <c r="H7696" s="3"/>
      <c r="I7696" s="3"/>
      <c r="J7696" s="3"/>
    </row>
    <row r="7697" spans="1:18" ht="15" customHeight="1">
      <c r="A7697">
        <v>7692</v>
      </c>
      <c r="B7697" s="7">
        <f>'EstExp 11-19'!I381</f>
        <v>0</v>
      </c>
      <c r="C7697" s="2" t="s">
        <v>5428</v>
      </c>
      <c r="D7697" t="b">
        <f t="shared" ca="1" si="123"/>
        <v>1</v>
      </c>
      <c r="E7697" cm="1">
        <f t="array" aca="1" ref="E7697" ca="1">IF(F7697&lt;&gt;"",INDIRECT("'"&amp;F7697&amp;"'!"&amp;G7697),"")</f>
        <v>0</v>
      </c>
      <c r="F7697" s="1175" t="s">
        <v>3614</v>
      </c>
      <c r="G7697" t="s">
        <v>5802</v>
      </c>
      <c r="H7697" s="3"/>
      <c r="I7697" s="3"/>
      <c r="J7697" s="3"/>
    </row>
    <row r="7698" spans="1:18" ht="15" customHeight="1">
      <c r="A7698">
        <v>7693</v>
      </c>
      <c r="B7698" s="7">
        <f>'EstExp 11-19'!I382</f>
        <v>0</v>
      </c>
      <c r="C7698" s="2" t="s">
        <v>5428</v>
      </c>
      <c r="D7698" t="b">
        <f t="shared" ca="1" si="123"/>
        <v>1</v>
      </c>
      <c r="E7698" cm="1">
        <f t="array" aca="1" ref="E7698" ca="1">IF(F7698&lt;&gt;"",INDIRECT("'"&amp;F7698&amp;"'!"&amp;G7698),"")</f>
        <v>0</v>
      </c>
      <c r="F7698" s="1175" t="s">
        <v>3614</v>
      </c>
      <c r="G7698" t="s">
        <v>5803</v>
      </c>
      <c r="H7698" s="3"/>
      <c r="I7698" s="3"/>
      <c r="J7698" s="3"/>
    </row>
    <row r="7699" spans="1:18">
      <c r="A7699">
        <v>7694</v>
      </c>
      <c r="B7699" s="7">
        <f>'EstExp 11-19'!I383</f>
        <v>0</v>
      </c>
      <c r="C7699" s="2" t="s">
        <v>5428</v>
      </c>
      <c r="D7699" t="b">
        <f t="shared" ca="1" si="123"/>
        <v>1</v>
      </c>
      <c r="E7699" cm="1">
        <f t="array" aca="1" ref="E7699" ca="1">IF(F7699&lt;&gt;"",INDIRECT("'"&amp;F7699&amp;"'!"&amp;G7699),"")</f>
        <v>0</v>
      </c>
      <c r="F7699" s="1175" t="s">
        <v>3614</v>
      </c>
      <c r="G7699" t="s">
        <v>5804</v>
      </c>
      <c r="R7699" s="1175"/>
    </row>
    <row r="7700" spans="1:18">
      <c r="A7700">
        <v>7695</v>
      </c>
      <c r="B7700" s="7">
        <f>'EstExp 11-19'!I384</f>
        <v>0</v>
      </c>
      <c r="C7700" s="2" t="s">
        <v>5428</v>
      </c>
      <c r="D7700" t="b">
        <f t="shared" ca="1" si="123"/>
        <v>1</v>
      </c>
      <c r="E7700" cm="1">
        <f t="array" aca="1" ref="E7700" ca="1">IF(F7700&lt;&gt;"",INDIRECT("'"&amp;F7700&amp;"'!"&amp;G7700),"")</f>
        <v>0</v>
      </c>
      <c r="F7700" s="1175" t="s">
        <v>3614</v>
      </c>
      <c r="G7700" t="s">
        <v>5805</v>
      </c>
      <c r="R7700" s="1175"/>
    </row>
    <row r="7701" spans="1:18">
      <c r="A7701">
        <v>7696</v>
      </c>
      <c r="B7701" s="7">
        <f>'EstExp 11-19'!I385</f>
        <v>0</v>
      </c>
      <c r="C7701" s="2" t="s">
        <v>5428</v>
      </c>
      <c r="D7701" t="b">
        <f t="shared" ca="1" si="123"/>
        <v>1</v>
      </c>
      <c r="E7701" cm="1">
        <f t="array" aca="1" ref="E7701" ca="1">IF(F7701&lt;&gt;"",INDIRECT("'"&amp;F7701&amp;"'!"&amp;G7701),"")</f>
        <v>0</v>
      </c>
      <c r="F7701" s="1175" t="s">
        <v>3614</v>
      </c>
      <c r="G7701" t="s">
        <v>5806</v>
      </c>
      <c r="R7701" s="1175"/>
    </row>
    <row r="7702" spans="1:18" ht="15" customHeight="1">
      <c r="A7702">
        <v>7697</v>
      </c>
      <c r="B7702" s="7">
        <f>'EstExp 11-19'!I386</f>
        <v>0</v>
      </c>
      <c r="C7702" s="2" t="s">
        <v>5428</v>
      </c>
      <c r="D7702" t="b">
        <f t="shared" ca="1" si="123"/>
        <v>1</v>
      </c>
      <c r="E7702" cm="1">
        <f t="array" aca="1" ref="E7702" ca="1">IF(F7702&lt;&gt;"",INDIRECT("'"&amp;F7702&amp;"'!"&amp;G7702),"")</f>
        <v>0</v>
      </c>
      <c r="F7702" s="1175" t="s">
        <v>3614</v>
      </c>
      <c r="G7702" t="s">
        <v>5807</v>
      </c>
      <c r="H7702" s="3"/>
      <c r="I7702" s="3"/>
      <c r="J7702" s="3"/>
    </row>
    <row r="7703" spans="1:18">
      <c r="A7703">
        <v>7698</v>
      </c>
      <c r="B7703" s="7">
        <f>'EstExp 11-19'!I387</f>
        <v>0</v>
      </c>
      <c r="C7703" s="2" t="s">
        <v>5428</v>
      </c>
      <c r="D7703" t="b">
        <f t="shared" ca="1" si="123"/>
        <v>1</v>
      </c>
      <c r="E7703" cm="1">
        <f t="array" aca="1" ref="E7703" ca="1">IF(F7703&lt;&gt;"",INDIRECT("'"&amp;F7703&amp;"'!"&amp;G7703),"")</f>
        <v>0</v>
      </c>
      <c r="F7703" s="1175" t="s">
        <v>3614</v>
      </c>
      <c r="G7703" t="s">
        <v>5808</v>
      </c>
      <c r="R7703" s="1175"/>
    </row>
    <row r="7704" spans="1:18">
      <c r="A7704">
        <v>7699</v>
      </c>
      <c r="B7704" s="7">
        <f>'EstExp 11-19'!I388</f>
        <v>0</v>
      </c>
      <c r="C7704" s="2" t="s">
        <v>5428</v>
      </c>
      <c r="D7704" t="b">
        <f t="shared" ref="D7704:D7735" ca="1" si="124">E7704=B7704</f>
        <v>1</v>
      </c>
      <c r="E7704" cm="1">
        <f t="array" aca="1" ref="E7704" ca="1">IF(F7704&lt;&gt;"",INDIRECT("'"&amp;F7704&amp;"'!"&amp;G7704),"")</f>
        <v>0</v>
      </c>
      <c r="F7704" s="1175" t="s">
        <v>3614</v>
      </c>
      <c r="G7704" t="s">
        <v>5809</v>
      </c>
      <c r="R7704" s="1175"/>
    </row>
    <row r="7705" spans="1:18">
      <c r="A7705">
        <v>7700</v>
      </c>
      <c r="B7705" s="7">
        <f>'EstExp 11-19'!J316</f>
        <v>0</v>
      </c>
      <c r="C7705" s="2" t="s">
        <v>5428</v>
      </c>
      <c r="D7705" t="b">
        <f t="shared" ca="1" si="124"/>
        <v>1</v>
      </c>
      <c r="E7705" cm="1">
        <f t="array" aca="1" ref="E7705" ca="1">IF(F7705&lt;&gt;"",INDIRECT("'"&amp;F7705&amp;"'!"&amp;G7705),"")</f>
        <v>0</v>
      </c>
      <c r="F7705" s="1175" t="s">
        <v>3614</v>
      </c>
      <c r="G7705" t="s">
        <v>5810</v>
      </c>
      <c r="R7705" s="1175"/>
    </row>
    <row r="7706" spans="1:18">
      <c r="A7706">
        <v>7701</v>
      </c>
      <c r="B7706" s="7">
        <f>'EstExp 11-19'!J318</f>
        <v>0</v>
      </c>
      <c r="C7706" s="2" t="s">
        <v>5428</v>
      </c>
      <c r="D7706" t="b">
        <f t="shared" ca="1" si="124"/>
        <v>1</v>
      </c>
      <c r="E7706" cm="1">
        <f t="array" aca="1" ref="E7706" ca="1">IF(F7706&lt;&gt;"",INDIRECT("'"&amp;F7706&amp;"'!"&amp;G7706),"")</f>
        <v>0</v>
      </c>
      <c r="F7706" s="1175" t="s">
        <v>3614</v>
      </c>
      <c r="G7706" t="s">
        <v>5811</v>
      </c>
      <c r="R7706" s="1175"/>
    </row>
    <row r="7707" spans="1:18" ht="15" customHeight="1">
      <c r="A7707">
        <v>7702</v>
      </c>
      <c r="B7707" s="7">
        <f>'EstExp 11-19'!J319</f>
        <v>0</v>
      </c>
      <c r="C7707" s="2" t="s">
        <v>5428</v>
      </c>
      <c r="D7707" t="b">
        <f t="shared" ca="1" si="124"/>
        <v>1</v>
      </c>
      <c r="E7707" cm="1">
        <f t="array" aca="1" ref="E7707" ca="1">IF(F7707&lt;&gt;"",INDIRECT("'"&amp;F7707&amp;"'!"&amp;G7707),"")</f>
        <v>0</v>
      </c>
      <c r="F7707" s="1175" t="s">
        <v>3614</v>
      </c>
      <c r="G7707" t="s">
        <v>5812</v>
      </c>
      <c r="H7707" s="3"/>
      <c r="I7707" s="3"/>
      <c r="J7707" s="3"/>
    </row>
    <row r="7708" spans="1:18" ht="15" customHeight="1">
      <c r="A7708">
        <v>7703</v>
      </c>
      <c r="B7708" s="7">
        <f>'EstExp 11-19'!J320</f>
        <v>0</v>
      </c>
      <c r="C7708" s="2" t="s">
        <v>5428</v>
      </c>
      <c r="D7708" t="b">
        <f t="shared" ca="1" si="124"/>
        <v>1</v>
      </c>
      <c r="E7708" cm="1">
        <f t="array" aca="1" ref="E7708" ca="1">IF(F7708&lt;&gt;"",INDIRECT("'"&amp;F7708&amp;"'!"&amp;G7708),"")</f>
        <v>0</v>
      </c>
      <c r="F7708" s="1175" t="s">
        <v>3614</v>
      </c>
      <c r="G7708" t="s">
        <v>5813</v>
      </c>
      <c r="H7708" s="3"/>
      <c r="I7708" s="3"/>
      <c r="J7708" s="3"/>
    </row>
    <row r="7709" spans="1:18" ht="15" customHeight="1">
      <c r="A7709">
        <v>7704</v>
      </c>
      <c r="B7709" s="7">
        <f>'EstExp 11-19'!J321</f>
        <v>0</v>
      </c>
      <c r="C7709" s="2" t="s">
        <v>5428</v>
      </c>
      <c r="D7709" t="b">
        <f t="shared" ca="1" si="124"/>
        <v>1</v>
      </c>
      <c r="E7709" cm="1">
        <f t="array" aca="1" ref="E7709" ca="1">IF(F7709&lt;&gt;"",INDIRECT("'"&amp;F7709&amp;"'!"&amp;G7709),"")</f>
        <v>0</v>
      </c>
      <c r="F7709" s="1175" t="s">
        <v>3614</v>
      </c>
      <c r="G7709" t="s">
        <v>5814</v>
      </c>
      <c r="H7709" s="3"/>
      <c r="I7709" s="3"/>
      <c r="J7709" s="3"/>
    </row>
    <row r="7710" spans="1:18" ht="15" customHeight="1">
      <c r="A7710">
        <v>7705</v>
      </c>
      <c r="B7710" s="7">
        <f>'EstExp 11-19'!J322</f>
        <v>0</v>
      </c>
      <c r="C7710" s="2" t="s">
        <v>5428</v>
      </c>
      <c r="D7710" t="b">
        <f t="shared" ca="1" si="124"/>
        <v>1</v>
      </c>
      <c r="E7710" cm="1">
        <f t="array" aca="1" ref="E7710" ca="1">IF(F7710&lt;&gt;"",INDIRECT("'"&amp;F7710&amp;"'!"&amp;G7710),"")</f>
        <v>0</v>
      </c>
      <c r="F7710" s="1175" t="s">
        <v>3614</v>
      </c>
      <c r="G7710" t="s">
        <v>5815</v>
      </c>
      <c r="H7710" s="3"/>
      <c r="I7710" s="3"/>
      <c r="J7710" s="3"/>
    </row>
    <row r="7711" spans="1:18" ht="15" customHeight="1">
      <c r="A7711">
        <v>7706</v>
      </c>
      <c r="B7711" s="7">
        <f>'EstExp 11-19'!J323</f>
        <v>0</v>
      </c>
      <c r="C7711" s="2" t="s">
        <v>5428</v>
      </c>
      <c r="D7711" t="b">
        <f t="shared" ca="1" si="124"/>
        <v>1</v>
      </c>
      <c r="E7711" cm="1">
        <f t="array" aca="1" ref="E7711" ca="1">IF(F7711&lt;&gt;"",INDIRECT("'"&amp;F7711&amp;"'!"&amp;G7711),"")</f>
        <v>0</v>
      </c>
      <c r="F7711" s="1175" t="s">
        <v>3614</v>
      </c>
      <c r="G7711" t="s">
        <v>5816</v>
      </c>
      <c r="H7711" s="3"/>
      <c r="I7711" s="3"/>
      <c r="J7711" s="3"/>
    </row>
    <row r="7712" spans="1:18" ht="15" customHeight="1">
      <c r="A7712">
        <v>7707</v>
      </c>
      <c r="B7712" s="7">
        <f>'EstExp 11-19'!J324</f>
        <v>0</v>
      </c>
      <c r="C7712" s="2" t="s">
        <v>5428</v>
      </c>
      <c r="D7712" t="b">
        <f t="shared" ca="1" si="124"/>
        <v>1</v>
      </c>
      <c r="E7712" cm="1">
        <f t="array" aca="1" ref="E7712" ca="1">IF(F7712&lt;&gt;"",INDIRECT("'"&amp;F7712&amp;"'!"&amp;G7712),"")</f>
        <v>0</v>
      </c>
      <c r="F7712" s="1175" t="s">
        <v>3614</v>
      </c>
      <c r="G7712" t="s">
        <v>5817</v>
      </c>
      <c r="H7712" s="3"/>
      <c r="I7712" s="3"/>
      <c r="J7712" s="3"/>
    </row>
    <row r="7713" spans="1:10" ht="15" customHeight="1">
      <c r="A7713">
        <v>7708</v>
      </c>
      <c r="B7713" s="7">
        <f>'EstExp 11-19'!J325</f>
        <v>0</v>
      </c>
      <c r="C7713" s="2" t="s">
        <v>5428</v>
      </c>
      <c r="D7713" t="b">
        <f t="shared" ca="1" si="124"/>
        <v>1</v>
      </c>
      <c r="E7713" cm="1">
        <f t="array" aca="1" ref="E7713" ca="1">IF(F7713&lt;&gt;"",INDIRECT("'"&amp;F7713&amp;"'!"&amp;G7713),"")</f>
        <v>0</v>
      </c>
      <c r="F7713" s="1175" t="s">
        <v>3614</v>
      </c>
      <c r="G7713" t="s">
        <v>5818</v>
      </c>
      <c r="H7713" s="3"/>
      <c r="I7713" s="3"/>
      <c r="J7713" s="3"/>
    </row>
    <row r="7714" spans="1:10" ht="15" customHeight="1">
      <c r="A7714">
        <v>7709</v>
      </c>
      <c r="B7714" s="7">
        <f>'EstExp 11-19'!J326</f>
        <v>0</v>
      </c>
      <c r="C7714" s="2" t="s">
        <v>5428</v>
      </c>
      <c r="D7714" t="b">
        <f t="shared" ca="1" si="124"/>
        <v>1</v>
      </c>
      <c r="E7714" cm="1">
        <f t="array" aca="1" ref="E7714" ca="1">IF(F7714&lt;&gt;"",INDIRECT("'"&amp;F7714&amp;"'!"&amp;G7714),"")</f>
        <v>0</v>
      </c>
      <c r="F7714" s="1175" t="s">
        <v>3614</v>
      </c>
      <c r="G7714" t="s">
        <v>5819</v>
      </c>
      <c r="H7714" s="3"/>
      <c r="I7714" s="3"/>
      <c r="J7714" s="3"/>
    </row>
    <row r="7715" spans="1:10" ht="15" customHeight="1">
      <c r="A7715">
        <v>7710</v>
      </c>
      <c r="B7715" s="7">
        <f>'EstExp 11-19'!J327</f>
        <v>0</v>
      </c>
      <c r="C7715" s="2" t="s">
        <v>5428</v>
      </c>
      <c r="D7715" t="b">
        <f t="shared" ca="1" si="124"/>
        <v>1</v>
      </c>
      <c r="E7715" cm="1">
        <f t="array" aca="1" ref="E7715" ca="1">IF(F7715&lt;&gt;"",INDIRECT("'"&amp;F7715&amp;"'!"&amp;G7715),"")</f>
        <v>0</v>
      </c>
      <c r="F7715" s="1175" t="s">
        <v>3614</v>
      </c>
      <c r="G7715" t="s">
        <v>5820</v>
      </c>
      <c r="H7715" s="3"/>
      <c r="I7715" s="3"/>
      <c r="J7715" s="3"/>
    </row>
    <row r="7716" spans="1:10" ht="15" customHeight="1">
      <c r="A7716">
        <v>7711</v>
      </c>
      <c r="B7716" s="7">
        <f>'EstExp 11-19'!J328</f>
        <v>0</v>
      </c>
      <c r="C7716" s="2" t="s">
        <v>5428</v>
      </c>
      <c r="D7716" t="b">
        <f t="shared" ca="1" si="124"/>
        <v>1</v>
      </c>
      <c r="E7716" cm="1">
        <f t="array" aca="1" ref="E7716" ca="1">IF(F7716&lt;&gt;"",INDIRECT("'"&amp;F7716&amp;"'!"&amp;G7716),"")</f>
        <v>0</v>
      </c>
      <c r="F7716" s="1175" t="s">
        <v>3614</v>
      </c>
      <c r="G7716" t="s">
        <v>5821</v>
      </c>
      <c r="H7716" s="3"/>
      <c r="I7716" s="3"/>
      <c r="J7716" s="3"/>
    </row>
    <row r="7717" spans="1:10" ht="15" customHeight="1">
      <c r="A7717">
        <v>7712</v>
      </c>
      <c r="B7717" s="7">
        <f>'EstExp 11-19'!J329</f>
        <v>0</v>
      </c>
      <c r="C7717" s="2" t="s">
        <v>5428</v>
      </c>
      <c r="D7717" t="b">
        <f t="shared" ca="1" si="124"/>
        <v>1</v>
      </c>
      <c r="E7717" cm="1">
        <f t="array" aca="1" ref="E7717" ca="1">IF(F7717&lt;&gt;"",INDIRECT("'"&amp;F7717&amp;"'!"&amp;G7717),"")</f>
        <v>0</v>
      </c>
      <c r="F7717" s="1175" t="s">
        <v>3614</v>
      </c>
      <c r="G7717" t="s">
        <v>5822</v>
      </c>
      <c r="H7717" s="3"/>
      <c r="I7717" s="3"/>
      <c r="J7717" s="3"/>
    </row>
    <row r="7718" spans="1:10" ht="15" customHeight="1">
      <c r="A7718">
        <v>7713</v>
      </c>
      <c r="B7718" s="7">
        <f>'EstExp 11-19'!J330</f>
        <v>0</v>
      </c>
      <c r="C7718" s="2" t="s">
        <v>5428</v>
      </c>
      <c r="D7718" t="b">
        <f t="shared" ca="1" si="124"/>
        <v>1</v>
      </c>
      <c r="E7718" cm="1">
        <f t="array" aca="1" ref="E7718" ca="1">IF(F7718&lt;&gt;"",INDIRECT("'"&amp;F7718&amp;"'!"&amp;G7718),"")</f>
        <v>0</v>
      </c>
      <c r="F7718" s="1175" t="s">
        <v>3614</v>
      </c>
      <c r="G7718" t="s">
        <v>5823</v>
      </c>
      <c r="H7718" s="3"/>
      <c r="I7718" s="3"/>
      <c r="J7718" s="3"/>
    </row>
    <row r="7719" spans="1:10" ht="15" customHeight="1">
      <c r="A7719">
        <v>7714</v>
      </c>
      <c r="B7719" s="7">
        <f>'EstExp 11-19'!J344</f>
        <v>0</v>
      </c>
      <c r="C7719" s="2" t="s">
        <v>5428</v>
      </c>
      <c r="D7719" t="b">
        <f t="shared" ca="1" si="124"/>
        <v>1</v>
      </c>
      <c r="E7719" cm="1">
        <f t="array" aca="1" ref="E7719" ca="1">IF(F7719&lt;&gt;"",INDIRECT("'"&amp;F7719&amp;"'!"&amp;G7719),"")</f>
        <v>0</v>
      </c>
      <c r="F7719" s="1175" t="s">
        <v>3614</v>
      </c>
      <c r="G7719" t="s">
        <v>5824</v>
      </c>
      <c r="H7719" s="3"/>
      <c r="I7719" s="3"/>
      <c r="J7719" s="3"/>
    </row>
    <row r="7720" spans="1:10" ht="15" customHeight="1">
      <c r="A7720">
        <v>7715</v>
      </c>
      <c r="B7720" s="7">
        <f>'EstExp 11-19'!J347</f>
        <v>0</v>
      </c>
      <c r="C7720" s="2" t="s">
        <v>5428</v>
      </c>
      <c r="D7720" t="b">
        <f t="shared" ca="1" si="124"/>
        <v>1</v>
      </c>
      <c r="E7720" cm="1">
        <f t="array" aca="1" ref="E7720" ca="1">IF(F7720&lt;&gt;"",INDIRECT("'"&amp;F7720&amp;"'!"&amp;G7720),"")</f>
        <v>0</v>
      </c>
      <c r="F7720" s="1175" t="s">
        <v>3614</v>
      </c>
      <c r="G7720" t="s">
        <v>5825</v>
      </c>
      <c r="H7720" s="3"/>
      <c r="I7720" s="3"/>
      <c r="J7720" s="3"/>
    </row>
    <row r="7721" spans="1:10" ht="15" customHeight="1">
      <c r="A7721">
        <v>7716</v>
      </c>
      <c r="B7721" s="7">
        <f>'EstExp 11-19'!J348</f>
        <v>0</v>
      </c>
      <c r="C7721" s="2" t="s">
        <v>5428</v>
      </c>
      <c r="D7721" t="b">
        <f t="shared" ca="1" si="124"/>
        <v>1</v>
      </c>
      <c r="E7721" cm="1">
        <f t="array" aca="1" ref="E7721" ca="1">IF(F7721&lt;&gt;"",INDIRECT("'"&amp;F7721&amp;"'!"&amp;G7721),"")</f>
        <v>0</v>
      </c>
      <c r="F7721" s="1175" t="s">
        <v>3614</v>
      </c>
      <c r="G7721" t="s">
        <v>5826</v>
      </c>
      <c r="H7721" s="3"/>
      <c r="I7721" s="3"/>
      <c r="J7721" s="3"/>
    </row>
    <row r="7722" spans="1:10" ht="15" customHeight="1">
      <c r="A7722">
        <v>7717</v>
      </c>
      <c r="B7722" s="7">
        <f>'EstExp 11-19'!J349</f>
        <v>0</v>
      </c>
      <c r="C7722" s="2" t="s">
        <v>5428</v>
      </c>
      <c r="D7722" t="b">
        <f t="shared" ca="1" si="124"/>
        <v>1</v>
      </c>
      <c r="E7722" cm="1">
        <f t="array" aca="1" ref="E7722" ca="1">IF(F7722&lt;&gt;"",INDIRECT("'"&amp;F7722&amp;"'!"&amp;G7722),"")</f>
        <v>0</v>
      </c>
      <c r="F7722" s="1175" t="s">
        <v>3614</v>
      </c>
      <c r="G7722" t="s">
        <v>5827</v>
      </c>
      <c r="H7722" s="3"/>
      <c r="I7722" s="3"/>
      <c r="J7722" s="3"/>
    </row>
    <row r="7723" spans="1:10" ht="15" customHeight="1">
      <c r="A7723">
        <v>7718</v>
      </c>
      <c r="B7723" s="7">
        <f>'EstExp 11-19'!J350</f>
        <v>0</v>
      </c>
      <c r="C7723" s="2" t="s">
        <v>5428</v>
      </c>
      <c r="D7723" t="b">
        <f t="shared" ca="1" si="124"/>
        <v>1</v>
      </c>
      <c r="E7723" cm="1">
        <f t="array" aca="1" ref="E7723" ca="1">IF(F7723&lt;&gt;"",INDIRECT("'"&amp;F7723&amp;"'!"&amp;G7723),"")</f>
        <v>0</v>
      </c>
      <c r="F7723" s="1175" t="s">
        <v>3614</v>
      </c>
      <c r="G7723" t="s">
        <v>5828</v>
      </c>
      <c r="H7723" s="3"/>
      <c r="I7723" s="3"/>
      <c r="J7723" s="3"/>
    </row>
    <row r="7724" spans="1:10" ht="15" customHeight="1">
      <c r="A7724">
        <v>7719</v>
      </c>
      <c r="B7724" s="7">
        <f>'EstExp 11-19'!J351</f>
        <v>0</v>
      </c>
      <c r="C7724" s="2" t="s">
        <v>5428</v>
      </c>
      <c r="D7724" t="b">
        <f t="shared" ca="1" si="124"/>
        <v>1</v>
      </c>
      <c r="E7724" cm="1">
        <f t="array" aca="1" ref="E7724" ca="1">IF(F7724&lt;&gt;"",INDIRECT("'"&amp;F7724&amp;"'!"&amp;G7724),"")</f>
        <v>0</v>
      </c>
      <c r="F7724" s="1175" t="s">
        <v>3614</v>
      </c>
      <c r="G7724" t="s">
        <v>5829</v>
      </c>
      <c r="H7724" s="3"/>
      <c r="I7724" s="3"/>
      <c r="J7724" s="3"/>
    </row>
    <row r="7725" spans="1:10" ht="15" customHeight="1">
      <c r="A7725">
        <v>7720</v>
      </c>
      <c r="B7725" s="7">
        <f>'EstExp 11-19'!J352</f>
        <v>0</v>
      </c>
      <c r="C7725" s="2" t="s">
        <v>5428</v>
      </c>
      <c r="D7725" t="b">
        <f t="shared" ca="1" si="124"/>
        <v>1</v>
      </c>
      <c r="E7725" cm="1">
        <f t="array" aca="1" ref="E7725" ca="1">IF(F7725&lt;&gt;"",INDIRECT("'"&amp;F7725&amp;"'!"&amp;G7725),"")</f>
        <v>0</v>
      </c>
      <c r="F7725" s="1175" t="s">
        <v>3614</v>
      </c>
      <c r="G7725" t="s">
        <v>5830</v>
      </c>
      <c r="H7725" s="3"/>
      <c r="I7725" s="3"/>
      <c r="J7725" s="3"/>
    </row>
    <row r="7726" spans="1:10" ht="15" customHeight="1">
      <c r="A7726">
        <v>7721</v>
      </c>
      <c r="B7726" s="7">
        <f>'EstExp 11-19'!J353</f>
        <v>0</v>
      </c>
      <c r="C7726" s="2" t="s">
        <v>5428</v>
      </c>
      <c r="D7726" t="b">
        <f t="shared" ca="1" si="124"/>
        <v>1</v>
      </c>
      <c r="E7726" cm="1">
        <f t="array" aca="1" ref="E7726" ca="1">IF(F7726&lt;&gt;"",INDIRECT("'"&amp;F7726&amp;"'!"&amp;G7726),"")</f>
        <v>0</v>
      </c>
      <c r="F7726" s="1175" t="s">
        <v>3614</v>
      </c>
      <c r="G7726" t="s">
        <v>5831</v>
      </c>
      <c r="H7726" s="3"/>
      <c r="I7726" s="3"/>
      <c r="J7726" s="3"/>
    </row>
    <row r="7727" spans="1:10" ht="15" customHeight="1">
      <c r="A7727">
        <v>7722</v>
      </c>
      <c r="B7727" s="7">
        <f>'EstExp 11-19'!J355</f>
        <v>0</v>
      </c>
      <c r="C7727" s="2" t="s">
        <v>5428</v>
      </c>
      <c r="D7727" t="b">
        <f t="shared" ca="1" si="124"/>
        <v>1</v>
      </c>
      <c r="E7727" cm="1">
        <f t="array" aca="1" ref="E7727" ca="1">IF(F7727&lt;&gt;"",INDIRECT("'"&amp;F7727&amp;"'!"&amp;G7727),"")</f>
        <v>0</v>
      </c>
      <c r="F7727" s="1175" t="s">
        <v>3614</v>
      </c>
      <c r="G7727" t="s">
        <v>5832</v>
      </c>
      <c r="H7727" s="3"/>
      <c r="I7727" s="3"/>
      <c r="J7727" s="3"/>
    </row>
    <row r="7728" spans="1:10" ht="15" customHeight="1">
      <c r="A7728">
        <v>7723</v>
      </c>
      <c r="B7728" s="7">
        <f>'EstExp 11-19'!J356</f>
        <v>0</v>
      </c>
      <c r="C7728" s="2" t="s">
        <v>5428</v>
      </c>
      <c r="D7728" t="b">
        <f t="shared" ca="1" si="124"/>
        <v>1</v>
      </c>
      <c r="E7728" cm="1">
        <f t="array" aca="1" ref="E7728" ca="1">IF(F7728&lt;&gt;"",INDIRECT("'"&amp;F7728&amp;"'!"&amp;G7728),"")</f>
        <v>0</v>
      </c>
      <c r="F7728" s="1175" t="s">
        <v>3614</v>
      </c>
      <c r="G7728" t="s">
        <v>5833</v>
      </c>
      <c r="H7728" s="3"/>
      <c r="I7728" s="3"/>
      <c r="J7728" s="3"/>
    </row>
    <row r="7729" spans="1:10" ht="15" customHeight="1">
      <c r="A7729">
        <v>7724</v>
      </c>
      <c r="B7729" s="7">
        <f>'EstExp 11-19'!J357</f>
        <v>0</v>
      </c>
      <c r="C7729" s="2" t="s">
        <v>5428</v>
      </c>
      <c r="D7729" t="b">
        <f t="shared" ca="1" si="124"/>
        <v>1</v>
      </c>
      <c r="E7729" cm="1">
        <f t="array" aca="1" ref="E7729" ca="1">IF(F7729&lt;&gt;"",INDIRECT("'"&amp;F7729&amp;"'!"&amp;G7729),"")</f>
        <v>0</v>
      </c>
      <c r="F7729" s="1175" t="s">
        <v>3614</v>
      </c>
      <c r="G7729" t="s">
        <v>5834</v>
      </c>
      <c r="H7729" s="3"/>
      <c r="I7729" s="3"/>
      <c r="J7729" s="3"/>
    </row>
    <row r="7730" spans="1:10" ht="15" customHeight="1">
      <c r="A7730">
        <v>7725</v>
      </c>
      <c r="B7730" s="7">
        <f>'EstExp 11-19'!J358</f>
        <v>0</v>
      </c>
      <c r="C7730" s="2" t="s">
        <v>5428</v>
      </c>
      <c r="D7730" t="b">
        <f t="shared" ca="1" si="124"/>
        <v>1</v>
      </c>
      <c r="E7730" cm="1">
        <f t="array" aca="1" ref="E7730" ca="1">IF(F7730&lt;&gt;"",INDIRECT("'"&amp;F7730&amp;"'!"&amp;G7730),"")</f>
        <v>0</v>
      </c>
      <c r="F7730" s="1175" t="s">
        <v>3614</v>
      </c>
      <c r="G7730" t="s">
        <v>5835</v>
      </c>
      <c r="H7730" s="3"/>
      <c r="I7730" s="3"/>
      <c r="J7730" s="3"/>
    </row>
    <row r="7731" spans="1:10" ht="15" customHeight="1">
      <c r="A7731">
        <v>7726</v>
      </c>
      <c r="B7731" s="7">
        <f>'EstExp 11-19'!J360</f>
        <v>0</v>
      </c>
      <c r="C7731" s="2" t="s">
        <v>5428</v>
      </c>
      <c r="D7731" t="b">
        <f t="shared" ca="1" si="124"/>
        <v>1</v>
      </c>
      <c r="E7731" cm="1">
        <f t="array" aca="1" ref="E7731" ca="1">IF(F7731&lt;&gt;"",INDIRECT("'"&amp;F7731&amp;"'!"&amp;G7731),"")</f>
        <v>0</v>
      </c>
      <c r="F7731" s="1175" t="s">
        <v>3614</v>
      </c>
      <c r="G7731" t="s">
        <v>5836</v>
      </c>
      <c r="H7731" s="3"/>
      <c r="I7731" s="3"/>
      <c r="J7731" s="3"/>
    </row>
    <row r="7732" spans="1:10" ht="15" customHeight="1">
      <c r="A7732">
        <v>7727</v>
      </c>
      <c r="B7732" s="7">
        <f>'EstExp 11-19'!J361</f>
        <v>0</v>
      </c>
      <c r="C7732" s="2" t="s">
        <v>5428</v>
      </c>
      <c r="D7732" t="b">
        <f t="shared" ca="1" si="124"/>
        <v>1</v>
      </c>
      <c r="E7732" cm="1">
        <f t="array" aca="1" ref="E7732" ca="1">IF(F7732&lt;&gt;"",INDIRECT("'"&amp;F7732&amp;"'!"&amp;G7732),"")</f>
        <v>0</v>
      </c>
      <c r="F7732" s="1175" t="s">
        <v>3614</v>
      </c>
      <c r="G7732" t="s">
        <v>5837</v>
      </c>
      <c r="H7732" s="3"/>
      <c r="I7732" s="3"/>
      <c r="J7732" s="3"/>
    </row>
    <row r="7733" spans="1:10" ht="15" customHeight="1">
      <c r="A7733">
        <v>7728</v>
      </c>
      <c r="B7733" s="7">
        <f>'EstExp 11-19'!J362</f>
        <v>0</v>
      </c>
      <c r="C7733" s="2" t="s">
        <v>5428</v>
      </c>
      <c r="D7733" t="b">
        <f t="shared" ca="1" si="124"/>
        <v>1</v>
      </c>
      <c r="E7733" cm="1">
        <f t="array" aca="1" ref="E7733" ca="1">IF(F7733&lt;&gt;"",INDIRECT("'"&amp;F7733&amp;"'!"&amp;G7733),"")</f>
        <v>0</v>
      </c>
      <c r="F7733" s="1175" t="s">
        <v>3614</v>
      </c>
      <c r="G7733" t="s">
        <v>5838</v>
      </c>
      <c r="H7733" s="3"/>
      <c r="I7733" s="3"/>
      <c r="J7733" s="3"/>
    </row>
    <row r="7734" spans="1:10" ht="15" customHeight="1">
      <c r="A7734">
        <v>7729</v>
      </c>
      <c r="B7734" s="7">
        <f>'EstExp 11-19'!J367</f>
        <v>0</v>
      </c>
      <c r="C7734" s="2" t="s">
        <v>5428</v>
      </c>
      <c r="D7734" t="b">
        <f t="shared" ca="1" si="124"/>
        <v>1</v>
      </c>
      <c r="E7734" cm="1">
        <f t="array" aca="1" ref="E7734" ca="1">IF(F7734&lt;&gt;"",INDIRECT("'"&amp;F7734&amp;"'!"&amp;G7734),"")</f>
        <v>0</v>
      </c>
      <c r="F7734" s="1175" t="s">
        <v>3614</v>
      </c>
      <c r="G7734" t="s">
        <v>5839</v>
      </c>
      <c r="H7734" s="3"/>
      <c r="I7734" s="3"/>
      <c r="J7734" s="3"/>
    </row>
    <row r="7735" spans="1:10" ht="15" customHeight="1">
      <c r="A7735">
        <v>7730</v>
      </c>
      <c r="B7735" s="7">
        <f>'EstExp 11-19'!J368</f>
        <v>0</v>
      </c>
      <c r="C7735" s="2" t="s">
        <v>5428</v>
      </c>
      <c r="D7735" t="b">
        <f t="shared" ca="1" si="124"/>
        <v>1</v>
      </c>
      <c r="E7735" cm="1">
        <f t="array" aca="1" ref="E7735" ca="1">IF(F7735&lt;&gt;"",INDIRECT("'"&amp;F7735&amp;"'!"&amp;G7735),"")</f>
        <v>0</v>
      </c>
      <c r="F7735" s="1175" t="s">
        <v>3614</v>
      </c>
      <c r="G7735" t="s">
        <v>5840</v>
      </c>
      <c r="H7735" s="3"/>
      <c r="I7735" s="3"/>
      <c r="J7735" s="3"/>
    </row>
    <row r="7736" spans="1:10" ht="15" customHeight="1">
      <c r="A7736">
        <v>7731</v>
      </c>
      <c r="B7736" s="7">
        <f>'EstExp 11-19'!J369</f>
        <v>0</v>
      </c>
      <c r="C7736" s="2" t="s">
        <v>5428</v>
      </c>
      <c r="D7736" t="b">
        <f t="shared" ref="D7736:D7767" ca="1" si="125">E7736=B7736</f>
        <v>1</v>
      </c>
      <c r="E7736" cm="1">
        <f t="array" aca="1" ref="E7736" ca="1">IF(F7736&lt;&gt;"",INDIRECT("'"&amp;F7736&amp;"'!"&amp;G7736),"")</f>
        <v>0</v>
      </c>
      <c r="F7736" s="1175" t="s">
        <v>3614</v>
      </c>
      <c r="G7736" t="s">
        <v>5841</v>
      </c>
      <c r="H7736" s="3"/>
      <c r="I7736" s="3"/>
      <c r="J7736" s="3"/>
    </row>
    <row r="7737" spans="1:10" ht="15" customHeight="1">
      <c r="A7737">
        <v>7732</v>
      </c>
      <c r="B7737" s="7">
        <f>'EstExp 11-19'!J371</f>
        <v>0</v>
      </c>
      <c r="C7737" s="2" t="s">
        <v>5428</v>
      </c>
      <c r="D7737" t="b">
        <f t="shared" ca="1" si="125"/>
        <v>1</v>
      </c>
      <c r="E7737" cm="1">
        <f t="array" aca="1" ref="E7737" ca="1">IF(F7737&lt;&gt;"",INDIRECT("'"&amp;F7737&amp;"'!"&amp;G7737),"")</f>
        <v>0</v>
      </c>
      <c r="F7737" s="1175" t="s">
        <v>3614</v>
      </c>
      <c r="G7737" t="s">
        <v>5842</v>
      </c>
      <c r="H7737" s="3"/>
      <c r="I7737" s="3"/>
      <c r="J7737" s="3"/>
    </row>
    <row r="7738" spans="1:10" ht="15" customHeight="1">
      <c r="A7738">
        <v>7733</v>
      </c>
      <c r="B7738" s="7">
        <f>'EstExp 11-19'!J372</f>
        <v>0</v>
      </c>
      <c r="C7738" s="2" t="s">
        <v>5428</v>
      </c>
      <c r="D7738" t="b">
        <f t="shared" ca="1" si="125"/>
        <v>1</v>
      </c>
      <c r="E7738" cm="1">
        <f t="array" aca="1" ref="E7738" ca="1">IF(F7738&lt;&gt;"",INDIRECT("'"&amp;F7738&amp;"'!"&amp;G7738),"")</f>
        <v>0</v>
      </c>
      <c r="F7738" s="1175" t="s">
        <v>3614</v>
      </c>
      <c r="G7738" t="s">
        <v>5843</v>
      </c>
      <c r="H7738" s="3"/>
      <c r="I7738" s="3"/>
      <c r="J7738" s="3"/>
    </row>
    <row r="7739" spans="1:10" ht="15" customHeight="1">
      <c r="A7739">
        <v>7734</v>
      </c>
      <c r="B7739" s="7">
        <f>'EstExp 11-19'!J374</f>
        <v>0</v>
      </c>
      <c r="C7739" s="2" t="s">
        <v>5428</v>
      </c>
      <c r="D7739" t="b">
        <f t="shared" ca="1" si="125"/>
        <v>1</v>
      </c>
      <c r="E7739" cm="1">
        <f t="array" aca="1" ref="E7739" ca="1">IF(F7739&lt;&gt;"",INDIRECT("'"&amp;F7739&amp;"'!"&amp;G7739),"")</f>
        <v>0</v>
      </c>
      <c r="F7739" s="1175" t="s">
        <v>3614</v>
      </c>
      <c r="G7739" t="s">
        <v>5844</v>
      </c>
      <c r="H7739" s="3"/>
      <c r="I7739" s="3"/>
      <c r="J7739" s="3"/>
    </row>
    <row r="7740" spans="1:10" ht="15" customHeight="1">
      <c r="A7740">
        <v>7735</v>
      </c>
      <c r="B7740" s="7">
        <f>'EstExp 11-19'!J375</f>
        <v>0</v>
      </c>
      <c r="C7740" s="2" t="s">
        <v>5428</v>
      </c>
      <c r="D7740" t="b">
        <f t="shared" ca="1" si="125"/>
        <v>1</v>
      </c>
      <c r="E7740" cm="1">
        <f t="array" aca="1" ref="E7740" ca="1">IF(F7740&lt;&gt;"",INDIRECT("'"&amp;F7740&amp;"'!"&amp;G7740),"")</f>
        <v>0</v>
      </c>
      <c r="F7740" s="1175" t="s">
        <v>3614</v>
      </c>
      <c r="G7740" t="s">
        <v>5845</v>
      </c>
      <c r="H7740" s="3"/>
      <c r="I7740" s="3"/>
      <c r="J7740" s="3"/>
    </row>
    <row r="7741" spans="1:10" ht="15" customHeight="1">
      <c r="A7741">
        <v>7736</v>
      </c>
      <c r="B7741" s="7">
        <f>'EstExp 11-19'!J376</f>
        <v>0</v>
      </c>
      <c r="C7741" s="2" t="s">
        <v>5428</v>
      </c>
      <c r="D7741" t="b">
        <f t="shared" ca="1" si="125"/>
        <v>1</v>
      </c>
      <c r="E7741" cm="1">
        <f t="array" aca="1" ref="E7741" ca="1">IF(F7741&lt;&gt;"",INDIRECT("'"&amp;F7741&amp;"'!"&amp;G7741),"")</f>
        <v>0</v>
      </c>
      <c r="F7741" s="1175" t="s">
        <v>3614</v>
      </c>
      <c r="G7741" t="s">
        <v>5846</v>
      </c>
      <c r="H7741" s="3"/>
      <c r="I7741" s="3"/>
      <c r="J7741" s="3"/>
    </row>
    <row r="7742" spans="1:10" ht="15" customHeight="1">
      <c r="A7742">
        <v>7737</v>
      </c>
      <c r="B7742" s="7">
        <f>'EstExp 11-19'!J377</f>
        <v>0</v>
      </c>
      <c r="C7742" s="2" t="s">
        <v>5428</v>
      </c>
      <c r="D7742" t="b">
        <f t="shared" ca="1" si="125"/>
        <v>1</v>
      </c>
      <c r="E7742" cm="1">
        <f t="array" aca="1" ref="E7742" ca="1">IF(F7742&lt;&gt;"",INDIRECT("'"&amp;F7742&amp;"'!"&amp;G7742),"")</f>
        <v>0</v>
      </c>
      <c r="F7742" s="1175" t="s">
        <v>3614</v>
      </c>
      <c r="G7742" t="s">
        <v>5847</v>
      </c>
      <c r="H7742" s="3"/>
      <c r="I7742" s="3"/>
      <c r="J7742" s="3"/>
    </row>
    <row r="7743" spans="1:10" ht="15" customHeight="1">
      <c r="A7743">
        <v>7738</v>
      </c>
      <c r="B7743" s="7">
        <f>'EstExp 11-19'!J378</f>
        <v>0</v>
      </c>
      <c r="C7743" s="2" t="s">
        <v>5428</v>
      </c>
      <c r="D7743" t="b">
        <f t="shared" ca="1" si="125"/>
        <v>1</v>
      </c>
      <c r="E7743" cm="1">
        <f t="array" aca="1" ref="E7743" ca="1">IF(F7743&lt;&gt;"",INDIRECT("'"&amp;F7743&amp;"'!"&amp;G7743),"")</f>
        <v>0</v>
      </c>
      <c r="F7743" s="1175" t="s">
        <v>3614</v>
      </c>
      <c r="G7743" t="s">
        <v>5848</v>
      </c>
      <c r="H7743" s="3"/>
      <c r="I7743" s="3"/>
      <c r="J7743" s="3"/>
    </row>
    <row r="7744" spans="1:10" ht="15" customHeight="1">
      <c r="A7744">
        <v>7739</v>
      </c>
      <c r="B7744" s="7">
        <f>'EstExp 11-19'!J380</f>
        <v>0</v>
      </c>
      <c r="C7744" s="2" t="s">
        <v>5428</v>
      </c>
      <c r="D7744" t="b">
        <f t="shared" ca="1" si="125"/>
        <v>1</v>
      </c>
      <c r="E7744" cm="1">
        <f t="array" aca="1" ref="E7744" ca="1">IF(F7744&lt;&gt;"",INDIRECT("'"&amp;F7744&amp;"'!"&amp;G7744),"")</f>
        <v>0</v>
      </c>
      <c r="F7744" s="1175" t="s">
        <v>3614</v>
      </c>
      <c r="G7744" t="s">
        <v>5849</v>
      </c>
      <c r="H7744" s="3"/>
      <c r="I7744" s="3"/>
      <c r="J7744" s="3"/>
    </row>
    <row r="7745" spans="1:10" ht="15" customHeight="1">
      <c r="A7745">
        <v>7740</v>
      </c>
      <c r="B7745" s="7">
        <f>'EstExp 11-19'!J381</f>
        <v>0</v>
      </c>
      <c r="C7745" s="2" t="s">
        <v>5428</v>
      </c>
      <c r="D7745" t="b">
        <f t="shared" ca="1" si="125"/>
        <v>1</v>
      </c>
      <c r="E7745" cm="1">
        <f t="array" aca="1" ref="E7745" ca="1">IF(F7745&lt;&gt;"",INDIRECT("'"&amp;F7745&amp;"'!"&amp;G7745),"")</f>
        <v>0</v>
      </c>
      <c r="F7745" s="1175" t="s">
        <v>3614</v>
      </c>
      <c r="G7745" t="s">
        <v>5850</v>
      </c>
      <c r="H7745" s="3"/>
      <c r="I7745" s="3"/>
      <c r="J7745" s="3"/>
    </row>
    <row r="7746" spans="1:10" ht="15" customHeight="1">
      <c r="A7746">
        <v>7741</v>
      </c>
      <c r="B7746" s="7">
        <f>'EstExp 11-19'!J382</f>
        <v>0</v>
      </c>
      <c r="C7746" s="2" t="s">
        <v>5428</v>
      </c>
      <c r="D7746" t="b">
        <f t="shared" ca="1" si="125"/>
        <v>1</v>
      </c>
      <c r="E7746" cm="1">
        <f t="array" aca="1" ref="E7746" ca="1">IF(F7746&lt;&gt;"",INDIRECT("'"&amp;F7746&amp;"'!"&amp;G7746),"")</f>
        <v>0</v>
      </c>
      <c r="F7746" s="1175" t="s">
        <v>3614</v>
      </c>
      <c r="G7746" t="s">
        <v>5851</v>
      </c>
      <c r="H7746" s="3"/>
      <c r="I7746" s="3"/>
      <c r="J7746" s="3"/>
    </row>
    <row r="7747" spans="1:10" ht="15" customHeight="1">
      <c r="A7747">
        <v>7742</v>
      </c>
      <c r="B7747" s="7">
        <f>'EstExp 11-19'!J383</f>
        <v>0</v>
      </c>
      <c r="C7747" s="2" t="s">
        <v>5428</v>
      </c>
      <c r="D7747" t="b">
        <f t="shared" ca="1" si="125"/>
        <v>1</v>
      </c>
      <c r="E7747" cm="1">
        <f t="array" aca="1" ref="E7747" ca="1">IF(F7747&lt;&gt;"",INDIRECT("'"&amp;F7747&amp;"'!"&amp;G7747),"")</f>
        <v>0</v>
      </c>
      <c r="F7747" s="1175" t="s">
        <v>3614</v>
      </c>
      <c r="G7747" t="s">
        <v>5852</v>
      </c>
      <c r="H7747" s="3"/>
      <c r="I7747" s="3"/>
      <c r="J7747" s="3"/>
    </row>
    <row r="7748" spans="1:10" ht="15" customHeight="1">
      <c r="A7748">
        <v>7743</v>
      </c>
      <c r="B7748" s="7">
        <f>'EstExp 11-19'!J384</f>
        <v>0</v>
      </c>
      <c r="C7748" s="2" t="s">
        <v>5428</v>
      </c>
      <c r="D7748" t="b">
        <f t="shared" ca="1" si="125"/>
        <v>1</v>
      </c>
      <c r="E7748" cm="1">
        <f t="array" aca="1" ref="E7748" ca="1">IF(F7748&lt;&gt;"",INDIRECT("'"&amp;F7748&amp;"'!"&amp;G7748),"")</f>
        <v>0</v>
      </c>
      <c r="F7748" s="1175" t="s">
        <v>3614</v>
      </c>
      <c r="G7748" t="s">
        <v>5853</v>
      </c>
      <c r="H7748" s="3"/>
      <c r="I7748" s="3"/>
      <c r="J7748" s="3"/>
    </row>
    <row r="7749" spans="1:10" ht="15" customHeight="1">
      <c r="A7749">
        <v>7744</v>
      </c>
      <c r="B7749" s="7">
        <f>'EstExp 11-19'!J385</f>
        <v>0</v>
      </c>
      <c r="C7749" s="2" t="s">
        <v>5428</v>
      </c>
      <c r="D7749" t="b">
        <f t="shared" ca="1" si="125"/>
        <v>1</v>
      </c>
      <c r="E7749" cm="1">
        <f t="array" aca="1" ref="E7749" ca="1">IF(F7749&lt;&gt;"",INDIRECT("'"&amp;F7749&amp;"'!"&amp;G7749),"")</f>
        <v>0</v>
      </c>
      <c r="F7749" s="1175" t="s">
        <v>3614</v>
      </c>
      <c r="G7749" t="s">
        <v>5854</v>
      </c>
      <c r="H7749" s="3"/>
      <c r="I7749" s="3"/>
      <c r="J7749" s="3"/>
    </row>
    <row r="7750" spans="1:10" ht="15" customHeight="1">
      <c r="A7750">
        <v>7745</v>
      </c>
      <c r="B7750" s="7">
        <f>'EstExp 11-19'!J386</f>
        <v>0</v>
      </c>
      <c r="C7750" s="2" t="s">
        <v>5428</v>
      </c>
      <c r="D7750" t="b">
        <f t="shared" ca="1" si="125"/>
        <v>1</v>
      </c>
      <c r="E7750" cm="1">
        <f t="array" aca="1" ref="E7750" ca="1">IF(F7750&lt;&gt;"",INDIRECT("'"&amp;F7750&amp;"'!"&amp;G7750),"")</f>
        <v>0</v>
      </c>
      <c r="F7750" s="1175" t="s">
        <v>3614</v>
      </c>
      <c r="G7750" t="s">
        <v>5855</v>
      </c>
      <c r="H7750" s="3"/>
      <c r="I7750" s="3"/>
      <c r="J7750" s="3"/>
    </row>
    <row r="7751" spans="1:10" ht="15" customHeight="1">
      <c r="A7751">
        <v>7746</v>
      </c>
      <c r="B7751" s="7">
        <f>'EstExp 11-19'!J387</f>
        <v>0</v>
      </c>
      <c r="C7751" s="2" t="s">
        <v>5428</v>
      </c>
      <c r="D7751" t="b">
        <f t="shared" ca="1" si="125"/>
        <v>1</v>
      </c>
      <c r="E7751" cm="1">
        <f t="array" aca="1" ref="E7751" ca="1">IF(F7751&lt;&gt;"",INDIRECT("'"&amp;F7751&amp;"'!"&amp;G7751),"")</f>
        <v>0</v>
      </c>
      <c r="F7751" s="1175" t="s">
        <v>3614</v>
      </c>
      <c r="G7751" t="s">
        <v>5856</v>
      </c>
      <c r="H7751" s="3"/>
      <c r="I7751" s="3"/>
      <c r="J7751" s="3"/>
    </row>
    <row r="7752" spans="1:10" ht="15" customHeight="1">
      <c r="A7752">
        <v>7747</v>
      </c>
      <c r="B7752" s="7">
        <f>'EstExp 11-19'!J388</f>
        <v>0</v>
      </c>
      <c r="C7752" s="2" t="s">
        <v>5428</v>
      </c>
      <c r="D7752" t="b">
        <f t="shared" ca="1" si="125"/>
        <v>1</v>
      </c>
      <c r="E7752" cm="1">
        <f t="array" aca="1" ref="E7752" ca="1">IF(F7752&lt;&gt;"",INDIRECT("'"&amp;F7752&amp;"'!"&amp;G7752),"")</f>
        <v>0</v>
      </c>
      <c r="F7752" s="1175" t="s">
        <v>3614</v>
      </c>
      <c r="G7752" t="s">
        <v>5857</v>
      </c>
      <c r="H7752" s="3"/>
      <c r="I7752" s="3"/>
      <c r="J7752" s="3"/>
    </row>
    <row r="7753" spans="1:10" ht="15" customHeight="1">
      <c r="A7753">
        <v>7748</v>
      </c>
      <c r="B7753" s="7">
        <f>'EstExp 11-19'!K316</f>
        <v>0</v>
      </c>
      <c r="C7753" s="2" t="s">
        <v>5428</v>
      </c>
      <c r="D7753" t="b">
        <f t="shared" ca="1" si="125"/>
        <v>1</v>
      </c>
      <c r="E7753" cm="1">
        <f t="array" aca="1" ref="E7753" ca="1">IF(F7753&lt;&gt;"",INDIRECT("'"&amp;F7753&amp;"'!"&amp;G7753),"")</f>
        <v>0</v>
      </c>
      <c r="F7753" s="1175" t="s">
        <v>3614</v>
      </c>
      <c r="G7753" t="s">
        <v>5858</v>
      </c>
      <c r="H7753" s="3"/>
      <c r="I7753" s="3"/>
      <c r="J7753" s="3"/>
    </row>
    <row r="7754" spans="1:10" ht="15" customHeight="1">
      <c r="A7754">
        <v>7749</v>
      </c>
      <c r="B7754" s="7">
        <f>'EstExp 11-19'!K317</f>
        <v>0</v>
      </c>
      <c r="C7754" s="2" t="s">
        <v>5428</v>
      </c>
      <c r="D7754" t="b">
        <f t="shared" ca="1" si="125"/>
        <v>1</v>
      </c>
      <c r="E7754" cm="1">
        <f t="array" aca="1" ref="E7754" ca="1">IF(F7754&lt;&gt;"",INDIRECT("'"&amp;F7754&amp;"'!"&amp;G7754),"")</f>
        <v>0</v>
      </c>
      <c r="F7754" s="1175" t="s">
        <v>3614</v>
      </c>
      <c r="G7754" t="s">
        <v>5859</v>
      </c>
      <c r="H7754" s="3"/>
      <c r="I7754" s="3"/>
      <c r="J7754" s="3"/>
    </row>
    <row r="7755" spans="1:10" ht="15" customHeight="1">
      <c r="A7755">
        <v>7750</v>
      </c>
      <c r="B7755" s="7">
        <f>'EstExp 11-19'!K318</f>
        <v>0</v>
      </c>
      <c r="C7755" s="2" t="s">
        <v>5428</v>
      </c>
      <c r="D7755" t="b">
        <f t="shared" ca="1" si="125"/>
        <v>1</v>
      </c>
      <c r="E7755" cm="1">
        <f t="array" aca="1" ref="E7755" ca="1">IF(F7755&lt;&gt;"",INDIRECT("'"&amp;F7755&amp;"'!"&amp;G7755),"")</f>
        <v>0</v>
      </c>
      <c r="F7755" s="1175" t="s">
        <v>3614</v>
      </c>
      <c r="G7755" t="s">
        <v>5860</v>
      </c>
      <c r="H7755" s="3"/>
      <c r="I7755" s="3"/>
      <c r="J7755" s="3"/>
    </row>
    <row r="7756" spans="1:10" ht="15" customHeight="1">
      <c r="A7756">
        <v>7751</v>
      </c>
      <c r="B7756" s="7">
        <f>'EstExp 11-19'!K319</f>
        <v>0</v>
      </c>
      <c r="C7756" s="2" t="s">
        <v>5428</v>
      </c>
      <c r="D7756" t="b">
        <f t="shared" ca="1" si="125"/>
        <v>1</v>
      </c>
      <c r="E7756" cm="1">
        <f t="array" aca="1" ref="E7756" ca="1">IF(F7756&lt;&gt;"",INDIRECT("'"&amp;F7756&amp;"'!"&amp;G7756),"")</f>
        <v>0</v>
      </c>
      <c r="F7756" s="1175" t="s">
        <v>3614</v>
      </c>
      <c r="G7756" t="s">
        <v>5861</v>
      </c>
      <c r="H7756" s="3"/>
      <c r="I7756" s="3"/>
      <c r="J7756" s="3"/>
    </row>
    <row r="7757" spans="1:10" ht="15" customHeight="1">
      <c r="A7757">
        <v>7752</v>
      </c>
      <c r="B7757" s="7">
        <f>'EstExp 11-19'!K320</f>
        <v>0</v>
      </c>
      <c r="C7757" s="2" t="s">
        <v>5428</v>
      </c>
      <c r="D7757" t="b">
        <f t="shared" ca="1" si="125"/>
        <v>1</v>
      </c>
      <c r="E7757" cm="1">
        <f t="array" aca="1" ref="E7757" ca="1">IF(F7757&lt;&gt;"",INDIRECT("'"&amp;F7757&amp;"'!"&amp;G7757),"")</f>
        <v>0</v>
      </c>
      <c r="F7757" s="1175" t="s">
        <v>3614</v>
      </c>
      <c r="G7757" t="s">
        <v>5862</v>
      </c>
      <c r="H7757" s="3"/>
      <c r="I7757" s="3"/>
      <c r="J7757" s="3"/>
    </row>
    <row r="7758" spans="1:10" ht="15" customHeight="1">
      <c r="A7758">
        <v>7753</v>
      </c>
      <c r="B7758" s="7">
        <f>'EstExp 11-19'!K321</f>
        <v>0</v>
      </c>
      <c r="C7758" s="2" t="s">
        <v>5428</v>
      </c>
      <c r="D7758" t="b">
        <f t="shared" ca="1" si="125"/>
        <v>1</v>
      </c>
      <c r="E7758" cm="1">
        <f t="array" aca="1" ref="E7758" ca="1">IF(F7758&lt;&gt;"",INDIRECT("'"&amp;F7758&amp;"'!"&amp;G7758),"")</f>
        <v>0</v>
      </c>
      <c r="F7758" s="1175" t="s">
        <v>3614</v>
      </c>
      <c r="G7758" t="s">
        <v>5863</v>
      </c>
      <c r="H7758" s="3"/>
      <c r="I7758" s="3"/>
      <c r="J7758" s="3"/>
    </row>
    <row r="7759" spans="1:10" ht="15" customHeight="1">
      <c r="A7759">
        <v>7754</v>
      </c>
      <c r="B7759" s="7">
        <f>'EstExp 11-19'!K322</f>
        <v>0</v>
      </c>
      <c r="C7759" s="2" t="s">
        <v>5428</v>
      </c>
      <c r="D7759" t="b">
        <f t="shared" ca="1" si="125"/>
        <v>1</v>
      </c>
      <c r="E7759" cm="1">
        <f t="array" aca="1" ref="E7759" ca="1">IF(F7759&lt;&gt;"",INDIRECT("'"&amp;F7759&amp;"'!"&amp;G7759),"")</f>
        <v>0</v>
      </c>
      <c r="F7759" s="1175" t="s">
        <v>3614</v>
      </c>
      <c r="G7759" t="s">
        <v>5864</v>
      </c>
      <c r="H7759" s="3"/>
      <c r="I7759" s="3"/>
      <c r="J7759" s="3"/>
    </row>
    <row r="7760" spans="1:10" ht="15" customHeight="1">
      <c r="A7760">
        <v>7755</v>
      </c>
      <c r="B7760" s="7">
        <f>'EstExp 11-19'!K323</f>
        <v>0</v>
      </c>
      <c r="C7760" s="2" t="s">
        <v>5428</v>
      </c>
      <c r="D7760" t="b">
        <f t="shared" ca="1" si="125"/>
        <v>1</v>
      </c>
      <c r="E7760" cm="1">
        <f t="array" aca="1" ref="E7760" ca="1">IF(F7760&lt;&gt;"",INDIRECT("'"&amp;F7760&amp;"'!"&amp;G7760),"")</f>
        <v>0</v>
      </c>
      <c r="F7760" s="1175" t="s">
        <v>3614</v>
      </c>
      <c r="G7760" t="s">
        <v>5865</v>
      </c>
      <c r="H7760" s="3"/>
      <c r="I7760" s="3"/>
      <c r="J7760" s="3"/>
    </row>
    <row r="7761" spans="1:10" ht="15" customHeight="1">
      <c r="A7761">
        <v>7756</v>
      </c>
      <c r="B7761" s="7">
        <f>'EstExp 11-19'!K324</f>
        <v>0</v>
      </c>
      <c r="C7761" s="2" t="s">
        <v>5428</v>
      </c>
      <c r="D7761" t="b">
        <f t="shared" ca="1" si="125"/>
        <v>1</v>
      </c>
      <c r="E7761" cm="1">
        <f t="array" aca="1" ref="E7761" ca="1">IF(F7761&lt;&gt;"",INDIRECT("'"&amp;F7761&amp;"'!"&amp;G7761),"")</f>
        <v>0</v>
      </c>
      <c r="F7761" s="1175" t="s">
        <v>3614</v>
      </c>
      <c r="G7761" t="s">
        <v>5866</v>
      </c>
      <c r="H7761" s="3"/>
      <c r="I7761" s="3"/>
      <c r="J7761" s="3"/>
    </row>
    <row r="7762" spans="1:10" ht="15" customHeight="1">
      <c r="A7762">
        <v>7757</v>
      </c>
      <c r="B7762" s="7">
        <f>'EstExp 11-19'!K325</f>
        <v>0</v>
      </c>
      <c r="C7762" s="2" t="s">
        <v>5428</v>
      </c>
      <c r="D7762" t="b">
        <f t="shared" ca="1" si="125"/>
        <v>1</v>
      </c>
      <c r="E7762" cm="1">
        <f t="array" aca="1" ref="E7762" ca="1">IF(F7762&lt;&gt;"",INDIRECT("'"&amp;F7762&amp;"'!"&amp;G7762),"")</f>
        <v>0</v>
      </c>
      <c r="F7762" s="1175" t="s">
        <v>3614</v>
      </c>
      <c r="G7762" t="s">
        <v>5867</v>
      </c>
      <c r="H7762" s="3"/>
      <c r="I7762" s="3"/>
      <c r="J7762" s="3"/>
    </row>
    <row r="7763" spans="1:10" ht="15" customHeight="1">
      <c r="A7763">
        <v>7758</v>
      </c>
      <c r="B7763" s="7">
        <f>'EstExp 11-19'!K326</f>
        <v>0</v>
      </c>
      <c r="C7763" s="2" t="s">
        <v>5428</v>
      </c>
      <c r="D7763" t="b">
        <f t="shared" ca="1" si="125"/>
        <v>1</v>
      </c>
      <c r="E7763" cm="1">
        <f t="array" aca="1" ref="E7763" ca="1">IF(F7763&lt;&gt;"",INDIRECT("'"&amp;F7763&amp;"'!"&amp;G7763),"")</f>
        <v>0</v>
      </c>
      <c r="F7763" s="1175" t="s">
        <v>3614</v>
      </c>
      <c r="G7763" t="s">
        <v>5868</v>
      </c>
      <c r="H7763" s="3"/>
      <c r="I7763" s="3"/>
      <c r="J7763" s="3"/>
    </row>
    <row r="7764" spans="1:10" ht="15" customHeight="1">
      <c r="A7764">
        <v>7759</v>
      </c>
      <c r="B7764" s="7">
        <f>'EstExp 11-19'!K327</f>
        <v>0</v>
      </c>
      <c r="C7764" s="2" t="s">
        <v>5428</v>
      </c>
      <c r="D7764" t="b">
        <f t="shared" ca="1" si="125"/>
        <v>1</v>
      </c>
      <c r="E7764" cm="1">
        <f t="array" aca="1" ref="E7764" ca="1">IF(F7764&lt;&gt;"",INDIRECT("'"&amp;F7764&amp;"'!"&amp;G7764),"")</f>
        <v>0</v>
      </c>
      <c r="F7764" s="1175" t="s">
        <v>3614</v>
      </c>
      <c r="G7764" t="s">
        <v>5869</v>
      </c>
      <c r="H7764" s="3"/>
      <c r="I7764" s="3"/>
      <c r="J7764" s="3"/>
    </row>
    <row r="7765" spans="1:10" ht="15" customHeight="1">
      <c r="A7765">
        <v>7760</v>
      </c>
      <c r="B7765" s="7">
        <f>'EstExp 11-19'!K328</f>
        <v>0</v>
      </c>
      <c r="C7765" s="2" t="s">
        <v>5428</v>
      </c>
      <c r="D7765" t="b">
        <f t="shared" ca="1" si="125"/>
        <v>1</v>
      </c>
      <c r="E7765" cm="1">
        <f t="array" aca="1" ref="E7765" ca="1">IF(F7765&lt;&gt;"",INDIRECT("'"&amp;F7765&amp;"'!"&amp;G7765),"")</f>
        <v>0</v>
      </c>
      <c r="F7765" s="1175" t="s">
        <v>3614</v>
      </c>
      <c r="G7765" t="s">
        <v>5870</v>
      </c>
      <c r="H7765" s="3"/>
      <c r="I7765" s="3"/>
      <c r="J7765" s="3"/>
    </row>
    <row r="7766" spans="1:10" ht="15" customHeight="1">
      <c r="A7766">
        <v>7761</v>
      </c>
      <c r="B7766" s="7">
        <f>'EstExp 11-19'!K329</f>
        <v>0</v>
      </c>
      <c r="C7766" s="2" t="s">
        <v>5428</v>
      </c>
      <c r="D7766" t="b">
        <f t="shared" ca="1" si="125"/>
        <v>1</v>
      </c>
      <c r="E7766" cm="1">
        <f t="array" aca="1" ref="E7766" ca="1">IF(F7766&lt;&gt;"",INDIRECT("'"&amp;F7766&amp;"'!"&amp;G7766),"")</f>
        <v>0</v>
      </c>
      <c r="F7766" s="1175" t="s">
        <v>3614</v>
      </c>
      <c r="G7766" t="s">
        <v>5871</v>
      </c>
      <c r="H7766" s="3"/>
      <c r="I7766" s="3"/>
      <c r="J7766" s="3"/>
    </row>
    <row r="7767" spans="1:10" ht="15" customHeight="1">
      <c r="A7767">
        <v>7762</v>
      </c>
      <c r="B7767" s="7">
        <f>'EstExp 11-19'!K330</f>
        <v>0</v>
      </c>
      <c r="C7767" s="2" t="s">
        <v>5428</v>
      </c>
      <c r="D7767" t="b">
        <f t="shared" ca="1" si="125"/>
        <v>1</v>
      </c>
      <c r="E7767" cm="1">
        <f t="array" aca="1" ref="E7767" ca="1">IF(F7767&lt;&gt;"",INDIRECT("'"&amp;F7767&amp;"'!"&amp;G7767),"")</f>
        <v>0</v>
      </c>
      <c r="F7767" s="1175" t="s">
        <v>3614</v>
      </c>
      <c r="G7767" t="s">
        <v>5872</v>
      </c>
      <c r="H7767" s="3"/>
      <c r="I7767" s="3"/>
      <c r="J7767" s="3"/>
    </row>
    <row r="7768" spans="1:10" ht="15" customHeight="1">
      <c r="A7768">
        <v>7763</v>
      </c>
      <c r="B7768" s="7">
        <f>'EstExp 11-19'!K331</f>
        <v>0</v>
      </c>
      <c r="C7768" s="2" t="s">
        <v>5428</v>
      </c>
      <c r="D7768" t="b">
        <f t="shared" ref="D7768:D7799" ca="1" si="126">E7768=B7768</f>
        <v>1</v>
      </c>
      <c r="E7768" cm="1">
        <f t="array" aca="1" ref="E7768" ca="1">IF(F7768&lt;&gt;"",INDIRECT("'"&amp;F7768&amp;"'!"&amp;G7768),"")</f>
        <v>0</v>
      </c>
      <c r="F7768" s="1175" t="s">
        <v>3614</v>
      </c>
      <c r="G7768" t="s">
        <v>5873</v>
      </c>
      <c r="H7768" s="3"/>
      <c r="I7768" s="3"/>
      <c r="J7768" s="3"/>
    </row>
    <row r="7769" spans="1:10" ht="15" customHeight="1">
      <c r="A7769">
        <v>7764</v>
      </c>
      <c r="B7769" s="7">
        <f>'EstExp 11-19'!K332</f>
        <v>0</v>
      </c>
      <c r="C7769" s="2" t="s">
        <v>5428</v>
      </c>
      <c r="D7769" t="b">
        <f t="shared" ca="1" si="126"/>
        <v>1</v>
      </c>
      <c r="E7769" cm="1">
        <f t="array" aca="1" ref="E7769" ca="1">IF(F7769&lt;&gt;"",INDIRECT("'"&amp;F7769&amp;"'!"&amp;G7769),"")</f>
        <v>0</v>
      </c>
      <c r="F7769" s="1175" t="s">
        <v>3614</v>
      </c>
      <c r="G7769" t="s">
        <v>5874</v>
      </c>
      <c r="H7769" s="3"/>
      <c r="I7769" s="3"/>
      <c r="J7769" s="3"/>
    </row>
    <row r="7770" spans="1:10" ht="15" customHeight="1">
      <c r="A7770">
        <v>7765</v>
      </c>
      <c r="B7770" s="7">
        <f>'EstExp 11-19'!K333</f>
        <v>0</v>
      </c>
      <c r="C7770" s="2" t="s">
        <v>5428</v>
      </c>
      <c r="D7770" t="b">
        <f t="shared" ca="1" si="126"/>
        <v>1</v>
      </c>
      <c r="E7770" cm="1">
        <f t="array" aca="1" ref="E7770" ca="1">IF(F7770&lt;&gt;"",INDIRECT("'"&amp;F7770&amp;"'!"&amp;G7770),"")</f>
        <v>0</v>
      </c>
      <c r="F7770" s="1175" t="s">
        <v>3614</v>
      </c>
      <c r="G7770" t="s">
        <v>5875</v>
      </c>
      <c r="H7770" s="3"/>
      <c r="I7770" s="3"/>
      <c r="J7770" s="3"/>
    </row>
    <row r="7771" spans="1:10" ht="15" customHeight="1">
      <c r="A7771">
        <v>7766</v>
      </c>
      <c r="B7771" s="7">
        <f>'EstExp 11-19'!K334</f>
        <v>0</v>
      </c>
      <c r="C7771" s="2" t="s">
        <v>5428</v>
      </c>
      <c r="D7771" t="b">
        <f t="shared" ca="1" si="126"/>
        <v>1</v>
      </c>
      <c r="E7771" cm="1">
        <f t="array" aca="1" ref="E7771" ca="1">IF(F7771&lt;&gt;"",INDIRECT("'"&amp;F7771&amp;"'!"&amp;G7771),"")</f>
        <v>0</v>
      </c>
      <c r="F7771" s="1175" t="s">
        <v>3614</v>
      </c>
      <c r="G7771" t="s">
        <v>5876</v>
      </c>
      <c r="H7771" s="3"/>
      <c r="I7771" s="3"/>
      <c r="J7771" s="3"/>
    </row>
    <row r="7772" spans="1:10" ht="15" customHeight="1">
      <c r="A7772">
        <v>7767</v>
      </c>
      <c r="B7772" s="7">
        <f>'EstExp 11-19'!K335</f>
        <v>0</v>
      </c>
      <c r="C7772" s="2" t="s">
        <v>5428</v>
      </c>
      <c r="D7772" t="b">
        <f t="shared" ca="1" si="126"/>
        <v>1</v>
      </c>
      <c r="E7772" cm="1">
        <f t="array" aca="1" ref="E7772" ca="1">IF(F7772&lt;&gt;"",INDIRECT("'"&amp;F7772&amp;"'!"&amp;G7772),"")</f>
        <v>0</v>
      </c>
      <c r="F7772" s="1175" t="s">
        <v>3614</v>
      </c>
      <c r="G7772" t="s">
        <v>5877</v>
      </c>
      <c r="H7772" s="3"/>
      <c r="I7772" s="3"/>
      <c r="J7772" s="3"/>
    </row>
    <row r="7773" spans="1:10" ht="15" customHeight="1">
      <c r="A7773">
        <v>7768</v>
      </c>
      <c r="B7773" s="7">
        <f>'EstExp 11-19'!K336</f>
        <v>0</v>
      </c>
      <c r="C7773" s="2" t="s">
        <v>5428</v>
      </c>
      <c r="D7773" t="b">
        <f t="shared" ca="1" si="126"/>
        <v>1</v>
      </c>
      <c r="E7773" cm="1">
        <f t="array" aca="1" ref="E7773" ca="1">IF(F7773&lt;&gt;"",INDIRECT("'"&amp;F7773&amp;"'!"&amp;G7773),"")</f>
        <v>0</v>
      </c>
      <c r="F7773" s="1175" t="s">
        <v>3614</v>
      </c>
      <c r="G7773" t="s">
        <v>5878</v>
      </c>
      <c r="H7773" s="3"/>
      <c r="I7773" s="3"/>
      <c r="J7773" s="3"/>
    </row>
    <row r="7774" spans="1:10" ht="15" customHeight="1">
      <c r="A7774">
        <v>7769</v>
      </c>
      <c r="B7774" s="7">
        <f>'EstExp 11-19'!K337</f>
        <v>0</v>
      </c>
      <c r="C7774" s="2" t="s">
        <v>5428</v>
      </c>
      <c r="D7774" t="b">
        <f t="shared" ca="1" si="126"/>
        <v>1</v>
      </c>
      <c r="E7774" cm="1">
        <f t="array" aca="1" ref="E7774" ca="1">IF(F7774&lt;&gt;"",INDIRECT("'"&amp;F7774&amp;"'!"&amp;G7774),"")</f>
        <v>0</v>
      </c>
      <c r="F7774" s="1175" t="s">
        <v>3614</v>
      </c>
      <c r="G7774" t="s">
        <v>5879</v>
      </c>
      <c r="H7774" s="3"/>
      <c r="I7774" s="3"/>
      <c r="J7774" s="3"/>
    </row>
    <row r="7775" spans="1:10" ht="15" customHeight="1">
      <c r="A7775">
        <v>7770</v>
      </c>
      <c r="B7775" s="7">
        <f>'EstExp 11-19'!K338</f>
        <v>0</v>
      </c>
      <c r="C7775" s="2" t="s">
        <v>5428</v>
      </c>
      <c r="D7775" t="b">
        <f t="shared" ca="1" si="126"/>
        <v>1</v>
      </c>
      <c r="E7775" cm="1">
        <f t="array" aca="1" ref="E7775" ca="1">IF(F7775&lt;&gt;"",INDIRECT("'"&amp;F7775&amp;"'!"&amp;G7775),"")</f>
        <v>0</v>
      </c>
      <c r="F7775" s="1175" t="s">
        <v>3614</v>
      </c>
      <c r="G7775" t="s">
        <v>5880</v>
      </c>
      <c r="H7775" s="3"/>
      <c r="I7775" s="3"/>
      <c r="J7775" s="3"/>
    </row>
    <row r="7776" spans="1:10" ht="15" customHeight="1">
      <c r="A7776">
        <v>7771</v>
      </c>
      <c r="B7776" s="7">
        <f>'EstExp 11-19'!K339</f>
        <v>0</v>
      </c>
      <c r="C7776" s="2" t="s">
        <v>5428</v>
      </c>
      <c r="D7776" t="b">
        <f t="shared" ca="1" si="126"/>
        <v>1</v>
      </c>
      <c r="E7776" cm="1">
        <f t="array" aca="1" ref="E7776" ca="1">IF(F7776&lt;&gt;"",INDIRECT("'"&amp;F7776&amp;"'!"&amp;G7776),"")</f>
        <v>0</v>
      </c>
      <c r="F7776" s="1175" t="s">
        <v>3614</v>
      </c>
      <c r="G7776" t="s">
        <v>5881</v>
      </c>
      <c r="H7776" s="3"/>
      <c r="I7776" s="3"/>
      <c r="J7776" s="3"/>
    </row>
    <row r="7777" spans="1:18" ht="15" customHeight="1">
      <c r="A7777">
        <v>7772</v>
      </c>
      <c r="B7777" s="7">
        <f>'EstExp 11-19'!K340</f>
        <v>0</v>
      </c>
      <c r="C7777" s="2" t="s">
        <v>5428</v>
      </c>
      <c r="D7777" t="b">
        <f t="shared" ca="1" si="126"/>
        <v>1</v>
      </c>
      <c r="E7777" cm="1">
        <f t="array" aca="1" ref="E7777" ca="1">IF(F7777&lt;&gt;"",INDIRECT("'"&amp;F7777&amp;"'!"&amp;G7777),"")</f>
        <v>0</v>
      </c>
      <c r="F7777" s="1175" t="s">
        <v>3614</v>
      </c>
      <c r="G7777" t="s">
        <v>5882</v>
      </c>
      <c r="H7777" s="3"/>
      <c r="I7777" s="3"/>
      <c r="J7777" s="3"/>
    </row>
    <row r="7778" spans="1:18" ht="15" customHeight="1">
      <c r="A7778">
        <v>7773</v>
      </c>
      <c r="B7778" s="7">
        <f>'EstExp 11-19'!K341</f>
        <v>0</v>
      </c>
      <c r="C7778" s="2" t="s">
        <v>5428</v>
      </c>
      <c r="D7778" t="b">
        <f t="shared" ca="1" si="126"/>
        <v>1</v>
      </c>
      <c r="E7778" cm="1">
        <f t="array" aca="1" ref="E7778" ca="1">IF(F7778&lt;&gt;"",INDIRECT("'"&amp;F7778&amp;"'!"&amp;G7778),"")</f>
        <v>0</v>
      </c>
      <c r="F7778" s="1175" t="s">
        <v>3614</v>
      </c>
      <c r="G7778" t="s">
        <v>5883</v>
      </c>
      <c r="H7778" s="3"/>
      <c r="I7778" s="3"/>
      <c r="J7778" s="3"/>
    </row>
    <row r="7779" spans="1:18" ht="15" customHeight="1">
      <c r="A7779">
        <v>7774</v>
      </c>
      <c r="B7779" s="7">
        <f>'EstExp 11-19'!K342</f>
        <v>0</v>
      </c>
      <c r="C7779" s="2" t="s">
        <v>5428</v>
      </c>
      <c r="D7779" t="b">
        <f t="shared" ca="1" si="126"/>
        <v>1</v>
      </c>
      <c r="E7779" cm="1">
        <f t="array" aca="1" ref="E7779" ca="1">IF(F7779&lt;&gt;"",INDIRECT("'"&amp;F7779&amp;"'!"&amp;G7779),"")</f>
        <v>0</v>
      </c>
      <c r="F7779" s="1175" t="s">
        <v>3614</v>
      </c>
      <c r="G7779" t="s">
        <v>5884</v>
      </c>
      <c r="H7779" s="3"/>
      <c r="I7779" s="3"/>
      <c r="J7779" s="3"/>
    </row>
    <row r="7780" spans="1:18" ht="15" customHeight="1">
      <c r="A7780">
        <v>7775</v>
      </c>
      <c r="B7780" s="7">
        <f>'EstExp 11-19'!K343</f>
        <v>0</v>
      </c>
      <c r="C7780" s="2" t="s">
        <v>5428</v>
      </c>
      <c r="D7780" t="b">
        <f t="shared" ca="1" si="126"/>
        <v>1</v>
      </c>
      <c r="E7780" cm="1">
        <f t="array" aca="1" ref="E7780" ca="1">IF(F7780&lt;&gt;"",INDIRECT("'"&amp;F7780&amp;"'!"&amp;G7780),"")</f>
        <v>0</v>
      </c>
      <c r="F7780" s="1175" t="s">
        <v>3614</v>
      </c>
      <c r="G7780" t="s">
        <v>5885</v>
      </c>
      <c r="H7780" s="3"/>
      <c r="I7780" s="3"/>
      <c r="J7780" s="3"/>
    </row>
    <row r="7781" spans="1:18" ht="15" customHeight="1">
      <c r="A7781">
        <v>7776</v>
      </c>
      <c r="B7781" s="7">
        <f>'EstExp 11-19'!K344</f>
        <v>0</v>
      </c>
      <c r="C7781" s="2" t="s">
        <v>5428</v>
      </c>
      <c r="D7781" t="b">
        <f t="shared" ca="1" si="126"/>
        <v>1</v>
      </c>
      <c r="E7781" cm="1">
        <f t="array" aca="1" ref="E7781" ca="1">IF(F7781&lt;&gt;"",INDIRECT("'"&amp;F7781&amp;"'!"&amp;G7781),"")</f>
        <v>0</v>
      </c>
      <c r="F7781" s="1175" t="s">
        <v>3614</v>
      </c>
      <c r="G7781" t="s">
        <v>5886</v>
      </c>
      <c r="H7781" s="3"/>
      <c r="I7781" s="3"/>
      <c r="J7781" s="3"/>
    </row>
    <row r="7782" spans="1:18">
      <c r="A7782">
        <v>7777</v>
      </c>
      <c r="B7782" s="7">
        <f>'EstExp 11-19'!K347</f>
        <v>0</v>
      </c>
      <c r="C7782" s="2" t="s">
        <v>5428</v>
      </c>
      <c r="D7782" t="b">
        <f t="shared" ca="1" si="126"/>
        <v>1</v>
      </c>
      <c r="E7782" cm="1">
        <f t="array" aca="1" ref="E7782" ca="1">IF(F7782&lt;&gt;"",INDIRECT("'"&amp;F7782&amp;"'!"&amp;G7782),"")</f>
        <v>0</v>
      </c>
      <c r="F7782" s="1175" t="s">
        <v>3614</v>
      </c>
      <c r="G7782" t="s">
        <v>5887</v>
      </c>
      <c r="R7782" s="1175"/>
    </row>
    <row r="7783" spans="1:18" ht="15" customHeight="1">
      <c r="A7783">
        <v>7778</v>
      </c>
      <c r="B7783" s="7">
        <f>'EstExp 11-19'!K348</f>
        <v>0</v>
      </c>
      <c r="C7783" s="2" t="s">
        <v>5428</v>
      </c>
      <c r="D7783" t="b">
        <f t="shared" ca="1" si="126"/>
        <v>1</v>
      </c>
      <c r="E7783" cm="1">
        <f t="array" aca="1" ref="E7783" ca="1">IF(F7783&lt;&gt;"",INDIRECT("'"&amp;F7783&amp;"'!"&amp;G7783),"")</f>
        <v>0</v>
      </c>
      <c r="F7783" s="1175" t="s">
        <v>3614</v>
      </c>
      <c r="G7783" t="s">
        <v>5888</v>
      </c>
    </row>
    <row r="7784" spans="1:18" ht="15" customHeight="1">
      <c r="A7784">
        <v>7779</v>
      </c>
      <c r="B7784" s="7">
        <f>'EstExp 11-19'!K349</f>
        <v>0</v>
      </c>
      <c r="C7784" s="2" t="s">
        <v>5428</v>
      </c>
      <c r="D7784" t="b">
        <f t="shared" ca="1" si="126"/>
        <v>1</v>
      </c>
      <c r="E7784" cm="1">
        <f t="array" aca="1" ref="E7784" ca="1">IF(F7784&lt;&gt;"",INDIRECT("'"&amp;F7784&amp;"'!"&amp;G7784),"")</f>
        <v>0</v>
      </c>
      <c r="F7784" s="1175" t="s">
        <v>3614</v>
      </c>
      <c r="G7784" t="s">
        <v>5889</v>
      </c>
      <c r="H7784" s="3"/>
      <c r="I7784" s="3"/>
      <c r="J7784" s="3"/>
    </row>
    <row r="7785" spans="1:18" ht="15" customHeight="1">
      <c r="A7785">
        <v>7780</v>
      </c>
      <c r="B7785" s="7">
        <f>'EstExp 11-19'!K350</f>
        <v>0</v>
      </c>
      <c r="C7785" s="2" t="s">
        <v>5428</v>
      </c>
      <c r="D7785" t="b">
        <f t="shared" ca="1" si="126"/>
        <v>1</v>
      </c>
      <c r="E7785" cm="1">
        <f t="array" aca="1" ref="E7785" ca="1">IF(F7785&lt;&gt;"",INDIRECT("'"&amp;F7785&amp;"'!"&amp;G7785),"")</f>
        <v>0</v>
      </c>
      <c r="F7785" s="1175" t="s">
        <v>3614</v>
      </c>
      <c r="G7785" t="s">
        <v>5890</v>
      </c>
      <c r="H7785" s="3"/>
      <c r="I7785" s="3"/>
      <c r="J7785" s="3"/>
    </row>
    <row r="7786" spans="1:18" ht="15" customHeight="1">
      <c r="A7786">
        <v>7781</v>
      </c>
      <c r="B7786" s="7">
        <f>'EstExp 11-19'!K351</f>
        <v>0</v>
      </c>
      <c r="C7786" s="2" t="s">
        <v>5428</v>
      </c>
      <c r="D7786" t="b">
        <f t="shared" ca="1" si="126"/>
        <v>1</v>
      </c>
      <c r="E7786" cm="1">
        <f t="array" aca="1" ref="E7786" ca="1">IF(F7786&lt;&gt;"",INDIRECT("'"&amp;F7786&amp;"'!"&amp;G7786),"")</f>
        <v>0</v>
      </c>
      <c r="F7786" s="1175" t="s">
        <v>3614</v>
      </c>
      <c r="G7786" t="s">
        <v>5891</v>
      </c>
      <c r="H7786" s="3"/>
      <c r="I7786" s="3"/>
      <c r="J7786" s="3"/>
    </row>
    <row r="7787" spans="1:18" ht="15" customHeight="1">
      <c r="A7787">
        <v>7782</v>
      </c>
      <c r="B7787" s="7">
        <f>'EstExp 11-19'!K352</f>
        <v>0</v>
      </c>
      <c r="C7787" s="2" t="s">
        <v>5428</v>
      </c>
      <c r="D7787" t="b">
        <f t="shared" ca="1" si="126"/>
        <v>1</v>
      </c>
      <c r="E7787" cm="1">
        <f t="array" aca="1" ref="E7787" ca="1">IF(F7787&lt;&gt;"",INDIRECT("'"&amp;F7787&amp;"'!"&amp;G7787),"")</f>
        <v>0</v>
      </c>
      <c r="F7787" s="1175" t="s">
        <v>3614</v>
      </c>
      <c r="G7787" t="s">
        <v>5892</v>
      </c>
      <c r="H7787" s="3"/>
      <c r="I7787" s="3"/>
      <c r="J7787" s="3"/>
    </row>
    <row r="7788" spans="1:18" ht="15" customHeight="1">
      <c r="A7788">
        <v>7783</v>
      </c>
      <c r="B7788" s="7">
        <f>'EstExp 11-19'!K353</f>
        <v>0</v>
      </c>
      <c r="C7788" s="2" t="s">
        <v>5428</v>
      </c>
      <c r="D7788" t="b">
        <f t="shared" ca="1" si="126"/>
        <v>1</v>
      </c>
      <c r="E7788" cm="1">
        <f t="array" aca="1" ref="E7788" ca="1">IF(F7788&lt;&gt;"",INDIRECT("'"&amp;F7788&amp;"'!"&amp;G7788),"")</f>
        <v>0</v>
      </c>
      <c r="F7788" s="1175" t="s">
        <v>3614</v>
      </c>
      <c r="G7788" t="s">
        <v>5893</v>
      </c>
      <c r="H7788" s="3"/>
      <c r="I7788" s="3"/>
      <c r="J7788" s="3"/>
    </row>
    <row r="7789" spans="1:18" ht="15" customHeight="1">
      <c r="A7789">
        <v>7784</v>
      </c>
      <c r="B7789" s="7">
        <f>'EstExp 11-19'!K355</f>
        <v>0</v>
      </c>
      <c r="C7789" s="2" t="s">
        <v>5428</v>
      </c>
      <c r="D7789" t="b">
        <f t="shared" ca="1" si="126"/>
        <v>1</v>
      </c>
      <c r="E7789" cm="1">
        <f t="array" aca="1" ref="E7789" ca="1">IF(F7789&lt;&gt;"",INDIRECT("'"&amp;F7789&amp;"'!"&amp;G7789),"")</f>
        <v>0</v>
      </c>
      <c r="F7789" s="1175" t="s">
        <v>3614</v>
      </c>
      <c r="G7789" t="s">
        <v>5894</v>
      </c>
    </row>
    <row r="7790" spans="1:18" ht="15" customHeight="1">
      <c r="A7790">
        <v>7785</v>
      </c>
      <c r="B7790" s="7">
        <f>'EstExp 11-19'!K356</f>
        <v>0</v>
      </c>
      <c r="C7790" s="2" t="s">
        <v>5428</v>
      </c>
      <c r="D7790" t="b">
        <f t="shared" ca="1" si="126"/>
        <v>1</v>
      </c>
      <c r="E7790" cm="1">
        <f t="array" aca="1" ref="E7790" ca="1">IF(F7790&lt;&gt;"",INDIRECT("'"&amp;F7790&amp;"'!"&amp;G7790),"")</f>
        <v>0</v>
      </c>
      <c r="F7790" s="1175" t="s">
        <v>3614</v>
      </c>
      <c r="G7790" t="s">
        <v>5895</v>
      </c>
      <c r="H7790" s="3"/>
      <c r="I7790" s="3"/>
      <c r="J7790" s="3"/>
    </row>
    <row r="7791" spans="1:18">
      <c r="A7791">
        <v>7786</v>
      </c>
      <c r="B7791" s="7">
        <f>'EstExp 11-19'!K357</f>
        <v>0</v>
      </c>
      <c r="C7791" s="2" t="s">
        <v>5428</v>
      </c>
      <c r="D7791" t="b">
        <f t="shared" ca="1" si="126"/>
        <v>1</v>
      </c>
      <c r="E7791" cm="1">
        <f t="array" aca="1" ref="E7791" ca="1">IF(F7791&lt;&gt;"",INDIRECT("'"&amp;F7791&amp;"'!"&amp;G7791),"")</f>
        <v>0</v>
      </c>
      <c r="F7791" s="1175" t="s">
        <v>3614</v>
      </c>
      <c r="G7791" t="s">
        <v>5896</v>
      </c>
      <c r="R7791" s="1175"/>
    </row>
    <row r="7792" spans="1:18" ht="15" customHeight="1">
      <c r="A7792">
        <v>7787</v>
      </c>
      <c r="B7792" s="7">
        <f>'EstExp 11-19'!K358</f>
        <v>0</v>
      </c>
      <c r="C7792" s="2" t="s">
        <v>5428</v>
      </c>
      <c r="D7792" t="b">
        <f t="shared" ca="1" si="126"/>
        <v>1</v>
      </c>
      <c r="E7792" cm="1">
        <f t="array" aca="1" ref="E7792" ca="1">IF(F7792&lt;&gt;"",INDIRECT("'"&amp;F7792&amp;"'!"&amp;G7792),"")</f>
        <v>0</v>
      </c>
      <c r="F7792" s="1175" t="s">
        <v>3614</v>
      </c>
      <c r="G7792" t="s">
        <v>5897</v>
      </c>
      <c r="H7792" s="3"/>
      <c r="I7792" s="3"/>
      <c r="J7792" s="3"/>
    </row>
    <row r="7793" spans="1:10" ht="15" customHeight="1">
      <c r="A7793">
        <v>7788</v>
      </c>
      <c r="B7793" s="7">
        <f>'EstExp 11-19'!K360</f>
        <v>0</v>
      </c>
      <c r="C7793" s="2" t="s">
        <v>5428</v>
      </c>
      <c r="D7793" t="b">
        <f t="shared" ca="1" si="126"/>
        <v>1</v>
      </c>
      <c r="E7793" cm="1">
        <f t="array" aca="1" ref="E7793" ca="1">IF(F7793&lt;&gt;"",INDIRECT("'"&amp;F7793&amp;"'!"&amp;G7793),"")</f>
        <v>0</v>
      </c>
      <c r="F7793" s="1175" t="s">
        <v>3614</v>
      </c>
      <c r="G7793" t="s">
        <v>5898</v>
      </c>
      <c r="H7793" s="3"/>
      <c r="I7793" s="3"/>
      <c r="J7793" s="3"/>
    </row>
    <row r="7794" spans="1:10" ht="15" customHeight="1">
      <c r="A7794">
        <v>7789</v>
      </c>
      <c r="B7794" s="7">
        <f>'EstExp 11-19'!K361</f>
        <v>0</v>
      </c>
      <c r="C7794" s="2" t="s">
        <v>5428</v>
      </c>
      <c r="D7794" t="b">
        <f t="shared" ca="1" si="126"/>
        <v>1</v>
      </c>
      <c r="E7794" cm="1">
        <f t="array" aca="1" ref="E7794" ca="1">IF(F7794&lt;&gt;"",INDIRECT("'"&amp;F7794&amp;"'!"&amp;G7794),"")</f>
        <v>0</v>
      </c>
      <c r="F7794" s="1175" t="s">
        <v>3614</v>
      </c>
      <c r="G7794" t="s">
        <v>5899</v>
      </c>
      <c r="H7794" s="3"/>
      <c r="I7794" s="3"/>
      <c r="J7794" s="3"/>
    </row>
    <row r="7795" spans="1:10" ht="15" customHeight="1">
      <c r="A7795">
        <v>7790</v>
      </c>
      <c r="B7795" s="7">
        <f>'EstExp 11-19'!K362</f>
        <v>0</v>
      </c>
      <c r="C7795" s="2" t="s">
        <v>5428</v>
      </c>
      <c r="D7795" t="b">
        <f t="shared" ca="1" si="126"/>
        <v>1</v>
      </c>
      <c r="E7795" cm="1">
        <f t="array" aca="1" ref="E7795" ca="1">IF(F7795&lt;&gt;"",INDIRECT("'"&amp;F7795&amp;"'!"&amp;G7795),"")</f>
        <v>0</v>
      </c>
      <c r="F7795" s="1175" t="s">
        <v>3614</v>
      </c>
      <c r="G7795" t="s">
        <v>5900</v>
      </c>
      <c r="H7795" s="3"/>
      <c r="I7795" s="3"/>
      <c r="J7795" s="3"/>
    </row>
    <row r="7796" spans="1:10" ht="15" customHeight="1">
      <c r="A7796">
        <v>7791</v>
      </c>
      <c r="B7796" s="7">
        <f>'EstExp 11-19'!K367</f>
        <v>0</v>
      </c>
      <c r="C7796" s="2" t="s">
        <v>5428</v>
      </c>
      <c r="D7796" t="b">
        <f t="shared" ca="1" si="126"/>
        <v>1</v>
      </c>
      <c r="E7796" cm="1">
        <f t="array" aca="1" ref="E7796" ca="1">IF(F7796&lt;&gt;"",INDIRECT("'"&amp;F7796&amp;"'!"&amp;G7796),"")</f>
        <v>0</v>
      </c>
      <c r="F7796" s="1175" t="s">
        <v>3614</v>
      </c>
      <c r="G7796" t="s">
        <v>5901</v>
      </c>
      <c r="H7796" s="3"/>
      <c r="I7796" s="3"/>
      <c r="J7796" s="3"/>
    </row>
    <row r="7797" spans="1:10" ht="15" customHeight="1">
      <c r="A7797">
        <v>7792</v>
      </c>
      <c r="B7797" s="7">
        <f>'EstExp 11-19'!K368</f>
        <v>0</v>
      </c>
      <c r="C7797" s="2" t="s">
        <v>5428</v>
      </c>
      <c r="D7797" t="b">
        <f t="shared" ca="1" si="126"/>
        <v>1</v>
      </c>
      <c r="E7797" cm="1">
        <f t="array" aca="1" ref="E7797" ca="1">IF(F7797&lt;&gt;"",INDIRECT("'"&amp;F7797&amp;"'!"&amp;G7797),"")</f>
        <v>0</v>
      </c>
      <c r="F7797" s="1175" t="s">
        <v>3614</v>
      </c>
      <c r="G7797" t="s">
        <v>5902</v>
      </c>
      <c r="H7797" s="3"/>
      <c r="I7797" s="3"/>
      <c r="J7797" s="3"/>
    </row>
    <row r="7798" spans="1:10" ht="15" customHeight="1">
      <c r="A7798">
        <v>7793</v>
      </c>
      <c r="B7798" s="7">
        <f>'EstExp 11-19'!K369</f>
        <v>0</v>
      </c>
      <c r="C7798" s="2" t="s">
        <v>5428</v>
      </c>
      <c r="D7798" t="b">
        <f t="shared" ca="1" si="126"/>
        <v>1</v>
      </c>
      <c r="E7798" cm="1">
        <f t="array" aca="1" ref="E7798" ca="1">IF(F7798&lt;&gt;"",INDIRECT("'"&amp;F7798&amp;"'!"&amp;G7798),"")</f>
        <v>0</v>
      </c>
      <c r="F7798" s="1175" t="s">
        <v>3614</v>
      </c>
      <c r="G7798" t="s">
        <v>5903</v>
      </c>
      <c r="H7798" s="3"/>
      <c r="I7798" s="3"/>
      <c r="J7798" s="3"/>
    </row>
    <row r="7799" spans="1:10" ht="15" customHeight="1">
      <c r="A7799">
        <v>7794</v>
      </c>
      <c r="B7799" s="7">
        <f>'EstExp 11-19'!K371</f>
        <v>0</v>
      </c>
      <c r="C7799" s="2" t="s">
        <v>5428</v>
      </c>
      <c r="D7799" t="b">
        <f t="shared" ca="1" si="126"/>
        <v>1</v>
      </c>
      <c r="E7799" cm="1">
        <f t="array" aca="1" ref="E7799" ca="1">IF(F7799&lt;&gt;"",INDIRECT("'"&amp;F7799&amp;"'!"&amp;G7799),"")</f>
        <v>0</v>
      </c>
      <c r="F7799" s="1175" t="s">
        <v>3614</v>
      </c>
      <c r="G7799" t="s">
        <v>5904</v>
      </c>
      <c r="H7799" s="3"/>
      <c r="I7799" s="3"/>
      <c r="J7799" s="3"/>
    </row>
    <row r="7800" spans="1:10" ht="15" customHeight="1">
      <c r="A7800">
        <v>7795</v>
      </c>
      <c r="B7800" s="7">
        <f>'EstExp 11-19'!K372</f>
        <v>0</v>
      </c>
      <c r="C7800" s="2" t="s">
        <v>5428</v>
      </c>
      <c r="D7800" t="b">
        <f t="shared" ref="D7800:D7818" ca="1" si="127">E7800=B7800</f>
        <v>1</v>
      </c>
      <c r="E7800" cm="1">
        <f t="array" aca="1" ref="E7800" ca="1">IF(F7800&lt;&gt;"",INDIRECT("'"&amp;F7800&amp;"'!"&amp;G7800),"")</f>
        <v>0</v>
      </c>
      <c r="F7800" s="1175" t="s">
        <v>3614</v>
      </c>
      <c r="G7800" t="s">
        <v>5905</v>
      </c>
      <c r="H7800" s="3"/>
      <c r="I7800" s="3"/>
      <c r="J7800" s="3"/>
    </row>
    <row r="7801" spans="1:10" ht="15" customHeight="1">
      <c r="A7801">
        <v>7796</v>
      </c>
      <c r="B7801" s="7">
        <f>'EstExp 11-19'!K374</f>
        <v>0</v>
      </c>
      <c r="C7801" s="2" t="s">
        <v>5428</v>
      </c>
      <c r="D7801" t="b">
        <f t="shared" ca="1" si="127"/>
        <v>1</v>
      </c>
      <c r="E7801" cm="1">
        <f t="array" aca="1" ref="E7801" ca="1">IF(F7801&lt;&gt;"",INDIRECT("'"&amp;F7801&amp;"'!"&amp;G7801),"")</f>
        <v>0</v>
      </c>
      <c r="F7801" s="1175" t="s">
        <v>3614</v>
      </c>
      <c r="G7801" t="s">
        <v>5906</v>
      </c>
      <c r="H7801" s="3"/>
      <c r="I7801" s="3"/>
      <c r="J7801" s="3"/>
    </row>
    <row r="7802" spans="1:10" ht="15" customHeight="1">
      <c r="A7802">
        <v>7797</v>
      </c>
      <c r="B7802" s="7">
        <f>'EstExp 11-19'!K375</f>
        <v>0</v>
      </c>
      <c r="C7802" s="2" t="s">
        <v>5428</v>
      </c>
      <c r="D7802" t="b">
        <f t="shared" ca="1" si="127"/>
        <v>1</v>
      </c>
      <c r="E7802" cm="1">
        <f t="array" aca="1" ref="E7802" ca="1">IF(F7802&lt;&gt;"",INDIRECT("'"&amp;F7802&amp;"'!"&amp;G7802),"")</f>
        <v>0</v>
      </c>
      <c r="F7802" s="1175" t="s">
        <v>3614</v>
      </c>
      <c r="G7802" t="s">
        <v>5907</v>
      </c>
      <c r="H7802" s="3"/>
      <c r="I7802" s="3"/>
      <c r="J7802" s="3"/>
    </row>
    <row r="7803" spans="1:10" ht="15" customHeight="1">
      <c r="A7803">
        <v>7798</v>
      </c>
      <c r="B7803" s="7">
        <f>'EstExp 11-19'!K376</f>
        <v>0</v>
      </c>
      <c r="C7803" s="2" t="s">
        <v>5428</v>
      </c>
      <c r="D7803" t="b">
        <f t="shared" ca="1" si="127"/>
        <v>1</v>
      </c>
      <c r="E7803" cm="1">
        <f t="array" aca="1" ref="E7803" ca="1">IF(F7803&lt;&gt;"",INDIRECT("'"&amp;F7803&amp;"'!"&amp;G7803),"")</f>
        <v>0</v>
      </c>
      <c r="F7803" s="1175" t="s">
        <v>3614</v>
      </c>
      <c r="G7803" t="s">
        <v>5908</v>
      </c>
      <c r="H7803" s="3"/>
      <c r="I7803" s="3"/>
      <c r="J7803" s="3"/>
    </row>
    <row r="7804" spans="1:10" ht="15" customHeight="1">
      <c r="A7804">
        <v>7799</v>
      </c>
      <c r="B7804" s="7">
        <f>'EstExp 11-19'!K377</f>
        <v>0</v>
      </c>
      <c r="C7804" s="2" t="s">
        <v>5428</v>
      </c>
      <c r="D7804" t="b">
        <f t="shared" ca="1" si="127"/>
        <v>1</v>
      </c>
      <c r="E7804" cm="1">
        <f t="array" aca="1" ref="E7804" ca="1">IF(F7804&lt;&gt;"",INDIRECT("'"&amp;F7804&amp;"'!"&amp;G7804),"")</f>
        <v>0</v>
      </c>
      <c r="F7804" s="1175" t="s">
        <v>3614</v>
      </c>
      <c r="G7804" t="s">
        <v>5909</v>
      </c>
      <c r="H7804" s="3"/>
      <c r="I7804" s="3"/>
      <c r="J7804" s="3"/>
    </row>
    <row r="7805" spans="1:10" ht="15" customHeight="1">
      <c r="A7805">
        <v>7800</v>
      </c>
      <c r="B7805" s="7">
        <f>'EstExp 11-19'!K378</f>
        <v>0</v>
      </c>
      <c r="C7805" s="2" t="s">
        <v>5428</v>
      </c>
      <c r="D7805" t="b">
        <f t="shared" ca="1" si="127"/>
        <v>1</v>
      </c>
      <c r="E7805" cm="1">
        <f t="array" aca="1" ref="E7805" ca="1">IF(F7805&lt;&gt;"",INDIRECT("'"&amp;F7805&amp;"'!"&amp;G7805),"")</f>
        <v>0</v>
      </c>
      <c r="F7805" s="1175" t="s">
        <v>3614</v>
      </c>
      <c r="G7805" t="s">
        <v>5910</v>
      </c>
      <c r="H7805" s="3"/>
      <c r="I7805" s="3"/>
      <c r="J7805" s="3"/>
    </row>
    <row r="7806" spans="1:10" ht="15" customHeight="1">
      <c r="A7806">
        <v>7801</v>
      </c>
      <c r="B7806" s="7">
        <f>'EstExp 11-19'!K380</f>
        <v>0</v>
      </c>
      <c r="C7806" s="2" t="s">
        <v>5428</v>
      </c>
      <c r="D7806" t="b">
        <f t="shared" ca="1" si="127"/>
        <v>1</v>
      </c>
      <c r="E7806" cm="1">
        <f t="array" aca="1" ref="E7806" ca="1">IF(F7806&lt;&gt;"",INDIRECT("'"&amp;F7806&amp;"'!"&amp;G7806),"")</f>
        <v>0</v>
      </c>
      <c r="F7806" s="1175" t="s">
        <v>3614</v>
      </c>
      <c r="G7806" t="s">
        <v>5911</v>
      </c>
      <c r="H7806" s="3"/>
      <c r="I7806" s="3"/>
      <c r="J7806" s="3"/>
    </row>
    <row r="7807" spans="1:10" ht="15" customHeight="1">
      <c r="A7807">
        <v>7802</v>
      </c>
      <c r="B7807" s="7">
        <f>'EstExp 11-19'!K381</f>
        <v>0</v>
      </c>
      <c r="C7807" s="2" t="s">
        <v>5428</v>
      </c>
      <c r="D7807" t="b">
        <f t="shared" ca="1" si="127"/>
        <v>1</v>
      </c>
      <c r="E7807" cm="1">
        <f t="array" aca="1" ref="E7807" ca="1">IF(F7807&lt;&gt;"",INDIRECT("'"&amp;F7807&amp;"'!"&amp;G7807),"")</f>
        <v>0</v>
      </c>
      <c r="F7807" s="1175" t="s">
        <v>3614</v>
      </c>
      <c r="G7807" t="s">
        <v>5912</v>
      </c>
      <c r="H7807" s="3"/>
      <c r="I7807" s="3"/>
      <c r="J7807" s="3"/>
    </row>
    <row r="7808" spans="1:10" ht="15" customHeight="1">
      <c r="A7808">
        <v>7803</v>
      </c>
      <c r="B7808" s="7">
        <f>'EstExp 11-19'!K382</f>
        <v>0</v>
      </c>
      <c r="C7808" s="2" t="s">
        <v>5428</v>
      </c>
      <c r="D7808" t="b">
        <f t="shared" ca="1" si="127"/>
        <v>1</v>
      </c>
      <c r="E7808" cm="1">
        <f t="array" aca="1" ref="E7808" ca="1">IF(F7808&lt;&gt;"",INDIRECT("'"&amp;F7808&amp;"'!"&amp;G7808),"")</f>
        <v>0</v>
      </c>
      <c r="F7808" s="1175" t="s">
        <v>3614</v>
      </c>
      <c r="G7808" t="s">
        <v>5913</v>
      </c>
      <c r="H7808" s="3"/>
      <c r="I7808" s="3"/>
      <c r="J7808" s="3"/>
    </row>
    <row r="7809" spans="1:18" ht="15" customHeight="1">
      <c r="A7809">
        <v>7804</v>
      </c>
      <c r="B7809" s="7">
        <f>'EstExp 11-19'!K383</f>
        <v>0</v>
      </c>
      <c r="C7809" s="2" t="s">
        <v>5428</v>
      </c>
      <c r="D7809" t="b">
        <f t="shared" ca="1" si="127"/>
        <v>1</v>
      </c>
      <c r="E7809" cm="1">
        <f t="array" aca="1" ref="E7809" ca="1">IF(F7809&lt;&gt;"",INDIRECT("'"&amp;F7809&amp;"'!"&amp;G7809),"")</f>
        <v>0</v>
      </c>
      <c r="F7809" s="1175" t="s">
        <v>3614</v>
      </c>
      <c r="G7809" t="s">
        <v>5914</v>
      </c>
      <c r="H7809" s="3"/>
      <c r="I7809" s="3"/>
      <c r="J7809" s="3"/>
    </row>
    <row r="7810" spans="1:18" ht="15" customHeight="1">
      <c r="A7810">
        <v>7805</v>
      </c>
      <c r="B7810" s="7">
        <f>'EstExp 11-19'!K384</f>
        <v>0</v>
      </c>
      <c r="C7810" s="2" t="s">
        <v>5428</v>
      </c>
      <c r="D7810" t="b">
        <f t="shared" ca="1" si="127"/>
        <v>1</v>
      </c>
      <c r="E7810" cm="1">
        <f t="array" aca="1" ref="E7810" ca="1">IF(F7810&lt;&gt;"",INDIRECT("'"&amp;F7810&amp;"'!"&amp;G7810),"")</f>
        <v>0</v>
      </c>
      <c r="F7810" s="1175" t="s">
        <v>3614</v>
      </c>
      <c r="G7810" t="s">
        <v>5915</v>
      </c>
      <c r="H7810" s="3"/>
      <c r="I7810" s="3"/>
      <c r="J7810" s="3"/>
    </row>
    <row r="7811" spans="1:18" ht="15" customHeight="1">
      <c r="A7811">
        <v>7806</v>
      </c>
      <c r="B7811" s="7">
        <f>'EstExp 11-19'!K385</f>
        <v>0</v>
      </c>
      <c r="C7811" s="2" t="s">
        <v>5428</v>
      </c>
      <c r="D7811" t="b">
        <f t="shared" ca="1" si="127"/>
        <v>1</v>
      </c>
      <c r="E7811" cm="1">
        <f t="array" aca="1" ref="E7811" ca="1">IF(F7811&lt;&gt;"",INDIRECT("'"&amp;F7811&amp;"'!"&amp;G7811),"")</f>
        <v>0</v>
      </c>
      <c r="F7811" s="1175" t="s">
        <v>3614</v>
      </c>
      <c r="G7811" t="s">
        <v>5916</v>
      </c>
      <c r="H7811" s="3"/>
      <c r="I7811" s="3"/>
      <c r="J7811" s="3"/>
    </row>
    <row r="7812" spans="1:18" ht="15" customHeight="1">
      <c r="A7812">
        <v>7807</v>
      </c>
      <c r="B7812" s="7">
        <f>'EstExp 11-19'!K386</f>
        <v>0</v>
      </c>
      <c r="C7812" s="2" t="s">
        <v>5428</v>
      </c>
      <c r="D7812" t="b">
        <f t="shared" ca="1" si="127"/>
        <v>1</v>
      </c>
      <c r="E7812" cm="1">
        <f t="array" aca="1" ref="E7812" ca="1">IF(F7812&lt;&gt;"",INDIRECT("'"&amp;F7812&amp;"'!"&amp;G7812),"")</f>
        <v>0</v>
      </c>
      <c r="F7812" s="1175" t="s">
        <v>3614</v>
      </c>
      <c r="G7812" t="s">
        <v>5917</v>
      </c>
      <c r="H7812" s="3"/>
      <c r="I7812" s="3"/>
      <c r="J7812" s="3"/>
    </row>
    <row r="7813" spans="1:18" ht="15" customHeight="1">
      <c r="A7813">
        <v>7808</v>
      </c>
      <c r="B7813" s="7">
        <f>'EstExp 11-19'!K387</f>
        <v>0</v>
      </c>
      <c r="C7813" s="2" t="s">
        <v>5428</v>
      </c>
      <c r="D7813" t="b">
        <f t="shared" ca="1" si="127"/>
        <v>1</v>
      </c>
      <c r="E7813" cm="1">
        <f t="array" aca="1" ref="E7813" ca="1">IF(F7813&lt;&gt;"",INDIRECT("'"&amp;F7813&amp;"'!"&amp;G7813),"")</f>
        <v>0</v>
      </c>
      <c r="F7813" s="1175" t="s">
        <v>3614</v>
      </c>
      <c r="G7813" t="s">
        <v>5918</v>
      </c>
      <c r="H7813" s="3"/>
      <c r="I7813" s="3"/>
      <c r="J7813" s="3"/>
    </row>
    <row r="7814" spans="1:18" ht="15" customHeight="1">
      <c r="A7814">
        <v>7809</v>
      </c>
      <c r="B7814" s="7">
        <f>'EstExp 11-19'!K388</f>
        <v>0</v>
      </c>
      <c r="C7814" s="2" t="s">
        <v>5428</v>
      </c>
      <c r="D7814" t="b">
        <f t="shared" ca="1" si="127"/>
        <v>1</v>
      </c>
      <c r="E7814" cm="1">
        <f t="array" aca="1" ref="E7814" ca="1">IF(F7814&lt;&gt;"",INDIRECT("'"&amp;F7814&amp;"'!"&amp;G7814),"")</f>
        <v>0</v>
      </c>
      <c r="F7814" s="1175" t="s">
        <v>3614</v>
      </c>
      <c r="G7814" t="s">
        <v>5919</v>
      </c>
      <c r="H7814" s="3"/>
      <c r="I7814" s="3"/>
      <c r="J7814" s="3"/>
    </row>
    <row r="7815" spans="1:18" ht="15" customHeight="1">
      <c r="A7815">
        <v>7810</v>
      </c>
      <c r="B7815" s="7">
        <f>'EstExp 11-19'!K393</f>
        <v>0</v>
      </c>
      <c r="C7815" s="2" t="s">
        <v>5428</v>
      </c>
      <c r="D7815" t="b">
        <f t="shared" ca="1" si="127"/>
        <v>1</v>
      </c>
      <c r="E7815" cm="1">
        <f t="array" aca="1" ref="E7815" ca="1">IF(F7815&lt;&gt;"",INDIRECT("'"&amp;F7815&amp;"'!"&amp;G7815),"")</f>
        <v>0</v>
      </c>
      <c r="F7815" s="1175" t="s">
        <v>3614</v>
      </c>
      <c r="G7815" t="s">
        <v>5920</v>
      </c>
      <c r="H7815" s="3"/>
      <c r="I7815" s="3"/>
      <c r="J7815" s="3"/>
    </row>
    <row r="7816" spans="1:18" ht="15" customHeight="1">
      <c r="A7816">
        <v>7811</v>
      </c>
      <c r="B7816" s="7">
        <f>'EstExp 11-19'!K394</f>
        <v>0</v>
      </c>
      <c r="C7816" s="2" t="s">
        <v>5428</v>
      </c>
      <c r="D7816" t="b">
        <f t="shared" ca="1" si="127"/>
        <v>1</v>
      </c>
      <c r="E7816" cm="1">
        <f t="array" aca="1" ref="E7816" ca="1">IF(F7816&lt;&gt;"",INDIRECT("'"&amp;F7816&amp;"'!"&amp;G7816),"")</f>
        <v>0</v>
      </c>
      <c r="F7816" s="1175" t="s">
        <v>3614</v>
      </c>
      <c r="G7816" t="s">
        <v>5921</v>
      </c>
      <c r="H7816" s="3"/>
      <c r="I7816" s="3"/>
      <c r="J7816" s="3"/>
    </row>
    <row r="7817" spans="1:18" ht="15" customHeight="1">
      <c r="A7817">
        <v>7812</v>
      </c>
      <c r="B7817" s="7">
        <f>'EstExp 11-19'!K395</f>
        <v>0</v>
      </c>
      <c r="C7817" s="2" t="s">
        <v>5428</v>
      </c>
      <c r="D7817" t="b">
        <f t="shared" ca="1" si="127"/>
        <v>1</v>
      </c>
      <c r="E7817" cm="1">
        <f t="array" aca="1" ref="E7817" ca="1">IF(F7817&lt;&gt;"",INDIRECT("'"&amp;F7817&amp;"'!"&amp;G7817),"")</f>
        <v>0</v>
      </c>
      <c r="F7817" s="1175" t="s">
        <v>3614</v>
      </c>
      <c r="G7817" t="s">
        <v>5922</v>
      </c>
      <c r="H7817" s="3"/>
      <c r="I7817" s="3"/>
      <c r="J7817" s="3"/>
    </row>
    <row r="7818" spans="1:18" ht="15" customHeight="1">
      <c r="A7818">
        <v>7813</v>
      </c>
      <c r="B7818" s="7">
        <f>'EstExp 11-19'!K396</f>
        <v>0</v>
      </c>
      <c r="C7818" s="2" t="s">
        <v>5428</v>
      </c>
      <c r="D7818" t="b">
        <f t="shared" ca="1" si="127"/>
        <v>1</v>
      </c>
      <c r="E7818" cm="1">
        <f t="array" aca="1" ref="E7818" ca="1">IF(F7818&lt;&gt;"",INDIRECT("'"&amp;F7818&amp;"'!"&amp;G7818),"")</f>
        <v>0</v>
      </c>
      <c r="F7818" s="1175" t="s">
        <v>3614</v>
      </c>
      <c r="G7818" t="s">
        <v>5923</v>
      </c>
      <c r="H7818" s="3"/>
      <c r="I7818" s="3"/>
      <c r="J7818" s="3"/>
    </row>
    <row r="7819" spans="1:18" ht="15.75" customHeight="1">
      <c r="A7819" s="1">
        <v>7814</v>
      </c>
      <c r="B7819" s="7"/>
      <c r="C7819" s="2" t="s">
        <v>5924</v>
      </c>
      <c r="E7819" t="str" cm="1">
        <f t="array" aca="1" ref="E7819" ca="1">IF(F7819&lt;&gt;"",INDIRECT("'"&amp;F7819&amp;"'!"&amp;G7819),"")</f>
        <v/>
      </c>
      <c r="F7819" s="550"/>
      <c r="R7819" s="1175"/>
    </row>
    <row r="7820" spans="1:18" ht="15" customHeight="1">
      <c r="A7820">
        <v>7815</v>
      </c>
      <c r="B7820" s="7">
        <f>'EstExp 11-19'!K398</f>
        <v>0</v>
      </c>
      <c r="C7820" s="2" t="s">
        <v>5428</v>
      </c>
      <c r="D7820" t="b">
        <f t="shared" ref="D7820:D7851" ca="1" si="128">E7820=B7820</f>
        <v>1</v>
      </c>
      <c r="E7820" cm="1">
        <f t="array" aca="1" ref="E7820" ca="1">IF(F7820&lt;&gt;"",INDIRECT("'"&amp;F7820&amp;"'!"&amp;G7820),"")</f>
        <v>0</v>
      </c>
      <c r="F7820" s="1175" t="s">
        <v>3614</v>
      </c>
      <c r="G7820" t="s">
        <v>5925</v>
      </c>
      <c r="H7820" s="3"/>
      <c r="I7820" s="3"/>
      <c r="J7820" s="3"/>
    </row>
    <row r="7821" spans="1:18" ht="15" customHeight="1">
      <c r="A7821">
        <v>7816</v>
      </c>
      <c r="B7821" s="7">
        <f>'EstExp 11-19'!K399</f>
        <v>0</v>
      </c>
      <c r="C7821" s="2" t="s">
        <v>5428</v>
      </c>
      <c r="D7821" t="b">
        <f t="shared" ca="1" si="128"/>
        <v>1</v>
      </c>
      <c r="E7821" cm="1">
        <f t="array" aca="1" ref="E7821" ca="1">IF(F7821&lt;&gt;"",INDIRECT("'"&amp;F7821&amp;"'!"&amp;G7821),"")</f>
        <v>0</v>
      </c>
      <c r="F7821" s="1175" t="s">
        <v>3614</v>
      </c>
      <c r="G7821" t="s">
        <v>5926</v>
      </c>
      <c r="H7821" s="3"/>
      <c r="I7821" s="3"/>
      <c r="J7821" s="3"/>
    </row>
    <row r="7822" spans="1:18" ht="15" customHeight="1">
      <c r="A7822">
        <v>7817</v>
      </c>
      <c r="B7822" s="7">
        <f>'EstExp 11-19'!K400</f>
        <v>0</v>
      </c>
      <c r="C7822" s="2" t="s">
        <v>5428</v>
      </c>
      <c r="D7822" t="b">
        <f t="shared" ca="1" si="128"/>
        <v>1</v>
      </c>
      <c r="E7822" cm="1">
        <f t="array" aca="1" ref="E7822" ca="1">IF(F7822&lt;&gt;"",INDIRECT("'"&amp;F7822&amp;"'!"&amp;G7822),"")</f>
        <v>0</v>
      </c>
      <c r="F7822" s="1175" t="s">
        <v>3614</v>
      </c>
      <c r="G7822" t="s">
        <v>5927</v>
      </c>
      <c r="H7822" s="3"/>
      <c r="I7822" s="3"/>
      <c r="J7822" s="3"/>
    </row>
    <row r="7823" spans="1:18" ht="15" customHeight="1">
      <c r="A7823">
        <v>7818</v>
      </c>
      <c r="B7823" s="7">
        <f>'EstExp 11-19'!K401</f>
        <v>0</v>
      </c>
      <c r="C7823" s="2" t="s">
        <v>5428</v>
      </c>
      <c r="D7823" t="b">
        <f t="shared" ca="1" si="128"/>
        <v>1</v>
      </c>
      <c r="E7823" cm="1">
        <f t="array" aca="1" ref="E7823" ca="1">IF(F7823&lt;&gt;"",INDIRECT("'"&amp;F7823&amp;"'!"&amp;G7823),"")</f>
        <v>0</v>
      </c>
      <c r="F7823" s="1175" t="s">
        <v>3614</v>
      </c>
      <c r="G7823" t="s">
        <v>5928</v>
      </c>
      <c r="H7823" s="3"/>
      <c r="I7823" s="3"/>
      <c r="J7823" s="3"/>
    </row>
    <row r="7824" spans="1:18" ht="15" customHeight="1">
      <c r="A7824">
        <v>7819</v>
      </c>
      <c r="B7824" s="7">
        <f>'EstExp 11-19'!K402</f>
        <v>0</v>
      </c>
      <c r="C7824" s="2" t="s">
        <v>5428</v>
      </c>
      <c r="D7824" t="b">
        <f t="shared" ca="1" si="128"/>
        <v>1</v>
      </c>
      <c r="E7824" cm="1">
        <f t="array" aca="1" ref="E7824" ca="1">IF(F7824&lt;&gt;"",INDIRECT("'"&amp;F7824&amp;"'!"&amp;G7824),"")</f>
        <v>0</v>
      </c>
      <c r="F7824" s="1175" t="s">
        <v>3614</v>
      </c>
      <c r="G7824" t="s">
        <v>5929</v>
      </c>
      <c r="H7824" s="3"/>
      <c r="I7824" s="3"/>
      <c r="J7824" s="3"/>
    </row>
    <row r="7825" spans="1:10" ht="15" customHeight="1">
      <c r="A7825">
        <v>7820</v>
      </c>
      <c r="B7825" s="7">
        <f>'EstExp 11-19'!K403</f>
        <v>0</v>
      </c>
      <c r="C7825" s="2" t="s">
        <v>5428</v>
      </c>
      <c r="D7825" t="b">
        <f t="shared" ca="1" si="128"/>
        <v>1</v>
      </c>
      <c r="E7825" cm="1">
        <f t="array" aca="1" ref="E7825" ca="1">IF(F7825&lt;&gt;"",INDIRECT("'"&amp;F7825&amp;"'!"&amp;G7825),"")</f>
        <v>0</v>
      </c>
      <c r="F7825" s="1175" t="s">
        <v>3614</v>
      </c>
      <c r="G7825" t="s">
        <v>5930</v>
      </c>
      <c r="H7825" s="3"/>
      <c r="I7825" s="3"/>
      <c r="J7825" s="3"/>
    </row>
    <row r="7826" spans="1:10" ht="15" customHeight="1">
      <c r="A7826">
        <v>7821</v>
      </c>
      <c r="B7826" s="7">
        <f>'EstExp 11-19'!K404</f>
        <v>0</v>
      </c>
      <c r="C7826" s="2" t="s">
        <v>5428</v>
      </c>
      <c r="D7826" t="b">
        <f t="shared" ca="1" si="128"/>
        <v>1</v>
      </c>
      <c r="E7826" cm="1">
        <f t="array" aca="1" ref="E7826" ca="1">IF(F7826&lt;&gt;"",INDIRECT("'"&amp;F7826&amp;"'!"&amp;G7826),"")</f>
        <v>0</v>
      </c>
      <c r="F7826" s="1175" t="s">
        <v>3614</v>
      </c>
      <c r="G7826" t="s">
        <v>5931</v>
      </c>
      <c r="H7826" s="3"/>
      <c r="I7826" s="3"/>
      <c r="J7826" s="3"/>
    </row>
    <row r="7827" spans="1:10" ht="15" customHeight="1">
      <c r="A7827">
        <v>7822</v>
      </c>
      <c r="B7827" s="7">
        <f>'EstExp 11-19'!K405</f>
        <v>0</v>
      </c>
      <c r="C7827" s="2" t="s">
        <v>5428</v>
      </c>
      <c r="D7827" t="b">
        <f t="shared" ca="1" si="128"/>
        <v>1</v>
      </c>
      <c r="E7827" cm="1">
        <f t="array" aca="1" ref="E7827" ca="1">IF(F7827&lt;&gt;"",INDIRECT("'"&amp;F7827&amp;"'!"&amp;G7827),"")</f>
        <v>0</v>
      </c>
      <c r="F7827" s="1175" t="s">
        <v>3614</v>
      </c>
      <c r="G7827" t="s">
        <v>5932</v>
      </c>
      <c r="H7827" s="3"/>
      <c r="I7827" s="3"/>
      <c r="J7827" s="3"/>
    </row>
    <row r="7828" spans="1:10" ht="15" customHeight="1">
      <c r="A7828">
        <v>7823</v>
      </c>
      <c r="B7828" s="7">
        <f>'EstExp 11-19'!K406</f>
        <v>0</v>
      </c>
      <c r="C7828" s="2" t="s">
        <v>5428</v>
      </c>
      <c r="D7828" t="b">
        <f t="shared" ca="1" si="128"/>
        <v>1</v>
      </c>
      <c r="E7828" cm="1">
        <f t="array" aca="1" ref="E7828" ca="1">IF(F7828&lt;&gt;"",INDIRECT("'"&amp;F7828&amp;"'!"&amp;G7828),"")</f>
        <v>0</v>
      </c>
      <c r="F7828" s="1175" t="s">
        <v>3614</v>
      </c>
      <c r="G7828" t="s">
        <v>5933</v>
      </c>
      <c r="H7828" s="3"/>
      <c r="I7828" s="3"/>
      <c r="J7828" s="3"/>
    </row>
    <row r="7829" spans="1:10" ht="15" customHeight="1">
      <c r="A7829">
        <v>7824</v>
      </c>
      <c r="B7829" s="7">
        <f>'EstExp 11-19'!K407</f>
        <v>0</v>
      </c>
      <c r="C7829" s="2" t="s">
        <v>5428</v>
      </c>
      <c r="D7829" t="b">
        <f t="shared" ca="1" si="128"/>
        <v>1</v>
      </c>
      <c r="E7829" cm="1">
        <f t="array" aca="1" ref="E7829" ca="1">IF(F7829&lt;&gt;"",INDIRECT("'"&amp;F7829&amp;"'!"&amp;G7829),"")</f>
        <v>0</v>
      </c>
      <c r="F7829" s="1175" t="s">
        <v>3614</v>
      </c>
      <c r="G7829" t="s">
        <v>5934</v>
      </c>
      <c r="H7829" s="3"/>
      <c r="I7829" s="3"/>
      <c r="J7829" s="3"/>
    </row>
    <row r="7830" spans="1:10" ht="15" customHeight="1">
      <c r="A7830">
        <v>7825</v>
      </c>
      <c r="B7830" s="7">
        <f>'EstExp 11-19'!K408</f>
        <v>0</v>
      </c>
      <c r="C7830" s="2" t="s">
        <v>5428</v>
      </c>
      <c r="D7830" t="b">
        <f t="shared" ca="1" si="128"/>
        <v>1</v>
      </c>
      <c r="E7830" cm="1">
        <f t="array" aca="1" ref="E7830" ca="1">IF(F7830&lt;&gt;"",INDIRECT("'"&amp;F7830&amp;"'!"&amp;G7830),"")</f>
        <v>0</v>
      </c>
      <c r="F7830" s="1175" t="s">
        <v>3614</v>
      </c>
      <c r="G7830" t="s">
        <v>5935</v>
      </c>
      <c r="H7830" s="3"/>
      <c r="I7830" s="3"/>
      <c r="J7830" s="3"/>
    </row>
    <row r="7831" spans="1:10" ht="15" customHeight="1">
      <c r="A7831">
        <v>7826</v>
      </c>
      <c r="B7831" s="7">
        <f>'EstExp 11-19'!K409</f>
        <v>0</v>
      </c>
      <c r="C7831" s="2" t="s">
        <v>5428</v>
      </c>
      <c r="D7831" t="b">
        <f t="shared" ca="1" si="128"/>
        <v>1</v>
      </c>
      <c r="E7831" cm="1">
        <f t="array" aca="1" ref="E7831" ca="1">IF(F7831&lt;&gt;"",INDIRECT("'"&amp;F7831&amp;"'!"&amp;G7831),"")</f>
        <v>0</v>
      </c>
      <c r="F7831" s="1175" t="s">
        <v>3614</v>
      </c>
      <c r="G7831" t="s">
        <v>5936</v>
      </c>
      <c r="H7831" s="3"/>
      <c r="I7831" s="3"/>
      <c r="J7831" s="3"/>
    </row>
    <row r="7832" spans="1:10" ht="15" customHeight="1">
      <c r="A7832">
        <v>7827</v>
      </c>
      <c r="B7832" s="7">
        <f>'EstExp 11-19'!K410</f>
        <v>0</v>
      </c>
      <c r="C7832" s="2" t="s">
        <v>5428</v>
      </c>
      <c r="D7832" t="b">
        <f t="shared" ca="1" si="128"/>
        <v>1</v>
      </c>
      <c r="E7832" cm="1">
        <f t="array" aca="1" ref="E7832" ca="1">IF(F7832&lt;&gt;"",INDIRECT("'"&amp;F7832&amp;"'!"&amp;G7832),"")</f>
        <v>0</v>
      </c>
      <c r="F7832" s="1175" t="s">
        <v>3614</v>
      </c>
      <c r="G7832" t="s">
        <v>5937</v>
      </c>
      <c r="H7832" s="3"/>
      <c r="I7832" s="3"/>
      <c r="J7832" s="3"/>
    </row>
    <row r="7833" spans="1:10" ht="15" customHeight="1">
      <c r="A7833">
        <v>7828</v>
      </c>
      <c r="B7833" s="7">
        <f>'EstExp 11-19'!K411</f>
        <v>0</v>
      </c>
      <c r="C7833" s="2" t="s">
        <v>5428</v>
      </c>
      <c r="D7833" t="b">
        <f t="shared" ca="1" si="128"/>
        <v>1</v>
      </c>
      <c r="E7833" cm="1">
        <f t="array" aca="1" ref="E7833" ca="1">IF(F7833&lt;&gt;"",INDIRECT("'"&amp;F7833&amp;"'!"&amp;G7833),"")</f>
        <v>0</v>
      </c>
      <c r="F7833" s="1175" t="s">
        <v>3614</v>
      </c>
      <c r="G7833" t="s">
        <v>5938</v>
      </c>
      <c r="H7833" s="3"/>
      <c r="I7833" s="3"/>
      <c r="J7833" s="3"/>
    </row>
    <row r="7834" spans="1:10" ht="15" customHeight="1">
      <c r="A7834">
        <v>7829</v>
      </c>
      <c r="B7834" s="7">
        <f>'EstExp 11-19'!K412</f>
        <v>0</v>
      </c>
      <c r="C7834" s="2" t="s">
        <v>5428</v>
      </c>
      <c r="D7834" t="b">
        <f t="shared" ca="1" si="128"/>
        <v>1</v>
      </c>
      <c r="E7834" cm="1">
        <f t="array" aca="1" ref="E7834" ca="1">IF(F7834&lt;&gt;"",INDIRECT("'"&amp;F7834&amp;"'!"&amp;G7834),"")</f>
        <v>0</v>
      </c>
      <c r="F7834" s="1175" t="s">
        <v>3614</v>
      </c>
      <c r="G7834" t="s">
        <v>5939</v>
      </c>
      <c r="H7834" s="3"/>
      <c r="I7834" s="3"/>
      <c r="J7834" s="3"/>
    </row>
    <row r="7835" spans="1:10" ht="15" customHeight="1">
      <c r="A7835">
        <v>7830</v>
      </c>
      <c r="B7835" s="7">
        <f>'EstExp 11-19'!K413</f>
        <v>0</v>
      </c>
      <c r="C7835" s="2" t="s">
        <v>5428</v>
      </c>
      <c r="D7835" t="b">
        <f t="shared" ca="1" si="128"/>
        <v>1</v>
      </c>
      <c r="E7835" cm="1">
        <f t="array" aca="1" ref="E7835" ca="1">IF(F7835&lt;&gt;"",INDIRECT("'"&amp;F7835&amp;"'!"&amp;G7835),"")</f>
        <v>0</v>
      </c>
      <c r="F7835" s="1175" t="s">
        <v>3614</v>
      </c>
      <c r="G7835" t="s">
        <v>5940</v>
      </c>
      <c r="H7835" s="3"/>
      <c r="I7835" s="3"/>
      <c r="J7835" s="3"/>
    </row>
    <row r="7836" spans="1:10" ht="15" customHeight="1">
      <c r="A7836">
        <v>7831</v>
      </c>
      <c r="B7836" s="7">
        <f>'EstExp 11-19'!K414</f>
        <v>0</v>
      </c>
      <c r="C7836" s="2" t="s">
        <v>5428</v>
      </c>
      <c r="D7836" t="b">
        <f t="shared" ca="1" si="128"/>
        <v>1</v>
      </c>
      <c r="E7836" cm="1">
        <f t="array" aca="1" ref="E7836" ca="1">IF(F7836&lt;&gt;"",INDIRECT("'"&amp;F7836&amp;"'!"&amp;G7836),"")</f>
        <v>0</v>
      </c>
      <c r="F7836" s="1175" t="s">
        <v>3614</v>
      </c>
      <c r="G7836" t="s">
        <v>5941</v>
      </c>
      <c r="H7836" s="3"/>
      <c r="I7836" s="3"/>
      <c r="J7836" s="3"/>
    </row>
    <row r="7837" spans="1:10" ht="15" customHeight="1">
      <c r="A7837">
        <v>7832</v>
      </c>
      <c r="B7837" s="7">
        <f>'EstExp 11-19'!G355</f>
        <v>0</v>
      </c>
      <c r="C7837" s="2" t="s">
        <v>5428</v>
      </c>
      <c r="D7837" t="b">
        <f t="shared" ca="1" si="128"/>
        <v>1</v>
      </c>
      <c r="E7837" cm="1">
        <f t="array" aca="1" ref="E7837" ca="1">IF(F7837&lt;&gt;"",INDIRECT("'"&amp;F7837&amp;"'!"&amp;G7837),"")</f>
        <v>0</v>
      </c>
      <c r="F7837" s="1175" t="s">
        <v>3614</v>
      </c>
      <c r="G7837" t="s">
        <v>5942</v>
      </c>
      <c r="H7837" s="3"/>
      <c r="I7837" s="3"/>
      <c r="J7837" s="3"/>
    </row>
    <row r="7838" spans="1:10" ht="15" customHeight="1">
      <c r="A7838">
        <v>7833</v>
      </c>
      <c r="B7838" s="7">
        <f>'EstExp 11-19'!E391</f>
        <v>0</v>
      </c>
      <c r="C7838" s="2" t="s">
        <v>5943</v>
      </c>
      <c r="D7838" t="b">
        <f t="shared" ca="1" si="128"/>
        <v>1</v>
      </c>
      <c r="E7838" cm="1">
        <f t="array" aca="1" ref="E7838" ca="1">IF(F7838&lt;&gt;"",INDIRECT("'"&amp;F7838&amp;"'!"&amp;G7838),"")</f>
        <v>0</v>
      </c>
      <c r="F7838" s="1175" t="s">
        <v>3614</v>
      </c>
      <c r="G7838" t="s">
        <v>5944</v>
      </c>
      <c r="H7838" s="3"/>
      <c r="I7838" s="3"/>
      <c r="J7838" s="3"/>
    </row>
    <row r="7839" spans="1:10" ht="15" customHeight="1">
      <c r="A7839">
        <v>7834</v>
      </c>
      <c r="B7839" s="7">
        <f>'EstExp 11-19'!E392</f>
        <v>0</v>
      </c>
      <c r="C7839" s="2" t="s">
        <v>5943</v>
      </c>
      <c r="D7839" t="b">
        <f t="shared" ca="1" si="128"/>
        <v>1</v>
      </c>
      <c r="E7839" cm="1">
        <f t="array" aca="1" ref="E7839" ca="1">IF(F7839&lt;&gt;"",INDIRECT("'"&amp;F7839&amp;"'!"&amp;G7839),"")</f>
        <v>0</v>
      </c>
      <c r="F7839" s="1175" t="s">
        <v>3614</v>
      </c>
      <c r="G7839" t="s">
        <v>5945</v>
      </c>
      <c r="H7839" s="3"/>
      <c r="I7839" s="3"/>
      <c r="J7839" s="3"/>
    </row>
    <row r="7840" spans="1:10" ht="15" customHeight="1">
      <c r="A7840">
        <v>7835</v>
      </c>
      <c r="B7840" s="7">
        <f>'EstExp 11-19'!J365</f>
        <v>0</v>
      </c>
      <c r="C7840" s="2" t="s">
        <v>5943</v>
      </c>
      <c r="D7840" t="b">
        <f t="shared" ca="1" si="128"/>
        <v>1</v>
      </c>
      <c r="E7840" cm="1">
        <f t="array" aca="1" ref="E7840" ca="1">IF(F7840&lt;&gt;"",INDIRECT("'"&amp;F7840&amp;"'!"&amp;G7840),"")</f>
        <v>0</v>
      </c>
      <c r="F7840" s="1175" t="s">
        <v>3614</v>
      </c>
      <c r="G7840" t="s">
        <v>5946</v>
      </c>
      <c r="H7840" s="3"/>
      <c r="I7840" s="3"/>
      <c r="J7840" s="3"/>
    </row>
    <row r="7841" spans="1:18" ht="15" customHeight="1">
      <c r="A7841">
        <v>7836</v>
      </c>
      <c r="B7841" s="7">
        <f>'EstExp 11-19'!J428</f>
        <v>0</v>
      </c>
      <c r="C7841" s="2" t="s">
        <v>5943</v>
      </c>
      <c r="D7841" t="b">
        <f t="shared" ca="1" si="128"/>
        <v>1</v>
      </c>
      <c r="E7841" cm="1">
        <f t="array" aca="1" ref="E7841" ca="1">IF(F7841&lt;&gt;"",INDIRECT("'"&amp;F7841&amp;"'!"&amp;G7841),"")</f>
        <v>0</v>
      </c>
      <c r="F7841" s="1175" t="s">
        <v>3614</v>
      </c>
      <c r="G7841" t="s">
        <v>5947</v>
      </c>
      <c r="H7841" s="3"/>
      <c r="I7841" s="3"/>
      <c r="J7841" s="3"/>
    </row>
    <row r="7842" spans="1:18" ht="15" customHeight="1">
      <c r="A7842">
        <v>7837</v>
      </c>
      <c r="B7842" s="7">
        <f>'EstExp 11-19'!J35</f>
        <v>0</v>
      </c>
      <c r="C7842" s="2" t="s">
        <v>5428</v>
      </c>
      <c r="D7842" t="b">
        <f t="shared" ca="1" si="128"/>
        <v>1</v>
      </c>
      <c r="E7842" cm="1">
        <f t="array" aca="1" ref="E7842" ca="1">IF(F7842&lt;&gt;"",INDIRECT("'"&amp;F7842&amp;"'!"&amp;G7842),"")</f>
        <v>0</v>
      </c>
      <c r="F7842" s="1175" t="s">
        <v>3614</v>
      </c>
      <c r="G7842" t="s">
        <v>4881</v>
      </c>
      <c r="H7842" s="3"/>
      <c r="I7842" s="3"/>
      <c r="J7842" s="3"/>
    </row>
    <row r="7843" spans="1:18" ht="15" customHeight="1">
      <c r="A7843">
        <v>7838</v>
      </c>
      <c r="B7843" s="7">
        <f>'EstRev 6-10'!C241</f>
        <v>1328921</v>
      </c>
      <c r="C7843" s="2" t="s">
        <v>5948</v>
      </c>
      <c r="D7843" t="b">
        <f t="shared" ca="1" si="128"/>
        <v>1</v>
      </c>
      <c r="E7843" cm="1">
        <f t="array" aca="1" ref="E7843" ca="1">IF(F7843&lt;&gt;"",INDIRECT("'"&amp;F7843&amp;"'!"&amp;G7843),"")</f>
        <v>1328921</v>
      </c>
      <c r="F7843" s="1175" t="s">
        <v>4465</v>
      </c>
      <c r="G7843" t="s">
        <v>5949</v>
      </c>
      <c r="H7843" s="3"/>
      <c r="I7843" s="3"/>
      <c r="J7843" s="3"/>
    </row>
    <row r="7844" spans="1:18" ht="15" customHeight="1">
      <c r="A7844">
        <v>7839</v>
      </c>
      <c r="B7844" s="7">
        <f>'BudgetSum 2-4'!J105</f>
        <v>0</v>
      </c>
      <c r="C7844" s="2" t="s">
        <v>5950</v>
      </c>
      <c r="D7844" t="b">
        <f t="shared" ca="1" si="128"/>
        <v>1</v>
      </c>
      <c r="E7844" cm="1">
        <f t="array" aca="1" ref="E7844" ca="1">IF(F7844&lt;&gt;"",INDIRECT("'"&amp;F7844&amp;"'!"&amp;G7844),"")</f>
        <v>0</v>
      </c>
      <c r="F7844" s="1175" t="s">
        <v>3517</v>
      </c>
      <c r="G7844" t="s">
        <v>4932</v>
      </c>
      <c r="H7844" s="3"/>
      <c r="I7844" s="3"/>
      <c r="J7844" s="3"/>
    </row>
    <row r="7845" spans="1:18" ht="15" customHeight="1">
      <c r="A7845">
        <v>7840</v>
      </c>
      <c r="B7845" s="7">
        <f>'BudgetSum 2-4'!J106</f>
        <v>0</v>
      </c>
      <c r="C7845" s="2" t="s">
        <v>5950</v>
      </c>
      <c r="D7845" t="b">
        <f t="shared" ca="1" si="128"/>
        <v>1</v>
      </c>
      <c r="E7845" cm="1">
        <f t="array" aca="1" ref="E7845" ca="1">IF(F7845&lt;&gt;"",INDIRECT("'"&amp;F7845&amp;"'!"&amp;G7845),"")</f>
        <v>0</v>
      </c>
      <c r="F7845" s="1175" t="s">
        <v>3517</v>
      </c>
      <c r="G7845" t="s">
        <v>5951</v>
      </c>
      <c r="H7845" s="3"/>
      <c r="I7845" s="3"/>
      <c r="J7845" s="3"/>
    </row>
    <row r="7846" spans="1:18" ht="15" customHeight="1">
      <c r="A7846">
        <v>7841</v>
      </c>
      <c r="B7846" s="7">
        <f>'EstRev 6-10'!C106</f>
        <v>0</v>
      </c>
      <c r="C7846" s="2" t="s">
        <v>5952</v>
      </c>
      <c r="D7846" t="b">
        <f t="shared" ca="1" si="128"/>
        <v>1</v>
      </c>
      <c r="E7846" cm="1">
        <f t="array" aca="1" ref="E7846" ca="1">IF(F7846&lt;&gt;"",INDIRECT("'"&amp;F7846&amp;"'!"&amp;G7846),"")</f>
        <v>0</v>
      </c>
      <c r="F7846" s="1175" t="s">
        <v>4465</v>
      </c>
      <c r="G7846" t="s">
        <v>5332</v>
      </c>
      <c r="H7846" s="3"/>
      <c r="I7846" s="3"/>
      <c r="J7846" s="3"/>
    </row>
    <row r="7847" spans="1:18">
      <c r="A7847">
        <v>7842</v>
      </c>
      <c r="B7847" s="7">
        <f>'EstExp 11-19'!C373</f>
        <v>0</v>
      </c>
      <c r="C7847" s="2" t="s">
        <v>5953</v>
      </c>
      <c r="D7847" t="b">
        <f t="shared" ca="1" si="128"/>
        <v>1</v>
      </c>
      <c r="E7847" cm="1">
        <f t="array" aca="1" ref="E7847" ca="1">IF(F7847&lt;&gt;"",INDIRECT("'"&amp;F7847&amp;"'!"&amp;G7847),"")</f>
        <v>0</v>
      </c>
      <c r="F7847" s="1175" t="s">
        <v>3614</v>
      </c>
      <c r="G7847" t="s">
        <v>5954</v>
      </c>
      <c r="R7847" s="1175"/>
    </row>
    <row r="7848" spans="1:18">
      <c r="A7848">
        <v>7843</v>
      </c>
      <c r="B7848" s="7">
        <f>'EstExp 11-19'!D373</f>
        <v>0</v>
      </c>
      <c r="C7848" s="2" t="s">
        <v>5953</v>
      </c>
      <c r="D7848" t="b">
        <f t="shared" ca="1" si="128"/>
        <v>1</v>
      </c>
      <c r="E7848" cm="1">
        <f t="array" aca="1" ref="E7848" ca="1">IF(F7848&lt;&gt;"",INDIRECT("'"&amp;F7848&amp;"'!"&amp;G7848),"")</f>
        <v>0</v>
      </c>
      <c r="F7848" s="1175" t="s">
        <v>3614</v>
      </c>
      <c r="G7848" t="s">
        <v>5955</v>
      </c>
      <c r="R7848" s="1175"/>
    </row>
    <row r="7849" spans="1:18">
      <c r="A7849">
        <v>7844</v>
      </c>
      <c r="B7849" s="7">
        <f>'EstExp 11-19'!E373</f>
        <v>0</v>
      </c>
      <c r="C7849" s="2" t="s">
        <v>5953</v>
      </c>
      <c r="D7849" t="b">
        <f t="shared" ca="1" si="128"/>
        <v>1</v>
      </c>
      <c r="E7849" cm="1">
        <f t="array" aca="1" ref="E7849" ca="1">IF(F7849&lt;&gt;"",INDIRECT("'"&amp;F7849&amp;"'!"&amp;G7849),"")</f>
        <v>0</v>
      </c>
      <c r="F7849" s="1175" t="s">
        <v>3614</v>
      </c>
      <c r="G7849" t="s">
        <v>5956</v>
      </c>
      <c r="R7849" s="1175"/>
    </row>
    <row r="7850" spans="1:18">
      <c r="A7850">
        <v>7845</v>
      </c>
      <c r="B7850" s="7">
        <f>'EstExp 11-19'!F373</f>
        <v>0</v>
      </c>
      <c r="C7850" s="2" t="s">
        <v>5953</v>
      </c>
      <c r="D7850" t="b">
        <f t="shared" ca="1" si="128"/>
        <v>1</v>
      </c>
      <c r="E7850" cm="1">
        <f t="array" aca="1" ref="E7850" ca="1">IF(F7850&lt;&gt;"",INDIRECT("'"&amp;F7850&amp;"'!"&amp;G7850),"")</f>
        <v>0</v>
      </c>
      <c r="F7850" s="1175" t="s">
        <v>3614</v>
      </c>
      <c r="G7850" t="s">
        <v>5957</v>
      </c>
      <c r="R7850" s="1175"/>
    </row>
    <row r="7851" spans="1:18">
      <c r="A7851">
        <v>7846</v>
      </c>
      <c r="B7851" s="7">
        <f>'EstExp 11-19'!G373</f>
        <v>0</v>
      </c>
      <c r="C7851" s="2" t="s">
        <v>5953</v>
      </c>
      <c r="D7851" t="b">
        <f t="shared" ca="1" si="128"/>
        <v>1</v>
      </c>
      <c r="E7851" cm="1">
        <f t="array" aca="1" ref="E7851" ca="1">IF(F7851&lt;&gt;"",INDIRECT("'"&amp;F7851&amp;"'!"&amp;G7851),"")</f>
        <v>0</v>
      </c>
      <c r="F7851" s="1175" t="s">
        <v>3614</v>
      </c>
      <c r="G7851" t="s">
        <v>5958</v>
      </c>
      <c r="R7851" s="1175"/>
    </row>
    <row r="7852" spans="1:18">
      <c r="A7852">
        <v>7847</v>
      </c>
      <c r="B7852" s="7">
        <f>'EstExp 11-19'!H373</f>
        <v>0</v>
      </c>
      <c r="C7852" s="2" t="s">
        <v>5953</v>
      </c>
      <c r="D7852" t="b">
        <f t="shared" ref="D7852:D7883" ca="1" si="129">E7852=B7852</f>
        <v>1</v>
      </c>
      <c r="E7852" cm="1">
        <f t="array" aca="1" ref="E7852" ca="1">IF(F7852&lt;&gt;"",INDIRECT("'"&amp;F7852&amp;"'!"&amp;G7852),"")</f>
        <v>0</v>
      </c>
      <c r="F7852" s="1175" t="s">
        <v>3614</v>
      </c>
      <c r="G7852" t="s">
        <v>5959</v>
      </c>
      <c r="R7852" s="1175"/>
    </row>
    <row r="7853" spans="1:18">
      <c r="A7853">
        <v>7848</v>
      </c>
      <c r="B7853" s="7">
        <f>'EstExp 11-19'!I373</f>
        <v>0</v>
      </c>
      <c r="C7853" s="2" t="s">
        <v>5953</v>
      </c>
      <c r="D7853" t="b">
        <f t="shared" ca="1" si="129"/>
        <v>1</v>
      </c>
      <c r="E7853" cm="1">
        <f t="array" aca="1" ref="E7853" ca="1">IF(F7853&lt;&gt;"",INDIRECT("'"&amp;F7853&amp;"'!"&amp;G7853),"")</f>
        <v>0</v>
      </c>
      <c r="F7853" s="1175" t="s">
        <v>3614</v>
      </c>
      <c r="G7853" t="s">
        <v>5960</v>
      </c>
      <c r="R7853" s="1175"/>
    </row>
    <row r="7854" spans="1:18">
      <c r="A7854">
        <v>7849</v>
      </c>
      <c r="B7854" s="7">
        <f>'EstExp 11-19'!J373</f>
        <v>0</v>
      </c>
      <c r="C7854" s="2" t="s">
        <v>5953</v>
      </c>
      <c r="D7854" t="b">
        <f t="shared" ca="1" si="129"/>
        <v>1</v>
      </c>
      <c r="E7854" cm="1">
        <f t="array" aca="1" ref="E7854" ca="1">IF(F7854&lt;&gt;"",INDIRECT("'"&amp;F7854&amp;"'!"&amp;G7854),"")</f>
        <v>0</v>
      </c>
      <c r="F7854" s="1175" t="s">
        <v>3614</v>
      </c>
      <c r="G7854" t="s">
        <v>5961</v>
      </c>
      <c r="R7854" s="1175"/>
    </row>
    <row r="7855" spans="1:18" ht="15" customHeight="1">
      <c r="A7855">
        <v>7850</v>
      </c>
      <c r="B7855" s="7">
        <f>'EstExp 11-19'!K373</f>
        <v>0</v>
      </c>
      <c r="C7855" s="2" t="s">
        <v>5953</v>
      </c>
      <c r="D7855" t="b">
        <f t="shared" ca="1" si="129"/>
        <v>1</v>
      </c>
      <c r="E7855" cm="1">
        <f t="array" aca="1" ref="E7855" ca="1">IF(F7855&lt;&gt;"",INDIRECT("'"&amp;F7855&amp;"'!"&amp;G7855),"")</f>
        <v>0</v>
      </c>
      <c r="F7855" s="1175" t="s">
        <v>3614</v>
      </c>
      <c r="G7855" t="s">
        <v>5962</v>
      </c>
    </row>
    <row r="7856" spans="1:18">
      <c r="A7856">
        <v>7851</v>
      </c>
      <c r="B7856" s="7">
        <f>'EstExp 11-19'!H419</f>
        <v>0</v>
      </c>
      <c r="C7856" s="2" t="s">
        <v>5953</v>
      </c>
      <c r="D7856" t="b">
        <f t="shared" ca="1" si="129"/>
        <v>1</v>
      </c>
      <c r="E7856" cm="1">
        <f t="array" aca="1" ref="E7856" ca="1">IF(F7856&lt;&gt;"",INDIRECT("'"&amp;F7856&amp;"'!"&amp;G7856),"")</f>
        <v>0</v>
      </c>
      <c r="F7856" s="1175" t="s">
        <v>3614</v>
      </c>
      <c r="G7856" t="s">
        <v>5963</v>
      </c>
      <c r="R7856" s="1175"/>
    </row>
    <row r="7857" spans="1:18">
      <c r="A7857">
        <v>7852</v>
      </c>
      <c r="B7857" s="7">
        <f>'EstExp 11-19'!K419</f>
        <v>0</v>
      </c>
      <c r="C7857" s="2" t="s">
        <v>5953</v>
      </c>
      <c r="D7857" t="b">
        <f t="shared" ca="1" si="129"/>
        <v>1</v>
      </c>
      <c r="E7857" cm="1">
        <f t="array" aca="1" ref="E7857" ca="1">IF(F7857&lt;&gt;"",INDIRECT("'"&amp;F7857&amp;"'!"&amp;G7857),"")</f>
        <v>0</v>
      </c>
      <c r="F7857" s="1175" t="s">
        <v>3614</v>
      </c>
      <c r="G7857" t="s">
        <v>5964</v>
      </c>
      <c r="R7857" s="1175"/>
    </row>
    <row r="7858" spans="1:18">
      <c r="A7858">
        <v>7853</v>
      </c>
      <c r="B7858" s="7">
        <f>'EstExp 11-19'!H421</f>
        <v>0</v>
      </c>
      <c r="C7858" s="2" t="s">
        <v>5953</v>
      </c>
      <c r="D7858" t="b">
        <f t="shared" ca="1" si="129"/>
        <v>1</v>
      </c>
      <c r="E7858" cm="1">
        <f t="array" aca="1" ref="E7858" ca="1">IF(F7858&lt;&gt;"",INDIRECT("'"&amp;F7858&amp;"'!"&amp;G7858),"")</f>
        <v>0</v>
      </c>
      <c r="F7858" s="1175" t="s">
        <v>3614</v>
      </c>
      <c r="G7858" t="s">
        <v>5965</v>
      </c>
      <c r="R7858" s="1175"/>
    </row>
    <row r="7859" spans="1:18">
      <c r="A7859">
        <v>7854</v>
      </c>
      <c r="B7859" s="7">
        <f>'EstExp 11-19'!K421</f>
        <v>0</v>
      </c>
      <c r="C7859" s="2" t="s">
        <v>5953</v>
      </c>
      <c r="D7859" t="b">
        <f t="shared" ca="1" si="129"/>
        <v>1</v>
      </c>
      <c r="E7859" cm="1">
        <f t="array" aca="1" ref="E7859" ca="1">IF(F7859&lt;&gt;"",INDIRECT("'"&amp;F7859&amp;"'!"&amp;G7859),"")</f>
        <v>0</v>
      </c>
      <c r="F7859" s="1175" t="s">
        <v>3614</v>
      </c>
      <c r="G7859" t="s">
        <v>5966</v>
      </c>
      <c r="R7859" s="1175"/>
    </row>
    <row r="7860" spans="1:18">
      <c r="A7860">
        <v>7855</v>
      </c>
      <c r="B7860" s="7">
        <f>'EstExp 11-19'!H423</f>
        <v>0</v>
      </c>
      <c r="C7860" s="2" t="s">
        <v>5953</v>
      </c>
      <c r="D7860" t="b">
        <f t="shared" ca="1" si="129"/>
        <v>1</v>
      </c>
      <c r="E7860" cm="1">
        <f t="array" aca="1" ref="E7860" ca="1">IF(F7860&lt;&gt;"",INDIRECT("'"&amp;F7860&amp;"'!"&amp;G7860),"")</f>
        <v>0</v>
      </c>
      <c r="F7860" s="1175" t="s">
        <v>3614</v>
      </c>
      <c r="G7860" t="s">
        <v>5967</v>
      </c>
      <c r="R7860" s="1175"/>
    </row>
    <row r="7861" spans="1:18" ht="15" customHeight="1">
      <c r="A7861">
        <v>7856</v>
      </c>
      <c r="B7861" s="7">
        <f>'EstExp 11-19'!K423</f>
        <v>0</v>
      </c>
      <c r="C7861" s="2" t="s">
        <v>5953</v>
      </c>
      <c r="D7861" t="b">
        <f t="shared" ca="1" si="129"/>
        <v>1</v>
      </c>
      <c r="E7861" cm="1">
        <f t="array" aca="1" ref="E7861" ca="1">IF(F7861&lt;&gt;"",INDIRECT("'"&amp;F7861&amp;"'!"&amp;G7861),"")</f>
        <v>0</v>
      </c>
      <c r="F7861" s="1175" t="s">
        <v>3614</v>
      </c>
      <c r="G7861" t="s">
        <v>5968</v>
      </c>
    </row>
    <row r="7862" spans="1:18" ht="15" customHeight="1">
      <c r="A7862">
        <v>7857</v>
      </c>
      <c r="B7862" s="7">
        <f>'EstExp 11-19'!H424</f>
        <v>0</v>
      </c>
      <c r="C7862" s="2" t="s">
        <v>5953</v>
      </c>
      <c r="D7862" t="b">
        <f t="shared" ca="1" si="129"/>
        <v>1</v>
      </c>
      <c r="E7862" cm="1">
        <f t="array" aca="1" ref="E7862" ca="1">IF(F7862&lt;&gt;"",INDIRECT("'"&amp;F7862&amp;"'!"&amp;G7862),"")</f>
        <v>0</v>
      </c>
      <c r="F7862" s="1175" t="s">
        <v>3614</v>
      </c>
      <c r="G7862" t="s">
        <v>5969</v>
      </c>
      <c r="H7862" s="3"/>
      <c r="I7862" s="3"/>
      <c r="J7862" s="3"/>
    </row>
    <row r="7863" spans="1:18" ht="15" customHeight="1">
      <c r="A7863">
        <v>7858</v>
      </c>
      <c r="B7863" s="7">
        <f>'EstExp 11-19'!K424</f>
        <v>0</v>
      </c>
      <c r="C7863" s="2" t="s">
        <v>5953</v>
      </c>
      <c r="D7863" t="b">
        <f t="shared" ca="1" si="129"/>
        <v>1</v>
      </c>
      <c r="E7863" cm="1">
        <f t="array" aca="1" ref="E7863" ca="1">IF(F7863&lt;&gt;"",INDIRECT("'"&amp;F7863&amp;"'!"&amp;G7863),"")</f>
        <v>0</v>
      </c>
      <c r="F7863" s="1175" t="s">
        <v>3614</v>
      </c>
      <c r="G7863" t="s">
        <v>5970</v>
      </c>
      <c r="H7863" s="3"/>
      <c r="I7863" s="3"/>
      <c r="J7863" s="3"/>
    </row>
    <row r="7864" spans="1:18" ht="15" customHeight="1">
      <c r="A7864">
        <v>7859</v>
      </c>
      <c r="B7864" s="7">
        <f>'EstExp 11-19'!E425</f>
        <v>0</v>
      </c>
      <c r="C7864" s="2" t="s">
        <v>5953</v>
      </c>
      <c r="D7864" t="b">
        <f t="shared" ca="1" si="129"/>
        <v>1</v>
      </c>
      <c r="E7864" cm="1">
        <f t="array" aca="1" ref="E7864" ca="1">IF(F7864&lt;&gt;"",INDIRECT("'"&amp;F7864&amp;"'!"&amp;G7864),"")</f>
        <v>0</v>
      </c>
      <c r="F7864" s="1175" t="s">
        <v>3614</v>
      </c>
      <c r="G7864" t="s">
        <v>5971</v>
      </c>
      <c r="H7864" s="3"/>
      <c r="I7864" s="3"/>
      <c r="J7864" s="3"/>
    </row>
    <row r="7865" spans="1:18" ht="15" customHeight="1">
      <c r="A7865">
        <v>7860</v>
      </c>
      <c r="B7865" s="7">
        <f>'EstExp 11-19'!H425</f>
        <v>0</v>
      </c>
      <c r="C7865" s="2" t="s">
        <v>5953</v>
      </c>
      <c r="D7865" t="b">
        <f t="shared" ca="1" si="129"/>
        <v>1</v>
      </c>
      <c r="E7865" cm="1">
        <f t="array" aca="1" ref="E7865" ca="1">IF(F7865&lt;&gt;"",INDIRECT("'"&amp;F7865&amp;"'!"&amp;G7865),"")</f>
        <v>0</v>
      </c>
      <c r="F7865" s="1175" t="s">
        <v>3614</v>
      </c>
      <c r="G7865" t="s">
        <v>5972</v>
      </c>
      <c r="H7865" s="3"/>
      <c r="I7865" s="3"/>
      <c r="J7865" s="3"/>
    </row>
    <row r="7866" spans="1:18" ht="15" customHeight="1">
      <c r="A7866">
        <v>7861</v>
      </c>
      <c r="B7866" s="7">
        <f>'EstExp 11-19'!K425</f>
        <v>0</v>
      </c>
      <c r="C7866" s="2" t="s">
        <v>5953</v>
      </c>
      <c r="D7866" t="b">
        <f t="shared" ca="1" si="129"/>
        <v>1</v>
      </c>
      <c r="E7866" cm="1">
        <f t="array" aca="1" ref="E7866" ca="1">IF(F7866&lt;&gt;"",INDIRECT("'"&amp;F7866&amp;"'!"&amp;G7866),"")</f>
        <v>0</v>
      </c>
      <c r="F7866" s="1175" t="s">
        <v>3614</v>
      </c>
      <c r="G7866" t="s">
        <v>5973</v>
      </c>
      <c r="H7866" s="3"/>
      <c r="I7866" s="3"/>
      <c r="J7866" s="3"/>
    </row>
    <row r="7867" spans="1:18" ht="15" customHeight="1">
      <c r="A7867">
        <v>7862</v>
      </c>
      <c r="B7867" s="7">
        <f>'EstExp 11-19'!E426</f>
        <v>0</v>
      </c>
      <c r="C7867" s="2" t="s">
        <v>5953</v>
      </c>
      <c r="D7867" t="b">
        <f t="shared" ca="1" si="129"/>
        <v>1</v>
      </c>
      <c r="E7867" cm="1">
        <f t="array" aca="1" ref="E7867" ca="1">IF(F7867&lt;&gt;"",INDIRECT("'"&amp;F7867&amp;"'!"&amp;G7867),"")</f>
        <v>0</v>
      </c>
      <c r="F7867" s="1175" t="s">
        <v>3614</v>
      </c>
      <c r="G7867" t="s">
        <v>5974</v>
      </c>
      <c r="H7867" s="3"/>
      <c r="I7867" s="3"/>
      <c r="J7867" s="3"/>
    </row>
    <row r="7868" spans="1:18" ht="15" customHeight="1">
      <c r="A7868">
        <v>7863</v>
      </c>
      <c r="B7868" s="7">
        <f>'EstRev 6-10'!C202</f>
        <v>0</v>
      </c>
      <c r="C7868" s="2" t="s">
        <v>5975</v>
      </c>
      <c r="D7868" t="b">
        <f t="shared" ca="1" si="129"/>
        <v>1</v>
      </c>
      <c r="E7868" cm="1">
        <f t="array" aca="1" ref="E7868" ca="1">IF(F7868&lt;&gt;"",INDIRECT("'"&amp;F7868&amp;"'!"&amp;G7868),"")</f>
        <v>0</v>
      </c>
      <c r="F7868" s="1175" t="s">
        <v>4465</v>
      </c>
      <c r="G7868" t="s">
        <v>5976</v>
      </c>
      <c r="H7868" s="3"/>
      <c r="I7868" s="3"/>
      <c r="J7868" s="3"/>
    </row>
    <row r="7869" spans="1:18" ht="15" customHeight="1">
      <c r="A7869">
        <v>7864</v>
      </c>
      <c r="B7869" s="7">
        <f>'EstRev 6-10'!D202</f>
        <v>0</v>
      </c>
      <c r="C7869" s="2" t="s">
        <v>5975</v>
      </c>
      <c r="D7869" t="b">
        <f t="shared" ca="1" si="129"/>
        <v>1</v>
      </c>
      <c r="E7869" cm="1">
        <f t="array" aca="1" ref="E7869" ca="1">IF(F7869&lt;&gt;"",INDIRECT("'"&amp;F7869&amp;"'!"&amp;G7869),"")</f>
        <v>0</v>
      </c>
      <c r="F7869" s="1175" t="s">
        <v>4465</v>
      </c>
      <c r="G7869" t="s">
        <v>5977</v>
      </c>
      <c r="H7869" s="3"/>
      <c r="I7869" s="3"/>
      <c r="J7869" s="3"/>
    </row>
    <row r="7870" spans="1:18" ht="15" customHeight="1">
      <c r="A7870">
        <v>7865</v>
      </c>
      <c r="B7870" s="7">
        <f>'EstRev 6-10'!F202</f>
        <v>0</v>
      </c>
      <c r="C7870" s="2" t="s">
        <v>5975</v>
      </c>
      <c r="D7870" t="b">
        <f t="shared" ca="1" si="129"/>
        <v>1</v>
      </c>
      <c r="E7870" cm="1">
        <f t="array" aca="1" ref="E7870" ca="1">IF(F7870&lt;&gt;"",INDIRECT("'"&amp;F7870&amp;"'!"&amp;G7870),"")</f>
        <v>0</v>
      </c>
      <c r="F7870" s="1175" t="s">
        <v>4465</v>
      </c>
      <c r="G7870" t="s">
        <v>5978</v>
      </c>
      <c r="H7870" s="3"/>
      <c r="I7870" s="3"/>
      <c r="J7870" s="3"/>
    </row>
    <row r="7871" spans="1:18" ht="15" customHeight="1">
      <c r="A7871">
        <v>7866</v>
      </c>
      <c r="B7871" s="7">
        <f>'EstRev 6-10'!G202</f>
        <v>0</v>
      </c>
      <c r="C7871" s="2" t="s">
        <v>5975</v>
      </c>
      <c r="D7871" t="b">
        <f t="shared" ca="1" si="129"/>
        <v>1</v>
      </c>
      <c r="E7871" cm="1">
        <f t="array" aca="1" ref="E7871" ca="1">IF(F7871&lt;&gt;"",INDIRECT("'"&amp;F7871&amp;"'!"&amp;G7871),"")</f>
        <v>0</v>
      </c>
      <c r="F7871" s="1175" t="s">
        <v>4465</v>
      </c>
      <c r="G7871" t="s">
        <v>5979</v>
      </c>
      <c r="H7871" s="3"/>
      <c r="I7871" s="3"/>
      <c r="J7871" s="3"/>
    </row>
    <row r="7872" spans="1:18" ht="15" customHeight="1">
      <c r="A7872">
        <v>7867</v>
      </c>
      <c r="B7872" s="7">
        <f>'EstRev 6-10'!C231</f>
        <v>0</v>
      </c>
      <c r="C7872" s="2" t="s">
        <v>5980</v>
      </c>
      <c r="D7872" t="b">
        <f t="shared" ca="1" si="129"/>
        <v>1</v>
      </c>
      <c r="E7872" cm="1">
        <f t="array" aca="1" ref="E7872" ca="1">IF(F7872&lt;&gt;"",INDIRECT("'"&amp;F7872&amp;"'!"&amp;G7872),"")</f>
        <v>0</v>
      </c>
      <c r="F7872" s="1175" t="s">
        <v>4465</v>
      </c>
      <c r="G7872" t="s">
        <v>5981</v>
      </c>
      <c r="H7872" s="3"/>
      <c r="I7872" s="3"/>
      <c r="J7872" s="3"/>
    </row>
    <row r="7873" spans="1:18">
      <c r="A7873">
        <v>7868</v>
      </c>
      <c r="B7873" s="7">
        <f>'EstRev 6-10'!D231</f>
        <v>0</v>
      </c>
      <c r="C7873" s="2" t="s">
        <v>5980</v>
      </c>
      <c r="D7873" t="b">
        <f t="shared" ca="1" si="129"/>
        <v>1</v>
      </c>
      <c r="E7873" cm="1">
        <f t="array" aca="1" ref="E7873" ca="1">IF(F7873&lt;&gt;"",INDIRECT("'"&amp;F7873&amp;"'!"&amp;G7873),"")</f>
        <v>0</v>
      </c>
      <c r="F7873" s="1175" t="s">
        <v>4465</v>
      </c>
      <c r="G7873" t="s">
        <v>4044</v>
      </c>
      <c r="R7873" s="1175"/>
    </row>
    <row r="7874" spans="1:18">
      <c r="A7874">
        <v>7869</v>
      </c>
      <c r="B7874" s="7">
        <f>'EstRev 6-10'!F231</f>
        <v>0</v>
      </c>
      <c r="C7874" s="2" t="s">
        <v>5980</v>
      </c>
      <c r="D7874" t="b">
        <f t="shared" ca="1" si="129"/>
        <v>1</v>
      </c>
      <c r="E7874" cm="1">
        <f t="array" aca="1" ref="E7874" ca="1">IF(F7874&lt;&gt;"",INDIRECT("'"&amp;F7874&amp;"'!"&amp;G7874),"")</f>
        <v>0</v>
      </c>
      <c r="F7874" s="1175" t="s">
        <v>4465</v>
      </c>
      <c r="G7874" t="s">
        <v>5982</v>
      </c>
      <c r="R7874" s="1175"/>
    </row>
    <row r="7875" spans="1:18">
      <c r="A7875">
        <v>7870</v>
      </c>
      <c r="B7875" s="7">
        <f>'EstRev 6-10'!G231</f>
        <v>0</v>
      </c>
      <c r="C7875" s="2" t="s">
        <v>5980</v>
      </c>
      <c r="D7875" t="b">
        <f t="shared" ca="1" si="129"/>
        <v>1</v>
      </c>
      <c r="E7875" cm="1">
        <f t="array" aca="1" ref="E7875" ca="1">IF(F7875&lt;&gt;"",INDIRECT("'"&amp;F7875&amp;"'!"&amp;G7875),"")</f>
        <v>0</v>
      </c>
      <c r="F7875" s="1175" t="s">
        <v>4465</v>
      </c>
      <c r="G7875" t="s">
        <v>5983</v>
      </c>
      <c r="R7875" s="1175"/>
    </row>
    <row r="7876" spans="1:18">
      <c r="A7876">
        <v>7871</v>
      </c>
      <c r="B7876" s="7">
        <f>'EstExp 11-19'!E142</f>
        <v>0</v>
      </c>
      <c r="C7876" s="2" t="s">
        <v>5984</v>
      </c>
      <c r="D7876" t="b">
        <f t="shared" ca="1" si="129"/>
        <v>1</v>
      </c>
      <c r="E7876" cm="1">
        <f t="array" aca="1" ref="E7876" ca="1">IF(F7876&lt;&gt;"",INDIRECT("'"&amp;F7876&amp;"'!"&amp;G7876),"")</f>
        <v>0</v>
      </c>
      <c r="F7876" s="1175" t="s">
        <v>3614</v>
      </c>
      <c r="G7876" t="s">
        <v>5985</v>
      </c>
      <c r="R7876" s="1175"/>
    </row>
    <row r="7877" spans="1:18">
      <c r="A7877">
        <v>7872</v>
      </c>
      <c r="B7877" s="7">
        <f>'EstRev 6-10'!C67</f>
        <v>0</v>
      </c>
      <c r="C7877" s="2" t="s">
        <v>5986</v>
      </c>
      <c r="D7877" t="b">
        <f t="shared" ca="1" si="129"/>
        <v>1</v>
      </c>
      <c r="E7877" cm="1">
        <f t="array" aca="1" ref="E7877" ca="1">IF(F7877&lt;&gt;"",INDIRECT("'"&amp;F7877&amp;"'!"&amp;G7877),"")</f>
        <v>0</v>
      </c>
      <c r="F7877" s="1175" t="s">
        <v>4465</v>
      </c>
      <c r="G7877" t="s">
        <v>3670</v>
      </c>
      <c r="R7877" s="1175"/>
    </row>
    <row r="7878" spans="1:18" ht="15" customHeight="1">
      <c r="A7878">
        <v>7873</v>
      </c>
      <c r="B7878" s="7">
        <f>'EstRev 6-10'!D67</f>
        <v>0</v>
      </c>
      <c r="C7878" s="2" t="s">
        <v>5986</v>
      </c>
      <c r="D7878" t="b">
        <f t="shared" ca="1" si="129"/>
        <v>1</v>
      </c>
      <c r="E7878" cm="1">
        <f t="array" aca="1" ref="E7878" ca="1">IF(F7878&lt;&gt;"",INDIRECT("'"&amp;F7878&amp;"'!"&amp;G7878),"")</f>
        <v>0</v>
      </c>
      <c r="F7878" s="1175" t="s">
        <v>4465</v>
      </c>
      <c r="G7878" t="s">
        <v>3707</v>
      </c>
    </row>
    <row r="7879" spans="1:18">
      <c r="A7879">
        <v>7874</v>
      </c>
      <c r="B7879" s="7">
        <f>'EstRev 6-10'!E67</f>
        <v>0</v>
      </c>
      <c r="C7879" s="2" t="s">
        <v>5986</v>
      </c>
      <c r="D7879" t="b">
        <f t="shared" ca="1" si="129"/>
        <v>1</v>
      </c>
      <c r="E7879" cm="1">
        <f t="array" aca="1" ref="E7879" ca="1">IF(F7879&lt;&gt;"",INDIRECT("'"&amp;F7879&amp;"'!"&amp;G7879),"")</f>
        <v>0</v>
      </c>
      <c r="F7879" s="1175" t="s">
        <v>4465</v>
      </c>
      <c r="G7879" t="s">
        <v>3745</v>
      </c>
      <c r="R7879" s="1175"/>
    </row>
    <row r="7880" spans="1:18">
      <c r="A7880">
        <v>7875</v>
      </c>
      <c r="B7880" s="7">
        <f>'EstRev 6-10'!F67</f>
        <v>0</v>
      </c>
      <c r="C7880" s="2" t="s">
        <v>5986</v>
      </c>
      <c r="D7880" t="b">
        <f t="shared" ca="1" si="129"/>
        <v>1</v>
      </c>
      <c r="E7880" cm="1">
        <f t="array" aca="1" ref="E7880" ca="1">IF(F7880&lt;&gt;"",INDIRECT("'"&amp;F7880&amp;"'!"&amp;G7880),"")</f>
        <v>0</v>
      </c>
      <c r="F7880" s="1175" t="s">
        <v>4465</v>
      </c>
      <c r="G7880" t="s">
        <v>3782</v>
      </c>
      <c r="R7880" s="1175"/>
    </row>
    <row r="7881" spans="1:18">
      <c r="A7881">
        <v>7876</v>
      </c>
      <c r="B7881" s="7">
        <f>'EstRev 6-10'!G67</f>
        <v>0</v>
      </c>
      <c r="C7881" s="2" t="s">
        <v>5986</v>
      </c>
      <c r="D7881" t="b">
        <f t="shared" ca="1" si="129"/>
        <v>1</v>
      </c>
      <c r="E7881" cm="1">
        <f t="array" aca="1" ref="E7881" ca="1">IF(F7881&lt;&gt;"",INDIRECT("'"&amp;F7881&amp;"'!"&amp;G7881),"")</f>
        <v>0</v>
      </c>
      <c r="F7881" s="1175" t="s">
        <v>4465</v>
      </c>
      <c r="G7881" t="s">
        <v>3820</v>
      </c>
      <c r="R7881" s="1175"/>
    </row>
    <row r="7882" spans="1:18">
      <c r="A7882">
        <v>7877</v>
      </c>
      <c r="B7882" s="7">
        <f>'EstRev 6-10'!H67</f>
        <v>0</v>
      </c>
      <c r="C7882" s="2" t="s">
        <v>5986</v>
      </c>
      <c r="D7882" t="b">
        <f t="shared" ca="1" si="129"/>
        <v>1</v>
      </c>
      <c r="E7882" cm="1">
        <f t="array" aca="1" ref="E7882" ca="1">IF(F7882&lt;&gt;"",INDIRECT("'"&amp;F7882&amp;"'!"&amp;G7882),"")</f>
        <v>0</v>
      </c>
      <c r="F7882" s="1175" t="s">
        <v>4465</v>
      </c>
      <c r="G7882" t="s">
        <v>3858</v>
      </c>
      <c r="R7882" s="1175"/>
    </row>
    <row r="7883" spans="1:18">
      <c r="A7883">
        <v>7878</v>
      </c>
      <c r="B7883" s="7">
        <f>'EstRev 6-10'!I67</f>
        <v>0</v>
      </c>
      <c r="C7883" s="2" t="s">
        <v>5986</v>
      </c>
      <c r="D7883" t="b">
        <f t="shared" ca="1" si="129"/>
        <v>1</v>
      </c>
      <c r="E7883" cm="1">
        <f t="array" aca="1" ref="E7883" ca="1">IF(F7883&lt;&gt;"",INDIRECT("'"&amp;F7883&amp;"'!"&amp;G7883),"")</f>
        <v>0</v>
      </c>
      <c r="F7883" s="1175" t="s">
        <v>4465</v>
      </c>
      <c r="G7883" t="s">
        <v>5048</v>
      </c>
      <c r="R7883" s="1175"/>
    </row>
    <row r="7884" spans="1:18" ht="15" customHeight="1">
      <c r="A7884">
        <v>7879</v>
      </c>
      <c r="B7884" s="7">
        <f>'EstRev 6-10'!J67</f>
        <v>0</v>
      </c>
      <c r="C7884" s="2" t="s">
        <v>5986</v>
      </c>
      <c r="D7884" t="b">
        <f t="shared" ref="D7884:D7885" ca="1" si="130">E7884=B7884</f>
        <v>1</v>
      </c>
      <c r="E7884" cm="1">
        <f t="array" aca="1" ref="E7884" ca="1">IF(F7884&lt;&gt;"",INDIRECT("'"&amp;F7884&amp;"'!"&amp;G7884),"")</f>
        <v>0</v>
      </c>
      <c r="F7884" s="1175" t="s">
        <v>4465</v>
      </c>
      <c r="G7884" t="s">
        <v>5049</v>
      </c>
    </row>
    <row r="7885" spans="1:18" ht="15" customHeight="1">
      <c r="A7885">
        <v>7880</v>
      </c>
      <c r="B7885" s="7">
        <f>'EstRev 6-10'!K67</f>
        <v>0</v>
      </c>
      <c r="C7885" s="2" t="s">
        <v>5986</v>
      </c>
      <c r="D7885" t="b">
        <f t="shared" ca="1" si="130"/>
        <v>1</v>
      </c>
      <c r="E7885" cm="1">
        <f t="array" aca="1" ref="E7885" ca="1">IF(F7885&lt;&gt;"",INDIRECT("'"&amp;F7885&amp;"'!"&amp;G7885),"")</f>
        <v>0</v>
      </c>
      <c r="F7885" s="1175" t="s">
        <v>4465</v>
      </c>
      <c r="G7885" t="s">
        <v>3902</v>
      </c>
      <c r="H7885" s="3"/>
      <c r="I7885" s="3"/>
      <c r="J7885" s="3"/>
    </row>
    <row r="7886" spans="1:18" ht="15.75" customHeight="1">
      <c r="E7886" t="str" cm="1">
        <f t="array" aca="1" ref="E7886" ca="1">IF(F7886&lt;&gt;"",INDIRECT("'"&amp;F7886&amp;"'!"&amp;G7886),"")</f>
        <v/>
      </c>
      <c r="F7886" s="550"/>
    </row>
    <row r="7887" spans="1:18" ht="15.75" customHeight="1">
      <c r="E7887" t="str" cm="1">
        <f t="array" aca="1" ref="E7887" ca="1">IF(F7887&lt;&gt;"",INDIRECT("'"&amp;F7887&amp;"'!"&amp;G7887),"")</f>
        <v/>
      </c>
      <c r="F7887" s="550"/>
    </row>
    <row r="7888" spans="1:18" ht="15.75" customHeight="1">
      <c r="E7888" t="str" cm="1">
        <f t="array" aca="1" ref="E7888" ca="1">IF(F7888&lt;&gt;"",INDIRECT("'"&amp;F7888&amp;"'!"&amp;G7888),"")</f>
        <v/>
      </c>
      <c r="F7888" s="550"/>
    </row>
    <row r="7889" spans="5:6" ht="15.75" customHeight="1">
      <c r="E7889" t="str" cm="1">
        <f t="array" aca="1" ref="E7889" ca="1">IF(F7889&lt;&gt;"",INDIRECT("'"&amp;F7889&amp;"'!"&amp;G7889),"")</f>
        <v/>
      </c>
      <c r="F7889" s="550"/>
    </row>
    <row r="7890" spans="5:6" ht="15.75" customHeight="1">
      <c r="E7890" t="str" cm="1">
        <f t="array" aca="1" ref="E7890" ca="1">IF(F7890&lt;&gt;"",INDIRECT("'"&amp;F7890&amp;"'!"&amp;G7890),"")</f>
        <v/>
      </c>
      <c r="F7890" s="550"/>
    </row>
    <row r="7891" spans="5:6" ht="15.75" customHeight="1">
      <c r="E7891" t="str" cm="1">
        <f t="array" aca="1" ref="E7891" ca="1">IF(F7891&lt;&gt;"",INDIRECT("'"&amp;F7891&amp;"'!"&amp;G7891),"")</f>
        <v/>
      </c>
      <c r="F7891" s="550"/>
    </row>
    <row r="7892" spans="5:6" ht="15.75" customHeight="1">
      <c r="E7892" t="str" cm="1">
        <f t="array" aca="1" ref="E7892" ca="1">IF(F7892&lt;&gt;"",INDIRECT("'"&amp;F7892&amp;"'!"&amp;G7892),"")</f>
        <v/>
      </c>
      <c r="F7892" s="550"/>
    </row>
    <row r="7893" spans="5:6" ht="15.75" customHeight="1">
      <c r="E7893" t="str" cm="1">
        <f t="array" aca="1" ref="E7893" ca="1">IF(F7893&lt;&gt;"",INDIRECT("'"&amp;F7893&amp;"'!"&amp;G7893),"")</f>
        <v/>
      </c>
      <c r="F7893" s="550"/>
    </row>
    <row r="7894" spans="5:6" ht="15.75" customHeight="1">
      <c r="E7894" t="str" cm="1">
        <f t="array" aca="1" ref="E7894" ca="1">IF(F7894&lt;&gt;"",INDIRECT("'"&amp;F7894&amp;"'!"&amp;G7894),"")</f>
        <v/>
      </c>
      <c r="F7894" s="550"/>
    </row>
    <row r="7895" spans="5:6" ht="15.75" customHeight="1">
      <c r="E7895" t="str" cm="1">
        <f t="array" aca="1" ref="E7895" ca="1">IF(F7895&lt;&gt;"",INDIRECT("'"&amp;F7895&amp;"'!"&amp;G7895),"")</f>
        <v/>
      </c>
      <c r="F7895" s="550"/>
    </row>
    <row r="7896" spans="5:6" ht="15.75" customHeight="1">
      <c r="E7896" t="str" cm="1">
        <f t="array" aca="1" ref="E7896" ca="1">IF(F7896&lt;&gt;"",INDIRECT("'"&amp;F7896&amp;"'!"&amp;G7896),"")</f>
        <v/>
      </c>
      <c r="F7896" s="550"/>
    </row>
    <row r="7897" spans="5:6" ht="15.75" customHeight="1">
      <c r="E7897" t="str" cm="1">
        <f t="array" aca="1" ref="E7897" ca="1">IF(F7897&lt;&gt;"",INDIRECT("'"&amp;F7897&amp;"'!"&amp;G7897),"")</f>
        <v/>
      </c>
      <c r="F7897" s="550"/>
    </row>
    <row r="7898" spans="5:6" ht="15.75" customHeight="1">
      <c r="E7898" t="str" cm="1">
        <f t="array" aca="1" ref="E7898" ca="1">IF(F7898&lt;&gt;"",INDIRECT("'"&amp;F7898&amp;"'!"&amp;G7898),"")</f>
        <v/>
      </c>
      <c r="F7898" s="550"/>
    </row>
    <row r="7899" spans="5:6" ht="15.75" customHeight="1">
      <c r="E7899" t="str" cm="1">
        <f t="array" aca="1" ref="E7899" ca="1">IF(F7899&lt;&gt;"",INDIRECT("'"&amp;F7899&amp;"'!"&amp;G7899),"")</f>
        <v/>
      </c>
      <c r="F7899" s="550"/>
    </row>
    <row r="7900" spans="5:6" ht="15.75" customHeight="1">
      <c r="E7900" t="str" cm="1">
        <f t="array" aca="1" ref="E7900" ca="1">IF(F7900&lt;&gt;"",INDIRECT("'"&amp;F7900&amp;"'!"&amp;G7900),"")</f>
        <v/>
      </c>
      <c r="F7900" s="550"/>
    </row>
    <row r="7901" spans="5:6" ht="15.75" customHeight="1">
      <c r="E7901" t="str" cm="1">
        <f t="array" aca="1" ref="E7901" ca="1">IF(F7901&lt;&gt;"",INDIRECT("'"&amp;F7901&amp;"'!"&amp;G7901),"")</f>
        <v/>
      </c>
      <c r="F7901" s="550"/>
    </row>
    <row r="7902" spans="5:6" ht="15.75" customHeight="1">
      <c r="E7902" t="str" cm="1">
        <f t="array" aca="1" ref="E7902" ca="1">IF(F7902&lt;&gt;"",INDIRECT("'"&amp;F7902&amp;"'!"&amp;G7902),"")</f>
        <v/>
      </c>
      <c r="F7902" s="550"/>
    </row>
    <row r="7903" spans="5:6" ht="15.75" customHeight="1">
      <c r="E7903" t="str" cm="1">
        <f t="array" aca="1" ref="E7903" ca="1">IF(F7903&lt;&gt;"",INDIRECT("'"&amp;F7903&amp;"'!"&amp;G7903),"")</f>
        <v/>
      </c>
      <c r="F7903" s="550"/>
    </row>
    <row r="7904" spans="5:6" ht="15.75" customHeight="1">
      <c r="E7904" t="str" cm="1">
        <f t="array" aca="1" ref="E7904" ca="1">IF(F7904&lt;&gt;"",INDIRECT("'"&amp;F7904&amp;"'!"&amp;G7904),"")</f>
        <v/>
      </c>
      <c r="F7904" s="550"/>
    </row>
    <row r="7905" spans="5:6" ht="15.75" customHeight="1">
      <c r="E7905" t="str" cm="1">
        <f t="array" aca="1" ref="E7905" ca="1">IF(F7905&lt;&gt;"",INDIRECT("'"&amp;F7905&amp;"'!"&amp;G7905),"")</f>
        <v/>
      </c>
      <c r="F7905" s="550"/>
    </row>
    <row r="7906" spans="5:6" ht="15.75" customHeight="1">
      <c r="E7906" t="str" cm="1">
        <f t="array" aca="1" ref="E7906" ca="1">IF(F7906&lt;&gt;"",INDIRECT("'"&amp;F7906&amp;"'!"&amp;G7906),"")</f>
        <v/>
      </c>
      <c r="F7906" s="550"/>
    </row>
    <row r="7907" spans="5:6" ht="15.75" customHeight="1">
      <c r="E7907" t="str" cm="1">
        <f t="array" aca="1" ref="E7907" ca="1">IF(F7907&lt;&gt;"",INDIRECT("'"&amp;F7907&amp;"'!"&amp;G7907),"")</f>
        <v/>
      </c>
      <c r="F7907" s="550"/>
    </row>
    <row r="7908" spans="5:6" ht="15.75" customHeight="1">
      <c r="E7908" t="str" cm="1">
        <f t="array" aca="1" ref="E7908" ca="1">IF(F7908&lt;&gt;"",INDIRECT("'"&amp;F7908&amp;"'!"&amp;G7908),"")</f>
        <v/>
      </c>
      <c r="F7908" s="550"/>
    </row>
    <row r="7909" spans="5:6" ht="15.75" customHeight="1">
      <c r="E7909" t="str" cm="1">
        <f t="array" aca="1" ref="E7909" ca="1">IF(F7909&lt;&gt;"",INDIRECT("'"&amp;F7909&amp;"'!"&amp;G7909),"")</f>
        <v/>
      </c>
      <c r="F7909" s="550"/>
    </row>
    <row r="7910" spans="5:6" ht="15.75" customHeight="1">
      <c r="E7910" t="str" cm="1">
        <f t="array" aca="1" ref="E7910" ca="1">IF(F7910&lt;&gt;"",INDIRECT("'"&amp;F7910&amp;"'!"&amp;G7910),"")</f>
        <v/>
      </c>
      <c r="F7910" s="550"/>
    </row>
    <row r="7911" spans="5:6" ht="15.75" customHeight="1">
      <c r="E7911" t="str" cm="1">
        <f t="array" aca="1" ref="E7911" ca="1">IF(F7911&lt;&gt;"",INDIRECT("'"&amp;F7911&amp;"'!"&amp;G7911),"")</f>
        <v/>
      </c>
      <c r="F7911" s="550"/>
    </row>
    <row r="7912" spans="5:6" ht="15.75" customHeight="1">
      <c r="E7912" t="str" cm="1">
        <f t="array" aca="1" ref="E7912" ca="1">IF(F7912&lt;&gt;"",INDIRECT("'"&amp;F7912&amp;"'!"&amp;G7912),"")</f>
        <v/>
      </c>
      <c r="F7912" s="550"/>
    </row>
    <row r="7913" spans="5:6" ht="15.75" customHeight="1">
      <c r="E7913" t="str" cm="1">
        <f t="array" aca="1" ref="E7913" ca="1">IF(F7913&lt;&gt;"",INDIRECT("'"&amp;F7913&amp;"'!"&amp;G7913),"")</f>
        <v/>
      </c>
      <c r="F7913" s="550"/>
    </row>
    <row r="7914" spans="5:6" ht="15.75" customHeight="1">
      <c r="E7914" t="str" cm="1">
        <f t="array" aca="1" ref="E7914" ca="1">IF(F7914&lt;&gt;"",INDIRECT("'"&amp;F7914&amp;"'!"&amp;G7914),"")</f>
        <v/>
      </c>
      <c r="F7914" s="550"/>
    </row>
    <row r="7915" spans="5:6" ht="15.75" customHeight="1">
      <c r="E7915" t="str" cm="1">
        <f t="array" aca="1" ref="E7915" ca="1">IF(F7915&lt;&gt;"",INDIRECT("'"&amp;F7915&amp;"'!"&amp;G7915),"")</f>
        <v/>
      </c>
      <c r="F7915" s="550"/>
    </row>
    <row r="7916" spans="5:6" ht="15.75" customHeight="1">
      <c r="E7916" t="str" cm="1">
        <f t="array" aca="1" ref="E7916" ca="1">IF(F7916&lt;&gt;"",INDIRECT("'"&amp;F7916&amp;"'!"&amp;G7916),"")</f>
        <v/>
      </c>
      <c r="F7916" s="550"/>
    </row>
    <row r="7917" spans="5:6" ht="15.75" customHeight="1">
      <c r="E7917" t="str" cm="1">
        <f t="array" aca="1" ref="E7917" ca="1">IF(F7917&lt;&gt;"",INDIRECT("'"&amp;F7917&amp;"'!"&amp;G7917),"")</f>
        <v/>
      </c>
      <c r="F7917" s="550"/>
    </row>
    <row r="7918" spans="5:6" ht="15.75" customHeight="1">
      <c r="E7918" t="str" cm="1">
        <f t="array" aca="1" ref="E7918" ca="1">IF(F7918&lt;&gt;"",INDIRECT("'"&amp;F7918&amp;"'!"&amp;G7918),"")</f>
        <v/>
      </c>
      <c r="F7918" s="550"/>
    </row>
    <row r="7919" spans="5:6" ht="15.75" customHeight="1">
      <c r="E7919" t="str" cm="1">
        <f t="array" aca="1" ref="E7919" ca="1">IF(F7919&lt;&gt;"",INDIRECT("'"&amp;F7919&amp;"'!"&amp;G7919),"")</f>
        <v/>
      </c>
      <c r="F7919" s="550"/>
    </row>
    <row r="7920" spans="5:6" ht="15.75" customHeight="1">
      <c r="E7920" t="str" cm="1">
        <f t="array" aca="1" ref="E7920" ca="1">IF(F7920&lt;&gt;"",INDIRECT("'"&amp;F7920&amp;"'!"&amp;G7920),"")</f>
        <v/>
      </c>
      <c r="F7920" s="550"/>
    </row>
    <row r="7921" spans="5:6" ht="15.75" customHeight="1">
      <c r="E7921" t="str" cm="1">
        <f t="array" aca="1" ref="E7921" ca="1">IF(F7921&lt;&gt;"",INDIRECT("'"&amp;F7921&amp;"'!"&amp;G7921),"")</f>
        <v/>
      </c>
      <c r="F7921" s="550"/>
    </row>
    <row r="7922" spans="5:6" ht="15.75" customHeight="1">
      <c r="E7922" t="str" cm="1">
        <f t="array" aca="1" ref="E7922" ca="1">IF(F7922&lt;&gt;"",INDIRECT("'"&amp;F7922&amp;"'!"&amp;G7922),"")</f>
        <v/>
      </c>
      <c r="F7922" s="550"/>
    </row>
    <row r="7923" spans="5:6" ht="15.75" customHeight="1">
      <c r="E7923" t="str" cm="1">
        <f t="array" aca="1" ref="E7923" ca="1">IF(F7923&lt;&gt;"",INDIRECT("'"&amp;F7923&amp;"'!"&amp;G7923),"")</f>
        <v/>
      </c>
      <c r="F7923" s="550"/>
    </row>
    <row r="7924" spans="5:6" ht="15.75" customHeight="1">
      <c r="E7924" t="str" cm="1">
        <f t="array" aca="1" ref="E7924" ca="1">IF(F7924&lt;&gt;"",INDIRECT("'"&amp;F7924&amp;"'!"&amp;G7924),"")</f>
        <v/>
      </c>
      <c r="F7924" s="550"/>
    </row>
    <row r="7925" spans="5:6" ht="15.75" customHeight="1">
      <c r="E7925" t="str" cm="1">
        <f t="array" aca="1" ref="E7925" ca="1">IF(F7925&lt;&gt;"",INDIRECT("'"&amp;F7925&amp;"'!"&amp;G7925),"")</f>
        <v/>
      </c>
      <c r="F7925" s="550"/>
    </row>
    <row r="7926" spans="5:6" ht="15.75" customHeight="1">
      <c r="E7926" t="str" cm="1">
        <f t="array" aca="1" ref="E7926" ca="1">IF(F7926&lt;&gt;"",INDIRECT("'"&amp;F7926&amp;"'!"&amp;G7926),"")</f>
        <v/>
      </c>
      <c r="F7926" s="550"/>
    </row>
    <row r="7927" spans="5:6" ht="15.75" customHeight="1">
      <c r="E7927" t="str" cm="1">
        <f t="array" aca="1" ref="E7927" ca="1">IF(F7927&lt;&gt;"",INDIRECT("'"&amp;F7927&amp;"'!"&amp;G7927),"")</f>
        <v/>
      </c>
      <c r="F7927" s="550"/>
    </row>
    <row r="7928" spans="5:6" ht="15.75" customHeight="1">
      <c r="E7928" t="str" cm="1">
        <f t="array" aca="1" ref="E7928" ca="1">IF(F7928&lt;&gt;"",INDIRECT("'"&amp;F7928&amp;"'!"&amp;G7928),"")</f>
        <v/>
      </c>
      <c r="F7928" s="550"/>
    </row>
    <row r="7929" spans="5:6" ht="15.75" customHeight="1">
      <c r="E7929" t="str" cm="1">
        <f t="array" aca="1" ref="E7929" ca="1">IF(F7929&lt;&gt;"",INDIRECT("'"&amp;F7929&amp;"'!"&amp;G7929),"")</f>
        <v/>
      </c>
      <c r="F7929" s="550"/>
    </row>
    <row r="7930" spans="5:6" ht="15.75" customHeight="1">
      <c r="E7930" t="str" cm="1">
        <f t="array" aca="1" ref="E7930" ca="1">IF(F7930&lt;&gt;"",INDIRECT("'"&amp;F7930&amp;"'!"&amp;G7930),"")</f>
        <v/>
      </c>
      <c r="F7930" s="550"/>
    </row>
    <row r="7931" spans="5:6" ht="15.75" customHeight="1">
      <c r="E7931" t="str" cm="1">
        <f t="array" aca="1" ref="E7931" ca="1">IF(F7931&lt;&gt;"",INDIRECT("'"&amp;F7931&amp;"'!"&amp;G7931),"")</f>
        <v/>
      </c>
      <c r="F7931" s="550"/>
    </row>
    <row r="7932" spans="5:6" ht="15.75" customHeight="1">
      <c r="E7932" t="str" cm="1">
        <f t="array" aca="1" ref="E7932" ca="1">IF(F7932&lt;&gt;"",INDIRECT("'"&amp;F7932&amp;"'!"&amp;G7932),"")</f>
        <v/>
      </c>
      <c r="F7932" s="550"/>
    </row>
    <row r="7933" spans="5:6" ht="15.75" customHeight="1">
      <c r="E7933" t="str" cm="1">
        <f t="array" aca="1" ref="E7933" ca="1">IF(F7933&lt;&gt;"",INDIRECT("'"&amp;F7933&amp;"'!"&amp;G7933),"")</f>
        <v/>
      </c>
      <c r="F7933" s="550"/>
    </row>
    <row r="7934" spans="5:6" ht="15.75" customHeight="1">
      <c r="E7934" t="str" cm="1">
        <f t="array" aca="1" ref="E7934" ca="1">IF(F7934&lt;&gt;"",INDIRECT("'"&amp;F7934&amp;"'!"&amp;G7934),"")</f>
        <v/>
      </c>
      <c r="F7934" s="550"/>
    </row>
    <row r="7935" spans="5:6" ht="15.75" customHeight="1">
      <c r="E7935" t="str" cm="1">
        <f t="array" aca="1" ref="E7935" ca="1">IF(F7935&lt;&gt;"",INDIRECT("'"&amp;F7935&amp;"'!"&amp;G7935),"")</f>
        <v/>
      </c>
      <c r="F7935" s="550"/>
    </row>
    <row r="7936" spans="5:6" ht="15.75" customHeight="1">
      <c r="E7936" t="str" cm="1">
        <f t="array" aca="1" ref="E7936" ca="1">IF(F7936&lt;&gt;"",INDIRECT("'"&amp;F7936&amp;"'!"&amp;G7936),"")</f>
        <v/>
      </c>
      <c r="F7936" s="550"/>
    </row>
    <row r="7937" spans="5:6" ht="15.75" customHeight="1">
      <c r="E7937" t="str" cm="1">
        <f t="array" aca="1" ref="E7937" ca="1">IF(F7937&lt;&gt;"",INDIRECT("'"&amp;F7937&amp;"'!"&amp;G7937),"")</f>
        <v/>
      </c>
      <c r="F7937" s="550"/>
    </row>
    <row r="7938" spans="5:6" ht="15.75" customHeight="1">
      <c r="E7938" t="str" cm="1">
        <f t="array" aca="1" ref="E7938" ca="1">IF(F7938&lt;&gt;"",INDIRECT("'"&amp;F7938&amp;"'!"&amp;G7938),"")</f>
        <v/>
      </c>
      <c r="F7938" s="550"/>
    </row>
    <row r="7939" spans="5:6" ht="15.75" customHeight="1">
      <c r="E7939" t="str" cm="1">
        <f t="array" aca="1" ref="E7939" ca="1">IF(F7939&lt;&gt;"",INDIRECT("'"&amp;F7939&amp;"'!"&amp;G7939),"")</f>
        <v/>
      </c>
      <c r="F7939" s="550"/>
    </row>
    <row r="7940" spans="5:6" ht="15.75" customHeight="1">
      <c r="E7940" t="str" cm="1">
        <f t="array" aca="1" ref="E7940" ca="1">IF(F7940&lt;&gt;"",INDIRECT("'"&amp;F7940&amp;"'!"&amp;G7940),"")</f>
        <v/>
      </c>
      <c r="F7940" s="550"/>
    </row>
    <row r="7941" spans="5:6" ht="15.75" customHeight="1">
      <c r="E7941" t="str" cm="1">
        <f t="array" aca="1" ref="E7941" ca="1">IF(F7941&lt;&gt;"",INDIRECT("'"&amp;F7941&amp;"'!"&amp;G7941),"")</f>
        <v/>
      </c>
      <c r="F7941" s="550"/>
    </row>
    <row r="7942" spans="5:6" ht="15.75" customHeight="1">
      <c r="E7942" t="str" cm="1">
        <f t="array" aca="1" ref="E7942" ca="1">IF(F7942&lt;&gt;"",INDIRECT("'"&amp;F7942&amp;"'!"&amp;G7942),"")</f>
        <v/>
      </c>
      <c r="F7942" s="550"/>
    </row>
    <row r="7943" spans="5:6" ht="15.75" customHeight="1">
      <c r="E7943" t="str" cm="1">
        <f t="array" aca="1" ref="E7943" ca="1">IF(F7943&lt;&gt;"",INDIRECT("'"&amp;F7943&amp;"'!"&amp;G7943),"")</f>
        <v/>
      </c>
      <c r="F7943" s="550"/>
    </row>
    <row r="7944" spans="5:6" ht="15.75" customHeight="1">
      <c r="E7944" t="str" cm="1">
        <f t="array" aca="1" ref="E7944" ca="1">IF(F7944&lt;&gt;"",INDIRECT("'"&amp;F7944&amp;"'!"&amp;G7944),"")</f>
        <v/>
      </c>
      <c r="F7944" s="550"/>
    </row>
    <row r="7945" spans="5:6" ht="15.75" customHeight="1">
      <c r="E7945" t="str" cm="1">
        <f t="array" aca="1" ref="E7945" ca="1">IF(F7945&lt;&gt;"",INDIRECT("'"&amp;F7945&amp;"'!"&amp;G7945),"")</f>
        <v/>
      </c>
      <c r="F7945" s="550"/>
    </row>
    <row r="7946" spans="5:6" ht="15.75" customHeight="1">
      <c r="E7946" t="str" cm="1">
        <f t="array" aca="1" ref="E7946" ca="1">IF(F7946&lt;&gt;"",INDIRECT("'"&amp;F7946&amp;"'!"&amp;G7946),"")</f>
        <v/>
      </c>
      <c r="F7946" s="550"/>
    </row>
    <row r="7947" spans="5:6" ht="15.75" customHeight="1">
      <c r="E7947" t="str" cm="1">
        <f t="array" aca="1" ref="E7947" ca="1">IF(F7947&lt;&gt;"",INDIRECT("'"&amp;F7947&amp;"'!"&amp;G7947),"")</f>
        <v/>
      </c>
      <c r="F7947" s="550"/>
    </row>
    <row r="7948" spans="5:6" ht="15.75" customHeight="1">
      <c r="E7948" t="str" cm="1">
        <f t="array" aca="1" ref="E7948" ca="1">IF(F7948&lt;&gt;"",INDIRECT("'"&amp;F7948&amp;"'!"&amp;G7948),"")</f>
        <v/>
      </c>
      <c r="F7948" s="550"/>
    </row>
    <row r="7949" spans="5:6" ht="15.75" customHeight="1">
      <c r="E7949" t="str" cm="1">
        <f t="array" aca="1" ref="E7949" ca="1">IF(F7949&lt;&gt;"",INDIRECT("'"&amp;F7949&amp;"'!"&amp;G7949),"")</f>
        <v/>
      </c>
      <c r="F7949" s="550"/>
    </row>
    <row r="7950" spans="5:6" ht="15.75" customHeight="1">
      <c r="E7950" t="str" cm="1">
        <f t="array" aca="1" ref="E7950" ca="1">IF(F7950&lt;&gt;"",INDIRECT("'"&amp;F7950&amp;"'!"&amp;G7950),"")</f>
        <v/>
      </c>
      <c r="F7950" s="550"/>
    </row>
    <row r="7951" spans="5:6" ht="15.75" customHeight="1">
      <c r="E7951" t="str" cm="1">
        <f t="array" aca="1" ref="E7951" ca="1">IF(F7951&lt;&gt;"",INDIRECT("'"&amp;F7951&amp;"'!"&amp;G7951),"")</f>
        <v/>
      </c>
      <c r="F7951" s="550"/>
    </row>
    <row r="7952" spans="5:6" ht="15.75" customHeight="1">
      <c r="E7952" t="str" cm="1">
        <f t="array" aca="1" ref="E7952" ca="1">IF(F7952&lt;&gt;"",INDIRECT("'"&amp;F7952&amp;"'!"&amp;G7952),"")</f>
        <v/>
      </c>
      <c r="F7952" s="550"/>
    </row>
    <row r="7953" spans="5:6" ht="15.75" customHeight="1">
      <c r="E7953" t="str" cm="1">
        <f t="array" aca="1" ref="E7953" ca="1">IF(F7953&lt;&gt;"",INDIRECT("'"&amp;F7953&amp;"'!"&amp;G7953),"")</f>
        <v/>
      </c>
      <c r="F7953" s="550"/>
    </row>
    <row r="7954" spans="5:6" ht="15.75" customHeight="1">
      <c r="E7954" t="str" cm="1">
        <f t="array" aca="1" ref="E7954" ca="1">IF(F7954&lt;&gt;"",INDIRECT("'"&amp;F7954&amp;"'!"&amp;G7954),"")</f>
        <v/>
      </c>
      <c r="F7954" s="550"/>
    </row>
    <row r="7955" spans="5:6" ht="15.75" customHeight="1">
      <c r="E7955" t="str" cm="1">
        <f t="array" aca="1" ref="E7955" ca="1">IF(F7955&lt;&gt;"",INDIRECT("'"&amp;F7955&amp;"'!"&amp;G7955),"")</f>
        <v/>
      </c>
      <c r="F7955" s="550"/>
    </row>
    <row r="7956" spans="5:6" ht="15.75" customHeight="1">
      <c r="E7956" t="str" cm="1">
        <f t="array" aca="1" ref="E7956" ca="1">IF(F7956&lt;&gt;"",INDIRECT("'"&amp;F7956&amp;"'!"&amp;G7956),"")</f>
        <v/>
      </c>
      <c r="F7956" s="550"/>
    </row>
    <row r="7957" spans="5:6" ht="15.75" customHeight="1">
      <c r="E7957" t="str" cm="1">
        <f t="array" aca="1" ref="E7957" ca="1">IF(F7957&lt;&gt;"",INDIRECT("'"&amp;F7957&amp;"'!"&amp;G7957),"")</f>
        <v/>
      </c>
      <c r="F7957" s="550"/>
    </row>
    <row r="7958" spans="5:6" ht="15.75" customHeight="1">
      <c r="E7958" t="str" cm="1">
        <f t="array" aca="1" ref="E7958" ca="1">IF(F7958&lt;&gt;"",INDIRECT("'"&amp;F7958&amp;"'!"&amp;G7958),"")</f>
        <v/>
      </c>
      <c r="F7958" s="550"/>
    </row>
    <row r="7959" spans="5:6" ht="15.75" customHeight="1">
      <c r="E7959" t="str" cm="1">
        <f t="array" aca="1" ref="E7959" ca="1">IF(F7959&lt;&gt;"",INDIRECT("'"&amp;F7959&amp;"'!"&amp;G7959),"")</f>
        <v/>
      </c>
      <c r="F7959" s="550"/>
    </row>
    <row r="7960" spans="5:6" ht="15.75" customHeight="1">
      <c r="E7960" t="str" cm="1">
        <f t="array" aca="1" ref="E7960" ca="1">IF(F7960&lt;&gt;"",INDIRECT("'"&amp;F7960&amp;"'!"&amp;G7960),"")</f>
        <v/>
      </c>
      <c r="F7960" s="550"/>
    </row>
    <row r="7961" spans="5:6" ht="15.75" customHeight="1">
      <c r="E7961" t="str" cm="1">
        <f t="array" aca="1" ref="E7961" ca="1">IF(F7961&lt;&gt;"",INDIRECT("'"&amp;F7961&amp;"'!"&amp;G7961),"")</f>
        <v/>
      </c>
      <c r="F7961" s="550"/>
    </row>
    <row r="7962" spans="5:6" ht="15.75" customHeight="1">
      <c r="E7962" t="str" cm="1">
        <f t="array" aca="1" ref="E7962" ca="1">IF(F7962&lt;&gt;"",INDIRECT("'"&amp;F7962&amp;"'!"&amp;G7962),"")</f>
        <v/>
      </c>
      <c r="F7962" s="550"/>
    </row>
    <row r="7963" spans="5:6" ht="15.75" customHeight="1">
      <c r="E7963" t="str" cm="1">
        <f t="array" aca="1" ref="E7963" ca="1">IF(F7963&lt;&gt;"",INDIRECT("'"&amp;F7963&amp;"'!"&amp;G7963),"")</f>
        <v/>
      </c>
      <c r="F7963" s="550"/>
    </row>
    <row r="7964" spans="5:6" ht="15.75" customHeight="1">
      <c r="E7964" t="str" cm="1">
        <f t="array" aca="1" ref="E7964" ca="1">IF(F7964&lt;&gt;"",INDIRECT("'"&amp;F7964&amp;"'!"&amp;G7964),"")</f>
        <v/>
      </c>
      <c r="F7964" s="550"/>
    </row>
    <row r="7965" spans="5:6" ht="15.75" customHeight="1">
      <c r="E7965" t="str" cm="1">
        <f t="array" aca="1" ref="E7965" ca="1">IF(F7965&lt;&gt;"",INDIRECT("'"&amp;F7965&amp;"'!"&amp;G7965),"")</f>
        <v/>
      </c>
      <c r="F7965" s="550"/>
    </row>
    <row r="7966" spans="5:6" ht="15.75" customHeight="1">
      <c r="E7966" t="str" cm="1">
        <f t="array" aca="1" ref="E7966" ca="1">IF(F7966&lt;&gt;"",INDIRECT("'"&amp;F7966&amp;"'!"&amp;G7966),"")</f>
        <v/>
      </c>
      <c r="F7966" s="550"/>
    </row>
    <row r="7967" spans="5:6" ht="15.75" customHeight="1">
      <c r="E7967" t="str" cm="1">
        <f t="array" aca="1" ref="E7967" ca="1">IF(F7967&lt;&gt;"",INDIRECT("'"&amp;F7967&amp;"'!"&amp;G7967),"")</f>
        <v/>
      </c>
      <c r="F7967" s="550"/>
    </row>
    <row r="7968" spans="5:6" ht="15.75" customHeight="1">
      <c r="E7968" t="str" cm="1">
        <f t="array" aca="1" ref="E7968" ca="1">IF(F7968&lt;&gt;"",INDIRECT("'"&amp;F7968&amp;"'!"&amp;G7968),"")</f>
        <v/>
      </c>
      <c r="F7968" s="550"/>
    </row>
    <row r="7969" spans="5:6" ht="15.75" customHeight="1">
      <c r="E7969" t="str" cm="1">
        <f t="array" aca="1" ref="E7969" ca="1">IF(F7969&lt;&gt;"",INDIRECT("'"&amp;F7969&amp;"'!"&amp;G7969),"")</f>
        <v/>
      </c>
      <c r="F7969" s="550"/>
    </row>
    <row r="7970" spans="5:6" ht="15.75" customHeight="1">
      <c r="E7970" t="str" cm="1">
        <f t="array" aca="1" ref="E7970" ca="1">IF(F7970&lt;&gt;"",INDIRECT("'"&amp;F7970&amp;"'!"&amp;G7970),"")</f>
        <v/>
      </c>
      <c r="F7970" s="550"/>
    </row>
    <row r="7971" spans="5:6" ht="15.75" customHeight="1">
      <c r="E7971" t="str" cm="1">
        <f t="array" aca="1" ref="E7971" ca="1">IF(F7971&lt;&gt;"",INDIRECT("'"&amp;F7971&amp;"'!"&amp;G7971),"")</f>
        <v/>
      </c>
      <c r="F7971" s="550"/>
    </row>
    <row r="7972" spans="5:6" ht="15.75" customHeight="1">
      <c r="E7972" t="str" cm="1">
        <f t="array" aca="1" ref="E7972" ca="1">IF(F7972&lt;&gt;"",INDIRECT("'"&amp;F7972&amp;"'!"&amp;G7972),"")</f>
        <v/>
      </c>
      <c r="F7972" s="550"/>
    </row>
    <row r="7973" spans="5:6" ht="15.75" customHeight="1">
      <c r="E7973" t="str" cm="1">
        <f t="array" aca="1" ref="E7973" ca="1">IF(F7973&lt;&gt;"",INDIRECT("'"&amp;F7973&amp;"'!"&amp;G7973),"")</f>
        <v/>
      </c>
      <c r="F7973" s="550"/>
    </row>
    <row r="7974" spans="5:6" ht="15.75" customHeight="1">
      <c r="E7974" t="str" cm="1">
        <f t="array" aca="1" ref="E7974" ca="1">IF(F7974&lt;&gt;"",INDIRECT("'"&amp;F7974&amp;"'!"&amp;G7974),"")</f>
        <v/>
      </c>
      <c r="F7974" s="550"/>
    </row>
    <row r="7975" spans="5:6" ht="15.75" customHeight="1">
      <c r="E7975" t="str" cm="1">
        <f t="array" aca="1" ref="E7975" ca="1">IF(F7975&lt;&gt;"",INDIRECT("'"&amp;F7975&amp;"'!"&amp;G7975),"")</f>
        <v/>
      </c>
      <c r="F7975" s="550"/>
    </row>
    <row r="7976" spans="5:6" ht="15.75" customHeight="1">
      <c r="E7976" t="str" cm="1">
        <f t="array" aca="1" ref="E7976" ca="1">IF(F7976&lt;&gt;"",INDIRECT("'"&amp;F7976&amp;"'!"&amp;G7976),"")</f>
        <v/>
      </c>
      <c r="F7976" s="550"/>
    </row>
    <row r="7977" spans="5:6" ht="15.75" customHeight="1">
      <c r="E7977" t="str" cm="1">
        <f t="array" aca="1" ref="E7977" ca="1">IF(F7977&lt;&gt;"",INDIRECT("'"&amp;F7977&amp;"'!"&amp;G7977),"")</f>
        <v/>
      </c>
      <c r="F7977" s="550"/>
    </row>
    <row r="7978" spans="5:6" ht="15.75" customHeight="1">
      <c r="E7978" t="str" cm="1">
        <f t="array" aca="1" ref="E7978" ca="1">IF(F7978&lt;&gt;"",INDIRECT("'"&amp;F7978&amp;"'!"&amp;G7978),"")</f>
        <v/>
      </c>
      <c r="F7978" s="550"/>
    </row>
    <row r="7979" spans="5:6" ht="15.75" customHeight="1">
      <c r="E7979" t="str" cm="1">
        <f t="array" aca="1" ref="E7979" ca="1">IF(F7979&lt;&gt;"",INDIRECT("'"&amp;F7979&amp;"'!"&amp;G7979),"")</f>
        <v/>
      </c>
      <c r="F7979" s="550"/>
    </row>
    <row r="7980" spans="5:6" ht="15.75" customHeight="1">
      <c r="E7980" t="str" cm="1">
        <f t="array" aca="1" ref="E7980" ca="1">IF(F7980&lt;&gt;"",INDIRECT("'"&amp;F7980&amp;"'!"&amp;G7980),"")</f>
        <v/>
      </c>
      <c r="F7980" s="550"/>
    </row>
    <row r="7981" spans="5:6" ht="15.75" customHeight="1">
      <c r="E7981" t="str" cm="1">
        <f t="array" aca="1" ref="E7981" ca="1">IF(F7981&lt;&gt;"",INDIRECT("'"&amp;F7981&amp;"'!"&amp;G7981),"")</f>
        <v/>
      </c>
      <c r="F7981" s="550"/>
    </row>
    <row r="7982" spans="5:6" ht="15.75" customHeight="1">
      <c r="E7982" t="str" cm="1">
        <f t="array" aca="1" ref="E7982" ca="1">IF(F7982&lt;&gt;"",INDIRECT("'"&amp;F7982&amp;"'!"&amp;G7982),"")</f>
        <v/>
      </c>
      <c r="F7982" s="550"/>
    </row>
    <row r="7983" spans="5:6" ht="15.75" customHeight="1">
      <c r="E7983" t="str" cm="1">
        <f t="array" aca="1" ref="E7983" ca="1">IF(F7983&lt;&gt;"",INDIRECT("'"&amp;F7983&amp;"'!"&amp;G7983),"")</f>
        <v/>
      </c>
      <c r="F7983" s="550"/>
    </row>
    <row r="7984" spans="5:6" ht="15.75" customHeight="1">
      <c r="E7984" t="str" cm="1">
        <f t="array" aca="1" ref="E7984" ca="1">IF(F7984&lt;&gt;"",INDIRECT("'"&amp;F7984&amp;"'!"&amp;G7984),"")</f>
        <v/>
      </c>
      <c r="F7984" s="550"/>
    </row>
    <row r="7985" spans="5:6" ht="15.75" customHeight="1">
      <c r="E7985" t="str" cm="1">
        <f t="array" aca="1" ref="E7985" ca="1">IF(F7985&lt;&gt;"",INDIRECT("'"&amp;F7985&amp;"'!"&amp;G7985),"")</f>
        <v/>
      </c>
      <c r="F7985" s="550"/>
    </row>
    <row r="7986" spans="5:6" ht="15.75" customHeight="1">
      <c r="E7986" t="str" cm="1">
        <f t="array" aca="1" ref="E7986" ca="1">IF(F7986&lt;&gt;"",INDIRECT("'"&amp;F7986&amp;"'!"&amp;G7986),"")</f>
        <v/>
      </c>
      <c r="F7986" s="550"/>
    </row>
    <row r="7987" spans="5:6" ht="15.75" customHeight="1">
      <c r="E7987" t="str" cm="1">
        <f t="array" aca="1" ref="E7987" ca="1">IF(F7987&lt;&gt;"",INDIRECT("'"&amp;F7987&amp;"'!"&amp;G7987),"")</f>
        <v/>
      </c>
      <c r="F7987" s="550"/>
    </row>
    <row r="7988" spans="5:6" ht="15.75" customHeight="1">
      <c r="E7988" t="str" cm="1">
        <f t="array" aca="1" ref="E7988" ca="1">IF(F7988&lt;&gt;"",INDIRECT("'"&amp;F7988&amp;"'!"&amp;G7988),"")</f>
        <v/>
      </c>
      <c r="F7988" s="550"/>
    </row>
    <row r="7989" spans="5:6" ht="15.75" customHeight="1">
      <c r="E7989" t="str" cm="1">
        <f t="array" aca="1" ref="E7989" ca="1">IF(F7989&lt;&gt;"",INDIRECT("'"&amp;F7989&amp;"'!"&amp;G7989),"")</f>
        <v/>
      </c>
      <c r="F7989" s="550"/>
    </row>
    <row r="7990" spans="5:6" ht="15.75" customHeight="1">
      <c r="E7990" t="str" cm="1">
        <f t="array" aca="1" ref="E7990" ca="1">IF(F7990&lt;&gt;"",INDIRECT("'"&amp;F7990&amp;"'!"&amp;G7990),"")</f>
        <v/>
      </c>
      <c r="F7990" s="550"/>
    </row>
    <row r="7991" spans="5:6" ht="15.75" customHeight="1">
      <c r="E7991" t="str" cm="1">
        <f t="array" aca="1" ref="E7991" ca="1">IF(F7991&lt;&gt;"",INDIRECT("'"&amp;F7991&amp;"'!"&amp;G7991),"")</f>
        <v/>
      </c>
      <c r="F7991" s="550"/>
    </row>
    <row r="7992" spans="5:6" ht="15.75" customHeight="1">
      <c r="E7992" t="str" cm="1">
        <f t="array" aca="1" ref="E7992" ca="1">IF(F7992&lt;&gt;"",INDIRECT("'"&amp;F7992&amp;"'!"&amp;G7992),"")</f>
        <v/>
      </c>
      <c r="F7992" s="550"/>
    </row>
    <row r="7993" spans="5:6" ht="15.75" customHeight="1">
      <c r="E7993" t="str" cm="1">
        <f t="array" aca="1" ref="E7993" ca="1">IF(F7993&lt;&gt;"",INDIRECT("'"&amp;F7993&amp;"'!"&amp;G7993),"")</f>
        <v/>
      </c>
      <c r="F7993" s="550"/>
    </row>
    <row r="7994" spans="5:6" ht="15.75" customHeight="1">
      <c r="E7994" t="str" cm="1">
        <f t="array" aca="1" ref="E7994" ca="1">IF(F7994&lt;&gt;"",INDIRECT("'"&amp;F7994&amp;"'!"&amp;G7994),"")</f>
        <v/>
      </c>
      <c r="F7994" s="550"/>
    </row>
    <row r="7995" spans="5:6" ht="15.75" customHeight="1">
      <c r="E7995" t="str" cm="1">
        <f t="array" aca="1" ref="E7995" ca="1">IF(F7995&lt;&gt;"",INDIRECT("'"&amp;F7995&amp;"'!"&amp;G7995),"")</f>
        <v/>
      </c>
      <c r="F7995" s="550"/>
    </row>
    <row r="7996" spans="5:6" ht="15.75" customHeight="1">
      <c r="E7996" t="str" cm="1">
        <f t="array" aca="1" ref="E7996" ca="1">IF(F7996&lt;&gt;"",INDIRECT("'"&amp;F7996&amp;"'!"&amp;G7996),"")</f>
        <v/>
      </c>
      <c r="F7996" s="550"/>
    </row>
    <row r="7997" spans="5:6" ht="15.75" customHeight="1">
      <c r="E7997" t="str" cm="1">
        <f t="array" aca="1" ref="E7997" ca="1">IF(F7997&lt;&gt;"",INDIRECT("'"&amp;F7997&amp;"'!"&amp;G7997),"")</f>
        <v/>
      </c>
      <c r="F7997" s="550"/>
    </row>
    <row r="7998" spans="5:6" ht="15.75" customHeight="1">
      <c r="E7998" t="str" cm="1">
        <f t="array" aca="1" ref="E7998" ca="1">IF(F7998&lt;&gt;"",INDIRECT("'"&amp;F7998&amp;"'!"&amp;G7998),"")</f>
        <v/>
      </c>
      <c r="F7998" s="550"/>
    </row>
    <row r="7999" spans="5:6" ht="15.75" customHeight="1">
      <c r="E7999" t="str" cm="1">
        <f t="array" aca="1" ref="E7999" ca="1">IF(F7999&lt;&gt;"",INDIRECT("'"&amp;F7999&amp;"'!"&amp;G7999),"")</f>
        <v/>
      </c>
      <c r="F7999" s="550"/>
    </row>
    <row r="8000" spans="5:6" ht="15.75" customHeight="1">
      <c r="E8000" t="str" cm="1">
        <f t="array" aca="1" ref="E8000" ca="1">IF(F8000&lt;&gt;"",INDIRECT("'"&amp;F8000&amp;"'!"&amp;G8000),"")</f>
        <v/>
      </c>
      <c r="F8000" s="550"/>
    </row>
    <row r="8001" spans="6:18" ht="15.75" customHeight="1">
      <c r="F8001" s="550"/>
      <c r="R8001" s="310"/>
    </row>
    <row r="8002" spans="6:18" ht="15.75" customHeight="1">
      <c r="F8002" s="551"/>
    </row>
  </sheetData>
  <sheetProtection algorithmName="SHA-512" hashValue="BKcdw0Cy+NlfUVPS+pKq5cbwajUUHMUWS8whzYWyMjuf6rrkxCa16rUZ3xKIvhS04H+2KwAmqp0tXpq0hTorYQ==" saltValue="vVBFpN46xYzhSHMVLQumWg==" spinCount="100000" sheet="1" objects="1"/>
  <autoFilter ref="A1:K8000" xr:uid="{00000000-0009-0000-0000-000010000000}"/>
  <sortState xmlns:xlrd2="http://schemas.microsoft.com/office/spreadsheetml/2017/richdata2" ref="A6:R7885">
    <sortCondition ref="A6:A7885"/>
  </sortState>
  <phoneticPr fontId="12" type="noConversion"/>
  <conditionalFormatting sqref="I1">
    <cfRule type="containsText" dxfId="2" priority="1" operator="containsText" text="Problem">
      <formula>NOT(ISERROR(SEARCH("Problem",I1)))</formula>
    </cfRule>
    <cfRule type="containsText" dxfId="1" priority="2" operator="containsText" text="Good">
      <formula>NOT(ISERROR(SEARCH("Good",I1)))</formula>
    </cfRule>
  </conditionalFormatting>
  <conditionalFormatting sqref="D1:D1048576">
    <cfRule type="containsText" dxfId="0" priority="3" operator="containsText" text="FALSE">
      <formula>NOT(ISERROR(SEARCH("FALSE",D1)))</formula>
    </cfRule>
  </conditionalFormatting>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2C61D-791C-4D98-A239-5CC161D7AB62}">
  <dimension ref="A1:BC939"/>
  <sheetViews>
    <sheetView workbookViewId="0">
      <selection activeCell="AX2" sqref="AX2"/>
    </sheetView>
  </sheetViews>
  <sheetFormatPr defaultColWidth="9.140625" defaultRowHeight="15"/>
  <cols>
    <col min="1" max="1" width="25" style="1010" customWidth="1"/>
    <col min="2" max="2" width="23.140625" style="1010" customWidth="1"/>
    <col min="3" max="3" width="15.5703125" style="1010" customWidth="1"/>
    <col min="4" max="4" width="30.7109375" style="1010" customWidth="1"/>
    <col min="5" max="5" width="20.140625" style="1010" customWidth="1"/>
    <col min="6" max="6" width="23.85546875" style="1010" customWidth="1"/>
    <col min="7" max="7" width="17.42578125" style="1010" customWidth="1"/>
    <col min="8" max="8" width="24.5703125" style="1010" customWidth="1"/>
    <col min="9" max="9" width="21.28515625" style="1010" customWidth="1"/>
    <col min="10" max="10" width="27.140625" style="1010" customWidth="1"/>
    <col min="11" max="11" width="21.140625" style="1010" customWidth="1"/>
    <col min="12" max="12" width="16.42578125" style="1010" customWidth="1"/>
    <col min="13" max="13" width="15.5703125" style="1010" customWidth="1"/>
    <col min="14" max="14" width="17.140625" style="1010" customWidth="1"/>
    <col min="15" max="15" width="18.85546875" style="1010" customWidth="1"/>
    <col min="16" max="16" width="18.5703125" style="1010" customWidth="1"/>
    <col min="17" max="17" width="17.7109375" style="1010" customWidth="1"/>
    <col min="18" max="18" width="17.42578125" style="1010" customWidth="1"/>
    <col min="19" max="19" width="18.28515625" style="1010" customWidth="1"/>
    <col min="20" max="20" width="14.7109375" style="1010" customWidth="1"/>
    <col min="21" max="21" width="18.42578125" style="1010" customWidth="1"/>
    <col min="22" max="22" width="13.5703125" style="1010" customWidth="1"/>
    <col min="23" max="23" width="18.85546875" style="1010" customWidth="1"/>
    <col min="24" max="24" width="15.7109375" style="1010" customWidth="1"/>
    <col min="25" max="25" width="20.85546875" style="1010" customWidth="1"/>
    <col min="26" max="26" width="20.140625" style="1010" customWidth="1"/>
    <col min="27" max="27" width="20.5703125" style="1010" customWidth="1"/>
    <col min="28" max="28" width="17.28515625" style="1010" customWidth="1"/>
    <col min="29" max="29" width="18.28515625" style="1010" customWidth="1"/>
    <col min="30" max="30" width="21.140625" style="1010" customWidth="1"/>
    <col min="31" max="31" width="18.28515625" style="1010" customWidth="1"/>
    <col min="32" max="32" width="19.7109375" style="1010" customWidth="1"/>
    <col min="33" max="33" width="17.5703125" style="1010" customWidth="1"/>
    <col min="34" max="34" width="18.85546875" style="1010" customWidth="1"/>
    <col min="35" max="35" width="18" style="1010" customWidth="1"/>
    <col min="36" max="36" width="21" style="1010" customWidth="1"/>
    <col min="37" max="37" width="18.85546875" style="1010" customWidth="1"/>
    <col min="38" max="38" width="19" style="1010" customWidth="1"/>
    <col min="39" max="39" width="18.140625" style="1010" customWidth="1"/>
    <col min="40" max="40" width="23.140625" style="1010" customWidth="1"/>
    <col min="41" max="41" width="21.42578125" style="1010" customWidth="1"/>
    <col min="42" max="42" width="16.85546875" style="1010" customWidth="1"/>
    <col min="43" max="43" width="15.7109375" style="1010" customWidth="1"/>
    <col min="44" max="44" width="15" style="1010" customWidth="1"/>
    <col min="45" max="45" width="18.85546875" style="1010" customWidth="1"/>
    <col min="46" max="46" width="17.140625" style="1010" customWidth="1"/>
    <col min="47" max="47" width="22.28515625" style="1010" customWidth="1"/>
    <col min="48" max="48" width="15.5703125" style="1010" customWidth="1"/>
    <col min="49" max="49" width="18.140625" style="1010" customWidth="1"/>
    <col min="50" max="50" width="18.28515625" style="1010" customWidth="1"/>
    <col min="51" max="51" width="19.5703125" style="1010" customWidth="1"/>
    <col min="52" max="52" width="21.28515625" style="1010" customWidth="1"/>
    <col min="53" max="53" width="17.140625" style="1010" customWidth="1"/>
    <col min="54" max="54" width="17.7109375" style="1010" customWidth="1"/>
    <col min="55" max="55" width="17.5703125" style="1010" customWidth="1"/>
    <col min="56" max="56" width="9.140625" style="1010" customWidth="1"/>
    <col min="57" max="16384" width="9.140625" style="1010"/>
  </cols>
  <sheetData>
    <row r="1" spans="1:55">
      <c r="A1" s="418">
        <v>1</v>
      </c>
      <c r="B1" s="418">
        <v>2</v>
      </c>
      <c r="C1" s="418">
        <v>3</v>
      </c>
      <c r="D1" s="418">
        <v>4</v>
      </c>
      <c r="E1" s="418">
        <v>5</v>
      </c>
      <c r="F1" s="418">
        <v>6</v>
      </c>
      <c r="G1" s="418">
        <v>7</v>
      </c>
      <c r="H1" s="418">
        <v>8</v>
      </c>
      <c r="I1" s="418">
        <v>9</v>
      </c>
      <c r="J1" s="418">
        <v>10</v>
      </c>
      <c r="K1" s="418">
        <v>11</v>
      </c>
      <c r="L1" s="418">
        <v>12</v>
      </c>
      <c r="M1" s="418">
        <v>13</v>
      </c>
      <c r="N1" s="418">
        <v>14</v>
      </c>
      <c r="O1" s="418">
        <v>15</v>
      </c>
      <c r="P1" s="418">
        <v>16</v>
      </c>
      <c r="Q1" s="418">
        <v>17</v>
      </c>
      <c r="R1" s="418">
        <v>18</v>
      </c>
      <c r="S1" s="418">
        <v>19</v>
      </c>
      <c r="T1" s="418">
        <v>20</v>
      </c>
      <c r="U1" s="418">
        <v>21</v>
      </c>
      <c r="V1" s="418">
        <v>22</v>
      </c>
      <c r="W1" s="418">
        <v>23</v>
      </c>
      <c r="X1" s="418">
        <v>24</v>
      </c>
      <c r="Y1" s="418">
        <v>25</v>
      </c>
      <c r="Z1" s="418">
        <v>26</v>
      </c>
      <c r="AA1" s="418">
        <v>27</v>
      </c>
      <c r="AB1" s="418">
        <v>28</v>
      </c>
      <c r="AC1" s="418">
        <v>29</v>
      </c>
      <c r="AD1" s="418">
        <v>30</v>
      </c>
      <c r="AE1" s="418">
        <v>31</v>
      </c>
      <c r="AF1" s="418">
        <v>32</v>
      </c>
      <c r="AG1" s="418">
        <v>33</v>
      </c>
      <c r="AH1" s="418">
        <v>34</v>
      </c>
      <c r="AI1" s="418">
        <v>35</v>
      </c>
      <c r="AJ1" s="418">
        <v>36</v>
      </c>
      <c r="AK1" s="418">
        <v>37</v>
      </c>
      <c r="AL1" s="418">
        <v>38</v>
      </c>
      <c r="AM1" s="418">
        <v>39</v>
      </c>
      <c r="AN1" s="418">
        <v>40</v>
      </c>
      <c r="AO1" s="418">
        <v>41</v>
      </c>
      <c r="AP1" s="418">
        <v>42</v>
      </c>
      <c r="AQ1" s="418">
        <v>43</v>
      </c>
      <c r="AR1" s="418">
        <v>44</v>
      </c>
      <c r="AS1" s="418">
        <v>45</v>
      </c>
      <c r="AT1" s="418">
        <v>46</v>
      </c>
      <c r="AU1" s="418">
        <v>47</v>
      </c>
      <c r="AV1" s="418">
        <v>48</v>
      </c>
      <c r="AW1" s="418">
        <v>49</v>
      </c>
      <c r="AX1" s="418">
        <v>50</v>
      </c>
      <c r="AY1" s="418">
        <v>51</v>
      </c>
      <c r="AZ1" s="418">
        <v>52</v>
      </c>
      <c r="BA1" s="418">
        <v>53</v>
      </c>
      <c r="BB1" s="418">
        <v>54</v>
      </c>
      <c r="BC1" s="418">
        <v>55</v>
      </c>
    </row>
    <row r="2" spans="1:55" s="416" customFormat="1" ht="48" customHeight="1">
      <c r="A2" s="419" t="s">
        <v>5987</v>
      </c>
      <c r="B2" s="419" t="s">
        <v>787</v>
      </c>
      <c r="C2" s="419" t="s">
        <v>5988</v>
      </c>
      <c r="D2" s="419" t="s">
        <v>5989</v>
      </c>
      <c r="E2" s="419" t="s">
        <v>891</v>
      </c>
      <c r="F2" s="419" t="s">
        <v>5990</v>
      </c>
      <c r="G2" s="419" t="s">
        <v>896</v>
      </c>
      <c r="H2" s="419" t="s">
        <v>5991</v>
      </c>
      <c r="I2" s="419" t="s">
        <v>5992</v>
      </c>
      <c r="J2" s="419" t="s">
        <v>5993</v>
      </c>
      <c r="K2" s="419" t="s">
        <v>5994</v>
      </c>
      <c r="L2" s="419" t="s">
        <v>823</v>
      </c>
      <c r="M2" s="419" t="s">
        <v>5995</v>
      </c>
      <c r="N2" s="419" t="s">
        <v>836</v>
      </c>
      <c r="O2" s="419" t="s">
        <v>841</v>
      </c>
      <c r="P2" s="419" t="s">
        <v>956</v>
      </c>
      <c r="Q2" s="419" t="s">
        <v>849</v>
      </c>
      <c r="R2" s="419" t="s">
        <v>852</v>
      </c>
      <c r="S2" s="419" t="s">
        <v>855</v>
      </c>
      <c r="T2" s="419" t="s">
        <v>861</v>
      </c>
      <c r="U2" s="419" t="s">
        <v>866</v>
      </c>
      <c r="V2" s="419" t="s">
        <v>870</v>
      </c>
      <c r="W2" s="419" t="s">
        <v>873</v>
      </c>
      <c r="X2" s="419" t="s">
        <v>876</v>
      </c>
      <c r="Y2" s="419" t="s">
        <v>5996</v>
      </c>
      <c r="Z2" s="419" t="s">
        <v>879</v>
      </c>
      <c r="AA2" s="419" t="s">
        <v>882</v>
      </c>
      <c r="AB2" s="419" t="s">
        <v>884</v>
      </c>
      <c r="AC2" s="419" t="s">
        <v>889</v>
      </c>
      <c r="AD2" s="419" t="s">
        <v>890</v>
      </c>
      <c r="AE2" s="419" t="s">
        <v>893</v>
      </c>
      <c r="AF2" s="419" t="s">
        <v>894</v>
      </c>
      <c r="AG2" s="419" t="s">
        <v>898</v>
      </c>
      <c r="AH2" s="419" t="s">
        <v>195</v>
      </c>
      <c r="AI2" s="419" t="s">
        <v>5997</v>
      </c>
      <c r="AJ2" s="419" t="s">
        <v>5998</v>
      </c>
      <c r="AK2" s="419" t="s">
        <v>5999</v>
      </c>
      <c r="AL2" s="419" t="s">
        <v>6000</v>
      </c>
      <c r="AM2" s="419" t="s">
        <v>6001</v>
      </c>
      <c r="AN2" s="419" t="s">
        <v>6002</v>
      </c>
      <c r="AO2" s="419" t="s">
        <v>6003</v>
      </c>
      <c r="AP2" s="419" t="s">
        <v>6004</v>
      </c>
      <c r="AQ2" s="419" t="s">
        <v>909</v>
      </c>
      <c r="AR2" s="419" t="s">
        <v>910</v>
      </c>
      <c r="AS2" s="419" t="s">
        <v>914</v>
      </c>
      <c r="AT2" s="419" t="s">
        <v>916</v>
      </c>
      <c r="AU2" s="419" t="s">
        <v>917</v>
      </c>
      <c r="AV2" s="419" t="s">
        <v>918</v>
      </c>
      <c r="AW2" s="419" t="s">
        <v>922</v>
      </c>
      <c r="AX2" s="419" t="s">
        <v>924</v>
      </c>
      <c r="AY2" s="419" t="s">
        <v>6005</v>
      </c>
      <c r="AZ2" s="419" t="s">
        <v>6006</v>
      </c>
      <c r="BA2" s="420" t="s">
        <v>6007</v>
      </c>
      <c r="BB2" s="420" t="s">
        <v>6008</v>
      </c>
      <c r="BC2" s="420" t="s">
        <v>6009</v>
      </c>
    </row>
    <row r="3" spans="1:55" ht="15.75" customHeight="1">
      <c r="A3" s="421"/>
      <c r="B3" s="421" t="s">
        <v>6010</v>
      </c>
      <c r="C3">
        <v>33</v>
      </c>
      <c r="D3" s="422">
        <v>520585.97</v>
      </c>
      <c r="E3" s="422">
        <v>388023.28</v>
      </c>
      <c r="F3" s="423">
        <v>0.74535869647044095</v>
      </c>
      <c r="G3">
        <v>1</v>
      </c>
      <c r="H3" s="422">
        <v>6778.59</v>
      </c>
      <c r="I3" s="422">
        <v>335964.69</v>
      </c>
      <c r="J3" s="422">
        <v>342743.28</v>
      </c>
      <c r="K3" s="424">
        <v>0.9</v>
      </c>
      <c r="L3" s="422">
        <v>109839.88</v>
      </c>
      <c r="M3" s="422">
        <v>36609.629999999997</v>
      </c>
      <c r="N3" s="422">
        <v>12204.43</v>
      </c>
      <c r="O3" s="422">
        <v>3813.88</v>
      </c>
      <c r="P3" s="422">
        <v>3712.44</v>
      </c>
      <c r="Q3" s="422">
        <v>10511.74</v>
      </c>
      <c r="R3" s="422">
        <v>2316.34</v>
      </c>
      <c r="S3" s="422">
        <v>4639.3900000000003</v>
      </c>
      <c r="T3" s="422">
        <v>3785.53</v>
      </c>
      <c r="U3" s="422">
        <v>3189.58</v>
      </c>
      <c r="V3" s="422">
        <v>5549.8</v>
      </c>
      <c r="W3" s="422">
        <v>4805.1000000000004</v>
      </c>
      <c r="X3" s="422">
        <v>5567.04</v>
      </c>
      <c r="Y3" s="422">
        <v>206544.78</v>
      </c>
      <c r="Z3" s="422">
        <v>2970</v>
      </c>
      <c r="AA3" s="422">
        <v>4125</v>
      </c>
      <c r="AB3" s="422">
        <v>11253</v>
      </c>
      <c r="AC3" s="422">
        <v>1122</v>
      </c>
      <c r="AD3" s="422">
        <v>18843</v>
      </c>
      <c r="AE3" s="422">
        <v>32835</v>
      </c>
      <c r="AF3" s="422">
        <v>52239</v>
      </c>
      <c r="AG3" s="422">
        <v>35376</v>
      </c>
      <c r="AH3" s="422">
        <v>98386.976999999999</v>
      </c>
      <c r="AI3" s="422">
        <v>257149.97700000001</v>
      </c>
      <c r="AJ3" s="422">
        <v>35437.379999999997</v>
      </c>
      <c r="AK3" s="422">
        <v>221712.59700000001</v>
      </c>
      <c r="AL3" s="422">
        <v>253606.23699999999</v>
      </c>
      <c r="AM3" s="422">
        <v>6948.99</v>
      </c>
      <c r="AN3" s="422">
        <v>6948.99</v>
      </c>
      <c r="AO3" s="422">
        <v>6948.99</v>
      </c>
      <c r="AP3" s="422">
        <v>6948.99</v>
      </c>
      <c r="AQ3" s="422">
        <v>1389.79</v>
      </c>
      <c r="AR3" s="422">
        <v>1389.79</v>
      </c>
      <c r="AS3" s="422">
        <v>1389.79</v>
      </c>
      <c r="AT3" s="422">
        <v>1389.79</v>
      </c>
      <c r="AU3" s="422">
        <v>2084.69</v>
      </c>
      <c r="AV3" s="422">
        <v>15982.67</v>
      </c>
      <c r="AW3" s="422">
        <v>6669.12</v>
      </c>
      <c r="AX3" s="422">
        <v>2343.2399999999998</v>
      </c>
      <c r="AY3" s="422">
        <v>60434.84</v>
      </c>
      <c r="AZ3" s="422">
        <v>520585.97</v>
      </c>
      <c r="BA3" s="422">
        <v>7532.28</v>
      </c>
      <c r="BB3" s="422">
        <v>538.19000000000005</v>
      </c>
      <c r="BC3" s="422">
        <v>3654.27</v>
      </c>
    </row>
    <row r="4" spans="1:55">
      <c r="A4" s="421"/>
      <c r="B4" s="421" t="s">
        <v>6011</v>
      </c>
      <c r="C4">
        <v>44.31</v>
      </c>
      <c r="D4" s="422">
        <v>636969.23</v>
      </c>
      <c r="E4" s="422">
        <v>744565.08</v>
      </c>
      <c r="F4" s="423">
        <v>1.1689184421043399</v>
      </c>
      <c r="G4">
        <v>4</v>
      </c>
      <c r="H4" s="422">
        <v>42.67</v>
      </c>
      <c r="I4" s="422">
        <v>680868.16</v>
      </c>
      <c r="J4" s="422">
        <v>680910.83</v>
      </c>
      <c r="K4" s="424">
        <v>0.9</v>
      </c>
      <c r="L4" s="422">
        <v>140135.12</v>
      </c>
      <c r="M4" s="422">
        <v>40736.79</v>
      </c>
      <c r="N4" s="422">
        <v>15289.4</v>
      </c>
      <c r="O4" s="422">
        <v>5027.04</v>
      </c>
      <c r="P4" s="422">
        <v>4723.66</v>
      </c>
      <c r="Q4" s="422">
        <v>13067.56</v>
      </c>
      <c r="R4" s="422">
        <v>2895.43</v>
      </c>
      <c r="S4" s="422">
        <v>5799.24</v>
      </c>
      <c r="T4" s="422">
        <v>5299.74</v>
      </c>
      <c r="U4" s="422">
        <v>4059.46</v>
      </c>
      <c r="V4" s="422">
        <v>7769.72</v>
      </c>
      <c r="W4" s="422">
        <v>6727.14</v>
      </c>
      <c r="X4" s="422">
        <v>6958.8</v>
      </c>
      <c r="Y4" s="422">
        <v>258489.1</v>
      </c>
      <c r="Z4" s="422">
        <v>3987.9</v>
      </c>
      <c r="AA4" s="422">
        <v>5538.75</v>
      </c>
      <c r="AB4" s="422">
        <v>15109.71</v>
      </c>
      <c r="AC4" s="422">
        <v>1506.54</v>
      </c>
      <c r="AD4" s="422">
        <v>12650.5</v>
      </c>
      <c r="AE4" s="422">
        <v>33032.49</v>
      </c>
      <c r="AF4" s="422">
        <v>70142.73</v>
      </c>
      <c r="AG4" s="422">
        <v>47500.32</v>
      </c>
      <c r="AH4" s="422">
        <v>122589.84198</v>
      </c>
      <c r="AI4" s="422">
        <v>312058.78198000003</v>
      </c>
      <c r="AJ4" s="422">
        <v>47582.73</v>
      </c>
      <c r="AK4" s="422">
        <v>264476.05197999999</v>
      </c>
      <c r="AL4" s="422">
        <v>307300.50198</v>
      </c>
      <c r="AM4" s="422">
        <v>9033.68</v>
      </c>
      <c r="AN4" s="422">
        <v>9033.68</v>
      </c>
      <c r="AO4" s="422">
        <v>9728.58</v>
      </c>
      <c r="AP4" s="422">
        <v>9728.58</v>
      </c>
      <c r="AQ4" s="422">
        <v>0</v>
      </c>
      <c r="AR4" s="422">
        <v>0</v>
      </c>
      <c r="AS4" s="422">
        <v>0</v>
      </c>
      <c r="AT4" s="422">
        <v>0</v>
      </c>
      <c r="AU4" s="422">
        <v>0</v>
      </c>
      <c r="AV4" s="422">
        <v>21541.86</v>
      </c>
      <c r="AW4" s="422">
        <v>8988.82</v>
      </c>
      <c r="AX4" s="422">
        <v>3124.33</v>
      </c>
      <c r="AY4" s="422">
        <v>71179.53</v>
      </c>
      <c r="AZ4" s="422">
        <v>636969.23</v>
      </c>
      <c r="BA4" s="422">
        <v>30007.73</v>
      </c>
      <c r="BB4" s="422">
        <v>0</v>
      </c>
      <c r="BC4" s="422">
        <v>14096.47</v>
      </c>
    </row>
    <row r="5" spans="1:55">
      <c r="A5" s="421" t="s">
        <v>2875</v>
      </c>
      <c r="B5" s="425" t="s">
        <v>6012</v>
      </c>
      <c r="C5">
        <v>435.38</v>
      </c>
      <c r="D5" s="422">
        <v>6311728.9100000001</v>
      </c>
      <c r="E5" s="422">
        <v>5415586.9699999997</v>
      </c>
      <c r="F5" s="423">
        <v>0.85801957707971299</v>
      </c>
      <c r="G5">
        <v>2</v>
      </c>
      <c r="H5" s="422">
        <v>11055.12</v>
      </c>
      <c r="I5" s="422">
        <v>2441385.5699999998</v>
      </c>
      <c r="J5" s="422">
        <v>2452440.69</v>
      </c>
      <c r="K5" s="424">
        <v>0.9</v>
      </c>
      <c r="L5" s="422">
        <v>1412430.88</v>
      </c>
      <c r="M5" s="422">
        <v>346441.74</v>
      </c>
      <c r="N5" s="422">
        <v>149660.98000000001</v>
      </c>
      <c r="O5" s="422">
        <v>59697.27</v>
      </c>
      <c r="P5" s="422">
        <v>48297.38</v>
      </c>
      <c r="Q5" s="422">
        <v>103816.63</v>
      </c>
      <c r="R5" s="422">
        <v>33007.949999999997</v>
      </c>
      <c r="S5" s="422">
        <v>57702.43</v>
      </c>
      <c r="T5" s="422">
        <v>65868.3</v>
      </c>
      <c r="U5" s="422">
        <v>41754.519999999997</v>
      </c>
      <c r="V5" s="422">
        <v>96566.6</v>
      </c>
      <c r="W5" s="422">
        <v>83608.740000000005</v>
      </c>
      <c r="X5" s="422">
        <v>69240.06</v>
      </c>
      <c r="Y5" s="422">
        <v>2568093.48</v>
      </c>
      <c r="Z5" s="422">
        <v>38772</v>
      </c>
      <c r="AA5" s="422">
        <v>54422.5</v>
      </c>
      <c r="AB5" s="422">
        <v>148464.57999999999</v>
      </c>
      <c r="AC5" s="422">
        <v>14802.92</v>
      </c>
      <c r="AD5" s="422">
        <v>248601.98</v>
      </c>
      <c r="AE5" s="422">
        <v>199639.04000000001</v>
      </c>
      <c r="AF5" s="422">
        <v>689206.54</v>
      </c>
      <c r="AG5" s="422">
        <v>466727.36</v>
      </c>
      <c r="AH5" s="422">
        <v>1217582.9450399999</v>
      </c>
      <c r="AI5" s="422">
        <v>3078219.8650400001</v>
      </c>
      <c r="AJ5" s="422">
        <v>467537.16</v>
      </c>
      <c r="AK5" s="422">
        <v>2610682.7050399999</v>
      </c>
      <c r="AL5" s="422">
        <v>3031466.1450399999</v>
      </c>
      <c r="AM5" s="422">
        <v>91726.66</v>
      </c>
      <c r="AN5" s="422">
        <v>91726.66</v>
      </c>
      <c r="AO5" s="422">
        <v>95896.06</v>
      </c>
      <c r="AP5" s="422">
        <v>95896.06</v>
      </c>
      <c r="AQ5" s="422">
        <v>0</v>
      </c>
      <c r="AR5" s="422">
        <v>0</v>
      </c>
      <c r="AS5" s="422">
        <v>0</v>
      </c>
      <c r="AT5" s="422">
        <v>0</v>
      </c>
      <c r="AU5" s="422">
        <v>0</v>
      </c>
      <c r="AV5" s="422">
        <v>214028.89</v>
      </c>
      <c r="AW5" s="422">
        <v>89308.29</v>
      </c>
      <c r="AX5" s="422">
        <v>33586.559999999998</v>
      </c>
      <c r="AY5" s="422">
        <v>712169.18</v>
      </c>
      <c r="AZ5" s="422">
        <v>6311728.9100000001</v>
      </c>
      <c r="BA5" s="422">
        <v>234638.58</v>
      </c>
      <c r="BB5" s="422">
        <v>466.98</v>
      </c>
      <c r="BC5" s="422">
        <v>185251.71</v>
      </c>
    </row>
    <row r="6" spans="1:55">
      <c r="A6" s="421" t="s">
        <v>2473</v>
      </c>
      <c r="B6" s="425" t="s">
        <v>6013</v>
      </c>
      <c r="C6">
        <v>565.63</v>
      </c>
      <c r="D6" s="422">
        <v>7703138.3399999999</v>
      </c>
      <c r="E6" s="422">
        <v>6051787.1799999997</v>
      </c>
      <c r="F6" s="423">
        <v>0.78562618414561702</v>
      </c>
      <c r="G6">
        <v>2</v>
      </c>
      <c r="H6" s="422">
        <v>34944.78</v>
      </c>
      <c r="I6" s="422">
        <v>2517337.27</v>
      </c>
      <c r="J6" s="422">
        <v>2552282.0499999998</v>
      </c>
      <c r="K6" s="424">
        <v>0.9</v>
      </c>
      <c r="L6" s="422">
        <v>1742290.2</v>
      </c>
      <c r="M6" s="422">
        <v>424513.31</v>
      </c>
      <c r="N6" s="422">
        <v>194347.37</v>
      </c>
      <c r="O6" s="422">
        <v>78105.52</v>
      </c>
      <c r="P6" s="422">
        <v>57201.75</v>
      </c>
      <c r="Q6" s="422">
        <v>131829.03</v>
      </c>
      <c r="R6" s="422">
        <v>42273.35</v>
      </c>
      <c r="S6" s="422">
        <v>75390.12</v>
      </c>
      <c r="T6" s="422">
        <v>86310.19</v>
      </c>
      <c r="U6" s="422">
        <v>54222.89</v>
      </c>
      <c r="V6" s="422">
        <v>126535.55</v>
      </c>
      <c r="W6" s="422">
        <v>109556.28</v>
      </c>
      <c r="X6" s="422">
        <v>90464.4</v>
      </c>
      <c r="Y6" s="422">
        <v>3213039.96</v>
      </c>
      <c r="Z6" s="422">
        <v>50472</v>
      </c>
      <c r="AA6" s="422">
        <v>70703.75</v>
      </c>
      <c r="AB6" s="422">
        <v>192879.83</v>
      </c>
      <c r="AC6" s="422">
        <v>19231.419999999998</v>
      </c>
      <c r="AD6" s="422">
        <v>322974.73</v>
      </c>
      <c r="AE6" s="422">
        <v>251335.04000000001</v>
      </c>
      <c r="AF6" s="422">
        <v>895392.29</v>
      </c>
      <c r="AG6" s="422">
        <v>606355.36</v>
      </c>
      <c r="AH6" s="422">
        <v>1460999.90154</v>
      </c>
      <c r="AI6" s="422">
        <v>3870344.3215399999</v>
      </c>
      <c r="AJ6" s="422">
        <v>607407.43000000005</v>
      </c>
      <c r="AK6" s="422">
        <v>3262936.8915400002</v>
      </c>
      <c r="AL6" s="422">
        <v>3809603.5715399999</v>
      </c>
      <c r="AM6" s="422">
        <v>59066.41</v>
      </c>
      <c r="AN6" s="422">
        <v>59066.41</v>
      </c>
      <c r="AO6" s="422">
        <v>61846.01</v>
      </c>
      <c r="AP6" s="422">
        <v>61846.01</v>
      </c>
      <c r="AQ6" s="422">
        <v>0</v>
      </c>
      <c r="AR6" s="422">
        <v>0</v>
      </c>
      <c r="AS6" s="422">
        <v>0</v>
      </c>
      <c r="AT6" s="422">
        <v>0</v>
      </c>
      <c r="AU6" s="422">
        <v>0</v>
      </c>
      <c r="AV6" s="422">
        <v>278654.49</v>
      </c>
      <c r="AW6" s="422">
        <v>116274.76</v>
      </c>
      <c r="AX6" s="422">
        <v>43740.639999999999</v>
      </c>
      <c r="AY6" s="422">
        <v>680494.73</v>
      </c>
      <c r="AZ6" s="422">
        <v>7703138.3399999999</v>
      </c>
      <c r="BA6" s="422">
        <v>117619.28</v>
      </c>
      <c r="BB6" s="422">
        <v>0</v>
      </c>
      <c r="BC6" s="422">
        <v>252879.6</v>
      </c>
    </row>
    <row r="7" spans="1:55">
      <c r="A7" s="421" t="s">
        <v>1742</v>
      </c>
      <c r="B7" s="425" t="s">
        <v>6014</v>
      </c>
      <c r="C7">
        <v>749.54</v>
      </c>
      <c r="D7" s="422">
        <v>10470515.710000001</v>
      </c>
      <c r="E7" s="422">
        <v>9402483.2400000002</v>
      </c>
      <c r="F7" s="423">
        <v>0.89799619239576101</v>
      </c>
      <c r="G7">
        <v>2</v>
      </c>
      <c r="H7" s="422">
        <v>19032.240000000002</v>
      </c>
      <c r="I7" s="422">
        <v>3700488.83</v>
      </c>
      <c r="J7" s="422">
        <v>3719521.07</v>
      </c>
      <c r="K7" s="424">
        <v>0.9</v>
      </c>
      <c r="L7" s="422">
        <v>2365785.7999999998</v>
      </c>
      <c r="M7" s="422">
        <v>575343.72</v>
      </c>
      <c r="N7" s="422">
        <v>257962.67</v>
      </c>
      <c r="O7" s="422">
        <v>104175.41</v>
      </c>
      <c r="P7" s="422">
        <v>78826.64</v>
      </c>
      <c r="Q7" s="422">
        <v>176160.31</v>
      </c>
      <c r="R7" s="422">
        <v>57329.61</v>
      </c>
      <c r="S7" s="422">
        <v>100036.89</v>
      </c>
      <c r="T7" s="422">
        <v>115080.26</v>
      </c>
      <c r="U7" s="422">
        <v>71910.570000000007</v>
      </c>
      <c r="V7" s="422">
        <v>168714.07</v>
      </c>
      <c r="W7" s="422">
        <v>146075.04</v>
      </c>
      <c r="X7" s="422">
        <v>120039.3</v>
      </c>
      <c r="Y7" s="422">
        <v>4337440.29</v>
      </c>
      <c r="Z7" s="422">
        <v>66971.7</v>
      </c>
      <c r="AA7" s="422">
        <v>93692.5</v>
      </c>
      <c r="AB7" s="422">
        <v>255593.14</v>
      </c>
      <c r="AC7" s="422">
        <v>25484.36</v>
      </c>
      <c r="AD7" s="422">
        <v>427987.34</v>
      </c>
      <c r="AE7" s="422">
        <v>333809.43</v>
      </c>
      <c r="AF7" s="422">
        <v>1186521.82</v>
      </c>
      <c r="AG7" s="422">
        <v>803506.88</v>
      </c>
      <c r="AH7" s="422">
        <v>2000755.73232</v>
      </c>
      <c r="AI7" s="422">
        <v>5194322.9023200003</v>
      </c>
      <c r="AJ7" s="422">
        <v>804901.02</v>
      </c>
      <c r="AK7" s="422">
        <v>4389421.8823199999</v>
      </c>
      <c r="AL7" s="422">
        <v>5113832.79232</v>
      </c>
      <c r="AM7" s="422">
        <v>105624.64</v>
      </c>
      <c r="AN7" s="422">
        <v>105624.64</v>
      </c>
      <c r="AO7" s="422">
        <v>109794.04</v>
      </c>
      <c r="AP7" s="422">
        <v>109794.04</v>
      </c>
      <c r="AQ7" s="422">
        <v>1389.79</v>
      </c>
      <c r="AR7" s="422">
        <v>1389.79</v>
      </c>
      <c r="AS7" s="422">
        <v>1389.79</v>
      </c>
      <c r="AT7" s="422">
        <v>1389.79</v>
      </c>
      <c r="AU7" s="422">
        <v>2084.69</v>
      </c>
      <c r="AV7" s="422">
        <v>368991.36</v>
      </c>
      <c r="AW7" s="422">
        <v>153969.82</v>
      </c>
      <c r="AX7" s="422">
        <v>57800.14</v>
      </c>
      <c r="AY7" s="422">
        <v>1019242.53</v>
      </c>
      <c r="AZ7" s="422">
        <v>10470515.710000001</v>
      </c>
      <c r="BA7" s="422">
        <v>384107.77</v>
      </c>
      <c r="BB7" s="422">
        <v>71.5</v>
      </c>
      <c r="BC7" s="422">
        <v>256791.45</v>
      </c>
    </row>
    <row r="8" spans="1:55">
      <c r="A8" s="421" t="s">
        <v>1888</v>
      </c>
      <c r="B8" s="425" t="s">
        <v>6015</v>
      </c>
      <c r="C8">
        <v>636</v>
      </c>
      <c r="D8" s="422">
        <v>8894437.1099999994</v>
      </c>
      <c r="E8" s="422">
        <v>7156966.1900000004</v>
      </c>
      <c r="F8" s="423">
        <v>0.80465645003588104</v>
      </c>
      <c r="G8">
        <v>2</v>
      </c>
      <c r="H8" s="422">
        <v>32863.730000000003</v>
      </c>
      <c r="I8" s="422">
        <v>2860575.92</v>
      </c>
      <c r="J8" s="422">
        <v>2893439.65</v>
      </c>
      <c r="K8" s="424">
        <v>0.9</v>
      </c>
      <c r="L8" s="422">
        <v>2009458.76</v>
      </c>
      <c r="M8" s="422">
        <v>478353.73</v>
      </c>
      <c r="N8" s="422">
        <v>217954.53</v>
      </c>
      <c r="O8" s="422">
        <v>88643.88</v>
      </c>
      <c r="P8" s="422">
        <v>67500.97</v>
      </c>
      <c r="Q8" s="422">
        <v>144930.47</v>
      </c>
      <c r="R8" s="422">
        <v>48064.22</v>
      </c>
      <c r="S8" s="422">
        <v>84668.9</v>
      </c>
      <c r="T8" s="422">
        <v>98423.91</v>
      </c>
      <c r="U8" s="422">
        <v>60892.02</v>
      </c>
      <c r="V8" s="422">
        <v>144294.93</v>
      </c>
      <c r="W8" s="422">
        <v>124932.6</v>
      </c>
      <c r="X8" s="422">
        <v>101598.48</v>
      </c>
      <c r="Y8" s="422">
        <v>3669717.4</v>
      </c>
      <c r="Z8" s="422">
        <v>56880</v>
      </c>
      <c r="AA8" s="422">
        <v>79500</v>
      </c>
      <c r="AB8" s="422">
        <v>216876</v>
      </c>
      <c r="AC8" s="422">
        <v>21624</v>
      </c>
      <c r="AD8" s="422">
        <v>363156</v>
      </c>
      <c r="AE8" s="422">
        <v>262761</v>
      </c>
      <c r="AF8" s="422">
        <v>1006788</v>
      </c>
      <c r="AG8" s="422">
        <v>681792</v>
      </c>
      <c r="AH8" s="422">
        <v>1705133.5260000001</v>
      </c>
      <c r="AI8" s="422">
        <v>4394510.5259999996</v>
      </c>
      <c r="AJ8" s="422">
        <v>682974.96</v>
      </c>
      <c r="AK8" s="422">
        <v>3711535.5660000001</v>
      </c>
      <c r="AL8" s="422">
        <v>4326213.0259999996</v>
      </c>
      <c r="AM8" s="422">
        <v>93116.46</v>
      </c>
      <c r="AN8" s="422">
        <v>93116.46</v>
      </c>
      <c r="AO8" s="422">
        <v>96590.96</v>
      </c>
      <c r="AP8" s="422">
        <v>96590.96</v>
      </c>
      <c r="AQ8" s="422">
        <v>4864.29</v>
      </c>
      <c r="AR8" s="422">
        <v>4864.29</v>
      </c>
      <c r="AS8" s="422">
        <v>4864.29</v>
      </c>
      <c r="AT8" s="422">
        <v>4864.29</v>
      </c>
      <c r="AU8" s="422">
        <v>6254.09</v>
      </c>
      <c r="AV8" s="422">
        <v>313399.44</v>
      </c>
      <c r="AW8" s="422">
        <v>130772.86</v>
      </c>
      <c r="AX8" s="422">
        <v>49208.22</v>
      </c>
      <c r="AY8" s="422">
        <v>898506.61</v>
      </c>
      <c r="AZ8" s="422">
        <v>8894437.1099999994</v>
      </c>
      <c r="BA8" s="422">
        <v>157900.25</v>
      </c>
      <c r="BB8" s="422">
        <v>1105.47</v>
      </c>
      <c r="BC8" s="422">
        <v>247057.27</v>
      </c>
    </row>
    <row r="9" spans="1:55">
      <c r="A9" s="421" t="s">
        <v>2976</v>
      </c>
      <c r="B9" s="425" t="s">
        <v>6016</v>
      </c>
      <c r="C9">
        <v>5900.52</v>
      </c>
      <c r="D9" s="422">
        <v>87363447.900000006</v>
      </c>
      <c r="E9" s="422">
        <v>65708842.75</v>
      </c>
      <c r="F9" s="423">
        <v>0.75213197658147801</v>
      </c>
      <c r="G9">
        <v>1</v>
      </c>
      <c r="H9" s="422">
        <v>598433.01</v>
      </c>
      <c r="I9" s="422">
        <v>17434843.260000002</v>
      </c>
      <c r="J9" s="422">
        <v>18033276.27</v>
      </c>
      <c r="K9" s="424">
        <v>0.9</v>
      </c>
      <c r="L9" s="422">
        <v>19455902.809999999</v>
      </c>
      <c r="M9" s="422">
        <v>4731245.63</v>
      </c>
      <c r="N9" s="422">
        <v>2038428.12</v>
      </c>
      <c r="O9" s="422">
        <v>826504.45</v>
      </c>
      <c r="P9" s="422">
        <v>676596.99</v>
      </c>
      <c r="Q9" s="422">
        <v>1385313.08</v>
      </c>
      <c r="R9" s="422">
        <v>454583.29</v>
      </c>
      <c r="S9" s="422">
        <v>789856.48</v>
      </c>
      <c r="T9" s="422">
        <v>913071.04</v>
      </c>
      <c r="U9" s="422">
        <v>569775.32999999996</v>
      </c>
      <c r="V9" s="422">
        <v>1338612.96</v>
      </c>
      <c r="W9" s="422">
        <v>1158990.1200000001</v>
      </c>
      <c r="X9" s="422">
        <v>947788.56</v>
      </c>
      <c r="Y9" s="422">
        <v>35286668.859999999</v>
      </c>
      <c r="Z9" s="422">
        <v>524799.9</v>
      </c>
      <c r="AA9" s="422">
        <v>737565</v>
      </c>
      <c r="AB9" s="422">
        <v>2012077.32</v>
      </c>
      <c r="AC9" s="422">
        <v>200617.68</v>
      </c>
      <c r="AD9" s="422">
        <v>3369196.92</v>
      </c>
      <c r="AE9" s="422">
        <v>2612650.0499999998</v>
      </c>
      <c r="AF9" s="422">
        <v>9340523.1600000001</v>
      </c>
      <c r="AG9" s="422">
        <v>6325357.4400000004</v>
      </c>
      <c r="AH9" s="422">
        <v>16975098.962159999</v>
      </c>
      <c r="AI9" s="422">
        <v>42097886.432159998</v>
      </c>
      <c r="AJ9" s="422">
        <v>6336332.4000000004</v>
      </c>
      <c r="AK9" s="422">
        <v>35761554.032159999</v>
      </c>
      <c r="AL9" s="422">
        <v>41464253.192160003</v>
      </c>
      <c r="AM9" s="422">
        <v>1440525.62</v>
      </c>
      <c r="AN9" s="422">
        <v>1440525.62</v>
      </c>
      <c r="AO9" s="422">
        <v>1500286.94</v>
      </c>
      <c r="AP9" s="422">
        <v>1500286.94</v>
      </c>
      <c r="AQ9" s="422">
        <v>27795.96</v>
      </c>
      <c r="AR9" s="422">
        <v>27795.96</v>
      </c>
      <c r="AS9" s="422">
        <v>29185.75</v>
      </c>
      <c r="AT9" s="422">
        <v>29185.75</v>
      </c>
      <c r="AU9" s="422">
        <v>35439.839999999997</v>
      </c>
      <c r="AV9" s="422">
        <v>2907457.41</v>
      </c>
      <c r="AW9" s="422">
        <v>1213201</v>
      </c>
      <c r="AX9" s="422">
        <v>460838.97</v>
      </c>
      <c r="AY9" s="422">
        <v>10612525.76</v>
      </c>
      <c r="AZ9" s="422">
        <v>87363447.900000006</v>
      </c>
      <c r="BA9" s="422">
        <v>5383112.6699999999</v>
      </c>
      <c r="BB9" s="422">
        <v>3909.31</v>
      </c>
      <c r="BC9" s="422">
        <v>2501490.2200000002</v>
      </c>
    </row>
    <row r="10" spans="1:55">
      <c r="A10" s="421" t="s">
        <v>1624</v>
      </c>
      <c r="B10" s="425" t="s">
        <v>6017</v>
      </c>
      <c r="C10">
        <v>613</v>
      </c>
      <c r="D10" s="422">
        <v>8534906.4700000007</v>
      </c>
      <c r="E10" s="422">
        <v>8071367.7999999998</v>
      </c>
      <c r="F10" s="423">
        <v>0.94568907443457895</v>
      </c>
      <c r="G10">
        <v>3</v>
      </c>
      <c r="H10" s="422">
        <v>11174.09</v>
      </c>
      <c r="I10" s="422">
        <v>2389413.59</v>
      </c>
      <c r="J10" s="422">
        <v>2400587.6800000002</v>
      </c>
      <c r="K10" s="424">
        <v>0.9</v>
      </c>
      <c r="L10" s="422">
        <v>1951452.85</v>
      </c>
      <c r="M10" s="422">
        <v>485359.65</v>
      </c>
      <c r="N10" s="422">
        <v>212237.5</v>
      </c>
      <c r="O10" s="422">
        <v>84762.26</v>
      </c>
      <c r="P10" s="422">
        <v>65628.02</v>
      </c>
      <c r="Q10" s="422">
        <v>147548.57</v>
      </c>
      <c r="R10" s="422">
        <v>46906.04</v>
      </c>
      <c r="S10" s="422">
        <v>82349.2</v>
      </c>
      <c r="T10" s="422">
        <v>93124.160000000003</v>
      </c>
      <c r="U10" s="422">
        <v>58862.28</v>
      </c>
      <c r="V10" s="422">
        <v>136525.20000000001</v>
      </c>
      <c r="W10" s="422">
        <v>118205.46</v>
      </c>
      <c r="X10" s="422">
        <v>98814.96</v>
      </c>
      <c r="Y10" s="422">
        <v>3581776.15</v>
      </c>
      <c r="Z10" s="422">
        <v>54585</v>
      </c>
      <c r="AA10" s="422">
        <v>76625</v>
      </c>
      <c r="AB10" s="422">
        <v>209033</v>
      </c>
      <c r="AC10" s="422">
        <v>20842</v>
      </c>
      <c r="AD10" s="422">
        <v>175011.5</v>
      </c>
      <c r="AE10" s="422">
        <v>292754.5</v>
      </c>
      <c r="AF10" s="422">
        <v>970379</v>
      </c>
      <c r="AG10" s="422">
        <v>657136</v>
      </c>
      <c r="AH10" s="422">
        <v>1667797.1580000001</v>
      </c>
      <c r="AI10" s="422">
        <v>4124163.1579999998</v>
      </c>
      <c r="AJ10" s="422">
        <v>658276.18000000005</v>
      </c>
      <c r="AK10" s="422">
        <v>3465886.9780000001</v>
      </c>
      <c r="AL10" s="422">
        <v>4058335.5380000002</v>
      </c>
      <c r="AM10" s="422">
        <v>98675.65</v>
      </c>
      <c r="AN10" s="422">
        <v>98675.65</v>
      </c>
      <c r="AO10" s="422">
        <v>102845.05</v>
      </c>
      <c r="AP10" s="422">
        <v>102845.05</v>
      </c>
      <c r="AQ10" s="422">
        <v>2779.59</v>
      </c>
      <c r="AR10" s="422">
        <v>2779.59</v>
      </c>
      <c r="AS10" s="422">
        <v>3474.49</v>
      </c>
      <c r="AT10" s="422">
        <v>3474.49</v>
      </c>
      <c r="AU10" s="422">
        <v>4169.3900000000003</v>
      </c>
      <c r="AV10" s="422">
        <v>301586.15999999997</v>
      </c>
      <c r="AW10" s="422">
        <v>125843.5</v>
      </c>
      <c r="AX10" s="422">
        <v>47646.06</v>
      </c>
      <c r="AY10" s="422">
        <v>894794.67</v>
      </c>
      <c r="AZ10" s="422">
        <v>8534906.4700000007</v>
      </c>
      <c r="BA10" s="422">
        <v>287084.73</v>
      </c>
      <c r="BB10" s="422">
        <v>216.5</v>
      </c>
      <c r="BC10" s="422">
        <v>211738.61</v>
      </c>
    </row>
    <row r="11" spans="1:55">
      <c r="A11" s="421" t="s">
        <v>1511</v>
      </c>
      <c r="B11" s="425" t="s">
        <v>6018</v>
      </c>
      <c r="C11">
        <v>1377.25</v>
      </c>
      <c r="D11" s="422">
        <v>23900299.98</v>
      </c>
      <c r="E11" s="422">
        <v>16286371.23</v>
      </c>
      <c r="F11" s="423">
        <v>0.68142957383918201</v>
      </c>
      <c r="G11">
        <v>1</v>
      </c>
      <c r="H11" s="422">
        <v>842594.78</v>
      </c>
      <c r="I11" s="422">
        <v>14040459.390000001</v>
      </c>
      <c r="J11" s="422">
        <v>14883054.17</v>
      </c>
      <c r="K11" s="424">
        <v>0.9</v>
      </c>
      <c r="L11" s="422">
        <v>4576532.25</v>
      </c>
      <c r="M11" s="422">
        <v>1108494.98</v>
      </c>
      <c r="N11" s="422">
        <v>475328.82</v>
      </c>
      <c r="O11" s="422">
        <v>193131.68</v>
      </c>
      <c r="P11" s="422">
        <v>197477.4</v>
      </c>
      <c r="Q11" s="422">
        <v>321769.34999999998</v>
      </c>
      <c r="R11" s="422">
        <v>104814.74</v>
      </c>
      <c r="S11" s="422">
        <v>184125.87</v>
      </c>
      <c r="T11" s="422">
        <v>213504.17</v>
      </c>
      <c r="U11" s="422">
        <v>132802.59</v>
      </c>
      <c r="V11" s="422">
        <v>313009</v>
      </c>
      <c r="W11" s="422">
        <v>271007.64</v>
      </c>
      <c r="X11" s="422">
        <v>220941.9</v>
      </c>
      <c r="Y11" s="422">
        <v>8312940.3899999997</v>
      </c>
      <c r="Z11" s="422">
        <v>122490</v>
      </c>
      <c r="AA11" s="422">
        <v>172156.25</v>
      </c>
      <c r="AB11" s="422">
        <v>469642.25</v>
      </c>
      <c r="AC11" s="422">
        <v>46826.5</v>
      </c>
      <c r="AD11" s="422">
        <v>786409.75</v>
      </c>
      <c r="AE11" s="422">
        <v>603581</v>
      </c>
      <c r="AF11" s="422">
        <v>2180186.75</v>
      </c>
      <c r="AG11" s="422">
        <v>1476412</v>
      </c>
      <c r="AH11" s="422">
        <v>4831022.9414999997</v>
      </c>
      <c r="AI11" s="422">
        <v>10688727.441500001</v>
      </c>
      <c r="AJ11" s="422">
        <v>1478973.68</v>
      </c>
      <c r="AK11" s="422">
        <v>9209753.7614999991</v>
      </c>
      <c r="AL11" s="422">
        <v>10540830.0715</v>
      </c>
      <c r="AM11" s="422">
        <v>348144.39</v>
      </c>
      <c r="AN11" s="422">
        <v>348144.39</v>
      </c>
      <c r="AO11" s="422">
        <v>362042.37</v>
      </c>
      <c r="AP11" s="422">
        <v>362042.37</v>
      </c>
      <c r="AQ11" s="422">
        <v>479480.31</v>
      </c>
      <c r="AR11" s="422">
        <v>479480.31</v>
      </c>
      <c r="AS11" s="422">
        <v>499632.38</v>
      </c>
      <c r="AT11" s="422">
        <v>499632.38</v>
      </c>
      <c r="AU11" s="422">
        <v>599697.82999999996</v>
      </c>
      <c r="AV11" s="422">
        <v>678221.42</v>
      </c>
      <c r="AW11" s="422">
        <v>283002.90999999997</v>
      </c>
      <c r="AX11" s="422">
        <v>107008.37</v>
      </c>
      <c r="AY11" s="422">
        <v>5046529.43</v>
      </c>
      <c r="AZ11" s="422">
        <v>23900299.98</v>
      </c>
      <c r="BA11" s="422">
        <v>2101471.7000000002</v>
      </c>
      <c r="BB11" s="422">
        <v>1083702.53</v>
      </c>
      <c r="BC11" s="422">
        <v>829819</v>
      </c>
    </row>
    <row r="12" spans="1:55">
      <c r="A12" s="421" t="s">
        <v>3365</v>
      </c>
      <c r="B12" s="421" t="s">
        <v>6019</v>
      </c>
      <c r="C12">
        <v>305.25</v>
      </c>
      <c r="D12" s="422">
        <v>4208714.42</v>
      </c>
      <c r="E12" s="422">
        <v>3022409.6</v>
      </c>
      <c r="F12" s="423">
        <v>0.718131310035524</v>
      </c>
      <c r="G12">
        <v>1</v>
      </c>
      <c r="H12" s="422">
        <v>75832.100000000006</v>
      </c>
      <c r="I12" s="422">
        <v>823163.38</v>
      </c>
      <c r="J12" s="422">
        <v>898995.48</v>
      </c>
      <c r="K12" s="424">
        <v>0.9</v>
      </c>
      <c r="L12" s="422">
        <v>942881.76</v>
      </c>
      <c r="M12" s="422">
        <v>223655.31</v>
      </c>
      <c r="N12" s="422">
        <v>103620.89</v>
      </c>
      <c r="O12" s="422">
        <v>42189.8</v>
      </c>
      <c r="P12" s="422">
        <v>31743.67</v>
      </c>
      <c r="Q12" s="422">
        <v>68996.19</v>
      </c>
      <c r="R12" s="422">
        <v>22584.39</v>
      </c>
      <c r="S12" s="422">
        <v>40014.75</v>
      </c>
      <c r="T12" s="422">
        <v>46940.63</v>
      </c>
      <c r="U12" s="422">
        <v>29286.16</v>
      </c>
      <c r="V12" s="422">
        <v>68817.58</v>
      </c>
      <c r="W12" s="422">
        <v>59583.24</v>
      </c>
      <c r="X12" s="422">
        <v>48015.72</v>
      </c>
      <c r="Y12" s="422">
        <v>1728330.09</v>
      </c>
      <c r="Z12" s="422">
        <v>27090</v>
      </c>
      <c r="AA12" s="422">
        <v>38156.25</v>
      </c>
      <c r="AB12" s="422">
        <v>104090.25</v>
      </c>
      <c r="AC12" s="422">
        <v>10378.5</v>
      </c>
      <c r="AD12" s="422">
        <v>174297.75</v>
      </c>
      <c r="AE12" s="422">
        <v>123504</v>
      </c>
      <c r="AF12" s="422">
        <v>483210.75</v>
      </c>
      <c r="AG12" s="422">
        <v>327228</v>
      </c>
      <c r="AH12" s="422">
        <v>804202.75349999999</v>
      </c>
      <c r="AI12" s="422">
        <v>2092158.2535000001</v>
      </c>
      <c r="AJ12" s="422">
        <v>327795.76</v>
      </c>
      <c r="AK12" s="422">
        <v>1764362.4935000001</v>
      </c>
      <c r="AL12" s="422">
        <v>2059378.6735</v>
      </c>
      <c r="AM12" s="422">
        <v>39609.24</v>
      </c>
      <c r="AN12" s="422">
        <v>39609.24</v>
      </c>
      <c r="AO12" s="422">
        <v>41693.94</v>
      </c>
      <c r="AP12" s="422">
        <v>41693.94</v>
      </c>
      <c r="AQ12" s="422">
        <v>4169.3900000000003</v>
      </c>
      <c r="AR12" s="422">
        <v>4169.3900000000003</v>
      </c>
      <c r="AS12" s="422">
        <v>4169.3900000000003</v>
      </c>
      <c r="AT12" s="422">
        <v>4169.3900000000003</v>
      </c>
      <c r="AU12" s="422">
        <v>5559.19</v>
      </c>
      <c r="AV12" s="422">
        <v>150098.18</v>
      </c>
      <c r="AW12" s="422">
        <v>62631.79</v>
      </c>
      <c r="AX12" s="422">
        <v>23432.49</v>
      </c>
      <c r="AY12" s="422">
        <v>421005.57</v>
      </c>
      <c r="AZ12" s="422">
        <v>4208714.42</v>
      </c>
      <c r="BA12" s="422">
        <v>150037.29999999999</v>
      </c>
      <c r="BB12" s="422">
        <v>622.34</v>
      </c>
      <c r="BC12" s="422">
        <v>59262.3</v>
      </c>
    </row>
    <row r="13" spans="1:55">
      <c r="A13" s="425" t="s">
        <v>1396</v>
      </c>
      <c r="B13" s="425" t="s">
        <v>6020</v>
      </c>
      <c r="C13">
        <v>304.7</v>
      </c>
      <c r="D13" s="422">
        <v>4282831.88</v>
      </c>
      <c r="E13" s="422">
        <v>4631945.2699999996</v>
      </c>
      <c r="F13" s="423">
        <v>1.08151461457787</v>
      </c>
      <c r="G13">
        <v>4</v>
      </c>
      <c r="H13" s="422">
        <v>286.95999999999998</v>
      </c>
      <c r="I13" s="422">
        <v>1360277.47</v>
      </c>
      <c r="J13" s="422">
        <v>1360564.43</v>
      </c>
      <c r="K13" s="424">
        <v>0.9</v>
      </c>
      <c r="L13" s="422">
        <v>984042.91</v>
      </c>
      <c r="M13" s="422">
        <v>241852.01</v>
      </c>
      <c r="N13" s="422">
        <v>104766.32</v>
      </c>
      <c r="O13" s="422">
        <v>41947.67</v>
      </c>
      <c r="P13" s="422">
        <v>33253.96</v>
      </c>
      <c r="Q13" s="422">
        <v>71291.95</v>
      </c>
      <c r="R13" s="422">
        <v>22584.39</v>
      </c>
      <c r="S13" s="422">
        <v>40594.68</v>
      </c>
      <c r="T13" s="422">
        <v>46183.519999999997</v>
      </c>
      <c r="U13" s="422">
        <v>29286.16</v>
      </c>
      <c r="V13" s="422">
        <v>67707.62</v>
      </c>
      <c r="W13" s="422">
        <v>58622.22</v>
      </c>
      <c r="X13" s="422">
        <v>48711.6</v>
      </c>
      <c r="Y13" s="422">
        <v>1790845.01</v>
      </c>
      <c r="Z13" s="422">
        <v>27325.8</v>
      </c>
      <c r="AA13" s="422">
        <v>38087.5</v>
      </c>
      <c r="AB13" s="422">
        <v>103902.7</v>
      </c>
      <c r="AC13" s="422">
        <v>10359.799999999999</v>
      </c>
      <c r="AD13" s="422">
        <v>86991.85</v>
      </c>
      <c r="AE13" s="422">
        <v>140690.98000000001</v>
      </c>
      <c r="AF13" s="422">
        <v>482340.1</v>
      </c>
      <c r="AG13" s="422">
        <v>326638.40000000002</v>
      </c>
      <c r="AH13" s="422">
        <v>840111.48360000004</v>
      </c>
      <c r="AI13" s="422">
        <v>2056448.6136</v>
      </c>
      <c r="AJ13" s="422">
        <v>327205.14</v>
      </c>
      <c r="AK13" s="422">
        <v>1729243.4735999999</v>
      </c>
      <c r="AL13" s="422">
        <v>2023728.0936</v>
      </c>
      <c r="AM13" s="422">
        <v>56981.71</v>
      </c>
      <c r="AN13" s="422">
        <v>56981.71</v>
      </c>
      <c r="AO13" s="422">
        <v>59066.41</v>
      </c>
      <c r="AP13" s="422">
        <v>59066.41</v>
      </c>
      <c r="AQ13" s="422">
        <v>0</v>
      </c>
      <c r="AR13" s="422">
        <v>0</v>
      </c>
      <c r="AS13" s="422">
        <v>0</v>
      </c>
      <c r="AT13" s="422">
        <v>0</v>
      </c>
      <c r="AU13" s="422">
        <v>0</v>
      </c>
      <c r="AV13" s="422">
        <v>150098.18</v>
      </c>
      <c r="AW13" s="422">
        <v>62631.79</v>
      </c>
      <c r="AX13" s="422">
        <v>23432.49</v>
      </c>
      <c r="AY13" s="422">
        <v>468258.7</v>
      </c>
      <c r="AZ13" s="422">
        <v>4282831.88</v>
      </c>
      <c r="BA13" s="422">
        <v>119063.74</v>
      </c>
      <c r="BB13" s="422">
        <v>3.15</v>
      </c>
      <c r="BC13" s="422">
        <v>88949.45</v>
      </c>
    </row>
    <row r="14" spans="1:55">
      <c r="A14" s="425" t="s">
        <v>2111</v>
      </c>
      <c r="B14" s="425" t="s">
        <v>6021</v>
      </c>
      <c r="C14">
        <v>255.38</v>
      </c>
      <c r="D14" s="422">
        <v>3522655.32</v>
      </c>
      <c r="E14" s="422">
        <v>4589252.63</v>
      </c>
      <c r="F14" s="423">
        <v>1.3027821949948799</v>
      </c>
      <c r="G14">
        <v>4</v>
      </c>
      <c r="H14" s="422">
        <v>236.03</v>
      </c>
      <c r="I14" s="422">
        <v>519737.78</v>
      </c>
      <c r="J14" s="422">
        <v>519973.81</v>
      </c>
      <c r="K14" s="424">
        <v>0.9</v>
      </c>
      <c r="L14" s="422">
        <v>807033.68</v>
      </c>
      <c r="M14" s="422">
        <v>201467.93</v>
      </c>
      <c r="N14" s="422">
        <v>88438.14</v>
      </c>
      <c r="O14" s="422">
        <v>34494.300000000003</v>
      </c>
      <c r="P14" s="422">
        <v>26998.45</v>
      </c>
      <c r="Q14" s="422">
        <v>60407.040000000001</v>
      </c>
      <c r="R14" s="422">
        <v>19109.87</v>
      </c>
      <c r="S14" s="422">
        <v>34215.51</v>
      </c>
      <c r="T14" s="422">
        <v>37855.35</v>
      </c>
      <c r="U14" s="422">
        <v>24066.84</v>
      </c>
      <c r="V14" s="422">
        <v>55498.05</v>
      </c>
      <c r="W14" s="422">
        <v>48051</v>
      </c>
      <c r="X14" s="422">
        <v>41056.92</v>
      </c>
      <c r="Y14" s="422">
        <v>1478693.08</v>
      </c>
      <c r="Z14" s="422">
        <v>22819.5</v>
      </c>
      <c r="AA14" s="422">
        <v>31922.5</v>
      </c>
      <c r="AB14" s="422">
        <v>87084.58</v>
      </c>
      <c r="AC14" s="422">
        <v>8682.92</v>
      </c>
      <c r="AD14" s="422">
        <v>72910.990000000005</v>
      </c>
      <c r="AE14" s="422">
        <v>123236.75</v>
      </c>
      <c r="AF14" s="422">
        <v>404266.54</v>
      </c>
      <c r="AG14" s="422">
        <v>273767.36</v>
      </c>
      <c r="AH14" s="422">
        <v>686302.02503999998</v>
      </c>
      <c r="AI14" s="422">
        <v>1710993.1650400001</v>
      </c>
      <c r="AJ14" s="422">
        <v>274242.36</v>
      </c>
      <c r="AK14" s="422">
        <v>1436750.80504</v>
      </c>
      <c r="AL14" s="422">
        <v>1683568.9250399999</v>
      </c>
      <c r="AM14" s="422">
        <v>39609.24</v>
      </c>
      <c r="AN14" s="422">
        <v>39609.24</v>
      </c>
      <c r="AO14" s="422">
        <v>41693.94</v>
      </c>
      <c r="AP14" s="422">
        <v>41693.94</v>
      </c>
      <c r="AQ14" s="422">
        <v>0</v>
      </c>
      <c r="AR14" s="422">
        <v>0</v>
      </c>
      <c r="AS14" s="422">
        <v>0</v>
      </c>
      <c r="AT14" s="422">
        <v>0</v>
      </c>
      <c r="AU14" s="422">
        <v>0</v>
      </c>
      <c r="AV14" s="422">
        <v>125776.71</v>
      </c>
      <c r="AW14" s="422">
        <v>52483.12</v>
      </c>
      <c r="AX14" s="422">
        <v>19527.07</v>
      </c>
      <c r="AY14" s="422">
        <v>360393.26</v>
      </c>
      <c r="AZ14" s="422">
        <v>3522655.32</v>
      </c>
      <c r="BA14" s="422">
        <v>77277.399999999994</v>
      </c>
      <c r="BB14" s="422">
        <v>0</v>
      </c>
      <c r="BC14" s="422">
        <v>99222.01</v>
      </c>
    </row>
    <row r="15" spans="1:55">
      <c r="A15" s="425" t="s">
        <v>3397</v>
      </c>
      <c r="B15" s="425" t="s">
        <v>6022</v>
      </c>
      <c r="C15">
        <v>309.38</v>
      </c>
      <c r="D15" s="422">
        <v>4409616.22</v>
      </c>
      <c r="E15" s="422">
        <v>4968470.7</v>
      </c>
      <c r="F15" s="423">
        <v>1.12673540102318</v>
      </c>
      <c r="G15">
        <v>4</v>
      </c>
      <c r="H15" s="422">
        <v>295.45999999999998</v>
      </c>
      <c r="I15" s="422">
        <v>1351630.6</v>
      </c>
      <c r="J15" s="422">
        <v>1351926.06</v>
      </c>
      <c r="K15" s="424">
        <v>0.9</v>
      </c>
      <c r="L15" s="422">
        <v>991592.83</v>
      </c>
      <c r="M15" s="422">
        <v>237871.37</v>
      </c>
      <c r="N15" s="422">
        <v>105354.71</v>
      </c>
      <c r="O15" s="422">
        <v>41635.279999999999</v>
      </c>
      <c r="P15" s="422">
        <v>33786.46</v>
      </c>
      <c r="Q15" s="422">
        <v>70726.48</v>
      </c>
      <c r="R15" s="422">
        <v>23163.48</v>
      </c>
      <c r="S15" s="422">
        <v>40594.68</v>
      </c>
      <c r="T15" s="422">
        <v>46183.519999999997</v>
      </c>
      <c r="U15" s="422">
        <v>29286.16</v>
      </c>
      <c r="V15" s="422">
        <v>67707.62</v>
      </c>
      <c r="W15" s="422">
        <v>58622.22</v>
      </c>
      <c r="X15" s="422">
        <v>48711.6</v>
      </c>
      <c r="Y15" s="422">
        <v>1795236.41</v>
      </c>
      <c r="Z15" s="422">
        <v>27686.7</v>
      </c>
      <c r="AA15" s="422">
        <v>38672.5</v>
      </c>
      <c r="AB15" s="422">
        <v>105498.58</v>
      </c>
      <c r="AC15" s="422">
        <v>10518.92</v>
      </c>
      <c r="AD15" s="422">
        <v>176655.98</v>
      </c>
      <c r="AE15" s="422">
        <v>131678.91</v>
      </c>
      <c r="AF15" s="422">
        <v>489748.54</v>
      </c>
      <c r="AG15" s="422">
        <v>331655.36</v>
      </c>
      <c r="AH15" s="422">
        <v>848986.26804</v>
      </c>
      <c r="AI15" s="422">
        <v>2161101.7580400002</v>
      </c>
      <c r="AJ15" s="422">
        <v>332230.8</v>
      </c>
      <c r="AK15" s="422">
        <v>1828870.9580399999</v>
      </c>
      <c r="AL15" s="422">
        <v>2127878.6780400001</v>
      </c>
      <c r="AM15" s="422">
        <v>60456.21</v>
      </c>
      <c r="AN15" s="422">
        <v>60456.21</v>
      </c>
      <c r="AO15" s="422">
        <v>63235.8</v>
      </c>
      <c r="AP15" s="422">
        <v>63235.8</v>
      </c>
      <c r="AQ15" s="422">
        <v>0</v>
      </c>
      <c r="AR15" s="422">
        <v>0</v>
      </c>
      <c r="AS15" s="422">
        <v>0</v>
      </c>
      <c r="AT15" s="422">
        <v>0</v>
      </c>
      <c r="AU15" s="422">
        <v>0</v>
      </c>
      <c r="AV15" s="422">
        <v>152182.88</v>
      </c>
      <c r="AW15" s="422">
        <v>63501.67</v>
      </c>
      <c r="AX15" s="422">
        <v>23432.49</v>
      </c>
      <c r="AY15" s="422">
        <v>486501.06</v>
      </c>
      <c r="AZ15" s="422">
        <v>4409616.22</v>
      </c>
      <c r="BA15" s="422">
        <v>190288.29</v>
      </c>
      <c r="BB15" s="422">
        <v>243.1</v>
      </c>
      <c r="BC15" s="422">
        <v>132296.32000000001</v>
      </c>
    </row>
    <row r="16" spans="1:55">
      <c r="A16" s="425" t="s">
        <v>2612</v>
      </c>
      <c r="B16" s="425" t="s">
        <v>6023</v>
      </c>
      <c r="C16">
        <v>183.04</v>
      </c>
      <c r="D16" s="422">
        <v>2680939.7599999998</v>
      </c>
      <c r="E16" s="422">
        <v>2998835.08</v>
      </c>
      <c r="F16" s="423">
        <v>1.11857607721853</v>
      </c>
      <c r="G16">
        <v>4</v>
      </c>
      <c r="H16" s="422">
        <v>179.63</v>
      </c>
      <c r="I16" s="422">
        <v>343647.37</v>
      </c>
      <c r="J16" s="422">
        <v>343827</v>
      </c>
      <c r="K16" s="424">
        <v>0.9</v>
      </c>
      <c r="L16" s="422">
        <v>609380.42000000004</v>
      </c>
      <c r="M16" s="422">
        <v>143228.49</v>
      </c>
      <c r="N16" s="422">
        <v>61673.22</v>
      </c>
      <c r="O16" s="422">
        <v>24440.2</v>
      </c>
      <c r="P16" s="422">
        <v>21567.87</v>
      </c>
      <c r="Q16" s="422">
        <v>40288.300000000003</v>
      </c>
      <c r="R16" s="422">
        <v>13319</v>
      </c>
      <c r="S16" s="422">
        <v>23776.880000000001</v>
      </c>
      <c r="T16" s="422">
        <v>27255.85</v>
      </c>
      <c r="U16" s="422">
        <v>17107.75</v>
      </c>
      <c r="V16" s="422">
        <v>39958.589999999997</v>
      </c>
      <c r="W16" s="422">
        <v>34596.720000000001</v>
      </c>
      <c r="X16" s="422">
        <v>28531.08</v>
      </c>
      <c r="Y16" s="422">
        <v>1085124.3700000001</v>
      </c>
      <c r="Z16" s="422">
        <v>16226.1</v>
      </c>
      <c r="AA16" s="422">
        <v>22880</v>
      </c>
      <c r="AB16" s="422">
        <v>62416.639999999999</v>
      </c>
      <c r="AC16" s="422">
        <v>6223.36</v>
      </c>
      <c r="AD16" s="422">
        <v>52257.91</v>
      </c>
      <c r="AE16" s="422">
        <v>72303.649999999994</v>
      </c>
      <c r="AF16" s="422">
        <v>289752.32000000001</v>
      </c>
      <c r="AG16" s="422">
        <v>196218.88</v>
      </c>
      <c r="AH16" s="422">
        <v>534413.09232000005</v>
      </c>
      <c r="AI16" s="422">
        <v>1252691.9523199999</v>
      </c>
      <c r="AJ16" s="422">
        <v>196559.33</v>
      </c>
      <c r="AK16" s="422">
        <v>1056132.6223200001</v>
      </c>
      <c r="AL16" s="422">
        <v>1233036.01232</v>
      </c>
      <c r="AM16" s="422">
        <v>53507.22</v>
      </c>
      <c r="AN16" s="422">
        <v>53507.22</v>
      </c>
      <c r="AO16" s="422">
        <v>55591.92</v>
      </c>
      <c r="AP16" s="422">
        <v>55591.92</v>
      </c>
      <c r="AQ16" s="422">
        <v>694.89</v>
      </c>
      <c r="AR16" s="422">
        <v>694.89</v>
      </c>
      <c r="AS16" s="422">
        <v>694.89</v>
      </c>
      <c r="AT16" s="422">
        <v>694.89</v>
      </c>
      <c r="AU16" s="422">
        <v>694.89</v>
      </c>
      <c r="AV16" s="422">
        <v>89641.97</v>
      </c>
      <c r="AW16" s="422">
        <v>37405.089999999997</v>
      </c>
      <c r="AX16" s="422">
        <v>14059.49</v>
      </c>
      <c r="AY16" s="422">
        <v>362779.28</v>
      </c>
      <c r="AZ16" s="422">
        <v>2680939.7599999998</v>
      </c>
      <c r="BA16" s="422">
        <v>203850.61</v>
      </c>
      <c r="BB16" s="422">
        <v>0.3</v>
      </c>
      <c r="BC16" s="422">
        <v>71261.210000000006</v>
      </c>
    </row>
    <row r="17" spans="1:55">
      <c r="A17" s="425" t="s">
        <v>3315</v>
      </c>
      <c r="B17" s="425" t="s">
        <v>6024</v>
      </c>
      <c r="C17">
        <v>367.25</v>
      </c>
      <c r="D17" s="422">
        <v>5054136.9400000004</v>
      </c>
      <c r="E17" s="422">
        <v>3948921.66</v>
      </c>
      <c r="F17" s="423">
        <v>0.78132462710834305</v>
      </c>
      <c r="G17">
        <v>2</v>
      </c>
      <c r="H17" s="422">
        <v>20652.439999999999</v>
      </c>
      <c r="I17" s="422">
        <v>1095344.47</v>
      </c>
      <c r="J17" s="422">
        <v>1115996.9099999999</v>
      </c>
      <c r="K17" s="424">
        <v>0.9</v>
      </c>
      <c r="L17" s="422">
        <v>1135541.8400000001</v>
      </c>
      <c r="M17" s="422">
        <v>279879.33</v>
      </c>
      <c r="N17" s="422">
        <v>126225.68</v>
      </c>
      <c r="O17" s="422">
        <v>50163.83</v>
      </c>
      <c r="P17" s="422">
        <v>37518.410000000003</v>
      </c>
      <c r="Q17" s="422">
        <v>89697.34</v>
      </c>
      <c r="R17" s="422">
        <v>27796.17</v>
      </c>
      <c r="S17" s="422">
        <v>48713.61</v>
      </c>
      <c r="T17" s="422">
        <v>55268.81</v>
      </c>
      <c r="U17" s="422">
        <v>35375.360000000001</v>
      </c>
      <c r="V17" s="422">
        <v>81027.149999999994</v>
      </c>
      <c r="W17" s="422">
        <v>70154.460000000006</v>
      </c>
      <c r="X17" s="422">
        <v>58453.919999999998</v>
      </c>
      <c r="Y17" s="422">
        <v>2095815.91</v>
      </c>
      <c r="Z17" s="422">
        <v>32715</v>
      </c>
      <c r="AA17" s="422">
        <v>45906.25</v>
      </c>
      <c r="AB17" s="422">
        <v>125232.25</v>
      </c>
      <c r="AC17" s="422">
        <v>12486.5</v>
      </c>
      <c r="AD17" s="422">
        <v>209699.75</v>
      </c>
      <c r="AE17" s="422">
        <v>172449.5</v>
      </c>
      <c r="AF17" s="422">
        <v>581356.75</v>
      </c>
      <c r="AG17" s="422">
        <v>393692</v>
      </c>
      <c r="AH17" s="422">
        <v>959363.90249999997</v>
      </c>
      <c r="AI17" s="422">
        <v>2532901.9024999999</v>
      </c>
      <c r="AJ17" s="422">
        <v>394375.08</v>
      </c>
      <c r="AK17" s="422">
        <v>2138526.8224999998</v>
      </c>
      <c r="AL17" s="422">
        <v>2493464.3925000001</v>
      </c>
      <c r="AM17" s="422">
        <v>44473.53</v>
      </c>
      <c r="AN17" s="422">
        <v>44473.53</v>
      </c>
      <c r="AO17" s="422">
        <v>45863.33</v>
      </c>
      <c r="AP17" s="422">
        <v>45863.33</v>
      </c>
      <c r="AQ17" s="422">
        <v>0</v>
      </c>
      <c r="AR17" s="422">
        <v>0</v>
      </c>
      <c r="AS17" s="422">
        <v>0</v>
      </c>
      <c r="AT17" s="422">
        <v>0</v>
      </c>
      <c r="AU17" s="422">
        <v>0</v>
      </c>
      <c r="AV17" s="422">
        <v>180673.74</v>
      </c>
      <c r="AW17" s="422">
        <v>75390.12</v>
      </c>
      <c r="AX17" s="422">
        <v>28118.98</v>
      </c>
      <c r="AY17" s="422">
        <v>464856.56</v>
      </c>
      <c r="AZ17" s="422">
        <v>5054136.9400000004</v>
      </c>
      <c r="BA17" s="422">
        <v>76309.399999999994</v>
      </c>
      <c r="BB17" s="422">
        <v>0</v>
      </c>
      <c r="BC17" s="422">
        <v>116245.94</v>
      </c>
    </row>
    <row r="18" spans="1:55">
      <c r="A18" s="425" t="s">
        <v>2343</v>
      </c>
      <c r="B18" s="425" t="s">
        <v>6025</v>
      </c>
      <c r="C18">
        <v>2965.95</v>
      </c>
      <c r="D18" s="422">
        <v>44134441.350000001</v>
      </c>
      <c r="E18" s="422">
        <v>32726374.600000001</v>
      </c>
      <c r="F18" s="423">
        <v>0.74151555109692102</v>
      </c>
      <c r="G18">
        <v>1</v>
      </c>
      <c r="H18" s="422">
        <v>500680.76</v>
      </c>
      <c r="I18" s="422">
        <v>11605921.98</v>
      </c>
      <c r="J18" s="422">
        <v>12106602.74</v>
      </c>
      <c r="K18" s="424">
        <v>0.9</v>
      </c>
      <c r="L18" s="422">
        <v>9771846.4299999997</v>
      </c>
      <c r="M18" s="422">
        <v>2341051.38</v>
      </c>
      <c r="N18" s="422">
        <v>1020023.84</v>
      </c>
      <c r="O18" s="422">
        <v>416561.13</v>
      </c>
      <c r="P18" s="422">
        <v>344198.83</v>
      </c>
      <c r="Q18" s="422">
        <v>685495</v>
      </c>
      <c r="R18" s="422">
        <v>228739.36</v>
      </c>
      <c r="S18" s="422">
        <v>395508.16</v>
      </c>
      <c r="T18" s="422">
        <v>461835.27</v>
      </c>
      <c r="U18" s="422">
        <v>286192.49</v>
      </c>
      <c r="V18" s="422">
        <v>677076.21</v>
      </c>
      <c r="W18" s="422">
        <v>586222.19999999995</v>
      </c>
      <c r="X18" s="422">
        <v>474590.16</v>
      </c>
      <c r="Y18" s="422">
        <v>17689340.460000001</v>
      </c>
      <c r="Z18" s="422">
        <v>264003.3</v>
      </c>
      <c r="AA18" s="422">
        <v>370743.75</v>
      </c>
      <c r="AB18" s="422">
        <v>1011388.95</v>
      </c>
      <c r="AC18" s="422">
        <v>100842.3</v>
      </c>
      <c r="AD18" s="422">
        <v>1693557.45</v>
      </c>
      <c r="AE18" s="422">
        <v>1251524.67</v>
      </c>
      <c r="AF18" s="422">
        <v>4695098.8499999996</v>
      </c>
      <c r="AG18" s="422">
        <v>3179498.4</v>
      </c>
      <c r="AH18" s="422">
        <v>8602149.9801000003</v>
      </c>
      <c r="AI18" s="422">
        <v>21168807.6501</v>
      </c>
      <c r="AJ18" s="422">
        <v>3185015.06</v>
      </c>
      <c r="AK18" s="422">
        <v>17983792.590100002</v>
      </c>
      <c r="AL18" s="422">
        <v>20850306.140099999</v>
      </c>
      <c r="AM18" s="422">
        <v>709491.87</v>
      </c>
      <c r="AN18" s="422">
        <v>709491.87</v>
      </c>
      <c r="AO18" s="422">
        <v>738677.63</v>
      </c>
      <c r="AP18" s="422">
        <v>738677.63</v>
      </c>
      <c r="AQ18" s="422">
        <v>74354.19</v>
      </c>
      <c r="AR18" s="422">
        <v>74354.19</v>
      </c>
      <c r="AS18" s="422">
        <v>77133.78</v>
      </c>
      <c r="AT18" s="422">
        <v>77133.78</v>
      </c>
      <c r="AU18" s="422">
        <v>93116.46</v>
      </c>
      <c r="AV18" s="422">
        <v>1461372.59</v>
      </c>
      <c r="AW18" s="422">
        <v>609790.07999999996</v>
      </c>
      <c r="AX18" s="422">
        <v>231200.56</v>
      </c>
      <c r="AY18" s="422">
        <v>5594794.6299999999</v>
      </c>
      <c r="AZ18" s="422">
        <v>44134441.350000001</v>
      </c>
      <c r="BA18" s="422">
        <v>3284423.43</v>
      </c>
      <c r="BB18" s="422">
        <v>66308.39</v>
      </c>
      <c r="BC18" s="422">
        <v>1396237.86</v>
      </c>
    </row>
    <row r="19" spans="1:55">
      <c r="A19" s="425" t="s">
        <v>2913</v>
      </c>
      <c r="B19" s="425" t="s">
        <v>6026</v>
      </c>
      <c r="C19">
        <v>327.86</v>
      </c>
      <c r="D19" s="422">
        <v>4657009.8600000003</v>
      </c>
      <c r="E19" s="422">
        <v>3243319.2</v>
      </c>
      <c r="F19" s="423">
        <v>0.69643812177799402</v>
      </c>
      <c r="G19">
        <v>1</v>
      </c>
      <c r="H19" s="422">
        <v>129242.31</v>
      </c>
      <c r="I19" s="422">
        <v>1621729.96</v>
      </c>
      <c r="J19" s="422">
        <v>1750972.27</v>
      </c>
      <c r="K19" s="424">
        <v>0.9</v>
      </c>
      <c r="L19" s="422">
        <v>1055624.6499999999</v>
      </c>
      <c r="M19" s="422">
        <v>254033.11</v>
      </c>
      <c r="N19" s="422">
        <v>111699.05</v>
      </c>
      <c r="O19" s="422">
        <v>45795.42</v>
      </c>
      <c r="P19" s="422">
        <v>35521.68</v>
      </c>
      <c r="Q19" s="422">
        <v>75351.87</v>
      </c>
      <c r="R19" s="422">
        <v>24900.74</v>
      </c>
      <c r="S19" s="422">
        <v>43494.3</v>
      </c>
      <c r="T19" s="422">
        <v>50726.16</v>
      </c>
      <c r="U19" s="422">
        <v>31315.89</v>
      </c>
      <c r="V19" s="422">
        <v>74367.38</v>
      </c>
      <c r="W19" s="422">
        <v>64388.34</v>
      </c>
      <c r="X19" s="422">
        <v>52191</v>
      </c>
      <c r="Y19" s="422">
        <v>1919409.59</v>
      </c>
      <c r="Z19" s="422">
        <v>29290.5</v>
      </c>
      <c r="AA19" s="422">
        <v>40982.5</v>
      </c>
      <c r="AB19" s="422">
        <v>111800.26</v>
      </c>
      <c r="AC19" s="422">
        <v>11147.24</v>
      </c>
      <c r="AD19" s="422">
        <v>187208.06</v>
      </c>
      <c r="AE19" s="422">
        <v>140887.32999999999</v>
      </c>
      <c r="AF19" s="422">
        <v>519002.38</v>
      </c>
      <c r="AG19" s="422">
        <v>351465.92</v>
      </c>
      <c r="AH19" s="422">
        <v>895444.93188000005</v>
      </c>
      <c r="AI19" s="422">
        <v>2287229.12188</v>
      </c>
      <c r="AJ19" s="422">
        <v>352075.73</v>
      </c>
      <c r="AK19" s="422">
        <v>1935153.39188</v>
      </c>
      <c r="AL19" s="422">
        <v>2252021.5418799999</v>
      </c>
      <c r="AM19" s="422">
        <v>56981.71</v>
      </c>
      <c r="AN19" s="422">
        <v>56981.71</v>
      </c>
      <c r="AO19" s="422">
        <v>59066.41</v>
      </c>
      <c r="AP19" s="422">
        <v>59066.41</v>
      </c>
      <c r="AQ19" s="422">
        <v>0</v>
      </c>
      <c r="AR19" s="422">
        <v>0</v>
      </c>
      <c r="AS19" s="422">
        <v>0</v>
      </c>
      <c r="AT19" s="422">
        <v>0</v>
      </c>
      <c r="AU19" s="422">
        <v>0</v>
      </c>
      <c r="AV19" s="422">
        <v>161216.56</v>
      </c>
      <c r="AW19" s="422">
        <v>67271.179999999993</v>
      </c>
      <c r="AX19" s="422">
        <v>24994.65</v>
      </c>
      <c r="AY19" s="422">
        <v>485578.63</v>
      </c>
      <c r="AZ19" s="422">
        <v>4657009.8600000003</v>
      </c>
      <c r="BA19" s="422">
        <v>210105.5</v>
      </c>
      <c r="BB19" s="422">
        <v>0</v>
      </c>
      <c r="BC19" s="422">
        <v>174368.84</v>
      </c>
    </row>
    <row r="20" spans="1:55">
      <c r="A20" s="425" t="s">
        <v>2208</v>
      </c>
      <c r="B20" s="425" t="s">
        <v>6027</v>
      </c>
      <c r="C20">
        <v>300.55</v>
      </c>
      <c r="D20" s="422">
        <v>4253484.41</v>
      </c>
      <c r="E20" s="422">
        <v>4127797.5</v>
      </c>
      <c r="F20" s="423">
        <v>0.97045083562443302</v>
      </c>
      <c r="G20">
        <v>3</v>
      </c>
      <c r="H20" s="422">
        <v>5568.75</v>
      </c>
      <c r="I20" s="422">
        <v>1704141.54</v>
      </c>
      <c r="J20" s="422">
        <v>1709710.29</v>
      </c>
      <c r="K20" s="424">
        <v>0.9</v>
      </c>
      <c r="L20" s="422">
        <v>969167.5</v>
      </c>
      <c r="M20" s="422">
        <v>235928.25</v>
      </c>
      <c r="N20" s="422">
        <v>103032.51</v>
      </c>
      <c r="O20" s="422">
        <v>41080.769999999997</v>
      </c>
      <c r="P20" s="422">
        <v>33237.81</v>
      </c>
      <c r="Q20" s="422">
        <v>69561.66</v>
      </c>
      <c r="R20" s="422">
        <v>22005.3</v>
      </c>
      <c r="S20" s="422">
        <v>40014.75</v>
      </c>
      <c r="T20" s="422">
        <v>45426.42</v>
      </c>
      <c r="U20" s="422">
        <v>28706.23</v>
      </c>
      <c r="V20" s="422">
        <v>66597.66</v>
      </c>
      <c r="W20" s="422">
        <v>57661.2</v>
      </c>
      <c r="X20" s="422">
        <v>48015.72</v>
      </c>
      <c r="Y20" s="422">
        <v>1760435.78</v>
      </c>
      <c r="Z20" s="422">
        <v>26622</v>
      </c>
      <c r="AA20" s="422">
        <v>37568.75</v>
      </c>
      <c r="AB20" s="422">
        <v>102487.55</v>
      </c>
      <c r="AC20" s="422">
        <v>10218.700000000001</v>
      </c>
      <c r="AD20" s="422">
        <v>85807.01</v>
      </c>
      <c r="AE20" s="422">
        <v>132782.06</v>
      </c>
      <c r="AF20" s="422">
        <v>475770.65</v>
      </c>
      <c r="AG20" s="422">
        <v>322189.59999999998</v>
      </c>
      <c r="AH20" s="422">
        <v>837387.22589999996</v>
      </c>
      <c r="AI20" s="422">
        <v>2030833.5459</v>
      </c>
      <c r="AJ20" s="422">
        <v>322748.62</v>
      </c>
      <c r="AK20" s="422">
        <v>1708084.9258999999</v>
      </c>
      <c r="AL20" s="422">
        <v>1998558.6758999999</v>
      </c>
      <c r="AM20" s="422">
        <v>63930.7</v>
      </c>
      <c r="AN20" s="422">
        <v>63930.7</v>
      </c>
      <c r="AO20" s="422">
        <v>66710.3</v>
      </c>
      <c r="AP20" s="422">
        <v>66710.3</v>
      </c>
      <c r="AQ20" s="422">
        <v>0</v>
      </c>
      <c r="AR20" s="422">
        <v>0</v>
      </c>
      <c r="AS20" s="422">
        <v>0</v>
      </c>
      <c r="AT20" s="422">
        <v>0</v>
      </c>
      <c r="AU20" s="422">
        <v>0</v>
      </c>
      <c r="AV20" s="422">
        <v>148013.48000000001</v>
      </c>
      <c r="AW20" s="422">
        <v>61761.9</v>
      </c>
      <c r="AX20" s="422">
        <v>23432.49</v>
      </c>
      <c r="AY20" s="422">
        <v>494489.87</v>
      </c>
      <c r="AZ20" s="422">
        <v>4253484.41</v>
      </c>
      <c r="BA20" s="422">
        <v>275088.42</v>
      </c>
      <c r="BB20" s="422">
        <v>0</v>
      </c>
      <c r="BC20" s="422">
        <v>149363.65</v>
      </c>
    </row>
    <row r="21" spans="1:55">
      <c r="A21" s="425" t="s">
        <v>2901</v>
      </c>
      <c r="B21" s="425" t="s">
        <v>6028</v>
      </c>
      <c r="C21">
        <v>1106.25</v>
      </c>
      <c r="D21" s="422">
        <v>16212381.939999999</v>
      </c>
      <c r="E21" s="422">
        <v>11897169.369999999</v>
      </c>
      <c r="F21" s="423">
        <v>0.73383229028466901</v>
      </c>
      <c r="G21">
        <v>1</v>
      </c>
      <c r="H21" s="422">
        <v>232623.4</v>
      </c>
      <c r="I21" s="422">
        <v>6337137.5300000003</v>
      </c>
      <c r="J21" s="422">
        <v>6569760.9299999997</v>
      </c>
      <c r="K21" s="424">
        <v>0.9</v>
      </c>
      <c r="L21" s="422">
        <v>3631052.29</v>
      </c>
      <c r="M21" s="422">
        <v>885641.83</v>
      </c>
      <c r="N21" s="422">
        <v>382212.41</v>
      </c>
      <c r="O21" s="422">
        <v>154339.24</v>
      </c>
      <c r="P21" s="422">
        <v>124930.23</v>
      </c>
      <c r="Q21" s="422">
        <v>260293.64</v>
      </c>
      <c r="R21" s="422">
        <v>83967.61</v>
      </c>
      <c r="S21" s="422">
        <v>148170.57999999999</v>
      </c>
      <c r="T21" s="422">
        <v>170349.07</v>
      </c>
      <c r="U21" s="422">
        <v>106416.05</v>
      </c>
      <c r="V21" s="422">
        <v>249741.22</v>
      </c>
      <c r="W21" s="422">
        <v>216229.5</v>
      </c>
      <c r="X21" s="422">
        <v>177797.34</v>
      </c>
      <c r="Y21" s="422">
        <v>6591141.0099999998</v>
      </c>
      <c r="Z21" s="422">
        <v>99112.5</v>
      </c>
      <c r="AA21" s="422">
        <v>138281.25</v>
      </c>
      <c r="AB21" s="422">
        <v>377231.25</v>
      </c>
      <c r="AC21" s="422">
        <v>37612.5</v>
      </c>
      <c r="AD21" s="422">
        <v>631668.75</v>
      </c>
      <c r="AE21" s="422">
        <v>498397.25</v>
      </c>
      <c r="AF21" s="422">
        <v>1751193.75</v>
      </c>
      <c r="AG21" s="422">
        <v>1185900</v>
      </c>
      <c r="AH21" s="422">
        <v>3139003.0214999998</v>
      </c>
      <c r="AI21" s="422">
        <v>7858400.2714999998</v>
      </c>
      <c r="AJ21" s="422">
        <v>1187957.6200000001</v>
      </c>
      <c r="AK21" s="422">
        <v>6670442.6514999997</v>
      </c>
      <c r="AL21" s="422">
        <v>7739604.5015000002</v>
      </c>
      <c r="AM21" s="422">
        <v>234180.96</v>
      </c>
      <c r="AN21" s="422">
        <v>234180.96</v>
      </c>
      <c r="AO21" s="422">
        <v>243909.54</v>
      </c>
      <c r="AP21" s="422">
        <v>243909.54</v>
      </c>
      <c r="AQ21" s="422">
        <v>12508.18</v>
      </c>
      <c r="AR21" s="422">
        <v>12508.18</v>
      </c>
      <c r="AS21" s="422">
        <v>13203.08</v>
      </c>
      <c r="AT21" s="422">
        <v>13203.08</v>
      </c>
      <c r="AU21" s="422">
        <v>15982.67</v>
      </c>
      <c r="AV21" s="422">
        <v>544800.81000000006</v>
      </c>
      <c r="AW21" s="422">
        <v>227330.2</v>
      </c>
      <c r="AX21" s="422">
        <v>85919.13</v>
      </c>
      <c r="AY21" s="422">
        <v>1881636.33</v>
      </c>
      <c r="AZ21" s="422">
        <v>16212381.939999999</v>
      </c>
      <c r="BA21" s="422">
        <v>927334.13</v>
      </c>
      <c r="BB21" s="422">
        <v>2536.11</v>
      </c>
      <c r="BC21" s="422">
        <v>582979.61</v>
      </c>
    </row>
    <row r="22" spans="1:55">
      <c r="A22" s="425" t="s">
        <v>3426</v>
      </c>
      <c r="B22" s="425" t="s">
        <v>6029</v>
      </c>
      <c r="C22">
        <v>461.64</v>
      </c>
      <c r="D22" s="422">
        <v>6696778.3499999996</v>
      </c>
      <c r="E22" s="422">
        <v>5371102.71</v>
      </c>
      <c r="F22" s="423">
        <v>0.80204277777836297</v>
      </c>
      <c r="G22">
        <v>2</v>
      </c>
      <c r="H22" s="422">
        <v>27006.15</v>
      </c>
      <c r="I22" s="422">
        <v>2334504.29</v>
      </c>
      <c r="J22" s="422">
        <v>2361510.44</v>
      </c>
      <c r="K22" s="424">
        <v>0.9</v>
      </c>
      <c r="L22" s="422">
        <v>1511397.27</v>
      </c>
      <c r="M22" s="422">
        <v>363184.67</v>
      </c>
      <c r="N22" s="422">
        <v>158569.65</v>
      </c>
      <c r="O22" s="422">
        <v>63545.03</v>
      </c>
      <c r="P22" s="422">
        <v>51717.2</v>
      </c>
      <c r="Q22" s="422">
        <v>104868.36</v>
      </c>
      <c r="R22" s="422">
        <v>34745.22</v>
      </c>
      <c r="S22" s="422">
        <v>61471.94</v>
      </c>
      <c r="T22" s="422">
        <v>70410.95</v>
      </c>
      <c r="U22" s="422">
        <v>44074.22</v>
      </c>
      <c r="V22" s="422">
        <v>103226.37</v>
      </c>
      <c r="W22" s="422">
        <v>89374.86</v>
      </c>
      <c r="X22" s="422">
        <v>73763.28</v>
      </c>
      <c r="Y22" s="422">
        <v>2730349.02</v>
      </c>
      <c r="Z22" s="422">
        <v>41105.699999999997</v>
      </c>
      <c r="AA22" s="422">
        <v>57705</v>
      </c>
      <c r="AB22" s="422">
        <v>157419.24</v>
      </c>
      <c r="AC22" s="422">
        <v>15695.76</v>
      </c>
      <c r="AD22" s="422">
        <v>263596.44</v>
      </c>
      <c r="AE22" s="422">
        <v>195754.37</v>
      </c>
      <c r="AF22" s="422">
        <v>730776.12</v>
      </c>
      <c r="AG22" s="422">
        <v>494878.08</v>
      </c>
      <c r="AH22" s="422">
        <v>1295966.79312</v>
      </c>
      <c r="AI22" s="422">
        <v>3252897.50312</v>
      </c>
      <c r="AJ22" s="422">
        <v>495736.73</v>
      </c>
      <c r="AK22" s="422">
        <v>2757160.77312</v>
      </c>
      <c r="AL22" s="422">
        <v>3203323.8231199998</v>
      </c>
      <c r="AM22" s="422">
        <v>97285.86</v>
      </c>
      <c r="AN22" s="422">
        <v>97285.86</v>
      </c>
      <c r="AO22" s="422">
        <v>101455.25</v>
      </c>
      <c r="AP22" s="422">
        <v>101455.25</v>
      </c>
      <c r="AQ22" s="422">
        <v>1389.79</v>
      </c>
      <c r="AR22" s="422">
        <v>1389.79</v>
      </c>
      <c r="AS22" s="422">
        <v>1389.79</v>
      </c>
      <c r="AT22" s="422">
        <v>1389.79</v>
      </c>
      <c r="AU22" s="422">
        <v>2084.69</v>
      </c>
      <c r="AV22" s="422">
        <v>227231.97</v>
      </c>
      <c r="AW22" s="422">
        <v>94817.57</v>
      </c>
      <c r="AX22" s="422">
        <v>35929.81</v>
      </c>
      <c r="AY22" s="422">
        <v>763105.42</v>
      </c>
      <c r="AZ22" s="422">
        <v>6696778.3499999996</v>
      </c>
      <c r="BA22" s="422">
        <v>422806.57</v>
      </c>
      <c r="BB22" s="422">
        <v>189.05</v>
      </c>
      <c r="BC22" s="422">
        <v>167534.42000000001</v>
      </c>
    </row>
    <row r="23" spans="1:55">
      <c r="A23" s="425" t="s">
        <v>3462</v>
      </c>
      <c r="B23" s="425" t="s">
        <v>6030</v>
      </c>
      <c r="C23">
        <v>513.79</v>
      </c>
      <c r="D23" s="422">
        <v>7333530.8300000001</v>
      </c>
      <c r="E23" s="422">
        <v>5812755.7300000004</v>
      </c>
      <c r="F23" s="423">
        <v>0.79262716210603301</v>
      </c>
      <c r="G23">
        <v>2</v>
      </c>
      <c r="H23" s="422">
        <v>36761.42</v>
      </c>
      <c r="I23" s="422">
        <v>3067590.23</v>
      </c>
      <c r="J23" s="422">
        <v>3104351.65</v>
      </c>
      <c r="K23" s="424">
        <v>0.9</v>
      </c>
      <c r="L23" s="422">
        <v>1648129.96</v>
      </c>
      <c r="M23" s="422">
        <v>399275.54</v>
      </c>
      <c r="N23" s="422">
        <v>176181.25</v>
      </c>
      <c r="O23" s="422">
        <v>71206.66</v>
      </c>
      <c r="P23" s="422">
        <v>55866.5</v>
      </c>
      <c r="Q23" s="422">
        <v>121187.25</v>
      </c>
      <c r="R23" s="422">
        <v>39377.910000000003</v>
      </c>
      <c r="S23" s="422">
        <v>68431.03</v>
      </c>
      <c r="T23" s="422">
        <v>78739.12</v>
      </c>
      <c r="U23" s="422">
        <v>49003.57</v>
      </c>
      <c r="V23" s="422">
        <v>115435.94</v>
      </c>
      <c r="W23" s="422">
        <v>99946.08</v>
      </c>
      <c r="X23" s="422">
        <v>82113.84</v>
      </c>
      <c r="Y23" s="422">
        <v>3004894.65</v>
      </c>
      <c r="Z23" s="422">
        <v>45941.4</v>
      </c>
      <c r="AA23" s="422">
        <v>64223.75</v>
      </c>
      <c r="AB23" s="422">
        <v>175202.39</v>
      </c>
      <c r="AC23" s="422">
        <v>17468.86</v>
      </c>
      <c r="AD23" s="422">
        <v>293374.09000000003</v>
      </c>
      <c r="AE23" s="422">
        <v>226851.72</v>
      </c>
      <c r="AF23" s="422">
        <v>813329.57</v>
      </c>
      <c r="AG23" s="422">
        <v>550782.88</v>
      </c>
      <c r="AH23" s="422">
        <v>1410557.0518199999</v>
      </c>
      <c r="AI23" s="422">
        <v>3597731.7118199999</v>
      </c>
      <c r="AJ23" s="422">
        <v>551738.52</v>
      </c>
      <c r="AK23" s="422">
        <v>3045993.1918199998</v>
      </c>
      <c r="AL23" s="422">
        <v>3542557.85182</v>
      </c>
      <c r="AM23" s="422">
        <v>95201.16</v>
      </c>
      <c r="AN23" s="422">
        <v>95201.16</v>
      </c>
      <c r="AO23" s="422">
        <v>98675.65</v>
      </c>
      <c r="AP23" s="422">
        <v>98675.65</v>
      </c>
      <c r="AQ23" s="422">
        <v>0</v>
      </c>
      <c r="AR23" s="422">
        <v>0</v>
      </c>
      <c r="AS23" s="422">
        <v>0</v>
      </c>
      <c r="AT23" s="422">
        <v>0</v>
      </c>
      <c r="AU23" s="422">
        <v>0</v>
      </c>
      <c r="AV23" s="422">
        <v>252943.23</v>
      </c>
      <c r="AW23" s="422">
        <v>105546.16</v>
      </c>
      <c r="AX23" s="422">
        <v>39835.230000000003</v>
      </c>
      <c r="AY23" s="422">
        <v>786078.24</v>
      </c>
      <c r="AZ23" s="422">
        <v>7333530.8300000001</v>
      </c>
      <c r="BA23" s="422">
        <v>298986.01</v>
      </c>
      <c r="BB23" s="422">
        <v>0</v>
      </c>
      <c r="BC23" s="422">
        <v>257688.58</v>
      </c>
    </row>
    <row r="24" spans="1:55">
      <c r="A24" s="425" t="s">
        <v>3124</v>
      </c>
      <c r="B24" s="425" t="s">
        <v>6031</v>
      </c>
      <c r="C24">
        <v>163.19999999999999</v>
      </c>
      <c r="D24" s="422">
        <v>2262517.19</v>
      </c>
      <c r="E24" s="422">
        <v>2377929.38</v>
      </c>
      <c r="F24" s="423">
        <v>1.05101052513992</v>
      </c>
      <c r="G24">
        <v>4</v>
      </c>
      <c r="H24" s="422">
        <v>151.59</v>
      </c>
      <c r="I24" s="422">
        <v>1014943.91</v>
      </c>
      <c r="J24" s="422">
        <v>1015095.5</v>
      </c>
      <c r="K24" s="424">
        <v>0.9</v>
      </c>
      <c r="L24" s="422">
        <v>519322.7</v>
      </c>
      <c r="M24" s="422">
        <v>127962.26</v>
      </c>
      <c r="N24" s="422">
        <v>55503.27</v>
      </c>
      <c r="O24" s="422">
        <v>22013.87</v>
      </c>
      <c r="P24" s="422">
        <v>17452.099999999999</v>
      </c>
      <c r="Q24" s="422">
        <v>38654.17</v>
      </c>
      <c r="R24" s="422">
        <v>12160.82</v>
      </c>
      <c r="S24" s="422">
        <v>21457.18</v>
      </c>
      <c r="T24" s="422">
        <v>24227.42</v>
      </c>
      <c r="U24" s="422">
        <v>15367.98</v>
      </c>
      <c r="V24" s="422">
        <v>35518.75</v>
      </c>
      <c r="W24" s="422">
        <v>30752.639999999999</v>
      </c>
      <c r="X24" s="422">
        <v>25747.56</v>
      </c>
      <c r="Y24" s="422">
        <v>946140.72</v>
      </c>
      <c r="Z24" s="422">
        <v>14575.5</v>
      </c>
      <c r="AA24" s="422">
        <v>20400</v>
      </c>
      <c r="AB24" s="422">
        <v>55651.199999999997</v>
      </c>
      <c r="AC24" s="422">
        <v>5548.8</v>
      </c>
      <c r="AD24" s="422">
        <v>46593.59</v>
      </c>
      <c r="AE24" s="422">
        <v>76071.289999999994</v>
      </c>
      <c r="AF24" s="422">
        <v>258345.60000000001</v>
      </c>
      <c r="AG24" s="422">
        <v>174950.39999999999</v>
      </c>
      <c r="AH24" s="422">
        <v>442045.66560000001</v>
      </c>
      <c r="AI24" s="422">
        <v>1094182.0456000001</v>
      </c>
      <c r="AJ24" s="422">
        <v>175253.95</v>
      </c>
      <c r="AK24" s="422">
        <v>918928.0956</v>
      </c>
      <c r="AL24" s="422">
        <v>1076656.6455999999</v>
      </c>
      <c r="AM24" s="422">
        <v>27795.96</v>
      </c>
      <c r="AN24" s="422">
        <v>27795.96</v>
      </c>
      <c r="AO24" s="422">
        <v>29185.75</v>
      </c>
      <c r="AP24" s="422">
        <v>29185.75</v>
      </c>
      <c r="AQ24" s="422">
        <v>0</v>
      </c>
      <c r="AR24" s="422">
        <v>0</v>
      </c>
      <c r="AS24" s="422">
        <v>0</v>
      </c>
      <c r="AT24" s="422">
        <v>0</v>
      </c>
      <c r="AU24" s="422">
        <v>0</v>
      </c>
      <c r="AV24" s="422">
        <v>79913.38</v>
      </c>
      <c r="AW24" s="422">
        <v>33345.629999999997</v>
      </c>
      <c r="AX24" s="422">
        <v>12497.32</v>
      </c>
      <c r="AY24" s="422">
        <v>239719.75</v>
      </c>
      <c r="AZ24" s="422">
        <v>2262517.19</v>
      </c>
      <c r="BA24" s="422">
        <v>196010.59</v>
      </c>
      <c r="BB24" s="422">
        <v>27.78</v>
      </c>
      <c r="BC24" s="422">
        <v>74684.91</v>
      </c>
    </row>
    <row r="25" spans="1:55">
      <c r="A25" s="425"/>
      <c r="B25" s="425" t="s">
        <v>6032</v>
      </c>
      <c r="C25">
        <v>96.65</v>
      </c>
      <c r="D25" s="422">
        <v>1502654.29</v>
      </c>
      <c r="E25" s="422">
        <v>1103764.1399999999</v>
      </c>
      <c r="F25" s="423">
        <v>0.734542966632731</v>
      </c>
      <c r="G25">
        <v>1</v>
      </c>
      <c r="H25" s="422">
        <v>25175.59</v>
      </c>
      <c r="I25" s="422">
        <v>953498.72</v>
      </c>
      <c r="J25" s="422">
        <v>978674.31</v>
      </c>
      <c r="K25" s="424">
        <v>0.9</v>
      </c>
      <c r="L25" s="422">
        <v>321891.89</v>
      </c>
      <c r="M25" s="422">
        <v>107286.56</v>
      </c>
      <c r="N25" s="422">
        <v>36613.29</v>
      </c>
      <c r="O25" s="422">
        <v>12204.43</v>
      </c>
      <c r="P25" s="422">
        <v>10602.7</v>
      </c>
      <c r="Q25" s="422">
        <v>30726.639999999999</v>
      </c>
      <c r="R25" s="422">
        <v>6949.04</v>
      </c>
      <c r="S25" s="422">
        <v>13918.17</v>
      </c>
      <c r="T25" s="422">
        <v>12113.71</v>
      </c>
      <c r="U25" s="422">
        <v>9278.7800000000007</v>
      </c>
      <c r="V25" s="422">
        <v>17759.37</v>
      </c>
      <c r="W25" s="422">
        <v>15376.32</v>
      </c>
      <c r="X25" s="422">
        <v>16701.12</v>
      </c>
      <c r="Y25" s="422">
        <v>611422.02</v>
      </c>
      <c r="Z25" s="422">
        <v>8698.5</v>
      </c>
      <c r="AA25" s="422">
        <v>12081.25</v>
      </c>
      <c r="AB25" s="422">
        <v>32957.65</v>
      </c>
      <c r="AC25" s="422">
        <v>3286.1</v>
      </c>
      <c r="AD25" s="422">
        <v>55187.15</v>
      </c>
      <c r="AE25" s="422">
        <v>96166.75</v>
      </c>
      <c r="AF25" s="422">
        <v>152996.95000000001</v>
      </c>
      <c r="AG25" s="422">
        <v>103608.8</v>
      </c>
      <c r="AH25" s="422">
        <v>282714.25170000002</v>
      </c>
      <c r="AI25" s="422">
        <v>747697.40170000005</v>
      </c>
      <c r="AJ25" s="422">
        <v>103788.56</v>
      </c>
      <c r="AK25" s="422">
        <v>643908.84169999999</v>
      </c>
      <c r="AL25" s="422">
        <v>737318.54169999994</v>
      </c>
      <c r="AM25" s="422">
        <v>19457.169999999998</v>
      </c>
      <c r="AN25" s="422">
        <v>19457.169999999998</v>
      </c>
      <c r="AO25" s="422">
        <v>20152.07</v>
      </c>
      <c r="AP25" s="422">
        <v>20152.07</v>
      </c>
      <c r="AQ25" s="422">
        <v>0</v>
      </c>
      <c r="AR25" s="422">
        <v>0</v>
      </c>
      <c r="AS25" s="422">
        <v>0</v>
      </c>
      <c r="AT25" s="422">
        <v>0</v>
      </c>
      <c r="AU25" s="422">
        <v>694.89</v>
      </c>
      <c r="AV25" s="422">
        <v>47253.13</v>
      </c>
      <c r="AW25" s="422">
        <v>19717.41</v>
      </c>
      <c r="AX25" s="422">
        <v>7029.74</v>
      </c>
      <c r="AY25" s="422">
        <v>153913.65</v>
      </c>
      <c r="AZ25" s="422">
        <v>1502654.29</v>
      </c>
      <c r="BA25" s="422">
        <v>61781.08</v>
      </c>
      <c r="BB25" s="422">
        <v>74.5</v>
      </c>
      <c r="BC25" s="422">
        <v>32823.56</v>
      </c>
    </row>
    <row r="26" spans="1:55">
      <c r="A26" s="425"/>
      <c r="B26" s="425" t="s">
        <v>6033</v>
      </c>
      <c r="C26">
        <v>37</v>
      </c>
      <c r="D26" s="422">
        <v>486201.88</v>
      </c>
      <c r="E26" s="422">
        <v>484951.63</v>
      </c>
      <c r="F26" s="423">
        <v>0.99742853729812797</v>
      </c>
      <c r="G26">
        <v>3</v>
      </c>
      <c r="H26" s="422">
        <v>636.54</v>
      </c>
      <c r="I26" s="422">
        <v>436331.45</v>
      </c>
      <c r="J26" s="422">
        <v>436967.99</v>
      </c>
      <c r="K26" s="424">
        <v>0.9</v>
      </c>
      <c r="L26" s="422">
        <v>106042.16</v>
      </c>
      <c r="M26" s="422">
        <v>21208.42</v>
      </c>
      <c r="N26" s="422">
        <v>11855.64</v>
      </c>
      <c r="O26" s="422">
        <v>5269.17</v>
      </c>
      <c r="P26" s="422">
        <v>3767.32</v>
      </c>
      <c r="Q26" s="422">
        <v>9737.02</v>
      </c>
      <c r="R26" s="422">
        <v>2316.34</v>
      </c>
      <c r="S26" s="422">
        <v>4639.3900000000003</v>
      </c>
      <c r="T26" s="422">
        <v>6056.85</v>
      </c>
      <c r="U26" s="422">
        <v>3479.54</v>
      </c>
      <c r="V26" s="422">
        <v>8879.68</v>
      </c>
      <c r="W26" s="422">
        <v>7688.16</v>
      </c>
      <c r="X26" s="422">
        <v>5567.04</v>
      </c>
      <c r="Y26" s="422">
        <v>196506.73</v>
      </c>
      <c r="Z26" s="422">
        <v>3330</v>
      </c>
      <c r="AA26" s="422">
        <v>4625</v>
      </c>
      <c r="AB26" s="422">
        <v>12617</v>
      </c>
      <c r="AC26" s="422">
        <v>1258</v>
      </c>
      <c r="AD26" s="422">
        <v>10563.5</v>
      </c>
      <c r="AE26" s="422">
        <v>10693</v>
      </c>
      <c r="AF26" s="422">
        <v>58571</v>
      </c>
      <c r="AG26" s="422">
        <v>39664</v>
      </c>
      <c r="AH26" s="422">
        <v>95211.467999999993</v>
      </c>
      <c r="AI26" s="422">
        <v>236532.96799999999</v>
      </c>
      <c r="AJ26" s="422">
        <v>39732.82</v>
      </c>
      <c r="AK26" s="422">
        <v>196800.14799999999</v>
      </c>
      <c r="AL26" s="422">
        <v>232559.67800000001</v>
      </c>
      <c r="AM26" s="422">
        <v>6948.99</v>
      </c>
      <c r="AN26" s="422">
        <v>6948.99</v>
      </c>
      <c r="AO26" s="422">
        <v>7643.88</v>
      </c>
      <c r="AP26" s="422">
        <v>7643.88</v>
      </c>
      <c r="AQ26" s="422">
        <v>0</v>
      </c>
      <c r="AR26" s="422">
        <v>0</v>
      </c>
      <c r="AS26" s="422">
        <v>0</v>
      </c>
      <c r="AT26" s="422">
        <v>0</v>
      </c>
      <c r="AU26" s="422">
        <v>0</v>
      </c>
      <c r="AV26" s="422">
        <v>18067.37</v>
      </c>
      <c r="AW26" s="422">
        <v>7539.01</v>
      </c>
      <c r="AX26" s="422">
        <v>2343.2399999999998</v>
      </c>
      <c r="AY26" s="422">
        <v>57135.360000000001</v>
      </c>
      <c r="AZ26" s="422">
        <v>486201.88</v>
      </c>
      <c r="BA26" s="422">
        <v>334.19</v>
      </c>
      <c r="BB26" s="422">
        <v>0.33</v>
      </c>
      <c r="BC26" s="422">
        <v>186.83</v>
      </c>
    </row>
    <row r="27" spans="1:55">
      <c r="A27" s="425" t="s">
        <v>2686</v>
      </c>
      <c r="B27" s="425" t="s">
        <v>6034</v>
      </c>
      <c r="C27">
        <v>304.61</v>
      </c>
      <c r="D27" s="422">
        <v>4433440.09</v>
      </c>
      <c r="E27" s="422">
        <v>4056297.83</v>
      </c>
      <c r="F27" s="423">
        <v>0.91493236576024195</v>
      </c>
      <c r="G27">
        <v>3</v>
      </c>
      <c r="H27" s="422">
        <v>5804.36</v>
      </c>
      <c r="I27" s="422">
        <v>2289348.13</v>
      </c>
      <c r="J27" s="422">
        <v>2295152.4900000002</v>
      </c>
      <c r="K27" s="424">
        <v>0.9</v>
      </c>
      <c r="L27" s="422">
        <v>989627.01</v>
      </c>
      <c r="M27" s="422">
        <v>245205.74</v>
      </c>
      <c r="N27" s="422">
        <v>104870.45</v>
      </c>
      <c r="O27" s="422">
        <v>41947.67</v>
      </c>
      <c r="P27" s="422">
        <v>33873.57</v>
      </c>
      <c r="Q27" s="422">
        <v>72909.14</v>
      </c>
      <c r="R27" s="422">
        <v>23163.48</v>
      </c>
      <c r="S27" s="422">
        <v>40594.68</v>
      </c>
      <c r="T27" s="422">
        <v>46183.519999999997</v>
      </c>
      <c r="U27" s="422">
        <v>28996.2</v>
      </c>
      <c r="V27" s="422">
        <v>67707.62</v>
      </c>
      <c r="W27" s="422">
        <v>58622.22</v>
      </c>
      <c r="X27" s="422">
        <v>48711.6</v>
      </c>
      <c r="Y27" s="422">
        <v>1802412.9</v>
      </c>
      <c r="Z27" s="422">
        <v>27070.2</v>
      </c>
      <c r="AA27" s="422">
        <v>38076.25</v>
      </c>
      <c r="AB27" s="422">
        <v>103872.01</v>
      </c>
      <c r="AC27" s="422">
        <v>10356.74</v>
      </c>
      <c r="AD27" s="422">
        <v>173932.31</v>
      </c>
      <c r="AE27" s="422">
        <v>143373.70000000001</v>
      </c>
      <c r="AF27" s="422">
        <v>482197.63</v>
      </c>
      <c r="AG27" s="422">
        <v>326541.92</v>
      </c>
      <c r="AH27" s="422">
        <v>855313.56438</v>
      </c>
      <c r="AI27" s="422">
        <v>2160734.3243800001</v>
      </c>
      <c r="AJ27" s="422">
        <v>327108.49</v>
      </c>
      <c r="AK27" s="422">
        <v>1833625.8343799999</v>
      </c>
      <c r="AL27" s="422">
        <v>2128023.47438</v>
      </c>
      <c r="AM27" s="422">
        <v>65320.5</v>
      </c>
      <c r="AN27" s="422">
        <v>65320.5</v>
      </c>
      <c r="AO27" s="422">
        <v>68100.100000000006</v>
      </c>
      <c r="AP27" s="422">
        <v>68100.100000000006</v>
      </c>
      <c r="AQ27" s="422">
        <v>0</v>
      </c>
      <c r="AR27" s="422">
        <v>0</v>
      </c>
      <c r="AS27" s="422">
        <v>0</v>
      </c>
      <c r="AT27" s="422">
        <v>0</v>
      </c>
      <c r="AU27" s="422">
        <v>0</v>
      </c>
      <c r="AV27" s="422">
        <v>150098.18</v>
      </c>
      <c r="AW27" s="422">
        <v>62631.79</v>
      </c>
      <c r="AX27" s="422">
        <v>23432.49</v>
      </c>
      <c r="AY27" s="422">
        <v>503003.66</v>
      </c>
      <c r="AZ27" s="422">
        <v>4433440.09</v>
      </c>
      <c r="BA27" s="422">
        <v>248718.69</v>
      </c>
      <c r="BB27" s="422">
        <v>0</v>
      </c>
      <c r="BC27" s="422">
        <v>144219.62</v>
      </c>
    </row>
    <row r="28" spans="1:55">
      <c r="A28" s="425" t="s">
        <v>1592</v>
      </c>
      <c r="B28" s="425" t="s">
        <v>6035</v>
      </c>
      <c r="C28">
        <v>1473.54</v>
      </c>
      <c r="D28" s="422">
        <v>21027591.100000001</v>
      </c>
      <c r="E28" s="422">
        <v>17099818.07</v>
      </c>
      <c r="F28" s="423">
        <v>0.81320860714283105</v>
      </c>
      <c r="G28">
        <v>2</v>
      </c>
      <c r="H28" s="422">
        <v>83018.23</v>
      </c>
      <c r="I28" s="422">
        <v>8744448.6099999994</v>
      </c>
      <c r="J28" s="422">
        <v>8827466.8399999999</v>
      </c>
      <c r="K28" s="424">
        <v>0.9</v>
      </c>
      <c r="L28" s="422">
        <v>4694694.95</v>
      </c>
      <c r="M28" s="422">
        <v>1149107.76</v>
      </c>
      <c r="N28" s="422">
        <v>508888.48</v>
      </c>
      <c r="O28" s="422">
        <v>205820.37</v>
      </c>
      <c r="P28" s="422">
        <v>159420.54</v>
      </c>
      <c r="Q28" s="422">
        <v>351155.8</v>
      </c>
      <c r="R28" s="422">
        <v>112921.96</v>
      </c>
      <c r="S28" s="422">
        <v>197174.16</v>
      </c>
      <c r="T28" s="422">
        <v>227132.1</v>
      </c>
      <c r="U28" s="422">
        <v>141791.41</v>
      </c>
      <c r="V28" s="422">
        <v>332988.3</v>
      </c>
      <c r="W28" s="422">
        <v>288306</v>
      </c>
      <c r="X28" s="422">
        <v>236599.2</v>
      </c>
      <c r="Y28" s="422">
        <v>8606001.0299999993</v>
      </c>
      <c r="Z28" s="422">
        <v>131036.4</v>
      </c>
      <c r="AA28" s="422">
        <v>184192.5</v>
      </c>
      <c r="AB28" s="422">
        <v>502477.14</v>
      </c>
      <c r="AC28" s="422">
        <v>50100.36</v>
      </c>
      <c r="AD28" s="422">
        <v>841391.34</v>
      </c>
      <c r="AE28" s="422">
        <v>667770.74</v>
      </c>
      <c r="AF28" s="422">
        <v>2332613.8199999998</v>
      </c>
      <c r="AG28" s="422">
        <v>1579634.88</v>
      </c>
      <c r="AH28" s="422">
        <v>4040332.26132</v>
      </c>
      <c r="AI28" s="422">
        <v>10329549.44132</v>
      </c>
      <c r="AJ28" s="422">
        <v>1582375.66</v>
      </c>
      <c r="AK28" s="422">
        <v>8747173.7813200001</v>
      </c>
      <c r="AL28" s="422">
        <v>10171311.87132</v>
      </c>
      <c r="AM28" s="422">
        <v>269620.81</v>
      </c>
      <c r="AN28" s="422">
        <v>269620.81</v>
      </c>
      <c r="AO28" s="422">
        <v>281434.09000000003</v>
      </c>
      <c r="AP28" s="422">
        <v>281434.09000000003</v>
      </c>
      <c r="AQ28" s="422">
        <v>694.89</v>
      </c>
      <c r="AR28" s="422">
        <v>694.89</v>
      </c>
      <c r="AS28" s="422">
        <v>694.89</v>
      </c>
      <c r="AT28" s="422">
        <v>694.89</v>
      </c>
      <c r="AU28" s="422">
        <v>1389.79</v>
      </c>
      <c r="AV28" s="422">
        <v>726169.45</v>
      </c>
      <c r="AW28" s="422">
        <v>303010.28999999998</v>
      </c>
      <c r="AX28" s="422">
        <v>114819.2</v>
      </c>
      <c r="AY28" s="422">
        <v>2250278.09</v>
      </c>
      <c r="AZ28" s="422">
        <v>21027591.100000001</v>
      </c>
      <c r="BA28" s="422">
        <v>973261.88</v>
      </c>
      <c r="BB28" s="422">
        <v>625.91</v>
      </c>
      <c r="BC28" s="422">
        <v>665729.14</v>
      </c>
    </row>
    <row r="29" spans="1:55">
      <c r="A29" s="425" t="s">
        <v>2666</v>
      </c>
      <c r="B29" s="425" t="s">
        <v>6036</v>
      </c>
      <c r="C29">
        <v>264.27999999999997</v>
      </c>
      <c r="D29" s="422">
        <v>3695201.62</v>
      </c>
      <c r="E29" s="422">
        <v>3422715.76</v>
      </c>
      <c r="F29" s="423">
        <v>0.926259541962422</v>
      </c>
      <c r="G29">
        <v>3</v>
      </c>
      <c r="H29" s="422">
        <v>4837.84</v>
      </c>
      <c r="I29" s="422">
        <v>795998.32</v>
      </c>
      <c r="J29" s="422">
        <v>800836.16</v>
      </c>
      <c r="K29" s="424">
        <v>0.90102000000000004</v>
      </c>
      <c r="L29" s="422">
        <v>843795.43</v>
      </c>
      <c r="M29" s="422">
        <v>206524.43</v>
      </c>
      <c r="N29" s="422">
        <v>90099.56</v>
      </c>
      <c r="O29" s="422">
        <v>36407.32</v>
      </c>
      <c r="P29" s="422">
        <v>28625.09</v>
      </c>
      <c r="Q29" s="422">
        <v>63034.22</v>
      </c>
      <c r="R29" s="422">
        <v>19711.27</v>
      </c>
      <c r="S29" s="422">
        <v>35125.160000000003</v>
      </c>
      <c r="T29" s="422">
        <v>40172.14</v>
      </c>
      <c r="U29" s="422">
        <v>24964.99</v>
      </c>
      <c r="V29" s="422">
        <v>58894.6</v>
      </c>
      <c r="W29" s="422">
        <v>50991.78</v>
      </c>
      <c r="X29" s="422">
        <v>42148.45</v>
      </c>
      <c r="Y29" s="422">
        <v>1540494.44</v>
      </c>
      <c r="Z29" s="422">
        <v>23395.5</v>
      </c>
      <c r="AA29" s="422">
        <v>33035</v>
      </c>
      <c r="AB29" s="422">
        <v>90119.48</v>
      </c>
      <c r="AC29" s="422">
        <v>8985.52</v>
      </c>
      <c r="AD29" s="422">
        <v>75451.929999999993</v>
      </c>
      <c r="AE29" s="422">
        <v>119830.27</v>
      </c>
      <c r="AF29" s="422">
        <v>418355.24</v>
      </c>
      <c r="AG29" s="422">
        <v>283308.15999999997</v>
      </c>
      <c r="AH29" s="422">
        <v>723858.50723999995</v>
      </c>
      <c r="AI29" s="422">
        <v>1776339.60724</v>
      </c>
      <c r="AJ29" s="422">
        <v>283799.71999999997</v>
      </c>
      <c r="AK29" s="422">
        <v>1492539.8872400001</v>
      </c>
      <c r="AL29" s="422">
        <v>1748249.10724</v>
      </c>
      <c r="AM29" s="422">
        <v>49393.74</v>
      </c>
      <c r="AN29" s="422">
        <v>49393.74</v>
      </c>
      <c r="AO29" s="422">
        <v>51480.800000000003</v>
      </c>
      <c r="AP29" s="422">
        <v>51480.800000000003</v>
      </c>
      <c r="AQ29" s="422">
        <v>0</v>
      </c>
      <c r="AR29" s="422">
        <v>0</v>
      </c>
      <c r="AS29" s="422">
        <v>0</v>
      </c>
      <c r="AT29" s="422">
        <v>0</v>
      </c>
      <c r="AU29" s="422">
        <v>0</v>
      </c>
      <c r="AV29" s="422">
        <v>130093.38</v>
      </c>
      <c r="AW29" s="422">
        <v>54284.34</v>
      </c>
      <c r="AX29" s="422">
        <v>20331.169999999998</v>
      </c>
      <c r="AY29" s="422">
        <v>406457.97</v>
      </c>
      <c r="AZ29" s="422">
        <v>3695201.62</v>
      </c>
      <c r="BA29" s="422">
        <v>122630.55</v>
      </c>
      <c r="BB29" s="422">
        <v>0</v>
      </c>
      <c r="BC29" s="422">
        <v>46999.99</v>
      </c>
    </row>
    <row r="30" spans="1:55">
      <c r="A30" s="425" t="s">
        <v>3271</v>
      </c>
      <c r="B30" s="425" t="s">
        <v>6037</v>
      </c>
      <c r="C30">
        <v>2071.11</v>
      </c>
      <c r="D30" s="422">
        <v>30535654.77</v>
      </c>
      <c r="E30" s="422">
        <v>23189743.989999998</v>
      </c>
      <c r="F30" s="423">
        <v>0.75943169271035105</v>
      </c>
      <c r="G30">
        <v>2</v>
      </c>
      <c r="H30" s="422">
        <v>173662.45</v>
      </c>
      <c r="I30" s="422">
        <v>9305004.1400000006</v>
      </c>
      <c r="J30" s="422">
        <v>9478666.5899999999</v>
      </c>
      <c r="K30" s="424">
        <v>0.90102000000000004</v>
      </c>
      <c r="L30" s="422">
        <v>6758603.1500000004</v>
      </c>
      <c r="M30" s="422">
        <v>1691507.02</v>
      </c>
      <c r="N30" s="422">
        <v>721114.34</v>
      </c>
      <c r="O30" s="422">
        <v>287998.07</v>
      </c>
      <c r="P30" s="422">
        <v>233489.25</v>
      </c>
      <c r="Q30" s="422">
        <v>509759.32</v>
      </c>
      <c r="R30" s="422">
        <v>158849.66</v>
      </c>
      <c r="S30" s="422">
        <v>278969.28000000003</v>
      </c>
      <c r="T30" s="422">
        <v>316071.42</v>
      </c>
      <c r="U30" s="422">
        <v>200010.23</v>
      </c>
      <c r="V30" s="422">
        <v>463378.3</v>
      </c>
      <c r="W30" s="422">
        <v>401199.51</v>
      </c>
      <c r="X30" s="422">
        <v>334749.28999999998</v>
      </c>
      <c r="Y30" s="422">
        <v>12355698.84</v>
      </c>
      <c r="Z30" s="422">
        <v>184390.2</v>
      </c>
      <c r="AA30" s="422">
        <v>258888.75</v>
      </c>
      <c r="AB30" s="422">
        <v>706248.51</v>
      </c>
      <c r="AC30" s="422">
        <v>70417.740000000005</v>
      </c>
      <c r="AD30" s="422">
        <v>1182603.81</v>
      </c>
      <c r="AE30" s="422">
        <v>1011109.14</v>
      </c>
      <c r="AF30" s="422">
        <v>3278567.13</v>
      </c>
      <c r="AG30" s="422">
        <v>2220229.92</v>
      </c>
      <c r="AH30" s="422">
        <v>5898434.4553800002</v>
      </c>
      <c r="AI30" s="422">
        <v>14810889.655379999</v>
      </c>
      <c r="AJ30" s="422">
        <v>2224082.1800000002</v>
      </c>
      <c r="AK30" s="422">
        <v>12586807.47538</v>
      </c>
      <c r="AL30" s="422">
        <v>14590749.995379999</v>
      </c>
      <c r="AM30" s="422">
        <v>479328.03</v>
      </c>
      <c r="AN30" s="422">
        <v>479328.03</v>
      </c>
      <c r="AO30" s="422">
        <v>499502.94</v>
      </c>
      <c r="AP30" s="422">
        <v>499502.94</v>
      </c>
      <c r="AQ30" s="422">
        <v>4174.1099999999997</v>
      </c>
      <c r="AR30" s="422">
        <v>4174.1099999999997</v>
      </c>
      <c r="AS30" s="422">
        <v>4174.1099999999997</v>
      </c>
      <c r="AT30" s="422">
        <v>4174.1099999999997</v>
      </c>
      <c r="AU30" s="422">
        <v>5565.49</v>
      </c>
      <c r="AV30" s="422">
        <v>1021267.85</v>
      </c>
      <c r="AW30" s="422">
        <v>426146.63</v>
      </c>
      <c r="AX30" s="422">
        <v>161867.42000000001</v>
      </c>
      <c r="AY30" s="422">
        <v>3589205.77</v>
      </c>
      <c r="AZ30" s="422">
        <v>30535654.77</v>
      </c>
      <c r="BA30" s="422">
        <v>1865622.86</v>
      </c>
      <c r="BB30" s="422">
        <v>323.33999999999997</v>
      </c>
      <c r="BC30" s="422">
        <v>478841.38</v>
      </c>
    </row>
    <row r="31" spans="1:55">
      <c r="A31" s="425" t="s">
        <v>1998</v>
      </c>
      <c r="B31" s="425" t="s">
        <v>6038</v>
      </c>
      <c r="C31">
        <v>208.7</v>
      </c>
      <c r="D31" s="422">
        <v>2936471.46</v>
      </c>
      <c r="E31" s="422">
        <v>2805773.28</v>
      </c>
      <c r="F31" s="423">
        <v>0.95549141826156203</v>
      </c>
      <c r="G31">
        <v>3</v>
      </c>
      <c r="H31" s="422">
        <v>3844.49</v>
      </c>
      <c r="I31" s="422">
        <v>586225.74</v>
      </c>
      <c r="J31" s="422">
        <v>590070.23</v>
      </c>
      <c r="K31" s="424">
        <v>0.90102000000000004</v>
      </c>
      <c r="L31" s="422">
        <v>668631.56999999995</v>
      </c>
      <c r="M31" s="422">
        <v>165282.26999999999</v>
      </c>
      <c r="N31" s="422">
        <v>71566.2</v>
      </c>
      <c r="O31" s="422">
        <v>28181.86</v>
      </c>
      <c r="P31" s="422">
        <v>22780.31</v>
      </c>
      <c r="Q31" s="422">
        <v>49821.66</v>
      </c>
      <c r="R31" s="422">
        <v>15653.06</v>
      </c>
      <c r="S31" s="422">
        <v>27577.599999999999</v>
      </c>
      <c r="T31" s="422">
        <v>31076.560000000001</v>
      </c>
      <c r="U31" s="422">
        <v>19739.759999999998</v>
      </c>
      <c r="V31" s="422">
        <v>45559.97</v>
      </c>
      <c r="W31" s="422">
        <v>39446.47</v>
      </c>
      <c r="X31" s="422">
        <v>33091.760000000002</v>
      </c>
      <c r="Y31" s="422">
        <v>1218409.05</v>
      </c>
      <c r="Z31" s="422">
        <v>18656.099999999999</v>
      </c>
      <c r="AA31" s="422">
        <v>26087.5</v>
      </c>
      <c r="AB31" s="422">
        <v>71166.7</v>
      </c>
      <c r="AC31" s="422">
        <v>7095.8</v>
      </c>
      <c r="AD31" s="422">
        <v>59583.839999999997</v>
      </c>
      <c r="AE31" s="422">
        <v>98461.61</v>
      </c>
      <c r="AF31" s="422">
        <v>330372.09999999998</v>
      </c>
      <c r="AG31" s="422">
        <v>223726.4</v>
      </c>
      <c r="AH31" s="422">
        <v>575175.02159999998</v>
      </c>
      <c r="AI31" s="422">
        <v>1410325.0715999999</v>
      </c>
      <c r="AJ31" s="422">
        <v>224114.58</v>
      </c>
      <c r="AK31" s="422">
        <v>1186210.4916000001</v>
      </c>
      <c r="AL31" s="422">
        <v>1388142.2016</v>
      </c>
      <c r="AM31" s="422">
        <v>41045.5</v>
      </c>
      <c r="AN31" s="422">
        <v>41045.5</v>
      </c>
      <c r="AO31" s="422">
        <v>43132.56</v>
      </c>
      <c r="AP31" s="422">
        <v>43132.56</v>
      </c>
      <c r="AQ31" s="422">
        <v>0</v>
      </c>
      <c r="AR31" s="422">
        <v>0</v>
      </c>
      <c r="AS31" s="422">
        <v>0</v>
      </c>
      <c r="AT31" s="422">
        <v>0</v>
      </c>
      <c r="AU31" s="422">
        <v>0</v>
      </c>
      <c r="AV31" s="422">
        <v>102961.60000000001</v>
      </c>
      <c r="AW31" s="422">
        <v>42963.01</v>
      </c>
      <c r="AX31" s="422">
        <v>15639.36</v>
      </c>
      <c r="AY31" s="422">
        <v>329920.09000000003</v>
      </c>
      <c r="AZ31" s="422">
        <v>2936471.46</v>
      </c>
      <c r="BA31" s="422">
        <v>77750.11</v>
      </c>
      <c r="BB31" s="422">
        <v>0</v>
      </c>
      <c r="BC31" s="422">
        <v>39663.339999999997</v>
      </c>
    </row>
    <row r="32" spans="1:55">
      <c r="A32" s="425" t="s">
        <v>2853</v>
      </c>
      <c r="B32" s="425" t="s">
        <v>6039</v>
      </c>
      <c r="C32">
        <v>1094.5</v>
      </c>
      <c r="D32" s="422">
        <v>16343738.43</v>
      </c>
      <c r="E32" s="422">
        <v>12489080.65</v>
      </c>
      <c r="F32" s="423">
        <v>0.764150791050074</v>
      </c>
      <c r="G32">
        <v>2</v>
      </c>
      <c r="H32" s="422">
        <v>114777.05</v>
      </c>
      <c r="I32" s="422">
        <v>7426757.6600000001</v>
      </c>
      <c r="J32" s="422">
        <v>7541534.71</v>
      </c>
      <c r="K32" s="424">
        <v>0.90102000000000004</v>
      </c>
      <c r="L32" s="422">
        <v>3633910.45</v>
      </c>
      <c r="M32" s="422">
        <v>907058.21</v>
      </c>
      <c r="N32" s="422">
        <v>380010.54</v>
      </c>
      <c r="O32" s="422">
        <v>151946.93</v>
      </c>
      <c r="P32" s="422">
        <v>126010.82</v>
      </c>
      <c r="Q32" s="422">
        <v>267274.21999999997</v>
      </c>
      <c r="R32" s="422">
        <v>84062.77</v>
      </c>
      <c r="S32" s="422">
        <v>147177.34</v>
      </c>
      <c r="T32" s="422">
        <v>166752.31</v>
      </c>
      <c r="U32" s="422">
        <v>105375.49</v>
      </c>
      <c r="V32" s="422">
        <v>244468.17</v>
      </c>
      <c r="W32" s="422">
        <v>211664.01</v>
      </c>
      <c r="X32" s="422">
        <v>176605.5</v>
      </c>
      <c r="Y32" s="422">
        <v>6602316.7599999998</v>
      </c>
      <c r="Z32" s="422">
        <v>97785</v>
      </c>
      <c r="AA32" s="422">
        <v>136812.5</v>
      </c>
      <c r="AB32" s="422">
        <v>373224.5</v>
      </c>
      <c r="AC32" s="422">
        <v>37213</v>
      </c>
      <c r="AD32" s="422">
        <v>624959.5</v>
      </c>
      <c r="AE32" s="422">
        <v>531633.5</v>
      </c>
      <c r="AF32" s="422">
        <v>1732593.5</v>
      </c>
      <c r="AG32" s="422">
        <v>1173304</v>
      </c>
      <c r="AH32" s="422">
        <v>3168692.0819999999</v>
      </c>
      <c r="AI32" s="422">
        <v>7876217.5820000004</v>
      </c>
      <c r="AJ32" s="422">
        <v>1175339.77</v>
      </c>
      <c r="AK32" s="422">
        <v>6700877.8119999999</v>
      </c>
      <c r="AL32" s="422">
        <v>7759882.4419999998</v>
      </c>
      <c r="AM32" s="422">
        <v>275491.87</v>
      </c>
      <c r="AN32" s="422">
        <v>275491.87</v>
      </c>
      <c r="AO32" s="422">
        <v>286622.84999999998</v>
      </c>
      <c r="AP32" s="422">
        <v>286622.84999999998</v>
      </c>
      <c r="AQ32" s="422">
        <v>1391.37</v>
      </c>
      <c r="AR32" s="422">
        <v>1391.37</v>
      </c>
      <c r="AS32" s="422">
        <v>1391.37</v>
      </c>
      <c r="AT32" s="422">
        <v>1391.37</v>
      </c>
      <c r="AU32" s="422">
        <v>1391.37</v>
      </c>
      <c r="AV32" s="422">
        <v>539852.76</v>
      </c>
      <c r="AW32" s="422">
        <v>225265.52</v>
      </c>
      <c r="AX32" s="422">
        <v>85234.53</v>
      </c>
      <c r="AY32" s="422">
        <v>1981539.1</v>
      </c>
      <c r="AZ32" s="422">
        <v>16343738.43</v>
      </c>
      <c r="BA32" s="422">
        <v>1556220.13</v>
      </c>
      <c r="BB32" s="422">
        <v>1239.29</v>
      </c>
      <c r="BC32" s="422">
        <v>306418.45</v>
      </c>
    </row>
    <row r="33" spans="1:55">
      <c r="A33" s="425" t="s">
        <v>3173</v>
      </c>
      <c r="B33" s="425" t="s">
        <v>6040</v>
      </c>
      <c r="C33">
        <v>259.77</v>
      </c>
      <c r="D33" s="422">
        <v>3821130.12</v>
      </c>
      <c r="E33" s="422">
        <v>2902932.56</v>
      </c>
      <c r="F33" s="423">
        <v>0.75970523610433904</v>
      </c>
      <c r="G33">
        <v>2</v>
      </c>
      <c r="H33" s="422">
        <v>32072.89</v>
      </c>
      <c r="I33" s="422">
        <v>2236326.5699999998</v>
      </c>
      <c r="J33" s="422">
        <v>2268399.46</v>
      </c>
      <c r="K33" s="424">
        <v>0.90102000000000004</v>
      </c>
      <c r="L33" s="422">
        <v>857952.91</v>
      </c>
      <c r="M33" s="422">
        <v>207727.24</v>
      </c>
      <c r="N33" s="422">
        <v>89231.67</v>
      </c>
      <c r="O33" s="422">
        <v>35643.68</v>
      </c>
      <c r="P33" s="422">
        <v>29616.92</v>
      </c>
      <c r="Q33" s="422">
        <v>60022.61</v>
      </c>
      <c r="R33" s="422">
        <v>19131.52</v>
      </c>
      <c r="S33" s="422">
        <v>34544.58</v>
      </c>
      <c r="T33" s="422">
        <v>39414.18</v>
      </c>
      <c r="U33" s="422">
        <v>24674.7</v>
      </c>
      <c r="V33" s="422">
        <v>57783.38</v>
      </c>
      <c r="W33" s="422">
        <v>50029.67</v>
      </c>
      <c r="X33" s="422">
        <v>41451.78</v>
      </c>
      <c r="Y33" s="422">
        <v>1547224.84</v>
      </c>
      <c r="Z33" s="422">
        <v>23274.9</v>
      </c>
      <c r="AA33" s="422">
        <v>32471.25</v>
      </c>
      <c r="AB33" s="422">
        <v>88581.57</v>
      </c>
      <c r="AC33" s="422">
        <v>8832.18</v>
      </c>
      <c r="AD33" s="422">
        <v>148328.67000000001</v>
      </c>
      <c r="AE33" s="422">
        <v>114072.99</v>
      </c>
      <c r="AF33" s="422">
        <v>411215.91</v>
      </c>
      <c r="AG33" s="422">
        <v>278473.44</v>
      </c>
      <c r="AH33" s="422">
        <v>740675.15165999997</v>
      </c>
      <c r="AI33" s="422">
        <v>1845926.0616599999</v>
      </c>
      <c r="AJ33" s="422">
        <v>278956.61</v>
      </c>
      <c r="AK33" s="422">
        <v>1566969.45166</v>
      </c>
      <c r="AL33" s="422">
        <v>1818314.93166</v>
      </c>
      <c r="AM33" s="422">
        <v>62611.78</v>
      </c>
      <c r="AN33" s="422">
        <v>62611.78</v>
      </c>
      <c r="AO33" s="422">
        <v>64698.84</v>
      </c>
      <c r="AP33" s="422">
        <v>64698.84</v>
      </c>
      <c r="AQ33" s="422">
        <v>0</v>
      </c>
      <c r="AR33" s="422">
        <v>0</v>
      </c>
      <c r="AS33" s="422">
        <v>0</v>
      </c>
      <c r="AT33" s="422">
        <v>0</v>
      </c>
      <c r="AU33" s="422">
        <v>0</v>
      </c>
      <c r="AV33" s="422">
        <v>128006.32</v>
      </c>
      <c r="AW33" s="422">
        <v>53413.47</v>
      </c>
      <c r="AX33" s="422">
        <v>19549.2</v>
      </c>
      <c r="AY33" s="422">
        <v>455590.23</v>
      </c>
      <c r="AZ33" s="422">
        <v>3821130.12</v>
      </c>
      <c r="BA33" s="422">
        <v>351730.72</v>
      </c>
      <c r="BB33" s="422">
        <v>0</v>
      </c>
      <c r="BC33" s="422">
        <v>88467.51</v>
      </c>
    </row>
    <row r="34" spans="1:55">
      <c r="A34" s="425" t="s">
        <v>1425</v>
      </c>
      <c r="B34" s="425" t="s">
        <v>6041</v>
      </c>
      <c r="C34">
        <v>676.95</v>
      </c>
      <c r="D34" s="422">
        <v>9858951.3699999992</v>
      </c>
      <c r="E34" s="422">
        <v>7464012.3799999999</v>
      </c>
      <c r="F34" s="423">
        <v>0.75707974407018497</v>
      </c>
      <c r="G34">
        <v>2</v>
      </c>
      <c r="H34" s="422">
        <v>65206.81</v>
      </c>
      <c r="I34" s="422">
        <v>3892985.05</v>
      </c>
      <c r="J34" s="422">
        <v>3958191.86</v>
      </c>
      <c r="K34" s="424">
        <v>0.9</v>
      </c>
      <c r="L34" s="422">
        <v>2214224.19</v>
      </c>
      <c r="M34" s="422">
        <v>542387.77</v>
      </c>
      <c r="N34" s="422">
        <v>232863.82</v>
      </c>
      <c r="O34" s="422">
        <v>93428.800000000003</v>
      </c>
      <c r="P34" s="422">
        <v>75686.240000000005</v>
      </c>
      <c r="Q34" s="422">
        <v>159598.29</v>
      </c>
      <c r="R34" s="422">
        <v>50959.65</v>
      </c>
      <c r="S34" s="422">
        <v>90178.18</v>
      </c>
      <c r="T34" s="422">
        <v>102966.55</v>
      </c>
      <c r="U34" s="422">
        <v>64951.48</v>
      </c>
      <c r="V34" s="422">
        <v>150954.69</v>
      </c>
      <c r="W34" s="422">
        <v>130698.72</v>
      </c>
      <c r="X34" s="422">
        <v>108209.34</v>
      </c>
      <c r="Y34" s="422">
        <v>4017107.72</v>
      </c>
      <c r="Z34" s="422">
        <v>60506.1</v>
      </c>
      <c r="AA34" s="422">
        <v>84618.75</v>
      </c>
      <c r="AB34" s="422">
        <v>230839.95</v>
      </c>
      <c r="AC34" s="422">
        <v>23016.3</v>
      </c>
      <c r="AD34" s="422">
        <v>386538.45</v>
      </c>
      <c r="AE34" s="422">
        <v>308478.61</v>
      </c>
      <c r="AF34" s="422">
        <v>1071611.8500000001</v>
      </c>
      <c r="AG34" s="422">
        <v>725690.4</v>
      </c>
      <c r="AH34" s="422">
        <v>1904728.5621</v>
      </c>
      <c r="AI34" s="422">
        <v>4796028.9720999999</v>
      </c>
      <c r="AJ34" s="422">
        <v>726949.52</v>
      </c>
      <c r="AK34" s="422">
        <v>4069079.4520999999</v>
      </c>
      <c r="AL34" s="422">
        <v>4723334.0120999999</v>
      </c>
      <c r="AM34" s="422">
        <v>145233.89000000001</v>
      </c>
      <c r="AN34" s="422">
        <v>145233.89000000001</v>
      </c>
      <c r="AO34" s="422">
        <v>151487.98000000001</v>
      </c>
      <c r="AP34" s="422">
        <v>151487.98000000001</v>
      </c>
      <c r="AQ34" s="422">
        <v>0</v>
      </c>
      <c r="AR34" s="422">
        <v>0</v>
      </c>
      <c r="AS34" s="422">
        <v>0</v>
      </c>
      <c r="AT34" s="422">
        <v>0</v>
      </c>
      <c r="AU34" s="422">
        <v>0</v>
      </c>
      <c r="AV34" s="422">
        <v>333551.52</v>
      </c>
      <c r="AW34" s="422">
        <v>139181.76000000001</v>
      </c>
      <c r="AX34" s="422">
        <v>52332.56</v>
      </c>
      <c r="AY34" s="422">
        <v>1118509.58</v>
      </c>
      <c r="AZ34" s="422">
        <v>9858951.3699999992</v>
      </c>
      <c r="BA34" s="422">
        <v>531820.23</v>
      </c>
      <c r="BB34" s="422">
        <v>0</v>
      </c>
      <c r="BC34" s="422">
        <v>277003.87</v>
      </c>
    </row>
    <row r="35" spans="1:55">
      <c r="A35" s="425" t="s">
        <v>1513</v>
      </c>
      <c r="B35" s="425" t="s">
        <v>6042</v>
      </c>
      <c r="C35">
        <v>328.55</v>
      </c>
      <c r="D35" s="422">
        <v>4624231.08</v>
      </c>
      <c r="E35" s="422">
        <v>4515098.5999999996</v>
      </c>
      <c r="F35" s="423">
        <v>0.97639986451542105</v>
      </c>
      <c r="G35">
        <v>3</v>
      </c>
      <c r="H35" s="422">
        <v>6054.14</v>
      </c>
      <c r="I35" s="422">
        <v>606960.44999999995</v>
      </c>
      <c r="J35" s="422">
        <v>613014.59</v>
      </c>
      <c r="K35" s="424">
        <v>0.9</v>
      </c>
      <c r="L35" s="422">
        <v>1069867.7</v>
      </c>
      <c r="M35" s="422">
        <v>253424.66</v>
      </c>
      <c r="N35" s="422">
        <v>111941.18</v>
      </c>
      <c r="O35" s="422">
        <v>44928.52</v>
      </c>
      <c r="P35" s="422">
        <v>36456.480000000003</v>
      </c>
      <c r="Q35" s="422">
        <v>73508.490000000005</v>
      </c>
      <c r="R35" s="422">
        <v>24321.65</v>
      </c>
      <c r="S35" s="422">
        <v>43204.33</v>
      </c>
      <c r="T35" s="422">
        <v>49969.06</v>
      </c>
      <c r="U35" s="422">
        <v>31315.89</v>
      </c>
      <c r="V35" s="422">
        <v>73257.42</v>
      </c>
      <c r="W35" s="422">
        <v>63427.32</v>
      </c>
      <c r="X35" s="422">
        <v>51843.06</v>
      </c>
      <c r="Y35" s="422">
        <v>1927465.76</v>
      </c>
      <c r="Z35" s="422">
        <v>29412</v>
      </c>
      <c r="AA35" s="422">
        <v>41068.75</v>
      </c>
      <c r="AB35" s="422">
        <v>112035.55</v>
      </c>
      <c r="AC35" s="422">
        <v>11170.7</v>
      </c>
      <c r="AD35" s="422">
        <v>93801.01</v>
      </c>
      <c r="AE35" s="422">
        <v>133587.01999999999</v>
      </c>
      <c r="AF35" s="422">
        <v>520094.65</v>
      </c>
      <c r="AG35" s="422">
        <v>352205.6</v>
      </c>
      <c r="AH35" s="422">
        <v>911804.00789999997</v>
      </c>
      <c r="AI35" s="422">
        <v>2205179.2878999999</v>
      </c>
      <c r="AJ35" s="422">
        <v>352816.7</v>
      </c>
      <c r="AK35" s="422">
        <v>1852362.5878999999</v>
      </c>
      <c r="AL35" s="422">
        <v>2169897.6179</v>
      </c>
      <c r="AM35" s="422">
        <v>66710.3</v>
      </c>
      <c r="AN35" s="422">
        <v>66710.3</v>
      </c>
      <c r="AO35" s="422">
        <v>69489.899999999994</v>
      </c>
      <c r="AP35" s="422">
        <v>69489.899999999994</v>
      </c>
      <c r="AQ35" s="422">
        <v>0</v>
      </c>
      <c r="AR35" s="422">
        <v>0</v>
      </c>
      <c r="AS35" s="422">
        <v>0</v>
      </c>
      <c r="AT35" s="422">
        <v>0</v>
      </c>
      <c r="AU35" s="422">
        <v>0</v>
      </c>
      <c r="AV35" s="422">
        <v>161911.46</v>
      </c>
      <c r="AW35" s="422">
        <v>67561.14</v>
      </c>
      <c r="AX35" s="422">
        <v>24994.65</v>
      </c>
      <c r="AY35" s="422">
        <v>526867.65</v>
      </c>
      <c r="AZ35" s="422">
        <v>4624231.08</v>
      </c>
      <c r="BA35" s="422">
        <v>215845.17</v>
      </c>
      <c r="BB35" s="422">
        <v>19.45</v>
      </c>
      <c r="BC35" s="422">
        <v>92097.54</v>
      </c>
    </row>
    <row r="36" spans="1:55">
      <c r="A36" s="425" t="s">
        <v>1930</v>
      </c>
      <c r="B36" s="425" t="s">
        <v>6043</v>
      </c>
      <c r="C36">
        <v>605</v>
      </c>
      <c r="D36" s="422">
        <v>8315565.7999999998</v>
      </c>
      <c r="E36" s="422">
        <v>5527192.8399999999</v>
      </c>
      <c r="F36" s="423">
        <v>0.66468030834414205</v>
      </c>
      <c r="G36">
        <v>1</v>
      </c>
      <c r="H36" s="422">
        <v>326416.90000000002</v>
      </c>
      <c r="I36" s="422">
        <v>3636088.5</v>
      </c>
      <c r="J36" s="422">
        <v>3962505.4</v>
      </c>
      <c r="K36" s="424">
        <v>0.9</v>
      </c>
      <c r="L36" s="422">
        <v>1899402.03</v>
      </c>
      <c r="M36" s="422">
        <v>461426.3</v>
      </c>
      <c r="N36" s="422">
        <v>208145.09</v>
      </c>
      <c r="O36" s="422">
        <v>83582.960000000006</v>
      </c>
      <c r="P36" s="422">
        <v>62231.98</v>
      </c>
      <c r="Q36" s="422">
        <v>140045.01999999999</v>
      </c>
      <c r="R36" s="422">
        <v>45747.87</v>
      </c>
      <c r="S36" s="422">
        <v>80609.429999999993</v>
      </c>
      <c r="T36" s="422">
        <v>92367.05</v>
      </c>
      <c r="U36" s="422">
        <v>57992.4</v>
      </c>
      <c r="V36" s="422">
        <v>135415.24</v>
      </c>
      <c r="W36" s="422">
        <v>117244.44</v>
      </c>
      <c r="X36" s="422">
        <v>96727.32</v>
      </c>
      <c r="Y36" s="422">
        <v>3480937.13</v>
      </c>
      <c r="Z36" s="422">
        <v>54225</v>
      </c>
      <c r="AA36" s="422">
        <v>75625</v>
      </c>
      <c r="AB36" s="422">
        <v>206305</v>
      </c>
      <c r="AC36" s="422">
        <v>20570</v>
      </c>
      <c r="AD36" s="422">
        <v>345455</v>
      </c>
      <c r="AE36" s="422">
        <v>267640.5</v>
      </c>
      <c r="AF36" s="422">
        <v>957715</v>
      </c>
      <c r="AG36" s="422">
        <v>648560</v>
      </c>
      <c r="AH36" s="422">
        <v>1581730.905</v>
      </c>
      <c r="AI36" s="422">
        <v>4157826.4049999998</v>
      </c>
      <c r="AJ36" s="422">
        <v>649685.30000000005</v>
      </c>
      <c r="AK36" s="422">
        <v>3508141.105</v>
      </c>
      <c r="AL36" s="422">
        <v>4092857.875</v>
      </c>
      <c r="AM36" s="422">
        <v>66710.3</v>
      </c>
      <c r="AN36" s="422">
        <v>66710.3</v>
      </c>
      <c r="AO36" s="422">
        <v>69489.899999999994</v>
      </c>
      <c r="AP36" s="422">
        <v>69489.899999999994</v>
      </c>
      <c r="AQ36" s="422">
        <v>0</v>
      </c>
      <c r="AR36" s="422">
        <v>0</v>
      </c>
      <c r="AS36" s="422">
        <v>0</v>
      </c>
      <c r="AT36" s="422">
        <v>0</v>
      </c>
      <c r="AU36" s="422">
        <v>0</v>
      </c>
      <c r="AV36" s="422">
        <v>298111.67</v>
      </c>
      <c r="AW36" s="422">
        <v>124393.69</v>
      </c>
      <c r="AX36" s="422">
        <v>46864.98</v>
      </c>
      <c r="AY36" s="422">
        <v>741770.74</v>
      </c>
      <c r="AZ36" s="422">
        <v>8315565.7999999998</v>
      </c>
      <c r="BA36" s="422">
        <v>249459.48</v>
      </c>
      <c r="BB36" s="422">
        <v>0</v>
      </c>
      <c r="BC36" s="422">
        <v>279079.48</v>
      </c>
    </row>
    <row r="37" spans="1:55">
      <c r="A37" s="425" t="s">
        <v>2008</v>
      </c>
      <c r="B37" s="425" t="s">
        <v>6044</v>
      </c>
      <c r="C37">
        <v>2178.12</v>
      </c>
      <c r="D37" s="422">
        <v>31573697.629999999</v>
      </c>
      <c r="E37" s="422">
        <v>31759100.379999999</v>
      </c>
      <c r="F37" s="423">
        <v>1.0058720632652101</v>
      </c>
      <c r="G37">
        <v>4</v>
      </c>
      <c r="H37" s="422">
        <v>2115.56</v>
      </c>
      <c r="I37" s="422">
        <v>6471632.4800000004</v>
      </c>
      <c r="J37" s="422">
        <v>6473748.04</v>
      </c>
      <c r="K37" s="424">
        <v>0.9</v>
      </c>
      <c r="L37" s="422">
        <v>7060045.54</v>
      </c>
      <c r="M37" s="422">
        <v>1736159.12</v>
      </c>
      <c r="N37" s="422">
        <v>754407.12</v>
      </c>
      <c r="O37" s="422">
        <v>303721.7</v>
      </c>
      <c r="P37" s="422">
        <v>248091.8</v>
      </c>
      <c r="Q37" s="422">
        <v>517562.15</v>
      </c>
      <c r="R37" s="422">
        <v>167356.14000000001</v>
      </c>
      <c r="S37" s="422">
        <v>291991.73</v>
      </c>
      <c r="T37" s="422">
        <v>334641.28999999998</v>
      </c>
      <c r="U37" s="422">
        <v>210222.45</v>
      </c>
      <c r="V37" s="422">
        <v>490602.76</v>
      </c>
      <c r="W37" s="422">
        <v>424770.84</v>
      </c>
      <c r="X37" s="422">
        <v>350375.58</v>
      </c>
      <c r="Y37" s="422">
        <v>12889948.220000001</v>
      </c>
      <c r="Z37" s="422">
        <v>193308.3</v>
      </c>
      <c r="AA37" s="422">
        <v>272265</v>
      </c>
      <c r="AB37" s="422">
        <v>742738.92</v>
      </c>
      <c r="AC37" s="422">
        <v>74056.08</v>
      </c>
      <c r="AD37" s="422">
        <v>621853.26</v>
      </c>
      <c r="AE37" s="422">
        <v>998259.23</v>
      </c>
      <c r="AF37" s="422">
        <v>3447963.96</v>
      </c>
      <c r="AG37" s="422">
        <v>2334944.64</v>
      </c>
      <c r="AH37" s="422">
        <v>6244803.0969599998</v>
      </c>
      <c r="AI37" s="422">
        <v>14930192.486959999</v>
      </c>
      <c r="AJ37" s="422">
        <v>2338995.94</v>
      </c>
      <c r="AK37" s="422">
        <v>12591196.54696</v>
      </c>
      <c r="AL37" s="422">
        <v>14696292.88696</v>
      </c>
      <c r="AM37" s="422">
        <v>464192.53</v>
      </c>
      <c r="AN37" s="422">
        <v>464192.53</v>
      </c>
      <c r="AO37" s="422">
        <v>483649.7</v>
      </c>
      <c r="AP37" s="422">
        <v>483649.7</v>
      </c>
      <c r="AQ37" s="422">
        <v>75049.09</v>
      </c>
      <c r="AR37" s="422">
        <v>75049.09</v>
      </c>
      <c r="AS37" s="422">
        <v>78523.58</v>
      </c>
      <c r="AT37" s="422">
        <v>78523.58</v>
      </c>
      <c r="AU37" s="422">
        <v>94506.26</v>
      </c>
      <c r="AV37" s="422">
        <v>1072924.05</v>
      </c>
      <c r="AW37" s="422">
        <v>447701.32</v>
      </c>
      <c r="AX37" s="422">
        <v>169495.01</v>
      </c>
      <c r="AY37" s="422">
        <v>3987456.44</v>
      </c>
      <c r="AZ37" s="422">
        <v>31573697.629999999</v>
      </c>
      <c r="BA37" s="422">
        <v>1452770.46</v>
      </c>
      <c r="BB37" s="422">
        <v>3364.24</v>
      </c>
      <c r="BC37" s="422">
        <v>892833.19</v>
      </c>
    </row>
    <row r="38" spans="1:55">
      <c r="A38" s="425" t="s">
        <v>3277</v>
      </c>
      <c r="B38" s="425" t="s">
        <v>6045</v>
      </c>
      <c r="C38">
        <v>1117.25</v>
      </c>
      <c r="D38" s="422">
        <v>14683888.289999999</v>
      </c>
      <c r="E38" s="422">
        <v>10865699.060000001</v>
      </c>
      <c r="F38" s="423">
        <v>0.73997423879884305</v>
      </c>
      <c r="G38">
        <v>1</v>
      </c>
      <c r="H38" s="422">
        <v>157480.07999999999</v>
      </c>
      <c r="I38" s="422">
        <v>3633878.13</v>
      </c>
      <c r="J38" s="422">
        <v>3791358.21</v>
      </c>
      <c r="K38" s="424">
        <v>0.9</v>
      </c>
      <c r="L38" s="422">
        <v>3364274.97</v>
      </c>
      <c r="M38" s="422">
        <v>812967.51</v>
      </c>
      <c r="N38" s="422">
        <v>384464.34</v>
      </c>
      <c r="O38" s="422">
        <v>156002.79</v>
      </c>
      <c r="P38" s="422">
        <v>107198.35</v>
      </c>
      <c r="Q38" s="422">
        <v>260084.39</v>
      </c>
      <c r="R38" s="422">
        <v>85704.87</v>
      </c>
      <c r="S38" s="422">
        <v>149040.46</v>
      </c>
      <c r="T38" s="422">
        <v>172620.39</v>
      </c>
      <c r="U38" s="422">
        <v>107285.94</v>
      </c>
      <c r="V38" s="422">
        <v>253071.1</v>
      </c>
      <c r="W38" s="422">
        <v>219112.56</v>
      </c>
      <c r="X38" s="422">
        <v>178841.16</v>
      </c>
      <c r="Y38" s="422">
        <v>6250668.8300000001</v>
      </c>
      <c r="Z38" s="422">
        <v>99675</v>
      </c>
      <c r="AA38" s="422">
        <v>139656.25</v>
      </c>
      <c r="AB38" s="422">
        <v>380982.25</v>
      </c>
      <c r="AC38" s="422">
        <v>37986.5</v>
      </c>
      <c r="AD38" s="422">
        <v>637949.75</v>
      </c>
      <c r="AE38" s="422">
        <v>484528.5</v>
      </c>
      <c r="AF38" s="422">
        <v>1768606.75</v>
      </c>
      <c r="AG38" s="422">
        <v>1197692</v>
      </c>
      <c r="AH38" s="422">
        <v>2757345.7574999998</v>
      </c>
      <c r="AI38" s="422">
        <v>7504422.7575000003</v>
      </c>
      <c r="AJ38" s="422">
        <v>1199770.08</v>
      </c>
      <c r="AK38" s="422">
        <v>6304652.6775000002</v>
      </c>
      <c r="AL38" s="422">
        <v>7384445.7474999996</v>
      </c>
      <c r="AM38" s="422">
        <v>44473.53</v>
      </c>
      <c r="AN38" s="422">
        <v>44473.53</v>
      </c>
      <c r="AO38" s="422">
        <v>46558.23</v>
      </c>
      <c r="AP38" s="422">
        <v>46558.23</v>
      </c>
      <c r="AQ38" s="422">
        <v>0</v>
      </c>
      <c r="AR38" s="422">
        <v>0</v>
      </c>
      <c r="AS38" s="422">
        <v>0</v>
      </c>
      <c r="AT38" s="422">
        <v>0</v>
      </c>
      <c r="AU38" s="422">
        <v>0</v>
      </c>
      <c r="AV38" s="422">
        <v>550360</v>
      </c>
      <c r="AW38" s="422">
        <v>229649.9</v>
      </c>
      <c r="AX38" s="422">
        <v>86700.21</v>
      </c>
      <c r="AY38" s="422">
        <v>1048773.6299999999</v>
      </c>
      <c r="AZ38" s="422">
        <v>14683888.289999999</v>
      </c>
      <c r="BA38" s="422">
        <v>68622.539999999994</v>
      </c>
      <c r="BB38" s="422">
        <v>16.2</v>
      </c>
      <c r="BC38" s="422">
        <v>297670.69</v>
      </c>
    </row>
    <row r="39" spans="1:55">
      <c r="A39" s="425" t="s">
        <v>1627</v>
      </c>
      <c r="B39" s="425" t="s">
        <v>6046</v>
      </c>
      <c r="C39">
        <v>379.25</v>
      </c>
      <c r="D39" s="422">
        <v>5479239.0899999999</v>
      </c>
      <c r="E39" s="422">
        <v>3866682.25</v>
      </c>
      <c r="F39" s="423">
        <v>0.70569693829513103</v>
      </c>
      <c r="G39">
        <v>1</v>
      </c>
      <c r="H39" s="422">
        <v>142299.74</v>
      </c>
      <c r="I39" s="422">
        <v>2893034.26</v>
      </c>
      <c r="J39" s="422">
        <v>3035334</v>
      </c>
      <c r="K39" s="424">
        <v>0.9</v>
      </c>
      <c r="L39" s="422">
        <v>1240636.72</v>
      </c>
      <c r="M39" s="422">
        <v>292255.65999999997</v>
      </c>
      <c r="N39" s="422">
        <v>128928</v>
      </c>
      <c r="O39" s="422">
        <v>52381.89</v>
      </c>
      <c r="P39" s="422">
        <v>42505.46</v>
      </c>
      <c r="Q39" s="422">
        <v>84393.39</v>
      </c>
      <c r="R39" s="422">
        <v>28375.26</v>
      </c>
      <c r="S39" s="422">
        <v>49873.46</v>
      </c>
      <c r="T39" s="422">
        <v>58297.23</v>
      </c>
      <c r="U39" s="422">
        <v>36245.25</v>
      </c>
      <c r="V39" s="422">
        <v>85466.99</v>
      </c>
      <c r="W39" s="422">
        <v>73998.539999999994</v>
      </c>
      <c r="X39" s="422">
        <v>59845.68</v>
      </c>
      <c r="Y39" s="422">
        <v>2233203.5299999998</v>
      </c>
      <c r="Z39" s="422">
        <v>33885</v>
      </c>
      <c r="AA39" s="422">
        <v>47406.25</v>
      </c>
      <c r="AB39" s="422">
        <v>129324.25</v>
      </c>
      <c r="AC39" s="422">
        <v>12894.5</v>
      </c>
      <c r="AD39" s="422">
        <v>216551.75</v>
      </c>
      <c r="AE39" s="422">
        <v>150334.5</v>
      </c>
      <c r="AF39" s="422">
        <v>600352.75</v>
      </c>
      <c r="AG39" s="422">
        <v>406556</v>
      </c>
      <c r="AH39" s="422">
        <v>1061672.5094999999</v>
      </c>
      <c r="AI39" s="422">
        <v>2658977.5095000002</v>
      </c>
      <c r="AJ39" s="422">
        <v>407261.4</v>
      </c>
      <c r="AK39" s="422">
        <v>2251716.1094999998</v>
      </c>
      <c r="AL39" s="422">
        <v>2618251.3695</v>
      </c>
      <c r="AM39" s="422">
        <v>81998.080000000002</v>
      </c>
      <c r="AN39" s="422">
        <v>81998.080000000002</v>
      </c>
      <c r="AO39" s="422">
        <v>85472.57</v>
      </c>
      <c r="AP39" s="422">
        <v>85472.57</v>
      </c>
      <c r="AQ39" s="422">
        <v>0</v>
      </c>
      <c r="AR39" s="422">
        <v>0</v>
      </c>
      <c r="AS39" s="422">
        <v>0</v>
      </c>
      <c r="AT39" s="422">
        <v>0</v>
      </c>
      <c r="AU39" s="422">
        <v>0</v>
      </c>
      <c r="AV39" s="422">
        <v>186232.93</v>
      </c>
      <c r="AW39" s="422">
        <v>77709.81</v>
      </c>
      <c r="AX39" s="422">
        <v>28900.07</v>
      </c>
      <c r="AY39" s="422">
        <v>627784.11</v>
      </c>
      <c r="AZ39" s="422">
        <v>5479239.0899999999</v>
      </c>
      <c r="BA39" s="422">
        <v>386479.08</v>
      </c>
      <c r="BB39" s="422">
        <v>0</v>
      </c>
      <c r="BC39" s="422">
        <v>181558.45</v>
      </c>
    </row>
    <row r="40" spans="1:55">
      <c r="A40" s="425" t="s">
        <v>3217</v>
      </c>
      <c r="B40" s="425" t="s">
        <v>6047</v>
      </c>
      <c r="C40">
        <v>372.12</v>
      </c>
      <c r="D40" s="422">
        <v>5567262.7599999998</v>
      </c>
      <c r="E40" s="422">
        <v>4195980.75</v>
      </c>
      <c r="F40" s="423">
        <v>0.75368829007812099</v>
      </c>
      <c r="G40">
        <v>1</v>
      </c>
      <c r="H40" s="422">
        <v>49297.64</v>
      </c>
      <c r="I40" s="422">
        <v>2490777.33</v>
      </c>
      <c r="J40" s="422">
        <v>2540074.9700000002</v>
      </c>
      <c r="K40" s="424">
        <v>0.9</v>
      </c>
      <c r="L40" s="422">
        <v>1242903.83</v>
      </c>
      <c r="M40" s="422">
        <v>303283.62</v>
      </c>
      <c r="N40" s="422">
        <v>128097.49</v>
      </c>
      <c r="O40" s="422">
        <v>51481.120000000003</v>
      </c>
      <c r="P40" s="422">
        <v>43343.39</v>
      </c>
      <c r="Q40" s="422">
        <v>86802.240000000005</v>
      </c>
      <c r="R40" s="422">
        <v>27796.17</v>
      </c>
      <c r="S40" s="422">
        <v>49583.5</v>
      </c>
      <c r="T40" s="422">
        <v>56783.02</v>
      </c>
      <c r="U40" s="422">
        <v>35665.32</v>
      </c>
      <c r="V40" s="422">
        <v>83247.070000000007</v>
      </c>
      <c r="W40" s="422">
        <v>72076.5</v>
      </c>
      <c r="X40" s="422">
        <v>59497.74</v>
      </c>
      <c r="Y40" s="422">
        <v>2240561.0099999998</v>
      </c>
      <c r="Z40" s="422">
        <v>33341.4</v>
      </c>
      <c r="AA40" s="422">
        <v>46515</v>
      </c>
      <c r="AB40" s="422">
        <v>126892.92</v>
      </c>
      <c r="AC40" s="422">
        <v>12652.08</v>
      </c>
      <c r="AD40" s="422">
        <v>212480.52</v>
      </c>
      <c r="AE40" s="422">
        <v>167675.24</v>
      </c>
      <c r="AF40" s="422">
        <v>589065.96</v>
      </c>
      <c r="AG40" s="422">
        <v>398912.64</v>
      </c>
      <c r="AH40" s="422">
        <v>1083997.0989600001</v>
      </c>
      <c r="AI40" s="422">
        <v>2671532.8589599999</v>
      </c>
      <c r="AJ40" s="422">
        <v>399604.78</v>
      </c>
      <c r="AK40" s="422">
        <v>2271928.0789600001</v>
      </c>
      <c r="AL40" s="422">
        <v>2631572.3789599999</v>
      </c>
      <c r="AM40" s="422">
        <v>97980.75</v>
      </c>
      <c r="AN40" s="422">
        <v>97980.75</v>
      </c>
      <c r="AO40" s="422">
        <v>102150.15</v>
      </c>
      <c r="AP40" s="422">
        <v>102150.15</v>
      </c>
      <c r="AQ40" s="422">
        <v>1389.79</v>
      </c>
      <c r="AR40" s="422">
        <v>1389.79</v>
      </c>
      <c r="AS40" s="422">
        <v>1389.79</v>
      </c>
      <c r="AT40" s="422">
        <v>1389.79</v>
      </c>
      <c r="AU40" s="422">
        <v>1389.79</v>
      </c>
      <c r="AV40" s="422">
        <v>182758.43</v>
      </c>
      <c r="AW40" s="422">
        <v>76260</v>
      </c>
      <c r="AX40" s="422">
        <v>28900.07</v>
      </c>
      <c r="AY40" s="422">
        <v>695129.25</v>
      </c>
      <c r="AZ40" s="422">
        <v>5567262.7599999998</v>
      </c>
      <c r="BA40" s="422">
        <v>373588.39</v>
      </c>
      <c r="BB40" s="422">
        <v>455.25</v>
      </c>
      <c r="BC40" s="422">
        <v>149177.35</v>
      </c>
    </row>
    <row r="41" spans="1:55">
      <c r="A41" s="425" t="s">
        <v>3351</v>
      </c>
      <c r="B41" s="425" t="s">
        <v>6048</v>
      </c>
      <c r="C41">
        <v>1344.75</v>
      </c>
      <c r="D41" s="422">
        <v>19547622.190000001</v>
      </c>
      <c r="E41" s="422">
        <v>14117780.699999999</v>
      </c>
      <c r="F41" s="423">
        <v>0.72222496233952405</v>
      </c>
      <c r="G41">
        <v>1</v>
      </c>
      <c r="H41" s="422">
        <v>379952.73</v>
      </c>
      <c r="I41" s="422">
        <v>9315156.8300000001</v>
      </c>
      <c r="J41" s="422">
        <v>9695109.5600000005</v>
      </c>
      <c r="K41" s="424">
        <v>0.9</v>
      </c>
      <c r="L41" s="422">
        <v>4394897.3099999996</v>
      </c>
      <c r="M41" s="422">
        <v>1055594.44</v>
      </c>
      <c r="N41" s="422">
        <v>462569.87</v>
      </c>
      <c r="O41" s="422">
        <v>188659.15</v>
      </c>
      <c r="P41" s="422">
        <v>150779.73000000001</v>
      </c>
      <c r="Q41" s="422">
        <v>310675.19</v>
      </c>
      <c r="R41" s="422">
        <v>103077.48</v>
      </c>
      <c r="S41" s="422">
        <v>179486.47</v>
      </c>
      <c r="T41" s="422">
        <v>208961.53</v>
      </c>
      <c r="U41" s="422">
        <v>129613.01</v>
      </c>
      <c r="V41" s="422">
        <v>306349.23</v>
      </c>
      <c r="W41" s="422">
        <v>265241.52</v>
      </c>
      <c r="X41" s="422">
        <v>215374.86</v>
      </c>
      <c r="Y41" s="422">
        <v>7971279.79</v>
      </c>
      <c r="Z41" s="422">
        <v>120015</v>
      </c>
      <c r="AA41" s="422">
        <v>168093.75</v>
      </c>
      <c r="AB41" s="422">
        <v>458559.75</v>
      </c>
      <c r="AC41" s="422">
        <v>45721.5</v>
      </c>
      <c r="AD41" s="422">
        <v>767852.25</v>
      </c>
      <c r="AE41" s="422">
        <v>572934.5</v>
      </c>
      <c r="AF41" s="422">
        <v>2128739.25</v>
      </c>
      <c r="AG41" s="422">
        <v>1441572</v>
      </c>
      <c r="AH41" s="422">
        <v>3784356.9224999999</v>
      </c>
      <c r="AI41" s="422">
        <v>9487844.9224999994</v>
      </c>
      <c r="AJ41" s="422">
        <v>1444073.23</v>
      </c>
      <c r="AK41" s="422">
        <v>8043771.6924999999</v>
      </c>
      <c r="AL41" s="422">
        <v>9343437.5924999993</v>
      </c>
      <c r="AM41" s="422">
        <v>282823.89</v>
      </c>
      <c r="AN41" s="422">
        <v>282823.89</v>
      </c>
      <c r="AO41" s="422">
        <v>294637.17</v>
      </c>
      <c r="AP41" s="422">
        <v>294637.17</v>
      </c>
      <c r="AQ41" s="422">
        <v>6254.09</v>
      </c>
      <c r="AR41" s="422">
        <v>6254.09</v>
      </c>
      <c r="AS41" s="422">
        <v>6948.99</v>
      </c>
      <c r="AT41" s="422">
        <v>6948.99</v>
      </c>
      <c r="AU41" s="422">
        <v>8338.7800000000007</v>
      </c>
      <c r="AV41" s="422">
        <v>662238.74</v>
      </c>
      <c r="AW41" s="422">
        <v>276333.78000000003</v>
      </c>
      <c r="AX41" s="422">
        <v>104665.12</v>
      </c>
      <c r="AY41" s="422">
        <v>2232904.7000000002</v>
      </c>
      <c r="AZ41" s="422">
        <v>19547622.190000001</v>
      </c>
      <c r="BA41" s="422">
        <v>1395943.34</v>
      </c>
      <c r="BB41" s="422">
        <v>1105.21</v>
      </c>
      <c r="BC41" s="422">
        <v>661530.99</v>
      </c>
    </row>
    <row r="42" spans="1:55">
      <c r="A42" s="425" t="s">
        <v>2982</v>
      </c>
      <c r="B42" s="425" t="s">
        <v>6049</v>
      </c>
      <c r="C42">
        <v>363.28</v>
      </c>
      <c r="D42" s="422">
        <v>5265449.04</v>
      </c>
      <c r="E42" s="422">
        <v>4369017.3600000003</v>
      </c>
      <c r="F42" s="423">
        <v>0.82975209271040595</v>
      </c>
      <c r="G42">
        <v>2</v>
      </c>
      <c r="H42" s="422">
        <v>19320</v>
      </c>
      <c r="I42" s="422">
        <v>2896637.64</v>
      </c>
      <c r="J42" s="422">
        <v>2915957.64</v>
      </c>
      <c r="K42" s="424">
        <v>0.9</v>
      </c>
      <c r="L42" s="422">
        <v>1190308.6100000001</v>
      </c>
      <c r="M42" s="422">
        <v>287070.59000000003</v>
      </c>
      <c r="N42" s="422">
        <v>124942.25</v>
      </c>
      <c r="O42" s="422">
        <v>49955.57</v>
      </c>
      <c r="P42" s="422">
        <v>40600.29</v>
      </c>
      <c r="Q42" s="422">
        <v>83567.86</v>
      </c>
      <c r="R42" s="422">
        <v>27217.08</v>
      </c>
      <c r="S42" s="422">
        <v>48133.69</v>
      </c>
      <c r="T42" s="422">
        <v>55268.81</v>
      </c>
      <c r="U42" s="422">
        <v>34795.440000000002</v>
      </c>
      <c r="V42" s="422">
        <v>81027.149999999994</v>
      </c>
      <c r="W42" s="422">
        <v>70154.460000000006</v>
      </c>
      <c r="X42" s="422">
        <v>57758.04</v>
      </c>
      <c r="Y42" s="422">
        <v>2150799.84</v>
      </c>
      <c r="Z42" s="422">
        <v>32440.5</v>
      </c>
      <c r="AA42" s="422">
        <v>45410</v>
      </c>
      <c r="AB42" s="422">
        <v>123878.48</v>
      </c>
      <c r="AC42" s="422">
        <v>12351.52</v>
      </c>
      <c r="AD42" s="422">
        <v>207432.88</v>
      </c>
      <c r="AE42" s="422">
        <v>157147.79</v>
      </c>
      <c r="AF42" s="422">
        <v>575072.24</v>
      </c>
      <c r="AG42" s="422">
        <v>389436.15999999997</v>
      </c>
      <c r="AH42" s="422">
        <v>1017947.76024</v>
      </c>
      <c r="AI42" s="422">
        <v>2561117.33024</v>
      </c>
      <c r="AJ42" s="422">
        <v>390111.86</v>
      </c>
      <c r="AK42" s="422">
        <v>2171005.4702400002</v>
      </c>
      <c r="AL42" s="422">
        <v>2522106.1402400001</v>
      </c>
      <c r="AM42" s="422">
        <v>75049.09</v>
      </c>
      <c r="AN42" s="422">
        <v>75049.09</v>
      </c>
      <c r="AO42" s="422">
        <v>78523.58</v>
      </c>
      <c r="AP42" s="422">
        <v>78523.58</v>
      </c>
      <c r="AQ42" s="422">
        <v>694.89</v>
      </c>
      <c r="AR42" s="422">
        <v>694.89</v>
      </c>
      <c r="AS42" s="422">
        <v>694.89</v>
      </c>
      <c r="AT42" s="422">
        <v>694.89</v>
      </c>
      <c r="AU42" s="422">
        <v>1389.79</v>
      </c>
      <c r="AV42" s="422">
        <v>178589.04</v>
      </c>
      <c r="AW42" s="422">
        <v>74520.23</v>
      </c>
      <c r="AX42" s="422">
        <v>28118.98</v>
      </c>
      <c r="AY42" s="422">
        <v>592542.93999999994</v>
      </c>
      <c r="AZ42" s="422">
        <v>5265449.04</v>
      </c>
      <c r="BA42" s="422">
        <v>414609.82</v>
      </c>
      <c r="BB42" s="422">
        <v>93.23</v>
      </c>
      <c r="BC42" s="422">
        <v>152014.81</v>
      </c>
    </row>
    <row r="43" spans="1:55">
      <c r="A43" s="425" t="s">
        <v>2855</v>
      </c>
      <c r="B43" s="425" t="s">
        <v>6050</v>
      </c>
      <c r="C43">
        <v>408.75</v>
      </c>
      <c r="D43" s="422">
        <v>5749221.6699999999</v>
      </c>
      <c r="E43" s="422">
        <v>5645969.1100000003</v>
      </c>
      <c r="F43" s="423">
        <v>0.98204060202813503</v>
      </c>
      <c r="G43">
        <v>3</v>
      </c>
      <c r="H43" s="422">
        <v>7527.01</v>
      </c>
      <c r="I43" s="422">
        <v>1232347.7</v>
      </c>
      <c r="J43" s="422">
        <v>1239874.71</v>
      </c>
      <c r="K43" s="424">
        <v>0.9</v>
      </c>
      <c r="L43" s="422">
        <v>1320282.98</v>
      </c>
      <c r="M43" s="422">
        <v>322928.25</v>
      </c>
      <c r="N43" s="422">
        <v>140682.04999999999</v>
      </c>
      <c r="O43" s="422">
        <v>56299.91</v>
      </c>
      <c r="P43" s="422">
        <v>44748.47</v>
      </c>
      <c r="Q43" s="422">
        <v>95713.74</v>
      </c>
      <c r="R43" s="422">
        <v>30691.61</v>
      </c>
      <c r="S43" s="422">
        <v>54512.85</v>
      </c>
      <c r="T43" s="422">
        <v>62082.77</v>
      </c>
      <c r="U43" s="422">
        <v>39144.870000000003</v>
      </c>
      <c r="V43" s="422">
        <v>91016.8</v>
      </c>
      <c r="W43" s="422">
        <v>78803.64</v>
      </c>
      <c r="X43" s="422">
        <v>65412.72</v>
      </c>
      <c r="Y43" s="422">
        <v>2402320.66</v>
      </c>
      <c r="Z43" s="422">
        <v>36495</v>
      </c>
      <c r="AA43" s="422">
        <v>51093.75</v>
      </c>
      <c r="AB43" s="422">
        <v>139383.75</v>
      </c>
      <c r="AC43" s="422">
        <v>13897.5</v>
      </c>
      <c r="AD43" s="422">
        <v>116698.12</v>
      </c>
      <c r="AE43" s="422">
        <v>185873.5</v>
      </c>
      <c r="AF43" s="422">
        <v>647051.25</v>
      </c>
      <c r="AG43" s="422">
        <v>438180</v>
      </c>
      <c r="AH43" s="422">
        <v>1128685.1505</v>
      </c>
      <c r="AI43" s="422">
        <v>2757358.0205000001</v>
      </c>
      <c r="AJ43" s="422">
        <v>438940.27</v>
      </c>
      <c r="AK43" s="422">
        <v>2318417.7505000001</v>
      </c>
      <c r="AL43" s="422">
        <v>2713463.9904999998</v>
      </c>
      <c r="AM43" s="422">
        <v>72269.490000000005</v>
      </c>
      <c r="AN43" s="422">
        <v>72269.490000000005</v>
      </c>
      <c r="AO43" s="422">
        <v>75743.990000000005</v>
      </c>
      <c r="AP43" s="422">
        <v>75743.990000000005</v>
      </c>
      <c r="AQ43" s="422">
        <v>4169.3900000000003</v>
      </c>
      <c r="AR43" s="422">
        <v>4169.3900000000003</v>
      </c>
      <c r="AS43" s="422">
        <v>4169.3900000000003</v>
      </c>
      <c r="AT43" s="422">
        <v>4169.3900000000003</v>
      </c>
      <c r="AU43" s="422">
        <v>4864.29</v>
      </c>
      <c r="AV43" s="422">
        <v>200825.81</v>
      </c>
      <c r="AW43" s="422">
        <v>83799.009999999995</v>
      </c>
      <c r="AX43" s="422">
        <v>31243.32</v>
      </c>
      <c r="AY43" s="422">
        <v>633436.94999999995</v>
      </c>
      <c r="AZ43" s="422">
        <v>5749221.6699999999</v>
      </c>
      <c r="BA43" s="422">
        <v>224904.83</v>
      </c>
      <c r="BB43" s="422">
        <v>167.18</v>
      </c>
      <c r="BC43" s="422">
        <v>73195.91</v>
      </c>
    </row>
    <row r="44" spans="1:55">
      <c r="A44" s="425" t="s">
        <v>2275</v>
      </c>
      <c r="B44" s="425" t="s">
        <v>6051</v>
      </c>
      <c r="C44">
        <v>1415.85</v>
      </c>
      <c r="D44" s="422">
        <v>20443531.77</v>
      </c>
      <c r="E44" s="422">
        <v>14488497.52</v>
      </c>
      <c r="F44" s="423">
        <v>0.70870814705613805</v>
      </c>
      <c r="G44">
        <v>1</v>
      </c>
      <c r="H44" s="422">
        <v>472127.73</v>
      </c>
      <c r="I44" s="422">
        <v>6131590.7400000002</v>
      </c>
      <c r="J44" s="422">
        <v>6603718.4699999997</v>
      </c>
      <c r="K44" s="424">
        <v>0.9</v>
      </c>
      <c r="L44" s="422">
        <v>4592998.43</v>
      </c>
      <c r="M44" s="422">
        <v>1111788.21</v>
      </c>
      <c r="N44" s="422">
        <v>488259.63</v>
      </c>
      <c r="O44" s="422">
        <v>197846.34</v>
      </c>
      <c r="P44" s="422">
        <v>156682.54</v>
      </c>
      <c r="Q44" s="422">
        <v>332654.25</v>
      </c>
      <c r="R44" s="422">
        <v>108868.35</v>
      </c>
      <c r="S44" s="422">
        <v>188765.26</v>
      </c>
      <c r="T44" s="422">
        <v>218803.92</v>
      </c>
      <c r="U44" s="422">
        <v>136572.1</v>
      </c>
      <c r="V44" s="422">
        <v>320778.71999999997</v>
      </c>
      <c r="W44" s="422">
        <v>277734.78000000003</v>
      </c>
      <c r="X44" s="422">
        <v>226508.94</v>
      </c>
      <c r="Y44" s="422">
        <v>8358261.4699999997</v>
      </c>
      <c r="Z44" s="422">
        <v>126564.3</v>
      </c>
      <c r="AA44" s="422">
        <v>176981.25</v>
      </c>
      <c r="AB44" s="422">
        <v>482804.85</v>
      </c>
      <c r="AC44" s="422">
        <v>48138.9</v>
      </c>
      <c r="AD44" s="422">
        <v>808450.35</v>
      </c>
      <c r="AE44" s="422">
        <v>621633.23</v>
      </c>
      <c r="AF44" s="422">
        <v>2241290.5499999998</v>
      </c>
      <c r="AG44" s="422">
        <v>1517791.2</v>
      </c>
      <c r="AH44" s="422">
        <v>3945904.8182999999</v>
      </c>
      <c r="AI44" s="422">
        <v>9969559.4483000003</v>
      </c>
      <c r="AJ44" s="422">
        <v>1520424.68</v>
      </c>
      <c r="AK44" s="422">
        <v>8449134.7683000006</v>
      </c>
      <c r="AL44" s="422">
        <v>9817516.9782999996</v>
      </c>
      <c r="AM44" s="422">
        <v>284908.59000000003</v>
      </c>
      <c r="AN44" s="422">
        <v>284908.59000000003</v>
      </c>
      <c r="AO44" s="422">
        <v>297416.77</v>
      </c>
      <c r="AP44" s="422">
        <v>297416.77</v>
      </c>
      <c r="AQ44" s="422">
        <v>694.89</v>
      </c>
      <c r="AR44" s="422">
        <v>694.89</v>
      </c>
      <c r="AS44" s="422">
        <v>694.89</v>
      </c>
      <c r="AT44" s="422">
        <v>694.89</v>
      </c>
      <c r="AU44" s="422">
        <v>1389.79</v>
      </c>
      <c r="AV44" s="422">
        <v>697678.59</v>
      </c>
      <c r="AW44" s="422">
        <v>291121.84000000003</v>
      </c>
      <c r="AX44" s="422">
        <v>110132.7</v>
      </c>
      <c r="AY44" s="422">
        <v>2267753.2000000002</v>
      </c>
      <c r="AZ44" s="422">
        <v>20443531.77</v>
      </c>
      <c r="BA44" s="422">
        <v>1286182.42</v>
      </c>
      <c r="BB44" s="422">
        <v>262.44</v>
      </c>
      <c r="BC44" s="422">
        <v>409711.23</v>
      </c>
    </row>
    <row r="45" spans="1:55">
      <c r="A45" s="425" t="s">
        <v>2507</v>
      </c>
      <c r="B45" s="425" t="s">
        <v>6052</v>
      </c>
      <c r="C45">
        <v>1192.8699999999999</v>
      </c>
      <c r="D45" s="422">
        <v>17890910.280000001</v>
      </c>
      <c r="E45" s="422">
        <v>13498287.060000001</v>
      </c>
      <c r="F45" s="423">
        <v>0.75447737698900397</v>
      </c>
      <c r="G45">
        <v>1</v>
      </c>
      <c r="H45" s="422">
        <v>135029.32</v>
      </c>
      <c r="I45" s="422">
        <v>6971625.6500000004</v>
      </c>
      <c r="J45" s="422">
        <v>7106654.9699999997</v>
      </c>
      <c r="K45" s="424">
        <v>0.9</v>
      </c>
      <c r="L45" s="422">
        <v>3974092.14</v>
      </c>
      <c r="M45" s="422">
        <v>972145.16</v>
      </c>
      <c r="N45" s="422">
        <v>412096.18</v>
      </c>
      <c r="O45" s="422">
        <v>166056.89000000001</v>
      </c>
      <c r="P45" s="422">
        <v>139192.44</v>
      </c>
      <c r="Q45" s="422">
        <v>281124.82</v>
      </c>
      <c r="R45" s="422">
        <v>90916.65</v>
      </c>
      <c r="S45" s="422">
        <v>159769.06</v>
      </c>
      <c r="T45" s="422">
        <v>183219.89</v>
      </c>
      <c r="U45" s="422">
        <v>114824.95</v>
      </c>
      <c r="V45" s="422">
        <v>268610.56</v>
      </c>
      <c r="W45" s="422">
        <v>232566.84</v>
      </c>
      <c r="X45" s="422">
        <v>191714.94</v>
      </c>
      <c r="Y45" s="422">
        <v>7186330.5199999996</v>
      </c>
      <c r="Z45" s="422">
        <v>106286.39999999999</v>
      </c>
      <c r="AA45" s="422">
        <v>149108.75</v>
      </c>
      <c r="AB45" s="422">
        <v>406768.67</v>
      </c>
      <c r="AC45" s="422">
        <v>40557.58</v>
      </c>
      <c r="AD45" s="422">
        <v>681128.77</v>
      </c>
      <c r="AE45" s="422">
        <v>539254.76</v>
      </c>
      <c r="AF45" s="422">
        <v>1888313.21</v>
      </c>
      <c r="AG45" s="422">
        <v>1278756.6399999999</v>
      </c>
      <c r="AH45" s="422">
        <v>3485629.6104600001</v>
      </c>
      <c r="AI45" s="422">
        <v>8575804.3904599994</v>
      </c>
      <c r="AJ45" s="422">
        <v>1280975.3700000001</v>
      </c>
      <c r="AK45" s="422">
        <v>7294829.0204600003</v>
      </c>
      <c r="AL45" s="422">
        <v>8447706.8504600003</v>
      </c>
      <c r="AM45" s="422">
        <v>320348.43</v>
      </c>
      <c r="AN45" s="422">
        <v>320348.43</v>
      </c>
      <c r="AO45" s="422">
        <v>334246.40999999997</v>
      </c>
      <c r="AP45" s="422">
        <v>334246.40999999997</v>
      </c>
      <c r="AQ45" s="422">
        <v>4169.3900000000003</v>
      </c>
      <c r="AR45" s="422">
        <v>4169.3900000000003</v>
      </c>
      <c r="AS45" s="422">
        <v>4169.3900000000003</v>
      </c>
      <c r="AT45" s="422">
        <v>4169.3900000000003</v>
      </c>
      <c r="AU45" s="422">
        <v>4864.29</v>
      </c>
      <c r="AV45" s="422">
        <v>587884.55000000005</v>
      </c>
      <c r="AW45" s="422">
        <v>245307.85</v>
      </c>
      <c r="AX45" s="422">
        <v>92948.87</v>
      </c>
      <c r="AY45" s="422">
        <v>2256872.7999999998</v>
      </c>
      <c r="AZ45" s="422">
        <v>17890910.280000001</v>
      </c>
      <c r="BA45" s="422">
        <v>1290727.32</v>
      </c>
      <c r="BB45" s="422">
        <v>1673.86</v>
      </c>
      <c r="BC45" s="422">
        <v>331179.83</v>
      </c>
    </row>
    <row r="46" spans="1:55">
      <c r="A46" s="425" t="s">
        <v>2734</v>
      </c>
      <c r="B46" s="425" t="s">
        <v>6053</v>
      </c>
      <c r="C46">
        <v>548.5</v>
      </c>
      <c r="D46" s="422">
        <v>7881783.6299999999</v>
      </c>
      <c r="E46" s="422">
        <v>5944196.1799999997</v>
      </c>
      <c r="F46" s="423">
        <v>0.75416891138383102</v>
      </c>
      <c r="G46">
        <v>1</v>
      </c>
      <c r="H46" s="422">
        <v>60175.54</v>
      </c>
      <c r="I46" s="422">
        <v>3204415.8</v>
      </c>
      <c r="J46" s="422">
        <v>3264591.34</v>
      </c>
      <c r="K46" s="424">
        <v>0.9</v>
      </c>
      <c r="L46" s="422">
        <v>1771903.04</v>
      </c>
      <c r="M46" s="422">
        <v>436841.6</v>
      </c>
      <c r="N46" s="422">
        <v>189494.72</v>
      </c>
      <c r="O46" s="422">
        <v>75679.199999999997</v>
      </c>
      <c r="P46" s="422">
        <v>59976.98</v>
      </c>
      <c r="Q46" s="422">
        <v>130081.8</v>
      </c>
      <c r="R46" s="422">
        <v>41694.26</v>
      </c>
      <c r="S46" s="422">
        <v>73070.42</v>
      </c>
      <c r="T46" s="422">
        <v>83281.77</v>
      </c>
      <c r="U46" s="422">
        <v>52773.08</v>
      </c>
      <c r="V46" s="422">
        <v>122095.71</v>
      </c>
      <c r="W46" s="422">
        <v>105712.2</v>
      </c>
      <c r="X46" s="422">
        <v>87680.88</v>
      </c>
      <c r="Y46" s="422">
        <v>3230285.66</v>
      </c>
      <c r="Z46" s="422">
        <v>49140</v>
      </c>
      <c r="AA46" s="422">
        <v>68562.5</v>
      </c>
      <c r="AB46" s="422">
        <v>187038.5</v>
      </c>
      <c r="AC46" s="422">
        <v>18649</v>
      </c>
      <c r="AD46" s="422">
        <v>313193.5</v>
      </c>
      <c r="AE46" s="422">
        <v>255544</v>
      </c>
      <c r="AF46" s="422">
        <v>868275.5</v>
      </c>
      <c r="AG46" s="422">
        <v>587992</v>
      </c>
      <c r="AH46" s="422">
        <v>1515605.9669999999</v>
      </c>
      <c r="AI46" s="422">
        <v>3864000.9670000002</v>
      </c>
      <c r="AJ46" s="422">
        <v>589012.21</v>
      </c>
      <c r="AK46" s="422">
        <v>3274988.7570000002</v>
      </c>
      <c r="AL46" s="422">
        <v>3805099.7370000002</v>
      </c>
      <c r="AM46" s="422">
        <v>102845.05</v>
      </c>
      <c r="AN46" s="422">
        <v>102845.05</v>
      </c>
      <c r="AO46" s="422">
        <v>107709.34</v>
      </c>
      <c r="AP46" s="422">
        <v>107709.34</v>
      </c>
      <c r="AQ46" s="422">
        <v>0</v>
      </c>
      <c r="AR46" s="422">
        <v>0</v>
      </c>
      <c r="AS46" s="422">
        <v>0</v>
      </c>
      <c r="AT46" s="422">
        <v>0</v>
      </c>
      <c r="AU46" s="422">
        <v>0</v>
      </c>
      <c r="AV46" s="422">
        <v>270315.71000000002</v>
      </c>
      <c r="AW46" s="422">
        <v>112795.21</v>
      </c>
      <c r="AX46" s="422">
        <v>42178.48</v>
      </c>
      <c r="AY46" s="422">
        <v>846398.18</v>
      </c>
      <c r="AZ46" s="422">
        <v>7881783.6299999999</v>
      </c>
      <c r="BA46" s="422">
        <v>615083.56000000006</v>
      </c>
      <c r="BB46" s="422">
        <v>0</v>
      </c>
      <c r="BC46" s="422">
        <v>130435.22</v>
      </c>
    </row>
    <row r="47" spans="1:55">
      <c r="A47" s="425"/>
      <c r="B47" s="425" t="s">
        <v>6054</v>
      </c>
      <c r="C47">
        <v>15.64</v>
      </c>
      <c r="D47" s="422">
        <v>209825.71</v>
      </c>
      <c r="E47" s="422">
        <v>301091.53999999998</v>
      </c>
      <c r="F47" s="423">
        <v>1.43496018671878</v>
      </c>
      <c r="G47">
        <v>4</v>
      </c>
      <c r="H47" s="422">
        <v>14.05</v>
      </c>
      <c r="I47" s="422">
        <v>280108.96999999997</v>
      </c>
      <c r="J47" s="422">
        <v>280123.02</v>
      </c>
      <c r="K47" s="424">
        <v>0.91620999999999997</v>
      </c>
      <c r="L47" s="422">
        <v>47961.27</v>
      </c>
      <c r="M47" s="422">
        <v>11248.4</v>
      </c>
      <c r="N47" s="422">
        <v>4129.0600000000004</v>
      </c>
      <c r="O47" s="422">
        <v>1341.01</v>
      </c>
      <c r="P47" s="422">
        <v>1650.36</v>
      </c>
      <c r="Q47" s="422">
        <v>3655.27</v>
      </c>
      <c r="R47" s="422">
        <v>589.51</v>
      </c>
      <c r="S47" s="422">
        <v>1771.1</v>
      </c>
      <c r="T47" s="422">
        <v>1541.48</v>
      </c>
      <c r="U47" s="422">
        <v>1180.73</v>
      </c>
      <c r="V47" s="422">
        <v>2259.9</v>
      </c>
      <c r="W47" s="422">
        <v>1956.65</v>
      </c>
      <c r="X47" s="422">
        <v>2125.2399999999998</v>
      </c>
      <c r="Y47" s="422">
        <v>81409.98</v>
      </c>
      <c r="Z47" s="422">
        <v>1407.6</v>
      </c>
      <c r="AA47" s="422">
        <v>1955</v>
      </c>
      <c r="AB47" s="422">
        <v>5333.24</v>
      </c>
      <c r="AC47" s="422">
        <v>531.76</v>
      </c>
      <c r="AD47" s="422">
        <v>4465.21</v>
      </c>
      <c r="AE47" s="422">
        <v>7096.86</v>
      </c>
      <c r="AF47" s="422">
        <v>24758.12</v>
      </c>
      <c r="AG47" s="422">
        <v>16766.080000000002</v>
      </c>
      <c r="AH47" s="422">
        <v>40122.17712</v>
      </c>
      <c r="AI47" s="422">
        <v>102436.04712</v>
      </c>
      <c r="AJ47" s="422">
        <v>16795.169999999998</v>
      </c>
      <c r="AK47" s="422">
        <v>85640.877120000005</v>
      </c>
      <c r="AL47" s="422">
        <v>101028.77712</v>
      </c>
      <c r="AM47" s="422">
        <v>3537.07</v>
      </c>
      <c r="AN47" s="422">
        <v>3537.07</v>
      </c>
      <c r="AO47" s="422">
        <v>4244.4799999999996</v>
      </c>
      <c r="AP47" s="422">
        <v>4244.4799999999996</v>
      </c>
      <c r="AQ47" s="422">
        <v>0</v>
      </c>
      <c r="AR47" s="422">
        <v>0</v>
      </c>
      <c r="AS47" s="422">
        <v>0</v>
      </c>
      <c r="AT47" s="422">
        <v>0</v>
      </c>
      <c r="AU47" s="422">
        <v>0</v>
      </c>
      <c r="AV47" s="422">
        <v>7781.56</v>
      </c>
      <c r="AW47" s="422">
        <v>3247.02</v>
      </c>
      <c r="AX47" s="422">
        <v>795.15</v>
      </c>
      <c r="AY47" s="422">
        <v>27386.83</v>
      </c>
      <c r="AZ47" s="422">
        <v>209825.71</v>
      </c>
      <c r="BA47" s="422">
        <v>11.14</v>
      </c>
      <c r="BB47" s="422">
        <v>0.05</v>
      </c>
      <c r="BC47" s="422">
        <v>5.0599999999999996</v>
      </c>
    </row>
    <row r="48" spans="1:55">
      <c r="A48" s="425"/>
      <c r="B48" s="425" t="s">
        <v>6055</v>
      </c>
      <c r="C48">
        <v>154.66</v>
      </c>
      <c r="D48" s="422">
        <v>2443561.52</v>
      </c>
      <c r="E48" s="422">
        <v>1994349.54</v>
      </c>
      <c r="F48" s="423">
        <v>0.81616506221623597</v>
      </c>
      <c r="G48">
        <v>2</v>
      </c>
      <c r="H48" s="422">
        <v>13211.77</v>
      </c>
      <c r="I48" s="422">
        <v>1749993.39</v>
      </c>
      <c r="J48" s="422">
        <v>1763205.16</v>
      </c>
      <c r="K48" s="424">
        <v>0.91620999999999997</v>
      </c>
      <c r="L48" s="422">
        <v>509188.28</v>
      </c>
      <c r="M48" s="422">
        <v>147278.32</v>
      </c>
      <c r="N48" s="422">
        <v>56823.53</v>
      </c>
      <c r="O48" s="422">
        <v>20470.36</v>
      </c>
      <c r="P48" s="422">
        <v>18324.87</v>
      </c>
      <c r="Q48" s="422">
        <v>47679.86</v>
      </c>
      <c r="R48" s="422">
        <v>11790.34</v>
      </c>
      <c r="S48" s="422">
        <v>21843.65</v>
      </c>
      <c r="T48" s="422">
        <v>21580.81</v>
      </c>
      <c r="U48" s="422">
        <v>14759.22</v>
      </c>
      <c r="V48" s="422">
        <v>31638.67</v>
      </c>
      <c r="W48" s="422">
        <v>27393.21</v>
      </c>
      <c r="X48" s="422">
        <v>26211.3</v>
      </c>
      <c r="Y48" s="422">
        <v>954982.42</v>
      </c>
      <c r="Z48" s="422">
        <v>13919.4</v>
      </c>
      <c r="AA48" s="422">
        <v>19332.5</v>
      </c>
      <c r="AB48" s="422">
        <v>52739.06</v>
      </c>
      <c r="AC48" s="422">
        <v>5258.44</v>
      </c>
      <c r="AD48" s="422">
        <v>88310.86</v>
      </c>
      <c r="AE48" s="422">
        <v>114117.72</v>
      </c>
      <c r="AF48" s="422">
        <v>244826.78</v>
      </c>
      <c r="AG48" s="422">
        <v>165795.51999999999</v>
      </c>
      <c r="AH48" s="422">
        <v>465467.20127999998</v>
      </c>
      <c r="AI48" s="422">
        <v>1169767.4812799999</v>
      </c>
      <c r="AJ48" s="422">
        <v>166083.18</v>
      </c>
      <c r="AK48" s="422">
        <v>1003684.30128</v>
      </c>
      <c r="AL48" s="422">
        <v>1155851.3712800001</v>
      </c>
      <c r="AM48" s="422">
        <v>41030.06</v>
      </c>
      <c r="AN48" s="422">
        <v>41030.06</v>
      </c>
      <c r="AO48" s="422">
        <v>42444.89</v>
      </c>
      <c r="AP48" s="422">
        <v>42444.89</v>
      </c>
      <c r="AQ48" s="422">
        <v>8488.9699999999993</v>
      </c>
      <c r="AR48" s="422">
        <v>8488.9699999999993</v>
      </c>
      <c r="AS48" s="422">
        <v>8488.9699999999993</v>
      </c>
      <c r="AT48" s="422">
        <v>8488.9699999999993</v>
      </c>
      <c r="AU48" s="422">
        <v>10611.22</v>
      </c>
      <c r="AV48" s="422">
        <v>77108.22</v>
      </c>
      <c r="AW48" s="422">
        <v>32175.11</v>
      </c>
      <c r="AX48" s="422">
        <v>11927.26</v>
      </c>
      <c r="AY48" s="422">
        <v>332727.59000000003</v>
      </c>
      <c r="AZ48" s="422">
        <v>2443561.52</v>
      </c>
      <c r="BA48" s="422">
        <v>101146.54</v>
      </c>
      <c r="BB48" s="422">
        <v>5500.9</v>
      </c>
      <c r="BC48" s="422">
        <v>42668.74</v>
      </c>
    </row>
    <row r="49" spans="1:55">
      <c r="A49" s="425"/>
      <c r="B49" s="425" t="s">
        <v>6056</v>
      </c>
      <c r="C49">
        <v>220</v>
      </c>
      <c r="D49" s="422">
        <v>3543561.63</v>
      </c>
      <c r="E49" s="422">
        <v>1845622.05</v>
      </c>
      <c r="F49" s="423">
        <v>0.52083814046716603</v>
      </c>
      <c r="G49">
        <v>1</v>
      </c>
      <c r="H49" s="422">
        <v>320739.33</v>
      </c>
      <c r="I49" s="422">
        <v>1491265.89</v>
      </c>
      <c r="J49" s="422">
        <v>1812005.22</v>
      </c>
      <c r="K49" s="424">
        <v>0.91620999999999997</v>
      </c>
      <c r="L49" s="422">
        <v>738898.95</v>
      </c>
      <c r="M49" s="422">
        <v>226343.5</v>
      </c>
      <c r="N49" s="422">
        <v>82096.05</v>
      </c>
      <c r="O49" s="422">
        <v>28447.53</v>
      </c>
      <c r="P49" s="422">
        <v>27255.64</v>
      </c>
      <c r="Q49" s="422">
        <v>63055.14</v>
      </c>
      <c r="R49" s="422">
        <v>16506.47</v>
      </c>
      <c r="S49" s="422">
        <v>31289.56</v>
      </c>
      <c r="T49" s="422">
        <v>29288.240000000002</v>
      </c>
      <c r="U49" s="422">
        <v>21253.279999999999</v>
      </c>
      <c r="V49" s="422">
        <v>42938.19</v>
      </c>
      <c r="W49" s="422">
        <v>37176.5</v>
      </c>
      <c r="X49" s="422">
        <v>37545.910000000003</v>
      </c>
      <c r="Y49" s="422">
        <v>1382094.96</v>
      </c>
      <c r="Z49" s="422">
        <v>19800</v>
      </c>
      <c r="AA49" s="422">
        <v>27500</v>
      </c>
      <c r="AB49" s="422">
        <v>75020</v>
      </c>
      <c r="AC49" s="422">
        <v>7480</v>
      </c>
      <c r="AD49" s="422">
        <v>62810</v>
      </c>
      <c r="AE49" s="422">
        <v>176544</v>
      </c>
      <c r="AF49" s="422">
        <v>348260</v>
      </c>
      <c r="AG49" s="422">
        <v>235840</v>
      </c>
      <c r="AH49" s="422">
        <v>690497.82299999997</v>
      </c>
      <c r="AI49" s="422">
        <v>1643751.8230000001</v>
      </c>
      <c r="AJ49" s="422">
        <v>236249.2</v>
      </c>
      <c r="AK49" s="422">
        <v>1407502.6229999999</v>
      </c>
      <c r="AL49" s="422">
        <v>1623956.493</v>
      </c>
      <c r="AM49" s="422">
        <v>58008.02</v>
      </c>
      <c r="AN49" s="422">
        <v>58008.02</v>
      </c>
      <c r="AO49" s="422">
        <v>60837.68</v>
      </c>
      <c r="AP49" s="422">
        <v>60837.68</v>
      </c>
      <c r="AQ49" s="422">
        <v>23344.69</v>
      </c>
      <c r="AR49" s="422">
        <v>23344.69</v>
      </c>
      <c r="AS49" s="422">
        <v>24759.52</v>
      </c>
      <c r="AT49" s="422">
        <v>24759.52</v>
      </c>
      <c r="AU49" s="422">
        <v>29711.42</v>
      </c>
      <c r="AV49" s="422">
        <v>110356.72</v>
      </c>
      <c r="AW49" s="422">
        <v>46048.78</v>
      </c>
      <c r="AX49" s="422">
        <v>17493.32</v>
      </c>
      <c r="AY49" s="422">
        <v>537510.06000000006</v>
      </c>
      <c r="AZ49" s="422">
        <v>3543561.63</v>
      </c>
      <c r="BA49" s="422">
        <v>96408.88</v>
      </c>
      <c r="BB49" s="422">
        <v>19176.63</v>
      </c>
      <c r="BC49" s="422">
        <v>43798.42</v>
      </c>
    </row>
    <row r="50" spans="1:55">
      <c r="A50" s="425" t="s">
        <v>1533</v>
      </c>
      <c r="B50" s="425" t="s">
        <v>6057</v>
      </c>
      <c r="C50">
        <v>7211.05</v>
      </c>
      <c r="D50" s="422">
        <v>115551859.98999999</v>
      </c>
      <c r="E50" s="422">
        <v>84790731.310000002</v>
      </c>
      <c r="F50" s="423">
        <v>0.73378941124217201</v>
      </c>
      <c r="G50">
        <v>1</v>
      </c>
      <c r="H50" s="422">
        <v>1751559.69</v>
      </c>
      <c r="I50" s="422">
        <v>46144912.079999998</v>
      </c>
      <c r="J50" s="422">
        <v>47896471.770000003</v>
      </c>
      <c r="K50" s="424">
        <v>0.93557000000000001</v>
      </c>
      <c r="L50" s="422">
        <v>24457253.010000002</v>
      </c>
      <c r="M50" s="422">
        <v>6053268.96</v>
      </c>
      <c r="N50" s="422">
        <v>2603320</v>
      </c>
      <c r="O50" s="422">
        <v>1045561.43</v>
      </c>
      <c r="P50" s="422">
        <v>925122.07</v>
      </c>
      <c r="Q50" s="422">
        <v>1809712.51</v>
      </c>
      <c r="R50" s="422">
        <v>577894.85</v>
      </c>
      <c r="S50" s="422">
        <v>1007352.13</v>
      </c>
      <c r="T50" s="422">
        <v>1149850.17</v>
      </c>
      <c r="U50" s="422">
        <v>724015.5</v>
      </c>
      <c r="V50" s="422">
        <v>1685744.35</v>
      </c>
      <c r="W50" s="422">
        <v>1459541.4</v>
      </c>
      <c r="X50" s="422">
        <v>1208772.53</v>
      </c>
      <c r="Y50" s="422">
        <v>44707408.909999996</v>
      </c>
      <c r="Z50" s="422">
        <v>646632</v>
      </c>
      <c r="AA50" s="422">
        <v>901381.25</v>
      </c>
      <c r="AB50" s="422">
        <v>2458968.0499999998</v>
      </c>
      <c r="AC50" s="422">
        <v>245175.7</v>
      </c>
      <c r="AD50" s="422">
        <v>4117509.55</v>
      </c>
      <c r="AE50" s="422">
        <v>3413558.54</v>
      </c>
      <c r="AF50" s="422">
        <v>11415092.15</v>
      </c>
      <c r="AG50" s="422">
        <v>7730245.5999999996</v>
      </c>
      <c r="AH50" s="422">
        <v>22202343.831900001</v>
      </c>
      <c r="AI50" s="422">
        <v>53130906.671899997</v>
      </c>
      <c r="AJ50" s="422">
        <v>7743658.1500000004</v>
      </c>
      <c r="AK50" s="422">
        <v>45387248.521899998</v>
      </c>
      <c r="AL50" s="422">
        <v>52631982.771899998</v>
      </c>
      <c r="AM50" s="422">
        <v>1575473.59</v>
      </c>
      <c r="AN50" s="422">
        <v>1575473.59</v>
      </c>
      <c r="AO50" s="422">
        <v>1640486.26</v>
      </c>
      <c r="AP50" s="422">
        <v>1640486.26</v>
      </c>
      <c r="AQ50" s="422">
        <v>1117495.48</v>
      </c>
      <c r="AR50" s="422">
        <v>1117495.48</v>
      </c>
      <c r="AS50" s="422">
        <v>1163726.71</v>
      </c>
      <c r="AT50" s="422">
        <v>1163726.71</v>
      </c>
      <c r="AU50" s="422">
        <v>1397049.95</v>
      </c>
      <c r="AV50" s="422">
        <v>3694164.14</v>
      </c>
      <c r="AW50" s="422">
        <v>1541471.81</v>
      </c>
      <c r="AX50" s="422">
        <v>585418.21</v>
      </c>
      <c r="AY50" s="422">
        <v>18212468.190000001</v>
      </c>
      <c r="AZ50" s="422">
        <v>115551859.98999999</v>
      </c>
      <c r="BA50" s="422">
        <v>5803380.4199999999</v>
      </c>
      <c r="BB50" s="422">
        <v>1227218.68</v>
      </c>
      <c r="BC50" s="422">
        <v>3646163.85</v>
      </c>
    </row>
    <row r="51" spans="1:55">
      <c r="A51" s="425" t="s">
        <v>2740</v>
      </c>
      <c r="B51" s="425" t="s">
        <v>6058</v>
      </c>
      <c r="C51">
        <v>1445.28</v>
      </c>
      <c r="D51" s="422">
        <v>21744768.27</v>
      </c>
      <c r="E51" s="422">
        <v>17224167.140000001</v>
      </c>
      <c r="F51" s="423">
        <v>0.79210626326899902</v>
      </c>
      <c r="G51">
        <v>2</v>
      </c>
      <c r="H51" s="422">
        <v>120811.6</v>
      </c>
      <c r="I51" s="422">
        <v>9928201.1400000006</v>
      </c>
      <c r="J51" s="422">
        <v>10049012.74</v>
      </c>
      <c r="K51" s="424">
        <v>0.93557000000000001</v>
      </c>
      <c r="L51" s="422">
        <v>4820177.22</v>
      </c>
      <c r="M51" s="422">
        <v>1189380.8500000001</v>
      </c>
      <c r="N51" s="422">
        <v>520281.35</v>
      </c>
      <c r="O51" s="422">
        <v>208802.15</v>
      </c>
      <c r="P51" s="422">
        <v>169527.45</v>
      </c>
      <c r="Q51" s="422">
        <v>362242.26</v>
      </c>
      <c r="R51" s="422">
        <v>114976.99</v>
      </c>
      <c r="S51" s="422">
        <v>201048.43</v>
      </c>
      <c r="T51" s="422">
        <v>229812.62</v>
      </c>
      <c r="U51" s="422">
        <v>144682.53</v>
      </c>
      <c r="V51" s="422">
        <v>336918.1</v>
      </c>
      <c r="W51" s="422">
        <v>291708.48</v>
      </c>
      <c r="X51" s="422">
        <v>241248.13</v>
      </c>
      <c r="Y51" s="422">
        <v>8830806.5600000005</v>
      </c>
      <c r="Z51" s="422">
        <v>129550.5</v>
      </c>
      <c r="AA51" s="422">
        <v>180660</v>
      </c>
      <c r="AB51" s="422">
        <v>492840.48</v>
      </c>
      <c r="AC51" s="422">
        <v>49139.519999999997</v>
      </c>
      <c r="AD51" s="422">
        <v>825254.88</v>
      </c>
      <c r="AE51" s="422">
        <v>678337.33</v>
      </c>
      <c r="AF51" s="422">
        <v>2287878.2400000002</v>
      </c>
      <c r="AG51" s="422">
        <v>1549340.16</v>
      </c>
      <c r="AH51" s="422">
        <v>4111689.6872399999</v>
      </c>
      <c r="AI51" s="422">
        <v>10304690.79724</v>
      </c>
      <c r="AJ51" s="422">
        <v>1552028.38</v>
      </c>
      <c r="AK51" s="422">
        <v>8752662.4172399994</v>
      </c>
      <c r="AL51" s="422">
        <v>10204693.607240001</v>
      </c>
      <c r="AM51" s="422">
        <v>263662.46999999997</v>
      </c>
      <c r="AN51" s="422">
        <v>263662.46999999997</v>
      </c>
      <c r="AO51" s="422">
        <v>274497.91999999998</v>
      </c>
      <c r="AP51" s="422">
        <v>274497.91999999998</v>
      </c>
      <c r="AQ51" s="422">
        <v>87405.91</v>
      </c>
      <c r="AR51" s="422">
        <v>87405.91</v>
      </c>
      <c r="AS51" s="422">
        <v>91017.73</v>
      </c>
      <c r="AT51" s="422">
        <v>91017.73</v>
      </c>
      <c r="AU51" s="422">
        <v>109799.16</v>
      </c>
      <c r="AV51" s="422">
        <v>740422.02</v>
      </c>
      <c r="AW51" s="422">
        <v>308957.49</v>
      </c>
      <c r="AX51" s="422">
        <v>116921.25</v>
      </c>
      <c r="AY51" s="422">
        <v>2709267.98</v>
      </c>
      <c r="AZ51" s="422">
        <v>21744768.27</v>
      </c>
      <c r="BA51" s="422">
        <v>988467.61</v>
      </c>
      <c r="BB51" s="422">
        <v>121045.99</v>
      </c>
      <c r="BC51" s="422">
        <v>756792.43</v>
      </c>
    </row>
    <row r="52" spans="1:55">
      <c r="A52" s="425" t="s">
        <v>2229</v>
      </c>
      <c r="B52" s="425" t="s">
        <v>6059</v>
      </c>
      <c r="C52">
        <v>5932.69</v>
      </c>
      <c r="D52" s="422">
        <v>89206619.060000002</v>
      </c>
      <c r="E52" s="422">
        <v>67755457.870000005</v>
      </c>
      <c r="F52" s="423">
        <v>0.75953397386832899</v>
      </c>
      <c r="G52">
        <v>2</v>
      </c>
      <c r="H52" s="422">
        <v>661499.4</v>
      </c>
      <c r="I52" s="422">
        <v>35108784.280000001</v>
      </c>
      <c r="J52" s="422">
        <v>35770283.68</v>
      </c>
      <c r="K52" s="424">
        <v>0.91620999999999997</v>
      </c>
      <c r="L52" s="422">
        <v>19727443.82</v>
      </c>
      <c r="M52" s="422">
        <v>4794370.25</v>
      </c>
      <c r="N52" s="422">
        <v>2086541.15</v>
      </c>
      <c r="O52" s="422">
        <v>846084.28</v>
      </c>
      <c r="P52" s="422">
        <v>697004.21</v>
      </c>
      <c r="Q52" s="422">
        <v>1425132.71</v>
      </c>
      <c r="R52" s="422">
        <v>465128.91</v>
      </c>
      <c r="S52" s="422">
        <v>808215.26</v>
      </c>
      <c r="T52" s="422">
        <v>934911.66</v>
      </c>
      <c r="U52" s="422">
        <v>583284.64</v>
      </c>
      <c r="V52" s="422">
        <v>1370632.54</v>
      </c>
      <c r="W52" s="422">
        <v>1186713.1200000001</v>
      </c>
      <c r="X52" s="422">
        <v>969818.18</v>
      </c>
      <c r="Y52" s="422">
        <v>35895280.729999997</v>
      </c>
      <c r="Z52" s="422">
        <v>527439.6</v>
      </c>
      <c r="AA52" s="422">
        <v>741586.25</v>
      </c>
      <c r="AB52" s="422">
        <v>2023047.29</v>
      </c>
      <c r="AC52" s="422">
        <v>201711.46</v>
      </c>
      <c r="AD52" s="422">
        <v>3387565.99</v>
      </c>
      <c r="AE52" s="422">
        <v>2628279.34</v>
      </c>
      <c r="AF52" s="422">
        <v>9391448.2699999996</v>
      </c>
      <c r="AG52" s="422">
        <v>6359843.6799999997</v>
      </c>
      <c r="AH52" s="422">
        <v>17172915.397020001</v>
      </c>
      <c r="AI52" s="422">
        <v>42433837.27702</v>
      </c>
      <c r="AJ52" s="422">
        <v>6370878.4800000004</v>
      </c>
      <c r="AK52" s="422">
        <v>36062958.797020003</v>
      </c>
      <c r="AL52" s="422">
        <v>41900021.367020003</v>
      </c>
      <c r="AM52" s="422">
        <v>1366725.59</v>
      </c>
      <c r="AN52" s="422">
        <v>1366725.59</v>
      </c>
      <c r="AO52" s="422">
        <v>1424026.19</v>
      </c>
      <c r="AP52" s="422">
        <v>1424026.19</v>
      </c>
      <c r="AQ52" s="422">
        <v>213639.3</v>
      </c>
      <c r="AR52" s="422">
        <v>213639.3</v>
      </c>
      <c r="AS52" s="422">
        <v>222835.69</v>
      </c>
      <c r="AT52" s="422">
        <v>222835.69</v>
      </c>
      <c r="AU52" s="422">
        <v>267402.83</v>
      </c>
      <c r="AV52" s="422">
        <v>2976094.49</v>
      </c>
      <c r="AW52" s="422">
        <v>1241841.3500000001</v>
      </c>
      <c r="AX52" s="422">
        <v>471524.64</v>
      </c>
      <c r="AY52" s="422">
        <v>11411316.85</v>
      </c>
      <c r="AZ52" s="422">
        <v>89206619.060000002</v>
      </c>
      <c r="BA52" s="422">
        <v>4653484.95</v>
      </c>
      <c r="BB52" s="422">
        <v>143793.76</v>
      </c>
      <c r="BC52" s="422">
        <v>2615171.7000000002</v>
      </c>
    </row>
    <row r="53" spans="1:55">
      <c r="A53" s="425" t="s">
        <v>2394</v>
      </c>
      <c r="B53" s="425" t="s">
        <v>6060</v>
      </c>
      <c r="C53">
        <v>1641.71</v>
      </c>
      <c r="D53" s="422">
        <v>21657012.93</v>
      </c>
      <c r="E53" s="422">
        <v>16595467.9</v>
      </c>
      <c r="F53" s="423">
        <v>0.76628609650093604</v>
      </c>
      <c r="G53">
        <v>2</v>
      </c>
      <c r="H53" s="422">
        <v>117722.18</v>
      </c>
      <c r="I53" s="422">
        <v>4634333.3099999996</v>
      </c>
      <c r="J53" s="422">
        <v>4752055.49</v>
      </c>
      <c r="K53" s="424">
        <v>0.91620999999999997</v>
      </c>
      <c r="L53" s="422">
        <v>5010720.96</v>
      </c>
      <c r="M53" s="422">
        <v>1002144.18</v>
      </c>
      <c r="N53" s="422">
        <v>549818.17000000004</v>
      </c>
      <c r="O53" s="422">
        <v>243395.11</v>
      </c>
      <c r="P53" s="422">
        <v>167924.86</v>
      </c>
      <c r="Q53" s="422">
        <v>329941.40000000002</v>
      </c>
      <c r="R53" s="422">
        <v>128514.7</v>
      </c>
      <c r="S53" s="422">
        <v>214894.34</v>
      </c>
      <c r="T53" s="422">
        <v>279779.83</v>
      </c>
      <c r="U53" s="422">
        <v>161170.75</v>
      </c>
      <c r="V53" s="422">
        <v>410172.8</v>
      </c>
      <c r="W53" s="422">
        <v>355133.44</v>
      </c>
      <c r="X53" s="422">
        <v>257862.54</v>
      </c>
      <c r="Y53" s="422">
        <v>9111473.0800000001</v>
      </c>
      <c r="Z53" s="422">
        <v>146036.70000000001</v>
      </c>
      <c r="AA53" s="422">
        <v>205213.75</v>
      </c>
      <c r="AB53" s="422">
        <v>559823.11</v>
      </c>
      <c r="AC53" s="422">
        <v>55818.14</v>
      </c>
      <c r="AD53" s="422">
        <v>937416.41</v>
      </c>
      <c r="AE53" s="422">
        <v>318151.90999999997</v>
      </c>
      <c r="AF53" s="422">
        <v>2598826.9300000002</v>
      </c>
      <c r="AG53" s="422">
        <v>1759913.12</v>
      </c>
      <c r="AH53" s="422">
        <v>4112165.1781799998</v>
      </c>
      <c r="AI53" s="422">
        <v>10693365.24818</v>
      </c>
      <c r="AJ53" s="422">
        <v>1762966.7</v>
      </c>
      <c r="AK53" s="422">
        <v>8930398.5481800009</v>
      </c>
      <c r="AL53" s="422">
        <v>10545646.26818</v>
      </c>
      <c r="AM53" s="422">
        <v>137238.49</v>
      </c>
      <c r="AN53" s="422">
        <v>137238.49</v>
      </c>
      <c r="AO53" s="422">
        <v>142897.81</v>
      </c>
      <c r="AP53" s="422">
        <v>142897.81</v>
      </c>
      <c r="AQ53" s="422">
        <v>26881.759999999998</v>
      </c>
      <c r="AR53" s="422">
        <v>26881.759999999998</v>
      </c>
      <c r="AS53" s="422">
        <v>27589.18</v>
      </c>
      <c r="AT53" s="422">
        <v>27589.18</v>
      </c>
      <c r="AU53" s="422">
        <v>33248.5</v>
      </c>
      <c r="AV53" s="422">
        <v>823430.94</v>
      </c>
      <c r="AW53" s="422">
        <v>343594.8</v>
      </c>
      <c r="AX53" s="422">
        <v>130404.79</v>
      </c>
      <c r="AY53" s="422">
        <v>1999893.51</v>
      </c>
      <c r="AZ53" s="422">
        <v>21657012.93</v>
      </c>
      <c r="BA53" s="422">
        <v>203185.5</v>
      </c>
      <c r="BB53" s="422">
        <v>3931.57</v>
      </c>
      <c r="BC53" s="422">
        <v>690057.7</v>
      </c>
    </row>
    <row r="54" spans="1:55">
      <c r="A54" s="425" t="s">
        <v>2946</v>
      </c>
      <c r="B54" s="425" t="s">
        <v>6061</v>
      </c>
      <c r="C54">
        <v>745.25</v>
      </c>
      <c r="D54" s="422">
        <v>9653228.6699999999</v>
      </c>
      <c r="E54" s="422">
        <v>6814905.9199999999</v>
      </c>
      <c r="F54" s="423">
        <v>0.70597166533298294</v>
      </c>
      <c r="G54">
        <v>1</v>
      </c>
      <c r="H54" s="422">
        <v>225010.82</v>
      </c>
      <c r="I54" s="422">
        <v>2998515.3</v>
      </c>
      <c r="J54" s="422">
        <v>3223526.12</v>
      </c>
      <c r="K54" s="424">
        <v>0.91620999999999997</v>
      </c>
      <c r="L54" s="422">
        <v>2232127.67</v>
      </c>
      <c r="M54" s="422">
        <v>446425.53</v>
      </c>
      <c r="N54" s="422">
        <v>249429.7</v>
      </c>
      <c r="O54" s="422">
        <v>110634.14</v>
      </c>
      <c r="P54" s="422">
        <v>74066.83</v>
      </c>
      <c r="Q54" s="422">
        <v>150810.12</v>
      </c>
      <c r="R54" s="422">
        <v>58362.18</v>
      </c>
      <c r="S54" s="422">
        <v>97706.08</v>
      </c>
      <c r="T54" s="422">
        <v>127172.65</v>
      </c>
      <c r="U54" s="422">
        <v>73205.759999999995</v>
      </c>
      <c r="V54" s="422">
        <v>186442.18</v>
      </c>
      <c r="W54" s="422">
        <v>161424.29</v>
      </c>
      <c r="X54" s="422">
        <v>117242.44</v>
      </c>
      <c r="Y54" s="422">
        <v>4085049.57</v>
      </c>
      <c r="Z54" s="422">
        <v>66105</v>
      </c>
      <c r="AA54" s="422">
        <v>93156.25</v>
      </c>
      <c r="AB54" s="422">
        <v>254130.25</v>
      </c>
      <c r="AC54" s="422">
        <v>25338.5</v>
      </c>
      <c r="AD54" s="422">
        <v>425537.75</v>
      </c>
      <c r="AE54" s="422">
        <v>145382.5</v>
      </c>
      <c r="AF54" s="422">
        <v>1179730.75</v>
      </c>
      <c r="AG54" s="422">
        <v>798908</v>
      </c>
      <c r="AH54" s="422">
        <v>1823163.8444999999</v>
      </c>
      <c r="AI54" s="422">
        <v>4811452.8444999997</v>
      </c>
      <c r="AJ54" s="422">
        <v>800294.16</v>
      </c>
      <c r="AK54" s="422">
        <v>4011158.6845</v>
      </c>
      <c r="AL54" s="422">
        <v>4744396.1945000002</v>
      </c>
      <c r="AM54" s="422">
        <v>38200.400000000001</v>
      </c>
      <c r="AN54" s="422">
        <v>38200.400000000001</v>
      </c>
      <c r="AO54" s="422">
        <v>39615.230000000003</v>
      </c>
      <c r="AP54" s="422">
        <v>39615.230000000003</v>
      </c>
      <c r="AQ54" s="422">
        <v>14855.71</v>
      </c>
      <c r="AR54" s="422">
        <v>14855.71</v>
      </c>
      <c r="AS54" s="422">
        <v>15563.12</v>
      </c>
      <c r="AT54" s="422">
        <v>15563.12</v>
      </c>
      <c r="AU54" s="422">
        <v>19100.2</v>
      </c>
      <c r="AV54" s="422">
        <v>373515.06</v>
      </c>
      <c r="AW54" s="422">
        <v>155857.43</v>
      </c>
      <c r="AX54" s="422">
        <v>58841.18</v>
      </c>
      <c r="AY54" s="422">
        <v>823782.79</v>
      </c>
      <c r="AZ54" s="422">
        <v>9653228.6699999999</v>
      </c>
      <c r="BA54" s="422">
        <v>90566.66</v>
      </c>
      <c r="BB54" s="422">
        <v>9527.3700000000008</v>
      </c>
      <c r="BC54" s="422">
        <v>320401.53999999998</v>
      </c>
    </row>
    <row r="55" spans="1:55">
      <c r="A55" s="425" t="s">
        <v>3151</v>
      </c>
      <c r="B55" s="425" t="s">
        <v>6062</v>
      </c>
      <c r="C55">
        <v>102.06</v>
      </c>
      <c r="D55" s="422">
        <v>1316593.81</v>
      </c>
      <c r="E55" s="422">
        <v>1371926.77</v>
      </c>
      <c r="F55" s="423">
        <v>1.0420273584606901</v>
      </c>
      <c r="G55">
        <v>4</v>
      </c>
      <c r="H55" s="422">
        <v>88.21</v>
      </c>
      <c r="I55" s="422">
        <v>116191.39</v>
      </c>
      <c r="J55" s="422">
        <v>116279.6</v>
      </c>
      <c r="K55" s="424">
        <v>0.91620999999999997</v>
      </c>
      <c r="L55" s="422">
        <v>315810.19</v>
      </c>
      <c r="M55" s="422">
        <v>63162.03</v>
      </c>
      <c r="N55" s="422">
        <v>33525.49</v>
      </c>
      <c r="O55" s="422">
        <v>14751.21</v>
      </c>
      <c r="P55" s="422">
        <v>10500.22</v>
      </c>
      <c r="Q55" s="422">
        <v>19116.77</v>
      </c>
      <c r="R55" s="422">
        <v>7074.2</v>
      </c>
      <c r="S55" s="422">
        <v>13283.3</v>
      </c>
      <c r="T55" s="422">
        <v>16956.349999999999</v>
      </c>
      <c r="U55" s="422">
        <v>9741.08</v>
      </c>
      <c r="V55" s="422">
        <v>24858.95</v>
      </c>
      <c r="W55" s="422">
        <v>21523.23</v>
      </c>
      <c r="X55" s="422">
        <v>15939.3</v>
      </c>
      <c r="Y55" s="422">
        <v>566242.31999999995</v>
      </c>
      <c r="Z55" s="422">
        <v>9072.9</v>
      </c>
      <c r="AA55" s="422">
        <v>12757.5</v>
      </c>
      <c r="AB55" s="422">
        <v>34802.46</v>
      </c>
      <c r="AC55" s="422">
        <v>3470.04</v>
      </c>
      <c r="AD55" s="422">
        <v>29138.12</v>
      </c>
      <c r="AE55" s="422">
        <v>18936.009999999998</v>
      </c>
      <c r="AF55" s="422">
        <v>161560.98000000001</v>
      </c>
      <c r="AG55" s="422">
        <v>109408.32000000001</v>
      </c>
      <c r="AH55" s="422">
        <v>255682.50948000001</v>
      </c>
      <c r="AI55" s="422">
        <v>634828.83947999997</v>
      </c>
      <c r="AJ55" s="422">
        <v>109598.15</v>
      </c>
      <c r="AK55" s="422">
        <v>525230.68947999994</v>
      </c>
      <c r="AL55" s="422">
        <v>625645.60947999998</v>
      </c>
      <c r="AM55" s="422">
        <v>9196.39</v>
      </c>
      <c r="AN55" s="422">
        <v>9196.39</v>
      </c>
      <c r="AO55" s="422">
        <v>9196.39</v>
      </c>
      <c r="AP55" s="422">
        <v>9196.39</v>
      </c>
      <c r="AQ55" s="422">
        <v>1414.82</v>
      </c>
      <c r="AR55" s="422">
        <v>1414.82</v>
      </c>
      <c r="AS55" s="422">
        <v>1414.82</v>
      </c>
      <c r="AT55" s="422">
        <v>1414.82</v>
      </c>
      <c r="AU55" s="422">
        <v>2122.2399999999998</v>
      </c>
      <c r="AV55" s="422">
        <v>50933.87</v>
      </c>
      <c r="AW55" s="422">
        <v>21253.279999999999</v>
      </c>
      <c r="AX55" s="422">
        <v>7951.51</v>
      </c>
      <c r="AY55" s="422">
        <v>124705.74</v>
      </c>
      <c r="AZ55" s="422">
        <v>1316593.81</v>
      </c>
      <c r="BA55" s="422">
        <v>23135.23</v>
      </c>
      <c r="BB55" s="422">
        <v>5.47</v>
      </c>
      <c r="BC55" s="422">
        <v>34175.83</v>
      </c>
    </row>
    <row r="56" spans="1:55">
      <c r="A56" s="425" t="s">
        <v>3067</v>
      </c>
      <c r="B56" s="425" t="s">
        <v>6063</v>
      </c>
      <c r="C56">
        <v>1547.29</v>
      </c>
      <c r="D56" s="422">
        <v>20490155.649999999</v>
      </c>
      <c r="E56" s="422">
        <v>14419521.65</v>
      </c>
      <c r="F56" s="423">
        <v>0.70372923936280596</v>
      </c>
      <c r="G56">
        <v>1</v>
      </c>
      <c r="H56" s="422">
        <v>510080.01</v>
      </c>
      <c r="I56" s="422">
        <v>7204571.6200000001</v>
      </c>
      <c r="J56" s="422">
        <v>7714651.6299999999</v>
      </c>
      <c r="K56" s="424">
        <v>0.91620999999999997</v>
      </c>
      <c r="L56" s="422">
        <v>4741175.95</v>
      </c>
      <c r="M56" s="422">
        <v>948235.18</v>
      </c>
      <c r="N56" s="422">
        <v>517633.69</v>
      </c>
      <c r="O56" s="422">
        <v>229314.4</v>
      </c>
      <c r="P56" s="422">
        <v>159239.23000000001</v>
      </c>
      <c r="Q56" s="422">
        <v>310116.59000000003</v>
      </c>
      <c r="R56" s="422">
        <v>120850.98</v>
      </c>
      <c r="S56" s="422">
        <v>202496.59</v>
      </c>
      <c r="T56" s="422">
        <v>263594.21999999997</v>
      </c>
      <c r="U56" s="422">
        <v>151724.85</v>
      </c>
      <c r="V56" s="422">
        <v>386443.79</v>
      </c>
      <c r="W56" s="422">
        <v>334588.53000000003</v>
      </c>
      <c r="X56" s="422">
        <v>242985.85</v>
      </c>
      <c r="Y56" s="422">
        <v>8608399.8499999996</v>
      </c>
      <c r="Z56" s="422">
        <v>137486.70000000001</v>
      </c>
      <c r="AA56" s="422">
        <v>193411.25</v>
      </c>
      <c r="AB56" s="422">
        <v>527625.89</v>
      </c>
      <c r="AC56" s="422">
        <v>52607.86</v>
      </c>
      <c r="AD56" s="422">
        <v>883502.59</v>
      </c>
      <c r="AE56" s="422">
        <v>299192.90999999997</v>
      </c>
      <c r="AF56" s="422">
        <v>2449360.0699999998</v>
      </c>
      <c r="AG56" s="422">
        <v>1658694.88</v>
      </c>
      <c r="AH56" s="422">
        <v>3895036.3288199999</v>
      </c>
      <c r="AI56" s="422">
        <v>10096918.47882</v>
      </c>
      <c r="AJ56" s="422">
        <v>1661572.83</v>
      </c>
      <c r="AK56" s="422">
        <v>8435345.6488199998</v>
      </c>
      <c r="AL56" s="422">
        <v>9957695.2888200004</v>
      </c>
      <c r="AM56" s="422">
        <v>142190.39000000001</v>
      </c>
      <c r="AN56" s="422">
        <v>142190.39000000001</v>
      </c>
      <c r="AO56" s="422">
        <v>148557.12</v>
      </c>
      <c r="AP56" s="422">
        <v>148557.12</v>
      </c>
      <c r="AQ56" s="422">
        <v>22637.27</v>
      </c>
      <c r="AR56" s="422">
        <v>22637.27</v>
      </c>
      <c r="AS56" s="422">
        <v>23344.69</v>
      </c>
      <c r="AT56" s="422">
        <v>23344.69</v>
      </c>
      <c r="AU56" s="422">
        <v>28296.59</v>
      </c>
      <c r="AV56" s="422">
        <v>776034.14</v>
      </c>
      <c r="AW56" s="422">
        <v>323817.43</v>
      </c>
      <c r="AX56" s="422">
        <v>122453.28</v>
      </c>
      <c r="AY56" s="422">
        <v>1924060.38</v>
      </c>
      <c r="AZ56" s="422">
        <v>20490155.649999999</v>
      </c>
      <c r="BA56" s="422">
        <v>424796.7</v>
      </c>
      <c r="BB56" s="422">
        <v>20311.34</v>
      </c>
      <c r="BC56" s="422">
        <v>711095.8</v>
      </c>
    </row>
    <row r="57" spans="1:55">
      <c r="A57" s="425" t="s">
        <v>3063</v>
      </c>
      <c r="B57" s="425" t="s">
        <v>6064</v>
      </c>
      <c r="C57">
        <v>26418.75</v>
      </c>
      <c r="D57" s="422">
        <v>441498718.02999997</v>
      </c>
      <c r="E57" s="422">
        <v>287577513.93000001</v>
      </c>
      <c r="F57" s="423">
        <v>0.651366588816367</v>
      </c>
      <c r="G57">
        <v>1</v>
      </c>
      <c r="H57" s="422">
        <v>19730619.199999999</v>
      </c>
      <c r="I57" s="422">
        <v>190128140.69</v>
      </c>
      <c r="J57" s="422">
        <v>209858759.88999999</v>
      </c>
      <c r="K57" s="424">
        <v>0.91620999999999997</v>
      </c>
      <c r="L57" s="422">
        <v>92721263.040000007</v>
      </c>
      <c r="M57" s="422">
        <v>22348641.170000002</v>
      </c>
      <c r="N57" s="422">
        <v>9277432.9800000004</v>
      </c>
      <c r="O57" s="422">
        <v>3780197.38</v>
      </c>
      <c r="P57" s="422">
        <v>3617845.43</v>
      </c>
      <c r="Q57" s="422">
        <v>6253951.2400000002</v>
      </c>
      <c r="R57" s="422">
        <v>2075689.35</v>
      </c>
      <c r="S57" s="422">
        <v>3596233.22</v>
      </c>
      <c r="T57" s="422">
        <v>4183594.84</v>
      </c>
      <c r="U57" s="422">
        <v>2599099.85</v>
      </c>
      <c r="V57" s="422">
        <v>6133382.8799999999</v>
      </c>
      <c r="W57" s="422">
        <v>5310370.01</v>
      </c>
      <c r="X57" s="422">
        <v>4315301.2699999996</v>
      </c>
      <c r="Y57" s="422">
        <v>166213002.66</v>
      </c>
      <c r="Z57" s="422">
        <v>2357145</v>
      </c>
      <c r="AA57" s="422">
        <v>3302343.75</v>
      </c>
      <c r="AB57" s="422">
        <v>9008793.75</v>
      </c>
      <c r="AC57" s="422">
        <v>898237.5</v>
      </c>
      <c r="AD57" s="422">
        <v>15085106.25</v>
      </c>
      <c r="AE57" s="422">
        <v>11400573.5</v>
      </c>
      <c r="AF57" s="422">
        <v>41820881.25</v>
      </c>
      <c r="AG57" s="422">
        <v>28320900</v>
      </c>
      <c r="AH57" s="422">
        <v>87334489.225500003</v>
      </c>
      <c r="AI57" s="422">
        <v>199528470.22549999</v>
      </c>
      <c r="AJ57" s="422">
        <v>28370038.870000001</v>
      </c>
      <c r="AK57" s="422">
        <v>171158431.35550001</v>
      </c>
      <c r="AL57" s="422">
        <v>197151344.66549999</v>
      </c>
      <c r="AM57" s="422">
        <v>9121407.7599999998</v>
      </c>
      <c r="AN57" s="422">
        <v>9121407.7599999998</v>
      </c>
      <c r="AO57" s="422">
        <v>9501289.5600000005</v>
      </c>
      <c r="AP57" s="422">
        <v>9501289.5600000005</v>
      </c>
      <c r="AQ57" s="422">
        <v>3750713.81</v>
      </c>
      <c r="AR57" s="422">
        <v>3750713.81</v>
      </c>
      <c r="AS57" s="422">
        <v>3907052.5</v>
      </c>
      <c r="AT57" s="422">
        <v>3907052.5</v>
      </c>
      <c r="AU57" s="422">
        <v>4688745.97</v>
      </c>
      <c r="AV57" s="422">
        <v>13254125.619999999</v>
      </c>
      <c r="AW57" s="422">
        <v>5530577.5</v>
      </c>
      <c r="AX57" s="422">
        <v>2099994.2400000002</v>
      </c>
      <c r="AY57" s="422">
        <v>78134370.590000004</v>
      </c>
      <c r="AZ57" s="422">
        <v>441498718.02999997</v>
      </c>
      <c r="BA57" s="422">
        <v>62635397.240000002</v>
      </c>
      <c r="BB57" s="422">
        <v>5350610.4000000004</v>
      </c>
      <c r="BC57" s="422">
        <v>14704146.91</v>
      </c>
    </row>
    <row r="58" spans="1:55">
      <c r="A58" s="425" t="s">
        <v>2294</v>
      </c>
      <c r="B58" s="425" t="s">
        <v>6065</v>
      </c>
      <c r="C58">
        <v>1832.49</v>
      </c>
      <c r="D58" s="422">
        <v>27265959.600000001</v>
      </c>
      <c r="E58" s="422">
        <v>19934387.109999999</v>
      </c>
      <c r="F58" s="423">
        <v>0.73110895059053804</v>
      </c>
      <c r="G58">
        <v>1</v>
      </c>
      <c r="H58" s="422">
        <v>425416.69</v>
      </c>
      <c r="I58" s="422">
        <v>7705970.9400000004</v>
      </c>
      <c r="J58" s="422">
        <v>8131387.6299999999</v>
      </c>
      <c r="K58" s="424">
        <v>0.91620999999999997</v>
      </c>
      <c r="L58" s="422">
        <v>5914718.2599999998</v>
      </c>
      <c r="M58" s="422">
        <v>1971375.59</v>
      </c>
      <c r="N58" s="422">
        <v>711288.16</v>
      </c>
      <c r="O58" s="422">
        <v>236837.21</v>
      </c>
      <c r="P58" s="422">
        <v>187588.15</v>
      </c>
      <c r="Q58" s="422">
        <v>602552.9</v>
      </c>
      <c r="R58" s="422">
        <v>143842.14000000001</v>
      </c>
      <c r="S58" s="422">
        <v>270389.03000000003</v>
      </c>
      <c r="T58" s="422">
        <v>235076.71</v>
      </c>
      <c r="U58" s="422">
        <v>180062.56</v>
      </c>
      <c r="V58" s="422">
        <v>344635.55</v>
      </c>
      <c r="W58" s="422">
        <v>298390.34999999998</v>
      </c>
      <c r="X58" s="422">
        <v>324453.40999999997</v>
      </c>
      <c r="Y58" s="422">
        <v>11421210.02</v>
      </c>
      <c r="Z58" s="422">
        <v>164924.1</v>
      </c>
      <c r="AA58" s="422">
        <v>229061.25</v>
      </c>
      <c r="AB58" s="422">
        <v>624879.09</v>
      </c>
      <c r="AC58" s="422">
        <v>62304.66</v>
      </c>
      <c r="AD58" s="422">
        <v>1046351.79</v>
      </c>
      <c r="AE58" s="422">
        <v>1823327.55</v>
      </c>
      <c r="AF58" s="422">
        <v>2900831.67</v>
      </c>
      <c r="AG58" s="422">
        <v>1964429.28</v>
      </c>
      <c r="AH58" s="422">
        <v>4990116.7834200002</v>
      </c>
      <c r="AI58" s="422">
        <v>13806226.173420001</v>
      </c>
      <c r="AJ58" s="422">
        <v>1967837.71</v>
      </c>
      <c r="AK58" s="422">
        <v>11838388.46342</v>
      </c>
      <c r="AL58" s="422">
        <v>13641341.04342</v>
      </c>
      <c r="AM58" s="422">
        <v>162705.42000000001</v>
      </c>
      <c r="AN58" s="422">
        <v>162705.42000000001</v>
      </c>
      <c r="AO58" s="422">
        <v>169779.57</v>
      </c>
      <c r="AP58" s="422">
        <v>169779.57</v>
      </c>
      <c r="AQ58" s="422">
        <v>16977.95</v>
      </c>
      <c r="AR58" s="422">
        <v>16977.95</v>
      </c>
      <c r="AS58" s="422">
        <v>17685.37</v>
      </c>
      <c r="AT58" s="422">
        <v>17685.37</v>
      </c>
      <c r="AU58" s="422">
        <v>21222.44</v>
      </c>
      <c r="AV58" s="422">
        <v>918931.95</v>
      </c>
      <c r="AW58" s="422">
        <v>383444.71</v>
      </c>
      <c r="AX58" s="422">
        <v>145512.66</v>
      </c>
      <c r="AY58" s="422">
        <v>2203408.38</v>
      </c>
      <c r="AZ58" s="422">
        <v>27265959.600000001</v>
      </c>
      <c r="BA58" s="422">
        <v>298270.28999999998</v>
      </c>
      <c r="BB58" s="422">
        <v>4661.3599999999997</v>
      </c>
      <c r="BC58" s="422">
        <v>759306.46</v>
      </c>
    </row>
    <row r="59" spans="1:55">
      <c r="A59" s="425" t="s">
        <v>1856</v>
      </c>
      <c r="B59" s="425" t="s">
        <v>6066</v>
      </c>
      <c r="C59">
        <v>844.78</v>
      </c>
      <c r="D59" s="422">
        <v>13110966.880000001</v>
      </c>
      <c r="E59" s="422">
        <v>9193595.3100000005</v>
      </c>
      <c r="F59" s="423">
        <v>0.70121413578004499</v>
      </c>
      <c r="G59">
        <v>1</v>
      </c>
      <c r="H59" s="422">
        <v>358356.22</v>
      </c>
      <c r="I59" s="422">
        <v>5660312.6399999997</v>
      </c>
      <c r="J59" s="422">
        <v>6018668.8600000003</v>
      </c>
      <c r="K59" s="424">
        <v>0.91620999999999997</v>
      </c>
      <c r="L59" s="422">
        <v>2848300.69</v>
      </c>
      <c r="M59" s="422">
        <v>684866.22</v>
      </c>
      <c r="N59" s="422">
        <v>295429.37</v>
      </c>
      <c r="O59" s="422">
        <v>119673.93</v>
      </c>
      <c r="P59" s="422">
        <v>104325.59</v>
      </c>
      <c r="Q59" s="422">
        <v>199025.58</v>
      </c>
      <c r="R59" s="422">
        <v>66025.899999999994</v>
      </c>
      <c r="S59" s="422">
        <v>114531.6</v>
      </c>
      <c r="T59" s="422">
        <v>132567.85</v>
      </c>
      <c r="U59" s="422">
        <v>82651.67</v>
      </c>
      <c r="V59" s="422">
        <v>194351.85</v>
      </c>
      <c r="W59" s="422">
        <v>168272.59</v>
      </c>
      <c r="X59" s="422">
        <v>137432.23000000001</v>
      </c>
      <c r="Y59" s="422">
        <v>5147455.07</v>
      </c>
      <c r="Z59" s="422">
        <v>75430.8</v>
      </c>
      <c r="AA59" s="422">
        <v>105597.5</v>
      </c>
      <c r="AB59" s="422">
        <v>288069.98</v>
      </c>
      <c r="AC59" s="422">
        <v>28722.52</v>
      </c>
      <c r="AD59" s="422">
        <v>482369.38</v>
      </c>
      <c r="AE59" s="422">
        <v>361912.94</v>
      </c>
      <c r="AF59" s="422">
        <v>1337286.74</v>
      </c>
      <c r="AG59" s="422">
        <v>905604.16</v>
      </c>
      <c r="AH59" s="422">
        <v>2547789.2912400002</v>
      </c>
      <c r="AI59" s="422">
        <v>6132783.3112399997</v>
      </c>
      <c r="AJ59" s="422">
        <v>907175.45</v>
      </c>
      <c r="AK59" s="422">
        <v>5225607.8612400005</v>
      </c>
      <c r="AL59" s="422">
        <v>6056771.0712400004</v>
      </c>
      <c r="AM59" s="422">
        <v>219298.61</v>
      </c>
      <c r="AN59" s="422">
        <v>219298.61</v>
      </c>
      <c r="AO59" s="422">
        <v>228495.01</v>
      </c>
      <c r="AP59" s="422">
        <v>228495.01</v>
      </c>
      <c r="AQ59" s="422">
        <v>64374.75</v>
      </c>
      <c r="AR59" s="422">
        <v>64374.75</v>
      </c>
      <c r="AS59" s="422">
        <v>67204.41</v>
      </c>
      <c r="AT59" s="422">
        <v>67204.41</v>
      </c>
      <c r="AU59" s="422">
        <v>80645.289999999994</v>
      </c>
      <c r="AV59" s="422">
        <v>423741.52</v>
      </c>
      <c r="AW59" s="422">
        <v>176815.53</v>
      </c>
      <c r="AX59" s="422">
        <v>66792.69</v>
      </c>
      <c r="AY59" s="422">
        <v>1906740.59</v>
      </c>
      <c r="AZ59" s="422">
        <v>13110966.880000001</v>
      </c>
      <c r="BA59" s="422">
        <v>1236881.43</v>
      </c>
      <c r="BB59" s="422">
        <v>47926.45</v>
      </c>
      <c r="BC59" s="422">
        <v>423549.64</v>
      </c>
    </row>
    <row r="60" spans="1:55">
      <c r="A60" s="425" t="s">
        <v>2879</v>
      </c>
      <c r="B60" s="425" t="s">
        <v>6067</v>
      </c>
      <c r="C60">
        <v>878.77</v>
      </c>
      <c r="D60" s="422">
        <v>12213920.859999999</v>
      </c>
      <c r="E60" s="422">
        <v>8753606.4700000007</v>
      </c>
      <c r="F60" s="423">
        <v>0.71669094391037302</v>
      </c>
      <c r="G60">
        <v>1</v>
      </c>
      <c r="H60" s="422">
        <v>250432.81</v>
      </c>
      <c r="I60" s="422">
        <v>3888566.8</v>
      </c>
      <c r="J60" s="422">
        <v>4138999.61</v>
      </c>
      <c r="K60" s="424">
        <v>0.91620999999999997</v>
      </c>
      <c r="L60" s="422">
        <v>2761014.51</v>
      </c>
      <c r="M60" s="422">
        <v>683659.97</v>
      </c>
      <c r="N60" s="422">
        <v>309019.68</v>
      </c>
      <c r="O60" s="422">
        <v>123980.53</v>
      </c>
      <c r="P60" s="422">
        <v>91224.24</v>
      </c>
      <c r="Q60" s="422">
        <v>215011.01</v>
      </c>
      <c r="R60" s="422">
        <v>67794.45</v>
      </c>
      <c r="S60" s="422">
        <v>119844.92</v>
      </c>
      <c r="T60" s="422">
        <v>136421.57</v>
      </c>
      <c r="U60" s="422">
        <v>86193.88</v>
      </c>
      <c r="V60" s="422">
        <v>200001.61</v>
      </c>
      <c r="W60" s="422">
        <v>173164.23</v>
      </c>
      <c r="X60" s="422">
        <v>143807.95000000001</v>
      </c>
      <c r="Y60" s="422">
        <v>5111138.55</v>
      </c>
      <c r="Z60" s="422">
        <v>78624.899999999994</v>
      </c>
      <c r="AA60" s="422">
        <v>109846.25</v>
      </c>
      <c r="AB60" s="422">
        <v>299660.57</v>
      </c>
      <c r="AC60" s="422">
        <v>29878.18</v>
      </c>
      <c r="AD60" s="422">
        <v>501777.67</v>
      </c>
      <c r="AE60" s="422">
        <v>414910.53</v>
      </c>
      <c r="AF60" s="422">
        <v>1391092.91</v>
      </c>
      <c r="AG60" s="422">
        <v>942041.44</v>
      </c>
      <c r="AH60" s="422">
        <v>2293651.62066</v>
      </c>
      <c r="AI60" s="422">
        <v>6061484.0706599997</v>
      </c>
      <c r="AJ60" s="422">
        <v>943675.95</v>
      </c>
      <c r="AK60" s="422">
        <v>5117808.1206599995</v>
      </c>
      <c r="AL60" s="422">
        <v>5982413.4606600003</v>
      </c>
      <c r="AM60" s="422">
        <v>87719.44</v>
      </c>
      <c r="AN60" s="422">
        <v>87719.44</v>
      </c>
      <c r="AO60" s="422">
        <v>91256.52</v>
      </c>
      <c r="AP60" s="422">
        <v>91256.52</v>
      </c>
      <c r="AQ60" s="422">
        <v>12733.46</v>
      </c>
      <c r="AR60" s="422">
        <v>12733.46</v>
      </c>
      <c r="AS60" s="422">
        <v>13440.88</v>
      </c>
      <c r="AT60" s="422">
        <v>13440.88</v>
      </c>
      <c r="AU60" s="422">
        <v>16270.54</v>
      </c>
      <c r="AV60" s="422">
        <v>440719.48</v>
      </c>
      <c r="AW60" s="422">
        <v>183899.96</v>
      </c>
      <c r="AX60" s="422">
        <v>69178.149999999994</v>
      </c>
      <c r="AY60" s="422">
        <v>1120368.73</v>
      </c>
      <c r="AZ60" s="422">
        <v>12213920.859999999</v>
      </c>
      <c r="BA60" s="422">
        <v>225456.24</v>
      </c>
      <c r="BB60" s="422">
        <v>6290.58</v>
      </c>
      <c r="BC60" s="422">
        <v>386878.47</v>
      </c>
    </row>
    <row r="61" spans="1:55">
      <c r="A61" s="425" t="s">
        <v>1956</v>
      </c>
      <c r="B61" s="425" t="s">
        <v>6068</v>
      </c>
      <c r="C61">
        <v>484.96</v>
      </c>
      <c r="D61" s="422">
        <v>6658126.0499999998</v>
      </c>
      <c r="E61" s="422">
        <v>7331872.29</v>
      </c>
      <c r="F61" s="423">
        <v>1.10119157176365</v>
      </c>
      <c r="G61">
        <v>4</v>
      </c>
      <c r="H61" s="422">
        <v>446.12</v>
      </c>
      <c r="I61" s="422">
        <v>2218184.0299999998</v>
      </c>
      <c r="J61" s="422">
        <v>2218630.15</v>
      </c>
      <c r="K61" s="424">
        <v>0.91620999999999997</v>
      </c>
      <c r="L61" s="422">
        <v>1545798.26</v>
      </c>
      <c r="M61" s="422">
        <v>382754.9</v>
      </c>
      <c r="N61" s="422">
        <v>170497.36</v>
      </c>
      <c r="O61" s="422">
        <v>68007.62</v>
      </c>
      <c r="P61" s="422">
        <v>51106.94</v>
      </c>
      <c r="Q61" s="422">
        <v>116750.2</v>
      </c>
      <c r="R61" s="422">
        <v>37139.57</v>
      </c>
      <c r="S61" s="422">
        <v>65826.149999999994</v>
      </c>
      <c r="T61" s="422">
        <v>74762.100000000006</v>
      </c>
      <c r="U61" s="422">
        <v>47229.52</v>
      </c>
      <c r="V61" s="422">
        <v>109605.4</v>
      </c>
      <c r="W61" s="422">
        <v>94897.91</v>
      </c>
      <c r="X61" s="422">
        <v>78988.11</v>
      </c>
      <c r="Y61" s="422">
        <v>2843364.04</v>
      </c>
      <c r="Z61" s="422">
        <v>43459.199999999997</v>
      </c>
      <c r="AA61" s="422">
        <v>60620</v>
      </c>
      <c r="AB61" s="422">
        <v>165371.35999999999</v>
      </c>
      <c r="AC61" s="422">
        <v>16488.64</v>
      </c>
      <c r="AD61" s="422">
        <v>138456.07</v>
      </c>
      <c r="AE61" s="422">
        <v>227882.12</v>
      </c>
      <c r="AF61" s="422">
        <v>767691.68</v>
      </c>
      <c r="AG61" s="422">
        <v>519877.12</v>
      </c>
      <c r="AH61" s="422">
        <v>1279701.38268</v>
      </c>
      <c r="AI61" s="422">
        <v>3219547.5726800002</v>
      </c>
      <c r="AJ61" s="422">
        <v>520779.14</v>
      </c>
      <c r="AK61" s="422">
        <v>2698768.4326800001</v>
      </c>
      <c r="AL61" s="422">
        <v>3175911.4826799999</v>
      </c>
      <c r="AM61" s="422">
        <v>56593.19</v>
      </c>
      <c r="AN61" s="422">
        <v>56593.19</v>
      </c>
      <c r="AO61" s="422">
        <v>58715.43</v>
      </c>
      <c r="AP61" s="422">
        <v>58715.43</v>
      </c>
      <c r="AQ61" s="422">
        <v>4951.8999999999996</v>
      </c>
      <c r="AR61" s="422">
        <v>4951.8999999999996</v>
      </c>
      <c r="AS61" s="422">
        <v>4951.8999999999996</v>
      </c>
      <c r="AT61" s="422">
        <v>4951.8999999999996</v>
      </c>
      <c r="AU61" s="422">
        <v>6366.73</v>
      </c>
      <c r="AV61" s="422">
        <v>242643.31</v>
      </c>
      <c r="AW61" s="422">
        <v>101248.29</v>
      </c>
      <c r="AX61" s="422">
        <v>38167.25</v>
      </c>
      <c r="AY61" s="422">
        <v>638850.42000000004</v>
      </c>
      <c r="AZ61" s="422">
        <v>6658126.0499999998</v>
      </c>
      <c r="BA61" s="422">
        <v>83240.31</v>
      </c>
      <c r="BB61" s="422">
        <v>5.87</v>
      </c>
      <c r="BC61" s="422">
        <v>245728.81</v>
      </c>
    </row>
    <row r="62" spans="1:55">
      <c r="A62" s="425" t="s">
        <v>3470</v>
      </c>
      <c r="B62" s="425" t="s">
        <v>6069</v>
      </c>
      <c r="C62">
        <v>1226.29</v>
      </c>
      <c r="D62" s="422">
        <v>17054006.399999999</v>
      </c>
      <c r="E62" s="422">
        <v>12580860.58</v>
      </c>
      <c r="F62" s="423">
        <v>0.73770703991292097</v>
      </c>
      <c r="G62">
        <v>1</v>
      </c>
      <c r="H62" s="422">
        <v>213869.25</v>
      </c>
      <c r="I62" s="422">
        <v>4681931.03</v>
      </c>
      <c r="J62" s="422">
        <v>4895800.28</v>
      </c>
      <c r="K62" s="424">
        <v>0.91620999999999997</v>
      </c>
      <c r="L62" s="422">
        <v>3838548.76</v>
      </c>
      <c r="M62" s="422">
        <v>945021.54</v>
      </c>
      <c r="N62" s="422">
        <v>431977.21</v>
      </c>
      <c r="O62" s="422">
        <v>174165.35</v>
      </c>
      <c r="P62" s="422">
        <v>127528.19</v>
      </c>
      <c r="Q62" s="422">
        <v>299853.76</v>
      </c>
      <c r="R62" s="422">
        <v>95501.75</v>
      </c>
      <c r="S62" s="422">
        <v>167074.44</v>
      </c>
      <c r="T62" s="422">
        <v>191915.09</v>
      </c>
      <c r="U62" s="422">
        <v>120435.29</v>
      </c>
      <c r="V62" s="422">
        <v>281358.2</v>
      </c>
      <c r="W62" s="422">
        <v>243603.93</v>
      </c>
      <c r="X62" s="422">
        <v>200481.04</v>
      </c>
      <c r="Y62" s="422">
        <v>7117464.5499999998</v>
      </c>
      <c r="Z62" s="422">
        <v>109181.7</v>
      </c>
      <c r="AA62" s="422">
        <v>153286.25</v>
      </c>
      <c r="AB62" s="422">
        <v>418164.89</v>
      </c>
      <c r="AC62" s="422">
        <v>41693.86</v>
      </c>
      <c r="AD62" s="422">
        <v>700211.59</v>
      </c>
      <c r="AE62" s="422">
        <v>566480.39</v>
      </c>
      <c r="AF62" s="422">
        <v>1941217.07</v>
      </c>
      <c r="AG62" s="422">
        <v>1314582.8799999999</v>
      </c>
      <c r="AH62" s="422">
        <v>3206318.8168199998</v>
      </c>
      <c r="AI62" s="422">
        <v>8451137.4468200002</v>
      </c>
      <c r="AJ62" s="422">
        <v>1316863.77</v>
      </c>
      <c r="AK62" s="422">
        <v>7134273.6768199997</v>
      </c>
      <c r="AL62" s="422">
        <v>8340797.4268199997</v>
      </c>
      <c r="AM62" s="422">
        <v>130871.75</v>
      </c>
      <c r="AN62" s="422">
        <v>130871.75</v>
      </c>
      <c r="AO62" s="422">
        <v>135823.66</v>
      </c>
      <c r="AP62" s="422">
        <v>135823.66</v>
      </c>
      <c r="AQ62" s="422">
        <v>17685.37</v>
      </c>
      <c r="AR62" s="422">
        <v>17685.37</v>
      </c>
      <c r="AS62" s="422">
        <v>18392.78</v>
      </c>
      <c r="AT62" s="422">
        <v>18392.78</v>
      </c>
      <c r="AU62" s="422">
        <v>21929.86</v>
      </c>
      <c r="AV62" s="422">
        <v>614743.55000000005</v>
      </c>
      <c r="AW62" s="422">
        <v>256515.36</v>
      </c>
      <c r="AX62" s="422">
        <v>97008.44</v>
      </c>
      <c r="AY62" s="422">
        <v>1595744.33</v>
      </c>
      <c r="AZ62" s="422">
        <v>17054006.399999999</v>
      </c>
      <c r="BA62" s="422">
        <v>252168.79</v>
      </c>
      <c r="BB62" s="422">
        <v>5213.08</v>
      </c>
      <c r="BC62" s="422">
        <v>490327.33</v>
      </c>
    </row>
    <row r="63" spans="1:55">
      <c r="A63" s="425"/>
      <c r="B63" s="425" t="s">
        <v>6070</v>
      </c>
      <c r="C63">
        <v>29</v>
      </c>
      <c r="D63" s="422">
        <v>501553.4</v>
      </c>
      <c r="E63" s="422">
        <v>459648.03</v>
      </c>
      <c r="F63" s="423">
        <v>0.91644883675397304</v>
      </c>
      <c r="G63">
        <v>3</v>
      </c>
      <c r="H63" s="422">
        <v>656.64</v>
      </c>
      <c r="I63" s="422">
        <v>409492.69</v>
      </c>
      <c r="J63" s="422">
        <v>410149.33</v>
      </c>
      <c r="K63" s="424">
        <v>1.0764499999999999</v>
      </c>
      <c r="L63" s="422">
        <v>109102.17</v>
      </c>
      <c r="M63" s="422">
        <v>33738.480000000003</v>
      </c>
      <c r="N63" s="422">
        <v>12398.89</v>
      </c>
      <c r="O63" s="422">
        <v>3524.74</v>
      </c>
      <c r="P63" s="422">
        <v>4081.29</v>
      </c>
      <c r="Q63" s="422">
        <v>10367.84</v>
      </c>
      <c r="R63" s="422">
        <v>2077.86</v>
      </c>
      <c r="S63" s="422">
        <v>4508.53</v>
      </c>
      <c r="T63" s="422">
        <v>3622.16</v>
      </c>
      <c r="U63" s="422">
        <v>3121.29</v>
      </c>
      <c r="V63" s="422">
        <v>5310.3</v>
      </c>
      <c r="W63" s="422">
        <v>4597.7299999999996</v>
      </c>
      <c r="X63" s="422">
        <v>5410.02</v>
      </c>
      <c r="Y63" s="422">
        <v>201861.3</v>
      </c>
      <c r="Z63" s="422">
        <v>2610</v>
      </c>
      <c r="AA63" s="422">
        <v>3625</v>
      </c>
      <c r="AB63" s="422">
        <v>9889</v>
      </c>
      <c r="AC63" s="422">
        <v>986</v>
      </c>
      <c r="AD63" s="422">
        <v>8279.5</v>
      </c>
      <c r="AE63" s="422">
        <v>24619</v>
      </c>
      <c r="AF63" s="422">
        <v>45907</v>
      </c>
      <c r="AG63" s="422">
        <v>31088</v>
      </c>
      <c r="AH63" s="422">
        <v>87531.812999999995</v>
      </c>
      <c r="AI63" s="422">
        <v>214535.31299999999</v>
      </c>
      <c r="AJ63" s="422">
        <v>31141.94</v>
      </c>
      <c r="AK63" s="422">
        <v>183393.37299999999</v>
      </c>
      <c r="AL63" s="422">
        <v>216916.11300000001</v>
      </c>
      <c r="AM63" s="422">
        <v>4986.82</v>
      </c>
      <c r="AN63" s="422">
        <v>4986.82</v>
      </c>
      <c r="AO63" s="422">
        <v>4986.82</v>
      </c>
      <c r="AP63" s="422">
        <v>4986.82</v>
      </c>
      <c r="AQ63" s="422">
        <v>6649.1</v>
      </c>
      <c r="AR63" s="422">
        <v>6649.1</v>
      </c>
      <c r="AS63" s="422">
        <v>7480.24</v>
      </c>
      <c r="AT63" s="422">
        <v>7480.24</v>
      </c>
      <c r="AU63" s="422">
        <v>9142.51</v>
      </c>
      <c r="AV63" s="422">
        <v>16622.75</v>
      </c>
      <c r="AW63" s="422">
        <v>6936.21</v>
      </c>
      <c r="AX63" s="422">
        <v>1868.43</v>
      </c>
      <c r="AY63" s="422">
        <v>82775.86</v>
      </c>
      <c r="AZ63" s="422">
        <v>501553.4</v>
      </c>
      <c r="BA63" s="422">
        <v>477.41</v>
      </c>
      <c r="BB63" s="422">
        <v>204.36</v>
      </c>
      <c r="BC63" s="422">
        <v>362.7</v>
      </c>
    </row>
    <row r="64" spans="1:55">
      <c r="A64" s="426"/>
      <c r="B64" s="426" t="s">
        <v>6071</v>
      </c>
      <c r="C64">
        <v>1406</v>
      </c>
      <c r="D64" s="422">
        <v>24772548.350000001</v>
      </c>
      <c r="E64" s="422">
        <v>6619454.3399999999</v>
      </c>
      <c r="F64" s="423">
        <v>0.267209261093238</v>
      </c>
      <c r="G64">
        <v>1</v>
      </c>
      <c r="H64" s="422">
        <v>4410802.7300000004</v>
      </c>
      <c r="I64" s="422">
        <v>4142199.51</v>
      </c>
      <c r="J64" s="422">
        <v>8553002.2400000002</v>
      </c>
      <c r="K64" s="424">
        <v>1.0764499999999999</v>
      </c>
      <c r="L64" s="422">
        <v>5082629.8600000003</v>
      </c>
      <c r="M64" s="422">
        <v>1371027.11</v>
      </c>
      <c r="N64" s="422">
        <v>595614.91</v>
      </c>
      <c r="O64" s="422">
        <v>229261.66</v>
      </c>
      <c r="P64" s="422">
        <v>202455.51</v>
      </c>
      <c r="Q64" s="422">
        <v>487795.4</v>
      </c>
      <c r="R64" s="422">
        <v>129519.98</v>
      </c>
      <c r="S64" s="422">
        <v>229588.65</v>
      </c>
      <c r="T64" s="422">
        <v>247212.97</v>
      </c>
      <c r="U64" s="422">
        <v>162307.38</v>
      </c>
      <c r="V64" s="422">
        <v>362427.98</v>
      </c>
      <c r="W64" s="422">
        <v>313795.28999999998</v>
      </c>
      <c r="X64" s="422">
        <v>275494.98</v>
      </c>
      <c r="Y64" s="422">
        <v>9689131.6799999997</v>
      </c>
      <c r="Z64" s="422">
        <v>126540</v>
      </c>
      <c r="AA64" s="422">
        <v>175750</v>
      </c>
      <c r="AB64" s="422">
        <v>479446</v>
      </c>
      <c r="AC64" s="422">
        <v>47804</v>
      </c>
      <c r="AD64" s="422">
        <v>802826</v>
      </c>
      <c r="AE64" s="422">
        <v>873830</v>
      </c>
      <c r="AF64" s="422">
        <v>2225698</v>
      </c>
      <c r="AG64" s="422">
        <v>1507232</v>
      </c>
      <c r="AH64" s="422">
        <v>4324344.6540000001</v>
      </c>
      <c r="AI64" s="422">
        <v>10563470.653999999</v>
      </c>
      <c r="AJ64" s="422">
        <v>1509847.16</v>
      </c>
      <c r="AK64" s="422">
        <v>9053623.4940000009</v>
      </c>
      <c r="AL64" s="422">
        <v>10678898.464</v>
      </c>
      <c r="AM64" s="422">
        <v>244354.51</v>
      </c>
      <c r="AN64" s="422">
        <v>244354.51</v>
      </c>
      <c r="AO64" s="422">
        <v>254328.16</v>
      </c>
      <c r="AP64" s="422">
        <v>254328.16</v>
      </c>
      <c r="AQ64" s="422">
        <v>393959.32</v>
      </c>
      <c r="AR64" s="422">
        <v>393959.32</v>
      </c>
      <c r="AS64" s="422">
        <v>410582.07</v>
      </c>
      <c r="AT64" s="422">
        <v>410582.07</v>
      </c>
      <c r="AU64" s="422">
        <v>492864.72</v>
      </c>
      <c r="AV64" s="422">
        <v>828644.39</v>
      </c>
      <c r="AW64" s="422">
        <v>345770.22</v>
      </c>
      <c r="AX64" s="422">
        <v>130790.61</v>
      </c>
      <c r="AY64" s="422">
        <v>4404518.0599999996</v>
      </c>
      <c r="AZ64" s="422">
        <v>24772548.350000001</v>
      </c>
      <c r="BA64" s="422">
        <v>645173.31000000006</v>
      </c>
      <c r="BB64" s="422">
        <v>956040.81</v>
      </c>
      <c r="BC64" s="422">
        <v>573299.25</v>
      </c>
    </row>
    <row r="65" spans="1:55">
      <c r="A65" s="425" t="s">
        <v>2845</v>
      </c>
      <c r="B65" s="425" t="s">
        <v>6072</v>
      </c>
      <c r="C65">
        <v>10794.75</v>
      </c>
      <c r="D65" s="422">
        <v>180772090.88</v>
      </c>
      <c r="E65" s="422">
        <v>145487244.08000001</v>
      </c>
      <c r="F65" s="423">
        <v>0.80481031873762698</v>
      </c>
      <c r="G65">
        <v>2</v>
      </c>
      <c r="H65" s="422">
        <v>487190.37</v>
      </c>
      <c r="I65" s="422">
        <v>18106459.25</v>
      </c>
      <c r="J65" s="422">
        <v>18593649.620000001</v>
      </c>
      <c r="K65" s="424">
        <v>1.0764499999999999</v>
      </c>
      <c r="L65" s="422">
        <v>40535925.530000001</v>
      </c>
      <c r="M65" s="422">
        <v>8107185.0899999999</v>
      </c>
      <c r="N65" s="422">
        <v>4250852.26</v>
      </c>
      <c r="O65" s="422">
        <v>1889092.61</v>
      </c>
      <c r="P65" s="422">
        <v>1578700.08</v>
      </c>
      <c r="Q65" s="422">
        <v>2531347.0299999998</v>
      </c>
      <c r="R65" s="422">
        <v>996680.5</v>
      </c>
      <c r="S65" s="422">
        <v>1663650.74</v>
      </c>
      <c r="T65" s="422">
        <v>2171489.79</v>
      </c>
      <c r="U65" s="422">
        <v>1247477.94</v>
      </c>
      <c r="V65" s="422">
        <v>3183524.89</v>
      </c>
      <c r="W65" s="422">
        <v>2756341.07</v>
      </c>
      <c r="X65" s="422">
        <v>1996298.26</v>
      </c>
      <c r="Y65" s="422">
        <v>72908565.790000007</v>
      </c>
      <c r="Z65" s="422">
        <v>954405</v>
      </c>
      <c r="AA65" s="422">
        <v>1349343.75</v>
      </c>
      <c r="AB65" s="422">
        <v>3681009.75</v>
      </c>
      <c r="AC65" s="422">
        <v>367021.5</v>
      </c>
      <c r="AD65" s="422">
        <v>6163802.25</v>
      </c>
      <c r="AE65" s="422">
        <v>2060588.5</v>
      </c>
      <c r="AF65" s="422">
        <v>17088089.25</v>
      </c>
      <c r="AG65" s="422">
        <v>11571972</v>
      </c>
      <c r="AH65" s="422">
        <v>32158641.949499998</v>
      </c>
      <c r="AI65" s="422">
        <v>75394873.949499995</v>
      </c>
      <c r="AJ65" s="422">
        <v>11592050.23</v>
      </c>
      <c r="AK65" s="422">
        <v>63802823.719499998</v>
      </c>
      <c r="AL65" s="422">
        <v>76281086.189500004</v>
      </c>
      <c r="AM65" s="422">
        <v>2308069.69</v>
      </c>
      <c r="AN65" s="422">
        <v>2308069.69</v>
      </c>
      <c r="AO65" s="422">
        <v>2404481.6800000002</v>
      </c>
      <c r="AP65" s="422">
        <v>2404481.6800000002</v>
      </c>
      <c r="AQ65" s="422">
        <v>2274824.1800000002</v>
      </c>
      <c r="AR65" s="422">
        <v>2274824.1800000002</v>
      </c>
      <c r="AS65" s="422">
        <v>2369573.89</v>
      </c>
      <c r="AT65" s="422">
        <v>2369573.89</v>
      </c>
      <c r="AU65" s="422">
        <v>2843322.44</v>
      </c>
      <c r="AV65" s="422">
        <v>6362359.9299999997</v>
      </c>
      <c r="AW65" s="422">
        <v>2654835.6</v>
      </c>
      <c r="AX65" s="422">
        <v>1008021.93</v>
      </c>
      <c r="AY65" s="422">
        <v>31582438.780000001</v>
      </c>
      <c r="AZ65" s="422">
        <v>180772090.88</v>
      </c>
      <c r="BA65" s="422">
        <v>5451605.7800000003</v>
      </c>
      <c r="BB65" s="422">
        <v>1524001.76</v>
      </c>
      <c r="BC65" s="422">
        <v>4470642.12</v>
      </c>
    </row>
    <row r="66" spans="1:55">
      <c r="A66" s="425" t="s">
        <v>3434</v>
      </c>
      <c r="B66" s="425" t="s">
        <v>6073</v>
      </c>
      <c r="C66">
        <v>5882.5</v>
      </c>
      <c r="D66" s="422">
        <v>108764138.77</v>
      </c>
      <c r="E66" s="422">
        <v>87078985.790000007</v>
      </c>
      <c r="F66" s="423">
        <v>0.80062221587708304</v>
      </c>
      <c r="G66">
        <v>2</v>
      </c>
      <c r="H66" s="422">
        <v>399819.01</v>
      </c>
      <c r="I66" s="422">
        <v>13769907.130000001</v>
      </c>
      <c r="J66" s="422">
        <v>14169726.140000001</v>
      </c>
      <c r="K66" s="424">
        <v>1.0764499999999999</v>
      </c>
      <c r="L66" s="422">
        <v>23063788.309999999</v>
      </c>
      <c r="M66" s="422">
        <v>4612757.66</v>
      </c>
      <c r="N66" s="422">
        <v>2316068.5</v>
      </c>
      <c r="O66" s="422">
        <v>1028838.59</v>
      </c>
      <c r="P66" s="422">
        <v>983164.22</v>
      </c>
      <c r="Q66" s="422">
        <v>1371735.54</v>
      </c>
      <c r="R66" s="422">
        <v>543014.25</v>
      </c>
      <c r="S66" s="422">
        <v>906216.25</v>
      </c>
      <c r="T66" s="422">
        <v>1182637.8899999999</v>
      </c>
      <c r="U66" s="422">
        <v>679748.89</v>
      </c>
      <c r="V66" s="422">
        <v>1733812.97</v>
      </c>
      <c r="W66" s="422">
        <v>1501159.9</v>
      </c>
      <c r="X66" s="422">
        <v>1087414.5</v>
      </c>
      <c r="Y66" s="422">
        <v>41010357.469999999</v>
      </c>
      <c r="Z66" s="422">
        <v>523350</v>
      </c>
      <c r="AA66" s="422">
        <v>735312.5</v>
      </c>
      <c r="AB66" s="422">
        <v>2005932.5</v>
      </c>
      <c r="AC66" s="422">
        <v>200005</v>
      </c>
      <c r="AD66" s="422">
        <v>3358907.5</v>
      </c>
      <c r="AE66" s="422">
        <v>1120735</v>
      </c>
      <c r="AF66" s="422">
        <v>9311997.5</v>
      </c>
      <c r="AG66" s="422">
        <v>6306040</v>
      </c>
      <c r="AH66" s="422">
        <v>19732429.655999999</v>
      </c>
      <c r="AI66" s="422">
        <v>43294709.656000003</v>
      </c>
      <c r="AJ66" s="422">
        <v>6316981.4500000002</v>
      </c>
      <c r="AK66" s="422">
        <v>36977728.206</v>
      </c>
      <c r="AL66" s="422">
        <v>43777642.886</v>
      </c>
      <c r="AM66" s="422">
        <v>1745389.39</v>
      </c>
      <c r="AN66" s="422">
        <v>1745389.39</v>
      </c>
      <c r="AO66" s="422">
        <v>1817698.38</v>
      </c>
      <c r="AP66" s="422">
        <v>1817698.38</v>
      </c>
      <c r="AQ66" s="422">
        <v>2135193.0299999998</v>
      </c>
      <c r="AR66" s="422">
        <v>2135193.0299999998</v>
      </c>
      <c r="AS66" s="422">
        <v>2224124.77</v>
      </c>
      <c r="AT66" s="422">
        <v>2224124.77</v>
      </c>
      <c r="AU66" s="422">
        <v>2668783.5</v>
      </c>
      <c r="AV66" s="422">
        <v>3466675.8</v>
      </c>
      <c r="AW66" s="422">
        <v>1446547.26</v>
      </c>
      <c r="AX66" s="422">
        <v>549320.56999999995</v>
      </c>
      <c r="AY66" s="422">
        <v>23976138.27</v>
      </c>
      <c r="AZ66" s="422">
        <v>108764138.77</v>
      </c>
      <c r="BA66" s="422">
        <v>5873735.8099999996</v>
      </c>
      <c r="BB66" s="422">
        <v>1678586.75</v>
      </c>
      <c r="BC66" s="422">
        <v>2436488.8199999998</v>
      </c>
    </row>
    <row r="67" spans="1:55">
      <c r="A67" s="425" t="s">
        <v>2961</v>
      </c>
      <c r="B67" s="425" t="s">
        <v>6074</v>
      </c>
      <c r="C67">
        <v>1365.96</v>
      </c>
      <c r="D67" s="422">
        <v>22913474.379999999</v>
      </c>
      <c r="E67" s="422">
        <v>20606696.989999998</v>
      </c>
      <c r="F67" s="423">
        <v>0.899326599199052</v>
      </c>
      <c r="G67">
        <v>2</v>
      </c>
      <c r="H67" s="422">
        <v>34684.32</v>
      </c>
      <c r="I67" s="422">
        <v>1938347.61</v>
      </c>
      <c r="J67" s="422">
        <v>1973031.93</v>
      </c>
      <c r="K67" s="424">
        <v>1.0764499999999999</v>
      </c>
      <c r="L67" s="422">
        <v>5111894.0599999996</v>
      </c>
      <c r="M67" s="422">
        <v>1022378.8</v>
      </c>
      <c r="N67" s="422">
        <v>536477.09</v>
      </c>
      <c r="O67" s="422">
        <v>237909.07</v>
      </c>
      <c r="P67" s="422">
        <v>200184.38</v>
      </c>
      <c r="Q67" s="422">
        <v>321929.44</v>
      </c>
      <c r="R67" s="422">
        <v>125364.26</v>
      </c>
      <c r="S67" s="422">
        <v>210167.26</v>
      </c>
      <c r="T67" s="422">
        <v>273473.69</v>
      </c>
      <c r="U67" s="422">
        <v>157452.04</v>
      </c>
      <c r="V67" s="422">
        <v>400927.65</v>
      </c>
      <c r="W67" s="422">
        <v>347128.85</v>
      </c>
      <c r="X67" s="422">
        <v>252190.27</v>
      </c>
      <c r="Y67" s="422">
        <v>9197476.8599999994</v>
      </c>
      <c r="Z67" s="422">
        <v>121752</v>
      </c>
      <c r="AA67" s="422">
        <v>170745</v>
      </c>
      <c r="AB67" s="422">
        <v>465792.36</v>
      </c>
      <c r="AC67" s="422">
        <v>46442.64</v>
      </c>
      <c r="AD67" s="422">
        <v>779963.16</v>
      </c>
      <c r="AE67" s="422">
        <v>265274.56</v>
      </c>
      <c r="AF67" s="422">
        <v>2162314.6800000002</v>
      </c>
      <c r="AG67" s="422">
        <v>1464309.12</v>
      </c>
      <c r="AH67" s="422">
        <v>4076474.9086799999</v>
      </c>
      <c r="AI67" s="422">
        <v>9553068.4286800008</v>
      </c>
      <c r="AJ67" s="422">
        <v>1466849.8</v>
      </c>
      <c r="AK67" s="422">
        <v>8086218.6286800001</v>
      </c>
      <c r="AL67" s="422">
        <v>9665209.0886799991</v>
      </c>
      <c r="AM67" s="422">
        <v>274275.46999999997</v>
      </c>
      <c r="AN67" s="422">
        <v>274275.46999999997</v>
      </c>
      <c r="AO67" s="422">
        <v>285911.40000000002</v>
      </c>
      <c r="AP67" s="422">
        <v>285911.40000000002</v>
      </c>
      <c r="AQ67" s="422">
        <v>311676.67</v>
      </c>
      <c r="AR67" s="422">
        <v>311676.67</v>
      </c>
      <c r="AS67" s="422">
        <v>324974.88</v>
      </c>
      <c r="AT67" s="422">
        <v>324974.88</v>
      </c>
      <c r="AU67" s="422">
        <v>389803.63</v>
      </c>
      <c r="AV67" s="422">
        <v>804541.39</v>
      </c>
      <c r="AW67" s="422">
        <v>335712.71</v>
      </c>
      <c r="AX67" s="422">
        <v>127053.73</v>
      </c>
      <c r="AY67" s="422">
        <v>4050788.3</v>
      </c>
      <c r="AZ67" s="422">
        <v>22913474.379999999</v>
      </c>
      <c r="BA67" s="422">
        <v>425099.61</v>
      </c>
      <c r="BB67" s="422">
        <v>155092.51999999999</v>
      </c>
      <c r="BC67" s="422">
        <v>619826.91</v>
      </c>
    </row>
    <row r="68" spans="1:55">
      <c r="A68" s="425" t="s">
        <v>1459</v>
      </c>
      <c r="B68" s="425" t="s">
        <v>6075</v>
      </c>
      <c r="C68">
        <v>5305.25</v>
      </c>
      <c r="D68" s="422">
        <v>76483271.400000006</v>
      </c>
      <c r="E68" s="422">
        <v>68673472.180000007</v>
      </c>
      <c r="F68" s="423">
        <v>0.89788879218887596</v>
      </c>
      <c r="G68">
        <v>2</v>
      </c>
      <c r="H68" s="422">
        <v>134710.39000000001</v>
      </c>
      <c r="I68" s="422">
        <v>5159679.43</v>
      </c>
      <c r="J68" s="422">
        <v>5294389.82</v>
      </c>
      <c r="K68" s="424">
        <v>1.0764499999999999</v>
      </c>
      <c r="L68" s="422">
        <v>18862566.09</v>
      </c>
      <c r="M68" s="422">
        <v>3772513.21</v>
      </c>
      <c r="N68" s="422">
        <v>2089188.32</v>
      </c>
      <c r="O68" s="422">
        <v>928002.95</v>
      </c>
      <c r="P68" s="422">
        <v>646809.71</v>
      </c>
      <c r="Q68" s="422">
        <v>1252779.7</v>
      </c>
      <c r="R68" s="422">
        <v>488989.87</v>
      </c>
      <c r="S68" s="422">
        <v>817432.72</v>
      </c>
      <c r="T68" s="422">
        <v>1066728.51</v>
      </c>
      <c r="U68" s="422">
        <v>612814.43000000005</v>
      </c>
      <c r="V68" s="422">
        <v>1563883.37</v>
      </c>
      <c r="W68" s="422">
        <v>1354032.43</v>
      </c>
      <c r="X68" s="422">
        <v>980878.67</v>
      </c>
      <c r="Y68" s="422">
        <v>34436619.979999997</v>
      </c>
      <c r="Z68" s="422">
        <v>474345</v>
      </c>
      <c r="AA68" s="422">
        <v>663156.25</v>
      </c>
      <c r="AB68" s="422">
        <v>1809090.25</v>
      </c>
      <c r="AC68" s="422">
        <v>180378.5</v>
      </c>
      <c r="AD68" s="422">
        <v>1514648.87</v>
      </c>
      <c r="AE68" s="422">
        <v>1029758.5</v>
      </c>
      <c r="AF68" s="422">
        <v>8398210.75</v>
      </c>
      <c r="AG68" s="422">
        <v>5687228</v>
      </c>
      <c r="AH68" s="422">
        <v>13464362.9625</v>
      </c>
      <c r="AI68" s="422">
        <v>33221179.0825</v>
      </c>
      <c r="AJ68" s="422">
        <v>5697095.7599999998</v>
      </c>
      <c r="AK68" s="422">
        <v>27524083.322500002</v>
      </c>
      <c r="AL68" s="422">
        <v>33656722.052500002</v>
      </c>
      <c r="AM68" s="422">
        <v>324974.88</v>
      </c>
      <c r="AN68" s="422">
        <v>324974.88</v>
      </c>
      <c r="AO68" s="422">
        <v>338273.08</v>
      </c>
      <c r="AP68" s="422">
        <v>338273.08</v>
      </c>
      <c r="AQ68" s="422">
        <v>400608.42</v>
      </c>
      <c r="AR68" s="422">
        <v>400608.42</v>
      </c>
      <c r="AS68" s="422">
        <v>417231.18</v>
      </c>
      <c r="AT68" s="422">
        <v>417231.18</v>
      </c>
      <c r="AU68" s="422">
        <v>501176.09</v>
      </c>
      <c r="AV68" s="422">
        <v>3126740.43</v>
      </c>
      <c r="AW68" s="422">
        <v>1304701.7</v>
      </c>
      <c r="AX68" s="422">
        <v>495135.89</v>
      </c>
      <c r="AY68" s="422">
        <v>8389929.2300000004</v>
      </c>
      <c r="AZ68" s="422">
        <v>76483271.400000006</v>
      </c>
      <c r="BA68" s="422">
        <v>290070.71000000002</v>
      </c>
      <c r="BB68" s="422">
        <v>160482.48000000001</v>
      </c>
      <c r="BC68" s="422">
        <v>2115208.19</v>
      </c>
    </row>
    <row r="69" spans="1:55">
      <c r="A69" s="425" t="s">
        <v>3031</v>
      </c>
      <c r="B69" s="425" t="s">
        <v>6076</v>
      </c>
      <c r="C69">
        <v>1435.72</v>
      </c>
      <c r="D69" s="422">
        <v>22304935.140000001</v>
      </c>
      <c r="E69" s="422">
        <v>24251665.059999999</v>
      </c>
      <c r="F69" s="423">
        <v>1.0872779906232</v>
      </c>
      <c r="G69">
        <v>4</v>
      </c>
      <c r="H69" s="422">
        <v>1494.52</v>
      </c>
      <c r="I69" s="422">
        <v>1526499.25</v>
      </c>
      <c r="J69" s="422">
        <v>1527993.77</v>
      </c>
      <c r="K69" s="424">
        <v>1.0764499999999999</v>
      </c>
      <c r="L69" s="422">
        <v>5255269.72</v>
      </c>
      <c r="M69" s="422">
        <v>1051053.93</v>
      </c>
      <c r="N69" s="422">
        <v>564837.11</v>
      </c>
      <c r="O69" s="422">
        <v>250513.53</v>
      </c>
      <c r="P69" s="422">
        <v>194114.66</v>
      </c>
      <c r="Q69" s="422">
        <v>338566.62</v>
      </c>
      <c r="R69" s="422">
        <v>131597.84</v>
      </c>
      <c r="S69" s="422">
        <v>220918.39</v>
      </c>
      <c r="T69" s="422">
        <v>287962.36</v>
      </c>
      <c r="U69" s="422">
        <v>165775.49</v>
      </c>
      <c r="V69" s="422">
        <v>422168.85</v>
      </c>
      <c r="W69" s="422">
        <v>365519.79</v>
      </c>
      <c r="X69" s="422">
        <v>265091.09000000003</v>
      </c>
      <c r="Y69" s="422">
        <v>9513389.3800000008</v>
      </c>
      <c r="Z69" s="422">
        <v>127677.6</v>
      </c>
      <c r="AA69" s="422">
        <v>179465</v>
      </c>
      <c r="AB69" s="422">
        <v>489580.52</v>
      </c>
      <c r="AC69" s="422">
        <v>48814.48</v>
      </c>
      <c r="AD69" s="422">
        <v>409898.06</v>
      </c>
      <c r="AE69" s="422">
        <v>278013.84000000003</v>
      </c>
      <c r="AF69" s="422">
        <v>2272744.7599999998</v>
      </c>
      <c r="AG69" s="422">
        <v>1539091.84</v>
      </c>
      <c r="AH69" s="422">
        <v>3990111.5157599999</v>
      </c>
      <c r="AI69" s="422">
        <v>9335397.6157600004</v>
      </c>
      <c r="AJ69" s="422">
        <v>1541762.27</v>
      </c>
      <c r="AK69" s="422">
        <v>7793635.3457599999</v>
      </c>
      <c r="AL69" s="422">
        <v>9453265.3357599992</v>
      </c>
      <c r="AM69" s="422">
        <v>216095.83</v>
      </c>
      <c r="AN69" s="422">
        <v>216095.83</v>
      </c>
      <c r="AO69" s="422">
        <v>225238.34</v>
      </c>
      <c r="AP69" s="422">
        <v>225238.34</v>
      </c>
      <c r="AQ69" s="422">
        <v>210277.86</v>
      </c>
      <c r="AR69" s="422">
        <v>210277.86</v>
      </c>
      <c r="AS69" s="422">
        <v>219420.38</v>
      </c>
      <c r="AT69" s="422">
        <v>219420.38</v>
      </c>
      <c r="AU69" s="422">
        <v>263470.68</v>
      </c>
      <c r="AV69" s="422">
        <v>846098.29</v>
      </c>
      <c r="AW69" s="422">
        <v>353053.25</v>
      </c>
      <c r="AX69" s="422">
        <v>133593.26</v>
      </c>
      <c r="AY69" s="422">
        <v>3338280.3</v>
      </c>
      <c r="AZ69" s="422">
        <v>22304935.140000001</v>
      </c>
      <c r="BA69" s="422">
        <v>331003.52000000002</v>
      </c>
      <c r="BB69" s="422">
        <v>84039.02</v>
      </c>
      <c r="BC69" s="422">
        <v>524349.82999999996</v>
      </c>
    </row>
    <row r="70" spans="1:55">
      <c r="A70" s="425" t="s">
        <v>2762</v>
      </c>
      <c r="B70" s="425" t="s">
        <v>6077</v>
      </c>
      <c r="C70">
        <v>1346</v>
      </c>
      <c r="D70" s="422">
        <v>18837990.199999999</v>
      </c>
      <c r="E70" s="422">
        <v>29274950.640000001</v>
      </c>
      <c r="F70" s="423">
        <v>1.5540378951890499</v>
      </c>
      <c r="G70">
        <v>4</v>
      </c>
      <c r="H70" s="422">
        <v>1262.22</v>
      </c>
      <c r="I70" s="422">
        <v>793668.74</v>
      </c>
      <c r="J70" s="422">
        <v>794930.96</v>
      </c>
      <c r="K70" s="424">
        <v>1.0764499999999999</v>
      </c>
      <c r="L70" s="422">
        <v>4712490.4000000004</v>
      </c>
      <c r="M70" s="422">
        <v>942498.07</v>
      </c>
      <c r="N70" s="422">
        <v>529387.07999999996</v>
      </c>
      <c r="O70" s="422">
        <v>234757.96</v>
      </c>
      <c r="P70" s="422">
        <v>157312.01</v>
      </c>
      <c r="Q70" s="422">
        <v>317770.14</v>
      </c>
      <c r="R70" s="422">
        <v>123979.02</v>
      </c>
      <c r="S70" s="422">
        <v>207045.96</v>
      </c>
      <c r="T70" s="422">
        <v>269851.52000000002</v>
      </c>
      <c r="U70" s="422">
        <v>155024.35999999999</v>
      </c>
      <c r="V70" s="422">
        <v>395617.35</v>
      </c>
      <c r="W70" s="422">
        <v>342531.12</v>
      </c>
      <c r="X70" s="422">
        <v>248444.87</v>
      </c>
      <c r="Y70" s="422">
        <v>8636709.8599999994</v>
      </c>
      <c r="Z70" s="422">
        <v>119970</v>
      </c>
      <c r="AA70" s="422">
        <v>168250</v>
      </c>
      <c r="AB70" s="422">
        <v>458986</v>
      </c>
      <c r="AC70" s="422">
        <v>45764</v>
      </c>
      <c r="AD70" s="422">
        <v>384283</v>
      </c>
      <c r="AE70" s="422">
        <v>260605</v>
      </c>
      <c r="AF70" s="422">
        <v>2130718</v>
      </c>
      <c r="AG70" s="422">
        <v>1442912</v>
      </c>
      <c r="AH70" s="422">
        <v>3294258.219</v>
      </c>
      <c r="AI70" s="422">
        <v>8305746.2189999996</v>
      </c>
      <c r="AJ70" s="422">
        <v>1445415.56</v>
      </c>
      <c r="AK70" s="422">
        <v>6860330.659</v>
      </c>
      <c r="AL70" s="422">
        <v>8416248.2290000003</v>
      </c>
      <c r="AM70" s="422">
        <v>50699.4</v>
      </c>
      <c r="AN70" s="422">
        <v>50699.4</v>
      </c>
      <c r="AO70" s="422">
        <v>53192.81</v>
      </c>
      <c r="AP70" s="422">
        <v>53192.81</v>
      </c>
      <c r="AQ70" s="422">
        <v>61504.19</v>
      </c>
      <c r="AR70" s="422">
        <v>61504.19</v>
      </c>
      <c r="AS70" s="422">
        <v>63997.61</v>
      </c>
      <c r="AT70" s="422">
        <v>63997.61</v>
      </c>
      <c r="AU70" s="422">
        <v>77295.81</v>
      </c>
      <c r="AV70" s="422">
        <v>792905.47</v>
      </c>
      <c r="AW70" s="422">
        <v>330857.37</v>
      </c>
      <c r="AX70" s="422">
        <v>125185.3</v>
      </c>
      <c r="AY70" s="422">
        <v>1785031.97</v>
      </c>
      <c r="AZ70" s="422">
        <v>18837990.199999999</v>
      </c>
      <c r="BA70" s="422">
        <v>33299.67</v>
      </c>
      <c r="BB70" s="422">
        <v>15011.17</v>
      </c>
      <c r="BC70" s="422">
        <v>475884.86</v>
      </c>
    </row>
    <row r="71" spans="1:55">
      <c r="A71" s="425" t="s">
        <v>2764</v>
      </c>
      <c r="B71" s="425" t="s">
        <v>6078</v>
      </c>
      <c r="C71">
        <v>1778.22</v>
      </c>
      <c r="D71" s="422">
        <v>24801984.190000001</v>
      </c>
      <c r="E71" s="422">
        <v>41731586.350000001</v>
      </c>
      <c r="F71" s="423">
        <v>1.6825906359067</v>
      </c>
      <c r="G71">
        <v>4</v>
      </c>
      <c r="H71" s="422">
        <v>1661.83</v>
      </c>
      <c r="I71" s="422">
        <v>1059235.6499999999</v>
      </c>
      <c r="J71" s="422">
        <v>1060897.48</v>
      </c>
      <c r="K71" s="424">
        <v>1.0764499999999999</v>
      </c>
      <c r="L71" s="422">
        <v>6207693.8099999996</v>
      </c>
      <c r="M71" s="422">
        <v>1241538.76</v>
      </c>
      <c r="N71" s="422">
        <v>699547.22</v>
      </c>
      <c r="O71" s="422">
        <v>310384.69</v>
      </c>
      <c r="P71" s="422">
        <v>206688.42</v>
      </c>
      <c r="Q71" s="422">
        <v>421752.52</v>
      </c>
      <c r="R71" s="422">
        <v>163458.37</v>
      </c>
      <c r="S71" s="422">
        <v>273980.42</v>
      </c>
      <c r="T71" s="422">
        <v>356783.56</v>
      </c>
      <c r="U71" s="422">
        <v>204965.1</v>
      </c>
      <c r="V71" s="422">
        <v>523064.55</v>
      </c>
      <c r="W71" s="422">
        <v>452876.72</v>
      </c>
      <c r="X71" s="422">
        <v>328762.90000000002</v>
      </c>
      <c r="Y71" s="422">
        <v>11391497.039999999</v>
      </c>
      <c r="Z71" s="422">
        <v>158135.4</v>
      </c>
      <c r="AA71" s="422">
        <v>222277.5</v>
      </c>
      <c r="AB71" s="422">
        <v>606373.02</v>
      </c>
      <c r="AC71" s="422">
        <v>60459.48</v>
      </c>
      <c r="AD71" s="422">
        <v>507681.81</v>
      </c>
      <c r="AE71" s="422">
        <v>345876.74</v>
      </c>
      <c r="AF71" s="422">
        <v>2814922.26</v>
      </c>
      <c r="AG71" s="422">
        <v>1906251.84</v>
      </c>
      <c r="AH71" s="422">
        <v>4333512.3807600001</v>
      </c>
      <c r="AI71" s="422">
        <v>10955490.43076</v>
      </c>
      <c r="AJ71" s="422">
        <v>1909559.32</v>
      </c>
      <c r="AK71" s="422">
        <v>9045931.1107599996</v>
      </c>
      <c r="AL71" s="422">
        <v>11101476.24076</v>
      </c>
      <c r="AM71" s="422">
        <v>62335.33</v>
      </c>
      <c r="AN71" s="422">
        <v>62335.33</v>
      </c>
      <c r="AO71" s="422">
        <v>64828.74</v>
      </c>
      <c r="AP71" s="422">
        <v>64828.74</v>
      </c>
      <c r="AQ71" s="422">
        <v>75633.539999999994</v>
      </c>
      <c r="AR71" s="422">
        <v>75633.539999999994</v>
      </c>
      <c r="AS71" s="422">
        <v>78958.09</v>
      </c>
      <c r="AT71" s="422">
        <v>78958.09</v>
      </c>
      <c r="AU71" s="422">
        <v>94749.71</v>
      </c>
      <c r="AV71" s="422">
        <v>1048064.77</v>
      </c>
      <c r="AW71" s="422">
        <v>437328.24</v>
      </c>
      <c r="AX71" s="422">
        <v>165356.70000000001</v>
      </c>
      <c r="AY71" s="422">
        <v>2309010.8199999998</v>
      </c>
      <c r="AZ71" s="422">
        <v>24801984.190000001</v>
      </c>
      <c r="BA71" s="422">
        <v>48044.29</v>
      </c>
      <c r="BB71" s="422">
        <v>24963.84</v>
      </c>
      <c r="BC71" s="422">
        <v>610191.06999999995</v>
      </c>
    </row>
    <row r="72" spans="1:55">
      <c r="A72" s="425" t="s">
        <v>3263</v>
      </c>
      <c r="B72" s="425" t="s">
        <v>6079</v>
      </c>
      <c r="C72">
        <v>510.5</v>
      </c>
      <c r="D72" s="422">
        <v>6940178.9100000001</v>
      </c>
      <c r="E72" s="422">
        <v>14361133.16</v>
      </c>
      <c r="F72" s="423">
        <v>2.06927419973385</v>
      </c>
      <c r="G72">
        <v>4</v>
      </c>
      <c r="H72" s="422">
        <v>465.02</v>
      </c>
      <c r="I72" s="422">
        <v>371065.44</v>
      </c>
      <c r="J72" s="422">
        <v>371530.46</v>
      </c>
      <c r="K72" s="424">
        <v>1.0764499999999999</v>
      </c>
      <c r="L72" s="422">
        <v>1784318.08</v>
      </c>
      <c r="M72" s="422">
        <v>356863.61</v>
      </c>
      <c r="N72" s="422">
        <v>200095.71</v>
      </c>
      <c r="O72" s="422">
        <v>89018.95</v>
      </c>
      <c r="P72" s="422">
        <v>57434.92</v>
      </c>
      <c r="Q72" s="422">
        <v>116460.26</v>
      </c>
      <c r="R72" s="422">
        <v>46405.55</v>
      </c>
      <c r="S72" s="422">
        <v>78379.199999999997</v>
      </c>
      <c r="T72" s="422">
        <v>102326.24</v>
      </c>
      <c r="U72" s="422">
        <v>58957.81</v>
      </c>
      <c r="V72" s="422">
        <v>150015.97</v>
      </c>
      <c r="W72" s="422">
        <v>129885.96</v>
      </c>
      <c r="X72" s="422">
        <v>94051.15</v>
      </c>
      <c r="Y72" s="422">
        <v>3264213.41</v>
      </c>
      <c r="Z72" s="422">
        <v>45585</v>
      </c>
      <c r="AA72" s="422">
        <v>63812.5</v>
      </c>
      <c r="AB72" s="422">
        <v>174080.5</v>
      </c>
      <c r="AC72" s="422">
        <v>17357</v>
      </c>
      <c r="AD72" s="422">
        <v>145747.75</v>
      </c>
      <c r="AE72" s="422">
        <v>95474.5</v>
      </c>
      <c r="AF72" s="422">
        <v>808121.5</v>
      </c>
      <c r="AG72" s="422">
        <v>547256</v>
      </c>
      <c r="AH72" s="422">
        <v>1206040.4879999999</v>
      </c>
      <c r="AI72" s="422">
        <v>3103475.2379999999</v>
      </c>
      <c r="AJ72" s="422">
        <v>548205.53</v>
      </c>
      <c r="AK72" s="422">
        <v>2555269.7080000001</v>
      </c>
      <c r="AL72" s="422">
        <v>3145385.548</v>
      </c>
      <c r="AM72" s="422">
        <v>3324.55</v>
      </c>
      <c r="AN72" s="422">
        <v>3324.55</v>
      </c>
      <c r="AO72" s="422">
        <v>4155.68</v>
      </c>
      <c r="AP72" s="422">
        <v>4155.68</v>
      </c>
      <c r="AQ72" s="422">
        <v>7480.24</v>
      </c>
      <c r="AR72" s="422">
        <v>7480.24</v>
      </c>
      <c r="AS72" s="422">
        <v>8311.3700000000008</v>
      </c>
      <c r="AT72" s="422">
        <v>8311.3700000000008</v>
      </c>
      <c r="AU72" s="422">
        <v>9973.65</v>
      </c>
      <c r="AV72" s="422">
        <v>300871.88</v>
      </c>
      <c r="AW72" s="422">
        <v>125545.45</v>
      </c>
      <c r="AX72" s="422">
        <v>47645.15</v>
      </c>
      <c r="AY72" s="422">
        <v>530579.81000000006</v>
      </c>
      <c r="AZ72" s="422">
        <v>6940178.9100000001</v>
      </c>
      <c r="BA72" s="422">
        <v>11521.7</v>
      </c>
      <c r="BB72" s="422">
        <v>1584.8</v>
      </c>
      <c r="BC72" s="422">
        <v>254137.97</v>
      </c>
    </row>
    <row r="73" spans="1:55">
      <c r="A73" s="425" t="s">
        <v>2766</v>
      </c>
      <c r="B73" s="425" t="s">
        <v>6080</v>
      </c>
      <c r="C73">
        <v>1229</v>
      </c>
      <c r="D73" s="422">
        <v>17146155.93</v>
      </c>
      <c r="E73" s="422">
        <v>27966287.02</v>
      </c>
      <c r="F73" s="423">
        <v>1.63105288055082</v>
      </c>
      <c r="G73">
        <v>4</v>
      </c>
      <c r="H73" s="422">
        <v>1148.8599999999999</v>
      </c>
      <c r="I73" s="422">
        <v>713588.16</v>
      </c>
      <c r="J73" s="422">
        <v>714737.02</v>
      </c>
      <c r="K73" s="424">
        <v>1.0764499999999999</v>
      </c>
      <c r="L73" s="422">
        <v>4262668.9400000004</v>
      </c>
      <c r="M73" s="422">
        <v>852533.78</v>
      </c>
      <c r="N73" s="422">
        <v>483695.93</v>
      </c>
      <c r="O73" s="422">
        <v>214275.72</v>
      </c>
      <c r="P73" s="422">
        <v>142727.56</v>
      </c>
      <c r="Q73" s="422">
        <v>293646.23</v>
      </c>
      <c r="R73" s="422">
        <v>112897.09</v>
      </c>
      <c r="S73" s="422">
        <v>189358.62</v>
      </c>
      <c r="T73" s="422">
        <v>246307.43</v>
      </c>
      <c r="U73" s="422">
        <v>141498.74</v>
      </c>
      <c r="V73" s="422">
        <v>361100.4</v>
      </c>
      <c r="W73" s="422">
        <v>312645.86</v>
      </c>
      <c r="X73" s="422">
        <v>227220.94</v>
      </c>
      <c r="Y73" s="422">
        <v>7840577.2400000002</v>
      </c>
      <c r="Z73" s="422">
        <v>109620</v>
      </c>
      <c r="AA73" s="422">
        <v>153625</v>
      </c>
      <c r="AB73" s="422">
        <v>419089</v>
      </c>
      <c r="AC73" s="422">
        <v>41786</v>
      </c>
      <c r="AD73" s="422">
        <v>350879.5</v>
      </c>
      <c r="AE73" s="422">
        <v>241770</v>
      </c>
      <c r="AF73" s="422">
        <v>1945507</v>
      </c>
      <c r="AG73" s="422">
        <v>1317488</v>
      </c>
      <c r="AH73" s="422">
        <v>2995409.4539999999</v>
      </c>
      <c r="AI73" s="422">
        <v>7575173.9539999999</v>
      </c>
      <c r="AJ73" s="422">
        <v>1319773.94</v>
      </c>
      <c r="AK73" s="422">
        <v>6255400.0140000004</v>
      </c>
      <c r="AL73" s="422">
        <v>7676070.6639999999</v>
      </c>
      <c r="AM73" s="422">
        <v>37401.199999999997</v>
      </c>
      <c r="AN73" s="422">
        <v>37401.199999999997</v>
      </c>
      <c r="AO73" s="422">
        <v>39063.47</v>
      </c>
      <c r="AP73" s="422">
        <v>39063.47</v>
      </c>
      <c r="AQ73" s="422">
        <v>63166.47</v>
      </c>
      <c r="AR73" s="422">
        <v>63166.47</v>
      </c>
      <c r="AS73" s="422">
        <v>65659.88</v>
      </c>
      <c r="AT73" s="422">
        <v>65659.88</v>
      </c>
      <c r="AU73" s="422">
        <v>78958.09</v>
      </c>
      <c r="AV73" s="422">
        <v>723921.03</v>
      </c>
      <c r="AW73" s="422">
        <v>302072.08</v>
      </c>
      <c r="AX73" s="422">
        <v>113974.67</v>
      </c>
      <c r="AY73" s="422">
        <v>1629507.91</v>
      </c>
      <c r="AZ73" s="422">
        <v>17146155.93</v>
      </c>
      <c r="BA73" s="422">
        <v>40023.599999999999</v>
      </c>
      <c r="BB73" s="422">
        <v>19496.14</v>
      </c>
      <c r="BC73" s="422">
        <v>413524.64</v>
      </c>
    </row>
    <row r="74" spans="1:55">
      <c r="A74" s="425" t="s">
        <v>3416</v>
      </c>
      <c r="B74" s="425" t="s">
        <v>6081</v>
      </c>
      <c r="C74">
        <v>984</v>
      </c>
      <c r="D74" s="422">
        <v>15669576.630000001</v>
      </c>
      <c r="E74" s="422">
        <v>18006173.780000001</v>
      </c>
      <c r="F74" s="423">
        <v>1.14911680163244</v>
      </c>
      <c r="G74">
        <v>4</v>
      </c>
      <c r="H74" s="422">
        <v>1049.92</v>
      </c>
      <c r="I74" s="422">
        <v>810154.07</v>
      </c>
      <c r="J74" s="422">
        <v>811203.99</v>
      </c>
      <c r="K74" s="424">
        <v>1.0764499999999999</v>
      </c>
      <c r="L74" s="422">
        <v>3656867.34</v>
      </c>
      <c r="M74" s="422">
        <v>731373.46</v>
      </c>
      <c r="N74" s="422">
        <v>386799.19</v>
      </c>
      <c r="O74" s="422">
        <v>171735.69</v>
      </c>
      <c r="P74" s="422">
        <v>137746.71</v>
      </c>
      <c r="Q74" s="422">
        <v>231256.81</v>
      </c>
      <c r="R74" s="422">
        <v>90733.24</v>
      </c>
      <c r="S74" s="422">
        <v>151209.44</v>
      </c>
      <c r="T74" s="422">
        <v>197408.16</v>
      </c>
      <c r="U74" s="422">
        <v>113407.08</v>
      </c>
      <c r="V74" s="422">
        <v>289411.34999999998</v>
      </c>
      <c r="W74" s="422">
        <v>250576.46</v>
      </c>
      <c r="X74" s="422">
        <v>181443.82</v>
      </c>
      <c r="Y74" s="422">
        <v>6589968.75</v>
      </c>
      <c r="Z74" s="422">
        <v>87795</v>
      </c>
      <c r="AA74" s="422">
        <v>123000</v>
      </c>
      <c r="AB74" s="422">
        <v>335544</v>
      </c>
      <c r="AC74" s="422">
        <v>33456</v>
      </c>
      <c r="AD74" s="422">
        <v>280932</v>
      </c>
      <c r="AE74" s="422">
        <v>190191.5</v>
      </c>
      <c r="AF74" s="422">
        <v>1557672</v>
      </c>
      <c r="AG74" s="422">
        <v>1054848</v>
      </c>
      <c r="AH74" s="422">
        <v>2817044.4959999998</v>
      </c>
      <c r="AI74" s="422">
        <v>6480482.9960000003</v>
      </c>
      <c r="AJ74" s="422">
        <v>1056678.24</v>
      </c>
      <c r="AK74" s="422">
        <v>5423804.7560000001</v>
      </c>
      <c r="AL74" s="422">
        <v>6561266.0460000001</v>
      </c>
      <c r="AM74" s="422">
        <v>162071.87</v>
      </c>
      <c r="AN74" s="422">
        <v>162071.87</v>
      </c>
      <c r="AO74" s="422">
        <v>168720.97</v>
      </c>
      <c r="AP74" s="422">
        <v>168720.97</v>
      </c>
      <c r="AQ74" s="422">
        <v>177032.35</v>
      </c>
      <c r="AR74" s="422">
        <v>177032.35</v>
      </c>
      <c r="AS74" s="422">
        <v>184512.59</v>
      </c>
      <c r="AT74" s="422">
        <v>184512.59</v>
      </c>
      <c r="AU74" s="422">
        <v>221082.65</v>
      </c>
      <c r="AV74" s="422">
        <v>579303.05000000005</v>
      </c>
      <c r="AW74" s="422">
        <v>241727.03</v>
      </c>
      <c r="AX74" s="422">
        <v>91553.42</v>
      </c>
      <c r="AY74" s="422">
        <v>2518341.71</v>
      </c>
      <c r="AZ74" s="422">
        <v>15669576.630000001</v>
      </c>
      <c r="BA74" s="422">
        <v>226087.84</v>
      </c>
      <c r="BB74" s="422">
        <v>58497.54</v>
      </c>
      <c r="BC74" s="422">
        <v>336559.65</v>
      </c>
    </row>
    <row r="75" spans="1:55">
      <c r="A75" s="425" t="s">
        <v>2176</v>
      </c>
      <c r="B75" s="425" t="s">
        <v>6082</v>
      </c>
      <c r="C75">
        <v>3968.73</v>
      </c>
      <c r="D75" s="422">
        <v>59761796.82</v>
      </c>
      <c r="E75" s="422">
        <v>70971916.030000001</v>
      </c>
      <c r="F75" s="423">
        <v>1.1875800227989199</v>
      </c>
      <c r="G75">
        <v>4</v>
      </c>
      <c r="H75" s="422">
        <v>4004.28</v>
      </c>
      <c r="I75" s="422">
        <v>4602720.47</v>
      </c>
      <c r="J75" s="422">
        <v>4606724.75</v>
      </c>
      <c r="K75" s="424">
        <v>1.0764499999999999</v>
      </c>
      <c r="L75" s="422">
        <v>14234367.970000001</v>
      </c>
      <c r="M75" s="422">
        <v>2846873.59</v>
      </c>
      <c r="N75" s="422">
        <v>1562164.57</v>
      </c>
      <c r="O75" s="422">
        <v>694032.77</v>
      </c>
      <c r="P75" s="422">
        <v>512926.82</v>
      </c>
      <c r="Q75" s="422">
        <v>955806.02</v>
      </c>
      <c r="R75" s="422">
        <v>365703.47</v>
      </c>
      <c r="S75" s="422">
        <v>611427.18999999994</v>
      </c>
      <c r="T75" s="422">
        <v>797782.53</v>
      </c>
      <c r="U75" s="422">
        <v>458136.88</v>
      </c>
      <c r="V75" s="422">
        <v>1169593.5900000001</v>
      </c>
      <c r="W75" s="422">
        <v>1012650.74</v>
      </c>
      <c r="X75" s="422">
        <v>733682.26</v>
      </c>
      <c r="Y75" s="422">
        <v>25955148.399999999</v>
      </c>
      <c r="Z75" s="422">
        <v>354433.5</v>
      </c>
      <c r="AA75" s="422">
        <v>496091.25</v>
      </c>
      <c r="AB75" s="422">
        <v>1353336.93</v>
      </c>
      <c r="AC75" s="422">
        <v>134936.82</v>
      </c>
      <c r="AD75" s="422">
        <v>1133072.4099999999</v>
      </c>
      <c r="AE75" s="422">
        <v>788303.27</v>
      </c>
      <c r="AF75" s="422">
        <v>6282499.5899999999</v>
      </c>
      <c r="AG75" s="422">
        <v>4254478.5599999996</v>
      </c>
      <c r="AH75" s="422">
        <v>10617220.691339999</v>
      </c>
      <c r="AI75" s="422">
        <v>25414373.021340001</v>
      </c>
      <c r="AJ75" s="422">
        <v>4261860.3899999997</v>
      </c>
      <c r="AK75" s="422">
        <v>21152512.631340001</v>
      </c>
      <c r="AL75" s="422">
        <v>25740192.24134</v>
      </c>
      <c r="AM75" s="422">
        <v>438840.76</v>
      </c>
      <c r="AN75" s="422">
        <v>438840.76</v>
      </c>
      <c r="AO75" s="422">
        <v>457125.79</v>
      </c>
      <c r="AP75" s="422">
        <v>457125.79</v>
      </c>
      <c r="AQ75" s="422">
        <v>485384.48</v>
      </c>
      <c r="AR75" s="422">
        <v>485384.48</v>
      </c>
      <c r="AS75" s="422">
        <v>506162.92</v>
      </c>
      <c r="AT75" s="422">
        <v>506162.92</v>
      </c>
      <c r="AU75" s="422">
        <v>606730.6</v>
      </c>
      <c r="AV75" s="422">
        <v>2338821.79</v>
      </c>
      <c r="AW75" s="422">
        <v>975925.2</v>
      </c>
      <c r="AX75" s="422">
        <v>369950.58</v>
      </c>
      <c r="AY75" s="422">
        <v>8066456.0700000003</v>
      </c>
      <c r="AZ75" s="422">
        <v>59761796.82</v>
      </c>
      <c r="BA75" s="422">
        <v>547077.80000000005</v>
      </c>
      <c r="BB75" s="422">
        <v>214264.94</v>
      </c>
      <c r="BC75" s="422">
        <v>1726053.37</v>
      </c>
    </row>
    <row r="76" spans="1:55">
      <c r="A76" s="425" t="s">
        <v>2174</v>
      </c>
      <c r="B76" s="425" t="s">
        <v>6083</v>
      </c>
      <c r="C76">
        <v>1219.25</v>
      </c>
      <c r="D76" s="422">
        <v>16591095.6</v>
      </c>
      <c r="E76" s="422">
        <v>28511946.699999999</v>
      </c>
      <c r="F76" s="423">
        <v>1.7185089753807501</v>
      </c>
      <c r="G76">
        <v>4</v>
      </c>
      <c r="H76" s="422">
        <v>1111.67</v>
      </c>
      <c r="I76" s="422">
        <v>721536.98</v>
      </c>
      <c r="J76" s="422">
        <v>722648.65</v>
      </c>
      <c r="K76" s="424">
        <v>1.0764499999999999</v>
      </c>
      <c r="L76" s="422">
        <v>4249276.7</v>
      </c>
      <c r="M76" s="422">
        <v>849855.33</v>
      </c>
      <c r="N76" s="422">
        <v>479757.04</v>
      </c>
      <c r="O76" s="422">
        <v>212700.16</v>
      </c>
      <c r="P76" s="422">
        <v>136939.04999999999</v>
      </c>
      <c r="Q76" s="422">
        <v>289486.94</v>
      </c>
      <c r="R76" s="422">
        <v>111511.85</v>
      </c>
      <c r="S76" s="422">
        <v>187624.56</v>
      </c>
      <c r="T76" s="422">
        <v>244496.34</v>
      </c>
      <c r="U76" s="422">
        <v>140805.12</v>
      </c>
      <c r="V76" s="422">
        <v>358445.25</v>
      </c>
      <c r="W76" s="422">
        <v>310346.99</v>
      </c>
      <c r="X76" s="422">
        <v>225140.16</v>
      </c>
      <c r="Y76" s="422">
        <v>7796385.4900000002</v>
      </c>
      <c r="Z76" s="422">
        <v>109260</v>
      </c>
      <c r="AA76" s="422">
        <v>152406.25</v>
      </c>
      <c r="AB76" s="422">
        <v>415764.25</v>
      </c>
      <c r="AC76" s="422">
        <v>41454.5</v>
      </c>
      <c r="AD76" s="422">
        <v>348095.87</v>
      </c>
      <c r="AE76" s="422">
        <v>239678</v>
      </c>
      <c r="AF76" s="422">
        <v>1930072.75</v>
      </c>
      <c r="AG76" s="422">
        <v>1307036</v>
      </c>
      <c r="AH76" s="422">
        <v>2881258.1775000002</v>
      </c>
      <c r="AI76" s="422">
        <v>7425025.7975000003</v>
      </c>
      <c r="AJ76" s="422">
        <v>1309303.8</v>
      </c>
      <c r="AK76" s="422">
        <v>6115721.9974999996</v>
      </c>
      <c r="AL76" s="422">
        <v>7525122.0674999999</v>
      </c>
      <c r="AM76" s="422">
        <v>9973.65</v>
      </c>
      <c r="AN76" s="422">
        <v>9973.65</v>
      </c>
      <c r="AO76" s="422">
        <v>10804.79</v>
      </c>
      <c r="AP76" s="422">
        <v>10804.79</v>
      </c>
      <c r="AQ76" s="422">
        <v>18285.03</v>
      </c>
      <c r="AR76" s="422">
        <v>18285.03</v>
      </c>
      <c r="AS76" s="422">
        <v>19116.16</v>
      </c>
      <c r="AT76" s="422">
        <v>19116.16</v>
      </c>
      <c r="AU76" s="422">
        <v>22440.720000000001</v>
      </c>
      <c r="AV76" s="422">
        <v>718103.06</v>
      </c>
      <c r="AW76" s="422">
        <v>299644.40999999997</v>
      </c>
      <c r="AX76" s="422">
        <v>113040.45</v>
      </c>
      <c r="AY76" s="422">
        <v>1269587.8999999999</v>
      </c>
      <c r="AZ76" s="422">
        <v>16591095.6</v>
      </c>
      <c r="BA76" s="422">
        <v>12028.57</v>
      </c>
      <c r="BB76" s="422">
        <v>62.08</v>
      </c>
      <c r="BC76" s="422">
        <v>435894.05</v>
      </c>
    </row>
    <row r="77" spans="1:55">
      <c r="A77" s="425" t="s">
        <v>3472</v>
      </c>
      <c r="B77" s="425" t="s">
        <v>6084</v>
      </c>
      <c r="C77">
        <v>1774.5</v>
      </c>
      <c r="D77" s="422">
        <v>24051995.34</v>
      </c>
      <c r="E77" s="422">
        <v>44089256.979999997</v>
      </c>
      <c r="F77" s="423">
        <v>1.8330810544718801</v>
      </c>
      <c r="G77">
        <v>4</v>
      </c>
      <c r="H77" s="422">
        <v>1611.58</v>
      </c>
      <c r="I77" s="422">
        <v>1091959.49</v>
      </c>
      <c r="J77" s="422">
        <v>1093571.07</v>
      </c>
      <c r="K77" s="424">
        <v>1.0764499999999999</v>
      </c>
      <c r="L77" s="422">
        <v>6210844.9299999997</v>
      </c>
      <c r="M77" s="422">
        <v>1242168.98</v>
      </c>
      <c r="N77" s="422">
        <v>697971.66</v>
      </c>
      <c r="O77" s="422">
        <v>310384.69</v>
      </c>
      <c r="P77" s="422">
        <v>198671.56</v>
      </c>
      <c r="Q77" s="422">
        <v>408442.78</v>
      </c>
      <c r="R77" s="422">
        <v>163458.37</v>
      </c>
      <c r="S77" s="422">
        <v>273286.8</v>
      </c>
      <c r="T77" s="422">
        <v>356783.56</v>
      </c>
      <c r="U77" s="422">
        <v>204965.1</v>
      </c>
      <c r="V77" s="422">
        <v>523064.55</v>
      </c>
      <c r="W77" s="422">
        <v>452876.72</v>
      </c>
      <c r="X77" s="422">
        <v>327930.58</v>
      </c>
      <c r="Y77" s="422">
        <v>11370850.279999999</v>
      </c>
      <c r="Z77" s="422">
        <v>158580</v>
      </c>
      <c r="AA77" s="422">
        <v>221812.5</v>
      </c>
      <c r="AB77" s="422">
        <v>605104.5</v>
      </c>
      <c r="AC77" s="422">
        <v>60333</v>
      </c>
      <c r="AD77" s="422">
        <v>506619.75</v>
      </c>
      <c r="AE77" s="422">
        <v>334546</v>
      </c>
      <c r="AF77" s="422">
        <v>2809033.5</v>
      </c>
      <c r="AG77" s="422">
        <v>1902264</v>
      </c>
      <c r="AH77" s="422">
        <v>4176089.6009999998</v>
      </c>
      <c r="AI77" s="422">
        <v>10774382.851</v>
      </c>
      <c r="AJ77" s="422">
        <v>1905564.57</v>
      </c>
      <c r="AK77" s="422">
        <v>8868818.2809999995</v>
      </c>
      <c r="AL77" s="422">
        <v>10920063.261</v>
      </c>
      <c r="AM77" s="422">
        <v>8311.3700000000008</v>
      </c>
      <c r="AN77" s="422">
        <v>8311.3700000000008</v>
      </c>
      <c r="AO77" s="422">
        <v>8311.3700000000008</v>
      </c>
      <c r="AP77" s="422">
        <v>8311.3700000000008</v>
      </c>
      <c r="AQ77" s="422">
        <v>14960.48</v>
      </c>
      <c r="AR77" s="422">
        <v>14960.48</v>
      </c>
      <c r="AS77" s="422">
        <v>15791.61</v>
      </c>
      <c r="AT77" s="422">
        <v>15791.61</v>
      </c>
      <c r="AU77" s="422">
        <v>19116.16</v>
      </c>
      <c r="AV77" s="422">
        <v>1045571.36</v>
      </c>
      <c r="AW77" s="422">
        <v>436287.81</v>
      </c>
      <c r="AX77" s="422">
        <v>165356.70000000001</v>
      </c>
      <c r="AY77" s="422">
        <v>1761081.69</v>
      </c>
      <c r="AZ77" s="422">
        <v>24051995.34</v>
      </c>
      <c r="BA77" s="422">
        <v>13678.1</v>
      </c>
      <c r="BB77" s="422">
        <v>48.39</v>
      </c>
      <c r="BC77" s="422">
        <v>708555.43</v>
      </c>
    </row>
    <row r="78" spans="1:55">
      <c r="A78" s="425" t="s">
        <v>1494</v>
      </c>
      <c r="B78" s="425" t="s">
        <v>6085</v>
      </c>
      <c r="C78">
        <v>601.29999999999995</v>
      </c>
      <c r="D78" s="422">
        <v>8689632.7200000007</v>
      </c>
      <c r="E78" s="422">
        <v>15060745.859999999</v>
      </c>
      <c r="F78" s="423">
        <v>1.73318554941181</v>
      </c>
      <c r="G78">
        <v>4</v>
      </c>
      <c r="H78" s="422">
        <v>582.24</v>
      </c>
      <c r="I78" s="422">
        <v>464869.85</v>
      </c>
      <c r="J78" s="422">
        <v>465452.09</v>
      </c>
      <c r="K78" s="424">
        <v>1.0764499999999999</v>
      </c>
      <c r="L78" s="422">
        <v>2101005</v>
      </c>
      <c r="M78" s="422">
        <v>420200.99</v>
      </c>
      <c r="N78" s="422">
        <v>235545.74</v>
      </c>
      <c r="O78" s="422">
        <v>103986.74</v>
      </c>
      <c r="P78" s="422">
        <v>73317.39</v>
      </c>
      <c r="Q78" s="422">
        <v>146407.18</v>
      </c>
      <c r="R78" s="422">
        <v>54716.99</v>
      </c>
      <c r="S78" s="422">
        <v>92251.63</v>
      </c>
      <c r="T78" s="422">
        <v>119531.54</v>
      </c>
      <c r="U78" s="422">
        <v>69015.320000000007</v>
      </c>
      <c r="V78" s="422">
        <v>175239.9</v>
      </c>
      <c r="W78" s="422">
        <v>151725.19</v>
      </c>
      <c r="X78" s="422">
        <v>110697.38</v>
      </c>
      <c r="Y78" s="422">
        <v>3853640.99</v>
      </c>
      <c r="Z78" s="422">
        <v>53817.3</v>
      </c>
      <c r="AA78" s="422">
        <v>75162.5</v>
      </c>
      <c r="AB78" s="422">
        <v>205043.3</v>
      </c>
      <c r="AC78" s="422">
        <v>20444.2</v>
      </c>
      <c r="AD78" s="422">
        <v>171671.15</v>
      </c>
      <c r="AE78" s="422">
        <v>122103.73</v>
      </c>
      <c r="AF78" s="422">
        <v>951857.9</v>
      </c>
      <c r="AG78" s="422">
        <v>644593.6</v>
      </c>
      <c r="AH78" s="422">
        <v>1529441.7534</v>
      </c>
      <c r="AI78" s="422">
        <v>3774135.4334</v>
      </c>
      <c r="AJ78" s="422">
        <v>645712.01</v>
      </c>
      <c r="AK78" s="422">
        <v>3128423.4234000002</v>
      </c>
      <c r="AL78" s="422">
        <v>3823500.1134000001</v>
      </c>
      <c r="AM78" s="422">
        <v>34076.65</v>
      </c>
      <c r="AN78" s="422">
        <v>34076.65</v>
      </c>
      <c r="AO78" s="422">
        <v>35738.92</v>
      </c>
      <c r="AP78" s="422">
        <v>35738.92</v>
      </c>
      <c r="AQ78" s="422">
        <v>59010.78</v>
      </c>
      <c r="AR78" s="422">
        <v>59010.78</v>
      </c>
      <c r="AS78" s="422">
        <v>61504.19</v>
      </c>
      <c r="AT78" s="422">
        <v>61504.19</v>
      </c>
      <c r="AU78" s="422">
        <v>73971.259999999995</v>
      </c>
      <c r="AV78" s="422">
        <v>354064.7</v>
      </c>
      <c r="AW78" s="422">
        <v>147741.34</v>
      </c>
      <c r="AX78" s="422">
        <v>56053.11</v>
      </c>
      <c r="AY78" s="422">
        <v>1012491.49</v>
      </c>
      <c r="AZ78" s="422">
        <v>8689632.7200000007</v>
      </c>
      <c r="BA78" s="422">
        <v>26124.98</v>
      </c>
      <c r="BB78" s="422">
        <v>22913.68</v>
      </c>
      <c r="BC78" s="422">
        <v>259470.83</v>
      </c>
    </row>
    <row r="79" spans="1:55">
      <c r="A79" s="425" t="s">
        <v>2386</v>
      </c>
      <c r="B79" s="425" t="s">
        <v>6086</v>
      </c>
      <c r="C79">
        <v>456</v>
      </c>
      <c r="D79" s="422">
        <v>6173377.9400000004</v>
      </c>
      <c r="E79" s="422">
        <v>13152496.85</v>
      </c>
      <c r="F79" s="423">
        <v>2.1305186524834698</v>
      </c>
      <c r="G79">
        <v>4</v>
      </c>
      <c r="H79" s="422">
        <v>413.64</v>
      </c>
      <c r="I79" s="422">
        <v>275600.49</v>
      </c>
      <c r="J79" s="422">
        <v>276014.13</v>
      </c>
      <c r="K79" s="424">
        <v>1.0764499999999999</v>
      </c>
      <c r="L79" s="422">
        <v>1585010.14</v>
      </c>
      <c r="M79" s="422">
        <v>317002.02</v>
      </c>
      <c r="N79" s="422">
        <v>178825.69</v>
      </c>
      <c r="O79" s="422">
        <v>79565.61</v>
      </c>
      <c r="P79" s="422">
        <v>50946.2</v>
      </c>
      <c r="Q79" s="422">
        <v>104814.23</v>
      </c>
      <c r="R79" s="422">
        <v>41557.21</v>
      </c>
      <c r="S79" s="422">
        <v>70055.75</v>
      </c>
      <c r="T79" s="422">
        <v>91459.74</v>
      </c>
      <c r="U79" s="422">
        <v>52368.4</v>
      </c>
      <c r="V79" s="422">
        <v>134085.07</v>
      </c>
      <c r="W79" s="422">
        <v>116092.76</v>
      </c>
      <c r="X79" s="422">
        <v>84063.42</v>
      </c>
      <c r="Y79" s="422">
        <v>2905846.24</v>
      </c>
      <c r="Z79" s="422">
        <v>40635</v>
      </c>
      <c r="AA79" s="422">
        <v>57000</v>
      </c>
      <c r="AB79" s="422">
        <v>155496</v>
      </c>
      <c r="AC79" s="422">
        <v>15504</v>
      </c>
      <c r="AD79" s="422">
        <v>130188</v>
      </c>
      <c r="AE79" s="422">
        <v>85699.5</v>
      </c>
      <c r="AF79" s="422">
        <v>721848</v>
      </c>
      <c r="AG79" s="422">
        <v>488832</v>
      </c>
      <c r="AH79" s="422">
        <v>1071650.1299999999</v>
      </c>
      <c r="AI79" s="422">
        <v>2766852.63</v>
      </c>
      <c r="AJ79" s="422">
        <v>489680.16</v>
      </c>
      <c r="AK79" s="422">
        <v>2277172.4700000002</v>
      </c>
      <c r="AL79" s="422">
        <v>2804288.67</v>
      </c>
      <c r="AM79" s="422">
        <v>831.13</v>
      </c>
      <c r="AN79" s="422">
        <v>831.13</v>
      </c>
      <c r="AO79" s="422">
        <v>831.13</v>
      </c>
      <c r="AP79" s="422">
        <v>831.13</v>
      </c>
      <c r="AQ79" s="422">
        <v>6649.1</v>
      </c>
      <c r="AR79" s="422">
        <v>6649.1</v>
      </c>
      <c r="AS79" s="422">
        <v>7480.24</v>
      </c>
      <c r="AT79" s="422">
        <v>7480.24</v>
      </c>
      <c r="AU79" s="422">
        <v>9142.51</v>
      </c>
      <c r="AV79" s="422">
        <v>268457.51</v>
      </c>
      <c r="AW79" s="422">
        <v>112019.84</v>
      </c>
      <c r="AX79" s="422">
        <v>42039.83</v>
      </c>
      <c r="AY79" s="422">
        <v>463242.89</v>
      </c>
      <c r="AZ79" s="422">
        <v>6173377.9400000004</v>
      </c>
      <c r="BA79" s="422">
        <v>3435.56</v>
      </c>
      <c r="BB79" s="422">
        <v>17.989999999999998</v>
      </c>
      <c r="BC79" s="422">
        <v>163624.43</v>
      </c>
    </row>
    <row r="80" spans="1:55">
      <c r="A80" s="425" t="s">
        <v>3458</v>
      </c>
      <c r="B80" s="425" t="s">
        <v>6087</v>
      </c>
      <c r="C80">
        <v>3114.3</v>
      </c>
      <c r="D80" s="422">
        <v>42661624.759999998</v>
      </c>
      <c r="E80" s="422">
        <v>60210902.170000002</v>
      </c>
      <c r="F80" s="423">
        <v>1.41135979955584</v>
      </c>
      <c r="G80">
        <v>4</v>
      </c>
      <c r="H80" s="422">
        <v>2858.5</v>
      </c>
      <c r="I80" s="422">
        <v>2806697.2</v>
      </c>
      <c r="J80" s="422">
        <v>2809555.7</v>
      </c>
      <c r="K80" s="424">
        <v>1.0764499999999999</v>
      </c>
      <c r="L80" s="422">
        <v>10759477.43</v>
      </c>
      <c r="M80" s="422">
        <v>2151895.4700000002</v>
      </c>
      <c r="N80" s="422">
        <v>1225783.19</v>
      </c>
      <c r="O80" s="422">
        <v>544354.87</v>
      </c>
      <c r="P80" s="422">
        <v>352252.38</v>
      </c>
      <c r="Q80" s="422">
        <v>747009.4</v>
      </c>
      <c r="R80" s="422">
        <v>286744.77</v>
      </c>
      <c r="S80" s="422">
        <v>479639.14</v>
      </c>
      <c r="T80" s="422">
        <v>625729.54</v>
      </c>
      <c r="U80" s="422">
        <v>359642.65</v>
      </c>
      <c r="V80" s="422">
        <v>917354.33</v>
      </c>
      <c r="W80" s="422">
        <v>794258.41</v>
      </c>
      <c r="X80" s="422">
        <v>575543.15</v>
      </c>
      <c r="Y80" s="422">
        <v>19819684.73</v>
      </c>
      <c r="Z80" s="422">
        <v>278434.8</v>
      </c>
      <c r="AA80" s="422">
        <v>389287.5</v>
      </c>
      <c r="AB80" s="422">
        <v>1061976.3</v>
      </c>
      <c r="AC80" s="422">
        <v>105886.2</v>
      </c>
      <c r="AD80" s="422">
        <v>889132.65</v>
      </c>
      <c r="AE80" s="422">
        <v>615770.52</v>
      </c>
      <c r="AF80" s="422">
        <v>4929936.9000000004</v>
      </c>
      <c r="AG80" s="422">
        <v>3338529.6</v>
      </c>
      <c r="AH80" s="422">
        <v>7420118.4444000004</v>
      </c>
      <c r="AI80" s="422">
        <v>19029072.9144</v>
      </c>
      <c r="AJ80" s="422">
        <v>3344322.19</v>
      </c>
      <c r="AK80" s="422">
        <v>15684750.724400001</v>
      </c>
      <c r="AL80" s="422">
        <v>19284746.3444</v>
      </c>
      <c r="AM80" s="422">
        <v>51530.54</v>
      </c>
      <c r="AN80" s="422">
        <v>51530.54</v>
      </c>
      <c r="AO80" s="422">
        <v>53192.81</v>
      </c>
      <c r="AP80" s="422">
        <v>53192.81</v>
      </c>
      <c r="AQ80" s="422">
        <v>85607.19</v>
      </c>
      <c r="AR80" s="422">
        <v>85607.19</v>
      </c>
      <c r="AS80" s="422">
        <v>88931.74</v>
      </c>
      <c r="AT80" s="422">
        <v>88931.74</v>
      </c>
      <c r="AU80" s="422">
        <v>107216.77</v>
      </c>
      <c r="AV80" s="422">
        <v>1835152.28</v>
      </c>
      <c r="AW80" s="422">
        <v>765757.93</v>
      </c>
      <c r="AX80" s="422">
        <v>290542</v>
      </c>
      <c r="AY80" s="422">
        <v>3557193.54</v>
      </c>
      <c r="AZ80" s="422">
        <v>42661624.759999998</v>
      </c>
      <c r="BA80" s="422">
        <v>48509.63</v>
      </c>
      <c r="BB80" s="422">
        <v>21261.040000000001</v>
      </c>
      <c r="BC80" s="422">
        <v>1539496.21</v>
      </c>
    </row>
    <row r="81" spans="1:55">
      <c r="A81" s="425" t="s">
        <v>3115</v>
      </c>
      <c r="B81" s="425" t="s">
        <v>6088</v>
      </c>
      <c r="C81">
        <v>15012</v>
      </c>
      <c r="D81" s="422">
        <v>244251590.69</v>
      </c>
      <c r="E81" s="422">
        <v>187764483.71000001</v>
      </c>
      <c r="F81" s="423">
        <v>0.76873392381836103</v>
      </c>
      <c r="G81">
        <v>2</v>
      </c>
      <c r="H81" s="422">
        <v>1042617.01</v>
      </c>
      <c r="I81" s="422">
        <v>19034276.600000001</v>
      </c>
      <c r="J81" s="422">
        <v>20076893.609999999</v>
      </c>
      <c r="K81" s="424">
        <v>1.0764499999999999</v>
      </c>
      <c r="L81" s="422">
        <v>55703023.130000003</v>
      </c>
      <c r="M81" s="422">
        <v>11140604.619999999</v>
      </c>
      <c r="N81" s="422">
        <v>5913064.6900000004</v>
      </c>
      <c r="O81" s="422">
        <v>2627240.9700000002</v>
      </c>
      <c r="P81" s="422">
        <v>2109704.11</v>
      </c>
      <c r="Q81" s="422">
        <v>3547046.9</v>
      </c>
      <c r="R81" s="422">
        <v>1385933.06</v>
      </c>
      <c r="S81" s="422">
        <v>2313573.91</v>
      </c>
      <c r="T81" s="422">
        <v>3019982.68</v>
      </c>
      <c r="U81" s="422">
        <v>1735093.73</v>
      </c>
      <c r="V81" s="422">
        <v>4427462.6900000004</v>
      </c>
      <c r="W81" s="422">
        <v>3833360.08</v>
      </c>
      <c r="X81" s="422">
        <v>2776173.8</v>
      </c>
      <c r="Y81" s="422">
        <v>100532264.37</v>
      </c>
      <c r="Z81" s="422">
        <v>1335262.5</v>
      </c>
      <c r="AA81" s="422">
        <v>1876500</v>
      </c>
      <c r="AB81" s="422">
        <v>5119092</v>
      </c>
      <c r="AC81" s="422">
        <v>510408</v>
      </c>
      <c r="AD81" s="422">
        <v>8571852</v>
      </c>
      <c r="AE81" s="422">
        <v>2903512.25</v>
      </c>
      <c r="AF81" s="422">
        <v>23763996</v>
      </c>
      <c r="AG81" s="422">
        <v>16092864</v>
      </c>
      <c r="AH81" s="422">
        <v>43173929.924999997</v>
      </c>
      <c r="AI81" s="422">
        <v>103347416.675</v>
      </c>
      <c r="AJ81" s="422">
        <v>16120786.32</v>
      </c>
      <c r="AK81" s="422">
        <v>87226630.355000004</v>
      </c>
      <c r="AL81" s="422">
        <v>104579850.785</v>
      </c>
      <c r="AM81" s="422">
        <v>2717820.63</v>
      </c>
      <c r="AN81" s="422">
        <v>2717820.63</v>
      </c>
      <c r="AO81" s="422">
        <v>2830855.37</v>
      </c>
      <c r="AP81" s="422">
        <v>2830855.37</v>
      </c>
      <c r="AQ81" s="422">
        <v>2643849.37</v>
      </c>
      <c r="AR81" s="422">
        <v>2643849.37</v>
      </c>
      <c r="AS81" s="422">
        <v>2753559.56</v>
      </c>
      <c r="AT81" s="422">
        <v>2753559.56</v>
      </c>
      <c r="AU81" s="422">
        <v>3304603.93</v>
      </c>
      <c r="AV81" s="422">
        <v>8848293.1099999994</v>
      </c>
      <c r="AW81" s="422">
        <v>3692146.29</v>
      </c>
      <c r="AX81" s="422">
        <v>1402262.21</v>
      </c>
      <c r="AY81" s="422">
        <v>39139475.399999999</v>
      </c>
      <c r="AZ81" s="422">
        <v>244251590.69</v>
      </c>
      <c r="BA81" s="422">
        <v>4206718.28</v>
      </c>
      <c r="BB81" s="422">
        <v>1486701.07</v>
      </c>
      <c r="BC81" s="422">
        <v>5520338.8099999996</v>
      </c>
    </row>
    <row r="82" spans="1:55">
      <c r="A82" s="425" t="s">
        <v>2674</v>
      </c>
      <c r="B82" s="425" t="s">
        <v>6089</v>
      </c>
      <c r="C82">
        <v>2017.48</v>
      </c>
      <c r="D82" s="422">
        <v>29256726.120000001</v>
      </c>
      <c r="E82" s="422">
        <v>28184252.699999999</v>
      </c>
      <c r="F82" s="423">
        <v>0.96334267150736097</v>
      </c>
      <c r="G82">
        <v>3</v>
      </c>
      <c r="H82" s="422">
        <v>38303.57</v>
      </c>
      <c r="I82" s="422">
        <v>2154448.0099999998</v>
      </c>
      <c r="J82" s="422">
        <v>2192751.58</v>
      </c>
      <c r="K82" s="424">
        <v>1.0764499999999999</v>
      </c>
      <c r="L82" s="422">
        <v>7106548.9699999997</v>
      </c>
      <c r="M82" s="422">
        <v>1421309.78</v>
      </c>
      <c r="N82" s="422">
        <v>794080.63</v>
      </c>
      <c r="O82" s="422">
        <v>352136.94</v>
      </c>
      <c r="P82" s="422">
        <v>247193.64</v>
      </c>
      <c r="Q82" s="422">
        <v>487469.39</v>
      </c>
      <c r="R82" s="422">
        <v>185622.21</v>
      </c>
      <c r="S82" s="422">
        <v>310395.53999999998</v>
      </c>
      <c r="T82" s="422">
        <v>404777.28</v>
      </c>
      <c r="U82" s="422">
        <v>233056.76</v>
      </c>
      <c r="V82" s="422">
        <v>593426.03</v>
      </c>
      <c r="W82" s="422">
        <v>513796.68</v>
      </c>
      <c r="X82" s="422">
        <v>372459.23</v>
      </c>
      <c r="Y82" s="422">
        <v>13022273.08</v>
      </c>
      <c r="Z82" s="422">
        <v>179316</v>
      </c>
      <c r="AA82" s="422">
        <v>252185</v>
      </c>
      <c r="AB82" s="422">
        <v>687960.68</v>
      </c>
      <c r="AC82" s="422">
        <v>68594.320000000007</v>
      </c>
      <c r="AD82" s="422">
        <v>575990.54</v>
      </c>
      <c r="AE82" s="422">
        <v>401313.04</v>
      </c>
      <c r="AF82" s="422">
        <v>3193670.84</v>
      </c>
      <c r="AG82" s="422">
        <v>2162738.56</v>
      </c>
      <c r="AH82" s="422">
        <v>5155491.5708400002</v>
      </c>
      <c r="AI82" s="422">
        <v>12677260.55084</v>
      </c>
      <c r="AJ82" s="422">
        <v>2166491.0699999998</v>
      </c>
      <c r="AK82" s="422">
        <v>10510769.480839999</v>
      </c>
      <c r="AL82" s="422">
        <v>12842888.79084</v>
      </c>
      <c r="AM82" s="422">
        <v>176201.21</v>
      </c>
      <c r="AN82" s="422">
        <v>176201.21</v>
      </c>
      <c r="AO82" s="422">
        <v>183681.45</v>
      </c>
      <c r="AP82" s="422">
        <v>183681.45</v>
      </c>
      <c r="AQ82" s="422">
        <v>149604.79999999999</v>
      </c>
      <c r="AR82" s="422">
        <v>149604.79999999999</v>
      </c>
      <c r="AS82" s="422">
        <v>156253.9</v>
      </c>
      <c r="AT82" s="422">
        <v>156253.9</v>
      </c>
      <c r="AU82" s="422">
        <v>187837.14</v>
      </c>
      <c r="AV82" s="422">
        <v>1188527.06</v>
      </c>
      <c r="AW82" s="422">
        <v>495939.24</v>
      </c>
      <c r="AX82" s="422">
        <v>187777.95</v>
      </c>
      <c r="AY82" s="422">
        <v>3391564.11</v>
      </c>
      <c r="AZ82" s="422">
        <v>29256726.120000001</v>
      </c>
      <c r="BA82" s="422">
        <v>150280.46</v>
      </c>
      <c r="BB82" s="422">
        <v>71064.800000000003</v>
      </c>
      <c r="BC82" s="422">
        <v>826709.07</v>
      </c>
    </row>
    <row r="83" spans="1:55">
      <c r="A83" s="425" t="s">
        <v>1837</v>
      </c>
      <c r="B83" s="425" t="s">
        <v>6090</v>
      </c>
      <c r="C83">
        <v>5639</v>
      </c>
      <c r="D83" s="422">
        <v>102344325.78</v>
      </c>
      <c r="E83" s="422">
        <v>113011009.03</v>
      </c>
      <c r="F83" s="423">
        <v>1.1042234942553599</v>
      </c>
      <c r="G83">
        <v>4</v>
      </c>
      <c r="H83" s="422">
        <v>6857.48</v>
      </c>
      <c r="I83" s="422">
        <v>12063306.51</v>
      </c>
      <c r="J83" s="422">
        <v>12070163.99</v>
      </c>
      <c r="K83" s="424">
        <v>1.0764499999999999</v>
      </c>
      <c r="L83" s="422">
        <v>22204322.079999998</v>
      </c>
      <c r="M83" s="422">
        <v>4440864.4000000004</v>
      </c>
      <c r="N83" s="422">
        <v>2220747.31</v>
      </c>
      <c r="O83" s="422">
        <v>986298.56</v>
      </c>
      <c r="P83" s="422">
        <v>938795.3</v>
      </c>
      <c r="Q83" s="422">
        <v>1315169.1200000001</v>
      </c>
      <c r="R83" s="422">
        <v>520157.78</v>
      </c>
      <c r="S83" s="422">
        <v>868760.7</v>
      </c>
      <c r="T83" s="422">
        <v>1133738.6200000001</v>
      </c>
      <c r="U83" s="422">
        <v>651657.23</v>
      </c>
      <c r="V83" s="422">
        <v>1662123.92</v>
      </c>
      <c r="W83" s="422">
        <v>1439090.5</v>
      </c>
      <c r="X83" s="422">
        <v>1042469.7</v>
      </c>
      <c r="Y83" s="422">
        <v>39424195.219999999</v>
      </c>
      <c r="Z83" s="422">
        <v>499725</v>
      </c>
      <c r="AA83" s="422">
        <v>704875</v>
      </c>
      <c r="AB83" s="422">
        <v>1922899</v>
      </c>
      <c r="AC83" s="422">
        <v>191726</v>
      </c>
      <c r="AD83" s="422">
        <v>1609934.5</v>
      </c>
      <c r="AE83" s="422">
        <v>1071224.5</v>
      </c>
      <c r="AF83" s="422">
        <v>8926537</v>
      </c>
      <c r="AG83" s="422">
        <v>6045008</v>
      </c>
      <c r="AH83" s="422">
        <v>18850469.982000001</v>
      </c>
      <c r="AI83" s="422">
        <v>39822398.982000001</v>
      </c>
      <c r="AJ83" s="422">
        <v>6055496.54</v>
      </c>
      <c r="AK83" s="422">
        <v>33766902.442000002</v>
      </c>
      <c r="AL83" s="422">
        <v>40285341.692000002</v>
      </c>
      <c r="AM83" s="422">
        <v>1825178.62</v>
      </c>
      <c r="AN83" s="422">
        <v>1825178.62</v>
      </c>
      <c r="AO83" s="422">
        <v>1900812.17</v>
      </c>
      <c r="AP83" s="422">
        <v>1900812.17</v>
      </c>
      <c r="AQ83" s="422">
        <v>1865073.24</v>
      </c>
      <c r="AR83" s="422">
        <v>1865073.24</v>
      </c>
      <c r="AS83" s="422">
        <v>1942369.06</v>
      </c>
      <c r="AT83" s="422">
        <v>1942369.06</v>
      </c>
      <c r="AU83" s="422">
        <v>2331341.5499999998</v>
      </c>
      <c r="AV83" s="422">
        <v>3323720.1</v>
      </c>
      <c r="AW83" s="422">
        <v>1386895.83</v>
      </c>
      <c r="AX83" s="422">
        <v>525965.1</v>
      </c>
      <c r="AY83" s="422">
        <v>22634788.760000002</v>
      </c>
      <c r="AZ83" s="422">
        <v>102344325.78</v>
      </c>
      <c r="BA83" s="422">
        <v>5417750.9199999999</v>
      </c>
      <c r="BB83" s="422">
        <v>877805.09</v>
      </c>
      <c r="BC83" s="422">
        <v>2383178.2599999998</v>
      </c>
    </row>
    <row r="84" spans="1:55">
      <c r="A84" s="425" t="s">
        <v>1726</v>
      </c>
      <c r="B84" s="425" t="s">
        <v>6091</v>
      </c>
      <c r="C84">
        <v>4107</v>
      </c>
      <c r="D84" s="422">
        <v>72041041.290000007</v>
      </c>
      <c r="E84" s="422">
        <v>87037756.900000006</v>
      </c>
      <c r="F84" s="423">
        <v>1.2081690567135299</v>
      </c>
      <c r="G84">
        <v>4</v>
      </c>
      <c r="H84" s="422">
        <v>4827.04</v>
      </c>
      <c r="I84" s="422">
        <v>8072660.7800000003</v>
      </c>
      <c r="J84" s="422">
        <v>8077487.8200000003</v>
      </c>
      <c r="K84" s="424">
        <v>1.0764499999999999</v>
      </c>
      <c r="L84" s="422">
        <v>15693333.57</v>
      </c>
      <c r="M84" s="422">
        <v>3138666.7</v>
      </c>
      <c r="N84" s="422">
        <v>1616521.28</v>
      </c>
      <c r="O84" s="422">
        <v>718453.9</v>
      </c>
      <c r="P84" s="422">
        <v>652835.69999999995</v>
      </c>
      <c r="Q84" s="422">
        <v>964124.61</v>
      </c>
      <c r="R84" s="422">
        <v>378863.26</v>
      </c>
      <c r="S84" s="422">
        <v>632582.64</v>
      </c>
      <c r="T84" s="422">
        <v>825854.33</v>
      </c>
      <c r="U84" s="422">
        <v>474436.98</v>
      </c>
      <c r="V84" s="422">
        <v>1210748.4099999999</v>
      </c>
      <c r="W84" s="422">
        <v>1048283.17</v>
      </c>
      <c r="X84" s="422">
        <v>759067.75</v>
      </c>
      <c r="Y84" s="422">
        <v>28113772.300000001</v>
      </c>
      <c r="Z84" s="422">
        <v>363015</v>
      </c>
      <c r="AA84" s="422">
        <v>513375</v>
      </c>
      <c r="AB84" s="422">
        <v>1400487</v>
      </c>
      <c r="AC84" s="422">
        <v>139638</v>
      </c>
      <c r="AD84" s="422">
        <v>1172548.5</v>
      </c>
      <c r="AE84" s="422">
        <v>784657.5</v>
      </c>
      <c r="AF84" s="422">
        <v>6501381</v>
      </c>
      <c r="AG84" s="422">
        <v>4402704</v>
      </c>
      <c r="AH84" s="422">
        <v>13190615.556</v>
      </c>
      <c r="AI84" s="422">
        <v>28468421.556000002</v>
      </c>
      <c r="AJ84" s="422">
        <v>4410343.0199999996</v>
      </c>
      <c r="AK84" s="422">
        <v>24058078.535999998</v>
      </c>
      <c r="AL84" s="422">
        <v>28805592.276000001</v>
      </c>
      <c r="AM84" s="422">
        <v>1114555.8</v>
      </c>
      <c r="AN84" s="422">
        <v>1114555.8</v>
      </c>
      <c r="AO84" s="422">
        <v>1161099.51</v>
      </c>
      <c r="AP84" s="422">
        <v>1161099.51</v>
      </c>
      <c r="AQ84" s="422">
        <v>1266654.02</v>
      </c>
      <c r="AR84" s="422">
        <v>1266654.02</v>
      </c>
      <c r="AS84" s="422">
        <v>1319846.8400000001</v>
      </c>
      <c r="AT84" s="422">
        <v>1319846.8400000001</v>
      </c>
      <c r="AU84" s="422">
        <v>1584148.66</v>
      </c>
      <c r="AV84" s="422">
        <v>2420273.2999999998</v>
      </c>
      <c r="AW84" s="422">
        <v>1009912.64</v>
      </c>
      <c r="AX84" s="422">
        <v>383029.65</v>
      </c>
      <c r="AY84" s="422">
        <v>15121676.59</v>
      </c>
      <c r="AZ84" s="422">
        <v>72041041.290000007</v>
      </c>
      <c r="BA84" s="422">
        <v>3698130.43</v>
      </c>
      <c r="BB84" s="422">
        <v>484757.62</v>
      </c>
      <c r="BC84" s="422">
        <v>1907685.34</v>
      </c>
    </row>
    <row r="85" spans="1:55">
      <c r="A85" s="425" t="s">
        <v>1977</v>
      </c>
      <c r="B85" s="425" t="s">
        <v>6092</v>
      </c>
      <c r="C85">
        <v>3451.25</v>
      </c>
      <c r="D85" s="422">
        <v>63907565.659999996</v>
      </c>
      <c r="E85" s="422">
        <v>44473305.950000003</v>
      </c>
      <c r="F85" s="423">
        <v>0.69590048518834502</v>
      </c>
      <c r="G85">
        <v>1</v>
      </c>
      <c r="H85" s="422">
        <v>1607126.6</v>
      </c>
      <c r="I85" s="422">
        <v>11468681.1</v>
      </c>
      <c r="J85" s="422">
        <v>13075807.699999999</v>
      </c>
      <c r="K85" s="424">
        <v>1.0764499999999999</v>
      </c>
      <c r="L85" s="422">
        <v>13679771.970000001</v>
      </c>
      <c r="M85" s="422">
        <v>2735954.39</v>
      </c>
      <c r="N85" s="422">
        <v>1358129.96</v>
      </c>
      <c r="O85" s="422">
        <v>603438.25</v>
      </c>
      <c r="P85" s="422">
        <v>578479.64</v>
      </c>
      <c r="Q85" s="422">
        <v>796920.95</v>
      </c>
      <c r="R85" s="422">
        <v>317912.68</v>
      </c>
      <c r="S85" s="422">
        <v>531660.74</v>
      </c>
      <c r="T85" s="422">
        <v>693645.19</v>
      </c>
      <c r="U85" s="422">
        <v>398485.44</v>
      </c>
      <c r="V85" s="422">
        <v>1016922.46</v>
      </c>
      <c r="W85" s="422">
        <v>880465.91</v>
      </c>
      <c r="X85" s="422">
        <v>637966.48</v>
      </c>
      <c r="Y85" s="422">
        <v>24229754.059999999</v>
      </c>
      <c r="Z85" s="422">
        <v>305730</v>
      </c>
      <c r="AA85" s="422">
        <v>431406.25</v>
      </c>
      <c r="AB85" s="422">
        <v>1176876.25</v>
      </c>
      <c r="AC85" s="422">
        <v>117342.5</v>
      </c>
      <c r="AD85" s="422">
        <v>1970663.75</v>
      </c>
      <c r="AE85" s="422">
        <v>648301</v>
      </c>
      <c r="AF85" s="422">
        <v>5463328.75</v>
      </c>
      <c r="AG85" s="422">
        <v>3699740</v>
      </c>
      <c r="AH85" s="422">
        <v>11599808.968499999</v>
      </c>
      <c r="AI85" s="422">
        <v>25413197.468499999</v>
      </c>
      <c r="AJ85" s="422">
        <v>3706159.32</v>
      </c>
      <c r="AK85" s="422">
        <v>21707038.148499999</v>
      </c>
      <c r="AL85" s="422">
        <v>25696533.348499998</v>
      </c>
      <c r="AM85" s="422">
        <v>1143645.6200000001</v>
      </c>
      <c r="AN85" s="422">
        <v>1143645.6200000001</v>
      </c>
      <c r="AO85" s="422">
        <v>1191851.6100000001</v>
      </c>
      <c r="AP85" s="422">
        <v>1191851.6100000001</v>
      </c>
      <c r="AQ85" s="422">
        <v>1144476.76</v>
      </c>
      <c r="AR85" s="422">
        <v>1144476.76</v>
      </c>
      <c r="AS85" s="422">
        <v>1192682.75</v>
      </c>
      <c r="AT85" s="422">
        <v>1192682.75</v>
      </c>
      <c r="AU85" s="422">
        <v>1431219.3</v>
      </c>
      <c r="AV85" s="422">
        <v>2033794.21</v>
      </c>
      <c r="AW85" s="422">
        <v>848645.68</v>
      </c>
      <c r="AX85" s="422">
        <v>322305.43</v>
      </c>
      <c r="AY85" s="422">
        <v>13981278.1</v>
      </c>
      <c r="AZ85" s="422">
        <v>63907565.659999996</v>
      </c>
      <c r="BA85" s="422">
        <v>4527046.97</v>
      </c>
      <c r="BB85" s="422">
        <v>1316878.48</v>
      </c>
      <c r="BC85" s="422">
        <v>1537668.86</v>
      </c>
    </row>
    <row r="86" spans="1:55">
      <c r="A86" s="425" t="s">
        <v>2865</v>
      </c>
      <c r="B86" s="425" t="s">
        <v>6093</v>
      </c>
      <c r="C86">
        <v>4562.97</v>
      </c>
      <c r="D86" s="422">
        <v>64973722.100000001</v>
      </c>
      <c r="E86" s="422">
        <v>74185636.060000002</v>
      </c>
      <c r="F86" s="423">
        <v>1.1417790710192399</v>
      </c>
      <c r="G86">
        <v>4</v>
      </c>
      <c r="H86" s="422">
        <v>4353.5</v>
      </c>
      <c r="I86" s="422">
        <v>3383868.59</v>
      </c>
      <c r="J86" s="422">
        <v>3388222.09</v>
      </c>
      <c r="K86" s="424">
        <v>1.0764499999999999</v>
      </c>
      <c r="L86" s="422">
        <v>16114795.02</v>
      </c>
      <c r="M86" s="422">
        <v>3222958.99</v>
      </c>
      <c r="N86" s="422">
        <v>1796922.53</v>
      </c>
      <c r="O86" s="422">
        <v>798019.52</v>
      </c>
      <c r="P86" s="422">
        <v>546169.01</v>
      </c>
      <c r="Q86" s="422">
        <v>1084744.17</v>
      </c>
      <c r="R86" s="422">
        <v>420420.47</v>
      </c>
      <c r="S86" s="422">
        <v>702985.2</v>
      </c>
      <c r="T86" s="422">
        <v>917314.07</v>
      </c>
      <c r="U86" s="422">
        <v>527152.19999999995</v>
      </c>
      <c r="V86" s="422">
        <v>1344833.49</v>
      </c>
      <c r="W86" s="422">
        <v>1164375.94</v>
      </c>
      <c r="X86" s="422">
        <v>843547.34</v>
      </c>
      <c r="Y86" s="422">
        <v>29484237.949999999</v>
      </c>
      <c r="Z86" s="422">
        <v>406452.6</v>
      </c>
      <c r="AA86" s="422">
        <v>570371.25</v>
      </c>
      <c r="AB86" s="422">
        <v>1555972.77</v>
      </c>
      <c r="AC86" s="422">
        <v>155140.98000000001</v>
      </c>
      <c r="AD86" s="422">
        <v>1302727.93</v>
      </c>
      <c r="AE86" s="422">
        <v>890831.82</v>
      </c>
      <c r="AF86" s="422">
        <v>7223181.5099999998</v>
      </c>
      <c r="AG86" s="422">
        <v>4891503.84</v>
      </c>
      <c r="AH86" s="422">
        <v>11405723.713260001</v>
      </c>
      <c r="AI86" s="422">
        <v>28401906.413260002</v>
      </c>
      <c r="AJ86" s="422">
        <v>4899990.96</v>
      </c>
      <c r="AK86" s="422">
        <v>23501915.453260001</v>
      </c>
      <c r="AL86" s="422">
        <v>28776510.713259999</v>
      </c>
      <c r="AM86" s="422">
        <v>280093.44</v>
      </c>
      <c r="AN86" s="422">
        <v>280093.44</v>
      </c>
      <c r="AO86" s="422">
        <v>291729.37</v>
      </c>
      <c r="AP86" s="422">
        <v>291729.37</v>
      </c>
      <c r="AQ86" s="422">
        <v>249341.34</v>
      </c>
      <c r="AR86" s="422">
        <v>249341.34</v>
      </c>
      <c r="AS86" s="422">
        <v>260146.13</v>
      </c>
      <c r="AT86" s="422">
        <v>260146.13</v>
      </c>
      <c r="AU86" s="422">
        <v>312507.81</v>
      </c>
      <c r="AV86" s="422">
        <v>2689561.95</v>
      </c>
      <c r="AW86" s="422">
        <v>1122279.29</v>
      </c>
      <c r="AX86" s="422">
        <v>426003.7</v>
      </c>
      <c r="AY86" s="422">
        <v>6712973.3099999996</v>
      </c>
      <c r="AZ86" s="422">
        <v>64973722.100000001</v>
      </c>
      <c r="BA86" s="422">
        <v>183401.99</v>
      </c>
      <c r="BB86" s="422">
        <v>847.03</v>
      </c>
      <c r="BC86" s="422">
        <v>1672606.27</v>
      </c>
    </row>
    <row r="87" spans="1:55">
      <c r="A87" s="425" t="s">
        <v>2040</v>
      </c>
      <c r="B87" s="425" t="s">
        <v>6094</v>
      </c>
      <c r="C87">
        <v>6048.13</v>
      </c>
      <c r="D87" s="422">
        <v>93593562.890000001</v>
      </c>
      <c r="E87" s="422">
        <v>125068161.06999999</v>
      </c>
      <c r="F87" s="423">
        <v>1.3362902021049501</v>
      </c>
      <c r="G87">
        <v>4</v>
      </c>
      <c r="H87" s="422">
        <v>6271.14</v>
      </c>
      <c r="I87" s="422">
        <v>8294556.96</v>
      </c>
      <c r="J87" s="422">
        <v>8300828.0999999996</v>
      </c>
      <c r="K87" s="424">
        <v>1.0764499999999999</v>
      </c>
      <c r="L87" s="422">
        <v>22461137.84</v>
      </c>
      <c r="M87" s="422">
        <v>4492227.5599999996</v>
      </c>
      <c r="N87" s="422">
        <v>2381454.11</v>
      </c>
      <c r="O87" s="422">
        <v>1057986.3899999999</v>
      </c>
      <c r="P87" s="422">
        <v>814386.01</v>
      </c>
      <c r="Q87" s="422">
        <v>1429133.81</v>
      </c>
      <c r="R87" s="422">
        <v>558251.9</v>
      </c>
      <c r="S87" s="422">
        <v>931880.24</v>
      </c>
      <c r="T87" s="422">
        <v>1216142.95</v>
      </c>
      <c r="U87" s="422">
        <v>698823.48</v>
      </c>
      <c r="V87" s="422">
        <v>1782933.25</v>
      </c>
      <c r="W87" s="422">
        <v>1543688.93</v>
      </c>
      <c r="X87" s="422">
        <v>1118210.01</v>
      </c>
      <c r="Y87" s="422">
        <v>40486256.479999997</v>
      </c>
      <c r="Z87" s="422">
        <v>540454.5</v>
      </c>
      <c r="AA87" s="422">
        <v>756016.25</v>
      </c>
      <c r="AB87" s="422">
        <v>2062412.33</v>
      </c>
      <c r="AC87" s="422">
        <v>205636.42</v>
      </c>
      <c r="AD87" s="422">
        <v>1726741.11</v>
      </c>
      <c r="AE87" s="422">
        <v>1174426.81</v>
      </c>
      <c r="AF87" s="422">
        <v>9574189.7899999991</v>
      </c>
      <c r="AG87" s="422">
        <v>6483595.3600000003</v>
      </c>
      <c r="AH87" s="422">
        <v>16727934.000539999</v>
      </c>
      <c r="AI87" s="422">
        <v>39251406.570540003</v>
      </c>
      <c r="AJ87" s="422">
        <v>6494844.8799999999</v>
      </c>
      <c r="AK87" s="422">
        <v>32756561.690540001</v>
      </c>
      <c r="AL87" s="422">
        <v>39747937.460539997</v>
      </c>
      <c r="AM87" s="422">
        <v>1015650.4</v>
      </c>
      <c r="AN87" s="422">
        <v>1015650.4</v>
      </c>
      <c r="AO87" s="422">
        <v>1058038.43</v>
      </c>
      <c r="AP87" s="422">
        <v>1058038.43</v>
      </c>
      <c r="AQ87" s="422">
        <v>674052.76</v>
      </c>
      <c r="AR87" s="422">
        <v>674052.76</v>
      </c>
      <c r="AS87" s="422">
        <v>702311.44</v>
      </c>
      <c r="AT87" s="422">
        <v>702311.44</v>
      </c>
      <c r="AU87" s="422">
        <v>842773.73</v>
      </c>
      <c r="AV87" s="422">
        <v>3564750.06</v>
      </c>
      <c r="AW87" s="422">
        <v>1487470.92</v>
      </c>
      <c r="AX87" s="422">
        <v>564268.06999999995</v>
      </c>
      <c r="AY87" s="422">
        <v>13359368.84</v>
      </c>
      <c r="AZ87" s="422">
        <v>93593562.890000001</v>
      </c>
      <c r="BA87" s="422">
        <v>1869937.95</v>
      </c>
      <c r="BB87" s="422">
        <v>322925.18</v>
      </c>
      <c r="BC87" s="422">
        <v>3023718.18</v>
      </c>
    </row>
    <row r="88" spans="1:55">
      <c r="A88" s="425" t="s">
        <v>2178</v>
      </c>
      <c r="B88" s="425" t="s">
        <v>6095</v>
      </c>
      <c r="C88">
        <v>630.64</v>
      </c>
      <c r="D88" s="422">
        <v>9807719.3300000001</v>
      </c>
      <c r="E88" s="422">
        <v>10567740.640000001</v>
      </c>
      <c r="F88" s="423">
        <v>1.07749215535514</v>
      </c>
      <c r="G88">
        <v>4</v>
      </c>
      <c r="H88" s="422">
        <v>657.15</v>
      </c>
      <c r="I88" s="422">
        <v>608300.18000000005</v>
      </c>
      <c r="J88" s="422">
        <v>608957.32999999996</v>
      </c>
      <c r="K88" s="424">
        <v>1.0764499999999999</v>
      </c>
      <c r="L88" s="422">
        <v>2317644.06</v>
      </c>
      <c r="M88" s="422">
        <v>463528.81</v>
      </c>
      <c r="N88" s="422">
        <v>248150.19</v>
      </c>
      <c r="O88" s="422">
        <v>109501.19</v>
      </c>
      <c r="P88" s="422">
        <v>85325.47</v>
      </c>
      <c r="Q88" s="422">
        <v>151398.34</v>
      </c>
      <c r="R88" s="422">
        <v>58180.09</v>
      </c>
      <c r="S88" s="422">
        <v>96760.17</v>
      </c>
      <c r="T88" s="422">
        <v>125870.34</v>
      </c>
      <c r="U88" s="422">
        <v>72830.23</v>
      </c>
      <c r="V88" s="422">
        <v>184532.92</v>
      </c>
      <c r="W88" s="422">
        <v>159771.23000000001</v>
      </c>
      <c r="X88" s="422">
        <v>116107.4</v>
      </c>
      <c r="Y88" s="422">
        <v>4189600.44</v>
      </c>
      <c r="Z88" s="422">
        <v>56052.9</v>
      </c>
      <c r="AA88" s="422">
        <v>78830</v>
      </c>
      <c r="AB88" s="422">
        <v>215048.24</v>
      </c>
      <c r="AC88" s="422">
        <v>21441.759999999998</v>
      </c>
      <c r="AD88" s="422">
        <v>180047.72</v>
      </c>
      <c r="AE88" s="422">
        <v>124867.45</v>
      </c>
      <c r="AF88" s="422">
        <v>998303.12</v>
      </c>
      <c r="AG88" s="422">
        <v>676046.08</v>
      </c>
      <c r="AH88" s="422">
        <v>1754290.1641200001</v>
      </c>
      <c r="AI88" s="422">
        <v>4104927.4341199999</v>
      </c>
      <c r="AJ88" s="422">
        <v>677219.07</v>
      </c>
      <c r="AK88" s="422">
        <v>3427708.36412</v>
      </c>
      <c r="AL88" s="422">
        <v>4156700.82412</v>
      </c>
      <c r="AM88" s="422">
        <v>112203.6</v>
      </c>
      <c r="AN88" s="422">
        <v>112203.6</v>
      </c>
      <c r="AO88" s="422">
        <v>117190.43</v>
      </c>
      <c r="AP88" s="422">
        <v>117190.43</v>
      </c>
      <c r="AQ88" s="422">
        <v>78126.95</v>
      </c>
      <c r="AR88" s="422">
        <v>78126.95</v>
      </c>
      <c r="AS88" s="422">
        <v>81451.5</v>
      </c>
      <c r="AT88" s="422">
        <v>81451.5</v>
      </c>
      <c r="AU88" s="422">
        <v>98074.26</v>
      </c>
      <c r="AV88" s="422">
        <v>371518.6</v>
      </c>
      <c r="AW88" s="422">
        <v>155024.35999999999</v>
      </c>
      <c r="AX88" s="422">
        <v>58855.77</v>
      </c>
      <c r="AY88" s="422">
        <v>1461417.95</v>
      </c>
      <c r="AZ88" s="422">
        <v>9807719.3300000001</v>
      </c>
      <c r="BA88" s="422">
        <v>146634.57</v>
      </c>
      <c r="BB88" s="422">
        <v>12582.3</v>
      </c>
      <c r="BC88" s="422">
        <v>204720.87</v>
      </c>
    </row>
    <row r="89" spans="1:55">
      <c r="A89" s="425" t="s">
        <v>3157</v>
      </c>
      <c r="B89" s="425" t="s">
        <v>6096</v>
      </c>
      <c r="C89">
        <v>1713.75</v>
      </c>
      <c r="D89" s="422">
        <v>29092223.66</v>
      </c>
      <c r="E89" s="422">
        <v>31422559.059999999</v>
      </c>
      <c r="F89" s="423">
        <v>1.0801016597161699</v>
      </c>
      <c r="G89">
        <v>4</v>
      </c>
      <c r="H89" s="422">
        <v>1949.29</v>
      </c>
      <c r="I89" s="422">
        <v>2341829.35</v>
      </c>
      <c r="J89" s="422">
        <v>2343778.64</v>
      </c>
      <c r="K89" s="424">
        <v>1.0764499999999999</v>
      </c>
      <c r="L89" s="422">
        <v>6561406.3200000003</v>
      </c>
      <c r="M89" s="422">
        <v>1312281.26</v>
      </c>
      <c r="N89" s="422">
        <v>674338.31</v>
      </c>
      <c r="O89" s="422">
        <v>299355.78999999998</v>
      </c>
      <c r="P89" s="422">
        <v>261139.65</v>
      </c>
      <c r="Q89" s="422">
        <v>403451.63</v>
      </c>
      <c r="R89" s="422">
        <v>157224.79</v>
      </c>
      <c r="S89" s="422">
        <v>263922.90999999997</v>
      </c>
      <c r="T89" s="422">
        <v>344105.97</v>
      </c>
      <c r="U89" s="422">
        <v>198028.88</v>
      </c>
      <c r="V89" s="422">
        <v>504478.5</v>
      </c>
      <c r="W89" s="422">
        <v>436784.65</v>
      </c>
      <c r="X89" s="422">
        <v>316694.38</v>
      </c>
      <c r="Y89" s="422">
        <v>11733213.039999999</v>
      </c>
      <c r="Z89" s="422">
        <v>151132.5</v>
      </c>
      <c r="AA89" s="422">
        <v>214218.75</v>
      </c>
      <c r="AB89" s="422">
        <v>584388.75</v>
      </c>
      <c r="AC89" s="422">
        <v>58267.5</v>
      </c>
      <c r="AD89" s="422">
        <v>489275.62</v>
      </c>
      <c r="AE89" s="422">
        <v>328595.25</v>
      </c>
      <c r="AF89" s="422">
        <v>2712866.25</v>
      </c>
      <c r="AG89" s="422">
        <v>1837140</v>
      </c>
      <c r="AH89" s="422">
        <v>5295258.1574999997</v>
      </c>
      <c r="AI89" s="422">
        <v>11671142.7775</v>
      </c>
      <c r="AJ89" s="422">
        <v>1840327.57</v>
      </c>
      <c r="AK89" s="422">
        <v>9830815.2074999996</v>
      </c>
      <c r="AL89" s="422">
        <v>11811835.817500001</v>
      </c>
      <c r="AM89" s="422">
        <v>470424</v>
      </c>
      <c r="AN89" s="422">
        <v>470424</v>
      </c>
      <c r="AO89" s="422">
        <v>490371.3</v>
      </c>
      <c r="AP89" s="422">
        <v>490371.3</v>
      </c>
      <c r="AQ89" s="422">
        <v>381492.25</v>
      </c>
      <c r="AR89" s="422">
        <v>381492.25</v>
      </c>
      <c r="AS89" s="422">
        <v>397283.87</v>
      </c>
      <c r="AT89" s="422">
        <v>397283.87</v>
      </c>
      <c r="AU89" s="422">
        <v>477073.1</v>
      </c>
      <c r="AV89" s="422">
        <v>1009832.43</v>
      </c>
      <c r="AW89" s="422">
        <v>421374.95</v>
      </c>
      <c r="AX89" s="422">
        <v>159751.39000000001</v>
      </c>
      <c r="AY89" s="422">
        <v>5547174.71</v>
      </c>
      <c r="AZ89" s="422">
        <v>29092223.66</v>
      </c>
      <c r="BA89" s="422">
        <v>1127166.79</v>
      </c>
      <c r="BB89" s="422">
        <v>73334.350000000006</v>
      </c>
      <c r="BC89" s="422">
        <v>593429.91</v>
      </c>
    </row>
    <row r="90" spans="1:55">
      <c r="A90" s="425" t="s">
        <v>3159</v>
      </c>
      <c r="B90" s="425" t="s">
        <v>6097</v>
      </c>
      <c r="C90">
        <v>1713.25</v>
      </c>
      <c r="D90" s="422">
        <v>31040518.030000001</v>
      </c>
      <c r="E90" s="422">
        <v>22022803.809999999</v>
      </c>
      <c r="F90" s="423">
        <v>0.70948570473970296</v>
      </c>
      <c r="G90">
        <v>1</v>
      </c>
      <c r="H90" s="422">
        <v>694600.35</v>
      </c>
      <c r="I90" s="422">
        <v>6780916.29</v>
      </c>
      <c r="J90" s="422">
        <v>7475516.6399999997</v>
      </c>
      <c r="K90" s="424">
        <v>1.0764499999999999</v>
      </c>
      <c r="L90" s="422">
        <v>6699267.54</v>
      </c>
      <c r="M90" s="422">
        <v>1339853.5</v>
      </c>
      <c r="N90" s="422">
        <v>674338.31</v>
      </c>
      <c r="O90" s="422">
        <v>299355.78999999998</v>
      </c>
      <c r="P90" s="422">
        <v>278894.78999999998</v>
      </c>
      <c r="Q90" s="422">
        <v>396796.75</v>
      </c>
      <c r="R90" s="422">
        <v>157917.41</v>
      </c>
      <c r="S90" s="422">
        <v>263922.90999999997</v>
      </c>
      <c r="T90" s="422">
        <v>344105.97</v>
      </c>
      <c r="U90" s="422">
        <v>198028.88</v>
      </c>
      <c r="V90" s="422">
        <v>504478.5</v>
      </c>
      <c r="W90" s="422">
        <v>436784.65</v>
      </c>
      <c r="X90" s="422">
        <v>316694.38</v>
      </c>
      <c r="Y90" s="422">
        <v>11910439.380000001</v>
      </c>
      <c r="Z90" s="422">
        <v>151830</v>
      </c>
      <c r="AA90" s="422">
        <v>214156.25</v>
      </c>
      <c r="AB90" s="422">
        <v>584218.25</v>
      </c>
      <c r="AC90" s="422">
        <v>58250.5</v>
      </c>
      <c r="AD90" s="422">
        <v>978265.75</v>
      </c>
      <c r="AE90" s="422">
        <v>322807</v>
      </c>
      <c r="AF90" s="422">
        <v>2712074.75</v>
      </c>
      <c r="AG90" s="422">
        <v>1836604</v>
      </c>
      <c r="AH90" s="422">
        <v>5610782.9685000004</v>
      </c>
      <c r="AI90" s="422">
        <v>12468989.468499999</v>
      </c>
      <c r="AJ90" s="422">
        <v>1839790.64</v>
      </c>
      <c r="AK90" s="422">
        <v>10629198.828500001</v>
      </c>
      <c r="AL90" s="422">
        <v>12609641.4585</v>
      </c>
      <c r="AM90" s="422">
        <v>515305.44</v>
      </c>
      <c r="AN90" s="422">
        <v>515305.44</v>
      </c>
      <c r="AO90" s="422">
        <v>536915.02</v>
      </c>
      <c r="AP90" s="422">
        <v>536915.02</v>
      </c>
      <c r="AQ90" s="422">
        <v>529434.78</v>
      </c>
      <c r="AR90" s="422">
        <v>529434.78</v>
      </c>
      <c r="AS90" s="422">
        <v>551875.5</v>
      </c>
      <c r="AT90" s="422">
        <v>551875.5</v>
      </c>
      <c r="AU90" s="422">
        <v>662416.82999999996</v>
      </c>
      <c r="AV90" s="422">
        <v>1009832.43</v>
      </c>
      <c r="AW90" s="422">
        <v>421374.95</v>
      </c>
      <c r="AX90" s="422">
        <v>159751.39000000001</v>
      </c>
      <c r="AY90" s="422">
        <v>6520437.0800000001</v>
      </c>
      <c r="AZ90" s="422">
        <v>31040518.030000001</v>
      </c>
      <c r="BA90" s="422">
        <v>1737886.32</v>
      </c>
      <c r="BB90" s="422">
        <v>428915.98</v>
      </c>
      <c r="BC90" s="422">
        <v>736132.44</v>
      </c>
    </row>
    <row r="91" spans="1:55">
      <c r="A91" s="425" t="s">
        <v>2670</v>
      </c>
      <c r="B91" s="425" t="s">
        <v>6098</v>
      </c>
      <c r="C91">
        <v>863.63</v>
      </c>
      <c r="D91" s="422">
        <v>13315375</v>
      </c>
      <c r="E91" s="422">
        <v>13128963</v>
      </c>
      <c r="F91" s="423">
        <v>0.98600024407874398</v>
      </c>
      <c r="G91">
        <v>3</v>
      </c>
      <c r="H91" s="422">
        <v>17432.79</v>
      </c>
      <c r="I91" s="422">
        <v>867821.7</v>
      </c>
      <c r="J91" s="422">
        <v>885254.49</v>
      </c>
      <c r="K91" s="424">
        <v>1.0764499999999999</v>
      </c>
      <c r="L91" s="422">
        <v>3152689.17</v>
      </c>
      <c r="M91" s="422">
        <v>630537.82999999996</v>
      </c>
      <c r="N91" s="422">
        <v>339532.49</v>
      </c>
      <c r="O91" s="422">
        <v>149677.89000000001</v>
      </c>
      <c r="P91" s="422">
        <v>115584.14</v>
      </c>
      <c r="Q91" s="422">
        <v>204637.32</v>
      </c>
      <c r="R91" s="422">
        <v>78958.7</v>
      </c>
      <c r="S91" s="422">
        <v>132481.67000000001</v>
      </c>
      <c r="T91" s="422">
        <v>172052.98</v>
      </c>
      <c r="U91" s="422">
        <v>99534.65</v>
      </c>
      <c r="V91" s="422">
        <v>252239.25</v>
      </c>
      <c r="W91" s="422">
        <v>218392.32000000001</v>
      </c>
      <c r="X91" s="422">
        <v>158971.42000000001</v>
      </c>
      <c r="Y91" s="422">
        <v>5705289.8300000001</v>
      </c>
      <c r="Z91" s="422">
        <v>76677.3</v>
      </c>
      <c r="AA91" s="422">
        <v>107953.75</v>
      </c>
      <c r="AB91" s="422">
        <v>294497.83</v>
      </c>
      <c r="AC91" s="422">
        <v>29363.42</v>
      </c>
      <c r="AD91" s="422">
        <v>246566.36</v>
      </c>
      <c r="AE91" s="422">
        <v>168223.17</v>
      </c>
      <c r="AF91" s="422">
        <v>1367126.29</v>
      </c>
      <c r="AG91" s="422">
        <v>925811.36</v>
      </c>
      <c r="AH91" s="422">
        <v>2378071.6535399999</v>
      </c>
      <c r="AI91" s="422">
        <v>5594291.1335399998</v>
      </c>
      <c r="AJ91" s="422">
        <v>927417.71</v>
      </c>
      <c r="AK91" s="422">
        <v>4666873.4235399999</v>
      </c>
      <c r="AL91" s="422">
        <v>5665192.2135399999</v>
      </c>
      <c r="AM91" s="422">
        <v>128826.36</v>
      </c>
      <c r="AN91" s="422">
        <v>128826.36</v>
      </c>
      <c r="AO91" s="422">
        <v>134644.32</v>
      </c>
      <c r="AP91" s="422">
        <v>134644.32</v>
      </c>
      <c r="AQ91" s="422">
        <v>115528.15</v>
      </c>
      <c r="AR91" s="422">
        <v>115528.15</v>
      </c>
      <c r="AS91" s="422">
        <v>120514.98</v>
      </c>
      <c r="AT91" s="422">
        <v>120514.98</v>
      </c>
      <c r="AU91" s="422">
        <v>144617.97</v>
      </c>
      <c r="AV91" s="422">
        <v>508656.33</v>
      </c>
      <c r="AW91" s="422">
        <v>212248.12</v>
      </c>
      <c r="AX91" s="422">
        <v>80342.8</v>
      </c>
      <c r="AY91" s="422">
        <v>1944892.84</v>
      </c>
      <c r="AZ91" s="422">
        <v>13315375</v>
      </c>
      <c r="BA91" s="422">
        <v>164052.32999999999</v>
      </c>
      <c r="BB91" s="422">
        <v>52477.78</v>
      </c>
      <c r="BC91" s="422">
        <v>270534.40999999997</v>
      </c>
    </row>
    <row r="92" spans="1:55">
      <c r="A92" s="425" t="s">
        <v>2726</v>
      </c>
      <c r="B92" s="425" t="s">
        <v>6099</v>
      </c>
      <c r="C92">
        <v>606.25</v>
      </c>
      <c r="D92" s="422">
        <v>9755170.5899999999</v>
      </c>
      <c r="E92" s="422">
        <v>11405506.15</v>
      </c>
      <c r="F92" s="423">
        <v>1.1691754690268299</v>
      </c>
      <c r="G92">
        <v>4</v>
      </c>
      <c r="H92" s="422">
        <v>653.63</v>
      </c>
      <c r="I92" s="422">
        <v>556175.05000000005</v>
      </c>
      <c r="J92" s="422">
        <v>556828.68000000005</v>
      </c>
      <c r="K92" s="424">
        <v>1.0764499999999999</v>
      </c>
      <c r="L92" s="422">
        <v>2297949.6</v>
      </c>
      <c r="M92" s="422">
        <v>459589.91</v>
      </c>
      <c r="N92" s="422">
        <v>237909.07</v>
      </c>
      <c r="O92" s="422">
        <v>105562.3</v>
      </c>
      <c r="P92" s="422">
        <v>86182.18</v>
      </c>
      <c r="Q92" s="422">
        <v>139752.31</v>
      </c>
      <c r="R92" s="422">
        <v>55409.61</v>
      </c>
      <c r="S92" s="422">
        <v>93292.06</v>
      </c>
      <c r="T92" s="422">
        <v>121342.63</v>
      </c>
      <c r="U92" s="422">
        <v>69708.94</v>
      </c>
      <c r="V92" s="422">
        <v>177895.05</v>
      </c>
      <c r="W92" s="422">
        <v>154024.06</v>
      </c>
      <c r="X92" s="422">
        <v>111945.84</v>
      </c>
      <c r="Y92" s="422">
        <v>4110563.56</v>
      </c>
      <c r="Z92" s="422">
        <v>53730</v>
      </c>
      <c r="AA92" s="422">
        <v>75781.25</v>
      </c>
      <c r="AB92" s="422">
        <v>206731.25</v>
      </c>
      <c r="AC92" s="422">
        <v>20612.5</v>
      </c>
      <c r="AD92" s="422">
        <v>173084.37</v>
      </c>
      <c r="AE92" s="422">
        <v>114429</v>
      </c>
      <c r="AF92" s="422">
        <v>959693.75</v>
      </c>
      <c r="AG92" s="422">
        <v>649900</v>
      </c>
      <c r="AH92" s="422">
        <v>1758012.4065</v>
      </c>
      <c r="AI92" s="422">
        <v>4011974.5265000002</v>
      </c>
      <c r="AJ92" s="422">
        <v>651027.62</v>
      </c>
      <c r="AK92" s="422">
        <v>3360946.9065</v>
      </c>
      <c r="AL92" s="422">
        <v>4061745.5865000002</v>
      </c>
      <c r="AM92" s="422">
        <v>143786.84</v>
      </c>
      <c r="AN92" s="422">
        <v>143786.84</v>
      </c>
      <c r="AO92" s="422">
        <v>149604.79999999999</v>
      </c>
      <c r="AP92" s="422">
        <v>149604.79999999999</v>
      </c>
      <c r="AQ92" s="422">
        <v>81451.5</v>
      </c>
      <c r="AR92" s="422">
        <v>81451.5</v>
      </c>
      <c r="AS92" s="422">
        <v>84776.05</v>
      </c>
      <c r="AT92" s="422">
        <v>84776.05</v>
      </c>
      <c r="AU92" s="422">
        <v>102229.95</v>
      </c>
      <c r="AV92" s="422">
        <v>356558.12</v>
      </c>
      <c r="AW92" s="422">
        <v>148781.76999999999</v>
      </c>
      <c r="AX92" s="422">
        <v>56053.11</v>
      </c>
      <c r="AY92" s="422">
        <v>1582861.33</v>
      </c>
      <c r="AZ92" s="422">
        <v>9755170.5899999999</v>
      </c>
      <c r="BA92" s="422">
        <v>201084.49</v>
      </c>
      <c r="BB92" s="422">
        <v>18712.59</v>
      </c>
      <c r="BC92" s="422">
        <v>197233.74</v>
      </c>
    </row>
    <row r="93" spans="1:55">
      <c r="A93" s="425" t="s">
        <v>2063</v>
      </c>
      <c r="B93" s="425" t="s">
        <v>6100</v>
      </c>
      <c r="C93">
        <v>701.56</v>
      </c>
      <c r="D93" s="422">
        <v>10807197.08</v>
      </c>
      <c r="E93" s="422">
        <v>13602086.210000001</v>
      </c>
      <c r="F93" s="423">
        <v>1.2586136913494701</v>
      </c>
      <c r="G93">
        <v>4</v>
      </c>
      <c r="H93" s="422">
        <v>724.12</v>
      </c>
      <c r="I93" s="422">
        <v>543196.36</v>
      </c>
      <c r="J93" s="422">
        <v>543920.48</v>
      </c>
      <c r="K93" s="424">
        <v>1.0764499999999999</v>
      </c>
      <c r="L93" s="422">
        <v>2599668.73</v>
      </c>
      <c r="M93" s="422">
        <v>519933.74</v>
      </c>
      <c r="N93" s="422">
        <v>275722.44</v>
      </c>
      <c r="O93" s="422">
        <v>122105.65</v>
      </c>
      <c r="P93" s="422">
        <v>93830.41</v>
      </c>
      <c r="Q93" s="422">
        <v>167203.66</v>
      </c>
      <c r="R93" s="422">
        <v>64413.68</v>
      </c>
      <c r="S93" s="422">
        <v>107858.11</v>
      </c>
      <c r="T93" s="422">
        <v>140359.01</v>
      </c>
      <c r="U93" s="422">
        <v>80806.880000000005</v>
      </c>
      <c r="V93" s="422">
        <v>205774.12</v>
      </c>
      <c r="W93" s="422">
        <v>178162.16</v>
      </c>
      <c r="X93" s="422">
        <v>129424.38</v>
      </c>
      <c r="Y93" s="422">
        <v>4685262.97</v>
      </c>
      <c r="Z93" s="422">
        <v>62548.2</v>
      </c>
      <c r="AA93" s="422">
        <v>87695</v>
      </c>
      <c r="AB93" s="422">
        <v>239231.96</v>
      </c>
      <c r="AC93" s="422">
        <v>23853.040000000001</v>
      </c>
      <c r="AD93" s="422">
        <v>200295.38</v>
      </c>
      <c r="AE93" s="422">
        <v>137515.14000000001</v>
      </c>
      <c r="AF93" s="422">
        <v>1110569.48</v>
      </c>
      <c r="AG93" s="422">
        <v>752072.32</v>
      </c>
      <c r="AH93" s="422">
        <v>1929520.87848</v>
      </c>
      <c r="AI93" s="422">
        <v>4543301.39848</v>
      </c>
      <c r="AJ93" s="422">
        <v>753377.22</v>
      </c>
      <c r="AK93" s="422">
        <v>3789924.1784799998</v>
      </c>
      <c r="AL93" s="422">
        <v>4600897.0784799997</v>
      </c>
      <c r="AM93" s="422">
        <v>127164.08</v>
      </c>
      <c r="AN93" s="422">
        <v>127164.08</v>
      </c>
      <c r="AO93" s="422">
        <v>132150.91</v>
      </c>
      <c r="AP93" s="422">
        <v>132150.91</v>
      </c>
      <c r="AQ93" s="422">
        <v>65659.88</v>
      </c>
      <c r="AR93" s="422">
        <v>65659.88</v>
      </c>
      <c r="AS93" s="422">
        <v>68984.429999999993</v>
      </c>
      <c r="AT93" s="422">
        <v>68984.429999999993</v>
      </c>
      <c r="AU93" s="422">
        <v>82282.64</v>
      </c>
      <c r="AV93" s="422">
        <v>413075.49</v>
      </c>
      <c r="AW93" s="422">
        <v>172364.89</v>
      </c>
      <c r="AX93" s="422">
        <v>65395.3</v>
      </c>
      <c r="AY93" s="422">
        <v>1521036.92</v>
      </c>
      <c r="AZ93" s="422">
        <v>10807197.08</v>
      </c>
      <c r="BA93" s="422">
        <v>148299.6</v>
      </c>
      <c r="BB93" s="422">
        <v>220.2</v>
      </c>
      <c r="BC93" s="422">
        <v>231878.66</v>
      </c>
    </row>
    <row r="94" spans="1:55">
      <c r="A94" s="425" t="s">
        <v>1985</v>
      </c>
      <c r="B94" s="425" t="s">
        <v>6101</v>
      </c>
      <c r="C94">
        <v>489.96</v>
      </c>
      <c r="D94" s="422">
        <v>7909797.7300000004</v>
      </c>
      <c r="E94" s="422">
        <v>8240234.7199999997</v>
      </c>
      <c r="F94" s="423">
        <v>1.04177565612667</v>
      </c>
      <c r="G94">
        <v>4</v>
      </c>
      <c r="H94" s="422">
        <v>529.98</v>
      </c>
      <c r="I94" s="422">
        <v>620633.63</v>
      </c>
      <c r="J94" s="422">
        <v>621163.61</v>
      </c>
      <c r="K94" s="424">
        <v>1.0764499999999999</v>
      </c>
      <c r="L94" s="422">
        <v>1848128.13</v>
      </c>
      <c r="M94" s="422">
        <v>369625.62</v>
      </c>
      <c r="N94" s="422">
        <v>192217.93</v>
      </c>
      <c r="O94" s="422">
        <v>85080.06</v>
      </c>
      <c r="P94" s="422">
        <v>69998.47</v>
      </c>
      <c r="Q94" s="422">
        <v>113132.82</v>
      </c>
      <c r="R94" s="422">
        <v>45020.31</v>
      </c>
      <c r="S94" s="422">
        <v>75257.91</v>
      </c>
      <c r="T94" s="422">
        <v>97798.53</v>
      </c>
      <c r="U94" s="422">
        <v>56183.32</v>
      </c>
      <c r="V94" s="422">
        <v>143378.1</v>
      </c>
      <c r="W94" s="422">
        <v>124138.79</v>
      </c>
      <c r="X94" s="422">
        <v>90305.75</v>
      </c>
      <c r="Y94" s="422">
        <v>3310265.74</v>
      </c>
      <c r="Z94" s="422">
        <v>43706.7</v>
      </c>
      <c r="AA94" s="422">
        <v>61245</v>
      </c>
      <c r="AB94" s="422">
        <v>167076.35999999999</v>
      </c>
      <c r="AC94" s="422">
        <v>16658.64</v>
      </c>
      <c r="AD94" s="422">
        <v>139883.57999999999</v>
      </c>
      <c r="AE94" s="422">
        <v>93286.43</v>
      </c>
      <c r="AF94" s="422">
        <v>775606.68</v>
      </c>
      <c r="AG94" s="422">
        <v>525237.12</v>
      </c>
      <c r="AH94" s="422">
        <v>1426113.66768</v>
      </c>
      <c r="AI94" s="422">
        <v>3248814.1776800002</v>
      </c>
      <c r="AJ94" s="422">
        <v>526148.43999999994</v>
      </c>
      <c r="AK94" s="422">
        <v>2722665.7376799998</v>
      </c>
      <c r="AL94" s="422">
        <v>3289038.2176799998</v>
      </c>
      <c r="AM94" s="422">
        <v>99736.53</v>
      </c>
      <c r="AN94" s="422">
        <v>99736.53</v>
      </c>
      <c r="AO94" s="422">
        <v>103892.22</v>
      </c>
      <c r="AP94" s="422">
        <v>103892.22</v>
      </c>
      <c r="AQ94" s="422">
        <v>83944.91</v>
      </c>
      <c r="AR94" s="422">
        <v>83944.91</v>
      </c>
      <c r="AS94" s="422">
        <v>88100.6</v>
      </c>
      <c r="AT94" s="422">
        <v>88100.6</v>
      </c>
      <c r="AU94" s="422">
        <v>105554.5</v>
      </c>
      <c r="AV94" s="422">
        <v>288404.81</v>
      </c>
      <c r="AW94" s="422">
        <v>120343.29</v>
      </c>
      <c r="AX94" s="422">
        <v>44842.49</v>
      </c>
      <c r="AY94" s="422">
        <v>1310493.6100000001</v>
      </c>
      <c r="AZ94" s="422">
        <v>7909797.7300000004</v>
      </c>
      <c r="BA94" s="422">
        <v>166257.16</v>
      </c>
      <c r="BB94" s="422">
        <v>34957.660000000003</v>
      </c>
      <c r="BC94" s="422">
        <v>177153.04</v>
      </c>
    </row>
    <row r="95" spans="1:55">
      <c r="A95" s="425" t="s">
        <v>3161</v>
      </c>
      <c r="B95" s="425" t="s">
        <v>6102</v>
      </c>
      <c r="C95">
        <v>989.8</v>
      </c>
      <c r="D95" s="422">
        <v>15763845.779999999</v>
      </c>
      <c r="E95" s="422">
        <v>15038165.140000001</v>
      </c>
      <c r="F95" s="423">
        <v>0.95396550752096998</v>
      </c>
      <c r="G95">
        <v>3</v>
      </c>
      <c r="H95" s="422">
        <v>20638.38</v>
      </c>
      <c r="I95" s="422">
        <v>2488092.4500000002</v>
      </c>
      <c r="J95" s="422">
        <v>2508730.83</v>
      </c>
      <c r="K95" s="424">
        <v>1.0764499999999999</v>
      </c>
      <c r="L95" s="422">
        <v>3696256.26</v>
      </c>
      <c r="M95" s="422">
        <v>739251.25</v>
      </c>
      <c r="N95" s="422">
        <v>389162.53</v>
      </c>
      <c r="O95" s="422">
        <v>172523.47</v>
      </c>
      <c r="P95" s="422">
        <v>138529.01</v>
      </c>
      <c r="Q95" s="422">
        <v>232920.52</v>
      </c>
      <c r="R95" s="422">
        <v>90733.24</v>
      </c>
      <c r="S95" s="422">
        <v>152249.88</v>
      </c>
      <c r="T95" s="422">
        <v>198313.7</v>
      </c>
      <c r="U95" s="422">
        <v>114100.7</v>
      </c>
      <c r="V95" s="422">
        <v>290738.92</v>
      </c>
      <c r="W95" s="422">
        <v>251725.89</v>
      </c>
      <c r="X95" s="422">
        <v>182692.29</v>
      </c>
      <c r="Y95" s="422">
        <v>6649197.6600000001</v>
      </c>
      <c r="Z95" s="422">
        <v>87740.1</v>
      </c>
      <c r="AA95" s="422">
        <v>123725</v>
      </c>
      <c r="AB95" s="422">
        <v>337521.8</v>
      </c>
      <c r="AC95" s="422">
        <v>33653.199999999997</v>
      </c>
      <c r="AD95" s="422">
        <v>282587.90000000002</v>
      </c>
      <c r="AE95" s="422">
        <v>191301.13</v>
      </c>
      <c r="AF95" s="422">
        <v>1566853.4</v>
      </c>
      <c r="AG95" s="422">
        <v>1061065.6000000001</v>
      </c>
      <c r="AH95" s="422">
        <v>2834198.5403999998</v>
      </c>
      <c r="AI95" s="422">
        <v>6518646.6704000002</v>
      </c>
      <c r="AJ95" s="422">
        <v>1062906.6200000001</v>
      </c>
      <c r="AK95" s="422">
        <v>5455740.0504000001</v>
      </c>
      <c r="AL95" s="422">
        <v>6599905.8804000001</v>
      </c>
      <c r="AM95" s="422">
        <v>200304.21</v>
      </c>
      <c r="AN95" s="422">
        <v>200304.21</v>
      </c>
      <c r="AO95" s="422">
        <v>208615.59</v>
      </c>
      <c r="AP95" s="422">
        <v>208615.59</v>
      </c>
      <c r="AQ95" s="422">
        <v>146280.25</v>
      </c>
      <c r="AR95" s="422">
        <v>146280.25</v>
      </c>
      <c r="AS95" s="422">
        <v>152098.21</v>
      </c>
      <c r="AT95" s="422">
        <v>152098.21</v>
      </c>
      <c r="AU95" s="422">
        <v>182850.31</v>
      </c>
      <c r="AV95" s="422">
        <v>582627.6</v>
      </c>
      <c r="AW95" s="422">
        <v>243114.27</v>
      </c>
      <c r="AX95" s="422">
        <v>91553.42</v>
      </c>
      <c r="AY95" s="422">
        <v>2514742.12</v>
      </c>
      <c r="AZ95" s="422">
        <v>15763845.779999999</v>
      </c>
      <c r="BA95" s="422">
        <v>346805.07</v>
      </c>
      <c r="BB95" s="422">
        <v>60439.02</v>
      </c>
      <c r="BC95" s="422">
        <v>410145.85</v>
      </c>
    </row>
    <row r="96" spans="1:55">
      <c r="A96" s="425" t="s">
        <v>2499</v>
      </c>
      <c r="B96" s="425" t="s">
        <v>6103</v>
      </c>
      <c r="C96">
        <v>1151.3800000000001</v>
      </c>
      <c r="D96" s="422">
        <v>18045652.75</v>
      </c>
      <c r="E96" s="422">
        <v>25276540.190000001</v>
      </c>
      <c r="F96" s="423">
        <v>1.4006996887380501</v>
      </c>
      <c r="G96">
        <v>4</v>
      </c>
      <c r="H96" s="422">
        <v>1209.1300000000001</v>
      </c>
      <c r="I96" s="422">
        <v>1167780.73</v>
      </c>
      <c r="J96" s="422">
        <v>1168989.8600000001</v>
      </c>
      <c r="K96" s="424">
        <v>1.0764499999999999</v>
      </c>
      <c r="L96" s="422">
        <v>4263456.71</v>
      </c>
      <c r="M96" s="422">
        <v>852691.34</v>
      </c>
      <c r="N96" s="422">
        <v>452972.58</v>
      </c>
      <c r="O96" s="422">
        <v>200883.49</v>
      </c>
      <c r="P96" s="422">
        <v>157565.43</v>
      </c>
      <c r="Q96" s="422">
        <v>272849.76</v>
      </c>
      <c r="R96" s="422">
        <v>105278.27</v>
      </c>
      <c r="S96" s="422">
        <v>177220.24</v>
      </c>
      <c r="T96" s="422">
        <v>230913.21</v>
      </c>
      <c r="U96" s="422">
        <v>132828.48000000001</v>
      </c>
      <c r="V96" s="422">
        <v>338531.63</v>
      </c>
      <c r="W96" s="422">
        <v>293105.49</v>
      </c>
      <c r="X96" s="422">
        <v>212655.49</v>
      </c>
      <c r="Y96" s="422">
        <v>7690952.1200000001</v>
      </c>
      <c r="Z96" s="422">
        <v>102139.2</v>
      </c>
      <c r="AA96" s="422">
        <v>143922.5</v>
      </c>
      <c r="AB96" s="422">
        <v>392620.58</v>
      </c>
      <c r="AC96" s="422">
        <v>39146.92</v>
      </c>
      <c r="AD96" s="422">
        <v>328718.98</v>
      </c>
      <c r="AE96" s="422">
        <v>223645.12</v>
      </c>
      <c r="AF96" s="422">
        <v>1822634.54</v>
      </c>
      <c r="AG96" s="422">
        <v>1234279.3600000001</v>
      </c>
      <c r="AH96" s="422">
        <v>3233840.9060399998</v>
      </c>
      <c r="AI96" s="422">
        <v>7520948.10604</v>
      </c>
      <c r="AJ96" s="422">
        <v>1236420.92</v>
      </c>
      <c r="AK96" s="422">
        <v>6284527.1860400001</v>
      </c>
      <c r="AL96" s="422">
        <v>7615472.4760400001</v>
      </c>
      <c r="AM96" s="422">
        <v>212771.27</v>
      </c>
      <c r="AN96" s="422">
        <v>212771.27</v>
      </c>
      <c r="AO96" s="422">
        <v>221913.79</v>
      </c>
      <c r="AP96" s="422">
        <v>221913.79</v>
      </c>
      <c r="AQ96" s="422">
        <v>150435.94</v>
      </c>
      <c r="AR96" s="422">
        <v>150435.94</v>
      </c>
      <c r="AS96" s="422">
        <v>156253.9</v>
      </c>
      <c r="AT96" s="422">
        <v>156253.9</v>
      </c>
      <c r="AU96" s="422">
        <v>187837.14</v>
      </c>
      <c r="AV96" s="422">
        <v>678208.45</v>
      </c>
      <c r="AW96" s="422">
        <v>282997.49</v>
      </c>
      <c r="AX96" s="422">
        <v>107435.14</v>
      </c>
      <c r="AY96" s="422">
        <v>2739228.02</v>
      </c>
      <c r="AZ96" s="422">
        <v>18045652.75</v>
      </c>
      <c r="BA96" s="422">
        <v>352231.04</v>
      </c>
      <c r="BB96" s="422">
        <v>42486.69</v>
      </c>
      <c r="BC96" s="422">
        <v>418048.31</v>
      </c>
    </row>
    <row r="97" spans="1:55">
      <c r="A97" s="425" t="s">
        <v>2044</v>
      </c>
      <c r="B97" s="425" t="s">
        <v>6104</v>
      </c>
      <c r="C97">
        <v>3574.49</v>
      </c>
      <c r="D97" s="422">
        <v>60024278.450000003</v>
      </c>
      <c r="E97" s="422">
        <v>67280879.310000002</v>
      </c>
      <c r="F97" s="423">
        <v>1.12089442884423</v>
      </c>
      <c r="G97">
        <v>4</v>
      </c>
      <c r="H97" s="422">
        <v>4021.87</v>
      </c>
      <c r="I97" s="422">
        <v>2969923.96</v>
      </c>
      <c r="J97" s="422">
        <v>2973945.83</v>
      </c>
      <c r="K97" s="424">
        <v>1.0764499999999999</v>
      </c>
      <c r="L97" s="422">
        <v>13762402.529999999</v>
      </c>
      <c r="M97" s="422">
        <v>4587008.76</v>
      </c>
      <c r="N97" s="422">
        <v>1630322.39</v>
      </c>
      <c r="O97" s="422">
        <v>542832.57999999996</v>
      </c>
      <c r="P97" s="422">
        <v>460040.82</v>
      </c>
      <c r="Q97" s="422">
        <v>1382022.67</v>
      </c>
      <c r="R97" s="422">
        <v>329687.21999999997</v>
      </c>
      <c r="S97" s="422">
        <v>619750.65</v>
      </c>
      <c r="T97" s="422">
        <v>538797.5</v>
      </c>
      <c r="U97" s="422">
        <v>413051.49</v>
      </c>
      <c r="V97" s="422">
        <v>789907.13</v>
      </c>
      <c r="W97" s="422">
        <v>683912.81</v>
      </c>
      <c r="X97" s="422">
        <v>743670</v>
      </c>
      <c r="Y97" s="422">
        <v>26483406.550000001</v>
      </c>
      <c r="Z97" s="422">
        <v>321704.09999999998</v>
      </c>
      <c r="AA97" s="422">
        <v>446811.25</v>
      </c>
      <c r="AB97" s="422">
        <v>1218901.0900000001</v>
      </c>
      <c r="AC97" s="422">
        <v>121532.66</v>
      </c>
      <c r="AD97" s="422">
        <v>1020516.89</v>
      </c>
      <c r="AE97" s="422">
        <v>3556617.55</v>
      </c>
      <c r="AF97" s="422">
        <v>5658417.6699999999</v>
      </c>
      <c r="AG97" s="422">
        <v>3831853.28</v>
      </c>
      <c r="AH97" s="422">
        <v>10293084.015419999</v>
      </c>
      <c r="AI97" s="422">
        <v>26469438.505419999</v>
      </c>
      <c r="AJ97" s="422">
        <v>3838501.83</v>
      </c>
      <c r="AK97" s="422">
        <v>22630936.675420001</v>
      </c>
      <c r="AL97" s="422">
        <v>26762891.96542</v>
      </c>
      <c r="AM97" s="422">
        <v>522785.68</v>
      </c>
      <c r="AN97" s="422">
        <v>522785.68</v>
      </c>
      <c r="AO97" s="422">
        <v>545226.4</v>
      </c>
      <c r="AP97" s="422">
        <v>545226.4</v>
      </c>
      <c r="AQ97" s="422">
        <v>247679.06</v>
      </c>
      <c r="AR97" s="422">
        <v>247679.06</v>
      </c>
      <c r="AS97" s="422">
        <v>258483.85</v>
      </c>
      <c r="AT97" s="422">
        <v>258483.85</v>
      </c>
      <c r="AU97" s="422">
        <v>310014.40000000002</v>
      </c>
      <c r="AV97" s="422">
        <v>2106934.34</v>
      </c>
      <c r="AW97" s="422">
        <v>879165.02</v>
      </c>
      <c r="AX97" s="422">
        <v>333516.06</v>
      </c>
      <c r="AY97" s="422">
        <v>6777979.7999999998</v>
      </c>
      <c r="AZ97" s="422">
        <v>60024278.450000003</v>
      </c>
      <c r="BA97" s="422">
        <v>589518.41</v>
      </c>
      <c r="BB97" s="422">
        <v>27082.560000000001</v>
      </c>
      <c r="BC97" s="422">
        <v>1138406.99</v>
      </c>
    </row>
    <row r="98" spans="1:55">
      <c r="A98" s="425" t="s">
        <v>2720</v>
      </c>
      <c r="B98" s="425" t="s">
        <v>6105</v>
      </c>
      <c r="C98">
        <v>3721.31</v>
      </c>
      <c r="D98" s="422">
        <v>57302370.539999999</v>
      </c>
      <c r="E98" s="422">
        <v>113326013.41</v>
      </c>
      <c r="F98" s="423">
        <v>1.9776845589815999</v>
      </c>
      <c r="G98">
        <v>4</v>
      </c>
      <c r="H98" s="422">
        <v>3839.49</v>
      </c>
      <c r="I98" s="422">
        <v>2427732.48</v>
      </c>
      <c r="J98" s="422">
        <v>2431571.9700000002</v>
      </c>
      <c r="K98" s="424">
        <v>1.0764499999999999</v>
      </c>
      <c r="L98" s="422">
        <v>13693978.26</v>
      </c>
      <c r="M98" s="422">
        <v>4564202.95</v>
      </c>
      <c r="N98" s="422">
        <v>1696922.02</v>
      </c>
      <c r="O98" s="422">
        <v>565640.67000000004</v>
      </c>
      <c r="P98" s="422">
        <v>418839.61</v>
      </c>
      <c r="Q98" s="422">
        <v>1439083.09</v>
      </c>
      <c r="R98" s="422">
        <v>343539.63</v>
      </c>
      <c r="S98" s="422">
        <v>645067.81999999995</v>
      </c>
      <c r="T98" s="422">
        <v>561436.06000000006</v>
      </c>
      <c r="U98" s="422">
        <v>430045.21</v>
      </c>
      <c r="V98" s="422">
        <v>823096.51</v>
      </c>
      <c r="W98" s="422">
        <v>712648.65</v>
      </c>
      <c r="X98" s="422">
        <v>774049.36</v>
      </c>
      <c r="Y98" s="422">
        <v>26668549.84</v>
      </c>
      <c r="Z98" s="422">
        <v>334917.90000000002</v>
      </c>
      <c r="AA98" s="422">
        <v>465163.75</v>
      </c>
      <c r="AB98" s="422">
        <v>1268966.71</v>
      </c>
      <c r="AC98" s="422">
        <v>126524.54</v>
      </c>
      <c r="AD98" s="422">
        <v>1062434</v>
      </c>
      <c r="AE98" s="422">
        <v>3702703.45</v>
      </c>
      <c r="AF98" s="422">
        <v>5890833.7300000004</v>
      </c>
      <c r="AG98" s="422">
        <v>3989244.32</v>
      </c>
      <c r="AH98" s="422">
        <v>9598367.2099799998</v>
      </c>
      <c r="AI98" s="422">
        <v>26439155.609979998</v>
      </c>
      <c r="AJ98" s="422">
        <v>3996165.95</v>
      </c>
      <c r="AK98" s="422">
        <v>22442989.659979999</v>
      </c>
      <c r="AL98" s="422">
        <v>26744662.489980001</v>
      </c>
      <c r="AM98" s="422">
        <v>83113.78</v>
      </c>
      <c r="AN98" s="422">
        <v>83113.78</v>
      </c>
      <c r="AO98" s="422">
        <v>86438.33</v>
      </c>
      <c r="AP98" s="422">
        <v>86438.33</v>
      </c>
      <c r="AQ98" s="422">
        <v>17453.89</v>
      </c>
      <c r="AR98" s="422">
        <v>17453.89</v>
      </c>
      <c r="AS98" s="422">
        <v>18285.03</v>
      </c>
      <c r="AT98" s="422">
        <v>18285.03</v>
      </c>
      <c r="AU98" s="422">
        <v>22440.720000000001</v>
      </c>
      <c r="AV98" s="422">
        <v>2193372.67</v>
      </c>
      <c r="AW98" s="422">
        <v>915233.33</v>
      </c>
      <c r="AX98" s="422">
        <v>347529.34</v>
      </c>
      <c r="AY98" s="422">
        <v>3889158.12</v>
      </c>
      <c r="AZ98" s="422">
        <v>57302370.539999999</v>
      </c>
      <c r="BA98" s="422">
        <v>68315.13</v>
      </c>
      <c r="BB98" s="422">
        <v>8116.71</v>
      </c>
      <c r="BC98" s="422">
        <v>1461284.7</v>
      </c>
    </row>
    <row r="99" spans="1:55">
      <c r="A99" s="425" t="s">
        <v>2549</v>
      </c>
      <c r="B99" s="425" t="s">
        <v>6106</v>
      </c>
      <c r="C99">
        <v>6188.5</v>
      </c>
      <c r="D99" s="422">
        <v>108055901.47</v>
      </c>
      <c r="E99" s="422">
        <v>119962567.40000001</v>
      </c>
      <c r="F99" s="423">
        <v>1.1101898717980301</v>
      </c>
      <c r="G99">
        <v>4</v>
      </c>
      <c r="H99" s="422">
        <v>7240.18</v>
      </c>
      <c r="I99" s="422">
        <v>5640083.5499999998</v>
      </c>
      <c r="J99" s="422">
        <v>5647323.7300000004</v>
      </c>
      <c r="K99" s="424">
        <v>1.0764499999999999</v>
      </c>
      <c r="L99" s="422">
        <v>24248650.780000001</v>
      </c>
      <c r="M99" s="422">
        <v>8082075.29</v>
      </c>
      <c r="N99" s="422">
        <v>2822729.43</v>
      </c>
      <c r="O99" s="422">
        <v>940605.7</v>
      </c>
      <c r="P99" s="422">
        <v>844349.42</v>
      </c>
      <c r="Q99" s="422">
        <v>2393636.2000000002</v>
      </c>
      <c r="R99" s="422">
        <v>571411.68000000005</v>
      </c>
      <c r="S99" s="422">
        <v>1073032.18</v>
      </c>
      <c r="T99" s="422">
        <v>933613.83</v>
      </c>
      <c r="U99" s="422">
        <v>715123.58</v>
      </c>
      <c r="V99" s="422">
        <v>1368729.84</v>
      </c>
      <c r="W99" s="422">
        <v>1185065.74</v>
      </c>
      <c r="X99" s="422">
        <v>1287585.33</v>
      </c>
      <c r="Y99" s="422">
        <v>46466609</v>
      </c>
      <c r="Z99" s="422">
        <v>556965</v>
      </c>
      <c r="AA99" s="422">
        <v>773562.5</v>
      </c>
      <c r="AB99" s="422">
        <v>2110278.5</v>
      </c>
      <c r="AC99" s="422">
        <v>210409</v>
      </c>
      <c r="AD99" s="422">
        <v>1766816.75</v>
      </c>
      <c r="AE99" s="422">
        <v>6157557.5</v>
      </c>
      <c r="AF99" s="422">
        <v>9796395.5</v>
      </c>
      <c r="AG99" s="422">
        <v>6634072</v>
      </c>
      <c r="AH99" s="422">
        <v>18711412.236000001</v>
      </c>
      <c r="AI99" s="422">
        <v>46717468.986000001</v>
      </c>
      <c r="AJ99" s="422">
        <v>6645582.6100000003</v>
      </c>
      <c r="AK99" s="422">
        <v>40071886.376000002</v>
      </c>
      <c r="AL99" s="422">
        <v>47225523.776000001</v>
      </c>
      <c r="AM99" s="422">
        <v>1213461.2</v>
      </c>
      <c r="AN99" s="422">
        <v>1213461.2</v>
      </c>
      <c r="AO99" s="422">
        <v>1264160.6000000001</v>
      </c>
      <c r="AP99" s="422">
        <v>1264160.6000000001</v>
      </c>
      <c r="AQ99" s="422">
        <v>686519.83</v>
      </c>
      <c r="AR99" s="422">
        <v>686519.83</v>
      </c>
      <c r="AS99" s="422">
        <v>714778.51</v>
      </c>
      <c r="AT99" s="422">
        <v>714778.51</v>
      </c>
      <c r="AU99" s="422">
        <v>858565.35</v>
      </c>
      <c r="AV99" s="422">
        <v>3647863.84</v>
      </c>
      <c r="AW99" s="422">
        <v>1522151.99</v>
      </c>
      <c r="AX99" s="422">
        <v>577347.13</v>
      </c>
      <c r="AY99" s="422">
        <v>14363768.59</v>
      </c>
      <c r="AZ99" s="422">
        <v>108055901.47</v>
      </c>
      <c r="BA99" s="422">
        <v>1310842.1499999999</v>
      </c>
      <c r="BB99" s="422">
        <v>94941.09</v>
      </c>
      <c r="BC99" s="422">
        <v>1866013.49</v>
      </c>
    </row>
    <row r="100" spans="1:55">
      <c r="A100" s="425" t="s">
        <v>3295</v>
      </c>
      <c r="B100" s="425" t="s">
        <v>6107</v>
      </c>
      <c r="C100">
        <v>12279.5</v>
      </c>
      <c r="D100" s="422">
        <v>211815811.62</v>
      </c>
      <c r="E100" s="422">
        <v>180394351.77000001</v>
      </c>
      <c r="F100" s="423">
        <v>0.85165668412719597</v>
      </c>
      <c r="G100">
        <v>2</v>
      </c>
      <c r="H100" s="422">
        <v>393965.89</v>
      </c>
      <c r="I100" s="422">
        <v>12952740.289999999</v>
      </c>
      <c r="J100" s="422">
        <v>13346706.18</v>
      </c>
      <c r="K100" s="424">
        <v>1.0764499999999999</v>
      </c>
      <c r="L100" s="422">
        <v>47754670.100000001</v>
      </c>
      <c r="M100" s="422">
        <v>15916631.529999999</v>
      </c>
      <c r="N100" s="422">
        <v>5600755</v>
      </c>
      <c r="O100" s="422">
        <v>1866614.22</v>
      </c>
      <c r="P100" s="422">
        <v>1645388.49</v>
      </c>
      <c r="Q100" s="422">
        <v>4749554.49</v>
      </c>
      <c r="R100" s="422">
        <v>1133819.3</v>
      </c>
      <c r="S100" s="422">
        <v>2129070.64</v>
      </c>
      <c r="T100" s="422">
        <v>1852739</v>
      </c>
      <c r="U100" s="422">
        <v>1419496.03</v>
      </c>
      <c r="V100" s="422">
        <v>2716218.49</v>
      </c>
      <c r="W100" s="422">
        <v>2351740.5499999998</v>
      </c>
      <c r="X100" s="422">
        <v>2554779.04</v>
      </c>
      <c r="Y100" s="422">
        <v>91691476.879999995</v>
      </c>
      <c r="Z100" s="422">
        <v>1105155</v>
      </c>
      <c r="AA100" s="422">
        <v>1534937.5</v>
      </c>
      <c r="AB100" s="422">
        <v>4187309.5</v>
      </c>
      <c r="AC100" s="422">
        <v>417503</v>
      </c>
      <c r="AD100" s="422">
        <v>3505797.25</v>
      </c>
      <c r="AE100" s="422">
        <v>12218102.5</v>
      </c>
      <c r="AF100" s="422">
        <v>19438448.5</v>
      </c>
      <c r="AG100" s="422">
        <v>13163624</v>
      </c>
      <c r="AH100" s="422">
        <v>36569292.689999998</v>
      </c>
      <c r="AI100" s="422">
        <v>92140169.939999998</v>
      </c>
      <c r="AJ100" s="422">
        <v>13186463.869999999</v>
      </c>
      <c r="AK100" s="422">
        <v>78953706.069999993</v>
      </c>
      <c r="AL100" s="422">
        <v>93148275.099999994</v>
      </c>
      <c r="AM100" s="422">
        <v>2145166.6800000002</v>
      </c>
      <c r="AN100" s="422">
        <v>2145166.6800000002</v>
      </c>
      <c r="AO100" s="422">
        <v>2234098.4300000002</v>
      </c>
      <c r="AP100" s="422">
        <v>2234098.4300000002</v>
      </c>
      <c r="AQ100" s="422">
        <v>1277458.81</v>
      </c>
      <c r="AR100" s="422">
        <v>1277458.81</v>
      </c>
      <c r="AS100" s="422">
        <v>1330651.6299999999</v>
      </c>
      <c r="AT100" s="422">
        <v>1330651.6299999999</v>
      </c>
      <c r="AU100" s="422">
        <v>1597446.86</v>
      </c>
      <c r="AV100" s="422">
        <v>7237548.04</v>
      </c>
      <c r="AW100" s="422">
        <v>3020027.23</v>
      </c>
      <c r="AX100" s="422">
        <v>1146286.29</v>
      </c>
      <c r="AY100" s="422">
        <v>26976059.52</v>
      </c>
      <c r="AZ100" s="422">
        <v>211815811.62</v>
      </c>
      <c r="BA100" s="422">
        <v>2067630.99</v>
      </c>
      <c r="BB100" s="422">
        <v>228719.85</v>
      </c>
      <c r="BC100" s="422">
        <v>4060530.75</v>
      </c>
    </row>
    <row r="101" spans="1:55">
      <c r="A101" s="425" t="s">
        <v>3297</v>
      </c>
      <c r="B101" s="425" t="s">
        <v>6108</v>
      </c>
      <c r="C101">
        <v>11942.15</v>
      </c>
      <c r="D101" s="422">
        <v>210361550.16999999</v>
      </c>
      <c r="E101" s="422">
        <v>208432567.38</v>
      </c>
      <c r="F101" s="423">
        <v>0.99083015509040895</v>
      </c>
      <c r="G101">
        <v>3</v>
      </c>
      <c r="H101" s="422">
        <v>275410.15999999997</v>
      </c>
      <c r="I101" s="422">
        <v>10155981.75</v>
      </c>
      <c r="J101" s="422">
        <v>10431391.91</v>
      </c>
      <c r="K101" s="424">
        <v>1.0764499999999999</v>
      </c>
      <c r="L101" s="422">
        <v>47014775.600000001</v>
      </c>
      <c r="M101" s="422">
        <v>15670024.699999999</v>
      </c>
      <c r="N101" s="422">
        <v>5447484.6200000001</v>
      </c>
      <c r="O101" s="422">
        <v>1815524.1</v>
      </c>
      <c r="P101" s="422">
        <v>1650657.41</v>
      </c>
      <c r="Q101" s="422">
        <v>4618992.5199999996</v>
      </c>
      <c r="R101" s="422">
        <v>1102651.3899999999</v>
      </c>
      <c r="S101" s="422">
        <v>2070806.45</v>
      </c>
      <c r="T101" s="422">
        <v>1802028.64</v>
      </c>
      <c r="U101" s="422">
        <v>1380306.43</v>
      </c>
      <c r="V101" s="422">
        <v>2641874.29</v>
      </c>
      <c r="W101" s="422">
        <v>2287372.2799999998</v>
      </c>
      <c r="X101" s="422">
        <v>2484864.9</v>
      </c>
      <c r="Y101" s="422">
        <v>89987363.329999998</v>
      </c>
      <c r="Z101" s="422">
        <v>1074793.5</v>
      </c>
      <c r="AA101" s="422">
        <v>1492768.75</v>
      </c>
      <c r="AB101" s="422">
        <v>4072273.15</v>
      </c>
      <c r="AC101" s="422">
        <v>406033.1</v>
      </c>
      <c r="AD101" s="422">
        <v>3409483.82</v>
      </c>
      <c r="AE101" s="422">
        <v>11882439.25</v>
      </c>
      <c r="AF101" s="422">
        <v>18904423.449999999</v>
      </c>
      <c r="AG101" s="422">
        <v>12801984.800000001</v>
      </c>
      <c r="AH101" s="422">
        <v>36504970.787699997</v>
      </c>
      <c r="AI101" s="422">
        <v>90549170.607700005</v>
      </c>
      <c r="AJ101" s="422">
        <v>12824197.189999999</v>
      </c>
      <c r="AK101" s="422">
        <v>77724973.417699993</v>
      </c>
      <c r="AL101" s="422">
        <v>91529580.477699995</v>
      </c>
      <c r="AM101" s="422">
        <v>2503387.08</v>
      </c>
      <c r="AN101" s="422">
        <v>2503387.08</v>
      </c>
      <c r="AO101" s="422">
        <v>2607279.2999999998</v>
      </c>
      <c r="AP101" s="422">
        <v>2607279.2999999998</v>
      </c>
      <c r="AQ101" s="422">
        <v>1412103.13</v>
      </c>
      <c r="AR101" s="422">
        <v>1412103.13</v>
      </c>
      <c r="AS101" s="422">
        <v>1471113.92</v>
      </c>
      <c r="AT101" s="422">
        <v>1471113.92</v>
      </c>
      <c r="AU101" s="422">
        <v>1765336.7</v>
      </c>
      <c r="AV101" s="422">
        <v>7038906.0999999996</v>
      </c>
      <c r="AW101" s="422">
        <v>2937139.48</v>
      </c>
      <c r="AX101" s="422">
        <v>1115457.08</v>
      </c>
      <c r="AY101" s="422">
        <v>28844606.219999999</v>
      </c>
      <c r="AZ101" s="422">
        <v>210361550.16999999</v>
      </c>
      <c r="BA101" s="422">
        <v>2360021.46</v>
      </c>
      <c r="BB101" s="422">
        <v>204405.35</v>
      </c>
      <c r="BC101" s="422">
        <v>3410352.32</v>
      </c>
    </row>
    <row r="102" spans="1:55">
      <c r="A102" s="425" t="s">
        <v>2730</v>
      </c>
      <c r="B102" s="425" t="s">
        <v>6109</v>
      </c>
      <c r="C102">
        <v>4613.66</v>
      </c>
      <c r="D102" s="422">
        <v>81276991.090000004</v>
      </c>
      <c r="E102" s="422">
        <v>135065640.15000001</v>
      </c>
      <c r="F102" s="423">
        <v>1.6617942955151801</v>
      </c>
      <c r="G102">
        <v>4</v>
      </c>
      <c r="H102" s="422">
        <v>5445.88</v>
      </c>
      <c r="I102" s="422">
        <v>4863526.08</v>
      </c>
      <c r="J102" s="422">
        <v>4868971.96</v>
      </c>
      <c r="K102" s="424">
        <v>1.0764499999999999</v>
      </c>
      <c r="L102" s="422">
        <v>18238262.449999999</v>
      </c>
      <c r="M102" s="422">
        <v>6078812.8700000001</v>
      </c>
      <c r="N102" s="422">
        <v>2103818.37</v>
      </c>
      <c r="O102" s="422">
        <v>700664.57</v>
      </c>
      <c r="P102" s="422">
        <v>637801.32999999996</v>
      </c>
      <c r="Q102" s="422">
        <v>1784346.98</v>
      </c>
      <c r="R102" s="422">
        <v>425961.43</v>
      </c>
      <c r="S102" s="422">
        <v>799745.38</v>
      </c>
      <c r="T102" s="422">
        <v>695456.28</v>
      </c>
      <c r="U102" s="422">
        <v>533047.98</v>
      </c>
      <c r="V102" s="422">
        <v>1019577.61</v>
      </c>
      <c r="W102" s="422">
        <v>882764.78</v>
      </c>
      <c r="X102" s="422">
        <v>959654.74</v>
      </c>
      <c r="Y102" s="422">
        <v>34859914.770000003</v>
      </c>
      <c r="Z102" s="422">
        <v>415229.4</v>
      </c>
      <c r="AA102" s="422">
        <v>576707.5</v>
      </c>
      <c r="AB102" s="422">
        <v>1573258.06</v>
      </c>
      <c r="AC102" s="422">
        <v>156864.44</v>
      </c>
      <c r="AD102" s="422">
        <v>1317199.93</v>
      </c>
      <c r="AE102" s="422">
        <v>4590591.7</v>
      </c>
      <c r="AF102" s="422">
        <v>7303423.7800000003</v>
      </c>
      <c r="AG102" s="422">
        <v>4945843.5199999996</v>
      </c>
      <c r="AH102" s="422">
        <v>14104652.480280001</v>
      </c>
      <c r="AI102" s="422">
        <v>34983770.810280003</v>
      </c>
      <c r="AJ102" s="422">
        <v>4954424.92</v>
      </c>
      <c r="AK102" s="422">
        <v>30029345.890280001</v>
      </c>
      <c r="AL102" s="422">
        <v>35362536.590279996</v>
      </c>
      <c r="AM102" s="422">
        <v>1021468.36</v>
      </c>
      <c r="AN102" s="422">
        <v>1021468.36</v>
      </c>
      <c r="AO102" s="422">
        <v>1063856.3899999999</v>
      </c>
      <c r="AP102" s="422">
        <v>1063856.3899999999</v>
      </c>
      <c r="AQ102" s="422">
        <v>487046.75</v>
      </c>
      <c r="AR102" s="422">
        <v>487046.75</v>
      </c>
      <c r="AS102" s="422">
        <v>507825.2</v>
      </c>
      <c r="AT102" s="422">
        <v>507825.2</v>
      </c>
      <c r="AU102" s="422">
        <v>609224.01</v>
      </c>
      <c r="AV102" s="422">
        <v>2719482.91</v>
      </c>
      <c r="AW102" s="422">
        <v>1134764.48</v>
      </c>
      <c r="AX102" s="422">
        <v>430674.8</v>
      </c>
      <c r="AY102" s="422">
        <v>11054539.6</v>
      </c>
      <c r="AZ102" s="422">
        <v>81276991.090000004</v>
      </c>
      <c r="BA102" s="422">
        <v>1440809.21</v>
      </c>
      <c r="BB102" s="422">
        <v>106218.51</v>
      </c>
      <c r="BC102" s="422">
        <v>1598947.28</v>
      </c>
    </row>
    <row r="103" spans="1:55">
      <c r="A103" s="425" t="s">
        <v>2172</v>
      </c>
      <c r="B103" s="425" t="s">
        <v>6110</v>
      </c>
      <c r="C103">
        <v>5058.9799999999996</v>
      </c>
      <c r="D103" s="422">
        <v>81975381.640000001</v>
      </c>
      <c r="E103" s="422">
        <v>131282570.34999999</v>
      </c>
      <c r="F103" s="423">
        <v>1.6014877603929401</v>
      </c>
      <c r="G103">
        <v>4</v>
      </c>
      <c r="H103" s="422">
        <v>5492.68</v>
      </c>
      <c r="I103" s="422">
        <v>3368655.61</v>
      </c>
      <c r="J103" s="422">
        <v>3374148.29</v>
      </c>
      <c r="K103" s="424">
        <v>1.0764499999999999</v>
      </c>
      <c r="L103" s="422">
        <v>19051142.84</v>
      </c>
      <c r="M103" s="422">
        <v>6349745.9000000004</v>
      </c>
      <c r="N103" s="422">
        <v>2307266.5499999998</v>
      </c>
      <c r="O103" s="422">
        <v>769088.85</v>
      </c>
      <c r="P103" s="422">
        <v>616610.14</v>
      </c>
      <c r="Q103" s="422">
        <v>1956495.3600000001</v>
      </c>
      <c r="R103" s="422">
        <v>466826.03</v>
      </c>
      <c r="S103" s="422">
        <v>877084.16000000003</v>
      </c>
      <c r="T103" s="422">
        <v>763371.93</v>
      </c>
      <c r="U103" s="422">
        <v>584722.77</v>
      </c>
      <c r="V103" s="422">
        <v>1119145.74</v>
      </c>
      <c r="W103" s="422">
        <v>968972.28</v>
      </c>
      <c r="X103" s="422">
        <v>1052457.43</v>
      </c>
      <c r="Y103" s="422">
        <v>36882929.979999997</v>
      </c>
      <c r="Z103" s="422">
        <v>455308.2</v>
      </c>
      <c r="AA103" s="422">
        <v>632372.5</v>
      </c>
      <c r="AB103" s="422">
        <v>1725112.18</v>
      </c>
      <c r="AC103" s="422">
        <v>172005.32</v>
      </c>
      <c r="AD103" s="422">
        <v>1444338.79</v>
      </c>
      <c r="AE103" s="422">
        <v>5033685.0999999996</v>
      </c>
      <c r="AF103" s="422">
        <v>8008365.3399999999</v>
      </c>
      <c r="AG103" s="422">
        <v>5423226.5599999996</v>
      </c>
      <c r="AH103" s="422">
        <v>13926476.17584</v>
      </c>
      <c r="AI103" s="422">
        <v>36820890.16584</v>
      </c>
      <c r="AJ103" s="422">
        <v>5432636.2599999998</v>
      </c>
      <c r="AK103" s="422">
        <v>31388253.905839998</v>
      </c>
      <c r="AL103" s="422">
        <v>37236215.205839999</v>
      </c>
      <c r="AM103" s="422">
        <v>429698.24</v>
      </c>
      <c r="AN103" s="422">
        <v>429698.24</v>
      </c>
      <c r="AO103" s="422">
        <v>447152.14</v>
      </c>
      <c r="AP103" s="422">
        <v>447152.14</v>
      </c>
      <c r="AQ103" s="422">
        <v>263470.68</v>
      </c>
      <c r="AR103" s="422">
        <v>263470.68</v>
      </c>
      <c r="AS103" s="422">
        <v>274275.46999999997</v>
      </c>
      <c r="AT103" s="422">
        <v>274275.46999999997</v>
      </c>
      <c r="AU103" s="422">
        <v>329961.71000000002</v>
      </c>
      <c r="AV103" s="422">
        <v>2981291.32</v>
      </c>
      <c r="AW103" s="422">
        <v>1244009.8400000001</v>
      </c>
      <c r="AX103" s="422">
        <v>471780.42</v>
      </c>
      <c r="AY103" s="422">
        <v>7856236.3499999996</v>
      </c>
      <c r="AZ103" s="422">
        <v>81975381.640000001</v>
      </c>
      <c r="BA103" s="422">
        <v>279917.49</v>
      </c>
      <c r="BB103" s="422">
        <v>38428.910000000003</v>
      </c>
      <c r="BC103" s="422">
        <v>1478990.77</v>
      </c>
    </row>
    <row r="104" spans="1:55">
      <c r="A104" s="425"/>
      <c r="B104" s="425" t="s">
        <v>6111</v>
      </c>
      <c r="C104">
        <v>69</v>
      </c>
      <c r="D104" s="422">
        <v>1266952.78</v>
      </c>
      <c r="E104" s="422">
        <v>944578.13</v>
      </c>
      <c r="F104" s="423">
        <v>0.74555117200184795</v>
      </c>
      <c r="G104">
        <v>1</v>
      </c>
      <c r="H104" s="422">
        <v>16412.93</v>
      </c>
      <c r="I104" s="422">
        <v>817882.86</v>
      </c>
      <c r="J104" s="422">
        <v>834295.79</v>
      </c>
      <c r="K104" s="424">
        <v>1.0764499999999999</v>
      </c>
      <c r="L104" s="422">
        <v>269621.56</v>
      </c>
      <c r="M104" s="422">
        <v>81043.95</v>
      </c>
      <c r="N104" s="422">
        <v>29898.09</v>
      </c>
      <c r="O104" s="422">
        <v>10449.700000000001</v>
      </c>
      <c r="P104" s="422">
        <v>10267.549999999999</v>
      </c>
      <c r="Q104" s="422">
        <v>25165.52</v>
      </c>
      <c r="R104" s="422">
        <v>5540.96</v>
      </c>
      <c r="S104" s="422">
        <v>11444.75</v>
      </c>
      <c r="T104" s="422">
        <v>10866.5</v>
      </c>
      <c r="U104" s="422">
        <v>7629.83</v>
      </c>
      <c r="V104" s="422">
        <v>15930.9</v>
      </c>
      <c r="W104" s="422">
        <v>13793.19</v>
      </c>
      <c r="X104" s="422">
        <v>13733.13</v>
      </c>
      <c r="Y104" s="422">
        <v>505385.63</v>
      </c>
      <c r="Z104" s="422">
        <v>6210</v>
      </c>
      <c r="AA104" s="422">
        <v>8625</v>
      </c>
      <c r="AB104" s="422">
        <v>23529</v>
      </c>
      <c r="AC104" s="422">
        <v>2346</v>
      </c>
      <c r="AD104" s="422">
        <v>39399</v>
      </c>
      <c r="AE104" s="422">
        <v>55241</v>
      </c>
      <c r="AF104" s="422">
        <v>109227</v>
      </c>
      <c r="AG104" s="422">
        <v>73968</v>
      </c>
      <c r="AH104" s="422">
        <v>220618.962</v>
      </c>
      <c r="AI104" s="422">
        <v>539163.96200000006</v>
      </c>
      <c r="AJ104" s="422">
        <v>74096.34</v>
      </c>
      <c r="AK104" s="422">
        <v>465067.62199999997</v>
      </c>
      <c r="AL104" s="422">
        <v>544828.62199999997</v>
      </c>
      <c r="AM104" s="422">
        <v>20778.439999999999</v>
      </c>
      <c r="AN104" s="422">
        <v>20778.439999999999</v>
      </c>
      <c r="AO104" s="422">
        <v>21609.58</v>
      </c>
      <c r="AP104" s="422">
        <v>21609.58</v>
      </c>
      <c r="AQ104" s="422">
        <v>13298.2</v>
      </c>
      <c r="AR104" s="422">
        <v>13298.2</v>
      </c>
      <c r="AS104" s="422">
        <v>13298.2</v>
      </c>
      <c r="AT104" s="422">
        <v>13298.2</v>
      </c>
      <c r="AU104" s="422">
        <v>16622.75</v>
      </c>
      <c r="AV104" s="422">
        <v>39894.61</v>
      </c>
      <c r="AW104" s="422">
        <v>16646.91</v>
      </c>
      <c r="AX104" s="422">
        <v>5605.31</v>
      </c>
      <c r="AY104" s="422">
        <v>216738.42</v>
      </c>
      <c r="AZ104" s="422">
        <v>1266952.78</v>
      </c>
      <c r="BA104" s="422">
        <v>35363.57</v>
      </c>
      <c r="BB104" s="422">
        <v>14028.12</v>
      </c>
      <c r="BC104" s="422">
        <v>15971.02</v>
      </c>
    </row>
    <row r="105" spans="1:55">
      <c r="A105" s="425"/>
      <c r="B105" s="425" t="s">
        <v>6112</v>
      </c>
      <c r="C105">
        <v>3238</v>
      </c>
      <c r="D105" s="422">
        <v>59062312.68</v>
      </c>
      <c r="E105" s="422">
        <v>29649376.93</v>
      </c>
      <c r="F105" s="423">
        <v>0.50200162480329102</v>
      </c>
      <c r="G105">
        <v>1</v>
      </c>
      <c r="H105" s="422">
        <v>5729906.4299999997</v>
      </c>
      <c r="I105" s="422">
        <v>23743145.670000002</v>
      </c>
      <c r="J105" s="422">
        <v>29473052.100000001</v>
      </c>
      <c r="K105" s="424">
        <v>1.0764499999999999</v>
      </c>
      <c r="L105" s="422">
        <v>12540017.58</v>
      </c>
      <c r="M105" s="422">
        <v>3422774.57</v>
      </c>
      <c r="N105" s="422">
        <v>1379492.56</v>
      </c>
      <c r="O105" s="422">
        <v>526446.39</v>
      </c>
      <c r="P105" s="422">
        <v>490630.11</v>
      </c>
      <c r="Q105" s="422">
        <v>1074427.1299999999</v>
      </c>
      <c r="R105" s="422">
        <v>297826.69</v>
      </c>
      <c r="S105" s="422">
        <v>530967.12</v>
      </c>
      <c r="T105" s="422">
        <v>565058.22</v>
      </c>
      <c r="U105" s="422">
        <v>373861.89</v>
      </c>
      <c r="V105" s="422">
        <v>828406.81</v>
      </c>
      <c r="W105" s="422">
        <v>717246.38</v>
      </c>
      <c r="X105" s="422">
        <v>637134.17000000004</v>
      </c>
      <c r="Y105" s="422">
        <v>23384289.620000001</v>
      </c>
      <c r="Z105" s="422">
        <v>291420</v>
      </c>
      <c r="AA105" s="422">
        <v>404750</v>
      </c>
      <c r="AB105" s="422">
        <v>1104158</v>
      </c>
      <c r="AC105" s="422">
        <v>110092</v>
      </c>
      <c r="AD105" s="422">
        <v>1848898</v>
      </c>
      <c r="AE105" s="422">
        <v>2034240</v>
      </c>
      <c r="AF105" s="422">
        <v>5125754</v>
      </c>
      <c r="AG105" s="422">
        <v>3471136</v>
      </c>
      <c r="AH105" s="422">
        <v>10387241.073000001</v>
      </c>
      <c r="AI105" s="422">
        <v>24777689.072999999</v>
      </c>
      <c r="AJ105" s="422">
        <v>3477158.68</v>
      </c>
      <c r="AK105" s="422">
        <v>21300530.392999999</v>
      </c>
      <c r="AL105" s="422">
        <v>25043517.853</v>
      </c>
      <c r="AM105" s="422">
        <v>999858.78</v>
      </c>
      <c r="AN105" s="422">
        <v>999858.78</v>
      </c>
      <c r="AO105" s="422">
        <v>1041415.67</v>
      </c>
      <c r="AP105" s="422">
        <v>1041415.67</v>
      </c>
      <c r="AQ105" s="422">
        <v>664910.24</v>
      </c>
      <c r="AR105" s="422">
        <v>664910.24</v>
      </c>
      <c r="AS105" s="422">
        <v>692337.79</v>
      </c>
      <c r="AT105" s="422">
        <v>692337.79</v>
      </c>
      <c r="AU105" s="422">
        <v>831137.8</v>
      </c>
      <c r="AV105" s="422">
        <v>1908292.41</v>
      </c>
      <c r="AW105" s="422">
        <v>796277.27</v>
      </c>
      <c r="AX105" s="422">
        <v>301752.62</v>
      </c>
      <c r="AY105" s="422">
        <v>10634505.060000001</v>
      </c>
      <c r="AZ105" s="422">
        <v>59062312.68</v>
      </c>
      <c r="BA105" s="422">
        <v>2964090.9</v>
      </c>
      <c r="BB105" s="422">
        <v>1321631.75</v>
      </c>
      <c r="BC105" s="422">
        <v>1404479.77</v>
      </c>
    </row>
    <row r="106" spans="1:55">
      <c r="A106" s="425" t="s">
        <v>3077</v>
      </c>
      <c r="B106" s="425" t="s">
        <v>6113</v>
      </c>
      <c r="C106">
        <v>196.75</v>
      </c>
      <c r="D106" s="422">
        <v>3103112.69</v>
      </c>
      <c r="E106" s="422">
        <v>8727797.2200000007</v>
      </c>
      <c r="F106" s="423">
        <v>2.8125943502232298</v>
      </c>
      <c r="G106">
        <v>4</v>
      </c>
      <c r="H106" s="422">
        <v>207.92</v>
      </c>
      <c r="I106" s="422">
        <v>270457.64</v>
      </c>
      <c r="J106" s="422">
        <v>270665.56</v>
      </c>
      <c r="K106" s="424">
        <v>1.0764499999999999</v>
      </c>
      <c r="L106" s="422">
        <v>742087.25</v>
      </c>
      <c r="M106" s="422">
        <v>148417.44</v>
      </c>
      <c r="N106" s="422">
        <v>76414.5</v>
      </c>
      <c r="O106" s="422">
        <v>33086.69</v>
      </c>
      <c r="P106" s="422">
        <v>27342.959999999999</v>
      </c>
      <c r="Q106" s="422">
        <v>44088.52</v>
      </c>
      <c r="R106" s="422">
        <v>17315.5</v>
      </c>
      <c r="S106" s="422">
        <v>29825.71</v>
      </c>
      <c r="T106" s="422">
        <v>38032.76</v>
      </c>
      <c r="U106" s="422">
        <v>22542.69</v>
      </c>
      <c r="V106" s="422">
        <v>55758.15</v>
      </c>
      <c r="W106" s="422">
        <v>48276.19</v>
      </c>
      <c r="X106" s="422">
        <v>35789.370000000003</v>
      </c>
      <c r="Y106" s="422">
        <v>1318977.73</v>
      </c>
      <c r="Z106" s="422">
        <v>17145</v>
      </c>
      <c r="AA106" s="422">
        <v>24593.75</v>
      </c>
      <c r="AB106" s="422">
        <v>67091.75</v>
      </c>
      <c r="AC106" s="422">
        <v>6689.5</v>
      </c>
      <c r="AD106" s="422">
        <v>56172.12</v>
      </c>
      <c r="AE106" s="422">
        <v>35902.5</v>
      </c>
      <c r="AF106" s="422">
        <v>311455.25</v>
      </c>
      <c r="AG106" s="422">
        <v>210916</v>
      </c>
      <c r="AH106" s="422">
        <v>557321.91150000005</v>
      </c>
      <c r="AI106" s="422">
        <v>1287287.7815</v>
      </c>
      <c r="AJ106" s="422">
        <v>211281.95</v>
      </c>
      <c r="AK106" s="422">
        <v>1076005.8315000001</v>
      </c>
      <c r="AL106" s="422">
        <v>1303440.2815</v>
      </c>
      <c r="AM106" s="422">
        <v>44881.440000000002</v>
      </c>
      <c r="AN106" s="422">
        <v>44881.440000000002</v>
      </c>
      <c r="AO106" s="422">
        <v>47374.85</v>
      </c>
      <c r="AP106" s="422">
        <v>47374.85</v>
      </c>
      <c r="AQ106" s="422">
        <v>21609.58</v>
      </c>
      <c r="AR106" s="422">
        <v>21609.58</v>
      </c>
      <c r="AS106" s="422">
        <v>22440.720000000001</v>
      </c>
      <c r="AT106" s="422">
        <v>22440.720000000001</v>
      </c>
      <c r="AU106" s="422">
        <v>26596.400000000001</v>
      </c>
      <c r="AV106" s="422">
        <v>115528.15</v>
      </c>
      <c r="AW106" s="422">
        <v>48206.68</v>
      </c>
      <c r="AX106" s="422">
        <v>17750.150000000001</v>
      </c>
      <c r="AY106" s="422">
        <v>480694.56</v>
      </c>
      <c r="AZ106" s="422">
        <v>3103112.69</v>
      </c>
      <c r="BA106" s="422">
        <v>145636.82999999999</v>
      </c>
      <c r="BB106" s="422">
        <v>81.849999999999994</v>
      </c>
      <c r="BC106" s="422">
        <v>64637.18</v>
      </c>
    </row>
    <row r="107" spans="1:55">
      <c r="A107" s="425" t="s">
        <v>2887</v>
      </c>
      <c r="B107" s="425" t="s">
        <v>6114</v>
      </c>
      <c r="C107">
        <v>402.8</v>
      </c>
      <c r="D107" s="422">
        <v>6683010.9900000002</v>
      </c>
      <c r="E107" s="422">
        <v>5884795.4000000004</v>
      </c>
      <c r="F107" s="423">
        <v>0.88056048520728203</v>
      </c>
      <c r="G107">
        <v>2</v>
      </c>
      <c r="H107" s="422">
        <v>10227.85</v>
      </c>
      <c r="I107" s="422">
        <v>562993.77</v>
      </c>
      <c r="J107" s="422">
        <v>573221.62</v>
      </c>
      <c r="K107" s="424">
        <v>1.0764499999999999</v>
      </c>
      <c r="L107" s="422">
        <v>1534592.33</v>
      </c>
      <c r="M107" s="422">
        <v>306918.45</v>
      </c>
      <c r="N107" s="422">
        <v>158343.45000000001</v>
      </c>
      <c r="O107" s="422">
        <v>69324.490000000005</v>
      </c>
      <c r="P107" s="422">
        <v>58251.18</v>
      </c>
      <c r="Q107" s="422">
        <v>95663.78</v>
      </c>
      <c r="R107" s="422">
        <v>36016.25</v>
      </c>
      <c r="S107" s="422">
        <v>61732.29</v>
      </c>
      <c r="T107" s="422">
        <v>79687.69</v>
      </c>
      <c r="U107" s="422">
        <v>46125.81</v>
      </c>
      <c r="V107" s="422">
        <v>116826.6</v>
      </c>
      <c r="W107" s="422">
        <v>101150.13</v>
      </c>
      <c r="X107" s="422">
        <v>74075.69</v>
      </c>
      <c r="Y107" s="422">
        <v>2738708.14</v>
      </c>
      <c r="Z107" s="422">
        <v>35847</v>
      </c>
      <c r="AA107" s="422">
        <v>50350</v>
      </c>
      <c r="AB107" s="422">
        <v>137354.79999999999</v>
      </c>
      <c r="AC107" s="422">
        <v>13695.2</v>
      </c>
      <c r="AD107" s="422">
        <v>229998.8</v>
      </c>
      <c r="AE107" s="422">
        <v>79087.100000000006</v>
      </c>
      <c r="AF107" s="422">
        <v>637632.4</v>
      </c>
      <c r="AG107" s="422">
        <v>431801.59999999998</v>
      </c>
      <c r="AH107" s="422">
        <v>1185995.2164</v>
      </c>
      <c r="AI107" s="422">
        <v>2801762.1164000002</v>
      </c>
      <c r="AJ107" s="422">
        <v>432550.8</v>
      </c>
      <c r="AK107" s="422">
        <v>2369211.3163999999</v>
      </c>
      <c r="AL107" s="422">
        <v>2834830.6164000002</v>
      </c>
      <c r="AM107" s="422">
        <v>102229.95</v>
      </c>
      <c r="AN107" s="422">
        <v>102229.95</v>
      </c>
      <c r="AO107" s="422">
        <v>106385.63</v>
      </c>
      <c r="AP107" s="422">
        <v>106385.63</v>
      </c>
      <c r="AQ107" s="422">
        <v>59841.919999999998</v>
      </c>
      <c r="AR107" s="422">
        <v>59841.919999999998</v>
      </c>
      <c r="AS107" s="422">
        <v>62335.33</v>
      </c>
      <c r="AT107" s="422">
        <v>62335.33</v>
      </c>
      <c r="AU107" s="422">
        <v>74802.399999999994</v>
      </c>
      <c r="AV107" s="422">
        <v>236874.27</v>
      </c>
      <c r="AW107" s="422">
        <v>98841.03</v>
      </c>
      <c r="AX107" s="422">
        <v>37368.74</v>
      </c>
      <c r="AY107" s="422">
        <v>1109472.1000000001</v>
      </c>
      <c r="AZ107" s="422">
        <v>6683010.9900000002</v>
      </c>
      <c r="BA107" s="422">
        <v>213464.67</v>
      </c>
      <c r="BB107" s="422">
        <v>16186.85</v>
      </c>
      <c r="BC107" s="422">
        <v>122082.17</v>
      </c>
    </row>
    <row r="108" spans="1:55">
      <c r="A108" s="425" t="s">
        <v>2736</v>
      </c>
      <c r="B108" s="425" t="s">
        <v>6115</v>
      </c>
      <c r="C108">
        <v>1052.79</v>
      </c>
      <c r="D108" s="422">
        <v>17597651.109999999</v>
      </c>
      <c r="E108" s="422">
        <v>14343979.890000001</v>
      </c>
      <c r="F108" s="423">
        <v>0.81510764137430403</v>
      </c>
      <c r="G108">
        <v>2</v>
      </c>
      <c r="H108" s="422">
        <v>29535.57</v>
      </c>
      <c r="I108" s="422">
        <v>1403149.81</v>
      </c>
      <c r="J108" s="422">
        <v>1432685.38</v>
      </c>
      <c r="K108" s="424">
        <v>1.0764499999999999</v>
      </c>
      <c r="L108" s="422">
        <v>4004277.62</v>
      </c>
      <c r="M108" s="422">
        <v>800855.51</v>
      </c>
      <c r="N108" s="422">
        <v>414371.44</v>
      </c>
      <c r="O108" s="422">
        <v>183552.36</v>
      </c>
      <c r="P108" s="422">
        <v>153578.85999999999</v>
      </c>
      <c r="Q108" s="422">
        <v>251221.42</v>
      </c>
      <c r="R108" s="422">
        <v>96274.21</v>
      </c>
      <c r="S108" s="422">
        <v>161960.57</v>
      </c>
      <c r="T108" s="422">
        <v>210991.29</v>
      </c>
      <c r="U108" s="422">
        <v>121383.73</v>
      </c>
      <c r="V108" s="422">
        <v>309324.96999999997</v>
      </c>
      <c r="W108" s="422">
        <v>267817.96000000002</v>
      </c>
      <c r="X108" s="422">
        <v>194344.65</v>
      </c>
      <c r="Y108" s="422">
        <v>7169954.5899999999</v>
      </c>
      <c r="Z108" s="422">
        <v>93506.4</v>
      </c>
      <c r="AA108" s="422">
        <v>131598.75</v>
      </c>
      <c r="AB108" s="422">
        <v>359001.39</v>
      </c>
      <c r="AC108" s="422">
        <v>35794.86</v>
      </c>
      <c r="AD108" s="422">
        <v>601143.09</v>
      </c>
      <c r="AE108" s="422">
        <v>206302.32</v>
      </c>
      <c r="AF108" s="422">
        <v>1666566.57</v>
      </c>
      <c r="AG108" s="422">
        <v>1128590.8799999999</v>
      </c>
      <c r="AH108" s="422">
        <v>3128072.30082</v>
      </c>
      <c r="AI108" s="422">
        <v>7350576.5608200002</v>
      </c>
      <c r="AJ108" s="422">
        <v>1130549.06</v>
      </c>
      <c r="AK108" s="422">
        <v>6220027.5008199997</v>
      </c>
      <c r="AL108" s="422">
        <v>7437007.03082</v>
      </c>
      <c r="AM108" s="422">
        <v>266795.23</v>
      </c>
      <c r="AN108" s="422">
        <v>266795.23</v>
      </c>
      <c r="AO108" s="422">
        <v>277600.02</v>
      </c>
      <c r="AP108" s="422">
        <v>277600.02</v>
      </c>
      <c r="AQ108" s="422">
        <v>173707.8</v>
      </c>
      <c r="AR108" s="422">
        <v>173707.8</v>
      </c>
      <c r="AS108" s="422">
        <v>180356.9</v>
      </c>
      <c r="AT108" s="422">
        <v>180356.9</v>
      </c>
      <c r="AU108" s="422">
        <v>216926.96</v>
      </c>
      <c r="AV108" s="422">
        <v>620028.80000000005</v>
      </c>
      <c r="AW108" s="422">
        <v>258720.75</v>
      </c>
      <c r="AX108" s="422">
        <v>98092.95</v>
      </c>
      <c r="AY108" s="422">
        <v>2990689.36</v>
      </c>
      <c r="AZ108" s="422">
        <v>17597651.109999999</v>
      </c>
      <c r="BA108" s="422">
        <v>434378.27</v>
      </c>
      <c r="BB108" s="422">
        <v>57266.19</v>
      </c>
      <c r="BC108" s="422">
        <v>322703.71000000002</v>
      </c>
    </row>
    <row r="109" spans="1:55">
      <c r="A109" s="425" t="s">
        <v>3117</v>
      </c>
      <c r="B109" s="425" t="s">
        <v>6116</v>
      </c>
      <c r="C109">
        <v>1279.25</v>
      </c>
      <c r="D109" s="422">
        <v>22978726.84</v>
      </c>
      <c r="E109" s="422">
        <v>16594390.640000001</v>
      </c>
      <c r="F109" s="423">
        <v>0.72216318839360005</v>
      </c>
      <c r="G109">
        <v>1</v>
      </c>
      <c r="H109" s="422">
        <v>391343.35999999999</v>
      </c>
      <c r="I109" s="422">
        <v>4256936.7699999996</v>
      </c>
      <c r="J109" s="422">
        <v>4648280.13</v>
      </c>
      <c r="K109" s="424">
        <v>1.0764499999999999</v>
      </c>
      <c r="L109" s="422">
        <v>5052022.9000000004</v>
      </c>
      <c r="M109" s="422">
        <v>1010404.57</v>
      </c>
      <c r="N109" s="422">
        <v>503390.39</v>
      </c>
      <c r="O109" s="422">
        <v>222941.28</v>
      </c>
      <c r="P109" s="422">
        <v>205766.37</v>
      </c>
      <c r="Q109" s="422">
        <v>305292.26</v>
      </c>
      <c r="R109" s="422">
        <v>117745.43</v>
      </c>
      <c r="S109" s="422">
        <v>196641.64</v>
      </c>
      <c r="T109" s="422">
        <v>256268.39</v>
      </c>
      <c r="U109" s="422">
        <v>147741.34</v>
      </c>
      <c r="V109" s="422">
        <v>375703.73</v>
      </c>
      <c r="W109" s="422">
        <v>325289.62</v>
      </c>
      <c r="X109" s="422">
        <v>235960.2</v>
      </c>
      <c r="Y109" s="422">
        <v>8955168.1199999992</v>
      </c>
      <c r="Z109" s="422">
        <v>113895</v>
      </c>
      <c r="AA109" s="422">
        <v>159906.25</v>
      </c>
      <c r="AB109" s="422">
        <v>436224.25</v>
      </c>
      <c r="AC109" s="422">
        <v>43494.5</v>
      </c>
      <c r="AD109" s="422">
        <v>730451.75</v>
      </c>
      <c r="AE109" s="422">
        <v>251825.5</v>
      </c>
      <c r="AF109" s="422">
        <v>2025052.75</v>
      </c>
      <c r="AG109" s="422">
        <v>1371356</v>
      </c>
      <c r="AH109" s="422">
        <v>4144245.6765000001</v>
      </c>
      <c r="AI109" s="422">
        <v>9276451.6765000001</v>
      </c>
      <c r="AJ109" s="422">
        <v>1373735.4</v>
      </c>
      <c r="AK109" s="422">
        <v>7902716.2764999997</v>
      </c>
      <c r="AL109" s="422">
        <v>9381473.7465000004</v>
      </c>
      <c r="AM109" s="422">
        <v>433853.93</v>
      </c>
      <c r="AN109" s="422">
        <v>433853.93</v>
      </c>
      <c r="AO109" s="422">
        <v>452138.96</v>
      </c>
      <c r="AP109" s="422">
        <v>452138.96</v>
      </c>
      <c r="AQ109" s="422">
        <v>315832.36</v>
      </c>
      <c r="AR109" s="422">
        <v>315832.36</v>
      </c>
      <c r="AS109" s="422">
        <v>328299.43</v>
      </c>
      <c r="AT109" s="422">
        <v>328299.43</v>
      </c>
      <c r="AU109" s="422">
        <v>394790.45</v>
      </c>
      <c r="AV109" s="422">
        <v>753841.99</v>
      </c>
      <c r="AW109" s="422">
        <v>314557.26</v>
      </c>
      <c r="AX109" s="422">
        <v>118645.77</v>
      </c>
      <c r="AY109" s="422">
        <v>4642084.83</v>
      </c>
      <c r="AZ109" s="422">
        <v>22978726.84</v>
      </c>
      <c r="BA109" s="422">
        <v>1730708.4</v>
      </c>
      <c r="BB109" s="422">
        <v>302034.81</v>
      </c>
      <c r="BC109" s="422">
        <v>590500.18999999994</v>
      </c>
    </row>
    <row r="110" spans="1:55">
      <c r="A110" s="425" t="s">
        <v>2555</v>
      </c>
      <c r="B110" s="425" t="s">
        <v>6117</v>
      </c>
      <c r="C110">
        <v>2147.4699999999998</v>
      </c>
      <c r="D110" s="422">
        <v>39701423.5</v>
      </c>
      <c r="E110" s="422">
        <v>50121313.75</v>
      </c>
      <c r="F110" s="423">
        <v>1.2624563386247301</v>
      </c>
      <c r="G110">
        <v>4</v>
      </c>
      <c r="H110" s="422">
        <v>2660.15</v>
      </c>
      <c r="I110" s="422">
        <v>6512575.6100000003</v>
      </c>
      <c r="J110" s="422">
        <v>6515235.7599999998</v>
      </c>
      <c r="K110" s="424">
        <v>1.0764499999999999</v>
      </c>
      <c r="L110" s="422">
        <v>8589935.7100000009</v>
      </c>
      <c r="M110" s="422">
        <v>1717987.13</v>
      </c>
      <c r="N110" s="422">
        <v>845286.22</v>
      </c>
      <c r="O110" s="422">
        <v>374982.52</v>
      </c>
      <c r="P110" s="422">
        <v>366211.88</v>
      </c>
      <c r="Q110" s="422">
        <v>507434</v>
      </c>
      <c r="R110" s="422">
        <v>197396.76</v>
      </c>
      <c r="S110" s="422">
        <v>330510.55</v>
      </c>
      <c r="T110" s="422">
        <v>431038</v>
      </c>
      <c r="U110" s="422">
        <v>247622.81</v>
      </c>
      <c r="V110" s="422">
        <v>631925.69999999995</v>
      </c>
      <c r="W110" s="422">
        <v>547130.25</v>
      </c>
      <c r="X110" s="422">
        <v>396596.25</v>
      </c>
      <c r="Y110" s="422">
        <v>15184057.779999999</v>
      </c>
      <c r="Z110" s="422">
        <v>191172.6</v>
      </c>
      <c r="AA110" s="422">
        <v>268433.75</v>
      </c>
      <c r="AB110" s="422">
        <v>732287.27</v>
      </c>
      <c r="AC110" s="422">
        <v>73013.98</v>
      </c>
      <c r="AD110" s="422">
        <v>613102.68000000005</v>
      </c>
      <c r="AE110" s="422">
        <v>416381.9</v>
      </c>
      <c r="AF110" s="422">
        <v>3399445.01</v>
      </c>
      <c r="AG110" s="422">
        <v>2302087.84</v>
      </c>
      <c r="AH110" s="422">
        <v>7333074.6612600004</v>
      </c>
      <c r="AI110" s="422">
        <v>15328999.691260001</v>
      </c>
      <c r="AJ110" s="422">
        <v>2306082.13</v>
      </c>
      <c r="AK110" s="422">
        <v>13022917.56126</v>
      </c>
      <c r="AL110" s="422">
        <v>15505299.661259999</v>
      </c>
      <c r="AM110" s="422">
        <v>770464.74</v>
      </c>
      <c r="AN110" s="422">
        <v>770464.74</v>
      </c>
      <c r="AO110" s="422">
        <v>802047.98</v>
      </c>
      <c r="AP110" s="422">
        <v>802047.98</v>
      </c>
      <c r="AQ110" s="422">
        <v>726414.44</v>
      </c>
      <c r="AR110" s="422">
        <v>726414.44</v>
      </c>
      <c r="AS110" s="422">
        <v>756335.4</v>
      </c>
      <c r="AT110" s="422">
        <v>756335.4</v>
      </c>
      <c r="AU110" s="422">
        <v>907602.48</v>
      </c>
      <c r="AV110" s="422">
        <v>1265822.8799999999</v>
      </c>
      <c r="AW110" s="422">
        <v>528192.63</v>
      </c>
      <c r="AX110" s="422">
        <v>199922.79</v>
      </c>
      <c r="AY110" s="422">
        <v>9012065.9000000004</v>
      </c>
      <c r="AZ110" s="422">
        <v>39701423.5</v>
      </c>
      <c r="BA110" s="422">
        <v>3438169.88</v>
      </c>
      <c r="BB110" s="422">
        <v>344453.72</v>
      </c>
      <c r="BC110" s="422">
        <v>1046123.86</v>
      </c>
    </row>
    <row r="111" spans="1:55">
      <c r="A111" s="425" t="s">
        <v>2113</v>
      </c>
      <c r="B111" s="425" t="s">
        <v>6118</v>
      </c>
      <c r="C111">
        <v>1190.96</v>
      </c>
      <c r="D111" s="422">
        <v>20242169.449999999</v>
      </c>
      <c r="E111" s="422">
        <v>18917845.149999999</v>
      </c>
      <c r="F111" s="423">
        <v>0.93457597006727899</v>
      </c>
      <c r="G111">
        <v>3</v>
      </c>
      <c r="H111" s="422">
        <v>26501.51</v>
      </c>
      <c r="I111" s="422">
        <v>4761956.99</v>
      </c>
      <c r="J111" s="422">
        <v>4788458.5</v>
      </c>
      <c r="K111" s="424">
        <v>1.0764499999999999</v>
      </c>
      <c r="L111" s="422">
        <v>4643953.68</v>
      </c>
      <c r="M111" s="422">
        <v>928790.73</v>
      </c>
      <c r="N111" s="422">
        <v>467940.37</v>
      </c>
      <c r="O111" s="422">
        <v>207185.72</v>
      </c>
      <c r="P111" s="422">
        <v>182139.85</v>
      </c>
      <c r="Q111" s="422">
        <v>280336.49</v>
      </c>
      <c r="R111" s="422">
        <v>109433.99</v>
      </c>
      <c r="S111" s="422">
        <v>183116.02</v>
      </c>
      <c r="T111" s="422">
        <v>238157.55</v>
      </c>
      <c r="U111" s="422">
        <v>137337.01999999999</v>
      </c>
      <c r="V111" s="422">
        <v>349152.23</v>
      </c>
      <c r="W111" s="422">
        <v>302300.96000000002</v>
      </c>
      <c r="X111" s="422">
        <v>219730.14</v>
      </c>
      <c r="Y111" s="422">
        <v>8249574.75</v>
      </c>
      <c r="Z111" s="422">
        <v>105912</v>
      </c>
      <c r="AA111" s="422">
        <v>148870</v>
      </c>
      <c r="AB111" s="422">
        <v>406117.36</v>
      </c>
      <c r="AC111" s="422">
        <v>40492.639999999999</v>
      </c>
      <c r="AD111" s="422">
        <v>340019.08</v>
      </c>
      <c r="AE111" s="422">
        <v>230226.08</v>
      </c>
      <c r="AF111" s="422">
        <v>1885289.68</v>
      </c>
      <c r="AG111" s="422">
        <v>1276709.1200000001</v>
      </c>
      <c r="AH111" s="422">
        <v>3684547.4836800001</v>
      </c>
      <c r="AI111" s="422">
        <v>8118183.4436799996</v>
      </c>
      <c r="AJ111" s="422">
        <v>1278924.3</v>
      </c>
      <c r="AK111" s="422">
        <v>6839259.1436799997</v>
      </c>
      <c r="AL111" s="422">
        <v>8215957.2036800003</v>
      </c>
      <c r="AM111" s="422">
        <v>354064.7</v>
      </c>
      <c r="AN111" s="422">
        <v>354064.7</v>
      </c>
      <c r="AO111" s="422">
        <v>369025.18</v>
      </c>
      <c r="AP111" s="422">
        <v>369025.18</v>
      </c>
      <c r="AQ111" s="422">
        <v>229394.03</v>
      </c>
      <c r="AR111" s="422">
        <v>229394.03</v>
      </c>
      <c r="AS111" s="422">
        <v>239367.67999999999</v>
      </c>
      <c r="AT111" s="422">
        <v>239367.67999999999</v>
      </c>
      <c r="AU111" s="422">
        <v>287573.68</v>
      </c>
      <c r="AV111" s="422">
        <v>701480.31</v>
      </c>
      <c r="AW111" s="422">
        <v>292708.19</v>
      </c>
      <c r="AX111" s="422">
        <v>111172.02</v>
      </c>
      <c r="AY111" s="422">
        <v>3776637.38</v>
      </c>
      <c r="AZ111" s="422">
        <v>20242169.449999999</v>
      </c>
      <c r="BA111" s="422">
        <v>1360277.65</v>
      </c>
      <c r="BB111" s="422">
        <v>132279.28</v>
      </c>
      <c r="BC111" s="422">
        <v>445460.1</v>
      </c>
    </row>
    <row r="112" spans="1:55">
      <c r="A112" s="425" t="s">
        <v>3004</v>
      </c>
      <c r="B112" s="425" t="s">
        <v>6119</v>
      </c>
      <c r="C112">
        <v>483.73</v>
      </c>
      <c r="D112" s="422">
        <v>9049894.0500000007</v>
      </c>
      <c r="E112" s="422">
        <v>12858069.449999999</v>
      </c>
      <c r="F112" s="423">
        <v>1.4207977882348799</v>
      </c>
      <c r="G112">
        <v>4</v>
      </c>
      <c r="H112" s="422">
        <v>606.37</v>
      </c>
      <c r="I112" s="422">
        <v>1643634.46</v>
      </c>
      <c r="J112" s="422">
        <v>1644240.83</v>
      </c>
      <c r="K112" s="424">
        <v>1.0764499999999999</v>
      </c>
      <c r="L112" s="422">
        <v>1974960.45</v>
      </c>
      <c r="M112" s="422">
        <v>394992.08</v>
      </c>
      <c r="N112" s="422">
        <v>189854.59</v>
      </c>
      <c r="O112" s="422">
        <v>83504.509999999995</v>
      </c>
      <c r="P112" s="422">
        <v>83883.47</v>
      </c>
      <c r="Q112" s="422">
        <v>113964.68</v>
      </c>
      <c r="R112" s="422">
        <v>43635.07</v>
      </c>
      <c r="S112" s="422">
        <v>74217.48</v>
      </c>
      <c r="T112" s="422">
        <v>95987.45</v>
      </c>
      <c r="U112" s="422">
        <v>55489.7</v>
      </c>
      <c r="V112" s="422">
        <v>140722.95000000001</v>
      </c>
      <c r="W112" s="422">
        <v>121839.93</v>
      </c>
      <c r="X112" s="422">
        <v>89057.29</v>
      </c>
      <c r="Y112" s="422">
        <v>3462109.65</v>
      </c>
      <c r="Z112" s="422">
        <v>43018.2</v>
      </c>
      <c r="AA112" s="422">
        <v>60466.25</v>
      </c>
      <c r="AB112" s="422">
        <v>164951.93</v>
      </c>
      <c r="AC112" s="422">
        <v>16446.82</v>
      </c>
      <c r="AD112" s="422">
        <v>138104.91</v>
      </c>
      <c r="AE112" s="422">
        <v>93882.14</v>
      </c>
      <c r="AF112" s="422">
        <v>765744.59</v>
      </c>
      <c r="AG112" s="422">
        <v>518558.56</v>
      </c>
      <c r="AH112" s="422">
        <v>1674807.3983400001</v>
      </c>
      <c r="AI112" s="422">
        <v>3475980.7983400002</v>
      </c>
      <c r="AJ112" s="422">
        <v>519458.29</v>
      </c>
      <c r="AK112" s="422">
        <v>2956522.5083400002</v>
      </c>
      <c r="AL112" s="422">
        <v>3515693.3783399998</v>
      </c>
      <c r="AM112" s="422">
        <v>204459.9</v>
      </c>
      <c r="AN112" s="422">
        <v>204459.9</v>
      </c>
      <c r="AO112" s="422">
        <v>212771.27</v>
      </c>
      <c r="AP112" s="422">
        <v>212771.27</v>
      </c>
      <c r="AQ112" s="422">
        <v>147942.53</v>
      </c>
      <c r="AR112" s="422">
        <v>147942.53</v>
      </c>
      <c r="AS112" s="422">
        <v>153760.49</v>
      </c>
      <c r="AT112" s="422">
        <v>153760.49</v>
      </c>
      <c r="AU112" s="422">
        <v>185343.73</v>
      </c>
      <c r="AV112" s="422">
        <v>285080.26</v>
      </c>
      <c r="AW112" s="422">
        <v>118956.05</v>
      </c>
      <c r="AX112" s="422">
        <v>44842.49</v>
      </c>
      <c r="AY112" s="422">
        <v>2072090.91</v>
      </c>
      <c r="AZ112" s="422">
        <v>9049894.0500000007</v>
      </c>
      <c r="BA112" s="422">
        <v>1036429.56</v>
      </c>
      <c r="BB112" s="422">
        <v>88991.93</v>
      </c>
      <c r="BC112" s="422">
        <v>203023.26</v>
      </c>
    </row>
    <row r="113" spans="1:55">
      <c r="A113" s="425" t="s">
        <v>3027</v>
      </c>
      <c r="B113" s="425" t="s">
        <v>6120</v>
      </c>
      <c r="C113">
        <v>700.38</v>
      </c>
      <c r="D113" s="422">
        <v>12610930.59</v>
      </c>
      <c r="E113" s="422">
        <v>8944365.5099999998</v>
      </c>
      <c r="F113" s="423">
        <v>0.709254994797335</v>
      </c>
      <c r="G113">
        <v>1</v>
      </c>
      <c r="H113" s="422">
        <v>291244.65000000002</v>
      </c>
      <c r="I113" s="422">
        <v>4869581.8499999996</v>
      </c>
      <c r="J113" s="422">
        <v>5160826.5</v>
      </c>
      <c r="K113" s="424">
        <v>1.0764499999999999</v>
      </c>
      <c r="L113" s="422">
        <v>2798188.88</v>
      </c>
      <c r="M113" s="422">
        <v>559637.77</v>
      </c>
      <c r="N113" s="422">
        <v>274934.65999999997</v>
      </c>
      <c r="O113" s="422">
        <v>122105.65</v>
      </c>
      <c r="P113" s="422">
        <v>113246.55</v>
      </c>
      <c r="Q113" s="422">
        <v>162212.51</v>
      </c>
      <c r="R113" s="422">
        <v>63721.06</v>
      </c>
      <c r="S113" s="422">
        <v>107858.11</v>
      </c>
      <c r="T113" s="422">
        <v>140359.01</v>
      </c>
      <c r="U113" s="422">
        <v>80460.070000000007</v>
      </c>
      <c r="V113" s="422">
        <v>205774.12</v>
      </c>
      <c r="W113" s="422">
        <v>178162.16</v>
      </c>
      <c r="X113" s="422">
        <v>129424.38</v>
      </c>
      <c r="Y113" s="422">
        <v>4936084.93</v>
      </c>
      <c r="Z113" s="422">
        <v>62336.7</v>
      </c>
      <c r="AA113" s="422">
        <v>87547.5</v>
      </c>
      <c r="AB113" s="422">
        <v>238829.58</v>
      </c>
      <c r="AC113" s="422">
        <v>23812.92</v>
      </c>
      <c r="AD113" s="422">
        <v>399916.98</v>
      </c>
      <c r="AE113" s="422">
        <v>133525.43</v>
      </c>
      <c r="AF113" s="422">
        <v>1108701.54</v>
      </c>
      <c r="AG113" s="422">
        <v>750807.36</v>
      </c>
      <c r="AH113" s="422">
        <v>2276359.3520399998</v>
      </c>
      <c r="AI113" s="422">
        <v>5081837.36204</v>
      </c>
      <c r="AJ113" s="422">
        <v>752110.06</v>
      </c>
      <c r="AK113" s="422">
        <v>4329727.3020400004</v>
      </c>
      <c r="AL113" s="422">
        <v>5139336.1720399996</v>
      </c>
      <c r="AM113" s="422">
        <v>246016.79</v>
      </c>
      <c r="AN113" s="422">
        <v>246016.79</v>
      </c>
      <c r="AO113" s="422">
        <v>255990.44</v>
      </c>
      <c r="AP113" s="422">
        <v>255990.44</v>
      </c>
      <c r="AQ113" s="422">
        <v>165396.42000000001</v>
      </c>
      <c r="AR113" s="422">
        <v>165396.42000000001</v>
      </c>
      <c r="AS113" s="422">
        <v>172045.52</v>
      </c>
      <c r="AT113" s="422">
        <v>172045.52</v>
      </c>
      <c r="AU113" s="422">
        <v>206953.31</v>
      </c>
      <c r="AV113" s="422">
        <v>412244.35</v>
      </c>
      <c r="AW113" s="422">
        <v>172018.08</v>
      </c>
      <c r="AX113" s="422">
        <v>65395.3</v>
      </c>
      <c r="AY113" s="422">
        <v>2535509.38</v>
      </c>
      <c r="AZ113" s="422">
        <v>12610930.59</v>
      </c>
      <c r="BA113" s="422">
        <v>1318511.1200000001</v>
      </c>
      <c r="BB113" s="422">
        <v>289668.83</v>
      </c>
      <c r="BC113" s="422">
        <v>411987.87</v>
      </c>
    </row>
    <row r="114" spans="1:55">
      <c r="A114" s="425" t="s">
        <v>3329</v>
      </c>
      <c r="B114" s="425" t="s">
        <v>6121</v>
      </c>
      <c r="C114">
        <v>594.5</v>
      </c>
      <c r="D114" s="422">
        <v>10413056.060000001</v>
      </c>
      <c r="E114" s="422">
        <v>7420460.75</v>
      </c>
      <c r="F114" s="423">
        <v>0.71261123605244503</v>
      </c>
      <c r="G114">
        <v>1</v>
      </c>
      <c r="H114" s="422">
        <v>197121.86</v>
      </c>
      <c r="I114" s="422">
        <v>1436883.11</v>
      </c>
      <c r="J114" s="422">
        <v>1634004.97</v>
      </c>
      <c r="K114" s="424">
        <v>1.0764499999999999</v>
      </c>
      <c r="L114" s="422">
        <v>2269589.58</v>
      </c>
      <c r="M114" s="422">
        <v>453917.9</v>
      </c>
      <c r="N114" s="422">
        <v>233970.18</v>
      </c>
      <c r="O114" s="422">
        <v>103198.97</v>
      </c>
      <c r="P114" s="422">
        <v>92368.09</v>
      </c>
      <c r="Q114" s="422">
        <v>140584.17000000001</v>
      </c>
      <c r="R114" s="422">
        <v>54716.99</v>
      </c>
      <c r="S114" s="422">
        <v>91211.199999999997</v>
      </c>
      <c r="T114" s="422">
        <v>118626</v>
      </c>
      <c r="U114" s="422">
        <v>68668.509999999995</v>
      </c>
      <c r="V114" s="422">
        <v>173912.32000000001</v>
      </c>
      <c r="W114" s="422">
        <v>150575.76</v>
      </c>
      <c r="X114" s="422">
        <v>109448.91</v>
      </c>
      <c r="Y114" s="422">
        <v>4060788.58</v>
      </c>
      <c r="Z114" s="422">
        <v>52740</v>
      </c>
      <c r="AA114" s="422">
        <v>74312.5</v>
      </c>
      <c r="AB114" s="422">
        <v>202724.5</v>
      </c>
      <c r="AC114" s="422">
        <v>20213</v>
      </c>
      <c r="AD114" s="422">
        <v>339459.5</v>
      </c>
      <c r="AE114" s="422">
        <v>115210</v>
      </c>
      <c r="AF114" s="422">
        <v>941093.5</v>
      </c>
      <c r="AG114" s="422">
        <v>637304</v>
      </c>
      <c r="AH114" s="422">
        <v>1869165.0419999999</v>
      </c>
      <c r="AI114" s="422">
        <v>4252222.0420000004</v>
      </c>
      <c r="AJ114" s="422">
        <v>638409.77</v>
      </c>
      <c r="AK114" s="422">
        <v>3613812.2719999999</v>
      </c>
      <c r="AL114" s="422">
        <v>4301028.4620000003</v>
      </c>
      <c r="AM114" s="422">
        <v>157916.18</v>
      </c>
      <c r="AN114" s="422">
        <v>157916.18</v>
      </c>
      <c r="AO114" s="422">
        <v>164565.28</v>
      </c>
      <c r="AP114" s="422">
        <v>164565.28</v>
      </c>
      <c r="AQ114" s="422">
        <v>160409.59</v>
      </c>
      <c r="AR114" s="422">
        <v>160409.59</v>
      </c>
      <c r="AS114" s="422">
        <v>167058.69</v>
      </c>
      <c r="AT114" s="422">
        <v>167058.69</v>
      </c>
      <c r="AU114" s="422">
        <v>200304.21</v>
      </c>
      <c r="AV114" s="422">
        <v>349909.01</v>
      </c>
      <c r="AW114" s="422">
        <v>146007.28</v>
      </c>
      <c r="AX114" s="422">
        <v>55118.9</v>
      </c>
      <c r="AY114" s="422">
        <v>2051238.88</v>
      </c>
      <c r="AZ114" s="422">
        <v>10413056.060000001</v>
      </c>
      <c r="BA114" s="422">
        <v>515826.7</v>
      </c>
      <c r="BB114" s="422">
        <v>131862.76999999999</v>
      </c>
      <c r="BC114" s="422">
        <v>208137.31</v>
      </c>
    </row>
    <row r="115" spans="1:55">
      <c r="A115" s="425" t="s">
        <v>1547</v>
      </c>
      <c r="B115" s="425" t="s">
        <v>6122</v>
      </c>
      <c r="C115">
        <v>2120.3000000000002</v>
      </c>
      <c r="D115" s="422">
        <v>39397689.219999999</v>
      </c>
      <c r="E115" s="422">
        <v>31300003.870000001</v>
      </c>
      <c r="F115" s="423">
        <v>0.79446293652447897</v>
      </c>
      <c r="G115">
        <v>2</v>
      </c>
      <c r="H115" s="422">
        <v>210979.74</v>
      </c>
      <c r="I115" s="422">
        <v>17169325.309999999</v>
      </c>
      <c r="J115" s="422">
        <v>17380305.050000001</v>
      </c>
      <c r="K115" s="424">
        <v>1.0764499999999999</v>
      </c>
      <c r="L115" s="422">
        <v>8609630.1699999999</v>
      </c>
      <c r="M115" s="422">
        <v>1721926.03</v>
      </c>
      <c r="N115" s="422">
        <v>834257.32</v>
      </c>
      <c r="O115" s="422">
        <v>370255.84</v>
      </c>
      <c r="P115" s="422">
        <v>356896.67</v>
      </c>
      <c r="Q115" s="422">
        <v>504938.43</v>
      </c>
      <c r="R115" s="422">
        <v>194626.28</v>
      </c>
      <c r="S115" s="422">
        <v>326348.83</v>
      </c>
      <c r="T115" s="422">
        <v>425604.75</v>
      </c>
      <c r="U115" s="422">
        <v>244848.32</v>
      </c>
      <c r="V115" s="422">
        <v>623960.25</v>
      </c>
      <c r="W115" s="422">
        <v>540233.65</v>
      </c>
      <c r="X115" s="422">
        <v>391602.39</v>
      </c>
      <c r="Y115" s="422">
        <v>15145128.93</v>
      </c>
      <c r="Z115" s="422">
        <v>188869.5</v>
      </c>
      <c r="AA115" s="422">
        <v>265037.5</v>
      </c>
      <c r="AB115" s="422">
        <v>723022.3</v>
      </c>
      <c r="AC115" s="422">
        <v>72090.2</v>
      </c>
      <c r="AD115" s="422">
        <v>1210691.3</v>
      </c>
      <c r="AE115" s="422">
        <v>415384.31</v>
      </c>
      <c r="AF115" s="422">
        <v>3356434.9</v>
      </c>
      <c r="AG115" s="422">
        <v>2272961.6</v>
      </c>
      <c r="AH115" s="422">
        <v>7151703.2154000001</v>
      </c>
      <c r="AI115" s="422">
        <v>15656194.8254</v>
      </c>
      <c r="AJ115" s="422">
        <v>2276905.35</v>
      </c>
      <c r="AK115" s="422">
        <v>13379289.475400001</v>
      </c>
      <c r="AL115" s="422">
        <v>15830264.235400001</v>
      </c>
      <c r="AM115" s="422">
        <v>874356.97</v>
      </c>
      <c r="AN115" s="422">
        <v>874356.97</v>
      </c>
      <c r="AO115" s="422">
        <v>910095.9</v>
      </c>
      <c r="AP115" s="422">
        <v>910095.9</v>
      </c>
      <c r="AQ115" s="422">
        <v>541070.71</v>
      </c>
      <c r="AR115" s="422">
        <v>541070.71</v>
      </c>
      <c r="AS115" s="422">
        <v>563511.43000000005</v>
      </c>
      <c r="AT115" s="422">
        <v>563511.43000000005</v>
      </c>
      <c r="AU115" s="422">
        <v>675715.03</v>
      </c>
      <c r="AV115" s="422">
        <v>1249200.1200000001</v>
      </c>
      <c r="AW115" s="422">
        <v>521256.42</v>
      </c>
      <c r="AX115" s="422">
        <v>198054.35</v>
      </c>
      <c r="AY115" s="422">
        <v>8422295.9399999995</v>
      </c>
      <c r="AZ115" s="422">
        <v>39397689.219999999</v>
      </c>
      <c r="BA115" s="422">
        <v>5726798.1500000004</v>
      </c>
      <c r="BB115" s="422">
        <v>926875.36</v>
      </c>
      <c r="BC115" s="422">
        <v>966786.8</v>
      </c>
    </row>
    <row r="116" spans="1:55">
      <c r="A116" s="425" t="s">
        <v>1531</v>
      </c>
      <c r="B116" s="425" t="s">
        <v>6123</v>
      </c>
      <c r="C116">
        <v>1858.73</v>
      </c>
      <c r="D116" s="422">
        <v>36089891.960000001</v>
      </c>
      <c r="E116" s="422">
        <v>28710328.149999999</v>
      </c>
      <c r="F116" s="423">
        <v>0.79552269598980496</v>
      </c>
      <c r="G116">
        <v>2</v>
      </c>
      <c r="H116" s="422">
        <v>214481.1</v>
      </c>
      <c r="I116" s="422">
        <v>19629193.420000002</v>
      </c>
      <c r="J116" s="422">
        <v>19843674.52</v>
      </c>
      <c r="K116" s="424">
        <v>1.0764499999999999</v>
      </c>
      <c r="L116" s="422">
        <v>7961288.54</v>
      </c>
      <c r="M116" s="422">
        <v>1592257.7</v>
      </c>
      <c r="N116" s="422">
        <v>731058.35</v>
      </c>
      <c r="O116" s="422">
        <v>324564.7</v>
      </c>
      <c r="P116" s="422">
        <v>332515.02</v>
      </c>
      <c r="Q116" s="422">
        <v>431734.83</v>
      </c>
      <c r="R116" s="422">
        <v>171077.19</v>
      </c>
      <c r="S116" s="422">
        <v>286118.78999999998</v>
      </c>
      <c r="T116" s="422">
        <v>373083.31</v>
      </c>
      <c r="U116" s="422">
        <v>214675.79</v>
      </c>
      <c r="V116" s="422">
        <v>546960.9</v>
      </c>
      <c r="W116" s="422">
        <v>473566.52</v>
      </c>
      <c r="X116" s="422">
        <v>343328.34</v>
      </c>
      <c r="Y116" s="422">
        <v>13782229.98</v>
      </c>
      <c r="Z116" s="422">
        <v>165598.20000000001</v>
      </c>
      <c r="AA116" s="422">
        <v>232341.25</v>
      </c>
      <c r="AB116" s="422">
        <v>633826.93000000005</v>
      </c>
      <c r="AC116" s="422">
        <v>63196.82</v>
      </c>
      <c r="AD116" s="422">
        <v>1061334.83</v>
      </c>
      <c r="AE116" s="422">
        <v>353701.1</v>
      </c>
      <c r="AF116" s="422">
        <v>2942369.59</v>
      </c>
      <c r="AG116" s="422">
        <v>1992558.56</v>
      </c>
      <c r="AH116" s="422">
        <v>6605789.9933399996</v>
      </c>
      <c r="AI116" s="422">
        <v>14050717.27334</v>
      </c>
      <c r="AJ116" s="422">
        <v>1996015.79</v>
      </c>
      <c r="AK116" s="422">
        <v>12054701.483340001</v>
      </c>
      <c r="AL116" s="422">
        <v>14203312.67334</v>
      </c>
      <c r="AM116" s="422">
        <v>994871.95</v>
      </c>
      <c r="AN116" s="422">
        <v>994871.95</v>
      </c>
      <c r="AO116" s="422">
        <v>1036428.84</v>
      </c>
      <c r="AP116" s="422">
        <v>1036428.84</v>
      </c>
      <c r="AQ116" s="422">
        <v>434685.07</v>
      </c>
      <c r="AR116" s="422">
        <v>434685.07</v>
      </c>
      <c r="AS116" s="422">
        <v>452138.96</v>
      </c>
      <c r="AT116" s="422">
        <v>452138.96</v>
      </c>
      <c r="AU116" s="422">
        <v>542732.98</v>
      </c>
      <c r="AV116" s="422">
        <v>1095439.6299999999</v>
      </c>
      <c r="AW116" s="422">
        <v>457096.45</v>
      </c>
      <c r="AX116" s="422">
        <v>172830.45</v>
      </c>
      <c r="AY116" s="422">
        <v>8104349.1500000004</v>
      </c>
      <c r="AZ116" s="422">
        <v>36089891.960000001</v>
      </c>
      <c r="BA116" s="422">
        <v>8104823.4800000004</v>
      </c>
      <c r="BB116" s="422">
        <v>694665.37</v>
      </c>
      <c r="BC116" s="422">
        <v>1010448.16</v>
      </c>
    </row>
    <row r="117" spans="1:55">
      <c r="A117" s="425" t="s">
        <v>2587</v>
      </c>
      <c r="B117" s="425" t="s">
        <v>6124</v>
      </c>
      <c r="C117">
        <v>3798.55</v>
      </c>
      <c r="D117" s="422">
        <v>74486019.719999999</v>
      </c>
      <c r="E117" s="422">
        <v>56887714.189999998</v>
      </c>
      <c r="F117" s="423">
        <v>0.76373679790981297</v>
      </c>
      <c r="G117">
        <v>2</v>
      </c>
      <c r="H117" s="422">
        <v>626365.43999999994</v>
      </c>
      <c r="I117" s="422">
        <v>47592988.119999997</v>
      </c>
      <c r="J117" s="422">
        <v>48219353.560000002</v>
      </c>
      <c r="K117" s="424">
        <v>1.0764499999999999</v>
      </c>
      <c r="L117" s="422">
        <v>16352704.09</v>
      </c>
      <c r="M117" s="422">
        <v>3270540.81</v>
      </c>
      <c r="N117" s="422">
        <v>1495203.4</v>
      </c>
      <c r="O117" s="422">
        <v>664097.18999999994</v>
      </c>
      <c r="P117" s="422">
        <v>688238.38</v>
      </c>
      <c r="Q117" s="422">
        <v>891752.88</v>
      </c>
      <c r="R117" s="422">
        <v>350465.83</v>
      </c>
      <c r="S117" s="422">
        <v>585069.57999999996</v>
      </c>
      <c r="T117" s="422">
        <v>763371.93</v>
      </c>
      <c r="U117" s="422">
        <v>438715.48</v>
      </c>
      <c r="V117" s="422">
        <v>1119145.74</v>
      </c>
      <c r="W117" s="422">
        <v>968972.28</v>
      </c>
      <c r="X117" s="422">
        <v>702054.44</v>
      </c>
      <c r="Y117" s="422">
        <v>28290332.030000001</v>
      </c>
      <c r="Z117" s="422">
        <v>339987.6</v>
      </c>
      <c r="AA117" s="422">
        <v>474818.75</v>
      </c>
      <c r="AB117" s="422">
        <v>1295305.55</v>
      </c>
      <c r="AC117" s="422">
        <v>129150.7</v>
      </c>
      <c r="AD117" s="422">
        <v>2168972.0499999998</v>
      </c>
      <c r="AE117" s="422">
        <v>732940.36</v>
      </c>
      <c r="AF117" s="422">
        <v>6013104.6500000004</v>
      </c>
      <c r="AG117" s="422">
        <v>4072045.6</v>
      </c>
      <c r="AH117" s="422">
        <v>13654814.991900001</v>
      </c>
      <c r="AI117" s="422">
        <v>28881140.251899999</v>
      </c>
      <c r="AJ117" s="422">
        <v>4079110.9</v>
      </c>
      <c r="AK117" s="422">
        <v>24802029.3519</v>
      </c>
      <c r="AL117" s="422">
        <v>29192988.271899998</v>
      </c>
      <c r="AM117" s="422">
        <v>2021327.15</v>
      </c>
      <c r="AN117" s="422">
        <v>2021327.15</v>
      </c>
      <c r="AO117" s="422">
        <v>2105272.0699999998</v>
      </c>
      <c r="AP117" s="422">
        <v>2105272.0699999998</v>
      </c>
      <c r="AQ117" s="422">
        <v>979080.33</v>
      </c>
      <c r="AR117" s="422">
        <v>979080.33</v>
      </c>
      <c r="AS117" s="422">
        <v>1019806.09</v>
      </c>
      <c r="AT117" s="422">
        <v>1019806.09</v>
      </c>
      <c r="AU117" s="422">
        <v>1224265.99</v>
      </c>
      <c r="AV117" s="422">
        <v>2239085.25</v>
      </c>
      <c r="AW117" s="422">
        <v>934307.92</v>
      </c>
      <c r="AX117" s="422">
        <v>354068.87</v>
      </c>
      <c r="AY117" s="422">
        <v>17002699.309999999</v>
      </c>
      <c r="AZ117" s="422">
        <v>74486019.719999999</v>
      </c>
      <c r="BA117" s="422">
        <v>17068704.870000001</v>
      </c>
      <c r="BB117" s="422">
        <v>1369658.77</v>
      </c>
      <c r="BC117" s="422">
        <v>2034507.76</v>
      </c>
    </row>
    <row r="118" spans="1:55">
      <c r="A118" s="425" t="s">
        <v>3025</v>
      </c>
      <c r="B118" s="425" t="s">
        <v>6125</v>
      </c>
      <c r="C118">
        <v>1317.98</v>
      </c>
      <c r="D118" s="422">
        <v>18247169.460000001</v>
      </c>
      <c r="E118" s="422">
        <v>22643114.239999998</v>
      </c>
      <c r="F118" s="423">
        <v>1.2409110514174</v>
      </c>
      <c r="G118">
        <v>4</v>
      </c>
      <c r="H118" s="422">
        <v>1222.6300000000001</v>
      </c>
      <c r="I118" s="422">
        <v>1079310.6499999999</v>
      </c>
      <c r="J118" s="422">
        <v>1080533.28</v>
      </c>
      <c r="K118" s="424">
        <v>1.0764499999999999</v>
      </c>
      <c r="L118" s="422">
        <v>4614805.88</v>
      </c>
      <c r="M118" s="422">
        <v>922961.16</v>
      </c>
      <c r="N118" s="422">
        <v>518358.18</v>
      </c>
      <c r="O118" s="422">
        <v>230031.29</v>
      </c>
      <c r="P118" s="422">
        <v>151563.26999999999</v>
      </c>
      <c r="Q118" s="422">
        <v>315274.57</v>
      </c>
      <c r="R118" s="422">
        <v>121208.53</v>
      </c>
      <c r="S118" s="422">
        <v>202884.23</v>
      </c>
      <c r="T118" s="422">
        <v>264418.27</v>
      </c>
      <c r="U118" s="422">
        <v>151903.06</v>
      </c>
      <c r="V118" s="422">
        <v>387651.9</v>
      </c>
      <c r="W118" s="422">
        <v>335634.52</v>
      </c>
      <c r="X118" s="422">
        <v>243451</v>
      </c>
      <c r="Y118" s="422">
        <v>8460145.8599999994</v>
      </c>
      <c r="Z118" s="422">
        <v>117868.5</v>
      </c>
      <c r="AA118" s="422">
        <v>164747.5</v>
      </c>
      <c r="AB118" s="422">
        <v>449431.18</v>
      </c>
      <c r="AC118" s="422">
        <v>44811.32</v>
      </c>
      <c r="AD118" s="422">
        <v>376283.29</v>
      </c>
      <c r="AE118" s="422">
        <v>260675.25</v>
      </c>
      <c r="AF118" s="422">
        <v>2086362.34</v>
      </c>
      <c r="AG118" s="422">
        <v>1412874.56</v>
      </c>
      <c r="AH118" s="422">
        <v>3181636.4378399998</v>
      </c>
      <c r="AI118" s="422">
        <v>8094690.3778400002</v>
      </c>
      <c r="AJ118" s="422">
        <v>1415326</v>
      </c>
      <c r="AK118" s="422">
        <v>6679364.3778400002</v>
      </c>
      <c r="AL118" s="422">
        <v>8202892.0478400001</v>
      </c>
      <c r="AM118" s="422">
        <v>51530.54</v>
      </c>
      <c r="AN118" s="422">
        <v>51530.54</v>
      </c>
      <c r="AO118" s="422">
        <v>54023.95</v>
      </c>
      <c r="AP118" s="422">
        <v>54023.95</v>
      </c>
      <c r="AQ118" s="422">
        <v>28258.68</v>
      </c>
      <c r="AR118" s="422">
        <v>28258.68</v>
      </c>
      <c r="AS118" s="422">
        <v>29089.82</v>
      </c>
      <c r="AT118" s="422">
        <v>29089.82</v>
      </c>
      <c r="AU118" s="422">
        <v>35738.92</v>
      </c>
      <c r="AV118" s="422">
        <v>776282.71</v>
      </c>
      <c r="AW118" s="422">
        <v>323921.15000000002</v>
      </c>
      <c r="AX118" s="422">
        <v>122382.64</v>
      </c>
      <c r="AY118" s="422">
        <v>1584131.4</v>
      </c>
      <c r="AZ118" s="422">
        <v>18247169.460000001</v>
      </c>
      <c r="BA118" s="422">
        <v>41588.58</v>
      </c>
      <c r="BB118" s="422">
        <v>3756.69</v>
      </c>
      <c r="BC118" s="422">
        <v>552287.07999999996</v>
      </c>
    </row>
    <row r="119" spans="1:55">
      <c r="A119" s="425" t="s">
        <v>2090</v>
      </c>
      <c r="B119" s="425" t="s">
        <v>6126</v>
      </c>
      <c r="C119">
        <v>667.5</v>
      </c>
      <c r="D119" s="422">
        <v>10671613.99</v>
      </c>
      <c r="E119" s="422">
        <v>17308166.010000002</v>
      </c>
      <c r="F119" s="423">
        <v>1.6218883128849</v>
      </c>
      <c r="G119">
        <v>4</v>
      </c>
      <c r="H119" s="422">
        <v>715.04</v>
      </c>
      <c r="I119" s="422">
        <v>1597634.39</v>
      </c>
      <c r="J119" s="422">
        <v>1598349.43</v>
      </c>
      <c r="K119" s="424">
        <v>1.0764499999999999</v>
      </c>
      <c r="L119" s="422">
        <v>2612273.1800000002</v>
      </c>
      <c r="M119" s="422">
        <v>522454.63</v>
      </c>
      <c r="N119" s="422">
        <v>262330.2</v>
      </c>
      <c r="O119" s="422">
        <v>115803.42</v>
      </c>
      <c r="P119" s="422">
        <v>94540.38</v>
      </c>
      <c r="Q119" s="422">
        <v>150566.48000000001</v>
      </c>
      <c r="R119" s="422">
        <v>60950.57</v>
      </c>
      <c r="S119" s="422">
        <v>102655.95</v>
      </c>
      <c r="T119" s="422">
        <v>133114.67000000001</v>
      </c>
      <c r="U119" s="422">
        <v>76645.149999999994</v>
      </c>
      <c r="V119" s="422">
        <v>195153.52</v>
      </c>
      <c r="W119" s="422">
        <v>168966.69</v>
      </c>
      <c r="X119" s="422">
        <v>123182.04</v>
      </c>
      <c r="Y119" s="422">
        <v>4618636.88</v>
      </c>
      <c r="Z119" s="422">
        <v>59130</v>
      </c>
      <c r="AA119" s="422">
        <v>83437.5</v>
      </c>
      <c r="AB119" s="422">
        <v>227617.5</v>
      </c>
      <c r="AC119" s="422">
        <v>22695</v>
      </c>
      <c r="AD119" s="422">
        <v>190571.25</v>
      </c>
      <c r="AE119" s="422">
        <v>122337</v>
      </c>
      <c r="AF119" s="422">
        <v>1056652.5</v>
      </c>
      <c r="AG119" s="422">
        <v>715560</v>
      </c>
      <c r="AH119" s="422">
        <v>1921437.264</v>
      </c>
      <c r="AI119" s="422">
        <v>4399438.0140000004</v>
      </c>
      <c r="AJ119" s="422">
        <v>716801.55</v>
      </c>
      <c r="AK119" s="422">
        <v>3682636.4640000002</v>
      </c>
      <c r="AL119" s="422">
        <v>4454237.4840000002</v>
      </c>
      <c r="AM119" s="422">
        <v>183681.45</v>
      </c>
      <c r="AN119" s="422">
        <v>183681.45</v>
      </c>
      <c r="AO119" s="422">
        <v>191161.69</v>
      </c>
      <c r="AP119" s="422">
        <v>191161.69</v>
      </c>
      <c r="AQ119" s="422">
        <v>43219.16</v>
      </c>
      <c r="AR119" s="422">
        <v>43219.16</v>
      </c>
      <c r="AS119" s="422">
        <v>44881.440000000002</v>
      </c>
      <c r="AT119" s="422">
        <v>44881.440000000002</v>
      </c>
      <c r="AU119" s="422">
        <v>54023.95</v>
      </c>
      <c r="AV119" s="422">
        <v>393128.18</v>
      </c>
      <c r="AW119" s="422">
        <v>164041.44</v>
      </c>
      <c r="AX119" s="422">
        <v>61658.43</v>
      </c>
      <c r="AY119" s="422">
        <v>1598739.48</v>
      </c>
      <c r="AZ119" s="422">
        <v>10671613.99</v>
      </c>
      <c r="BA119" s="422">
        <v>695710.41</v>
      </c>
      <c r="BB119" s="422">
        <v>122.05</v>
      </c>
      <c r="BC119" s="422">
        <v>464952.89</v>
      </c>
    </row>
    <row r="120" spans="1:55">
      <c r="A120" s="425" t="s">
        <v>2501</v>
      </c>
      <c r="B120" s="425" t="s">
        <v>6127</v>
      </c>
      <c r="C120">
        <v>282.45999999999998</v>
      </c>
      <c r="D120" s="422">
        <v>4849542.28</v>
      </c>
      <c r="E120" s="422">
        <v>6765262.1699999999</v>
      </c>
      <c r="F120" s="423">
        <v>1.3950310729119</v>
      </c>
      <c r="G120">
        <v>4</v>
      </c>
      <c r="H120" s="422">
        <v>324.93</v>
      </c>
      <c r="I120" s="422">
        <v>2344710.41</v>
      </c>
      <c r="J120" s="422">
        <v>2345035.34</v>
      </c>
      <c r="K120" s="424">
        <v>1.0764499999999999</v>
      </c>
      <c r="L120" s="422">
        <v>1151732.02</v>
      </c>
      <c r="M120" s="422">
        <v>230346.4</v>
      </c>
      <c r="N120" s="422">
        <v>110288.97</v>
      </c>
      <c r="O120" s="422">
        <v>48842.26</v>
      </c>
      <c r="P120" s="422">
        <v>43916.3</v>
      </c>
      <c r="Q120" s="422">
        <v>65716.86</v>
      </c>
      <c r="R120" s="422">
        <v>24934.32</v>
      </c>
      <c r="S120" s="422">
        <v>43351.33</v>
      </c>
      <c r="T120" s="422">
        <v>56143.6</v>
      </c>
      <c r="U120" s="422">
        <v>32253.39</v>
      </c>
      <c r="V120" s="422">
        <v>82309.649999999994</v>
      </c>
      <c r="W120" s="422">
        <v>71264.86</v>
      </c>
      <c r="X120" s="422">
        <v>52019.44</v>
      </c>
      <c r="Y120" s="422">
        <v>2013119.4</v>
      </c>
      <c r="Z120" s="422">
        <v>25076.7</v>
      </c>
      <c r="AA120" s="422">
        <v>35307.5</v>
      </c>
      <c r="AB120" s="422">
        <v>96318.86</v>
      </c>
      <c r="AC120" s="422">
        <v>9603.64</v>
      </c>
      <c r="AD120" s="422">
        <v>80642.33</v>
      </c>
      <c r="AE120" s="422">
        <v>54343.43</v>
      </c>
      <c r="AF120" s="422">
        <v>447134.18</v>
      </c>
      <c r="AG120" s="422">
        <v>302797.12</v>
      </c>
      <c r="AH120" s="422">
        <v>884389.12667999999</v>
      </c>
      <c r="AI120" s="422">
        <v>1935612.88668</v>
      </c>
      <c r="AJ120" s="422">
        <v>303322.49</v>
      </c>
      <c r="AK120" s="422">
        <v>1632290.39668</v>
      </c>
      <c r="AL120" s="422">
        <v>1958801.88668</v>
      </c>
      <c r="AM120" s="422">
        <v>117190.43</v>
      </c>
      <c r="AN120" s="422">
        <v>117190.43</v>
      </c>
      <c r="AO120" s="422">
        <v>122177.25</v>
      </c>
      <c r="AP120" s="422">
        <v>122177.25</v>
      </c>
      <c r="AQ120" s="422">
        <v>25765.27</v>
      </c>
      <c r="AR120" s="422">
        <v>25765.27</v>
      </c>
      <c r="AS120" s="422">
        <v>26596.400000000001</v>
      </c>
      <c r="AT120" s="422">
        <v>26596.400000000001</v>
      </c>
      <c r="AU120" s="422">
        <v>32414.37</v>
      </c>
      <c r="AV120" s="422">
        <v>166227.56</v>
      </c>
      <c r="AW120" s="422">
        <v>69362.13</v>
      </c>
      <c r="AX120" s="422">
        <v>26158.12</v>
      </c>
      <c r="AY120" s="422">
        <v>877620.88</v>
      </c>
      <c r="AZ120" s="422">
        <v>4849542.28</v>
      </c>
      <c r="BA120" s="422">
        <v>561489.81999999995</v>
      </c>
      <c r="BB120" s="422">
        <v>11874.86</v>
      </c>
      <c r="BC120" s="422">
        <v>98021.49</v>
      </c>
    </row>
    <row r="121" spans="1:55">
      <c r="A121" s="425" t="s">
        <v>3422</v>
      </c>
      <c r="B121" s="425" t="s">
        <v>6128</v>
      </c>
      <c r="C121">
        <v>1007.54</v>
      </c>
      <c r="D121" s="422">
        <v>15930557.380000001</v>
      </c>
      <c r="E121" s="422">
        <v>14124783.17</v>
      </c>
      <c r="F121" s="423">
        <v>0.88664714190935601</v>
      </c>
      <c r="G121">
        <v>2</v>
      </c>
      <c r="H121" s="422">
        <v>25583.35</v>
      </c>
      <c r="I121" s="422">
        <v>1426216.23</v>
      </c>
      <c r="J121" s="422">
        <v>1451799.58</v>
      </c>
      <c r="K121" s="424">
        <v>1.0764499999999999</v>
      </c>
      <c r="L121" s="422">
        <v>3808908.58</v>
      </c>
      <c r="M121" s="422">
        <v>761781.71</v>
      </c>
      <c r="N121" s="422">
        <v>396252.53</v>
      </c>
      <c r="O121" s="422">
        <v>175674.58</v>
      </c>
      <c r="P121" s="422">
        <v>139955.98000000001</v>
      </c>
      <c r="Q121" s="422">
        <v>233752.38</v>
      </c>
      <c r="R121" s="422">
        <v>92811.1</v>
      </c>
      <c r="S121" s="422">
        <v>155024.35999999999</v>
      </c>
      <c r="T121" s="422">
        <v>201935.87</v>
      </c>
      <c r="U121" s="422">
        <v>116181.57</v>
      </c>
      <c r="V121" s="422">
        <v>296049.21999999997</v>
      </c>
      <c r="W121" s="422">
        <v>256323.62</v>
      </c>
      <c r="X121" s="422">
        <v>186021.53</v>
      </c>
      <c r="Y121" s="422">
        <v>6820673.0300000003</v>
      </c>
      <c r="Z121" s="422">
        <v>89066.7</v>
      </c>
      <c r="AA121" s="422">
        <v>125942.5</v>
      </c>
      <c r="AB121" s="422">
        <v>343571.14</v>
      </c>
      <c r="AC121" s="422">
        <v>34256.36</v>
      </c>
      <c r="AD121" s="422">
        <v>287652.67</v>
      </c>
      <c r="AE121" s="422">
        <v>190054.43</v>
      </c>
      <c r="AF121" s="422">
        <v>1594935.82</v>
      </c>
      <c r="AG121" s="422">
        <v>1080082.8799999999</v>
      </c>
      <c r="AH121" s="422">
        <v>2861054.70132</v>
      </c>
      <c r="AI121" s="422">
        <v>6606617.20132</v>
      </c>
      <c r="AJ121" s="422">
        <v>1081956.8999999999</v>
      </c>
      <c r="AK121" s="422">
        <v>5524660.3013199996</v>
      </c>
      <c r="AL121" s="422">
        <v>6689332.8013199996</v>
      </c>
      <c r="AM121" s="422">
        <v>220251.51</v>
      </c>
      <c r="AN121" s="422">
        <v>220251.51</v>
      </c>
      <c r="AO121" s="422">
        <v>229394.03</v>
      </c>
      <c r="AP121" s="422">
        <v>229394.03</v>
      </c>
      <c r="AQ121" s="422">
        <v>109710.19</v>
      </c>
      <c r="AR121" s="422">
        <v>109710.19</v>
      </c>
      <c r="AS121" s="422">
        <v>114697.01</v>
      </c>
      <c r="AT121" s="422">
        <v>114697.01</v>
      </c>
      <c r="AU121" s="422">
        <v>137968.87</v>
      </c>
      <c r="AV121" s="422">
        <v>593432.39</v>
      </c>
      <c r="AW121" s="422">
        <v>247622.81</v>
      </c>
      <c r="AX121" s="422">
        <v>93421.86</v>
      </c>
      <c r="AY121" s="422">
        <v>2420551.41</v>
      </c>
      <c r="AZ121" s="422">
        <v>15930557.380000001</v>
      </c>
      <c r="BA121" s="422">
        <v>393938.69</v>
      </c>
      <c r="BB121" s="422">
        <v>38340.18</v>
      </c>
      <c r="BC121" s="422">
        <v>388413.54</v>
      </c>
    </row>
    <row r="122" spans="1:55">
      <c r="A122" s="425" t="s">
        <v>2278</v>
      </c>
      <c r="B122" s="425" t="s">
        <v>6129</v>
      </c>
      <c r="C122">
        <v>410.8</v>
      </c>
      <c r="D122" s="422">
        <v>7065363.9299999997</v>
      </c>
      <c r="E122" s="422">
        <v>8965013.4299999997</v>
      </c>
      <c r="F122" s="423">
        <v>1.2688678911406099</v>
      </c>
      <c r="G122">
        <v>4</v>
      </c>
      <c r="H122" s="422">
        <v>473.4</v>
      </c>
      <c r="I122" s="422">
        <v>628702.62</v>
      </c>
      <c r="J122" s="422">
        <v>629176.02</v>
      </c>
      <c r="K122" s="424">
        <v>1.0764499999999999</v>
      </c>
      <c r="L122" s="422">
        <v>1634640.18</v>
      </c>
      <c r="M122" s="422">
        <v>326928.03000000003</v>
      </c>
      <c r="N122" s="422">
        <v>161494.57</v>
      </c>
      <c r="O122" s="422">
        <v>70900.05</v>
      </c>
      <c r="P122" s="422">
        <v>63971.48</v>
      </c>
      <c r="Q122" s="422">
        <v>95663.78</v>
      </c>
      <c r="R122" s="422">
        <v>37401.49</v>
      </c>
      <c r="S122" s="422">
        <v>62772.72</v>
      </c>
      <c r="T122" s="422">
        <v>81498.78</v>
      </c>
      <c r="U122" s="422">
        <v>47166.239999999998</v>
      </c>
      <c r="V122" s="422">
        <v>119481.75</v>
      </c>
      <c r="W122" s="422">
        <v>103448.99</v>
      </c>
      <c r="X122" s="422">
        <v>75324.149999999994</v>
      </c>
      <c r="Y122" s="422">
        <v>2880692.21</v>
      </c>
      <c r="Z122" s="422">
        <v>36402.300000000003</v>
      </c>
      <c r="AA122" s="422">
        <v>51350</v>
      </c>
      <c r="AB122" s="422">
        <v>140082.79999999999</v>
      </c>
      <c r="AC122" s="422">
        <v>13967.2</v>
      </c>
      <c r="AD122" s="422">
        <v>117283.39</v>
      </c>
      <c r="AE122" s="422">
        <v>78613.75</v>
      </c>
      <c r="AF122" s="422">
        <v>650296.4</v>
      </c>
      <c r="AG122" s="422">
        <v>440377.59999999998</v>
      </c>
      <c r="AH122" s="422">
        <v>1289003.0214</v>
      </c>
      <c r="AI122" s="422">
        <v>2817376.4613999999</v>
      </c>
      <c r="AJ122" s="422">
        <v>441141.68</v>
      </c>
      <c r="AK122" s="422">
        <v>2376234.7814000002</v>
      </c>
      <c r="AL122" s="422">
        <v>2851101.7414000002</v>
      </c>
      <c r="AM122" s="422">
        <v>139631.15</v>
      </c>
      <c r="AN122" s="422">
        <v>139631.15</v>
      </c>
      <c r="AO122" s="422">
        <v>145449.10999999999</v>
      </c>
      <c r="AP122" s="422">
        <v>145449.10999999999</v>
      </c>
      <c r="AQ122" s="422">
        <v>71477.850000000006</v>
      </c>
      <c r="AR122" s="422">
        <v>71477.850000000006</v>
      </c>
      <c r="AS122" s="422">
        <v>74802.399999999994</v>
      </c>
      <c r="AT122" s="422">
        <v>74802.399999999994</v>
      </c>
      <c r="AU122" s="422">
        <v>89762.880000000005</v>
      </c>
      <c r="AV122" s="422">
        <v>241861.1</v>
      </c>
      <c r="AW122" s="422">
        <v>100921.9</v>
      </c>
      <c r="AX122" s="422">
        <v>38302.959999999999</v>
      </c>
      <c r="AY122" s="422">
        <v>1333569.8600000001</v>
      </c>
      <c r="AZ122" s="422">
        <v>7065363.9299999997</v>
      </c>
      <c r="BA122" s="422">
        <v>393375.41</v>
      </c>
      <c r="BB122" s="422">
        <v>279.39</v>
      </c>
      <c r="BC122" s="422">
        <v>119015.23</v>
      </c>
    </row>
    <row r="123" spans="1:55">
      <c r="A123" s="425" t="s">
        <v>2404</v>
      </c>
      <c r="B123" s="425" t="s">
        <v>6130</v>
      </c>
      <c r="C123">
        <v>522.5</v>
      </c>
      <c r="D123" s="422">
        <v>8259005.4000000004</v>
      </c>
      <c r="E123" s="422">
        <v>6296865.6500000004</v>
      </c>
      <c r="F123" s="423">
        <v>0.76242420788343401</v>
      </c>
      <c r="G123">
        <v>2</v>
      </c>
      <c r="H123" s="422">
        <v>37177.14</v>
      </c>
      <c r="I123" s="422">
        <v>569106.35</v>
      </c>
      <c r="J123" s="422">
        <v>606283.49</v>
      </c>
      <c r="K123" s="424">
        <v>1.0764499999999999</v>
      </c>
      <c r="L123" s="422">
        <v>1937147.09</v>
      </c>
      <c r="M123" s="422">
        <v>387429.41</v>
      </c>
      <c r="N123" s="422">
        <v>204822.38</v>
      </c>
      <c r="O123" s="422">
        <v>90594.51</v>
      </c>
      <c r="P123" s="422">
        <v>72477.990000000005</v>
      </c>
      <c r="Q123" s="422">
        <v>119787.7</v>
      </c>
      <c r="R123" s="422">
        <v>47098.17</v>
      </c>
      <c r="S123" s="422">
        <v>80113.259999999995</v>
      </c>
      <c r="T123" s="422">
        <v>104137.33</v>
      </c>
      <c r="U123" s="422">
        <v>59998.239999999998</v>
      </c>
      <c r="V123" s="422">
        <v>152671.12</v>
      </c>
      <c r="W123" s="422">
        <v>132184.82999999999</v>
      </c>
      <c r="X123" s="422">
        <v>96131.93</v>
      </c>
      <c r="Y123" s="422">
        <v>3484593.96</v>
      </c>
      <c r="Z123" s="422">
        <v>46192.5</v>
      </c>
      <c r="AA123" s="422">
        <v>65312.5</v>
      </c>
      <c r="AB123" s="422">
        <v>178172.5</v>
      </c>
      <c r="AC123" s="422">
        <v>17765</v>
      </c>
      <c r="AD123" s="422">
        <v>149173.75</v>
      </c>
      <c r="AE123" s="422">
        <v>97893.25</v>
      </c>
      <c r="AF123" s="422">
        <v>827117.5</v>
      </c>
      <c r="AG123" s="422">
        <v>560120</v>
      </c>
      <c r="AH123" s="422">
        <v>1483353.321</v>
      </c>
      <c r="AI123" s="422">
        <v>3425100.321</v>
      </c>
      <c r="AJ123" s="422">
        <v>561091.85</v>
      </c>
      <c r="AK123" s="422">
        <v>2864008.4709999999</v>
      </c>
      <c r="AL123" s="422">
        <v>3467995.7910000002</v>
      </c>
      <c r="AM123" s="422">
        <v>94749.71</v>
      </c>
      <c r="AN123" s="422">
        <v>94749.71</v>
      </c>
      <c r="AO123" s="422">
        <v>98905.39</v>
      </c>
      <c r="AP123" s="422">
        <v>98905.39</v>
      </c>
      <c r="AQ123" s="422">
        <v>81451.5</v>
      </c>
      <c r="AR123" s="422">
        <v>81451.5</v>
      </c>
      <c r="AS123" s="422">
        <v>84776.05</v>
      </c>
      <c r="AT123" s="422">
        <v>84776.05</v>
      </c>
      <c r="AU123" s="422">
        <v>102229.95</v>
      </c>
      <c r="AV123" s="422">
        <v>307520.98</v>
      </c>
      <c r="AW123" s="422">
        <v>128319.94</v>
      </c>
      <c r="AX123" s="422">
        <v>48579.37</v>
      </c>
      <c r="AY123" s="422">
        <v>1306415.54</v>
      </c>
      <c r="AZ123" s="422">
        <v>8259005.4000000004</v>
      </c>
      <c r="BA123" s="422">
        <v>74218.539999999994</v>
      </c>
      <c r="BB123" s="422">
        <v>21420.41</v>
      </c>
      <c r="BC123" s="422">
        <v>217334.09</v>
      </c>
    </row>
    <row r="124" spans="1:55">
      <c r="A124" s="425" t="s">
        <v>1618</v>
      </c>
      <c r="B124" s="425" t="s">
        <v>6131</v>
      </c>
      <c r="C124">
        <v>1353.5</v>
      </c>
      <c r="D124" s="422">
        <v>19840311.5</v>
      </c>
      <c r="E124" s="422">
        <v>12793784.5</v>
      </c>
      <c r="F124" s="423">
        <v>0.64483788472776704</v>
      </c>
      <c r="G124">
        <v>1</v>
      </c>
      <c r="H124" s="422">
        <v>887984.81</v>
      </c>
      <c r="I124" s="422">
        <v>5748127.4400000004</v>
      </c>
      <c r="J124" s="422">
        <v>6636112.25</v>
      </c>
      <c r="K124" s="424">
        <v>1.0764499999999999</v>
      </c>
      <c r="L124" s="422">
        <v>4848776.07</v>
      </c>
      <c r="M124" s="422">
        <v>969755.21</v>
      </c>
      <c r="N124" s="422">
        <v>532538.19999999995</v>
      </c>
      <c r="O124" s="422">
        <v>236333.52</v>
      </c>
      <c r="P124" s="422">
        <v>164492.6</v>
      </c>
      <c r="Q124" s="422">
        <v>316938.28999999998</v>
      </c>
      <c r="R124" s="422">
        <v>124671.64</v>
      </c>
      <c r="S124" s="422">
        <v>208433.2</v>
      </c>
      <c r="T124" s="422">
        <v>271662.61</v>
      </c>
      <c r="U124" s="422">
        <v>156411.6</v>
      </c>
      <c r="V124" s="422">
        <v>398272.5</v>
      </c>
      <c r="W124" s="422">
        <v>344829.99</v>
      </c>
      <c r="X124" s="422">
        <v>250109.49</v>
      </c>
      <c r="Y124" s="422">
        <v>8823224.9199999999</v>
      </c>
      <c r="Z124" s="422">
        <v>120600</v>
      </c>
      <c r="AA124" s="422">
        <v>169187.5</v>
      </c>
      <c r="AB124" s="422">
        <v>461543.5</v>
      </c>
      <c r="AC124" s="422">
        <v>46019</v>
      </c>
      <c r="AD124" s="422">
        <v>772848.5</v>
      </c>
      <c r="AE124" s="422">
        <v>259604</v>
      </c>
      <c r="AF124" s="422">
        <v>2142590.5</v>
      </c>
      <c r="AG124" s="422">
        <v>1450952</v>
      </c>
      <c r="AH124" s="422">
        <v>3423141.432</v>
      </c>
      <c r="AI124" s="422">
        <v>8846486.432</v>
      </c>
      <c r="AJ124" s="422">
        <v>1453469.51</v>
      </c>
      <c r="AK124" s="422">
        <v>7393016.9220000003</v>
      </c>
      <c r="AL124" s="422">
        <v>8957604.1720000003</v>
      </c>
      <c r="AM124" s="422">
        <v>116359.29</v>
      </c>
      <c r="AN124" s="422">
        <v>116359.29</v>
      </c>
      <c r="AO124" s="422">
        <v>121346.12</v>
      </c>
      <c r="AP124" s="422">
        <v>121346.12</v>
      </c>
      <c r="AQ124" s="422">
        <v>61504.19</v>
      </c>
      <c r="AR124" s="422">
        <v>61504.19</v>
      </c>
      <c r="AS124" s="422">
        <v>63997.61</v>
      </c>
      <c r="AT124" s="422">
        <v>63997.61</v>
      </c>
      <c r="AU124" s="422">
        <v>77295.81</v>
      </c>
      <c r="AV124" s="422">
        <v>797061.15</v>
      </c>
      <c r="AW124" s="422">
        <v>332591.42</v>
      </c>
      <c r="AX124" s="422">
        <v>126119.51</v>
      </c>
      <c r="AY124" s="422">
        <v>2059482.31</v>
      </c>
      <c r="AZ124" s="422">
        <v>19840311.5</v>
      </c>
      <c r="BA124" s="422">
        <v>398896.57</v>
      </c>
      <c r="BB124" s="422">
        <v>90856.79</v>
      </c>
      <c r="BC124" s="422">
        <v>705232.84</v>
      </c>
    </row>
    <row r="125" spans="1:55">
      <c r="A125" s="425" t="s">
        <v>3035</v>
      </c>
      <c r="B125" s="425" t="s">
        <v>6132</v>
      </c>
      <c r="C125">
        <v>1715</v>
      </c>
      <c r="D125" s="422">
        <v>24830812.609999999</v>
      </c>
      <c r="E125" s="422">
        <v>24065102.719999999</v>
      </c>
      <c r="F125" s="423">
        <v>0.96916291455996795</v>
      </c>
      <c r="G125">
        <v>3</v>
      </c>
      <c r="H125" s="422">
        <v>32509.06</v>
      </c>
      <c r="I125" s="422">
        <v>1498929.06</v>
      </c>
      <c r="J125" s="422">
        <v>1531438.12</v>
      </c>
      <c r="K125" s="424">
        <v>1.0764499999999999</v>
      </c>
      <c r="L125" s="422">
        <v>6143883.7599999998</v>
      </c>
      <c r="M125" s="422">
        <v>1228776.74</v>
      </c>
      <c r="N125" s="422">
        <v>674338.31</v>
      </c>
      <c r="O125" s="422">
        <v>299355.78999999998</v>
      </c>
      <c r="P125" s="422">
        <v>210489.9</v>
      </c>
      <c r="Q125" s="422">
        <v>401787.91</v>
      </c>
      <c r="R125" s="422">
        <v>157917.41</v>
      </c>
      <c r="S125" s="422">
        <v>263922.90999999997</v>
      </c>
      <c r="T125" s="422">
        <v>344105.97</v>
      </c>
      <c r="U125" s="422">
        <v>198028.88</v>
      </c>
      <c r="V125" s="422">
        <v>504478.5</v>
      </c>
      <c r="W125" s="422">
        <v>436784.65</v>
      </c>
      <c r="X125" s="422">
        <v>316694.38</v>
      </c>
      <c r="Y125" s="422">
        <v>11180565.109999999</v>
      </c>
      <c r="Z125" s="422">
        <v>152280</v>
      </c>
      <c r="AA125" s="422">
        <v>214375</v>
      </c>
      <c r="AB125" s="422">
        <v>584815</v>
      </c>
      <c r="AC125" s="422">
        <v>58310</v>
      </c>
      <c r="AD125" s="422">
        <v>489632.5</v>
      </c>
      <c r="AE125" s="422">
        <v>328500</v>
      </c>
      <c r="AF125" s="422">
        <v>2714845</v>
      </c>
      <c r="AG125" s="422">
        <v>1838480</v>
      </c>
      <c r="AH125" s="422">
        <v>4376640.2939999998</v>
      </c>
      <c r="AI125" s="422">
        <v>10757877.794</v>
      </c>
      <c r="AJ125" s="422">
        <v>1841669.9</v>
      </c>
      <c r="AK125" s="422">
        <v>8916207.8939999994</v>
      </c>
      <c r="AL125" s="422">
        <v>10898673.454</v>
      </c>
      <c r="AM125" s="422">
        <v>162071.87</v>
      </c>
      <c r="AN125" s="422">
        <v>162071.87</v>
      </c>
      <c r="AO125" s="422">
        <v>168720.97</v>
      </c>
      <c r="AP125" s="422">
        <v>168720.97</v>
      </c>
      <c r="AQ125" s="422">
        <v>93087.43</v>
      </c>
      <c r="AR125" s="422">
        <v>93087.43</v>
      </c>
      <c r="AS125" s="422">
        <v>97243.12</v>
      </c>
      <c r="AT125" s="422">
        <v>97243.12</v>
      </c>
      <c r="AU125" s="422">
        <v>117190.43</v>
      </c>
      <c r="AV125" s="422">
        <v>1010663.57</v>
      </c>
      <c r="AW125" s="422">
        <v>421721.76</v>
      </c>
      <c r="AX125" s="422">
        <v>159751.39000000001</v>
      </c>
      <c r="AY125" s="422">
        <v>2751573.93</v>
      </c>
      <c r="AZ125" s="422">
        <v>24830812.609999999</v>
      </c>
      <c r="BA125" s="422">
        <v>211694.95</v>
      </c>
      <c r="BB125" s="422">
        <v>16820.939999999999</v>
      </c>
      <c r="BC125" s="422">
        <v>619916.65</v>
      </c>
    </row>
    <row r="126" spans="1:55">
      <c r="A126" s="425" t="s">
        <v>2798</v>
      </c>
      <c r="B126" s="425" t="s">
        <v>6133</v>
      </c>
      <c r="C126">
        <v>5442.88</v>
      </c>
      <c r="D126" s="422">
        <v>76717848.579999998</v>
      </c>
      <c r="E126" s="422">
        <v>74038596.269999996</v>
      </c>
      <c r="F126" s="423">
        <v>0.96507654529433096</v>
      </c>
      <c r="G126">
        <v>3</v>
      </c>
      <c r="H126" s="422">
        <v>100440.76</v>
      </c>
      <c r="I126" s="422">
        <v>11504819.869999999</v>
      </c>
      <c r="J126" s="422">
        <v>11605260.630000001</v>
      </c>
      <c r="K126" s="424">
        <v>1.0764499999999999</v>
      </c>
      <c r="L126" s="422">
        <v>19377773.16</v>
      </c>
      <c r="M126" s="422">
        <v>3875554.62</v>
      </c>
      <c r="N126" s="422">
        <v>2142757.25</v>
      </c>
      <c r="O126" s="422">
        <v>951636.31</v>
      </c>
      <c r="P126" s="422">
        <v>643210.73</v>
      </c>
      <c r="Q126" s="422">
        <v>1282726.6200000001</v>
      </c>
      <c r="R126" s="422">
        <v>502149.66</v>
      </c>
      <c r="S126" s="422">
        <v>838588.17</v>
      </c>
      <c r="T126" s="422">
        <v>1093894.77</v>
      </c>
      <c r="U126" s="422">
        <v>628767.72</v>
      </c>
      <c r="V126" s="422">
        <v>1603710.62</v>
      </c>
      <c r="W126" s="422">
        <v>1388515.43</v>
      </c>
      <c r="X126" s="422">
        <v>1006264.16</v>
      </c>
      <c r="Y126" s="422">
        <v>35335549.219999999</v>
      </c>
      <c r="Z126" s="422">
        <v>485682.3</v>
      </c>
      <c r="AA126" s="422">
        <v>680360</v>
      </c>
      <c r="AB126" s="422">
        <v>1856022.08</v>
      </c>
      <c r="AC126" s="422">
        <v>185057.92000000001</v>
      </c>
      <c r="AD126" s="422">
        <v>1553942.23</v>
      </c>
      <c r="AE126" s="422">
        <v>1053157.75</v>
      </c>
      <c r="AF126" s="422">
        <v>8616079.0399999991</v>
      </c>
      <c r="AG126" s="422">
        <v>5834767.3600000003</v>
      </c>
      <c r="AH126" s="422">
        <v>13437711.56604</v>
      </c>
      <c r="AI126" s="422">
        <v>33702780.246040002</v>
      </c>
      <c r="AJ126" s="422">
        <v>5844891.1100000003</v>
      </c>
      <c r="AK126" s="422">
        <v>27857889.136039998</v>
      </c>
      <c r="AL126" s="422">
        <v>34149622.166040003</v>
      </c>
      <c r="AM126" s="422">
        <v>383985.66</v>
      </c>
      <c r="AN126" s="422">
        <v>383985.66</v>
      </c>
      <c r="AO126" s="422">
        <v>399777.28000000003</v>
      </c>
      <c r="AP126" s="422">
        <v>399777.28000000003</v>
      </c>
      <c r="AQ126" s="422">
        <v>114697.01</v>
      </c>
      <c r="AR126" s="422">
        <v>114697.01</v>
      </c>
      <c r="AS126" s="422">
        <v>118852.7</v>
      </c>
      <c r="AT126" s="422">
        <v>118852.7</v>
      </c>
      <c r="AU126" s="422">
        <v>142955.70000000001</v>
      </c>
      <c r="AV126" s="422">
        <v>3208191.94</v>
      </c>
      <c r="AW126" s="422">
        <v>1338689.1499999999</v>
      </c>
      <c r="AX126" s="422">
        <v>508214.95</v>
      </c>
      <c r="AY126" s="422">
        <v>7232677.04</v>
      </c>
      <c r="AZ126" s="422">
        <v>76717848.579999998</v>
      </c>
      <c r="BA126" s="422">
        <v>519733.96</v>
      </c>
      <c r="BB126" s="422">
        <v>19170.759999999998</v>
      </c>
      <c r="BC126" s="422">
        <v>1869676.36</v>
      </c>
    </row>
    <row r="127" spans="1:55">
      <c r="A127" s="425" t="s">
        <v>1549</v>
      </c>
      <c r="B127" s="425" t="s">
        <v>6134</v>
      </c>
      <c r="C127">
        <v>2272.65</v>
      </c>
      <c r="D127" s="422">
        <v>42686410.469999999</v>
      </c>
      <c r="E127" s="422">
        <v>33391500.530000001</v>
      </c>
      <c r="F127" s="423">
        <v>0.78225131048363805</v>
      </c>
      <c r="G127">
        <v>2</v>
      </c>
      <c r="H127" s="422">
        <v>318864.81</v>
      </c>
      <c r="I127" s="422">
        <v>29273375.920000002</v>
      </c>
      <c r="J127" s="422">
        <v>29592240.73</v>
      </c>
      <c r="K127" s="424">
        <v>1.0764499999999999</v>
      </c>
      <c r="L127" s="422">
        <v>9371411.8800000008</v>
      </c>
      <c r="M127" s="422">
        <v>1874282.37</v>
      </c>
      <c r="N127" s="422">
        <v>894128.48</v>
      </c>
      <c r="O127" s="422">
        <v>397040.31</v>
      </c>
      <c r="P127" s="422">
        <v>388594.49</v>
      </c>
      <c r="Q127" s="422">
        <v>531557.92000000004</v>
      </c>
      <c r="R127" s="422">
        <v>209171.3</v>
      </c>
      <c r="S127" s="422">
        <v>349931.95</v>
      </c>
      <c r="T127" s="422">
        <v>456393.18</v>
      </c>
      <c r="U127" s="422">
        <v>262188.84999999998</v>
      </c>
      <c r="V127" s="422">
        <v>669097.81000000006</v>
      </c>
      <c r="W127" s="422">
        <v>579314.38</v>
      </c>
      <c r="X127" s="422">
        <v>419900.97</v>
      </c>
      <c r="Y127" s="422">
        <v>16403013.890000001</v>
      </c>
      <c r="Z127" s="422">
        <v>201388.5</v>
      </c>
      <c r="AA127" s="422">
        <v>284081.25</v>
      </c>
      <c r="AB127" s="422">
        <v>774973.65</v>
      </c>
      <c r="AC127" s="422">
        <v>77270.100000000006</v>
      </c>
      <c r="AD127" s="422">
        <v>1297683.1499999999</v>
      </c>
      <c r="AE127" s="422">
        <v>434043.25</v>
      </c>
      <c r="AF127" s="422">
        <v>3597604.95</v>
      </c>
      <c r="AG127" s="422">
        <v>2436280.7999999998</v>
      </c>
      <c r="AH127" s="422">
        <v>7766718.3536999999</v>
      </c>
      <c r="AI127" s="422">
        <v>16870044.003699999</v>
      </c>
      <c r="AJ127" s="422">
        <v>2440507.92</v>
      </c>
      <c r="AK127" s="422">
        <v>14429536.083699999</v>
      </c>
      <c r="AL127" s="422">
        <v>17056620.833700001</v>
      </c>
      <c r="AM127" s="422">
        <v>1019806.09</v>
      </c>
      <c r="AN127" s="422">
        <v>1019806.09</v>
      </c>
      <c r="AO127" s="422">
        <v>1062194.1200000001</v>
      </c>
      <c r="AP127" s="422">
        <v>1062194.1200000001</v>
      </c>
      <c r="AQ127" s="422">
        <v>553537.78</v>
      </c>
      <c r="AR127" s="422">
        <v>553537.78</v>
      </c>
      <c r="AS127" s="422">
        <v>576809.63</v>
      </c>
      <c r="AT127" s="422">
        <v>576809.63</v>
      </c>
      <c r="AU127" s="422">
        <v>692337.79</v>
      </c>
      <c r="AV127" s="422">
        <v>1338963.01</v>
      </c>
      <c r="AW127" s="422">
        <v>558711.97</v>
      </c>
      <c r="AX127" s="422">
        <v>212067.63</v>
      </c>
      <c r="AY127" s="422">
        <v>9226775.6400000006</v>
      </c>
      <c r="AZ127" s="422">
        <v>42686410.469999999</v>
      </c>
      <c r="BA127" s="422">
        <v>8360240.1500000004</v>
      </c>
      <c r="BB127" s="422">
        <v>939693.24</v>
      </c>
      <c r="BC127" s="422">
        <v>1730832.37</v>
      </c>
    </row>
    <row r="128" spans="1:55">
      <c r="A128" s="425" t="s">
        <v>1813</v>
      </c>
      <c r="B128" s="425" t="s">
        <v>6135</v>
      </c>
      <c r="C128">
        <v>8445.2900000000009</v>
      </c>
      <c r="D128" s="422">
        <v>173025087.86000001</v>
      </c>
      <c r="E128" s="422">
        <v>140805467.25999999</v>
      </c>
      <c r="F128" s="423">
        <v>0.81378642254428502</v>
      </c>
      <c r="G128">
        <v>2</v>
      </c>
      <c r="H128" s="422">
        <v>985032.35</v>
      </c>
      <c r="I128" s="422">
        <v>124568946.31</v>
      </c>
      <c r="J128" s="422">
        <v>125553978.66</v>
      </c>
      <c r="K128" s="424">
        <v>1.0764499999999999</v>
      </c>
      <c r="L128" s="422">
        <v>35862824.039999999</v>
      </c>
      <c r="M128" s="422">
        <v>7172564.7999999998</v>
      </c>
      <c r="N128" s="422">
        <v>3326000.41</v>
      </c>
      <c r="O128" s="422">
        <v>1477872.28</v>
      </c>
      <c r="P128" s="422">
        <v>1614238.06</v>
      </c>
      <c r="Q128" s="422">
        <v>1988974.94</v>
      </c>
      <c r="R128" s="422">
        <v>779197.75</v>
      </c>
      <c r="S128" s="422">
        <v>1301580.4099999999</v>
      </c>
      <c r="T128" s="422">
        <v>1698796.85</v>
      </c>
      <c r="U128" s="422">
        <v>975925.2</v>
      </c>
      <c r="V128" s="422">
        <v>2490530.73</v>
      </c>
      <c r="W128" s="422">
        <v>2156336.88</v>
      </c>
      <c r="X128" s="422">
        <v>1561831.85</v>
      </c>
      <c r="Y128" s="422">
        <v>62406674.200000003</v>
      </c>
      <c r="Z128" s="422">
        <v>750926.7</v>
      </c>
      <c r="AA128" s="422">
        <v>1055661.25</v>
      </c>
      <c r="AB128" s="422">
        <v>2879843.89</v>
      </c>
      <c r="AC128" s="422">
        <v>287139.86</v>
      </c>
      <c r="AD128" s="422">
        <v>4822260.59</v>
      </c>
      <c r="AE128" s="422">
        <v>1626920.91</v>
      </c>
      <c r="AF128" s="422">
        <v>13368894.07</v>
      </c>
      <c r="AG128" s="422">
        <v>9053350.8800000008</v>
      </c>
      <c r="AH128" s="422">
        <v>31959368.83182</v>
      </c>
      <c r="AI128" s="422">
        <v>65804366.981820002</v>
      </c>
      <c r="AJ128" s="422">
        <v>9069059.1099999994</v>
      </c>
      <c r="AK128" s="422">
        <v>56735307.871820003</v>
      </c>
      <c r="AL128" s="422">
        <v>66497696.541819997</v>
      </c>
      <c r="AM128" s="422">
        <v>4429133.38</v>
      </c>
      <c r="AN128" s="422">
        <v>4429133.38</v>
      </c>
      <c r="AO128" s="422">
        <v>4613645.9800000004</v>
      </c>
      <c r="AP128" s="422">
        <v>4613645.9800000004</v>
      </c>
      <c r="AQ128" s="422">
        <v>3410989.57</v>
      </c>
      <c r="AR128" s="422">
        <v>3410989.57</v>
      </c>
      <c r="AS128" s="422">
        <v>3553114.13</v>
      </c>
      <c r="AT128" s="422">
        <v>3553114.13</v>
      </c>
      <c r="AU128" s="422">
        <v>4263736.96</v>
      </c>
      <c r="AV128" s="422">
        <v>4977684.34</v>
      </c>
      <c r="AW128" s="422">
        <v>2077049.04</v>
      </c>
      <c r="AX128" s="422">
        <v>788480.55</v>
      </c>
      <c r="AY128" s="422">
        <v>44120717.009999998</v>
      </c>
      <c r="AZ128" s="422">
        <v>173025087.86000001</v>
      </c>
      <c r="BA128" s="422">
        <v>41513319.920000002</v>
      </c>
      <c r="BB128" s="422">
        <v>6248378.2599999998</v>
      </c>
      <c r="BC128" s="422">
        <v>5991756.1399999997</v>
      </c>
    </row>
    <row r="129" spans="1:55">
      <c r="A129" s="425" t="s">
        <v>1551</v>
      </c>
      <c r="B129" s="425" t="s">
        <v>6136</v>
      </c>
      <c r="C129">
        <v>2827.9</v>
      </c>
      <c r="D129" s="422">
        <v>50447598.420000002</v>
      </c>
      <c r="E129" s="422">
        <v>38898606.920000002</v>
      </c>
      <c r="F129" s="423">
        <v>0.77106954817057505</v>
      </c>
      <c r="G129">
        <v>2</v>
      </c>
      <c r="H129" s="422">
        <v>373801.27</v>
      </c>
      <c r="I129" s="422">
        <v>27621381.870000001</v>
      </c>
      <c r="J129" s="422">
        <v>27995183.140000001</v>
      </c>
      <c r="K129" s="424">
        <v>1.0764499999999999</v>
      </c>
      <c r="L129" s="422">
        <v>11275472.279999999</v>
      </c>
      <c r="M129" s="422">
        <v>2255094.44</v>
      </c>
      <c r="N129" s="422">
        <v>1113130.8799999999</v>
      </c>
      <c r="O129" s="422">
        <v>494724.83</v>
      </c>
      <c r="P129" s="422">
        <v>451423.19</v>
      </c>
      <c r="Q129" s="422">
        <v>663823.5</v>
      </c>
      <c r="R129" s="422">
        <v>260425.2</v>
      </c>
      <c r="S129" s="422">
        <v>435594.19</v>
      </c>
      <c r="T129" s="422">
        <v>568680.39</v>
      </c>
      <c r="U129" s="422">
        <v>326695.64</v>
      </c>
      <c r="V129" s="422">
        <v>833717.11</v>
      </c>
      <c r="W129" s="422">
        <v>721844.11</v>
      </c>
      <c r="X129" s="422">
        <v>522691.39</v>
      </c>
      <c r="Y129" s="422">
        <v>19923317.149999999</v>
      </c>
      <c r="Z129" s="422">
        <v>252373.5</v>
      </c>
      <c r="AA129" s="422">
        <v>353487.5</v>
      </c>
      <c r="AB129" s="422">
        <v>964313.9</v>
      </c>
      <c r="AC129" s="422">
        <v>96148.6</v>
      </c>
      <c r="AD129" s="422">
        <v>1614730.9</v>
      </c>
      <c r="AE129" s="422">
        <v>544216.79</v>
      </c>
      <c r="AF129" s="422">
        <v>4476565.7</v>
      </c>
      <c r="AG129" s="422">
        <v>3031508.8</v>
      </c>
      <c r="AH129" s="422">
        <v>9088509.9132000003</v>
      </c>
      <c r="AI129" s="422">
        <v>20421855.6032</v>
      </c>
      <c r="AJ129" s="422">
        <v>3036768.69</v>
      </c>
      <c r="AK129" s="422">
        <v>17385086.913199998</v>
      </c>
      <c r="AL129" s="422">
        <v>20654016.563200001</v>
      </c>
      <c r="AM129" s="422">
        <v>983236.02</v>
      </c>
      <c r="AN129" s="422">
        <v>983236.02</v>
      </c>
      <c r="AO129" s="422">
        <v>1023961.78</v>
      </c>
      <c r="AP129" s="422">
        <v>1023961.78</v>
      </c>
      <c r="AQ129" s="422">
        <v>605899.46</v>
      </c>
      <c r="AR129" s="422">
        <v>605899.46</v>
      </c>
      <c r="AS129" s="422">
        <v>630833.59</v>
      </c>
      <c r="AT129" s="422">
        <v>630833.59</v>
      </c>
      <c r="AU129" s="422">
        <v>757166.54</v>
      </c>
      <c r="AV129" s="422">
        <v>1666431.3</v>
      </c>
      <c r="AW129" s="422">
        <v>695355.37</v>
      </c>
      <c r="AX129" s="422">
        <v>263449.65999999997</v>
      </c>
      <c r="AY129" s="422">
        <v>9870264.5700000003</v>
      </c>
      <c r="AZ129" s="422">
        <v>50447598.420000002</v>
      </c>
      <c r="BA129" s="422">
        <v>5718703.2699999996</v>
      </c>
      <c r="BB129" s="422">
        <v>966722.69</v>
      </c>
      <c r="BC129" s="422">
        <v>1992980.27</v>
      </c>
    </row>
    <row r="130" spans="1:55">
      <c r="A130" s="425" t="s">
        <v>3428</v>
      </c>
      <c r="B130" s="425" t="s">
        <v>6137</v>
      </c>
      <c r="C130">
        <v>1428.12</v>
      </c>
      <c r="D130" s="422">
        <v>19318477.280000001</v>
      </c>
      <c r="E130" s="422">
        <v>19866882.850000001</v>
      </c>
      <c r="F130" s="423">
        <v>1.0283876188610199</v>
      </c>
      <c r="G130">
        <v>4</v>
      </c>
      <c r="H130" s="422">
        <v>1294.4100000000001</v>
      </c>
      <c r="I130" s="422">
        <v>1117521.72</v>
      </c>
      <c r="J130" s="422">
        <v>1118816.1299999999</v>
      </c>
      <c r="K130" s="424">
        <v>1.0764499999999999</v>
      </c>
      <c r="L130" s="422">
        <v>4988212.8499999996</v>
      </c>
      <c r="M130" s="422">
        <v>997642.56</v>
      </c>
      <c r="N130" s="422">
        <v>561686</v>
      </c>
      <c r="O130" s="422">
        <v>248937.97</v>
      </c>
      <c r="P130" s="422">
        <v>159353.12</v>
      </c>
      <c r="Q130" s="422">
        <v>331079.89</v>
      </c>
      <c r="R130" s="422">
        <v>131597.84</v>
      </c>
      <c r="S130" s="422">
        <v>219877.95</v>
      </c>
      <c r="T130" s="422">
        <v>286151.28000000003</v>
      </c>
      <c r="U130" s="422">
        <v>164735.06</v>
      </c>
      <c r="V130" s="422">
        <v>419513.7</v>
      </c>
      <c r="W130" s="422">
        <v>363220.92</v>
      </c>
      <c r="X130" s="422">
        <v>263842.63</v>
      </c>
      <c r="Y130" s="422">
        <v>9135851.7699999996</v>
      </c>
      <c r="Z130" s="422">
        <v>127736.1</v>
      </c>
      <c r="AA130" s="422">
        <v>178515</v>
      </c>
      <c r="AB130" s="422">
        <v>486988.92</v>
      </c>
      <c r="AC130" s="422">
        <v>48556.08</v>
      </c>
      <c r="AD130" s="422">
        <v>407728.25</v>
      </c>
      <c r="AE130" s="422">
        <v>271770.65000000002</v>
      </c>
      <c r="AF130" s="422">
        <v>2260713.96</v>
      </c>
      <c r="AG130" s="422">
        <v>1530944.64</v>
      </c>
      <c r="AH130" s="422">
        <v>3352051.6179599999</v>
      </c>
      <c r="AI130" s="422">
        <v>8665005.21796</v>
      </c>
      <c r="AJ130" s="422">
        <v>1533600.94</v>
      </c>
      <c r="AK130" s="422">
        <v>7131404.2779599996</v>
      </c>
      <c r="AL130" s="422">
        <v>8782249.0079599991</v>
      </c>
      <c r="AM130" s="422">
        <v>14129.34</v>
      </c>
      <c r="AN130" s="422">
        <v>14129.34</v>
      </c>
      <c r="AO130" s="422">
        <v>14960.48</v>
      </c>
      <c r="AP130" s="422">
        <v>14960.48</v>
      </c>
      <c r="AQ130" s="422">
        <v>3324.55</v>
      </c>
      <c r="AR130" s="422">
        <v>3324.55</v>
      </c>
      <c r="AS130" s="422">
        <v>3324.55</v>
      </c>
      <c r="AT130" s="422">
        <v>3324.55</v>
      </c>
      <c r="AU130" s="422">
        <v>4155.68</v>
      </c>
      <c r="AV130" s="422">
        <v>841111.46</v>
      </c>
      <c r="AW130" s="422">
        <v>350972.38</v>
      </c>
      <c r="AX130" s="422">
        <v>132659.04</v>
      </c>
      <c r="AY130" s="422">
        <v>1400376.4</v>
      </c>
      <c r="AZ130" s="422">
        <v>19318477.280000001</v>
      </c>
      <c r="BA130" s="422">
        <v>14470.01</v>
      </c>
      <c r="BB130" s="422">
        <v>1.68</v>
      </c>
      <c r="BC130" s="422">
        <v>434924.98</v>
      </c>
    </row>
    <row r="131" spans="1:55">
      <c r="A131" s="425" t="s">
        <v>2406</v>
      </c>
      <c r="B131" s="425" t="s">
        <v>6138</v>
      </c>
      <c r="C131">
        <v>2820.46</v>
      </c>
      <c r="D131" s="422">
        <v>40157643.509999998</v>
      </c>
      <c r="E131" s="422">
        <v>36654125.450000003</v>
      </c>
      <c r="F131" s="423">
        <v>0.91275588521205098</v>
      </c>
      <c r="G131">
        <v>3</v>
      </c>
      <c r="H131" s="422">
        <v>52575.3</v>
      </c>
      <c r="I131" s="422">
        <v>3574265.12</v>
      </c>
      <c r="J131" s="422">
        <v>3626840.42</v>
      </c>
      <c r="K131" s="424">
        <v>1.0764499999999999</v>
      </c>
      <c r="L131" s="422">
        <v>10045750.199999999</v>
      </c>
      <c r="M131" s="422">
        <v>2009150.03</v>
      </c>
      <c r="N131" s="422">
        <v>1109979.77</v>
      </c>
      <c r="O131" s="422">
        <v>492361.5</v>
      </c>
      <c r="P131" s="422">
        <v>338113.17</v>
      </c>
      <c r="Q131" s="422">
        <v>663823.5</v>
      </c>
      <c r="R131" s="422">
        <v>259732.58</v>
      </c>
      <c r="S131" s="422">
        <v>434206.94</v>
      </c>
      <c r="T131" s="422">
        <v>565963.77</v>
      </c>
      <c r="U131" s="422">
        <v>325655.21000000002</v>
      </c>
      <c r="V131" s="422">
        <v>829734.38</v>
      </c>
      <c r="W131" s="422">
        <v>718395.81</v>
      </c>
      <c r="X131" s="422">
        <v>521026.77</v>
      </c>
      <c r="Y131" s="422">
        <v>18313893.629999999</v>
      </c>
      <c r="Z131" s="422">
        <v>251186.4</v>
      </c>
      <c r="AA131" s="422">
        <v>352557.5</v>
      </c>
      <c r="AB131" s="422">
        <v>961776.86</v>
      </c>
      <c r="AC131" s="422">
        <v>95895.64</v>
      </c>
      <c r="AD131" s="422">
        <v>805241.32</v>
      </c>
      <c r="AE131" s="422">
        <v>544534.80000000005</v>
      </c>
      <c r="AF131" s="422">
        <v>4464788.18</v>
      </c>
      <c r="AG131" s="422">
        <v>3023533.12</v>
      </c>
      <c r="AH131" s="422">
        <v>7050484.0066799996</v>
      </c>
      <c r="AI131" s="422">
        <v>17549997.826680001</v>
      </c>
      <c r="AJ131" s="422">
        <v>3028779.17</v>
      </c>
      <c r="AK131" s="422">
        <v>14521218.656679999</v>
      </c>
      <c r="AL131" s="422">
        <v>17781547.986680001</v>
      </c>
      <c r="AM131" s="422">
        <v>200304.21</v>
      </c>
      <c r="AN131" s="422">
        <v>200304.21</v>
      </c>
      <c r="AO131" s="422">
        <v>208615.59</v>
      </c>
      <c r="AP131" s="422">
        <v>208615.59</v>
      </c>
      <c r="AQ131" s="422">
        <v>117190.43</v>
      </c>
      <c r="AR131" s="422">
        <v>117190.43</v>
      </c>
      <c r="AS131" s="422">
        <v>122177.25</v>
      </c>
      <c r="AT131" s="422">
        <v>122177.25</v>
      </c>
      <c r="AU131" s="422">
        <v>146280.25</v>
      </c>
      <c r="AV131" s="422">
        <v>1662275.61</v>
      </c>
      <c r="AW131" s="422">
        <v>693621.32</v>
      </c>
      <c r="AX131" s="422">
        <v>263449.65999999997</v>
      </c>
      <c r="AY131" s="422">
        <v>4062201.8</v>
      </c>
      <c r="AZ131" s="422">
        <v>40157643.509999998</v>
      </c>
      <c r="BA131" s="422">
        <v>230374.87</v>
      </c>
      <c r="BB131" s="422">
        <v>43601.21</v>
      </c>
      <c r="BC131" s="422">
        <v>1210481.95</v>
      </c>
    </row>
    <row r="132" spans="1:55">
      <c r="A132" s="425" t="s">
        <v>2529</v>
      </c>
      <c r="B132" s="425" t="s">
        <v>6139</v>
      </c>
      <c r="C132">
        <v>1960.8</v>
      </c>
      <c r="D132" s="422">
        <v>35580944.590000004</v>
      </c>
      <c r="E132" s="422">
        <v>27523845.719999999</v>
      </c>
      <c r="F132" s="423">
        <v>0.77355579052658296</v>
      </c>
      <c r="G132">
        <v>2</v>
      </c>
      <c r="H132" s="422">
        <v>240731.53</v>
      </c>
      <c r="I132" s="422">
        <v>12478372.470000001</v>
      </c>
      <c r="J132" s="422">
        <v>12719104</v>
      </c>
      <c r="K132" s="424">
        <v>1.0764499999999999</v>
      </c>
      <c r="L132" s="422">
        <v>7780887.29</v>
      </c>
      <c r="M132" s="422">
        <v>1556177.45</v>
      </c>
      <c r="N132" s="422">
        <v>771235.05</v>
      </c>
      <c r="O132" s="422">
        <v>341895.82</v>
      </c>
      <c r="P132" s="422">
        <v>319824.65000000002</v>
      </c>
      <c r="Q132" s="422">
        <v>462513.62</v>
      </c>
      <c r="R132" s="422">
        <v>180773.87</v>
      </c>
      <c r="S132" s="422">
        <v>301725.27</v>
      </c>
      <c r="T132" s="422">
        <v>393005.24</v>
      </c>
      <c r="U132" s="422">
        <v>226120.55</v>
      </c>
      <c r="V132" s="422">
        <v>576167.55000000005</v>
      </c>
      <c r="W132" s="422">
        <v>498854.05</v>
      </c>
      <c r="X132" s="422">
        <v>362055.34</v>
      </c>
      <c r="Y132" s="422">
        <v>13771235.75</v>
      </c>
      <c r="Z132" s="422">
        <v>173794.5</v>
      </c>
      <c r="AA132" s="422">
        <v>245100</v>
      </c>
      <c r="AB132" s="422">
        <v>668632.80000000005</v>
      </c>
      <c r="AC132" s="422">
        <v>66667.199999999997</v>
      </c>
      <c r="AD132" s="422">
        <v>1119616.8</v>
      </c>
      <c r="AE132" s="422">
        <v>378375.85</v>
      </c>
      <c r="AF132" s="422">
        <v>3103946.4</v>
      </c>
      <c r="AG132" s="422">
        <v>2101977.6</v>
      </c>
      <c r="AH132" s="422">
        <v>6431465.0334000001</v>
      </c>
      <c r="AI132" s="422">
        <v>14289576.1834</v>
      </c>
      <c r="AJ132" s="422">
        <v>2105624.6800000002</v>
      </c>
      <c r="AK132" s="422">
        <v>12183951.5034</v>
      </c>
      <c r="AL132" s="422">
        <v>14450551.1834</v>
      </c>
      <c r="AM132" s="422">
        <v>694831.2</v>
      </c>
      <c r="AN132" s="422">
        <v>694831.2</v>
      </c>
      <c r="AO132" s="422">
        <v>723921.03</v>
      </c>
      <c r="AP132" s="422">
        <v>723921.03</v>
      </c>
      <c r="AQ132" s="422">
        <v>506162.92</v>
      </c>
      <c r="AR132" s="422">
        <v>506162.92</v>
      </c>
      <c r="AS132" s="422">
        <v>527772.5</v>
      </c>
      <c r="AT132" s="422">
        <v>527772.5</v>
      </c>
      <c r="AU132" s="422">
        <v>633327.01</v>
      </c>
      <c r="AV132" s="422">
        <v>1155281.55</v>
      </c>
      <c r="AW132" s="422">
        <v>482066.81</v>
      </c>
      <c r="AX132" s="422">
        <v>183106.85</v>
      </c>
      <c r="AY132" s="422">
        <v>7359157.5199999996</v>
      </c>
      <c r="AZ132" s="422">
        <v>35580944.590000004</v>
      </c>
      <c r="BA132" s="422">
        <v>3327223.51</v>
      </c>
      <c r="BB132" s="422">
        <v>483598.3</v>
      </c>
      <c r="BC132" s="422">
        <v>1200708.53</v>
      </c>
    </row>
    <row r="133" spans="1:55">
      <c r="A133" s="425" t="s">
        <v>2408</v>
      </c>
      <c r="B133" s="425" t="s">
        <v>6140</v>
      </c>
      <c r="C133">
        <v>1163.25</v>
      </c>
      <c r="D133" s="422">
        <v>17914376.98</v>
      </c>
      <c r="E133" s="422">
        <v>25574691.199999999</v>
      </c>
      <c r="F133" s="423">
        <v>1.4276070682531801</v>
      </c>
      <c r="G133">
        <v>4</v>
      </c>
      <c r="H133" s="422">
        <v>1200.33</v>
      </c>
      <c r="I133" s="422">
        <v>1559829.49</v>
      </c>
      <c r="J133" s="422">
        <v>1561029.82</v>
      </c>
      <c r="K133" s="424">
        <v>1.0764499999999999</v>
      </c>
      <c r="L133" s="422">
        <v>4310723.42</v>
      </c>
      <c r="M133" s="422">
        <v>862144.68</v>
      </c>
      <c r="N133" s="422">
        <v>457699.25</v>
      </c>
      <c r="O133" s="422">
        <v>202459.04</v>
      </c>
      <c r="P133" s="422">
        <v>155724.39000000001</v>
      </c>
      <c r="Q133" s="422">
        <v>271186.03999999998</v>
      </c>
      <c r="R133" s="422">
        <v>106663.51</v>
      </c>
      <c r="S133" s="422">
        <v>178954.3</v>
      </c>
      <c r="T133" s="422">
        <v>232724.3</v>
      </c>
      <c r="U133" s="422">
        <v>134215.72</v>
      </c>
      <c r="V133" s="422">
        <v>341186.78</v>
      </c>
      <c r="W133" s="422">
        <v>295404.36</v>
      </c>
      <c r="X133" s="422">
        <v>214736.27</v>
      </c>
      <c r="Y133" s="422">
        <v>7763822.0599999996</v>
      </c>
      <c r="Z133" s="422">
        <v>102870</v>
      </c>
      <c r="AA133" s="422">
        <v>145406.25</v>
      </c>
      <c r="AB133" s="422">
        <v>396668.25</v>
      </c>
      <c r="AC133" s="422">
        <v>39550.5</v>
      </c>
      <c r="AD133" s="422">
        <v>332107.87</v>
      </c>
      <c r="AE133" s="422">
        <v>221319</v>
      </c>
      <c r="AF133" s="422">
        <v>1841424.75</v>
      </c>
      <c r="AG133" s="422">
        <v>1247004</v>
      </c>
      <c r="AH133" s="422">
        <v>3199855.3424999998</v>
      </c>
      <c r="AI133" s="422">
        <v>7526205.9625000004</v>
      </c>
      <c r="AJ133" s="422">
        <v>1249167.6399999999</v>
      </c>
      <c r="AK133" s="422">
        <v>6277038.3224999998</v>
      </c>
      <c r="AL133" s="422">
        <v>7621704.8224999998</v>
      </c>
      <c r="AM133" s="422">
        <v>201135.34</v>
      </c>
      <c r="AN133" s="422">
        <v>201135.34</v>
      </c>
      <c r="AO133" s="422">
        <v>209446.72</v>
      </c>
      <c r="AP133" s="422">
        <v>209446.72</v>
      </c>
      <c r="AQ133" s="422">
        <v>118021.56</v>
      </c>
      <c r="AR133" s="422">
        <v>118021.56</v>
      </c>
      <c r="AS133" s="422">
        <v>122177.25</v>
      </c>
      <c r="AT133" s="422">
        <v>122177.25</v>
      </c>
      <c r="AU133" s="422">
        <v>147111.39000000001</v>
      </c>
      <c r="AV133" s="422">
        <v>685688.69</v>
      </c>
      <c r="AW133" s="422">
        <v>286118.78999999998</v>
      </c>
      <c r="AX133" s="422">
        <v>108369.36</v>
      </c>
      <c r="AY133" s="422">
        <v>2528849.9700000002</v>
      </c>
      <c r="AZ133" s="422">
        <v>17914376.98</v>
      </c>
      <c r="BA133" s="422">
        <v>434809</v>
      </c>
      <c r="BB133" s="422">
        <v>95775.19</v>
      </c>
      <c r="BC133" s="422">
        <v>564638.27</v>
      </c>
    </row>
    <row r="134" spans="1:55">
      <c r="A134" s="425" t="s">
        <v>2424</v>
      </c>
      <c r="B134" s="425" t="s">
        <v>6141</v>
      </c>
      <c r="C134">
        <v>954.75</v>
      </c>
      <c r="D134" s="422">
        <v>13269244.24</v>
      </c>
      <c r="E134" s="422">
        <v>13618188.800000001</v>
      </c>
      <c r="F134" s="423">
        <v>1.02629724449175</v>
      </c>
      <c r="G134">
        <v>4</v>
      </c>
      <c r="H134" s="422">
        <v>889.09</v>
      </c>
      <c r="I134" s="422">
        <v>575194.88</v>
      </c>
      <c r="J134" s="422">
        <v>576083.97</v>
      </c>
      <c r="K134" s="424">
        <v>1.0764499999999999</v>
      </c>
      <c r="L134" s="422">
        <v>3350421.55</v>
      </c>
      <c r="M134" s="422">
        <v>670084.30000000005</v>
      </c>
      <c r="N134" s="422">
        <v>374982.52</v>
      </c>
      <c r="O134" s="422">
        <v>166221.24</v>
      </c>
      <c r="P134" s="422">
        <v>110552.85</v>
      </c>
      <c r="Q134" s="422">
        <v>224601.93</v>
      </c>
      <c r="R134" s="422">
        <v>87270.14</v>
      </c>
      <c r="S134" s="422">
        <v>146700.9</v>
      </c>
      <c r="T134" s="422">
        <v>191069.36</v>
      </c>
      <c r="U134" s="422">
        <v>110285.79</v>
      </c>
      <c r="V134" s="422">
        <v>280118.32</v>
      </c>
      <c r="W134" s="422">
        <v>242530.42</v>
      </c>
      <c r="X134" s="422">
        <v>176033.8</v>
      </c>
      <c r="Y134" s="422">
        <v>6130873.1200000001</v>
      </c>
      <c r="Z134" s="422">
        <v>84825</v>
      </c>
      <c r="AA134" s="422">
        <v>119343.75</v>
      </c>
      <c r="AB134" s="422">
        <v>325569.75</v>
      </c>
      <c r="AC134" s="422">
        <v>32461.5</v>
      </c>
      <c r="AD134" s="422">
        <v>272581.12</v>
      </c>
      <c r="AE134" s="422">
        <v>183822.5</v>
      </c>
      <c r="AF134" s="422">
        <v>1511369.25</v>
      </c>
      <c r="AG134" s="422">
        <v>1023492</v>
      </c>
      <c r="AH134" s="422">
        <v>2316937.2705000001</v>
      </c>
      <c r="AI134" s="422">
        <v>5870402.1404999997</v>
      </c>
      <c r="AJ134" s="422">
        <v>1025267.83</v>
      </c>
      <c r="AK134" s="422">
        <v>4845134.3104999997</v>
      </c>
      <c r="AL134" s="422">
        <v>5948783.8605000004</v>
      </c>
      <c r="AM134" s="422">
        <v>40725.75</v>
      </c>
      <c r="AN134" s="422">
        <v>40725.75</v>
      </c>
      <c r="AO134" s="422">
        <v>42388.02</v>
      </c>
      <c r="AP134" s="422">
        <v>42388.02</v>
      </c>
      <c r="AQ134" s="422">
        <v>25765.27</v>
      </c>
      <c r="AR134" s="422">
        <v>25765.27</v>
      </c>
      <c r="AS134" s="422">
        <v>26596.400000000001</v>
      </c>
      <c r="AT134" s="422">
        <v>26596.400000000001</v>
      </c>
      <c r="AU134" s="422">
        <v>32414.37</v>
      </c>
      <c r="AV134" s="422">
        <v>562680.29</v>
      </c>
      <c r="AW134" s="422">
        <v>234790.81</v>
      </c>
      <c r="AX134" s="422">
        <v>88750.77</v>
      </c>
      <c r="AY134" s="422">
        <v>1189587.1200000001</v>
      </c>
      <c r="AZ134" s="422">
        <v>13269244.24</v>
      </c>
      <c r="BA134" s="422">
        <v>27802.66</v>
      </c>
      <c r="BB134" s="422">
        <v>115.38</v>
      </c>
      <c r="BC134" s="422">
        <v>287704.02</v>
      </c>
    </row>
    <row r="135" spans="1:55">
      <c r="A135" s="425" t="s">
        <v>2921</v>
      </c>
      <c r="B135" s="425" t="s">
        <v>6142</v>
      </c>
      <c r="C135">
        <v>777.62</v>
      </c>
      <c r="D135" s="422">
        <v>11312114.73</v>
      </c>
      <c r="E135" s="422">
        <v>13876600.119999999</v>
      </c>
      <c r="F135" s="423">
        <v>1.22670256191788</v>
      </c>
      <c r="G135">
        <v>4</v>
      </c>
      <c r="H135" s="422">
        <v>757.95</v>
      </c>
      <c r="I135" s="422">
        <v>534770.5</v>
      </c>
      <c r="J135" s="422">
        <v>535528.44999999995</v>
      </c>
      <c r="K135" s="424">
        <v>1.0764499999999999</v>
      </c>
      <c r="L135" s="422">
        <v>2787947.76</v>
      </c>
      <c r="M135" s="422">
        <v>557589.54</v>
      </c>
      <c r="N135" s="422">
        <v>305658.02</v>
      </c>
      <c r="O135" s="422">
        <v>135497.88</v>
      </c>
      <c r="P135" s="422">
        <v>96139.09</v>
      </c>
      <c r="Q135" s="422">
        <v>181345.26</v>
      </c>
      <c r="R135" s="422">
        <v>71339.88</v>
      </c>
      <c r="S135" s="422">
        <v>119302.86</v>
      </c>
      <c r="T135" s="422">
        <v>155753.22</v>
      </c>
      <c r="U135" s="422">
        <v>89823.96</v>
      </c>
      <c r="V135" s="422">
        <v>228342.9</v>
      </c>
      <c r="W135" s="422">
        <v>197702.52</v>
      </c>
      <c r="X135" s="422">
        <v>143157.51</v>
      </c>
      <c r="Y135" s="422">
        <v>5069600.4000000004</v>
      </c>
      <c r="Z135" s="422">
        <v>69168.600000000006</v>
      </c>
      <c r="AA135" s="422">
        <v>97202.5</v>
      </c>
      <c r="AB135" s="422">
        <v>265168.42</v>
      </c>
      <c r="AC135" s="422">
        <v>26439.08</v>
      </c>
      <c r="AD135" s="422">
        <v>222010.5</v>
      </c>
      <c r="AE135" s="422">
        <v>148660.85999999999</v>
      </c>
      <c r="AF135" s="422">
        <v>1230972.46</v>
      </c>
      <c r="AG135" s="422">
        <v>833608.64</v>
      </c>
      <c r="AH135" s="422">
        <v>1995960.5349600001</v>
      </c>
      <c r="AI135" s="422">
        <v>4889191.5949600004</v>
      </c>
      <c r="AJ135" s="422">
        <v>835055.01</v>
      </c>
      <c r="AK135" s="422">
        <v>4054136.5849600001</v>
      </c>
      <c r="AL135" s="422">
        <v>4953031.5449599996</v>
      </c>
      <c r="AM135" s="422">
        <v>64828.74</v>
      </c>
      <c r="AN135" s="422">
        <v>64828.74</v>
      </c>
      <c r="AO135" s="422">
        <v>67322.16</v>
      </c>
      <c r="AP135" s="422">
        <v>67322.16</v>
      </c>
      <c r="AQ135" s="422">
        <v>57348.5</v>
      </c>
      <c r="AR135" s="422">
        <v>57348.5</v>
      </c>
      <c r="AS135" s="422">
        <v>59010.78</v>
      </c>
      <c r="AT135" s="422">
        <v>59010.78</v>
      </c>
      <c r="AU135" s="422">
        <v>71477.850000000006</v>
      </c>
      <c r="AV135" s="422">
        <v>457956.93</v>
      </c>
      <c r="AW135" s="422">
        <v>191092.67</v>
      </c>
      <c r="AX135" s="422">
        <v>71934.83</v>
      </c>
      <c r="AY135" s="422">
        <v>1289482.6399999999</v>
      </c>
      <c r="AZ135" s="422">
        <v>11312114.73</v>
      </c>
      <c r="BA135" s="422">
        <v>43665.9</v>
      </c>
      <c r="BB135" s="422">
        <v>1584.92</v>
      </c>
      <c r="BC135" s="422">
        <v>317183.90000000002</v>
      </c>
    </row>
    <row r="136" spans="1:55">
      <c r="A136" s="425" t="s">
        <v>2796</v>
      </c>
      <c r="B136" s="425" t="s">
        <v>6143</v>
      </c>
      <c r="C136">
        <v>3335.5</v>
      </c>
      <c r="D136" s="422">
        <v>52686154.659999996</v>
      </c>
      <c r="E136" s="422">
        <v>61609641.780000001</v>
      </c>
      <c r="F136" s="423">
        <v>1.1693706283479199</v>
      </c>
      <c r="G136">
        <v>4</v>
      </c>
      <c r="H136" s="422">
        <v>3530.18</v>
      </c>
      <c r="I136" s="422">
        <v>6223605.4800000004</v>
      </c>
      <c r="J136" s="422">
        <v>6227135.6600000001</v>
      </c>
      <c r="K136" s="424">
        <v>1.0764499999999999</v>
      </c>
      <c r="L136" s="422">
        <v>12495184.960000001</v>
      </c>
      <c r="M136" s="422">
        <v>4164645.14</v>
      </c>
      <c r="N136" s="422">
        <v>1520843.55</v>
      </c>
      <c r="O136" s="422">
        <v>506339.63</v>
      </c>
      <c r="P136" s="422">
        <v>390750.39</v>
      </c>
      <c r="Q136" s="422">
        <v>1290145.73</v>
      </c>
      <c r="R136" s="422">
        <v>307523.37</v>
      </c>
      <c r="S136" s="422">
        <v>578133.37</v>
      </c>
      <c r="T136" s="422">
        <v>502575.82</v>
      </c>
      <c r="U136" s="422">
        <v>385306.64</v>
      </c>
      <c r="V136" s="422">
        <v>736804.13</v>
      </c>
      <c r="W136" s="422">
        <v>637935.48</v>
      </c>
      <c r="X136" s="422">
        <v>693731.33</v>
      </c>
      <c r="Y136" s="422">
        <v>24209919.539999999</v>
      </c>
      <c r="Z136" s="422">
        <v>300195</v>
      </c>
      <c r="AA136" s="422">
        <v>416937.5</v>
      </c>
      <c r="AB136" s="422">
        <v>1137405.5</v>
      </c>
      <c r="AC136" s="422">
        <v>113407</v>
      </c>
      <c r="AD136" s="422">
        <v>952285.25</v>
      </c>
      <c r="AE136" s="422">
        <v>3318822.5</v>
      </c>
      <c r="AF136" s="422">
        <v>5280096.5</v>
      </c>
      <c r="AG136" s="422">
        <v>3575656</v>
      </c>
      <c r="AH136" s="422">
        <v>8888617.6140000001</v>
      </c>
      <c r="AI136" s="422">
        <v>23983422.864</v>
      </c>
      <c r="AJ136" s="422">
        <v>3581860.03</v>
      </c>
      <c r="AK136" s="422">
        <v>20401562.833999999</v>
      </c>
      <c r="AL136" s="422">
        <v>24257256.054000001</v>
      </c>
      <c r="AM136" s="422">
        <v>235212</v>
      </c>
      <c r="AN136" s="422">
        <v>235212</v>
      </c>
      <c r="AO136" s="422">
        <v>245185.65</v>
      </c>
      <c r="AP136" s="422">
        <v>245185.65</v>
      </c>
      <c r="AQ136" s="422">
        <v>29920.959999999999</v>
      </c>
      <c r="AR136" s="422">
        <v>29920.959999999999</v>
      </c>
      <c r="AS136" s="422">
        <v>31583.23</v>
      </c>
      <c r="AT136" s="422">
        <v>31583.23</v>
      </c>
      <c r="AU136" s="422">
        <v>38232.33</v>
      </c>
      <c r="AV136" s="422">
        <v>1965640.91</v>
      </c>
      <c r="AW136" s="422">
        <v>820207.21</v>
      </c>
      <c r="AX136" s="422">
        <v>311094.81</v>
      </c>
      <c r="AY136" s="422">
        <v>4218978.9400000004</v>
      </c>
      <c r="AZ136" s="422">
        <v>52686154.659999996</v>
      </c>
      <c r="BA136" s="422">
        <v>267507.09999999998</v>
      </c>
      <c r="BB136" s="422">
        <v>62.33</v>
      </c>
      <c r="BC136" s="422">
        <v>1003550.11</v>
      </c>
    </row>
    <row r="137" spans="1:55">
      <c r="A137" s="425" t="s">
        <v>2339</v>
      </c>
      <c r="B137" s="425" t="s">
        <v>6144</v>
      </c>
      <c r="C137">
        <v>7544.32</v>
      </c>
      <c r="D137" s="422">
        <v>155950413.75</v>
      </c>
      <c r="E137" s="422">
        <v>106036398.08</v>
      </c>
      <c r="F137" s="423">
        <v>0.67993662556089196</v>
      </c>
      <c r="G137">
        <v>1</v>
      </c>
      <c r="H137" s="422">
        <v>5568547.7300000004</v>
      </c>
      <c r="I137" s="422">
        <v>84037258.230000004</v>
      </c>
      <c r="J137" s="422">
        <v>89605805.959999993</v>
      </c>
      <c r="K137" s="424">
        <v>1.0764499999999999</v>
      </c>
      <c r="L137" s="422">
        <v>32369243.75</v>
      </c>
      <c r="M137" s="422">
        <v>10788668.93</v>
      </c>
      <c r="N137" s="422">
        <v>3441284.87</v>
      </c>
      <c r="O137" s="422">
        <v>1146790.8500000001</v>
      </c>
      <c r="P137" s="422">
        <v>1284723.5</v>
      </c>
      <c r="Q137" s="422">
        <v>2917818.35</v>
      </c>
      <c r="R137" s="422">
        <v>696083.32</v>
      </c>
      <c r="S137" s="422">
        <v>1308169.81</v>
      </c>
      <c r="T137" s="422">
        <v>1138266.33</v>
      </c>
      <c r="U137" s="422">
        <v>871882</v>
      </c>
      <c r="V137" s="422">
        <v>1668761.8</v>
      </c>
      <c r="W137" s="422">
        <v>1444837.67</v>
      </c>
      <c r="X137" s="422">
        <v>1569738.81</v>
      </c>
      <c r="Y137" s="422">
        <v>60646269.990000002</v>
      </c>
      <c r="Z137" s="422">
        <v>678988.80000000005</v>
      </c>
      <c r="AA137" s="422">
        <v>943040</v>
      </c>
      <c r="AB137" s="422">
        <v>2572613.12</v>
      </c>
      <c r="AC137" s="422">
        <v>256506.88</v>
      </c>
      <c r="AD137" s="422">
        <v>4307806.72</v>
      </c>
      <c r="AE137" s="422">
        <v>7506598.4000000004</v>
      </c>
      <c r="AF137" s="422">
        <v>11942658.560000001</v>
      </c>
      <c r="AG137" s="422">
        <v>8087511.04</v>
      </c>
      <c r="AH137" s="422">
        <v>27564715.798560001</v>
      </c>
      <c r="AI137" s="422">
        <v>63860439.318559997</v>
      </c>
      <c r="AJ137" s="422">
        <v>8101543.4699999997</v>
      </c>
      <c r="AK137" s="422">
        <v>55758895.848559998</v>
      </c>
      <c r="AL137" s="422">
        <v>64479802.308559999</v>
      </c>
      <c r="AM137" s="422">
        <v>3525686.58</v>
      </c>
      <c r="AN137" s="422">
        <v>3525686.58</v>
      </c>
      <c r="AO137" s="422">
        <v>3672797.98</v>
      </c>
      <c r="AP137" s="422">
        <v>3672797.98</v>
      </c>
      <c r="AQ137" s="422">
        <v>1766167.84</v>
      </c>
      <c r="AR137" s="422">
        <v>1766167.84</v>
      </c>
      <c r="AS137" s="422">
        <v>1840139.11</v>
      </c>
      <c r="AT137" s="422">
        <v>1840139.11</v>
      </c>
      <c r="AU137" s="422">
        <v>2208333.15</v>
      </c>
      <c r="AV137" s="422">
        <v>4446587.28</v>
      </c>
      <c r="AW137" s="422">
        <v>1855437.03</v>
      </c>
      <c r="AX137" s="422">
        <v>704400.87</v>
      </c>
      <c r="AY137" s="422">
        <v>30824341.350000001</v>
      </c>
      <c r="AZ137" s="422">
        <v>155950413.75</v>
      </c>
      <c r="BA137" s="422">
        <v>26105611.68</v>
      </c>
      <c r="BB137" s="422">
        <v>2482420.7400000002</v>
      </c>
      <c r="BC137" s="422">
        <v>4863442.46</v>
      </c>
    </row>
    <row r="138" spans="1:55">
      <c r="A138" s="425" t="s">
        <v>2531</v>
      </c>
      <c r="B138" s="425" t="s">
        <v>6145</v>
      </c>
      <c r="C138">
        <v>3712</v>
      </c>
      <c r="D138" s="422">
        <v>59694351.579999998</v>
      </c>
      <c r="E138" s="422">
        <v>71465309.069999993</v>
      </c>
      <c r="F138" s="423">
        <v>1.1971871237134599</v>
      </c>
      <c r="G138">
        <v>4</v>
      </c>
      <c r="H138" s="422">
        <v>3999.76</v>
      </c>
      <c r="I138" s="422">
        <v>2807786.55</v>
      </c>
      <c r="J138" s="422">
        <v>2811786.31</v>
      </c>
      <c r="K138" s="424">
        <v>1.0764499999999999</v>
      </c>
      <c r="L138" s="422">
        <v>13987746.48</v>
      </c>
      <c r="M138" s="422">
        <v>4662115.8899999997</v>
      </c>
      <c r="N138" s="422">
        <v>1693272.72</v>
      </c>
      <c r="O138" s="422">
        <v>563816.02</v>
      </c>
      <c r="P138" s="422">
        <v>447156.41</v>
      </c>
      <c r="Q138" s="422">
        <v>1435214.59</v>
      </c>
      <c r="R138" s="422">
        <v>342154.39</v>
      </c>
      <c r="S138" s="422">
        <v>643680.57999999996</v>
      </c>
      <c r="T138" s="422">
        <v>559624.97</v>
      </c>
      <c r="U138" s="422">
        <v>429004.78</v>
      </c>
      <c r="V138" s="422">
        <v>820441.36</v>
      </c>
      <c r="W138" s="422">
        <v>710349.78</v>
      </c>
      <c r="X138" s="422">
        <v>772384.73</v>
      </c>
      <c r="Y138" s="422">
        <v>27066962.699999999</v>
      </c>
      <c r="Z138" s="422">
        <v>334080</v>
      </c>
      <c r="AA138" s="422">
        <v>464000</v>
      </c>
      <c r="AB138" s="422">
        <v>1265792</v>
      </c>
      <c r="AC138" s="422">
        <v>126208</v>
      </c>
      <c r="AD138" s="422">
        <v>1059776</v>
      </c>
      <c r="AE138" s="422">
        <v>3693440</v>
      </c>
      <c r="AF138" s="422">
        <v>5876096</v>
      </c>
      <c r="AG138" s="422">
        <v>3979264</v>
      </c>
      <c r="AH138" s="422">
        <v>10120536.342</v>
      </c>
      <c r="AI138" s="422">
        <v>26919192.342</v>
      </c>
      <c r="AJ138" s="422">
        <v>3986168.32</v>
      </c>
      <c r="AK138" s="422">
        <v>22933024.022</v>
      </c>
      <c r="AL138" s="422">
        <v>27223934.901999999</v>
      </c>
      <c r="AM138" s="422">
        <v>321650.33</v>
      </c>
      <c r="AN138" s="422">
        <v>321650.33</v>
      </c>
      <c r="AO138" s="422">
        <v>334948.53000000003</v>
      </c>
      <c r="AP138" s="422">
        <v>334948.53000000003</v>
      </c>
      <c r="AQ138" s="422">
        <v>120514.98</v>
      </c>
      <c r="AR138" s="422">
        <v>120514.98</v>
      </c>
      <c r="AS138" s="422">
        <v>125501.8</v>
      </c>
      <c r="AT138" s="422">
        <v>125501.8</v>
      </c>
      <c r="AU138" s="422">
        <v>151267.07999999999</v>
      </c>
      <c r="AV138" s="422">
        <v>2187554.71</v>
      </c>
      <c r="AW138" s="422">
        <v>912805.65</v>
      </c>
      <c r="AX138" s="422">
        <v>346595.12</v>
      </c>
      <c r="AY138" s="422">
        <v>5403453.8399999999</v>
      </c>
      <c r="AZ138" s="422">
        <v>59694351.579999998</v>
      </c>
      <c r="BA138" s="422">
        <v>283925.36</v>
      </c>
      <c r="BB138" s="422">
        <v>10684.18</v>
      </c>
      <c r="BC138" s="422">
        <v>1053309.98</v>
      </c>
    </row>
    <row r="139" spans="1:55">
      <c r="A139" s="425" t="s">
        <v>3037</v>
      </c>
      <c r="B139" s="425" t="s">
        <v>6146</v>
      </c>
      <c r="C139">
        <v>1627.33</v>
      </c>
      <c r="D139" s="422">
        <v>26950791.190000001</v>
      </c>
      <c r="E139" s="422">
        <v>17717030.600000001</v>
      </c>
      <c r="F139" s="423">
        <v>0.65738443354397103</v>
      </c>
      <c r="G139">
        <v>1</v>
      </c>
      <c r="H139" s="422">
        <v>1056482.98</v>
      </c>
      <c r="I139" s="422">
        <v>3348697.9</v>
      </c>
      <c r="J139" s="422">
        <v>4405180.88</v>
      </c>
      <c r="K139" s="424">
        <v>1.0764499999999999</v>
      </c>
      <c r="L139" s="422">
        <v>6188291.4400000004</v>
      </c>
      <c r="M139" s="422">
        <v>2062557.53</v>
      </c>
      <c r="N139" s="422">
        <v>741719.14</v>
      </c>
      <c r="O139" s="422">
        <v>247239.71</v>
      </c>
      <c r="P139" s="422">
        <v>199684.4</v>
      </c>
      <c r="Q139" s="422">
        <v>628631.72</v>
      </c>
      <c r="R139" s="422">
        <v>149605.96</v>
      </c>
      <c r="S139" s="422">
        <v>281957.06</v>
      </c>
      <c r="T139" s="422">
        <v>245401.89</v>
      </c>
      <c r="U139" s="422">
        <v>187971.37</v>
      </c>
      <c r="V139" s="422">
        <v>359772.83</v>
      </c>
      <c r="W139" s="422">
        <v>311496.42</v>
      </c>
      <c r="X139" s="422">
        <v>338334.47</v>
      </c>
      <c r="Y139" s="422">
        <v>11942663.939999999</v>
      </c>
      <c r="Z139" s="422">
        <v>146459.70000000001</v>
      </c>
      <c r="AA139" s="422">
        <v>203416.25</v>
      </c>
      <c r="AB139" s="422">
        <v>554919.53</v>
      </c>
      <c r="AC139" s="422">
        <v>55329.22</v>
      </c>
      <c r="AD139" s="422">
        <v>929205.43</v>
      </c>
      <c r="AE139" s="422">
        <v>1619193.35</v>
      </c>
      <c r="AF139" s="422">
        <v>2576063.39</v>
      </c>
      <c r="AG139" s="422">
        <v>1744497.76</v>
      </c>
      <c r="AH139" s="422">
        <v>4504968.5981400004</v>
      </c>
      <c r="AI139" s="422">
        <v>12334053.22814</v>
      </c>
      <c r="AJ139" s="422">
        <v>1747524.59</v>
      </c>
      <c r="AK139" s="422">
        <v>10586528.63814</v>
      </c>
      <c r="AL139" s="422">
        <v>12467651.47814</v>
      </c>
      <c r="AM139" s="422">
        <v>182019.18</v>
      </c>
      <c r="AN139" s="422">
        <v>182019.18</v>
      </c>
      <c r="AO139" s="422">
        <v>189499.42</v>
      </c>
      <c r="AP139" s="422">
        <v>189499.42</v>
      </c>
      <c r="AQ139" s="422">
        <v>54023.95</v>
      </c>
      <c r="AR139" s="422">
        <v>54023.95</v>
      </c>
      <c r="AS139" s="422">
        <v>55686.23</v>
      </c>
      <c r="AT139" s="422">
        <v>55686.23</v>
      </c>
      <c r="AU139" s="422">
        <v>67322.16</v>
      </c>
      <c r="AV139" s="422">
        <v>959133.03</v>
      </c>
      <c r="AW139" s="422">
        <v>400219.5</v>
      </c>
      <c r="AX139" s="422">
        <v>151343.42000000001</v>
      </c>
      <c r="AY139" s="422">
        <v>2540475.67</v>
      </c>
      <c r="AZ139" s="422">
        <v>26950791.190000001</v>
      </c>
      <c r="BA139" s="422">
        <v>312748.78000000003</v>
      </c>
      <c r="BB139" s="422">
        <v>33208.300000000003</v>
      </c>
      <c r="BC139" s="422">
        <v>599958.32999999996</v>
      </c>
    </row>
    <row r="140" spans="1:55">
      <c r="A140" s="425" t="s">
        <v>2965</v>
      </c>
      <c r="B140" s="425" t="s">
        <v>6147</v>
      </c>
      <c r="C140">
        <v>4259.9799999999996</v>
      </c>
      <c r="D140" s="422">
        <v>86997652.790000007</v>
      </c>
      <c r="E140" s="422">
        <v>57629843.340000004</v>
      </c>
      <c r="F140" s="423">
        <v>0.66242986439082796</v>
      </c>
      <c r="G140">
        <v>1</v>
      </c>
      <c r="H140" s="422">
        <v>3364767.33</v>
      </c>
      <c r="I140" s="422">
        <v>19820870.969999999</v>
      </c>
      <c r="J140" s="422">
        <v>23185638.300000001</v>
      </c>
      <c r="K140" s="424">
        <v>1.0764499999999999</v>
      </c>
      <c r="L140" s="422">
        <v>18461781.75</v>
      </c>
      <c r="M140" s="422">
        <v>6153311.8499999996</v>
      </c>
      <c r="N140" s="422">
        <v>1942337.09</v>
      </c>
      <c r="O140" s="422">
        <v>646837.48</v>
      </c>
      <c r="P140" s="422">
        <v>712963.64</v>
      </c>
      <c r="Q140" s="422">
        <v>1647015.13</v>
      </c>
      <c r="R140" s="422">
        <v>392715.66</v>
      </c>
      <c r="S140" s="422">
        <v>738359.89</v>
      </c>
      <c r="T140" s="422">
        <v>642029.30000000005</v>
      </c>
      <c r="U140" s="422">
        <v>492124.32</v>
      </c>
      <c r="V140" s="422">
        <v>941250.68</v>
      </c>
      <c r="W140" s="422">
        <v>814948.21</v>
      </c>
      <c r="X140" s="422">
        <v>885995.2</v>
      </c>
      <c r="Y140" s="422">
        <v>34471670.200000003</v>
      </c>
      <c r="Z140" s="422">
        <v>383398.2</v>
      </c>
      <c r="AA140" s="422">
        <v>532497.5</v>
      </c>
      <c r="AB140" s="422">
        <v>1452653.18</v>
      </c>
      <c r="AC140" s="422">
        <v>144839.32</v>
      </c>
      <c r="AD140" s="422">
        <v>2432448.58</v>
      </c>
      <c r="AE140" s="422">
        <v>4238680.0999999996</v>
      </c>
      <c r="AF140" s="422">
        <v>6743548.3399999999</v>
      </c>
      <c r="AG140" s="422">
        <v>4566698.5599999996</v>
      </c>
      <c r="AH140" s="422">
        <v>15336092.30184</v>
      </c>
      <c r="AI140" s="422">
        <v>35830856.081840001</v>
      </c>
      <c r="AJ140" s="422">
        <v>4574622.12</v>
      </c>
      <c r="AK140" s="422">
        <v>31256233.96184</v>
      </c>
      <c r="AL140" s="422">
        <v>36180585.94184</v>
      </c>
      <c r="AM140" s="422">
        <v>2125219.37</v>
      </c>
      <c r="AN140" s="422">
        <v>2125219.37</v>
      </c>
      <c r="AO140" s="422">
        <v>2213319.98</v>
      </c>
      <c r="AP140" s="422">
        <v>2213319.98</v>
      </c>
      <c r="AQ140" s="422">
        <v>696493.48</v>
      </c>
      <c r="AR140" s="422">
        <v>696493.48</v>
      </c>
      <c r="AS140" s="422">
        <v>724752.16</v>
      </c>
      <c r="AT140" s="422">
        <v>724752.16</v>
      </c>
      <c r="AU140" s="422">
        <v>870201.28</v>
      </c>
      <c r="AV140" s="422">
        <v>2510867.3199999998</v>
      </c>
      <c r="AW140" s="422">
        <v>1047715</v>
      </c>
      <c r="AX140" s="422">
        <v>397042.93</v>
      </c>
      <c r="AY140" s="422">
        <v>16345396.51</v>
      </c>
      <c r="AZ140" s="422">
        <v>86997652.790000007</v>
      </c>
      <c r="BA140" s="422">
        <v>11721280.470000001</v>
      </c>
      <c r="BB140" s="422">
        <v>554232.79</v>
      </c>
      <c r="BC140" s="422">
        <v>1662048.56</v>
      </c>
    </row>
    <row r="141" spans="1:55">
      <c r="A141" s="425" t="s">
        <v>2471</v>
      </c>
      <c r="B141" s="425" t="s">
        <v>6148</v>
      </c>
      <c r="C141">
        <v>3417.81</v>
      </c>
      <c r="D141" s="422">
        <v>64189114.340000004</v>
      </c>
      <c r="E141" s="422">
        <v>73017931.680000007</v>
      </c>
      <c r="F141" s="423">
        <v>1.13754384105123</v>
      </c>
      <c r="G141">
        <v>4</v>
      </c>
      <c r="H141" s="422">
        <v>4300.93</v>
      </c>
      <c r="I141" s="422">
        <v>9788699.9900000002</v>
      </c>
      <c r="J141" s="422">
        <v>9793000.9199999999</v>
      </c>
      <c r="K141" s="424">
        <v>1.0764499999999999</v>
      </c>
      <c r="L141" s="422">
        <v>14018765.49</v>
      </c>
      <c r="M141" s="422">
        <v>4672454.53</v>
      </c>
      <c r="N141" s="422">
        <v>1558248.82</v>
      </c>
      <c r="O141" s="422">
        <v>519112.16</v>
      </c>
      <c r="P141" s="422">
        <v>518513.34</v>
      </c>
      <c r="Q141" s="422">
        <v>1322060.8799999999</v>
      </c>
      <c r="R141" s="422">
        <v>315142.2</v>
      </c>
      <c r="S141" s="422">
        <v>592352.6</v>
      </c>
      <c r="T141" s="422">
        <v>515253.41</v>
      </c>
      <c r="U141" s="422">
        <v>395017.34</v>
      </c>
      <c r="V141" s="422">
        <v>755390.18</v>
      </c>
      <c r="W141" s="422">
        <v>654027.55000000005</v>
      </c>
      <c r="X141" s="422">
        <v>710793.71</v>
      </c>
      <c r="Y141" s="422">
        <v>26547132.210000001</v>
      </c>
      <c r="Z141" s="422">
        <v>307602.90000000002</v>
      </c>
      <c r="AA141" s="422">
        <v>427226.25</v>
      </c>
      <c r="AB141" s="422">
        <v>1165473.21</v>
      </c>
      <c r="AC141" s="422">
        <v>116205.54</v>
      </c>
      <c r="AD141" s="422">
        <v>975784.75</v>
      </c>
      <c r="AE141" s="422">
        <v>3400720.95</v>
      </c>
      <c r="AF141" s="422">
        <v>5410393.2300000004</v>
      </c>
      <c r="AG141" s="422">
        <v>3663892.32</v>
      </c>
      <c r="AH141" s="422">
        <v>11305943.104979999</v>
      </c>
      <c r="AI141" s="422">
        <v>26773242.254980002</v>
      </c>
      <c r="AJ141" s="422">
        <v>3670249.44</v>
      </c>
      <c r="AK141" s="422">
        <v>23102992.81498</v>
      </c>
      <c r="AL141" s="422">
        <v>27053832.81498</v>
      </c>
      <c r="AM141" s="422">
        <v>1127022.8600000001</v>
      </c>
      <c r="AN141" s="422">
        <v>1127022.8600000001</v>
      </c>
      <c r="AO141" s="422">
        <v>1173566.58</v>
      </c>
      <c r="AP141" s="422">
        <v>1173566.58</v>
      </c>
      <c r="AQ141" s="422">
        <v>527772.5</v>
      </c>
      <c r="AR141" s="422">
        <v>527772.5</v>
      </c>
      <c r="AS141" s="422">
        <v>549382.09</v>
      </c>
      <c r="AT141" s="422">
        <v>549382.09</v>
      </c>
      <c r="AU141" s="422">
        <v>659923.42000000004</v>
      </c>
      <c r="AV141" s="422">
        <v>2013846.91</v>
      </c>
      <c r="AW141" s="422">
        <v>840322.23</v>
      </c>
      <c r="AX141" s="422">
        <v>318568.56</v>
      </c>
      <c r="AY141" s="422">
        <v>10588149.18</v>
      </c>
      <c r="AZ141" s="422">
        <v>64189114.340000004</v>
      </c>
      <c r="BA141" s="422">
        <v>1784555.03</v>
      </c>
      <c r="BB141" s="422">
        <v>88160.97</v>
      </c>
      <c r="BC141" s="422">
        <v>1072006.54</v>
      </c>
    </row>
    <row r="142" spans="1:55">
      <c r="A142" s="425" t="s">
        <v>3019</v>
      </c>
      <c r="B142" s="425" t="s">
        <v>6149</v>
      </c>
      <c r="C142">
        <v>956</v>
      </c>
      <c r="D142" s="422">
        <v>17006127.329999998</v>
      </c>
      <c r="E142" s="422">
        <v>12579114.59</v>
      </c>
      <c r="F142" s="423">
        <v>0.73968131285301897</v>
      </c>
      <c r="G142">
        <v>1</v>
      </c>
      <c r="H142" s="422">
        <v>187059.47</v>
      </c>
      <c r="I142" s="422">
        <v>1017265.07</v>
      </c>
      <c r="J142" s="422">
        <v>1204324.54</v>
      </c>
      <c r="K142" s="424">
        <v>1.0764499999999999</v>
      </c>
      <c r="L142" s="422">
        <v>3793441.81</v>
      </c>
      <c r="M142" s="422">
        <v>1264354.1499999999</v>
      </c>
      <c r="N142" s="422">
        <v>436090.71</v>
      </c>
      <c r="O142" s="422">
        <v>145059.46</v>
      </c>
      <c r="P142" s="422">
        <v>130892.8</v>
      </c>
      <c r="Q142" s="422">
        <v>369442.03</v>
      </c>
      <c r="R142" s="422">
        <v>87962.76</v>
      </c>
      <c r="S142" s="422">
        <v>165775.49</v>
      </c>
      <c r="T142" s="422">
        <v>143981.18</v>
      </c>
      <c r="U142" s="422">
        <v>110285.79</v>
      </c>
      <c r="V142" s="422">
        <v>211084.42</v>
      </c>
      <c r="W142" s="422">
        <v>182759.89</v>
      </c>
      <c r="X142" s="422">
        <v>198922.36</v>
      </c>
      <c r="Y142" s="422">
        <v>7240052.8499999996</v>
      </c>
      <c r="Z142" s="422">
        <v>86040</v>
      </c>
      <c r="AA142" s="422">
        <v>119500</v>
      </c>
      <c r="AB142" s="422">
        <v>325996</v>
      </c>
      <c r="AC142" s="422">
        <v>32504</v>
      </c>
      <c r="AD142" s="422">
        <v>545876</v>
      </c>
      <c r="AE142" s="422">
        <v>951220</v>
      </c>
      <c r="AF142" s="422">
        <v>1513348</v>
      </c>
      <c r="AG142" s="422">
        <v>1024832</v>
      </c>
      <c r="AH142" s="422">
        <v>2899312.44</v>
      </c>
      <c r="AI142" s="422">
        <v>7498628.4400000004</v>
      </c>
      <c r="AJ142" s="422">
        <v>1026610.16</v>
      </c>
      <c r="AK142" s="422">
        <v>6472018.2800000003</v>
      </c>
      <c r="AL142" s="422">
        <v>7577112.7800000003</v>
      </c>
      <c r="AM142" s="422">
        <v>221913.79</v>
      </c>
      <c r="AN142" s="422">
        <v>221913.79</v>
      </c>
      <c r="AO142" s="422">
        <v>231056.31</v>
      </c>
      <c r="AP142" s="422">
        <v>231056.31</v>
      </c>
      <c r="AQ142" s="422">
        <v>73971.259999999995</v>
      </c>
      <c r="AR142" s="422">
        <v>73971.259999999995</v>
      </c>
      <c r="AS142" s="422">
        <v>77295.81</v>
      </c>
      <c r="AT142" s="422">
        <v>77295.81</v>
      </c>
      <c r="AU142" s="422">
        <v>93087.43</v>
      </c>
      <c r="AV142" s="422">
        <v>563511.43000000005</v>
      </c>
      <c r="AW142" s="422">
        <v>235137.62</v>
      </c>
      <c r="AX142" s="422">
        <v>88750.77</v>
      </c>
      <c r="AY142" s="422">
        <v>2188961.59</v>
      </c>
      <c r="AZ142" s="422">
        <v>17006127.329999998</v>
      </c>
      <c r="BA142" s="422">
        <v>326919.67999999999</v>
      </c>
      <c r="BB142" s="422">
        <v>26443.58</v>
      </c>
      <c r="BC142" s="422">
        <v>289045.94</v>
      </c>
    </row>
    <row r="143" spans="1:55">
      <c r="A143" s="425" t="s">
        <v>2022</v>
      </c>
      <c r="B143" s="425" t="s">
        <v>6150</v>
      </c>
      <c r="C143">
        <v>2773.95</v>
      </c>
      <c r="D143" s="422">
        <v>49854043.43</v>
      </c>
      <c r="E143" s="422">
        <v>34348651.909999996</v>
      </c>
      <c r="F143" s="423">
        <v>0.688984273827837</v>
      </c>
      <c r="G143">
        <v>1</v>
      </c>
      <c r="H143" s="422">
        <v>1526662.45</v>
      </c>
      <c r="I143" s="422">
        <v>20147079.149999999</v>
      </c>
      <c r="J143" s="422">
        <v>21673741.600000001</v>
      </c>
      <c r="K143" s="424">
        <v>1.0764499999999999</v>
      </c>
      <c r="L143" s="422">
        <v>10979465.130000001</v>
      </c>
      <c r="M143" s="422">
        <v>2726854.27</v>
      </c>
      <c r="N143" s="422">
        <v>1152100.26</v>
      </c>
      <c r="O143" s="422">
        <v>462244.56</v>
      </c>
      <c r="P143" s="422">
        <v>424977.96</v>
      </c>
      <c r="Q143" s="422">
        <v>800865.81</v>
      </c>
      <c r="R143" s="422">
        <v>254884.24</v>
      </c>
      <c r="S143" s="422">
        <v>445998.51</v>
      </c>
      <c r="T143" s="422">
        <v>508009.08</v>
      </c>
      <c r="U143" s="422">
        <v>320106.23999999999</v>
      </c>
      <c r="V143" s="422">
        <v>744769.58</v>
      </c>
      <c r="W143" s="422">
        <v>644832.07999999996</v>
      </c>
      <c r="X143" s="422">
        <v>535176.06000000006</v>
      </c>
      <c r="Y143" s="422">
        <v>20000283.780000001</v>
      </c>
      <c r="Z143" s="422">
        <v>247330.8</v>
      </c>
      <c r="AA143" s="422">
        <v>346743.75</v>
      </c>
      <c r="AB143" s="422">
        <v>945916.95</v>
      </c>
      <c r="AC143" s="422">
        <v>94314.3</v>
      </c>
      <c r="AD143" s="422">
        <v>1583925.45</v>
      </c>
      <c r="AE143" s="422">
        <v>1322006.96</v>
      </c>
      <c r="AF143" s="422">
        <v>4391162.8499999996</v>
      </c>
      <c r="AG143" s="422">
        <v>2973674.4</v>
      </c>
      <c r="AH143" s="422">
        <v>8827670.5941000003</v>
      </c>
      <c r="AI143" s="422">
        <v>20732746.054099999</v>
      </c>
      <c r="AJ143" s="422">
        <v>2978833.94</v>
      </c>
      <c r="AK143" s="422">
        <v>17753912.114100002</v>
      </c>
      <c r="AL143" s="422">
        <v>20960477.904100001</v>
      </c>
      <c r="AM143" s="422">
        <v>815346.19</v>
      </c>
      <c r="AN143" s="422">
        <v>815346.19</v>
      </c>
      <c r="AO143" s="422">
        <v>849422.84</v>
      </c>
      <c r="AP143" s="422">
        <v>849422.84</v>
      </c>
      <c r="AQ143" s="422">
        <v>560186.88</v>
      </c>
      <c r="AR143" s="422">
        <v>560186.88</v>
      </c>
      <c r="AS143" s="422">
        <v>583458.74</v>
      </c>
      <c r="AT143" s="422">
        <v>583458.74</v>
      </c>
      <c r="AU143" s="422">
        <v>700649.17</v>
      </c>
      <c r="AV143" s="422">
        <v>1634848.07</v>
      </c>
      <c r="AW143" s="422">
        <v>682176.57</v>
      </c>
      <c r="AX143" s="422">
        <v>258778.56</v>
      </c>
      <c r="AY143" s="422">
        <v>8893281.6699999999</v>
      </c>
      <c r="AZ143" s="422">
        <v>49854043.43</v>
      </c>
      <c r="BA143" s="422">
        <v>4266550.93</v>
      </c>
      <c r="BB143" s="422">
        <v>886784.26</v>
      </c>
      <c r="BC143" s="422">
        <v>1597857.34</v>
      </c>
    </row>
    <row r="144" spans="1:55">
      <c r="A144" s="425"/>
      <c r="B144" s="425" t="s">
        <v>6151</v>
      </c>
      <c r="C144">
        <v>135.97999999999999</v>
      </c>
      <c r="D144" s="422">
        <v>2400548.9</v>
      </c>
      <c r="E144" s="422">
        <v>1709560.99</v>
      </c>
      <c r="F144" s="423">
        <v>0.71215420356569303</v>
      </c>
      <c r="G144">
        <v>1</v>
      </c>
      <c r="H144" s="422">
        <v>58768.93</v>
      </c>
      <c r="I144" s="422">
        <v>1469506.1</v>
      </c>
      <c r="J144" s="422">
        <v>1528275.03</v>
      </c>
      <c r="K144" s="424">
        <v>1.0764499999999999</v>
      </c>
      <c r="L144" s="422">
        <v>535926.96</v>
      </c>
      <c r="M144" s="422">
        <v>162032.73000000001</v>
      </c>
      <c r="N144" s="422">
        <v>59008.41</v>
      </c>
      <c r="O144" s="422">
        <v>20111.62</v>
      </c>
      <c r="P144" s="422">
        <v>19083.830000000002</v>
      </c>
      <c r="Q144" s="422">
        <v>50331.05</v>
      </c>
      <c r="R144" s="422">
        <v>11774.54</v>
      </c>
      <c r="S144" s="422">
        <v>22542.69</v>
      </c>
      <c r="T144" s="422">
        <v>20827.46</v>
      </c>
      <c r="U144" s="422">
        <v>15259.66</v>
      </c>
      <c r="V144" s="422">
        <v>30534.22</v>
      </c>
      <c r="W144" s="422">
        <v>26436.959999999999</v>
      </c>
      <c r="X144" s="422">
        <v>27050.11</v>
      </c>
      <c r="Y144" s="422">
        <v>1000920.24</v>
      </c>
      <c r="Z144" s="422">
        <v>12238.2</v>
      </c>
      <c r="AA144" s="422">
        <v>16997.5</v>
      </c>
      <c r="AB144" s="422">
        <v>46369.18</v>
      </c>
      <c r="AC144" s="422">
        <v>4623.32</v>
      </c>
      <c r="AD144" s="422">
        <v>77644.58</v>
      </c>
      <c r="AE144" s="422">
        <v>110364.18</v>
      </c>
      <c r="AF144" s="422">
        <v>215256.34</v>
      </c>
      <c r="AG144" s="422">
        <v>145770.56</v>
      </c>
      <c r="AH144" s="422">
        <v>413721.82584</v>
      </c>
      <c r="AI144" s="422">
        <v>1042985.68584</v>
      </c>
      <c r="AJ144" s="422">
        <v>146023.48000000001</v>
      </c>
      <c r="AK144" s="422">
        <v>896962.20583999995</v>
      </c>
      <c r="AL144" s="422">
        <v>1054149.1758399999</v>
      </c>
      <c r="AM144" s="422">
        <v>43219.16</v>
      </c>
      <c r="AN144" s="422">
        <v>43219.16</v>
      </c>
      <c r="AO144" s="422">
        <v>44881.440000000002</v>
      </c>
      <c r="AP144" s="422">
        <v>44881.440000000002</v>
      </c>
      <c r="AQ144" s="422">
        <v>8311.3700000000008</v>
      </c>
      <c r="AR144" s="422">
        <v>8311.3700000000008</v>
      </c>
      <c r="AS144" s="422">
        <v>8311.3700000000008</v>
      </c>
      <c r="AT144" s="422">
        <v>8311.3700000000008</v>
      </c>
      <c r="AU144" s="422">
        <v>10804.79</v>
      </c>
      <c r="AV144" s="422">
        <v>79789.22</v>
      </c>
      <c r="AW144" s="422">
        <v>33293.82</v>
      </c>
      <c r="AX144" s="422">
        <v>12144.84</v>
      </c>
      <c r="AY144" s="422">
        <v>345479.35</v>
      </c>
      <c r="AZ144" s="422">
        <v>2400548.9</v>
      </c>
      <c r="BA144" s="422">
        <v>83567.66</v>
      </c>
      <c r="BB144" s="422">
        <v>10687.88</v>
      </c>
      <c r="BC144" s="422">
        <v>37117.919999999998</v>
      </c>
    </row>
    <row r="145" spans="1:55">
      <c r="A145" s="427"/>
      <c r="B145" s="425" t="s">
        <v>6152</v>
      </c>
      <c r="C145">
        <v>359</v>
      </c>
      <c r="D145" s="422">
        <v>5856482.9199999999</v>
      </c>
      <c r="E145" s="422">
        <v>1845406.49</v>
      </c>
      <c r="F145" s="423">
        <v>0.315104904292968</v>
      </c>
      <c r="G145">
        <v>1</v>
      </c>
      <c r="H145" s="422">
        <v>945945.5</v>
      </c>
      <c r="I145" s="422">
        <v>1259758.2</v>
      </c>
      <c r="J145" s="422">
        <v>2205703.7000000002</v>
      </c>
      <c r="K145" s="424">
        <v>1.0764499999999999</v>
      </c>
      <c r="L145" s="422">
        <v>1282814.01</v>
      </c>
      <c r="M145" s="422">
        <v>272250.83</v>
      </c>
      <c r="N145" s="422">
        <v>141968.18</v>
      </c>
      <c r="O145" s="422">
        <v>60369.33</v>
      </c>
      <c r="P145" s="422">
        <v>49204.76</v>
      </c>
      <c r="Q145" s="422">
        <v>102974.73</v>
      </c>
      <c r="R145" s="422">
        <v>31860.53</v>
      </c>
      <c r="S145" s="422">
        <v>55489.7</v>
      </c>
      <c r="T145" s="422">
        <v>68821.19</v>
      </c>
      <c r="U145" s="422">
        <v>41270.46</v>
      </c>
      <c r="V145" s="422">
        <v>100895.7</v>
      </c>
      <c r="W145" s="422">
        <v>87356.93</v>
      </c>
      <c r="X145" s="422">
        <v>66584.89</v>
      </c>
      <c r="Y145" s="422">
        <v>2361861.2400000002</v>
      </c>
      <c r="Z145" s="422">
        <v>32310</v>
      </c>
      <c r="AA145" s="422">
        <v>44875</v>
      </c>
      <c r="AB145" s="422">
        <v>122419</v>
      </c>
      <c r="AC145" s="422">
        <v>12206</v>
      </c>
      <c r="AD145" s="422">
        <v>204989</v>
      </c>
      <c r="AE145" s="422">
        <v>108241</v>
      </c>
      <c r="AF145" s="422">
        <v>568297</v>
      </c>
      <c r="AG145" s="422">
        <v>384848</v>
      </c>
      <c r="AH145" s="422">
        <v>1027558.335</v>
      </c>
      <c r="AI145" s="422">
        <v>2505743.335</v>
      </c>
      <c r="AJ145" s="422">
        <v>385515.74</v>
      </c>
      <c r="AK145" s="422">
        <v>2120227.5950000002</v>
      </c>
      <c r="AL145" s="422">
        <v>2535216.0049999999</v>
      </c>
      <c r="AM145" s="422">
        <v>114697.01</v>
      </c>
      <c r="AN145" s="422">
        <v>114697.01</v>
      </c>
      <c r="AO145" s="422">
        <v>119683.84</v>
      </c>
      <c r="AP145" s="422">
        <v>119683.84</v>
      </c>
      <c r="AQ145" s="422">
        <v>29920.959999999999</v>
      </c>
      <c r="AR145" s="422">
        <v>29920.959999999999</v>
      </c>
      <c r="AS145" s="422">
        <v>30752.09</v>
      </c>
      <c r="AT145" s="422">
        <v>30752.09</v>
      </c>
      <c r="AU145" s="422">
        <v>37401.199999999997</v>
      </c>
      <c r="AV145" s="422">
        <v>211109</v>
      </c>
      <c r="AW145" s="422">
        <v>88089.9</v>
      </c>
      <c r="AX145" s="422">
        <v>32697.65</v>
      </c>
      <c r="AY145" s="422">
        <v>959405.55</v>
      </c>
      <c r="AZ145" s="422">
        <v>5856482.9199999999</v>
      </c>
      <c r="BA145" s="422">
        <v>277080.28999999998</v>
      </c>
      <c r="BB145" s="422">
        <v>65446.22</v>
      </c>
      <c r="BC145" s="422">
        <v>136497.68</v>
      </c>
    </row>
    <row r="146" spans="1:55">
      <c r="A146" s="425" t="s">
        <v>3259</v>
      </c>
      <c r="B146" s="425" t="s">
        <v>6153</v>
      </c>
      <c r="C146">
        <v>1317.14</v>
      </c>
      <c r="D146" s="422">
        <v>26435268.82</v>
      </c>
      <c r="E146" s="422">
        <v>21460056.949999999</v>
      </c>
      <c r="F146" s="423">
        <v>0.81179643362522103</v>
      </c>
      <c r="G146">
        <v>2</v>
      </c>
      <c r="H146" s="422">
        <v>133886.07999999999</v>
      </c>
      <c r="I146" s="422">
        <v>14197978.039999999</v>
      </c>
      <c r="J146" s="422">
        <v>14331864.119999999</v>
      </c>
      <c r="K146" s="424">
        <v>1.0764499999999999</v>
      </c>
      <c r="L146" s="422">
        <v>5453789.8799999999</v>
      </c>
      <c r="M146" s="422">
        <v>1090757.96</v>
      </c>
      <c r="N146" s="422">
        <v>517570.41</v>
      </c>
      <c r="O146" s="422">
        <v>230031.29</v>
      </c>
      <c r="P146" s="422">
        <v>245001.63</v>
      </c>
      <c r="Q146" s="422">
        <v>310283.40999999997</v>
      </c>
      <c r="R146" s="422">
        <v>120515.91</v>
      </c>
      <c r="S146" s="422">
        <v>202884.23</v>
      </c>
      <c r="T146" s="422">
        <v>264418.27</v>
      </c>
      <c r="U146" s="422">
        <v>151903.06</v>
      </c>
      <c r="V146" s="422">
        <v>387651.9</v>
      </c>
      <c r="W146" s="422">
        <v>335634.52</v>
      </c>
      <c r="X146" s="422">
        <v>243451</v>
      </c>
      <c r="Y146" s="422">
        <v>9553893.4700000007</v>
      </c>
      <c r="Z146" s="422">
        <v>117403.2</v>
      </c>
      <c r="AA146" s="422">
        <v>164642.5</v>
      </c>
      <c r="AB146" s="422">
        <v>449144.74</v>
      </c>
      <c r="AC146" s="422">
        <v>44782.76</v>
      </c>
      <c r="AD146" s="422">
        <v>752086.94</v>
      </c>
      <c r="AE146" s="422">
        <v>255005.12</v>
      </c>
      <c r="AF146" s="422">
        <v>2085032.62</v>
      </c>
      <c r="AG146" s="422">
        <v>1411974.08</v>
      </c>
      <c r="AH146" s="422">
        <v>4865694.90912</v>
      </c>
      <c r="AI146" s="422">
        <v>10145766.86912</v>
      </c>
      <c r="AJ146" s="422">
        <v>1414423.96</v>
      </c>
      <c r="AK146" s="422">
        <v>8731342.9091200009</v>
      </c>
      <c r="AL146" s="422">
        <v>10253899.579120001</v>
      </c>
      <c r="AM146" s="422">
        <v>600081.49</v>
      </c>
      <c r="AN146" s="422">
        <v>600081.49</v>
      </c>
      <c r="AO146" s="422">
        <v>625846.77</v>
      </c>
      <c r="AP146" s="422">
        <v>625846.77</v>
      </c>
      <c r="AQ146" s="422">
        <v>553537.78</v>
      </c>
      <c r="AR146" s="422">
        <v>553537.78</v>
      </c>
      <c r="AS146" s="422">
        <v>576809.63</v>
      </c>
      <c r="AT146" s="422">
        <v>576809.63</v>
      </c>
      <c r="AU146" s="422">
        <v>692337.79</v>
      </c>
      <c r="AV146" s="422">
        <v>776282.71</v>
      </c>
      <c r="AW146" s="422">
        <v>323921.15000000002</v>
      </c>
      <c r="AX146" s="422">
        <v>122382.64</v>
      </c>
      <c r="AY146" s="422">
        <v>6627475.6299999999</v>
      </c>
      <c r="AZ146" s="422">
        <v>26435268.82</v>
      </c>
      <c r="BA146" s="422">
        <v>4599091.16</v>
      </c>
      <c r="BB146" s="422">
        <v>725958.02</v>
      </c>
      <c r="BC146" s="422">
        <v>802639.95</v>
      </c>
    </row>
    <row r="147" spans="1:55">
      <c r="A147" s="425" t="s">
        <v>3454</v>
      </c>
      <c r="B147" s="425" t="s">
        <v>6154</v>
      </c>
      <c r="C147">
        <v>388.12</v>
      </c>
      <c r="D147" s="422">
        <v>6640910.6399999997</v>
      </c>
      <c r="E147" s="422">
        <v>5276304.3099999996</v>
      </c>
      <c r="F147" s="423">
        <v>0.79451517962301599</v>
      </c>
      <c r="G147">
        <v>2</v>
      </c>
      <c r="H147" s="422">
        <v>36187.870000000003</v>
      </c>
      <c r="I147" s="422">
        <v>3016221.6</v>
      </c>
      <c r="J147" s="422">
        <v>3052409.47</v>
      </c>
      <c r="K147" s="424">
        <v>1.0764499999999999</v>
      </c>
      <c r="L147" s="422">
        <v>1528290.1</v>
      </c>
      <c r="M147" s="422">
        <v>305658.02</v>
      </c>
      <c r="N147" s="422">
        <v>152041.23000000001</v>
      </c>
      <c r="O147" s="422">
        <v>67748.94</v>
      </c>
      <c r="P147" s="422">
        <v>58680.800000000003</v>
      </c>
      <c r="Q147" s="422">
        <v>89008.91</v>
      </c>
      <c r="R147" s="422">
        <v>35323.629999999997</v>
      </c>
      <c r="S147" s="422">
        <v>59651.43</v>
      </c>
      <c r="T147" s="422">
        <v>77876.61</v>
      </c>
      <c r="U147" s="422">
        <v>44391.76</v>
      </c>
      <c r="V147" s="422">
        <v>114171.45</v>
      </c>
      <c r="W147" s="422">
        <v>98851.26</v>
      </c>
      <c r="X147" s="422">
        <v>71578.75</v>
      </c>
      <c r="Y147" s="422">
        <v>2703272.89</v>
      </c>
      <c r="Z147" s="422">
        <v>34271.1</v>
      </c>
      <c r="AA147" s="422">
        <v>48515</v>
      </c>
      <c r="AB147" s="422">
        <v>132348.92000000001</v>
      </c>
      <c r="AC147" s="422">
        <v>13196.08</v>
      </c>
      <c r="AD147" s="422">
        <v>221616.52</v>
      </c>
      <c r="AE147" s="422">
        <v>72804.149999999994</v>
      </c>
      <c r="AF147" s="422">
        <v>614393.96</v>
      </c>
      <c r="AG147" s="422">
        <v>416064.64</v>
      </c>
      <c r="AH147" s="422">
        <v>1186924.19196</v>
      </c>
      <c r="AI147" s="422">
        <v>2740134.5619600001</v>
      </c>
      <c r="AJ147" s="422">
        <v>416786.54</v>
      </c>
      <c r="AK147" s="422">
        <v>2323348.02196</v>
      </c>
      <c r="AL147" s="422">
        <v>2771997.8919600002</v>
      </c>
      <c r="AM147" s="422">
        <v>124670.67</v>
      </c>
      <c r="AN147" s="422">
        <v>124670.67</v>
      </c>
      <c r="AO147" s="422">
        <v>129657.49</v>
      </c>
      <c r="AP147" s="422">
        <v>129657.49</v>
      </c>
      <c r="AQ147" s="422">
        <v>55686.23</v>
      </c>
      <c r="AR147" s="422">
        <v>55686.23</v>
      </c>
      <c r="AS147" s="422">
        <v>58179.64</v>
      </c>
      <c r="AT147" s="422">
        <v>58179.64</v>
      </c>
      <c r="AU147" s="422">
        <v>69815.570000000007</v>
      </c>
      <c r="AV147" s="422">
        <v>228562.89</v>
      </c>
      <c r="AW147" s="422">
        <v>95372.93</v>
      </c>
      <c r="AX147" s="422">
        <v>35500.300000000003</v>
      </c>
      <c r="AY147" s="422">
        <v>1165639.75</v>
      </c>
      <c r="AZ147" s="422">
        <v>6640910.6399999997</v>
      </c>
      <c r="BA147" s="422">
        <v>550690.76</v>
      </c>
      <c r="BB147" s="422">
        <v>42008.78</v>
      </c>
      <c r="BC147" s="422">
        <v>185166.79</v>
      </c>
    </row>
    <row r="148" spans="1:55">
      <c r="A148" s="425" t="s">
        <v>2320</v>
      </c>
      <c r="B148" s="425" t="s">
        <v>6155</v>
      </c>
      <c r="C148">
        <v>2353</v>
      </c>
      <c r="D148" s="422">
        <v>43260458.079999998</v>
      </c>
      <c r="E148" s="422">
        <v>30251712.77</v>
      </c>
      <c r="F148" s="423">
        <v>0.69929247429734998</v>
      </c>
      <c r="G148">
        <v>1</v>
      </c>
      <c r="H148" s="422">
        <v>1190835.46</v>
      </c>
      <c r="I148" s="422">
        <v>20416839.170000002</v>
      </c>
      <c r="J148" s="422">
        <v>21607674.629999999</v>
      </c>
      <c r="K148" s="424">
        <v>1.0764499999999999</v>
      </c>
      <c r="L148" s="422">
        <v>9569144.2599999998</v>
      </c>
      <c r="M148" s="422">
        <v>1913828.85</v>
      </c>
      <c r="N148" s="422">
        <v>926427.4</v>
      </c>
      <c r="O148" s="422">
        <v>411220.32</v>
      </c>
      <c r="P148" s="422">
        <v>391293.06</v>
      </c>
      <c r="Q148" s="422">
        <v>548195.1</v>
      </c>
      <c r="R148" s="422">
        <v>216097.5</v>
      </c>
      <c r="S148" s="422">
        <v>362417.14</v>
      </c>
      <c r="T148" s="422">
        <v>472692.94</v>
      </c>
      <c r="U148" s="422">
        <v>271899.55</v>
      </c>
      <c r="V148" s="422">
        <v>692994.16</v>
      </c>
      <c r="W148" s="422">
        <v>600004.18000000005</v>
      </c>
      <c r="X148" s="422">
        <v>434882.57</v>
      </c>
      <c r="Y148" s="422">
        <v>16811097.030000001</v>
      </c>
      <c r="Z148" s="422">
        <v>208440</v>
      </c>
      <c r="AA148" s="422">
        <v>294125</v>
      </c>
      <c r="AB148" s="422">
        <v>802373</v>
      </c>
      <c r="AC148" s="422">
        <v>80002</v>
      </c>
      <c r="AD148" s="422">
        <v>1343563</v>
      </c>
      <c r="AE148" s="422">
        <v>446988</v>
      </c>
      <c r="AF148" s="422">
        <v>3724799</v>
      </c>
      <c r="AG148" s="422">
        <v>2522416</v>
      </c>
      <c r="AH148" s="422">
        <v>7840441.3380000005</v>
      </c>
      <c r="AI148" s="422">
        <v>17263147.338</v>
      </c>
      <c r="AJ148" s="422">
        <v>2526792.58</v>
      </c>
      <c r="AK148" s="422">
        <v>14736354.757999999</v>
      </c>
      <c r="AL148" s="422">
        <v>17456320.627999999</v>
      </c>
      <c r="AM148" s="422">
        <v>929212.07</v>
      </c>
      <c r="AN148" s="422">
        <v>929212.07</v>
      </c>
      <c r="AO148" s="422">
        <v>968275.54</v>
      </c>
      <c r="AP148" s="422">
        <v>968275.54</v>
      </c>
      <c r="AQ148" s="422">
        <v>565173.71</v>
      </c>
      <c r="AR148" s="422">
        <v>565173.71</v>
      </c>
      <c r="AS148" s="422">
        <v>588445.56000000006</v>
      </c>
      <c r="AT148" s="422">
        <v>588445.56000000006</v>
      </c>
      <c r="AU148" s="422">
        <v>706467.13</v>
      </c>
      <c r="AV148" s="422">
        <v>1386337.86</v>
      </c>
      <c r="AW148" s="422">
        <v>578480.18000000005</v>
      </c>
      <c r="AX148" s="422">
        <v>219541.38</v>
      </c>
      <c r="AY148" s="422">
        <v>8993040.3100000005</v>
      </c>
      <c r="AZ148" s="422">
        <v>43260458.079999998</v>
      </c>
      <c r="BA148" s="422">
        <v>5597124.5099999998</v>
      </c>
      <c r="BB148" s="422">
        <v>1092568.93</v>
      </c>
      <c r="BC148" s="422">
        <v>1643215.74</v>
      </c>
    </row>
    <row r="149" spans="1:55">
      <c r="A149" s="425" t="s">
        <v>1761</v>
      </c>
      <c r="B149" s="425" t="s">
        <v>6156</v>
      </c>
      <c r="C149">
        <v>268.89</v>
      </c>
      <c r="D149" s="422">
        <v>5054923.67</v>
      </c>
      <c r="E149" s="422">
        <v>7716204</v>
      </c>
      <c r="F149" s="423">
        <v>1.5264729012218701</v>
      </c>
      <c r="G149">
        <v>4</v>
      </c>
      <c r="H149" s="422">
        <v>338.7</v>
      </c>
      <c r="I149" s="422">
        <v>957728.42</v>
      </c>
      <c r="J149" s="422">
        <v>958067.12</v>
      </c>
      <c r="K149" s="424">
        <v>1.0764499999999999</v>
      </c>
      <c r="L149" s="422">
        <v>1085558.6399999999</v>
      </c>
      <c r="M149" s="422">
        <v>217111.71</v>
      </c>
      <c r="N149" s="422">
        <v>104774.52</v>
      </c>
      <c r="O149" s="422">
        <v>46478.92</v>
      </c>
      <c r="P149" s="422">
        <v>46847.09</v>
      </c>
      <c r="Q149" s="422">
        <v>64053.14</v>
      </c>
      <c r="R149" s="422">
        <v>24241.7</v>
      </c>
      <c r="S149" s="422">
        <v>40923.65</v>
      </c>
      <c r="T149" s="422">
        <v>53426.97</v>
      </c>
      <c r="U149" s="422">
        <v>30519.33</v>
      </c>
      <c r="V149" s="422">
        <v>78326.92</v>
      </c>
      <c r="W149" s="422">
        <v>67816.56</v>
      </c>
      <c r="X149" s="422">
        <v>49106.35</v>
      </c>
      <c r="Y149" s="422">
        <v>1909185.5</v>
      </c>
      <c r="Z149" s="422">
        <v>23862.6</v>
      </c>
      <c r="AA149" s="422">
        <v>33611.25</v>
      </c>
      <c r="AB149" s="422">
        <v>91691.49</v>
      </c>
      <c r="AC149" s="422">
        <v>9142.26</v>
      </c>
      <c r="AD149" s="422">
        <v>76768.09</v>
      </c>
      <c r="AE149" s="422">
        <v>52987.86</v>
      </c>
      <c r="AF149" s="422">
        <v>425652.87</v>
      </c>
      <c r="AG149" s="422">
        <v>288250.08</v>
      </c>
      <c r="AH149" s="422">
        <v>936073.29761999997</v>
      </c>
      <c r="AI149" s="422">
        <v>1938039.7976200001</v>
      </c>
      <c r="AJ149" s="422">
        <v>288750.21000000002</v>
      </c>
      <c r="AK149" s="422">
        <v>1649289.5876199999</v>
      </c>
      <c r="AL149" s="422">
        <v>1960114.74762</v>
      </c>
      <c r="AM149" s="422">
        <v>111372.46</v>
      </c>
      <c r="AN149" s="422">
        <v>111372.46</v>
      </c>
      <c r="AO149" s="422">
        <v>116359.29</v>
      </c>
      <c r="AP149" s="422">
        <v>116359.29</v>
      </c>
      <c r="AQ149" s="422">
        <v>90594.02</v>
      </c>
      <c r="AR149" s="422">
        <v>90594.02</v>
      </c>
      <c r="AS149" s="422">
        <v>93918.57</v>
      </c>
      <c r="AT149" s="422">
        <v>93918.57</v>
      </c>
      <c r="AU149" s="422">
        <v>113034.74</v>
      </c>
      <c r="AV149" s="422">
        <v>157916.18</v>
      </c>
      <c r="AW149" s="422">
        <v>65894.02</v>
      </c>
      <c r="AX149" s="422">
        <v>24289.68</v>
      </c>
      <c r="AY149" s="422">
        <v>1185623.3</v>
      </c>
      <c r="AZ149" s="422">
        <v>5054923.67</v>
      </c>
      <c r="BA149" s="422">
        <v>728428.82</v>
      </c>
      <c r="BB149" s="422">
        <v>48701.27</v>
      </c>
      <c r="BC149" s="422">
        <v>80453.59</v>
      </c>
    </row>
    <row r="150" spans="1:55">
      <c r="A150" s="425" t="s">
        <v>1638</v>
      </c>
      <c r="B150" s="425" t="s">
        <v>6157</v>
      </c>
      <c r="C150">
        <v>3172.4</v>
      </c>
      <c r="D150" s="422">
        <v>58084944.829999998</v>
      </c>
      <c r="E150" s="422">
        <v>40345348.640000001</v>
      </c>
      <c r="F150" s="423">
        <v>0.694592183191026</v>
      </c>
      <c r="G150">
        <v>1</v>
      </c>
      <c r="H150" s="422">
        <v>1610698.99</v>
      </c>
      <c r="I150" s="422">
        <v>17250251.530000001</v>
      </c>
      <c r="J150" s="422">
        <v>18860950.52</v>
      </c>
      <c r="K150" s="424">
        <v>1.0764499999999999</v>
      </c>
      <c r="L150" s="422">
        <v>12547734.41</v>
      </c>
      <c r="M150" s="422">
        <v>2509546.87</v>
      </c>
      <c r="N150" s="422">
        <v>1248628.76</v>
      </c>
      <c r="O150" s="422">
        <v>554595.99</v>
      </c>
      <c r="P150" s="422">
        <v>523073.97</v>
      </c>
      <c r="Q150" s="422">
        <v>753664.28</v>
      </c>
      <c r="R150" s="422">
        <v>292285.73</v>
      </c>
      <c r="S150" s="422">
        <v>488656.22</v>
      </c>
      <c r="T150" s="422">
        <v>637501.59</v>
      </c>
      <c r="U150" s="422">
        <v>366232.05</v>
      </c>
      <c r="V150" s="422">
        <v>934612.81</v>
      </c>
      <c r="W150" s="422">
        <v>809201.05</v>
      </c>
      <c r="X150" s="422">
        <v>586363.18999999994</v>
      </c>
      <c r="Y150" s="422">
        <v>22252096.920000002</v>
      </c>
      <c r="Z150" s="422">
        <v>281376</v>
      </c>
      <c r="AA150" s="422">
        <v>396550</v>
      </c>
      <c r="AB150" s="422">
        <v>1081788.3999999999</v>
      </c>
      <c r="AC150" s="422">
        <v>107861.6</v>
      </c>
      <c r="AD150" s="422">
        <v>1811440.4</v>
      </c>
      <c r="AE150" s="422">
        <v>617391.52</v>
      </c>
      <c r="AF150" s="422">
        <v>5021909.2</v>
      </c>
      <c r="AG150" s="422">
        <v>3400812.8</v>
      </c>
      <c r="AH150" s="422">
        <v>10516064.020199999</v>
      </c>
      <c r="AI150" s="422">
        <v>23235193.940200001</v>
      </c>
      <c r="AJ150" s="422">
        <v>3406713.46</v>
      </c>
      <c r="AK150" s="422">
        <v>19828480.4802</v>
      </c>
      <c r="AL150" s="422">
        <v>23495637.180199999</v>
      </c>
      <c r="AM150" s="422">
        <v>1112062.3799999999</v>
      </c>
      <c r="AN150" s="422">
        <v>1112062.3799999999</v>
      </c>
      <c r="AO150" s="422">
        <v>1158606.1000000001</v>
      </c>
      <c r="AP150" s="422">
        <v>1158606.1000000001</v>
      </c>
      <c r="AQ150" s="422">
        <v>909264.76</v>
      </c>
      <c r="AR150" s="422">
        <v>909264.76</v>
      </c>
      <c r="AS150" s="422">
        <v>947497.1</v>
      </c>
      <c r="AT150" s="422">
        <v>947497.1</v>
      </c>
      <c r="AU150" s="422">
        <v>1136996.52</v>
      </c>
      <c r="AV150" s="422">
        <v>1869228.93</v>
      </c>
      <c r="AW150" s="422">
        <v>779977.17</v>
      </c>
      <c r="AX150" s="422">
        <v>296147.31</v>
      </c>
      <c r="AY150" s="422">
        <v>12337210.609999999</v>
      </c>
      <c r="AZ150" s="422">
        <v>58084944.829999998</v>
      </c>
      <c r="BA150" s="422">
        <v>5714725.0700000003</v>
      </c>
      <c r="BB150" s="422">
        <v>1249473.8400000001</v>
      </c>
      <c r="BC150" s="422">
        <v>1671989.56</v>
      </c>
    </row>
    <row r="151" spans="1:55">
      <c r="A151" s="425" t="s">
        <v>2752</v>
      </c>
      <c r="B151" s="425" t="s">
        <v>6158</v>
      </c>
      <c r="C151">
        <v>3126.5</v>
      </c>
      <c r="D151" s="422">
        <v>58218631.020000003</v>
      </c>
      <c r="E151" s="422">
        <v>42406498.920000002</v>
      </c>
      <c r="F151" s="423">
        <v>0.72840082593889899</v>
      </c>
      <c r="G151">
        <v>1</v>
      </c>
      <c r="H151" s="422">
        <v>1019269.47</v>
      </c>
      <c r="I151" s="422">
        <v>26697646.469999999</v>
      </c>
      <c r="J151" s="422">
        <v>27716915.940000001</v>
      </c>
      <c r="K151" s="424">
        <v>1.0764499999999999</v>
      </c>
      <c r="L151" s="422">
        <v>12600515.560000001</v>
      </c>
      <c r="M151" s="422">
        <v>2520103.11</v>
      </c>
      <c r="N151" s="422">
        <v>1230509.8600000001</v>
      </c>
      <c r="O151" s="422">
        <v>546718.21</v>
      </c>
      <c r="P151" s="422">
        <v>527901</v>
      </c>
      <c r="Q151" s="422">
        <v>732035.94</v>
      </c>
      <c r="R151" s="422">
        <v>288130.01</v>
      </c>
      <c r="S151" s="422">
        <v>481720</v>
      </c>
      <c r="T151" s="422">
        <v>628446.17000000004</v>
      </c>
      <c r="U151" s="422">
        <v>361029.89</v>
      </c>
      <c r="V151" s="422">
        <v>921337.06</v>
      </c>
      <c r="W151" s="422">
        <v>797706.71</v>
      </c>
      <c r="X151" s="422">
        <v>578040.07999999996</v>
      </c>
      <c r="Y151" s="422">
        <v>22214193.600000001</v>
      </c>
      <c r="Z151" s="422">
        <v>277740</v>
      </c>
      <c r="AA151" s="422">
        <v>390812.5</v>
      </c>
      <c r="AB151" s="422">
        <v>1066136.5</v>
      </c>
      <c r="AC151" s="422">
        <v>106301</v>
      </c>
      <c r="AD151" s="422">
        <v>1785231.5</v>
      </c>
      <c r="AE151" s="422">
        <v>597662</v>
      </c>
      <c r="AF151" s="422">
        <v>4949249.5</v>
      </c>
      <c r="AG151" s="422">
        <v>3351608</v>
      </c>
      <c r="AH151" s="422">
        <v>10575773.687999999</v>
      </c>
      <c r="AI151" s="422">
        <v>23100514.688000001</v>
      </c>
      <c r="AJ151" s="422">
        <v>3357423.29</v>
      </c>
      <c r="AK151" s="422">
        <v>19743091.397999998</v>
      </c>
      <c r="AL151" s="422">
        <v>23357189.697999999</v>
      </c>
      <c r="AM151" s="422">
        <v>1210967.78</v>
      </c>
      <c r="AN151" s="422">
        <v>1210967.78</v>
      </c>
      <c r="AO151" s="422">
        <v>1260836.05</v>
      </c>
      <c r="AP151" s="422">
        <v>1260836.05</v>
      </c>
      <c r="AQ151" s="422">
        <v>900122.24</v>
      </c>
      <c r="AR151" s="422">
        <v>900122.24</v>
      </c>
      <c r="AS151" s="422">
        <v>937523.44</v>
      </c>
      <c r="AT151" s="422">
        <v>937523.44</v>
      </c>
      <c r="AU151" s="422">
        <v>1125360.5900000001</v>
      </c>
      <c r="AV151" s="422">
        <v>1842632.52</v>
      </c>
      <c r="AW151" s="422">
        <v>768879.23</v>
      </c>
      <c r="AX151" s="422">
        <v>291476.21999999997</v>
      </c>
      <c r="AY151" s="422">
        <v>12647247.58</v>
      </c>
      <c r="AZ151" s="422">
        <v>58218631.020000003</v>
      </c>
      <c r="BA151" s="422">
        <v>5447651.9000000004</v>
      </c>
      <c r="BB151" s="422">
        <v>1741956.72</v>
      </c>
      <c r="BC151" s="422">
        <v>1901252.99</v>
      </c>
    </row>
    <row r="152" spans="1:55">
      <c r="A152" s="425" t="s">
        <v>2849</v>
      </c>
      <c r="B152" s="425" t="s">
        <v>6159</v>
      </c>
      <c r="C152">
        <v>2074</v>
      </c>
      <c r="D152" s="422">
        <v>32557373.280000001</v>
      </c>
      <c r="E152" s="422">
        <v>28456458.120000001</v>
      </c>
      <c r="F152" s="423">
        <v>0.874040355629083</v>
      </c>
      <c r="G152">
        <v>2</v>
      </c>
      <c r="H152" s="422">
        <v>52662.8</v>
      </c>
      <c r="I152" s="422">
        <v>1875573.41</v>
      </c>
      <c r="J152" s="422">
        <v>1928236.21</v>
      </c>
      <c r="K152" s="424">
        <v>1.0764499999999999</v>
      </c>
      <c r="L152" s="422">
        <v>7568187.1200000001</v>
      </c>
      <c r="M152" s="422">
        <v>1513637.42</v>
      </c>
      <c r="N152" s="422">
        <v>816138.42</v>
      </c>
      <c r="O152" s="422">
        <v>362378.06</v>
      </c>
      <c r="P152" s="422">
        <v>277264.53999999998</v>
      </c>
      <c r="Q152" s="422">
        <v>489964.96</v>
      </c>
      <c r="R152" s="422">
        <v>191163.18</v>
      </c>
      <c r="S152" s="422">
        <v>319412.61</v>
      </c>
      <c r="T152" s="422">
        <v>416549.33</v>
      </c>
      <c r="U152" s="422">
        <v>239646.16</v>
      </c>
      <c r="V152" s="422">
        <v>610684.5</v>
      </c>
      <c r="W152" s="422">
        <v>528739.31999999995</v>
      </c>
      <c r="X152" s="422">
        <v>383279.27</v>
      </c>
      <c r="Y152" s="422">
        <v>13717044.890000001</v>
      </c>
      <c r="Z152" s="422">
        <v>183960</v>
      </c>
      <c r="AA152" s="422">
        <v>259250</v>
      </c>
      <c r="AB152" s="422">
        <v>707234</v>
      </c>
      <c r="AC152" s="422">
        <v>70516</v>
      </c>
      <c r="AD152" s="422">
        <v>1184254</v>
      </c>
      <c r="AE152" s="422">
        <v>400492</v>
      </c>
      <c r="AF152" s="422">
        <v>3283142</v>
      </c>
      <c r="AG152" s="422">
        <v>2223328</v>
      </c>
      <c r="AH152" s="422">
        <v>5709277.8629999999</v>
      </c>
      <c r="AI152" s="422">
        <v>14021453.863</v>
      </c>
      <c r="AJ152" s="422">
        <v>2227185.64</v>
      </c>
      <c r="AK152" s="422">
        <v>11794268.222999999</v>
      </c>
      <c r="AL152" s="422">
        <v>14191722.203</v>
      </c>
      <c r="AM152" s="422">
        <v>311676.67</v>
      </c>
      <c r="AN152" s="422">
        <v>311676.67</v>
      </c>
      <c r="AO152" s="422">
        <v>324974.88</v>
      </c>
      <c r="AP152" s="422">
        <v>324974.88</v>
      </c>
      <c r="AQ152" s="422">
        <v>271782.06</v>
      </c>
      <c r="AR152" s="422">
        <v>271782.06</v>
      </c>
      <c r="AS152" s="422">
        <v>283417.99</v>
      </c>
      <c r="AT152" s="422">
        <v>283417.99</v>
      </c>
      <c r="AU152" s="422">
        <v>339935.36</v>
      </c>
      <c r="AV152" s="422">
        <v>1221772.57</v>
      </c>
      <c r="AW152" s="422">
        <v>509811.67</v>
      </c>
      <c r="AX152" s="422">
        <v>193383.26</v>
      </c>
      <c r="AY152" s="422">
        <v>4648606.0599999996</v>
      </c>
      <c r="AZ152" s="422">
        <v>32557373.280000001</v>
      </c>
      <c r="BA152" s="422">
        <v>333337.27</v>
      </c>
      <c r="BB152" s="422">
        <v>38490.5</v>
      </c>
      <c r="BC152" s="422">
        <v>718330.51</v>
      </c>
    </row>
    <row r="153" spans="1:55">
      <c r="A153" s="425" t="s">
        <v>3015</v>
      </c>
      <c r="B153" s="425" t="s">
        <v>6160</v>
      </c>
      <c r="C153">
        <v>2265.75</v>
      </c>
      <c r="D153" s="422">
        <v>41839860.200000003</v>
      </c>
      <c r="E153" s="422">
        <v>28384548.050000001</v>
      </c>
      <c r="F153" s="423">
        <v>0.67840924693146998</v>
      </c>
      <c r="G153">
        <v>1</v>
      </c>
      <c r="H153" s="422">
        <v>1376085.4</v>
      </c>
      <c r="I153" s="422">
        <v>13950684.359999999</v>
      </c>
      <c r="J153" s="422">
        <v>15326769.76</v>
      </c>
      <c r="K153" s="424">
        <v>1.0764499999999999</v>
      </c>
      <c r="L153" s="422">
        <v>9117747.2400000002</v>
      </c>
      <c r="M153" s="422">
        <v>1823549.4399999999</v>
      </c>
      <c r="N153" s="422">
        <v>891765.15</v>
      </c>
      <c r="O153" s="422">
        <v>396252.53</v>
      </c>
      <c r="P153" s="422">
        <v>378696.6</v>
      </c>
      <c r="Q153" s="422">
        <v>525734.9</v>
      </c>
      <c r="R153" s="422">
        <v>208478.68</v>
      </c>
      <c r="S153" s="422">
        <v>348891.52</v>
      </c>
      <c r="T153" s="422">
        <v>455487.64</v>
      </c>
      <c r="U153" s="422">
        <v>261842.04</v>
      </c>
      <c r="V153" s="422">
        <v>667770.23</v>
      </c>
      <c r="W153" s="422">
        <v>578164.94999999995</v>
      </c>
      <c r="X153" s="422">
        <v>418652.5</v>
      </c>
      <c r="Y153" s="422">
        <v>16073033.42</v>
      </c>
      <c r="Z153" s="422">
        <v>200430</v>
      </c>
      <c r="AA153" s="422">
        <v>283218.75</v>
      </c>
      <c r="AB153" s="422">
        <v>772620.75</v>
      </c>
      <c r="AC153" s="422">
        <v>77035.5</v>
      </c>
      <c r="AD153" s="422">
        <v>1293743.25</v>
      </c>
      <c r="AE153" s="422">
        <v>427459</v>
      </c>
      <c r="AF153" s="422">
        <v>3586682.25</v>
      </c>
      <c r="AG153" s="422">
        <v>2428884</v>
      </c>
      <c r="AH153" s="422">
        <v>7590000.7395000001</v>
      </c>
      <c r="AI153" s="422">
        <v>16660074.239499999</v>
      </c>
      <c r="AJ153" s="422">
        <v>2433098.29</v>
      </c>
      <c r="AK153" s="422">
        <v>14226975.9495</v>
      </c>
      <c r="AL153" s="422">
        <v>16846084.5995</v>
      </c>
      <c r="AM153" s="422">
        <v>841942.6</v>
      </c>
      <c r="AN153" s="422">
        <v>841942.6</v>
      </c>
      <c r="AO153" s="422">
        <v>877681.52</v>
      </c>
      <c r="AP153" s="422">
        <v>877681.52</v>
      </c>
      <c r="AQ153" s="422">
        <v>633327.01</v>
      </c>
      <c r="AR153" s="422">
        <v>633327.01</v>
      </c>
      <c r="AS153" s="422">
        <v>659923.42000000004</v>
      </c>
      <c r="AT153" s="422">
        <v>659923.42000000004</v>
      </c>
      <c r="AU153" s="422">
        <v>792074.33</v>
      </c>
      <c r="AV153" s="422">
        <v>1334807.32</v>
      </c>
      <c r="AW153" s="422">
        <v>556977.92000000004</v>
      </c>
      <c r="AX153" s="422">
        <v>211133.41</v>
      </c>
      <c r="AY153" s="422">
        <v>8920742.0800000001</v>
      </c>
      <c r="AZ153" s="422">
        <v>41839860.200000003</v>
      </c>
      <c r="BA153" s="422">
        <v>5018843.9000000004</v>
      </c>
      <c r="BB153" s="422">
        <v>1193701.97</v>
      </c>
      <c r="BC153" s="422">
        <v>1409872.92</v>
      </c>
    </row>
    <row r="154" spans="1:55">
      <c r="A154" s="425" t="s">
        <v>2794</v>
      </c>
      <c r="B154" s="425" t="s">
        <v>6161</v>
      </c>
      <c r="C154">
        <v>3204.5</v>
      </c>
      <c r="D154" s="422">
        <v>52566869.039999999</v>
      </c>
      <c r="E154" s="422">
        <v>35197492.609999999</v>
      </c>
      <c r="F154" s="423">
        <v>0.66957559490973295</v>
      </c>
      <c r="G154">
        <v>1</v>
      </c>
      <c r="H154" s="422">
        <v>1872452.56</v>
      </c>
      <c r="I154" s="422">
        <v>13021386.15</v>
      </c>
      <c r="J154" s="422">
        <v>14893838.710000001</v>
      </c>
      <c r="K154" s="424">
        <v>1.0764499999999999</v>
      </c>
      <c r="L154" s="422">
        <v>12049858.449999999</v>
      </c>
      <c r="M154" s="422">
        <v>2409971.6800000002</v>
      </c>
      <c r="N154" s="422">
        <v>1261233.22</v>
      </c>
      <c r="O154" s="422">
        <v>560110.43999999994</v>
      </c>
      <c r="P154" s="422">
        <v>455907</v>
      </c>
      <c r="Q154" s="422">
        <v>753664.28</v>
      </c>
      <c r="R154" s="422">
        <v>295056.21000000002</v>
      </c>
      <c r="S154" s="422">
        <v>493511.57</v>
      </c>
      <c r="T154" s="422">
        <v>643840.38</v>
      </c>
      <c r="U154" s="422">
        <v>370046.97</v>
      </c>
      <c r="V154" s="422">
        <v>943905.83</v>
      </c>
      <c r="W154" s="422">
        <v>817247.08</v>
      </c>
      <c r="X154" s="422">
        <v>592189.37</v>
      </c>
      <c r="Y154" s="422">
        <v>21646542.48</v>
      </c>
      <c r="Z154" s="422">
        <v>284782.5</v>
      </c>
      <c r="AA154" s="422">
        <v>400562.5</v>
      </c>
      <c r="AB154" s="422">
        <v>1092734.5</v>
      </c>
      <c r="AC154" s="422">
        <v>108953</v>
      </c>
      <c r="AD154" s="422">
        <v>1829769.5</v>
      </c>
      <c r="AE154" s="422">
        <v>616208.25</v>
      </c>
      <c r="AF154" s="422">
        <v>5072723.5</v>
      </c>
      <c r="AG154" s="422">
        <v>3435224</v>
      </c>
      <c r="AH154" s="422">
        <v>9308988.0480000004</v>
      </c>
      <c r="AI154" s="422">
        <v>22149945.798</v>
      </c>
      <c r="AJ154" s="422">
        <v>3441184.37</v>
      </c>
      <c r="AK154" s="422">
        <v>18708761.427999999</v>
      </c>
      <c r="AL154" s="422">
        <v>22413024.338</v>
      </c>
      <c r="AM154" s="422">
        <v>682364.14</v>
      </c>
      <c r="AN154" s="422">
        <v>682364.14</v>
      </c>
      <c r="AO154" s="422">
        <v>711453.96</v>
      </c>
      <c r="AP154" s="422">
        <v>711453.96</v>
      </c>
      <c r="AQ154" s="422">
        <v>514474.3</v>
      </c>
      <c r="AR154" s="422">
        <v>514474.3</v>
      </c>
      <c r="AS154" s="422">
        <v>536083.88</v>
      </c>
      <c r="AT154" s="422">
        <v>536083.88</v>
      </c>
      <c r="AU154" s="422">
        <v>643300.66</v>
      </c>
      <c r="AV154" s="422">
        <v>1888345.1</v>
      </c>
      <c r="AW154" s="422">
        <v>787953.82</v>
      </c>
      <c r="AX154" s="422">
        <v>298949.96999999997</v>
      </c>
      <c r="AY154" s="422">
        <v>8507302.1099999994</v>
      </c>
      <c r="AZ154" s="422">
        <v>52566869.039999999</v>
      </c>
      <c r="BA154" s="422">
        <v>2262009.5499999998</v>
      </c>
      <c r="BB154" s="422">
        <v>683044.33</v>
      </c>
      <c r="BC154" s="422">
        <v>1732919.89</v>
      </c>
    </row>
    <row r="155" spans="1:55">
      <c r="A155" s="425" t="s">
        <v>2048</v>
      </c>
      <c r="B155" s="425" t="s">
        <v>6162</v>
      </c>
      <c r="C155">
        <v>1684.47</v>
      </c>
      <c r="D155" s="422">
        <v>26832587.879999999</v>
      </c>
      <c r="E155" s="422">
        <v>22486092.34</v>
      </c>
      <c r="F155" s="423">
        <v>0.83801429964794005</v>
      </c>
      <c r="G155">
        <v>2</v>
      </c>
      <c r="H155" s="422">
        <v>69842.87</v>
      </c>
      <c r="I155" s="422">
        <v>6628115.9100000001</v>
      </c>
      <c r="J155" s="422">
        <v>6697958.7800000003</v>
      </c>
      <c r="K155" s="424">
        <v>1.0764499999999999</v>
      </c>
      <c r="L155" s="422">
        <v>6295925</v>
      </c>
      <c r="M155" s="422">
        <v>1259184.99</v>
      </c>
      <c r="N155" s="422">
        <v>662521.63</v>
      </c>
      <c r="O155" s="422">
        <v>294629.12</v>
      </c>
      <c r="P155" s="422">
        <v>230094.96</v>
      </c>
      <c r="Q155" s="422">
        <v>397628.61</v>
      </c>
      <c r="R155" s="422">
        <v>155146.93</v>
      </c>
      <c r="S155" s="422">
        <v>259414.37</v>
      </c>
      <c r="T155" s="422">
        <v>338672.72</v>
      </c>
      <c r="U155" s="422">
        <v>194560.78</v>
      </c>
      <c r="V155" s="422">
        <v>496513.05</v>
      </c>
      <c r="W155" s="422">
        <v>429888.05</v>
      </c>
      <c r="X155" s="422">
        <v>311284.36</v>
      </c>
      <c r="Y155" s="422">
        <v>11325464.57</v>
      </c>
      <c r="Z155" s="422">
        <v>148895.1</v>
      </c>
      <c r="AA155" s="422">
        <v>210558.75</v>
      </c>
      <c r="AB155" s="422">
        <v>574404.27</v>
      </c>
      <c r="AC155" s="422">
        <v>57271.98</v>
      </c>
      <c r="AD155" s="422">
        <v>961832.37</v>
      </c>
      <c r="AE155" s="422">
        <v>324269.11</v>
      </c>
      <c r="AF155" s="422">
        <v>2666516.0099999998</v>
      </c>
      <c r="AG155" s="422">
        <v>1805751.84</v>
      </c>
      <c r="AH155" s="422">
        <v>4721249.2512600003</v>
      </c>
      <c r="AI155" s="422">
        <v>11470748.681260001</v>
      </c>
      <c r="AJ155" s="422">
        <v>1808884.95</v>
      </c>
      <c r="AK155" s="422">
        <v>9661863.7312599998</v>
      </c>
      <c r="AL155" s="422">
        <v>11609037.931260001</v>
      </c>
      <c r="AM155" s="422">
        <v>355726.98</v>
      </c>
      <c r="AN155" s="422">
        <v>355726.98</v>
      </c>
      <c r="AO155" s="422">
        <v>370687.46</v>
      </c>
      <c r="AP155" s="422">
        <v>370687.46</v>
      </c>
      <c r="AQ155" s="422">
        <v>165396.42000000001</v>
      </c>
      <c r="AR155" s="422">
        <v>165396.42000000001</v>
      </c>
      <c r="AS155" s="422">
        <v>172045.52</v>
      </c>
      <c r="AT155" s="422">
        <v>172045.52</v>
      </c>
      <c r="AU155" s="422">
        <v>206953.31</v>
      </c>
      <c r="AV155" s="422">
        <v>992378.54</v>
      </c>
      <c r="AW155" s="422">
        <v>414091.92</v>
      </c>
      <c r="AX155" s="422">
        <v>156948.73000000001</v>
      </c>
      <c r="AY155" s="422">
        <v>3898085.26</v>
      </c>
      <c r="AZ155" s="422">
        <v>26832587.879999999</v>
      </c>
      <c r="BA155" s="422">
        <v>681814.81</v>
      </c>
      <c r="BB155" s="422">
        <v>66608.929999999993</v>
      </c>
      <c r="BC155" s="422">
        <v>935740.81</v>
      </c>
    </row>
    <row r="156" spans="1:55">
      <c r="A156" s="425" t="s">
        <v>1481</v>
      </c>
      <c r="B156" s="425" t="s">
        <v>6163</v>
      </c>
      <c r="C156">
        <v>562.25</v>
      </c>
      <c r="D156" s="422">
        <v>9254269.5600000005</v>
      </c>
      <c r="E156" s="422">
        <v>6507865.5800000001</v>
      </c>
      <c r="F156" s="423">
        <v>0.70322844367200399</v>
      </c>
      <c r="G156">
        <v>1</v>
      </c>
      <c r="H156" s="422">
        <v>230706.18</v>
      </c>
      <c r="I156" s="422">
        <v>3180580.42</v>
      </c>
      <c r="J156" s="422">
        <v>3411286.6</v>
      </c>
      <c r="K156" s="424">
        <v>1.0764499999999999</v>
      </c>
      <c r="L156" s="422">
        <v>2179782.84</v>
      </c>
      <c r="M156" s="422">
        <v>435956.56</v>
      </c>
      <c r="N156" s="422">
        <v>220577.95</v>
      </c>
      <c r="O156" s="422">
        <v>97684.52</v>
      </c>
      <c r="P156" s="422">
        <v>80578.710000000006</v>
      </c>
      <c r="Q156" s="422">
        <v>131433.72</v>
      </c>
      <c r="R156" s="422">
        <v>51253.89</v>
      </c>
      <c r="S156" s="422">
        <v>86355.85</v>
      </c>
      <c r="T156" s="422">
        <v>112287.21</v>
      </c>
      <c r="U156" s="422">
        <v>64506.78</v>
      </c>
      <c r="V156" s="422">
        <v>164619.29999999999</v>
      </c>
      <c r="W156" s="422">
        <v>142529.73000000001</v>
      </c>
      <c r="X156" s="422">
        <v>103622.73</v>
      </c>
      <c r="Y156" s="422">
        <v>3871189.79</v>
      </c>
      <c r="Z156" s="422">
        <v>49905</v>
      </c>
      <c r="AA156" s="422">
        <v>70281.25</v>
      </c>
      <c r="AB156" s="422">
        <v>191727.25</v>
      </c>
      <c r="AC156" s="422">
        <v>19116.5</v>
      </c>
      <c r="AD156" s="422">
        <v>321044.75</v>
      </c>
      <c r="AE156" s="422">
        <v>107402.5</v>
      </c>
      <c r="AF156" s="422">
        <v>890041.75</v>
      </c>
      <c r="AG156" s="422">
        <v>602732</v>
      </c>
      <c r="AH156" s="422">
        <v>1640136.0674999999</v>
      </c>
      <c r="AI156" s="422">
        <v>3892387.0674999999</v>
      </c>
      <c r="AJ156" s="422">
        <v>603777.78</v>
      </c>
      <c r="AK156" s="422">
        <v>3288609.2875000001</v>
      </c>
      <c r="AL156" s="422">
        <v>3938545.8774999999</v>
      </c>
      <c r="AM156" s="422">
        <v>161240.73000000001</v>
      </c>
      <c r="AN156" s="422">
        <v>161240.73000000001</v>
      </c>
      <c r="AO156" s="422">
        <v>167889.83</v>
      </c>
      <c r="AP156" s="422">
        <v>167889.83</v>
      </c>
      <c r="AQ156" s="422">
        <v>49868.26</v>
      </c>
      <c r="AR156" s="422">
        <v>49868.26</v>
      </c>
      <c r="AS156" s="422">
        <v>51530.54</v>
      </c>
      <c r="AT156" s="422">
        <v>51530.54</v>
      </c>
      <c r="AU156" s="422">
        <v>62335.33</v>
      </c>
      <c r="AV156" s="422">
        <v>330792.84000000003</v>
      </c>
      <c r="AW156" s="422">
        <v>138030.64000000001</v>
      </c>
      <c r="AX156" s="422">
        <v>52316.24</v>
      </c>
      <c r="AY156" s="422">
        <v>1444533.77</v>
      </c>
      <c r="AZ156" s="422">
        <v>9254269.5600000005</v>
      </c>
      <c r="BA156" s="422">
        <v>596854.99</v>
      </c>
      <c r="BB156" s="422">
        <v>26919.41</v>
      </c>
      <c r="BC156" s="422">
        <v>301895.93</v>
      </c>
    </row>
    <row r="157" spans="1:55">
      <c r="A157" s="425" t="s">
        <v>1423</v>
      </c>
      <c r="B157" s="425" t="s">
        <v>6164</v>
      </c>
      <c r="C157">
        <v>1498</v>
      </c>
      <c r="D157" s="422">
        <v>24879462.890000001</v>
      </c>
      <c r="E157" s="422">
        <v>23812194.140000001</v>
      </c>
      <c r="F157" s="423">
        <v>0.95710241998717005</v>
      </c>
      <c r="G157">
        <v>3</v>
      </c>
      <c r="H157" s="422">
        <v>32572.76</v>
      </c>
      <c r="I157" s="422">
        <v>2500477.9</v>
      </c>
      <c r="J157" s="422">
        <v>2533050.66</v>
      </c>
      <c r="K157" s="424">
        <v>1.0764499999999999</v>
      </c>
      <c r="L157" s="422">
        <v>5759447.9000000004</v>
      </c>
      <c r="M157" s="422">
        <v>1151889.57</v>
      </c>
      <c r="N157" s="422">
        <v>589258.23999999999</v>
      </c>
      <c r="O157" s="422">
        <v>261542.42</v>
      </c>
      <c r="P157" s="422">
        <v>222188.79</v>
      </c>
      <c r="Q157" s="422">
        <v>347717.07</v>
      </c>
      <c r="R157" s="422">
        <v>137831.42000000001</v>
      </c>
      <c r="S157" s="422">
        <v>230629.08</v>
      </c>
      <c r="T157" s="422">
        <v>300639.95</v>
      </c>
      <c r="U157" s="422">
        <v>172711.7</v>
      </c>
      <c r="V157" s="422">
        <v>440754.9</v>
      </c>
      <c r="W157" s="422">
        <v>381611.85</v>
      </c>
      <c r="X157" s="422">
        <v>276743.45</v>
      </c>
      <c r="Y157" s="422">
        <v>10272966.34</v>
      </c>
      <c r="Z157" s="422">
        <v>132525</v>
      </c>
      <c r="AA157" s="422">
        <v>187250</v>
      </c>
      <c r="AB157" s="422">
        <v>510818</v>
      </c>
      <c r="AC157" s="422">
        <v>50932</v>
      </c>
      <c r="AD157" s="422">
        <v>427679</v>
      </c>
      <c r="AE157" s="422">
        <v>283280.5</v>
      </c>
      <c r="AF157" s="422">
        <v>2371334</v>
      </c>
      <c r="AG157" s="422">
        <v>1605856</v>
      </c>
      <c r="AH157" s="422">
        <v>4510786.8540000003</v>
      </c>
      <c r="AI157" s="422">
        <v>10080461.354</v>
      </c>
      <c r="AJ157" s="422">
        <v>1608642.28</v>
      </c>
      <c r="AK157" s="422">
        <v>8471819.0739999991</v>
      </c>
      <c r="AL157" s="422">
        <v>10203442.054</v>
      </c>
      <c r="AM157" s="422">
        <v>394790.45</v>
      </c>
      <c r="AN157" s="422">
        <v>394790.45</v>
      </c>
      <c r="AO157" s="422">
        <v>411413.21</v>
      </c>
      <c r="AP157" s="422">
        <v>411413.21</v>
      </c>
      <c r="AQ157" s="422">
        <v>262639.53999999998</v>
      </c>
      <c r="AR157" s="422">
        <v>262639.53999999998</v>
      </c>
      <c r="AS157" s="422">
        <v>273444.33</v>
      </c>
      <c r="AT157" s="422">
        <v>273444.33</v>
      </c>
      <c r="AU157" s="422">
        <v>328299.43</v>
      </c>
      <c r="AV157" s="422">
        <v>882668.35</v>
      </c>
      <c r="AW157" s="422">
        <v>368312.92</v>
      </c>
      <c r="AX157" s="422">
        <v>139198.57999999999</v>
      </c>
      <c r="AY157" s="422">
        <v>4403054.34</v>
      </c>
      <c r="AZ157" s="422">
        <v>24879462.890000001</v>
      </c>
      <c r="BA157" s="422">
        <v>1071577.47</v>
      </c>
      <c r="BB157" s="422">
        <v>57632.92</v>
      </c>
      <c r="BC157" s="422">
        <v>559159.65</v>
      </c>
    </row>
    <row r="158" spans="1:55">
      <c r="A158" s="425" t="s">
        <v>3494</v>
      </c>
      <c r="B158" s="425" t="s">
        <v>6165</v>
      </c>
      <c r="C158">
        <v>916.87</v>
      </c>
      <c r="D158" s="422">
        <v>16649310.310000001</v>
      </c>
      <c r="E158" s="422">
        <v>14605893.25</v>
      </c>
      <c r="F158" s="423">
        <v>0.87726716470815802</v>
      </c>
      <c r="G158">
        <v>2</v>
      </c>
      <c r="H158" s="422">
        <v>23281.07</v>
      </c>
      <c r="I158" s="422">
        <v>10433504.92</v>
      </c>
      <c r="J158" s="422">
        <v>10456785.99</v>
      </c>
      <c r="K158" s="424">
        <v>1.0764499999999999</v>
      </c>
      <c r="L158" s="422">
        <v>3730130.74</v>
      </c>
      <c r="M158" s="422">
        <v>746026.14</v>
      </c>
      <c r="N158" s="422">
        <v>360802.5</v>
      </c>
      <c r="O158" s="422">
        <v>159919.01</v>
      </c>
      <c r="P158" s="422">
        <v>149841.63</v>
      </c>
      <c r="Q158" s="422">
        <v>217115.2</v>
      </c>
      <c r="R158" s="422">
        <v>84499.66</v>
      </c>
      <c r="S158" s="422">
        <v>141151.93</v>
      </c>
      <c r="T158" s="422">
        <v>183825.03</v>
      </c>
      <c r="U158" s="422">
        <v>105777.25</v>
      </c>
      <c r="V158" s="422">
        <v>269497.71999999997</v>
      </c>
      <c r="W158" s="422">
        <v>233334.96</v>
      </c>
      <c r="X158" s="422">
        <v>169375.31</v>
      </c>
      <c r="Y158" s="422">
        <v>6551297.0800000001</v>
      </c>
      <c r="Z158" s="422">
        <v>80771.399999999994</v>
      </c>
      <c r="AA158" s="422">
        <v>114608.75</v>
      </c>
      <c r="AB158" s="422">
        <v>312652.67</v>
      </c>
      <c r="AC158" s="422">
        <v>31173.58</v>
      </c>
      <c r="AD158" s="422">
        <v>523532.77</v>
      </c>
      <c r="AE158" s="422">
        <v>176593.3</v>
      </c>
      <c r="AF158" s="422">
        <v>1451405.21</v>
      </c>
      <c r="AG158" s="422">
        <v>982884.64</v>
      </c>
      <c r="AH158" s="422">
        <v>3010011.9234600002</v>
      </c>
      <c r="AI158" s="422">
        <v>6683634.2434599996</v>
      </c>
      <c r="AJ158" s="422">
        <v>984590.01</v>
      </c>
      <c r="AK158" s="422">
        <v>5699044.2334599998</v>
      </c>
      <c r="AL158" s="422">
        <v>6758906.1434599999</v>
      </c>
      <c r="AM158" s="422">
        <v>402270.69</v>
      </c>
      <c r="AN158" s="422">
        <v>402270.69</v>
      </c>
      <c r="AO158" s="422">
        <v>418893.45</v>
      </c>
      <c r="AP158" s="422">
        <v>418893.45</v>
      </c>
      <c r="AQ158" s="422">
        <v>158747.32</v>
      </c>
      <c r="AR158" s="422">
        <v>158747.32</v>
      </c>
      <c r="AS158" s="422">
        <v>165396.42000000001</v>
      </c>
      <c r="AT158" s="422">
        <v>165396.42000000001</v>
      </c>
      <c r="AU158" s="422">
        <v>197810.79</v>
      </c>
      <c r="AV158" s="422">
        <v>540239.56999999995</v>
      </c>
      <c r="AW158" s="422">
        <v>225426.92</v>
      </c>
      <c r="AX158" s="422">
        <v>85013.89</v>
      </c>
      <c r="AY158" s="422">
        <v>3339106.93</v>
      </c>
      <c r="AZ158" s="422">
        <v>16649310.310000001</v>
      </c>
      <c r="BA158" s="422">
        <v>1796390.63</v>
      </c>
      <c r="BB158" s="422">
        <v>141049.78</v>
      </c>
      <c r="BC158" s="422">
        <v>509281.15</v>
      </c>
    </row>
    <row r="159" spans="1:55">
      <c r="A159" s="425" t="s">
        <v>1797</v>
      </c>
      <c r="B159" s="425" t="s">
        <v>6166</v>
      </c>
      <c r="C159">
        <v>1356.5</v>
      </c>
      <c r="D159" s="422">
        <v>25793008.77</v>
      </c>
      <c r="E159" s="422">
        <v>17239109.800000001</v>
      </c>
      <c r="F159" s="423">
        <v>0.668363662173872</v>
      </c>
      <c r="G159">
        <v>1</v>
      </c>
      <c r="H159" s="422">
        <v>1015710.87</v>
      </c>
      <c r="I159" s="422">
        <v>14440354.68</v>
      </c>
      <c r="J159" s="422">
        <v>15456065.550000001</v>
      </c>
      <c r="K159" s="424">
        <v>1.0764499999999999</v>
      </c>
      <c r="L159" s="422">
        <v>5594802.2199999997</v>
      </c>
      <c r="M159" s="422">
        <v>1118960.44</v>
      </c>
      <c r="N159" s="422">
        <v>534113.75</v>
      </c>
      <c r="O159" s="422">
        <v>236333.52</v>
      </c>
      <c r="P159" s="422">
        <v>235995.67</v>
      </c>
      <c r="Q159" s="422">
        <v>310283.40999999997</v>
      </c>
      <c r="R159" s="422">
        <v>124671.64</v>
      </c>
      <c r="S159" s="422">
        <v>208780.01</v>
      </c>
      <c r="T159" s="422">
        <v>271662.61</v>
      </c>
      <c r="U159" s="422">
        <v>156758.41</v>
      </c>
      <c r="V159" s="422">
        <v>398272.5</v>
      </c>
      <c r="W159" s="422">
        <v>344829.99</v>
      </c>
      <c r="X159" s="422">
        <v>250525.65</v>
      </c>
      <c r="Y159" s="422">
        <v>9785989.8200000003</v>
      </c>
      <c r="Z159" s="422">
        <v>119655</v>
      </c>
      <c r="AA159" s="422">
        <v>169562.5</v>
      </c>
      <c r="AB159" s="422">
        <v>462566.5</v>
      </c>
      <c r="AC159" s="422">
        <v>46121</v>
      </c>
      <c r="AD159" s="422">
        <v>774561.5</v>
      </c>
      <c r="AE159" s="422">
        <v>251601.5</v>
      </c>
      <c r="AF159" s="422">
        <v>2147339.5</v>
      </c>
      <c r="AG159" s="422">
        <v>1454168</v>
      </c>
      <c r="AH159" s="422">
        <v>4705175.3459999999</v>
      </c>
      <c r="AI159" s="422">
        <v>10130750.846000001</v>
      </c>
      <c r="AJ159" s="422">
        <v>1456691.09</v>
      </c>
      <c r="AK159" s="422">
        <v>8674059.7559999991</v>
      </c>
      <c r="AL159" s="422">
        <v>10242114.876</v>
      </c>
      <c r="AM159" s="422">
        <v>576809.63</v>
      </c>
      <c r="AN159" s="422">
        <v>576809.63</v>
      </c>
      <c r="AO159" s="422">
        <v>600912.63</v>
      </c>
      <c r="AP159" s="422">
        <v>600912.63</v>
      </c>
      <c r="AQ159" s="422">
        <v>403101.83</v>
      </c>
      <c r="AR159" s="422">
        <v>403101.83</v>
      </c>
      <c r="AS159" s="422">
        <v>419724.59</v>
      </c>
      <c r="AT159" s="422">
        <v>419724.59</v>
      </c>
      <c r="AU159" s="422">
        <v>504500.65</v>
      </c>
      <c r="AV159" s="422">
        <v>799554.57</v>
      </c>
      <c r="AW159" s="422">
        <v>333631.84999999998</v>
      </c>
      <c r="AX159" s="422">
        <v>126119.51</v>
      </c>
      <c r="AY159" s="422">
        <v>5764903.9400000004</v>
      </c>
      <c r="AZ159" s="422">
        <v>25793008.77</v>
      </c>
      <c r="BA159" s="422">
        <v>3737571.47</v>
      </c>
      <c r="BB159" s="422">
        <v>897624.3</v>
      </c>
      <c r="BC159" s="422">
        <v>968085.69</v>
      </c>
    </row>
    <row r="160" spans="1:55">
      <c r="A160" s="425" t="s">
        <v>2851</v>
      </c>
      <c r="B160" s="425" t="s">
        <v>6167</v>
      </c>
      <c r="C160">
        <v>731.5</v>
      </c>
      <c r="D160" s="422">
        <v>10672420.57</v>
      </c>
      <c r="E160" s="422">
        <v>10109224.32</v>
      </c>
      <c r="F160" s="423">
        <v>0.94722881783883806</v>
      </c>
      <c r="G160">
        <v>3</v>
      </c>
      <c r="H160" s="422">
        <v>13972.57</v>
      </c>
      <c r="I160" s="422">
        <v>618122.77</v>
      </c>
      <c r="J160" s="422">
        <v>632095.34</v>
      </c>
      <c r="K160" s="424">
        <v>1.0764499999999999</v>
      </c>
      <c r="L160" s="422">
        <v>2620938.7400000002</v>
      </c>
      <c r="M160" s="422">
        <v>524187.74</v>
      </c>
      <c r="N160" s="422">
        <v>287539.11</v>
      </c>
      <c r="O160" s="422">
        <v>127620.1</v>
      </c>
      <c r="P160" s="422">
        <v>90754.34</v>
      </c>
      <c r="Q160" s="422">
        <v>169699.24</v>
      </c>
      <c r="R160" s="422">
        <v>67184.160000000003</v>
      </c>
      <c r="S160" s="422">
        <v>112366.65</v>
      </c>
      <c r="T160" s="422">
        <v>146697.79999999999</v>
      </c>
      <c r="U160" s="422">
        <v>84274.99</v>
      </c>
      <c r="V160" s="422">
        <v>215067.15</v>
      </c>
      <c r="W160" s="422">
        <v>186208.19</v>
      </c>
      <c r="X160" s="422">
        <v>134834.4</v>
      </c>
      <c r="Y160" s="422">
        <v>4767372.6100000003</v>
      </c>
      <c r="Z160" s="422">
        <v>64530</v>
      </c>
      <c r="AA160" s="422">
        <v>91437.5</v>
      </c>
      <c r="AB160" s="422">
        <v>249441.5</v>
      </c>
      <c r="AC160" s="422">
        <v>24871</v>
      </c>
      <c r="AD160" s="422">
        <v>208843.25</v>
      </c>
      <c r="AE160" s="422">
        <v>137805</v>
      </c>
      <c r="AF160" s="422">
        <v>1157964.5</v>
      </c>
      <c r="AG160" s="422">
        <v>784168</v>
      </c>
      <c r="AH160" s="422">
        <v>1884877.926</v>
      </c>
      <c r="AI160" s="422">
        <v>4603938.676</v>
      </c>
      <c r="AJ160" s="422">
        <v>785528.59</v>
      </c>
      <c r="AK160" s="422">
        <v>3818410.0860000001</v>
      </c>
      <c r="AL160" s="422">
        <v>4663992.3360000001</v>
      </c>
      <c r="AM160" s="422">
        <v>78126.95</v>
      </c>
      <c r="AN160" s="422">
        <v>78126.95</v>
      </c>
      <c r="AO160" s="422">
        <v>81451.5</v>
      </c>
      <c r="AP160" s="422">
        <v>81451.5</v>
      </c>
      <c r="AQ160" s="422">
        <v>45712.57</v>
      </c>
      <c r="AR160" s="422">
        <v>45712.57</v>
      </c>
      <c r="AS160" s="422">
        <v>47374.85</v>
      </c>
      <c r="AT160" s="422">
        <v>47374.85</v>
      </c>
      <c r="AU160" s="422">
        <v>57348.5</v>
      </c>
      <c r="AV160" s="422">
        <v>430529.38</v>
      </c>
      <c r="AW160" s="422">
        <v>179647.92</v>
      </c>
      <c r="AX160" s="422">
        <v>68197.960000000006</v>
      </c>
      <c r="AY160" s="422">
        <v>1241055.5</v>
      </c>
      <c r="AZ160" s="422">
        <v>10672420.57</v>
      </c>
      <c r="BA160" s="422">
        <v>71255.070000000007</v>
      </c>
      <c r="BB160" s="422">
        <v>8584.9599999999991</v>
      </c>
      <c r="BC160" s="422">
        <v>286419.95</v>
      </c>
    </row>
    <row r="161" spans="1:55">
      <c r="A161" s="425" t="s">
        <v>1843</v>
      </c>
      <c r="B161" s="425" t="s">
        <v>6168</v>
      </c>
      <c r="C161">
        <v>2799.8</v>
      </c>
      <c r="D161" s="422">
        <v>49736913.950000003</v>
      </c>
      <c r="E161" s="422">
        <v>40679926.840000004</v>
      </c>
      <c r="F161" s="423">
        <v>0.81790210950553</v>
      </c>
      <c r="G161">
        <v>2</v>
      </c>
      <c r="H161" s="422">
        <v>224369.25</v>
      </c>
      <c r="I161" s="422">
        <v>24555101.199999999</v>
      </c>
      <c r="J161" s="422">
        <v>24779470.449999999</v>
      </c>
      <c r="K161" s="424">
        <v>1.0764499999999999</v>
      </c>
      <c r="L161" s="422">
        <v>11228993.359999999</v>
      </c>
      <c r="M161" s="422">
        <v>2245798.66</v>
      </c>
      <c r="N161" s="422">
        <v>1101314.2</v>
      </c>
      <c r="O161" s="422">
        <v>489998.16</v>
      </c>
      <c r="P161" s="422">
        <v>444269.48</v>
      </c>
      <c r="Q161" s="422">
        <v>665487.22</v>
      </c>
      <c r="R161" s="422">
        <v>257654.72</v>
      </c>
      <c r="S161" s="422">
        <v>431432.46</v>
      </c>
      <c r="T161" s="422">
        <v>563247.14</v>
      </c>
      <c r="U161" s="422">
        <v>323227.53000000003</v>
      </c>
      <c r="V161" s="422">
        <v>825751.66</v>
      </c>
      <c r="W161" s="422">
        <v>714947.51</v>
      </c>
      <c r="X161" s="422">
        <v>517697.52</v>
      </c>
      <c r="Y161" s="422">
        <v>19809819.620000001</v>
      </c>
      <c r="Z161" s="422">
        <v>249267.6</v>
      </c>
      <c r="AA161" s="422">
        <v>349975</v>
      </c>
      <c r="AB161" s="422">
        <v>954731.8</v>
      </c>
      <c r="AC161" s="422">
        <v>95193.2</v>
      </c>
      <c r="AD161" s="422">
        <v>1598685.8</v>
      </c>
      <c r="AE161" s="422">
        <v>546147.88</v>
      </c>
      <c r="AF161" s="422">
        <v>4432083.4000000004</v>
      </c>
      <c r="AG161" s="422">
        <v>3001385.6</v>
      </c>
      <c r="AH161" s="422">
        <v>8951672.9453999996</v>
      </c>
      <c r="AI161" s="422">
        <v>20179143.225400001</v>
      </c>
      <c r="AJ161" s="422">
        <v>3006593.22</v>
      </c>
      <c r="AK161" s="422">
        <v>17172550.005399998</v>
      </c>
      <c r="AL161" s="422">
        <v>20408997.275400002</v>
      </c>
      <c r="AM161" s="422">
        <v>1056376.1499999999</v>
      </c>
      <c r="AN161" s="422">
        <v>1056376.1499999999</v>
      </c>
      <c r="AO161" s="422">
        <v>1100426.45</v>
      </c>
      <c r="AP161" s="422">
        <v>1100426.45</v>
      </c>
      <c r="AQ161" s="422">
        <v>488709.03</v>
      </c>
      <c r="AR161" s="422">
        <v>488709.03</v>
      </c>
      <c r="AS161" s="422">
        <v>508656.33</v>
      </c>
      <c r="AT161" s="422">
        <v>508656.33</v>
      </c>
      <c r="AU161" s="422">
        <v>610886.28</v>
      </c>
      <c r="AV161" s="422">
        <v>1649808.55</v>
      </c>
      <c r="AW161" s="422">
        <v>688419.16</v>
      </c>
      <c r="AX161" s="422">
        <v>260647</v>
      </c>
      <c r="AY161" s="422">
        <v>9518096.9100000001</v>
      </c>
      <c r="AZ161" s="422">
        <v>49736913.950000003</v>
      </c>
      <c r="BA161" s="422">
        <v>7367382.7000000002</v>
      </c>
      <c r="BB161" s="422">
        <v>826490.14</v>
      </c>
      <c r="BC161" s="422">
        <v>1593137.41</v>
      </c>
    </row>
    <row r="162" spans="1:55">
      <c r="A162" s="425" t="s">
        <v>1661</v>
      </c>
      <c r="B162" s="425" t="s">
        <v>6169</v>
      </c>
      <c r="C162">
        <v>863.81</v>
      </c>
      <c r="D162" s="422">
        <v>15576896.029999999</v>
      </c>
      <c r="E162" s="422">
        <v>12908238.27</v>
      </c>
      <c r="F162" s="423">
        <v>0.82867846361301001</v>
      </c>
      <c r="G162">
        <v>2</v>
      </c>
      <c r="H162" s="422">
        <v>71195.94</v>
      </c>
      <c r="I162" s="422">
        <v>11308724.82</v>
      </c>
      <c r="J162" s="422">
        <v>11379920.76</v>
      </c>
      <c r="K162" s="424">
        <v>1.0764499999999999</v>
      </c>
      <c r="L162" s="422">
        <v>3608025.08</v>
      </c>
      <c r="M162" s="422">
        <v>721605.01</v>
      </c>
      <c r="N162" s="422">
        <v>339532.49</v>
      </c>
      <c r="O162" s="422">
        <v>150465.67000000001</v>
      </c>
      <c r="P162" s="422">
        <v>140194.29999999999</v>
      </c>
      <c r="Q162" s="422">
        <v>205469.18</v>
      </c>
      <c r="R162" s="422">
        <v>79651.320000000007</v>
      </c>
      <c r="S162" s="422">
        <v>132828.48000000001</v>
      </c>
      <c r="T162" s="422">
        <v>172958.52</v>
      </c>
      <c r="U162" s="422">
        <v>99534.65</v>
      </c>
      <c r="V162" s="422">
        <v>253566.82</v>
      </c>
      <c r="W162" s="422">
        <v>219541.76000000001</v>
      </c>
      <c r="X162" s="422">
        <v>159387.57999999999</v>
      </c>
      <c r="Y162" s="422">
        <v>6282760.8600000003</v>
      </c>
      <c r="Z162" s="422">
        <v>77157.899999999994</v>
      </c>
      <c r="AA162" s="422">
        <v>107976.25</v>
      </c>
      <c r="AB162" s="422">
        <v>294559.21000000002</v>
      </c>
      <c r="AC162" s="422">
        <v>29369.54</v>
      </c>
      <c r="AD162" s="422">
        <v>493235.51</v>
      </c>
      <c r="AE162" s="422">
        <v>169764.99</v>
      </c>
      <c r="AF162" s="422">
        <v>1367411.23</v>
      </c>
      <c r="AG162" s="422">
        <v>926004.32</v>
      </c>
      <c r="AH162" s="422">
        <v>2811326.33598</v>
      </c>
      <c r="AI162" s="422">
        <v>6276805.2859800002</v>
      </c>
      <c r="AJ162" s="422">
        <v>927611</v>
      </c>
      <c r="AK162" s="422">
        <v>5349194.2859800002</v>
      </c>
      <c r="AL162" s="422">
        <v>6347721.1459799996</v>
      </c>
      <c r="AM162" s="422">
        <v>414737.76</v>
      </c>
      <c r="AN162" s="422">
        <v>414737.76</v>
      </c>
      <c r="AO162" s="422">
        <v>432191.66</v>
      </c>
      <c r="AP162" s="422">
        <v>432191.66</v>
      </c>
      <c r="AQ162" s="422">
        <v>84776.05</v>
      </c>
      <c r="AR162" s="422">
        <v>84776.05</v>
      </c>
      <c r="AS162" s="422">
        <v>88100.6</v>
      </c>
      <c r="AT162" s="422">
        <v>88100.6</v>
      </c>
      <c r="AU162" s="422">
        <v>105554.5</v>
      </c>
      <c r="AV162" s="422">
        <v>508656.33</v>
      </c>
      <c r="AW162" s="422">
        <v>212248.12</v>
      </c>
      <c r="AX162" s="422">
        <v>80342.8</v>
      </c>
      <c r="AY162" s="422">
        <v>2946413.89</v>
      </c>
      <c r="AZ162" s="422">
        <v>15576896.029999999</v>
      </c>
      <c r="BA162" s="422">
        <v>3440012.14</v>
      </c>
      <c r="BB162" s="422">
        <v>58093.82</v>
      </c>
      <c r="BC162" s="422">
        <v>458915.67</v>
      </c>
    </row>
    <row r="163" spans="1:55">
      <c r="A163" s="425" t="s">
        <v>2146</v>
      </c>
      <c r="B163" s="425" t="s">
        <v>6170</v>
      </c>
      <c r="C163">
        <v>179.89</v>
      </c>
      <c r="D163" s="422">
        <v>3087940.66</v>
      </c>
      <c r="E163" s="422">
        <v>4668472.3</v>
      </c>
      <c r="F163" s="423">
        <v>1.51184002998296</v>
      </c>
      <c r="G163">
        <v>4</v>
      </c>
      <c r="H163" s="422">
        <v>206.9</v>
      </c>
      <c r="I163" s="422">
        <v>3144475.33</v>
      </c>
      <c r="J163" s="422">
        <v>3144682.23</v>
      </c>
      <c r="K163" s="424">
        <v>1.0764499999999999</v>
      </c>
      <c r="L163" s="422">
        <v>769659.5</v>
      </c>
      <c r="M163" s="422">
        <v>153931.89000000001</v>
      </c>
      <c r="N163" s="422">
        <v>70112.27</v>
      </c>
      <c r="O163" s="422">
        <v>30723.35</v>
      </c>
      <c r="P163" s="422">
        <v>28145.69</v>
      </c>
      <c r="Q163" s="422">
        <v>41592.949999999997</v>
      </c>
      <c r="R163" s="422">
        <v>15930.26</v>
      </c>
      <c r="S163" s="422">
        <v>27398.04</v>
      </c>
      <c r="T163" s="422">
        <v>35316.129999999997</v>
      </c>
      <c r="U163" s="422">
        <v>20461.82</v>
      </c>
      <c r="V163" s="422">
        <v>51775.42</v>
      </c>
      <c r="W163" s="422">
        <v>44827.89</v>
      </c>
      <c r="X163" s="422">
        <v>32876.29</v>
      </c>
      <c r="Y163" s="422">
        <v>1322751.5</v>
      </c>
      <c r="Z163" s="422">
        <v>16167.6</v>
      </c>
      <c r="AA163" s="422">
        <v>22486.25</v>
      </c>
      <c r="AB163" s="422">
        <v>61342.49</v>
      </c>
      <c r="AC163" s="422">
        <v>6116.26</v>
      </c>
      <c r="AD163" s="422">
        <v>51358.59</v>
      </c>
      <c r="AE163" s="422">
        <v>34375.32</v>
      </c>
      <c r="AF163" s="422">
        <v>284765.87</v>
      </c>
      <c r="AG163" s="422">
        <v>192842.08</v>
      </c>
      <c r="AH163" s="422">
        <v>563082.68261999998</v>
      </c>
      <c r="AI163" s="422">
        <v>1232537.1426200001</v>
      </c>
      <c r="AJ163" s="422">
        <v>193176.67</v>
      </c>
      <c r="AK163" s="422">
        <v>1039360.47262</v>
      </c>
      <c r="AL163" s="422">
        <v>1247305.4926199999</v>
      </c>
      <c r="AM163" s="422">
        <v>86438.33</v>
      </c>
      <c r="AN163" s="422">
        <v>86438.33</v>
      </c>
      <c r="AO163" s="422">
        <v>89762.880000000005</v>
      </c>
      <c r="AP163" s="422">
        <v>89762.880000000005</v>
      </c>
      <c r="AQ163" s="422">
        <v>0</v>
      </c>
      <c r="AR163" s="422">
        <v>0</v>
      </c>
      <c r="AS163" s="422">
        <v>0</v>
      </c>
      <c r="AT163" s="422">
        <v>0</v>
      </c>
      <c r="AU163" s="422">
        <v>0</v>
      </c>
      <c r="AV163" s="422">
        <v>105554.5</v>
      </c>
      <c r="AW163" s="422">
        <v>44044.95</v>
      </c>
      <c r="AX163" s="422">
        <v>15881.71</v>
      </c>
      <c r="AY163" s="422">
        <v>517883.58</v>
      </c>
      <c r="AZ163" s="422">
        <v>3087940.66</v>
      </c>
      <c r="BA163" s="422">
        <v>1026214.84</v>
      </c>
      <c r="BB163" s="422">
        <v>0</v>
      </c>
      <c r="BC163" s="422">
        <v>122262.52</v>
      </c>
    </row>
    <row r="164" spans="1:55">
      <c r="A164" s="425" t="s">
        <v>2839</v>
      </c>
      <c r="B164" s="425" t="s">
        <v>6171</v>
      </c>
      <c r="C164">
        <v>5135.55</v>
      </c>
      <c r="D164" s="422">
        <v>79315790.75</v>
      </c>
      <c r="E164" s="422">
        <v>73209804.189999998</v>
      </c>
      <c r="F164" s="423">
        <v>0.92301675993818399</v>
      </c>
      <c r="G164">
        <v>3</v>
      </c>
      <c r="H164" s="422">
        <v>103842.05</v>
      </c>
      <c r="I164" s="422">
        <v>4644781.3</v>
      </c>
      <c r="J164" s="422">
        <v>4748623.3499999996</v>
      </c>
      <c r="K164" s="424">
        <v>1.0764499999999999</v>
      </c>
      <c r="L164" s="422">
        <v>18911408.350000001</v>
      </c>
      <c r="M164" s="422">
        <v>3782281.66</v>
      </c>
      <c r="N164" s="422">
        <v>2022227.16</v>
      </c>
      <c r="O164" s="422">
        <v>898067.37</v>
      </c>
      <c r="P164" s="422">
        <v>688741.56</v>
      </c>
      <c r="Q164" s="422">
        <v>1221169.05</v>
      </c>
      <c r="R164" s="422">
        <v>473059.61</v>
      </c>
      <c r="S164" s="422">
        <v>791421.92</v>
      </c>
      <c r="T164" s="422">
        <v>1032317.91</v>
      </c>
      <c r="U164" s="422">
        <v>593393.04</v>
      </c>
      <c r="V164" s="422">
        <v>1513435.52</v>
      </c>
      <c r="W164" s="422">
        <v>1310353.97</v>
      </c>
      <c r="X164" s="422">
        <v>949667.01</v>
      </c>
      <c r="Y164" s="422">
        <v>34187544.130000003</v>
      </c>
      <c r="Z164" s="422">
        <v>456065.1</v>
      </c>
      <c r="AA164" s="422">
        <v>641943.75</v>
      </c>
      <c r="AB164" s="422">
        <v>1751222.55</v>
      </c>
      <c r="AC164" s="422">
        <v>174608.7</v>
      </c>
      <c r="AD164" s="422">
        <v>1466199.52</v>
      </c>
      <c r="AE164" s="422">
        <v>1000211.07</v>
      </c>
      <c r="AF164" s="422">
        <v>8129575.6500000004</v>
      </c>
      <c r="AG164" s="422">
        <v>5505309.5999999996</v>
      </c>
      <c r="AH164" s="422">
        <v>14170534.7019</v>
      </c>
      <c r="AI164" s="422">
        <v>33295670.641899999</v>
      </c>
      <c r="AJ164" s="422">
        <v>5514861.7199999997</v>
      </c>
      <c r="AK164" s="422">
        <v>27780808.9219</v>
      </c>
      <c r="AL164" s="422">
        <v>33717281.811899997</v>
      </c>
      <c r="AM164" s="422">
        <v>856071.94</v>
      </c>
      <c r="AN164" s="422">
        <v>856071.94</v>
      </c>
      <c r="AO164" s="422">
        <v>891810.86</v>
      </c>
      <c r="AP164" s="422">
        <v>891810.86</v>
      </c>
      <c r="AQ164" s="422">
        <v>590107.84</v>
      </c>
      <c r="AR164" s="422">
        <v>590107.84</v>
      </c>
      <c r="AS164" s="422">
        <v>614210.84</v>
      </c>
      <c r="AT164" s="422">
        <v>614210.84</v>
      </c>
      <c r="AU164" s="422">
        <v>737219.23</v>
      </c>
      <c r="AV164" s="422">
        <v>3027003.9</v>
      </c>
      <c r="AW164" s="422">
        <v>1263084.42</v>
      </c>
      <c r="AX164" s="422">
        <v>479254.17</v>
      </c>
      <c r="AY164" s="422">
        <v>11410964.68</v>
      </c>
      <c r="AZ164" s="422">
        <v>79315790.75</v>
      </c>
      <c r="BA164" s="422">
        <v>846782.29</v>
      </c>
      <c r="BB164" s="422">
        <v>157865.94</v>
      </c>
      <c r="BC164" s="422">
        <v>1924089.83</v>
      </c>
    </row>
    <row r="165" spans="1:55">
      <c r="A165" s="425" t="s">
        <v>2396</v>
      </c>
      <c r="B165" s="425" t="s">
        <v>6172</v>
      </c>
      <c r="C165">
        <v>3395.25</v>
      </c>
      <c r="D165" s="422">
        <v>52372767.409999996</v>
      </c>
      <c r="E165" s="422">
        <v>38863769.229999997</v>
      </c>
      <c r="F165" s="423">
        <v>0.74206063860928195</v>
      </c>
      <c r="G165">
        <v>1</v>
      </c>
      <c r="H165" s="422">
        <v>556989.86</v>
      </c>
      <c r="I165" s="422">
        <v>11081003.380000001</v>
      </c>
      <c r="J165" s="422">
        <v>11637993.24</v>
      </c>
      <c r="K165" s="424">
        <v>1.0764499999999999</v>
      </c>
      <c r="L165" s="422">
        <v>12460291</v>
      </c>
      <c r="M165" s="422">
        <v>2492058.19</v>
      </c>
      <c r="N165" s="422">
        <v>1336859.95</v>
      </c>
      <c r="O165" s="422">
        <v>593984.91</v>
      </c>
      <c r="P165" s="422">
        <v>443190.22</v>
      </c>
      <c r="Q165" s="422">
        <v>806071.4</v>
      </c>
      <c r="R165" s="422">
        <v>313064.34000000003</v>
      </c>
      <c r="S165" s="422">
        <v>522990.47</v>
      </c>
      <c r="T165" s="422">
        <v>682778.69</v>
      </c>
      <c r="U165" s="422">
        <v>392242.85</v>
      </c>
      <c r="V165" s="422">
        <v>1000991.56</v>
      </c>
      <c r="W165" s="422">
        <v>866672.71</v>
      </c>
      <c r="X165" s="422">
        <v>627562.59</v>
      </c>
      <c r="Y165" s="422">
        <v>22538758.879999999</v>
      </c>
      <c r="Z165" s="422">
        <v>300825</v>
      </c>
      <c r="AA165" s="422">
        <v>424406.25</v>
      </c>
      <c r="AB165" s="422">
        <v>1157780.25</v>
      </c>
      <c r="AC165" s="422">
        <v>115438.5</v>
      </c>
      <c r="AD165" s="422">
        <v>1938687.75</v>
      </c>
      <c r="AE165" s="422">
        <v>659190.5</v>
      </c>
      <c r="AF165" s="422">
        <v>5374680.75</v>
      </c>
      <c r="AG165" s="422">
        <v>3639708</v>
      </c>
      <c r="AH165" s="422">
        <v>9146329.3304999992</v>
      </c>
      <c r="AI165" s="422">
        <v>22757046.330499999</v>
      </c>
      <c r="AJ165" s="422">
        <v>3646023.16</v>
      </c>
      <c r="AK165" s="422">
        <v>19111023.170499999</v>
      </c>
      <c r="AL165" s="422">
        <v>23035784.800500002</v>
      </c>
      <c r="AM165" s="422">
        <v>545226.4</v>
      </c>
      <c r="AN165" s="422">
        <v>545226.4</v>
      </c>
      <c r="AO165" s="422">
        <v>567667.12</v>
      </c>
      <c r="AP165" s="422">
        <v>567667.12</v>
      </c>
      <c r="AQ165" s="422">
        <v>265964.09000000003</v>
      </c>
      <c r="AR165" s="422">
        <v>265964.09000000003</v>
      </c>
      <c r="AS165" s="422">
        <v>277600.02</v>
      </c>
      <c r="AT165" s="422">
        <v>277600.02</v>
      </c>
      <c r="AU165" s="422">
        <v>333286.26</v>
      </c>
      <c r="AV165" s="422">
        <v>2000548.7</v>
      </c>
      <c r="AW165" s="422">
        <v>834773.26</v>
      </c>
      <c r="AX165" s="422">
        <v>316700.12</v>
      </c>
      <c r="AY165" s="422">
        <v>6798223.5999999996</v>
      </c>
      <c r="AZ165" s="422">
        <v>52372767.409999996</v>
      </c>
      <c r="BA165" s="422">
        <v>724884.47</v>
      </c>
      <c r="BB165" s="422">
        <v>50484.84</v>
      </c>
      <c r="BC165" s="422">
        <v>1593663.54</v>
      </c>
    </row>
    <row r="166" spans="1:55">
      <c r="A166" s="425" t="s">
        <v>2092</v>
      </c>
      <c r="B166" s="425" t="s">
        <v>6173</v>
      </c>
      <c r="C166">
        <v>1454.38</v>
      </c>
      <c r="D166" s="422">
        <v>22578468.829999998</v>
      </c>
      <c r="E166" s="422">
        <v>15674902.25</v>
      </c>
      <c r="F166" s="423">
        <v>0.69424115373017503</v>
      </c>
      <c r="G166">
        <v>1</v>
      </c>
      <c r="H166" s="422">
        <v>639110.92000000004</v>
      </c>
      <c r="I166" s="422">
        <v>9132272.1699999999</v>
      </c>
      <c r="J166" s="422">
        <v>9771383.0899999999</v>
      </c>
      <c r="K166" s="424">
        <v>1.0764499999999999</v>
      </c>
      <c r="L166" s="422">
        <v>5393918.7199999997</v>
      </c>
      <c r="M166" s="422">
        <v>1078783.74</v>
      </c>
      <c r="N166" s="422">
        <v>571927.12</v>
      </c>
      <c r="O166" s="422">
        <v>253664.64000000001</v>
      </c>
      <c r="P166" s="422">
        <v>191820.77</v>
      </c>
      <c r="Q166" s="422">
        <v>341894.06</v>
      </c>
      <c r="R166" s="422">
        <v>133675.70000000001</v>
      </c>
      <c r="S166" s="422">
        <v>223692.87</v>
      </c>
      <c r="T166" s="422">
        <v>291584.53000000003</v>
      </c>
      <c r="U166" s="422">
        <v>167856.35</v>
      </c>
      <c r="V166" s="422">
        <v>427479.15</v>
      </c>
      <c r="W166" s="422">
        <v>370117.52</v>
      </c>
      <c r="X166" s="422">
        <v>268420.34000000003</v>
      </c>
      <c r="Y166" s="422">
        <v>9714835.5099999998</v>
      </c>
      <c r="Z166" s="422">
        <v>128907</v>
      </c>
      <c r="AA166" s="422">
        <v>181797.5</v>
      </c>
      <c r="AB166" s="422">
        <v>495943.58</v>
      </c>
      <c r="AC166" s="422">
        <v>49448.92</v>
      </c>
      <c r="AD166" s="422">
        <v>830450.98</v>
      </c>
      <c r="AE166" s="422">
        <v>279466.06</v>
      </c>
      <c r="AF166" s="422">
        <v>2302283.54</v>
      </c>
      <c r="AG166" s="422">
        <v>1559095.36</v>
      </c>
      <c r="AH166" s="422">
        <v>3949519.91604</v>
      </c>
      <c r="AI166" s="422">
        <v>9776912.8560400009</v>
      </c>
      <c r="AJ166" s="422">
        <v>1561800.5</v>
      </c>
      <c r="AK166" s="422">
        <v>8215112.35604</v>
      </c>
      <c r="AL166" s="422">
        <v>9896312.4960399996</v>
      </c>
      <c r="AM166" s="422">
        <v>267626.37</v>
      </c>
      <c r="AN166" s="422">
        <v>267626.37</v>
      </c>
      <c r="AO166" s="422">
        <v>279262.3</v>
      </c>
      <c r="AP166" s="422">
        <v>279262.3</v>
      </c>
      <c r="AQ166" s="422">
        <v>98074.26</v>
      </c>
      <c r="AR166" s="422">
        <v>98074.26</v>
      </c>
      <c r="AS166" s="422">
        <v>102229.95</v>
      </c>
      <c r="AT166" s="422">
        <v>102229.95</v>
      </c>
      <c r="AU166" s="422">
        <v>123008.39</v>
      </c>
      <c r="AV166" s="422">
        <v>856903.08</v>
      </c>
      <c r="AW166" s="422">
        <v>357561.79</v>
      </c>
      <c r="AX166" s="422">
        <v>135461.70000000001</v>
      </c>
      <c r="AY166" s="422">
        <v>2967320.72</v>
      </c>
      <c r="AZ166" s="422">
        <v>22578468.829999998</v>
      </c>
      <c r="BA166" s="422">
        <v>933916.94</v>
      </c>
      <c r="BB166" s="422">
        <v>198514.46</v>
      </c>
      <c r="BC166" s="422">
        <v>912365.15</v>
      </c>
    </row>
    <row r="167" spans="1:55">
      <c r="A167" s="425" t="s">
        <v>2624</v>
      </c>
      <c r="B167" s="425" t="s">
        <v>6174</v>
      </c>
      <c r="C167">
        <v>1506.75</v>
      </c>
      <c r="D167" s="422">
        <v>25342252.18</v>
      </c>
      <c r="E167" s="422">
        <v>18319842.390000001</v>
      </c>
      <c r="F167" s="423">
        <v>0.72289717030193301</v>
      </c>
      <c r="G167">
        <v>1</v>
      </c>
      <c r="H167" s="422">
        <v>511093.8</v>
      </c>
      <c r="I167" s="422">
        <v>14311045.66</v>
      </c>
      <c r="J167" s="422">
        <v>14822139.460000001</v>
      </c>
      <c r="K167" s="424">
        <v>1.0764499999999999</v>
      </c>
      <c r="L167" s="422">
        <v>5876039.1100000003</v>
      </c>
      <c r="M167" s="422">
        <v>1175207.81</v>
      </c>
      <c r="N167" s="422">
        <v>593197.13</v>
      </c>
      <c r="O167" s="422">
        <v>263117.98</v>
      </c>
      <c r="P167" s="422">
        <v>222227.45</v>
      </c>
      <c r="Q167" s="422">
        <v>351876.37</v>
      </c>
      <c r="R167" s="422">
        <v>138524.04</v>
      </c>
      <c r="S167" s="422">
        <v>232016.33</v>
      </c>
      <c r="T167" s="422">
        <v>302451.03000000003</v>
      </c>
      <c r="U167" s="422">
        <v>174098.95</v>
      </c>
      <c r="V167" s="422">
        <v>443410.05</v>
      </c>
      <c r="W167" s="422">
        <v>383910.72</v>
      </c>
      <c r="X167" s="422">
        <v>278408.07</v>
      </c>
      <c r="Y167" s="422">
        <v>10434485.039999999</v>
      </c>
      <c r="Z167" s="422">
        <v>133110</v>
      </c>
      <c r="AA167" s="422">
        <v>188343.75</v>
      </c>
      <c r="AB167" s="422">
        <v>513801.75</v>
      </c>
      <c r="AC167" s="422">
        <v>51229.5</v>
      </c>
      <c r="AD167" s="422">
        <v>860354.25</v>
      </c>
      <c r="AE167" s="422">
        <v>287031</v>
      </c>
      <c r="AF167" s="422">
        <v>2385185.25</v>
      </c>
      <c r="AG167" s="422">
        <v>1615236</v>
      </c>
      <c r="AH167" s="422">
        <v>4512428.0115</v>
      </c>
      <c r="AI167" s="422">
        <v>10546719.511499999</v>
      </c>
      <c r="AJ167" s="422">
        <v>1618038.55</v>
      </c>
      <c r="AK167" s="422">
        <v>8928680.9615000002</v>
      </c>
      <c r="AL167" s="422">
        <v>10670418.5515</v>
      </c>
      <c r="AM167" s="422">
        <v>471255.13</v>
      </c>
      <c r="AN167" s="422">
        <v>471255.13</v>
      </c>
      <c r="AO167" s="422">
        <v>491202.44</v>
      </c>
      <c r="AP167" s="422">
        <v>491202.44</v>
      </c>
      <c r="AQ167" s="422">
        <v>171214.38</v>
      </c>
      <c r="AR167" s="422">
        <v>171214.38</v>
      </c>
      <c r="AS167" s="422">
        <v>178694.62</v>
      </c>
      <c r="AT167" s="422">
        <v>178694.62</v>
      </c>
      <c r="AU167" s="422">
        <v>214433.55</v>
      </c>
      <c r="AV167" s="422">
        <v>887655.18</v>
      </c>
      <c r="AW167" s="422">
        <v>370393.78</v>
      </c>
      <c r="AX167" s="422">
        <v>140132.79</v>
      </c>
      <c r="AY167" s="422">
        <v>4237348.4400000004</v>
      </c>
      <c r="AZ167" s="422">
        <v>25342252.18</v>
      </c>
      <c r="BA167" s="422">
        <v>2921250.17</v>
      </c>
      <c r="BB167" s="422">
        <v>278484.03000000003</v>
      </c>
      <c r="BC167" s="422">
        <v>969119.1</v>
      </c>
    </row>
    <row r="168" spans="1:55">
      <c r="A168" s="425" t="s">
        <v>2936</v>
      </c>
      <c r="B168" s="425" t="s">
        <v>6175</v>
      </c>
      <c r="C168">
        <v>1179.25</v>
      </c>
      <c r="D168" s="422">
        <v>22432212</v>
      </c>
      <c r="E168" s="422">
        <v>16864670.100000001</v>
      </c>
      <c r="F168" s="423">
        <v>0.751805934252048</v>
      </c>
      <c r="G168">
        <v>1</v>
      </c>
      <c r="H168" s="422">
        <v>241419.4</v>
      </c>
      <c r="I168" s="422">
        <v>15255068.300000001</v>
      </c>
      <c r="J168" s="422">
        <v>15496487.699999999</v>
      </c>
      <c r="K168" s="424">
        <v>1.0764499999999999</v>
      </c>
      <c r="L168" s="422">
        <v>4923615.0199999996</v>
      </c>
      <c r="M168" s="422">
        <v>984723</v>
      </c>
      <c r="N168" s="422">
        <v>463213.7</v>
      </c>
      <c r="O168" s="422">
        <v>205610.16</v>
      </c>
      <c r="P168" s="422">
        <v>205077.35</v>
      </c>
      <c r="Q168" s="422">
        <v>279504.63</v>
      </c>
      <c r="R168" s="422">
        <v>108048.75</v>
      </c>
      <c r="S168" s="422">
        <v>181381.97</v>
      </c>
      <c r="T168" s="422">
        <v>236346.47</v>
      </c>
      <c r="U168" s="422">
        <v>135949.76999999999</v>
      </c>
      <c r="V168" s="422">
        <v>346497.08</v>
      </c>
      <c r="W168" s="422">
        <v>300002.09000000003</v>
      </c>
      <c r="X168" s="422">
        <v>217649.36</v>
      </c>
      <c r="Y168" s="422">
        <v>8587619.3499999996</v>
      </c>
      <c r="Z168" s="422">
        <v>105435</v>
      </c>
      <c r="AA168" s="422">
        <v>147406.25</v>
      </c>
      <c r="AB168" s="422">
        <v>402124.25</v>
      </c>
      <c r="AC168" s="422">
        <v>40094.5</v>
      </c>
      <c r="AD168" s="422">
        <v>673351.75</v>
      </c>
      <c r="AE168" s="422">
        <v>230851.5</v>
      </c>
      <c r="AF168" s="422">
        <v>1866752.75</v>
      </c>
      <c r="AG168" s="422">
        <v>1264156</v>
      </c>
      <c r="AH168" s="422">
        <v>4089500.9745</v>
      </c>
      <c r="AI168" s="422">
        <v>8819672.9745000005</v>
      </c>
      <c r="AJ168" s="422">
        <v>1266349.3999999999</v>
      </c>
      <c r="AK168" s="422">
        <v>7553323.5745000001</v>
      </c>
      <c r="AL168" s="422">
        <v>8916485.3845000006</v>
      </c>
      <c r="AM168" s="422">
        <v>550213.22</v>
      </c>
      <c r="AN168" s="422">
        <v>550213.22</v>
      </c>
      <c r="AO168" s="422">
        <v>573485.07999999996</v>
      </c>
      <c r="AP168" s="422">
        <v>573485.07999999996</v>
      </c>
      <c r="AQ168" s="422">
        <v>297547.33</v>
      </c>
      <c r="AR168" s="422">
        <v>297547.33</v>
      </c>
      <c r="AS168" s="422">
        <v>310014.40000000002</v>
      </c>
      <c r="AT168" s="422">
        <v>310014.40000000002</v>
      </c>
      <c r="AU168" s="422">
        <v>371518.6</v>
      </c>
      <c r="AV168" s="422">
        <v>694831.2</v>
      </c>
      <c r="AW168" s="422">
        <v>289933.71000000002</v>
      </c>
      <c r="AX168" s="422">
        <v>109303.58</v>
      </c>
      <c r="AY168" s="422">
        <v>4928107.1500000004</v>
      </c>
      <c r="AZ168" s="422">
        <v>22432212</v>
      </c>
      <c r="BA168" s="422">
        <v>5012659.3499999996</v>
      </c>
      <c r="BB168" s="422">
        <v>336230.28</v>
      </c>
      <c r="BC168" s="422">
        <v>549918.69999999995</v>
      </c>
    </row>
    <row r="169" spans="1:55">
      <c r="A169" s="425" t="s">
        <v>2948</v>
      </c>
      <c r="B169" s="425" t="s">
        <v>6176</v>
      </c>
      <c r="C169">
        <v>2369.64</v>
      </c>
      <c r="D169" s="422">
        <v>41272235.899999999</v>
      </c>
      <c r="E169" s="422">
        <v>30589586.879999999</v>
      </c>
      <c r="F169" s="423">
        <v>0.741166215324913</v>
      </c>
      <c r="G169">
        <v>1</v>
      </c>
      <c r="H169" s="422">
        <v>585812.18000000005</v>
      </c>
      <c r="I169" s="422">
        <v>25617227.170000002</v>
      </c>
      <c r="J169" s="422">
        <v>26203039.350000001</v>
      </c>
      <c r="K169" s="424">
        <v>1.0764499999999999</v>
      </c>
      <c r="L169" s="422">
        <v>9830686.6899999995</v>
      </c>
      <c r="M169" s="422">
        <v>1966137.33</v>
      </c>
      <c r="N169" s="422">
        <v>932729.62</v>
      </c>
      <c r="O169" s="422">
        <v>414371.44</v>
      </c>
      <c r="P169" s="422">
        <v>367686.55</v>
      </c>
      <c r="Q169" s="422">
        <v>556513.68999999994</v>
      </c>
      <c r="R169" s="422">
        <v>218175.37</v>
      </c>
      <c r="S169" s="422">
        <v>364844.81</v>
      </c>
      <c r="T169" s="422">
        <v>476315.1</v>
      </c>
      <c r="U169" s="422">
        <v>273633.61</v>
      </c>
      <c r="V169" s="422">
        <v>698304.46</v>
      </c>
      <c r="W169" s="422">
        <v>604601.92000000004</v>
      </c>
      <c r="X169" s="422">
        <v>437795.65</v>
      </c>
      <c r="Y169" s="422">
        <v>17141796.239999998</v>
      </c>
      <c r="Z169" s="422">
        <v>212398.2</v>
      </c>
      <c r="AA169" s="422">
        <v>296205</v>
      </c>
      <c r="AB169" s="422">
        <v>808047.24</v>
      </c>
      <c r="AC169" s="422">
        <v>80567.759999999995</v>
      </c>
      <c r="AD169" s="422">
        <v>1353064.44</v>
      </c>
      <c r="AE169" s="422">
        <v>458261.1</v>
      </c>
      <c r="AF169" s="422">
        <v>3751140.12</v>
      </c>
      <c r="AG169" s="422">
        <v>2540254.08</v>
      </c>
      <c r="AH169" s="422">
        <v>7399311.2041199999</v>
      </c>
      <c r="AI169" s="422">
        <v>16899249.14412</v>
      </c>
      <c r="AJ169" s="422">
        <v>2544661.61</v>
      </c>
      <c r="AK169" s="422">
        <v>14354587.534120001</v>
      </c>
      <c r="AL169" s="422">
        <v>17093788.524119999</v>
      </c>
      <c r="AM169" s="422">
        <v>1042246.81</v>
      </c>
      <c r="AN169" s="422">
        <v>1042246.81</v>
      </c>
      <c r="AO169" s="422">
        <v>1085465.97</v>
      </c>
      <c r="AP169" s="422">
        <v>1085465.97</v>
      </c>
      <c r="AQ169" s="422">
        <v>108879.05</v>
      </c>
      <c r="AR169" s="422">
        <v>108879.05</v>
      </c>
      <c r="AS169" s="422">
        <v>113865.87</v>
      </c>
      <c r="AT169" s="422">
        <v>113865.87</v>
      </c>
      <c r="AU169" s="422">
        <v>136306.6</v>
      </c>
      <c r="AV169" s="422">
        <v>1396311.51</v>
      </c>
      <c r="AW169" s="422">
        <v>582641.91</v>
      </c>
      <c r="AX169" s="422">
        <v>220475.6</v>
      </c>
      <c r="AY169" s="422">
        <v>7036651.0199999996</v>
      </c>
      <c r="AZ169" s="422">
        <v>41272235.899999999</v>
      </c>
      <c r="BA169" s="422">
        <v>6973987.6299999999</v>
      </c>
      <c r="BB169" s="422">
        <v>179790.2</v>
      </c>
      <c r="BC169" s="422">
        <v>1341430.3899999999</v>
      </c>
    </row>
    <row r="170" spans="1:55">
      <c r="A170" s="425" t="s">
        <v>1449</v>
      </c>
      <c r="B170" s="425" t="s">
        <v>6177</v>
      </c>
      <c r="C170">
        <v>1148.5</v>
      </c>
      <c r="D170" s="422">
        <v>18734868.98</v>
      </c>
      <c r="E170" s="422">
        <v>12517789.970000001</v>
      </c>
      <c r="F170" s="423">
        <v>0.66815465767938298</v>
      </c>
      <c r="G170">
        <v>1</v>
      </c>
      <c r="H170" s="422">
        <v>697498.23</v>
      </c>
      <c r="I170" s="422">
        <v>7011203.1799999997</v>
      </c>
      <c r="J170" s="422">
        <v>7708701.4100000001</v>
      </c>
      <c r="K170" s="424">
        <v>1.0764499999999999</v>
      </c>
      <c r="L170" s="422">
        <v>4308360.08</v>
      </c>
      <c r="M170" s="422">
        <v>861672.01</v>
      </c>
      <c r="N170" s="422">
        <v>451397.02</v>
      </c>
      <c r="O170" s="422">
        <v>200095.71</v>
      </c>
      <c r="P170" s="422">
        <v>162184.32000000001</v>
      </c>
      <c r="Q170" s="422">
        <v>270354.18</v>
      </c>
      <c r="R170" s="422">
        <v>105970.89</v>
      </c>
      <c r="S170" s="422">
        <v>176526.62</v>
      </c>
      <c r="T170" s="422">
        <v>230007.67</v>
      </c>
      <c r="U170" s="422">
        <v>132481.67000000001</v>
      </c>
      <c r="V170" s="422">
        <v>337204.05</v>
      </c>
      <c r="W170" s="422">
        <v>291956.06</v>
      </c>
      <c r="X170" s="422">
        <v>211823.18</v>
      </c>
      <c r="Y170" s="422">
        <v>7740033.46</v>
      </c>
      <c r="Z170" s="422">
        <v>101835</v>
      </c>
      <c r="AA170" s="422">
        <v>143562.5</v>
      </c>
      <c r="AB170" s="422">
        <v>391638.5</v>
      </c>
      <c r="AC170" s="422">
        <v>39049</v>
      </c>
      <c r="AD170" s="422">
        <v>655793.5</v>
      </c>
      <c r="AE170" s="422">
        <v>221307.5</v>
      </c>
      <c r="AF170" s="422">
        <v>1818075.5</v>
      </c>
      <c r="AG170" s="422">
        <v>1231192</v>
      </c>
      <c r="AH170" s="422">
        <v>3313645.8360000001</v>
      </c>
      <c r="AI170" s="422">
        <v>7916099.3360000001</v>
      </c>
      <c r="AJ170" s="422">
        <v>1233328.21</v>
      </c>
      <c r="AK170" s="422">
        <v>6682771.1260000002</v>
      </c>
      <c r="AL170" s="422">
        <v>8010387.2759999996</v>
      </c>
      <c r="AM170" s="422">
        <v>236874.27</v>
      </c>
      <c r="AN170" s="422">
        <v>236874.27</v>
      </c>
      <c r="AO170" s="422">
        <v>246016.79</v>
      </c>
      <c r="AP170" s="422">
        <v>246016.79</v>
      </c>
      <c r="AQ170" s="422">
        <v>178694.62</v>
      </c>
      <c r="AR170" s="422">
        <v>178694.62</v>
      </c>
      <c r="AS170" s="422">
        <v>186174.86</v>
      </c>
      <c r="AT170" s="422">
        <v>186174.86</v>
      </c>
      <c r="AU170" s="422">
        <v>223576.07</v>
      </c>
      <c r="AV170" s="422">
        <v>676546.17</v>
      </c>
      <c r="AW170" s="422">
        <v>282303.87</v>
      </c>
      <c r="AX170" s="422">
        <v>106500.92</v>
      </c>
      <c r="AY170" s="422">
        <v>2984448.11</v>
      </c>
      <c r="AZ170" s="422">
        <v>18734868.98</v>
      </c>
      <c r="BA170" s="422">
        <v>954206.59</v>
      </c>
      <c r="BB170" s="422">
        <v>201238.59</v>
      </c>
      <c r="BC170" s="422">
        <v>693751.24</v>
      </c>
    </row>
    <row r="171" spans="1:55">
      <c r="A171" s="425" t="s">
        <v>1717</v>
      </c>
      <c r="B171" s="425" t="s">
        <v>6178</v>
      </c>
      <c r="C171">
        <v>2235.63</v>
      </c>
      <c r="D171" s="422">
        <v>34993708.380000003</v>
      </c>
      <c r="E171" s="422">
        <v>31016786.850000001</v>
      </c>
      <c r="F171" s="423">
        <v>0.88635324136515503</v>
      </c>
      <c r="G171">
        <v>2</v>
      </c>
      <c r="H171" s="422">
        <v>56766.9</v>
      </c>
      <c r="I171" s="422">
        <v>8277542.25</v>
      </c>
      <c r="J171" s="422">
        <v>8334309.1500000004</v>
      </c>
      <c r="K171" s="424">
        <v>1.0764499999999999</v>
      </c>
      <c r="L171" s="422">
        <v>8376447.7599999998</v>
      </c>
      <c r="M171" s="422">
        <v>1675289.54</v>
      </c>
      <c r="N171" s="422">
        <v>879948.47</v>
      </c>
      <c r="O171" s="422">
        <v>390738.08</v>
      </c>
      <c r="P171" s="422">
        <v>305996.82</v>
      </c>
      <c r="Q171" s="422">
        <v>521575.61</v>
      </c>
      <c r="R171" s="422">
        <v>205708.2</v>
      </c>
      <c r="S171" s="422">
        <v>344382.98</v>
      </c>
      <c r="T171" s="422">
        <v>449148.84</v>
      </c>
      <c r="U171" s="422">
        <v>258027.13</v>
      </c>
      <c r="V171" s="422">
        <v>658477.21</v>
      </c>
      <c r="W171" s="422">
        <v>570118.92000000004</v>
      </c>
      <c r="X171" s="422">
        <v>413242.48</v>
      </c>
      <c r="Y171" s="422">
        <v>15049102.039999999</v>
      </c>
      <c r="Z171" s="422">
        <v>197606.7</v>
      </c>
      <c r="AA171" s="422">
        <v>279453.75</v>
      </c>
      <c r="AB171" s="422">
        <v>762349.83</v>
      </c>
      <c r="AC171" s="422">
        <v>76011.42</v>
      </c>
      <c r="AD171" s="422">
        <v>638272.36</v>
      </c>
      <c r="AE171" s="422">
        <v>424828.43</v>
      </c>
      <c r="AF171" s="422">
        <v>3539002.29</v>
      </c>
      <c r="AG171" s="422">
        <v>2396595.36</v>
      </c>
      <c r="AH171" s="422">
        <v>6271425.4175399998</v>
      </c>
      <c r="AI171" s="422">
        <v>14585545.557539999</v>
      </c>
      <c r="AJ171" s="422">
        <v>2400753.63</v>
      </c>
      <c r="AK171" s="422">
        <v>12184791.927540001</v>
      </c>
      <c r="AL171" s="422">
        <v>14769083.167540001</v>
      </c>
      <c r="AM171" s="422">
        <v>448814.41</v>
      </c>
      <c r="AN171" s="422">
        <v>448814.41</v>
      </c>
      <c r="AO171" s="422">
        <v>467099.44</v>
      </c>
      <c r="AP171" s="422">
        <v>467099.44</v>
      </c>
      <c r="AQ171" s="422">
        <v>237705.41</v>
      </c>
      <c r="AR171" s="422">
        <v>237705.41</v>
      </c>
      <c r="AS171" s="422">
        <v>247679.06</v>
      </c>
      <c r="AT171" s="422">
        <v>247679.06</v>
      </c>
      <c r="AU171" s="422">
        <v>297547.33</v>
      </c>
      <c r="AV171" s="422">
        <v>1317353.42</v>
      </c>
      <c r="AW171" s="422">
        <v>549694.89</v>
      </c>
      <c r="AX171" s="422">
        <v>208330.76</v>
      </c>
      <c r="AY171" s="422">
        <v>5175523.04</v>
      </c>
      <c r="AZ171" s="422">
        <v>34993708.380000003</v>
      </c>
      <c r="BA171" s="422">
        <v>694893.15</v>
      </c>
      <c r="BB171" s="422">
        <v>90296.25</v>
      </c>
      <c r="BC171" s="422">
        <v>915610.41</v>
      </c>
    </row>
    <row r="172" spans="1:55">
      <c r="A172" s="425" t="s">
        <v>3367</v>
      </c>
      <c r="B172" s="425" t="s">
        <v>6179</v>
      </c>
      <c r="C172">
        <v>739.25</v>
      </c>
      <c r="D172" s="422">
        <v>14962699.220000001</v>
      </c>
      <c r="E172" s="422">
        <v>13376358.08</v>
      </c>
      <c r="F172" s="423">
        <v>0.89398028279018005</v>
      </c>
      <c r="G172">
        <v>2</v>
      </c>
      <c r="H172" s="422">
        <v>18770.96</v>
      </c>
      <c r="I172" s="422">
        <v>10540410.23</v>
      </c>
      <c r="J172" s="422">
        <v>10559181.189999999</v>
      </c>
      <c r="K172" s="424">
        <v>1.0764499999999999</v>
      </c>
      <c r="L172" s="422">
        <v>3299215.95</v>
      </c>
      <c r="M172" s="422">
        <v>659843.18000000005</v>
      </c>
      <c r="N172" s="422">
        <v>290690.23</v>
      </c>
      <c r="O172" s="422">
        <v>128407.87</v>
      </c>
      <c r="P172" s="422">
        <v>142190.26999999999</v>
      </c>
      <c r="Q172" s="422">
        <v>170531.1</v>
      </c>
      <c r="R172" s="422">
        <v>67876.78</v>
      </c>
      <c r="S172" s="422">
        <v>113753.89</v>
      </c>
      <c r="T172" s="422">
        <v>147603.35</v>
      </c>
      <c r="U172" s="422">
        <v>84968.61</v>
      </c>
      <c r="V172" s="422">
        <v>216394.72</v>
      </c>
      <c r="W172" s="422">
        <v>187357.62</v>
      </c>
      <c r="X172" s="422">
        <v>136499.01999999999</v>
      </c>
      <c r="Y172" s="422">
        <v>5645332.5899999999</v>
      </c>
      <c r="Z172" s="422">
        <v>65655</v>
      </c>
      <c r="AA172" s="422">
        <v>92406.25</v>
      </c>
      <c r="AB172" s="422">
        <v>252084.25</v>
      </c>
      <c r="AC172" s="422">
        <v>25134.5</v>
      </c>
      <c r="AD172" s="422">
        <v>211055.87</v>
      </c>
      <c r="AE172" s="422">
        <v>139329.5</v>
      </c>
      <c r="AF172" s="422">
        <v>1170232.75</v>
      </c>
      <c r="AG172" s="422">
        <v>792476</v>
      </c>
      <c r="AH172" s="422">
        <v>2804167.0605000001</v>
      </c>
      <c r="AI172" s="422">
        <v>5552541.1804999998</v>
      </c>
      <c r="AJ172" s="422">
        <v>793851</v>
      </c>
      <c r="AK172" s="422">
        <v>4758690.1804999998</v>
      </c>
      <c r="AL172" s="422">
        <v>5613231.0805000002</v>
      </c>
      <c r="AM172" s="422">
        <v>494526.99</v>
      </c>
      <c r="AN172" s="422">
        <v>494526.99</v>
      </c>
      <c r="AO172" s="422">
        <v>515305.44</v>
      </c>
      <c r="AP172" s="422">
        <v>515305.44</v>
      </c>
      <c r="AQ172" s="422">
        <v>187006</v>
      </c>
      <c r="AR172" s="422">
        <v>187006</v>
      </c>
      <c r="AS172" s="422">
        <v>195317.38</v>
      </c>
      <c r="AT172" s="422">
        <v>195317.38</v>
      </c>
      <c r="AU172" s="422">
        <v>234380.86</v>
      </c>
      <c r="AV172" s="422">
        <v>435516.21</v>
      </c>
      <c r="AW172" s="422">
        <v>181728.78</v>
      </c>
      <c r="AX172" s="422">
        <v>68197.960000000006</v>
      </c>
      <c r="AY172" s="422">
        <v>3704135.43</v>
      </c>
      <c r="AZ172" s="422">
        <v>14962699.220000001</v>
      </c>
      <c r="BA172" s="422">
        <v>4256729.8499999996</v>
      </c>
      <c r="BB172" s="422">
        <v>150737.44</v>
      </c>
      <c r="BC172" s="422">
        <v>451910.35</v>
      </c>
    </row>
    <row r="173" spans="1:55">
      <c r="A173" s="425" t="s">
        <v>1938</v>
      </c>
      <c r="B173" s="425" t="s">
        <v>6180</v>
      </c>
      <c r="C173">
        <v>1918.5</v>
      </c>
      <c r="D173" s="422">
        <v>34488869.740000002</v>
      </c>
      <c r="E173" s="422">
        <v>28911007.969999999</v>
      </c>
      <c r="F173" s="423">
        <v>0.83827067073958605</v>
      </c>
      <c r="G173">
        <v>2</v>
      </c>
      <c r="H173" s="422">
        <v>139333.12</v>
      </c>
      <c r="I173" s="422">
        <v>25666669.5</v>
      </c>
      <c r="J173" s="422">
        <v>25806002.620000001</v>
      </c>
      <c r="K173" s="424">
        <v>1.0764499999999999</v>
      </c>
      <c r="L173" s="422">
        <v>8181078.7199999997</v>
      </c>
      <c r="M173" s="422">
        <v>1636215.74</v>
      </c>
      <c r="N173" s="422">
        <v>755479.48</v>
      </c>
      <c r="O173" s="422">
        <v>335593.59</v>
      </c>
      <c r="P173" s="422">
        <v>310815.56</v>
      </c>
      <c r="Q173" s="422">
        <v>449203.87</v>
      </c>
      <c r="R173" s="422">
        <v>175925.53</v>
      </c>
      <c r="S173" s="422">
        <v>295482.68</v>
      </c>
      <c r="T173" s="422">
        <v>385760.9</v>
      </c>
      <c r="U173" s="422">
        <v>221265.2</v>
      </c>
      <c r="V173" s="422">
        <v>565546.94999999995</v>
      </c>
      <c r="W173" s="422">
        <v>489658.59</v>
      </c>
      <c r="X173" s="422">
        <v>354564.54</v>
      </c>
      <c r="Y173" s="422">
        <v>14156591.35</v>
      </c>
      <c r="Z173" s="422">
        <v>170640</v>
      </c>
      <c r="AA173" s="422">
        <v>239812.5</v>
      </c>
      <c r="AB173" s="422">
        <v>654208.5</v>
      </c>
      <c r="AC173" s="422">
        <v>65229</v>
      </c>
      <c r="AD173" s="422">
        <v>1095463.5</v>
      </c>
      <c r="AE173" s="422">
        <v>367656</v>
      </c>
      <c r="AF173" s="422">
        <v>3036985.5</v>
      </c>
      <c r="AG173" s="422">
        <v>2056632</v>
      </c>
      <c r="AH173" s="422">
        <v>6222883.7070000004</v>
      </c>
      <c r="AI173" s="422">
        <v>13909510.707</v>
      </c>
      <c r="AJ173" s="422">
        <v>2060200.41</v>
      </c>
      <c r="AK173" s="422">
        <v>11849310.297</v>
      </c>
      <c r="AL173" s="422">
        <v>14067013.027000001</v>
      </c>
      <c r="AM173" s="422">
        <v>998196.5</v>
      </c>
      <c r="AN173" s="422">
        <v>998196.5</v>
      </c>
      <c r="AO173" s="422">
        <v>1039753.39</v>
      </c>
      <c r="AP173" s="422">
        <v>1039753.39</v>
      </c>
      <c r="AQ173" s="422">
        <v>76464.67</v>
      </c>
      <c r="AR173" s="422">
        <v>76464.67</v>
      </c>
      <c r="AS173" s="422">
        <v>79789.22</v>
      </c>
      <c r="AT173" s="422">
        <v>79789.22</v>
      </c>
      <c r="AU173" s="422">
        <v>96411.98</v>
      </c>
      <c r="AV173" s="422">
        <v>1130347.42</v>
      </c>
      <c r="AW173" s="422">
        <v>471662.49</v>
      </c>
      <c r="AX173" s="422">
        <v>178435.76</v>
      </c>
      <c r="AY173" s="422">
        <v>6265265.21</v>
      </c>
      <c r="AZ173" s="422">
        <v>34488869.740000002</v>
      </c>
      <c r="BA173" s="422">
        <v>7618742.8799999999</v>
      </c>
      <c r="BB173" s="422">
        <v>19565.63</v>
      </c>
      <c r="BC173" s="422">
        <v>856746.11</v>
      </c>
    </row>
    <row r="174" spans="1:55">
      <c r="A174" s="425" t="s">
        <v>1940</v>
      </c>
      <c r="B174" s="425" t="s">
        <v>6181</v>
      </c>
      <c r="C174">
        <v>2228.98</v>
      </c>
      <c r="D174" s="422">
        <v>39861665.689999998</v>
      </c>
      <c r="E174" s="422">
        <v>30422776.02</v>
      </c>
      <c r="F174" s="423">
        <v>0.76320884974036796</v>
      </c>
      <c r="G174">
        <v>2</v>
      </c>
      <c r="H174" s="422">
        <v>340409.54</v>
      </c>
      <c r="I174" s="422">
        <v>25418541.899999999</v>
      </c>
      <c r="J174" s="422">
        <v>25758951.440000001</v>
      </c>
      <c r="K174" s="424">
        <v>1.0764499999999999</v>
      </c>
      <c r="L174" s="422">
        <v>9506121.9900000002</v>
      </c>
      <c r="M174" s="422">
        <v>1901224.39</v>
      </c>
      <c r="N174" s="422">
        <v>877585.14</v>
      </c>
      <c r="O174" s="422">
        <v>389162.53</v>
      </c>
      <c r="P174" s="422">
        <v>358705.09</v>
      </c>
      <c r="Q174" s="422">
        <v>522407.47</v>
      </c>
      <c r="R174" s="422">
        <v>205015.58</v>
      </c>
      <c r="S174" s="422">
        <v>343342.55</v>
      </c>
      <c r="T174" s="422">
        <v>447337.76</v>
      </c>
      <c r="U174" s="422">
        <v>257333.51</v>
      </c>
      <c r="V174" s="422">
        <v>655822.06000000006</v>
      </c>
      <c r="W174" s="422">
        <v>567820.05000000005</v>
      </c>
      <c r="X174" s="422">
        <v>411994.01</v>
      </c>
      <c r="Y174" s="422">
        <v>16443872.130000001</v>
      </c>
      <c r="Z174" s="422">
        <v>199843.20000000001</v>
      </c>
      <c r="AA174" s="422">
        <v>278622.5</v>
      </c>
      <c r="AB174" s="422">
        <v>760082.18</v>
      </c>
      <c r="AC174" s="422">
        <v>75785.320000000007</v>
      </c>
      <c r="AD174" s="422">
        <v>1272747.58</v>
      </c>
      <c r="AE174" s="422">
        <v>430665.12</v>
      </c>
      <c r="AF174" s="422">
        <v>3528475.34</v>
      </c>
      <c r="AG174" s="422">
        <v>2389466.56</v>
      </c>
      <c r="AH174" s="422">
        <v>7183890.1358399997</v>
      </c>
      <c r="AI174" s="422">
        <v>16119577.935839999</v>
      </c>
      <c r="AJ174" s="422">
        <v>2393612.46</v>
      </c>
      <c r="AK174" s="422">
        <v>13725965.47584</v>
      </c>
      <c r="AL174" s="422">
        <v>16302569.605839999</v>
      </c>
      <c r="AM174" s="422">
        <v>1147801.31</v>
      </c>
      <c r="AN174" s="422">
        <v>1147801.31</v>
      </c>
      <c r="AO174" s="422">
        <v>1195176.17</v>
      </c>
      <c r="AP174" s="422">
        <v>1195176.17</v>
      </c>
      <c r="AQ174" s="422">
        <v>67322.16</v>
      </c>
      <c r="AR174" s="422">
        <v>67322.16</v>
      </c>
      <c r="AS174" s="422">
        <v>70646.710000000006</v>
      </c>
      <c r="AT174" s="422">
        <v>70646.710000000006</v>
      </c>
      <c r="AU174" s="422">
        <v>84776.05</v>
      </c>
      <c r="AV174" s="422">
        <v>1313197.73</v>
      </c>
      <c r="AW174" s="422">
        <v>547960.84</v>
      </c>
      <c r="AX174" s="422">
        <v>207396.54</v>
      </c>
      <c r="AY174" s="422">
        <v>7115223.8600000003</v>
      </c>
      <c r="AZ174" s="422">
        <v>39861665.689999998</v>
      </c>
      <c r="BA174" s="422">
        <v>7897632.4400000004</v>
      </c>
      <c r="BB174" s="422">
        <v>47933.84</v>
      </c>
      <c r="BC174" s="422">
        <v>964383.02</v>
      </c>
    </row>
    <row r="175" spans="1:55">
      <c r="A175" s="425" t="s">
        <v>3175</v>
      </c>
      <c r="B175" s="425" t="s">
        <v>6182</v>
      </c>
      <c r="C175">
        <v>792.22</v>
      </c>
      <c r="D175" s="422">
        <v>13031511.109999999</v>
      </c>
      <c r="E175" s="422">
        <v>9545307.1199999992</v>
      </c>
      <c r="F175" s="423">
        <v>0.73247891510257901</v>
      </c>
      <c r="G175">
        <v>1</v>
      </c>
      <c r="H175" s="422">
        <v>187577.18</v>
      </c>
      <c r="I175" s="422">
        <v>3768596.1</v>
      </c>
      <c r="J175" s="422">
        <v>3956173.28</v>
      </c>
      <c r="K175" s="424">
        <v>1.0764499999999999</v>
      </c>
      <c r="L175" s="422">
        <v>3147174.72</v>
      </c>
      <c r="M175" s="422">
        <v>629434.93999999994</v>
      </c>
      <c r="N175" s="422">
        <v>311172.46000000002</v>
      </c>
      <c r="O175" s="422">
        <v>137861.22</v>
      </c>
      <c r="P175" s="422">
        <v>113464.61</v>
      </c>
      <c r="Q175" s="422">
        <v>190495.71</v>
      </c>
      <c r="R175" s="422">
        <v>72725.119999999995</v>
      </c>
      <c r="S175" s="422">
        <v>121730.54</v>
      </c>
      <c r="T175" s="422">
        <v>158469.85</v>
      </c>
      <c r="U175" s="422">
        <v>91211.199999999997</v>
      </c>
      <c r="V175" s="422">
        <v>232325.62</v>
      </c>
      <c r="W175" s="422">
        <v>201150.82</v>
      </c>
      <c r="X175" s="422">
        <v>146070.6</v>
      </c>
      <c r="Y175" s="422">
        <v>5553287.4100000001</v>
      </c>
      <c r="Z175" s="422">
        <v>70962.3</v>
      </c>
      <c r="AA175" s="422">
        <v>99027.5</v>
      </c>
      <c r="AB175" s="422">
        <v>270147.02</v>
      </c>
      <c r="AC175" s="422">
        <v>26935.48</v>
      </c>
      <c r="AD175" s="422">
        <v>452357.62</v>
      </c>
      <c r="AE175" s="422">
        <v>157888.15</v>
      </c>
      <c r="AF175" s="422">
        <v>1254084.26</v>
      </c>
      <c r="AG175" s="422">
        <v>849259.84</v>
      </c>
      <c r="AH175" s="422">
        <v>2307701.19576</v>
      </c>
      <c r="AI175" s="422">
        <v>5488363.3657600004</v>
      </c>
      <c r="AJ175" s="422">
        <v>850733.36</v>
      </c>
      <c r="AK175" s="422">
        <v>4637630.0057600001</v>
      </c>
      <c r="AL175" s="422">
        <v>5553401.92576</v>
      </c>
      <c r="AM175" s="422">
        <v>279262.3</v>
      </c>
      <c r="AN175" s="422">
        <v>279262.3</v>
      </c>
      <c r="AO175" s="422">
        <v>290898.23</v>
      </c>
      <c r="AP175" s="422">
        <v>290898.23</v>
      </c>
      <c r="AQ175" s="422">
        <v>9142.51</v>
      </c>
      <c r="AR175" s="422">
        <v>9142.51</v>
      </c>
      <c r="AS175" s="422">
        <v>9973.65</v>
      </c>
      <c r="AT175" s="422">
        <v>9973.65</v>
      </c>
      <c r="AU175" s="422">
        <v>11635.92</v>
      </c>
      <c r="AV175" s="422">
        <v>466268.31</v>
      </c>
      <c r="AW175" s="422">
        <v>194560.78</v>
      </c>
      <c r="AX175" s="422">
        <v>73803.27</v>
      </c>
      <c r="AY175" s="422">
        <v>1924821.66</v>
      </c>
      <c r="AZ175" s="422">
        <v>13031511.109999999</v>
      </c>
      <c r="BA175" s="422">
        <v>997920.09</v>
      </c>
      <c r="BB175" s="422">
        <v>919.12</v>
      </c>
      <c r="BC175" s="422">
        <v>392820.6</v>
      </c>
    </row>
    <row r="176" spans="1:55">
      <c r="A176" s="425" t="s">
        <v>3177</v>
      </c>
      <c r="B176" s="425" t="s">
        <v>6183</v>
      </c>
      <c r="C176">
        <v>1349.73</v>
      </c>
      <c r="D176" s="422">
        <v>24582016.59</v>
      </c>
      <c r="E176" s="422">
        <v>21062763.539999999</v>
      </c>
      <c r="F176" s="423">
        <v>0.85683627553031405</v>
      </c>
      <c r="G176">
        <v>2</v>
      </c>
      <c r="H176" s="422">
        <v>63716.34</v>
      </c>
      <c r="I176" s="422">
        <v>16034072.039999999</v>
      </c>
      <c r="J176" s="422">
        <v>16097788.380000001</v>
      </c>
      <c r="K176" s="424">
        <v>1.0764499999999999</v>
      </c>
      <c r="L176" s="422">
        <v>5590075.5499999998</v>
      </c>
      <c r="M176" s="422">
        <v>1118015.1000000001</v>
      </c>
      <c r="N176" s="422">
        <v>530962.64</v>
      </c>
      <c r="O176" s="422">
        <v>235545.74</v>
      </c>
      <c r="P176" s="422">
        <v>221697.59</v>
      </c>
      <c r="Q176" s="422">
        <v>322761.3</v>
      </c>
      <c r="R176" s="422">
        <v>123979.02</v>
      </c>
      <c r="S176" s="422">
        <v>207739.58</v>
      </c>
      <c r="T176" s="422">
        <v>270757.06</v>
      </c>
      <c r="U176" s="422">
        <v>155717.98000000001</v>
      </c>
      <c r="V176" s="422">
        <v>396944.93</v>
      </c>
      <c r="W176" s="422">
        <v>343680.55</v>
      </c>
      <c r="X176" s="422">
        <v>249277.18</v>
      </c>
      <c r="Y176" s="422">
        <v>9767154.2200000007</v>
      </c>
      <c r="Z176" s="422">
        <v>120838.5</v>
      </c>
      <c r="AA176" s="422">
        <v>168716.25</v>
      </c>
      <c r="AB176" s="422">
        <v>460257.93</v>
      </c>
      <c r="AC176" s="422">
        <v>45890.82</v>
      </c>
      <c r="AD176" s="422">
        <v>770695.83</v>
      </c>
      <c r="AE176" s="422">
        <v>266324.25</v>
      </c>
      <c r="AF176" s="422">
        <v>2136622.59</v>
      </c>
      <c r="AG176" s="422">
        <v>1446910.56</v>
      </c>
      <c r="AH176" s="422">
        <v>4444800.0293399999</v>
      </c>
      <c r="AI176" s="422">
        <v>9861056.7593399994</v>
      </c>
      <c r="AJ176" s="422">
        <v>1449421.05</v>
      </c>
      <c r="AK176" s="422">
        <v>8411635.7093400005</v>
      </c>
      <c r="AL176" s="422">
        <v>9971864.9893399999</v>
      </c>
      <c r="AM176" s="422">
        <v>617535.39</v>
      </c>
      <c r="AN176" s="422">
        <v>617535.39</v>
      </c>
      <c r="AO176" s="422">
        <v>643300.66</v>
      </c>
      <c r="AP176" s="422">
        <v>643300.66</v>
      </c>
      <c r="AQ176" s="422">
        <v>200304.21</v>
      </c>
      <c r="AR176" s="422">
        <v>200304.21</v>
      </c>
      <c r="AS176" s="422">
        <v>208615.59</v>
      </c>
      <c r="AT176" s="422">
        <v>208615.59</v>
      </c>
      <c r="AU176" s="422">
        <v>251003.61</v>
      </c>
      <c r="AV176" s="422">
        <v>795398.88</v>
      </c>
      <c r="AW176" s="422">
        <v>331897.8</v>
      </c>
      <c r="AX176" s="422">
        <v>125185.3</v>
      </c>
      <c r="AY176" s="422">
        <v>4842997.29</v>
      </c>
      <c r="AZ176" s="422">
        <v>24582016.59</v>
      </c>
      <c r="BA176" s="422">
        <v>3554466.83</v>
      </c>
      <c r="BB176" s="422">
        <v>263377.53999999998</v>
      </c>
      <c r="BC176" s="422">
        <v>770356.01</v>
      </c>
    </row>
    <row r="177" spans="1:55">
      <c r="A177" s="425" t="s">
        <v>2241</v>
      </c>
      <c r="B177" s="425" t="s">
        <v>6184</v>
      </c>
      <c r="C177">
        <v>1406.13</v>
      </c>
      <c r="D177" s="422">
        <v>27091019.050000001</v>
      </c>
      <c r="E177" s="422">
        <v>22406560.739999998</v>
      </c>
      <c r="F177" s="423">
        <v>0.82708445550334497</v>
      </c>
      <c r="G177">
        <v>2</v>
      </c>
      <c r="H177" s="422">
        <v>129661.59</v>
      </c>
      <c r="I177" s="422">
        <v>19696530.329999998</v>
      </c>
      <c r="J177" s="422">
        <v>19826191.920000002</v>
      </c>
      <c r="K177" s="424">
        <v>1.0764499999999999</v>
      </c>
      <c r="L177" s="422">
        <v>6058803.7000000002</v>
      </c>
      <c r="M177" s="422">
        <v>1211760.73</v>
      </c>
      <c r="N177" s="422">
        <v>553020.43000000005</v>
      </c>
      <c r="O177" s="422">
        <v>244999.08</v>
      </c>
      <c r="P177" s="422">
        <v>249174.7</v>
      </c>
      <c r="Q177" s="422">
        <v>327752.45</v>
      </c>
      <c r="R177" s="422">
        <v>129519.98</v>
      </c>
      <c r="S177" s="422">
        <v>216409.85</v>
      </c>
      <c r="T177" s="422">
        <v>281623.57</v>
      </c>
      <c r="U177" s="422">
        <v>161960.57</v>
      </c>
      <c r="V177" s="422">
        <v>412875.83</v>
      </c>
      <c r="W177" s="422">
        <v>357473.75</v>
      </c>
      <c r="X177" s="422">
        <v>259681.07</v>
      </c>
      <c r="Y177" s="422">
        <v>10465055.710000001</v>
      </c>
      <c r="Z177" s="422">
        <v>125637.3</v>
      </c>
      <c r="AA177" s="422">
        <v>175766.25</v>
      </c>
      <c r="AB177" s="422">
        <v>479490.33</v>
      </c>
      <c r="AC177" s="422">
        <v>47808.42</v>
      </c>
      <c r="AD177" s="422">
        <v>802900.23</v>
      </c>
      <c r="AE177" s="422">
        <v>269709.73</v>
      </c>
      <c r="AF177" s="422">
        <v>2225903.79</v>
      </c>
      <c r="AG177" s="422">
        <v>1507371.36</v>
      </c>
      <c r="AH177" s="422">
        <v>4951268.1965399999</v>
      </c>
      <c r="AI177" s="422">
        <v>10585855.60654</v>
      </c>
      <c r="AJ177" s="422">
        <v>1509986.76</v>
      </c>
      <c r="AK177" s="422">
        <v>9075868.8465400003</v>
      </c>
      <c r="AL177" s="422">
        <v>10701294.086540001</v>
      </c>
      <c r="AM177" s="422">
        <v>775451.57</v>
      </c>
      <c r="AN177" s="422">
        <v>775451.57</v>
      </c>
      <c r="AO177" s="422">
        <v>807865.95</v>
      </c>
      <c r="AP177" s="422">
        <v>807865.95</v>
      </c>
      <c r="AQ177" s="422">
        <v>272613.2</v>
      </c>
      <c r="AR177" s="422">
        <v>272613.2</v>
      </c>
      <c r="AS177" s="422">
        <v>283417.99</v>
      </c>
      <c r="AT177" s="422">
        <v>283417.99</v>
      </c>
      <c r="AU177" s="422">
        <v>340766.5</v>
      </c>
      <c r="AV177" s="422">
        <v>828644.39</v>
      </c>
      <c r="AW177" s="422">
        <v>345770.22</v>
      </c>
      <c r="AX177" s="422">
        <v>130790.61</v>
      </c>
      <c r="AY177" s="422">
        <v>5924669.1399999997</v>
      </c>
      <c r="AZ177" s="422">
        <v>27091019.050000001</v>
      </c>
      <c r="BA177" s="422">
        <v>6697998.5199999996</v>
      </c>
      <c r="BB177" s="422">
        <v>76143.7</v>
      </c>
      <c r="BC177" s="422">
        <v>838155.29</v>
      </c>
    </row>
    <row r="178" spans="1:55">
      <c r="A178" s="425" t="s">
        <v>2248</v>
      </c>
      <c r="B178" s="425" t="s">
        <v>6185</v>
      </c>
      <c r="C178">
        <v>859</v>
      </c>
      <c r="D178" s="422">
        <v>14955485.689999999</v>
      </c>
      <c r="E178" s="422">
        <v>12274619.16</v>
      </c>
      <c r="F178" s="423">
        <v>0.82074359966841004</v>
      </c>
      <c r="G178">
        <v>2</v>
      </c>
      <c r="H178" s="422">
        <v>74966.83</v>
      </c>
      <c r="I178" s="422">
        <v>10182381.59</v>
      </c>
      <c r="J178" s="422">
        <v>10257348.42</v>
      </c>
      <c r="K178" s="424">
        <v>1.0764499999999999</v>
      </c>
      <c r="L178" s="422">
        <v>3587542.84</v>
      </c>
      <c r="M178" s="422">
        <v>717508.56</v>
      </c>
      <c r="N178" s="422">
        <v>337956.93</v>
      </c>
      <c r="O178" s="422">
        <v>149677.89000000001</v>
      </c>
      <c r="P178" s="422">
        <v>133258.20000000001</v>
      </c>
      <c r="Q178" s="422">
        <v>201309.88</v>
      </c>
      <c r="R178" s="422">
        <v>78266.080000000002</v>
      </c>
      <c r="S178" s="422">
        <v>132134.85999999999</v>
      </c>
      <c r="T178" s="422">
        <v>172052.98</v>
      </c>
      <c r="U178" s="422">
        <v>99187.839999999997</v>
      </c>
      <c r="V178" s="422">
        <v>252239.25</v>
      </c>
      <c r="W178" s="422">
        <v>218392.32000000001</v>
      </c>
      <c r="X178" s="422">
        <v>158555.26999999999</v>
      </c>
      <c r="Y178" s="422">
        <v>6238082.9000000004</v>
      </c>
      <c r="Z178" s="422">
        <v>76680</v>
      </c>
      <c r="AA178" s="422">
        <v>107375</v>
      </c>
      <c r="AB178" s="422">
        <v>292919</v>
      </c>
      <c r="AC178" s="422">
        <v>29206</v>
      </c>
      <c r="AD178" s="422">
        <v>490489</v>
      </c>
      <c r="AE178" s="422">
        <v>166308</v>
      </c>
      <c r="AF178" s="422">
        <v>1359797</v>
      </c>
      <c r="AG178" s="422">
        <v>920848</v>
      </c>
      <c r="AH178" s="422">
        <v>2681038.446</v>
      </c>
      <c r="AI178" s="422">
        <v>6124660.4460000005</v>
      </c>
      <c r="AJ178" s="422">
        <v>922445.74</v>
      </c>
      <c r="AK178" s="422">
        <v>5202214.7060000002</v>
      </c>
      <c r="AL178" s="422">
        <v>6195181.4160000002</v>
      </c>
      <c r="AM178" s="422">
        <v>407257.52</v>
      </c>
      <c r="AN178" s="422">
        <v>407257.52</v>
      </c>
      <c r="AO178" s="422">
        <v>423880.28</v>
      </c>
      <c r="AP178" s="422">
        <v>423880.28</v>
      </c>
      <c r="AQ178" s="422">
        <v>11635.92</v>
      </c>
      <c r="AR178" s="422">
        <v>11635.92</v>
      </c>
      <c r="AS178" s="422">
        <v>12467.06</v>
      </c>
      <c r="AT178" s="422">
        <v>12467.06</v>
      </c>
      <c r="AU178" s="422">
        <v>14960.48</v>
      </c>
      <c r="AV178" s="422">
        <v>506162.92</v>
      </c>
      <c r="AW178" s="422">
        <v>211207.69</v>
      </c>
      <c r="AX178" s="422">
        <v>79408.58</v>
      </c>
      <c r="AY178" s="422">
        <v>2522221.23</v>
      </c>
      <c r="AZ178" s="422">
        <v>14955485.689999999</v>
      </c>
      <c r="BA178" s="422">
        <v>2759510.13</v>
      </c>
      <c r="BB178" s="422">
        <v>1102.1099999999999</v>
      </c>
      <c r="BC178" s="422">
        <v>363007.63</v>
      </c>
    </row>
    <row r="179" spans="1:55">
      <c r="A179" s="425" t="s">
        <v>2292</v>
      </c>
      <c r="B179" s="425" t="s">
        <v>6186</v>
      </c>
      <c r="C179">
        <v>1820.39</v>
      </c>
      <c r="D179" s="422">
        <v>27119188.010000002</v>
      </c>
      <c r="E179" s="422">
        <v>22135471.960000001</v>
      </c>
      <c r="F179" s="423">
        <v>0.81622915670770502</v>
      </c>
      <c r="G179">
        <v>2</v>
      </c>
      <c r="H179" s="422">
        <v>112816.65</v>
      </c>
      <c r="I179" s="422">
        <v>10855214.699999999</v>
      </c>
      <c r="J179" s="422">
        <v>10968031.35</v>
      </c>
      <c r="K179" s="424">
        <v>1.0764499999999999</v>
      </c>
      <c r="L179" s="422">
        <v>6634669.71</v>
      </c>
      <c r="M179" s="422">
        <v>1326933.94</v>
      </c>
      <c r="N179" s="422">
        <v>716090.56</v>
      </c>
      <c r="O179" s="422">
        <v>317474.69</v>
      </c>
      <c r="P179" s="422">
        <v>226119.01</v>
      </c>
      <c r="Q179" s="422">
        <v>439221.56</v>
      </c>
      <c r="R179" s="422">
        <v>167614.09</v>
      </c>
      <c r="S179" s="422">
        <v>280223.01</v>
      </c>
      <c r="T179" s="422">
        <v>364933.43</v>
      </c>
      <c r="U179" s="422">
        <v>210167.26</v>
      </c>
      <c r="V179" s="422">
        <v>535012.73</v>
      </c>
      <c r="W179" s="422">
        <v>463221.62</v>
      </c>
      <c r="X179" s="422">
        <v>336253.7</v>
      </c>
      <c r="Y179" s="422">
        <v>12017935.310000001</v>
      </c>
      <c r="Z179" s="422">
        <v>162102.6</v>
      </c>
      <c r="AA179" s="422">
        <v>227548.75</v>
      </c>
      <c r="AB179" s="422">
        <v>620752.99</v>
      </c>
      <c r="AC179" s="422">
        <v>61893.26</v>
      </c>
      <c r="AD179" s="422">
        <v>1039442.69</v>
      </c>
      <c r="AE179" s="422">
        <v>362107.86</v>
      </c>
      <c r="AF179" s="422">
        <v>2881677.37</v>
      </c>
      <c r="AG179" s="422">
        <v>1951458.08</v>
      </c>
      <c r="AH179" s="422">
        <v>4694888.17062</v>
      </c>
      <c r="AI179" s="422">
        <v>12001871.77062</v>
      </c>
      <c r="AJ179" s="422">
        <v>1954844</v>
      </c>
      <c r="AK179" s="422">
        <v>10047027.77062</v>
      </c>
      <c r="AL179" s="422">
        <v>12151319.59062</v>
      </c>
      <c r="AM179" s="422">
        <v>265964.09000000003</v>
      </c>
      <c r="AN179" s="422">
        <v>265964.09000000003</v>
      </c>
      <c r="AO179" s="422">
        <v>276768.89</v>
      </c>
      <c r="AP179" s="422">
        <v>276768.89</v>
      </c>
      <c r="AQ179" s="422">
        <v>32414.37</v>
      </c>
      <c r="AR179" s="422">
        <v>32414.37</v>
      </c>
      <c r="AS179" s="422">
        <v>34076.65</v>
      </c>
      <c r="AT179" s="422">
        <v>34076.65</v>
      </c>
      <c r="AU179" s="422">
        <v>40725.75</v>
      </c>
      <c r="AV179" s="422">
        <v>1072998.9099999999</v>
      </c>
      <c r="AW179" s="422">
        <v>447732.56</v>
      </c>
      <c r="AX179" s="422">
        <v>170027.79</v>
      </c>
      <c r="AY179" s="422">
        <v>2949933.01</v>
      </c>
      <c r="AZ179" s="422">
        <v>27119188.010000002</v>
      </c>
      <c r="BA179" s="422">
        <v>738572.18</v>
      </c>
      <c r="BB179" s="422">
        <v>64716.24</v>
      </c>
      <c r="BC179" s="422">
        <v>990676.66</v>
      </c>
    </row>
    <row r="180" spans="1:55">
      <c r="A180" s="425" t="s">
        <v>3285</v>
      </c>
      <c r="B180" s="425" t="s">
        <v>6187</v>
      </c>
      <c r="C180">
        <v>248.13</v>
      </c>
      <c r="D180" s="422">
        <v>4152750.57</v>
      </c>
      <c r="E180" s="422">
        <v>2847534.49</v>
      </c>
      <c r="F180" s="423">
        <v>0.685698416507592</v>
      </c>
      <c r="G180">
        <v>1</v>
      </c>
      <c r="H180" s="422">
        <v>127686.84</v>
      </c>
      <c r="I180" s="422">
        <v>1087776.52</v>
      </c>
      <c r="J180" s="422">
        <v>1215463.3600000001</v>
      </c>
      <c r="K180" s="424">
        <v>1.0764499999999999</v>
      </c>
      <c r="L180" s="422">
        <v>976845.22</v>
      </c>
      <c r="M180" s="422">
        <v>195369.04</v>
      </c>
      <c r="N180" s="422">
        <v>96896.74</v>
      </c>
      <c r="O180" s="422">
        <v>42540.03</v>
      </c>
      <c r="P180" s="422">
        <v>36467.9</v>
      </c>
      <c r="Q180" s="422">
        <v>57398.27</v>
      </c>
      <c r="R180" s="422">
        <v>22856.46</v>
      </c>
      <c r="S180" s="422">
        <v>37802.36</v>
      </c>
      <c r="T180" s="422">
        <v>48899.26</v>
      </c>
      <c r="U180" s="422">
        <v>28438.47</v>
      </c>
      <c r="V180" s="422">
        <v>71689.05</v>
      </c>
      <c r="W180" s="422">
        <v>62069.39</v>
      </c>
      <c r="X180" s="422">
        <v>45360.95</v>
      </c>
      <c r="Y180" s="422">
        <v>1722633.14</v>
      </c>
      <c r="Z180" s="422">
        <v>21942</v>
      </c>
      <c r="AA180" s="422">
        <v>31016.25</v>
      </c>
      <c r="AB180" s="422">
        <v>84612.33</v>
      </c>
      <c r="AC180" s="422">
        <v>8436.42</v>
      </c>
      <c r="AD180" s="422">
        <v>141682.23000000001</v>
      </c>
      <c r="AE180" s="422">
        <v>47254.04</v>
      </c>
      <c r="AF180" s="422">
        <v>392789.79</v>
      </c>
      <c r="AG180" s="422">
        <v>265995.36</v>
      </c>
      <c r="AH180" s="422">
        <v>738641.67954000004</v>
      </c>
      <c r="AI180" s="422">
        <v>1732370.0995400001</v>
      </c>
      <c r="AJ180" s="422">
        <v>266456.88</v>
      </c>
      <c r="AK180" s="422">
        <v>1465913.21954</v>
      </c>
      <c r="AL180" s="422">
        <v>1752740.71954</v>
      </c>
      <c r="AM180" s="422">
        <v>80620.36</v>
      </c>
      <c r="AN180" s="422">
        <v>80620.36</v>
      </c>
      <c r="AO180" s="422">
        <v>83944.91</v>
      </c>
      <c r="AP180" s="422">
        <v>83944.91</v>
      </c>
      <c r="AQ180" s="422">
        <v>22440.720000000001</v>
      </c>
      <c r="AR180" s="422">
        <v>22440.720000000001</v>
      </c>
      <c r="AS180" s="422">
        <v>23271.85</v>
      </c>
      <c r="AT180" s="422">
        <v>23271.85</v>
      </c>
      <c r="AU180" s="422">
        <v>28258.68</v>
      </c>
      <c r="AV180" s="422">
        <v>145449.10999999999</v>
      </c>
      <c r="AW180" s="422">
        <v>60691.86</v>
      </c>
      <c r="AX180" s="422">
        <v>22421.24</v>
      </c>
      <c r="AY180" s="422">
        <v>677376.57</v>
      </c>
      <c r="AZ180" s="422">
        <v>4152750.57</v>
      </c>
      <c r="BA180" s="422">
        <v>203140.84</v>
      </c>
      <c r="BB180" s="422">
        <v>34091.800000000003</v>
      </c>
      <c r="BC180" s="422">
        <v>128601.66</v>
      </c>
    </row>
    <row r="181" spans="1:55">
      <c r="A181" s="425" t="s">
        <v>1642</v>
      </c>
      <c r="B181" s="425" t="s">
        <v>6188</v>
      </c>
      <c r="C181">
        <v>152.88</v>
      </c>
      <c r="D181" s="422">
        <v>2925643.13</v>
      </c>
      <c r="E181" s="422">
        <v>2133297.02</v>
      </c>
      <c r="F181" s="423">
        <v>0.72917198892949098</v>
      </c>
      <c r="G181">
        <v>1</v>
      </c>
      <c r="H181" s="422">
        <v>53993.05</v>
      </c>
      <c r="I181" s="422">
        <v>1743695.27</v>
      </c>
      <c r="J181" s="422">
        <v>1797688.3200000001</v>
      </c>
      <c r="K181" s="424">
        <v>1.0764499999999999</v>
      </c>
      <c r="L181" s="422">
        <v>649129.4</v>
      </c>
      <c r="M181" s="422">
        <v>129825.87</v>
      </c>
      <c r="N181" s="422">
        <v>59083.38</v>
      </c>
      <c r="O181" s="422">
        <v>25996.68</v>
      </c>
      <c r="P181" s="422">
        <v>26849.89</v>
      </c>
      <c r="Q181" s="422">
        <v>35769.93</v>
      </c>
      <c r="R181" s="422">
        <v>13159.78</v>
      </c>
      <c r="S181" s="422">
        <v>23236.31</v>
      </c>
      <c r="T181" s="422">
        <v>29882.880000000001</v>
      </c>
      <c r="U181" s="422">
        <v>17340.53</v>
      </c>
      <c r="V181" s="422">
        <v>43809.97</v>
      </c>
      <c r="W181" s="422">
        <v>37931.29</v>
      </c>
      <c r="X181" s="422">
        <v>27882.42</v>
      </c>
      <c r="Y181" s="422">
        <v>1119898.33</v>
      </c>
      <c r="Z181" s="422">
        <v>13677.3</v>
      </c>
      <c r="AA181" s="422">
        <v>19110</v>
      </c>
      <c r="AB181" s="422">
        <v>52132.08</v>
      </c>
      <c r="AC181" s="422">
        <v>5197.92</v>
      </c>
      <c r="AD181" s="422">
        <v>87294.48</v>
      </c>
      <c r="AE181" s="422">
        <v>30314.21</v>
      </c>
      <c r="AF181" s="422">
        <v>242009.04</v>
      </c>
      <c r="AG181" s="422">
        <v>163887.35999999999</v>
      </c>
      <c r="AH181" s="422">
        <v>533839.05804000003</v>
      </c>
      <c r="AI181" s="422">
        <v>1147461.4480399999</v>
      </c>
      <c r="AJ181" s="422">
        <v>164171.71</v>
      </c>
      <c r="AK181" s="422">
        <v>983289.73803999997</v>
      </c>
      <c r="AL181" s="422">
        <v>1160012.3680400001</v>
      </c>
      <c r="AM181" s="422">
        <v>79789.22</v>
      </c>
      <c r="AN181" s="422">
        <v>79789.22</v>
      </c>
      <c r="AO181" s="422">
        <v>83113.78</v>
      </c>
      <c r="AP181" s="422">
        <v>83113.78</v>
      </c>
      <c r="AQ181" s="422">
        <v>33245.51</v>
      </c>
      <c r="AR181" s="422">
        <v>33245.51</v>
      </c>
      <c r="AS181" s="422">
        <v>34907.78</v>
      </c>
      <c r="AT181" s="422">
        <v>34907.78</v>
      </c>
      <c r="AU181" s="422">
        <v>42388.02</v>
      </c>
      <c r="AV181" s="422">
        <v>89762.880000000005</v>
      </c>
      <c r="AW181" s="422">
        <v>37455.550000000003</v>
      </c>
      <c r="AX181" s="422">
        <v>14013.27</v>
      </c>
      <c r="AY181" s="422">
        <v>645732.30000000005</v>
      </c>
      <c r="AZ181" s="422">
        <v>2925643.13</v>
      </c>
      <c r="BA181" s="422">
        <v>479541.74</v>
      </c>
      <c r="BB181" s="422">
        <v>42223.14</v>
      </c>
      <c r="BC181" s="422">
        <v>101853.88</v>
      </c>
    </row>
    <row r="182" spans="1:55">
      <c r="A182" s="425" t="s">
        <v>1659</v>
      </c>
      <c r="B182" s="425" t="s">
        <v>6189</v>
      </c>
      <c r="C182">
        <v>921.75</v>
      </c>
      <c r="D182" s="422">
        <v>16986776.260000002</v>
      </c>
      <c r="E182" s="422">
        <v>12831237.98</v>
      </c>
      <c r="F182" s="423">
        <v>0.75536627925185795</v>
      </c>
      <c r="G182">
        <v>1</v>
      </c>
      <c r="H182" s="422">
        <v>160403.85999999999</v>
      </c>
      <c r="I182" s="422">
        <v>11025361.050000001</v>
      </c>
      <c r="J182" s="422">
        <v>11185764.91</v>
      </c>
      <c r="K182" s="424">
        <v>1.0764499999999999</v>
      </c>
      <c r="L182" s="422">
        <v>3900290.87</v>
      </c>
      <c r="M182" s="422">
        <v>780058.16</v>
      </c>
      <c r="N182" s="422">
        <v>362378.06</v>
      </c>
      <c r="O182" s="422">
        <v>160706.79</v>
      </c>
      <c r="P182" s="422">
        <v>154153.07</v>
      </c>
      <c r="Q182" s="422">
        <v>214619.62</v>
      </c>
      <c r="R182" s="422">
        <v>84499.66</v>
      </c>
      <c r="S182" s="422">
        <v>141845.56</v>
      </c>
      <c r="T182" s="422">
        <v>184730.57</v>
      </c>
      <c r="U182" s="422">
        <v>106470.87</v>
      </c>
      <c r="V182" s="422">
        <v>270825.3</v>
      </c>
      <c r="W182" s="422">
        <v>234484.39</v>
      </c>
      <c r="X182" s="422">
        <v>170207.62</v>
      </c>
      <c r="Y182" s="422">
        <v>6765270.54</v>
      </c>
      <c r="Z182" s="422">
        <v>82350</v>
      </c>
      <c r="AA182" s="422">
        <v>115218.75</v>
      </c>
      <c r="AB182" s="422">
        <v>314316.75</v>
      </c>
      <c r="AC182" s="422">
        <v>31339.5</v>
      </c>
      <c r="AD182" s="422">
        <v>526319.25</v>
      </c>
      <c r="AE182" s="422">
        <v>175947</v>
      </c>
      <c r="AF182" s="422">
        <v>1459130.25</v>
      </c>
      <c r="AG182" s="422">
        <v>988116</v>
      </c>
      <c r="AH182" s="422">
        <v>3079599.5805000002</v>
      </c>
      <c r="AI182" s="422">
        <v>6772337.0805000002</v>
      </c>
      <c r="AJ182" s="422">
        <v>989830.45</v>
      </c>
      <c r="AK182" s="422">
        <v>5782506.6305</v>
      </c>
      <c r="AL182" s="422">
        <v>6848009.6105000004</v>
      </c>
      <c r="AM182" s="422">
        <v>460450.34</v>
      </c>
      <c r="AN182" s="422">
        <v>460450.34</v>
      </c>
      <c r="AO182" s="422">
        <v>479566.51</v>
      </c>
      <c r="AP182" s="422">
        <v>479566.51</v>
      </c>
      <c r="AQ182" s="422">
        <v>119683.84</v>
      </c>
      <c r="AR182" s="422">
        <v>119683.84</v>
      </c>
      <c r="AS182" s="422">
        <v>124670.67</v>
      </c>
      <c r="AT182" s="422">
        <v>124670.67</v>
      </c>
      <c r="AU182" s="422">
        <v>149604.79999999999</v>
      </c>
      <c r="AV182" s="422">
        <v>542732.98</v>
      </c>
      <c r="AW182" s="422">
        <v>226467.36</v>
      </c>
      <c r="AX182" s="422">
        <v>85948.11</v>
      </c>
      <c r="AY182" s="422">
        <v>3373495.97</v>
      </c>
      <c r="AZ182" s="422">
        <v>16986776.260000002</v>
      </c>
      <c r="BA182" s="422">
        <v>4178559.89</v>
      </c>
      <c r="BB182" s="422">
        <v>135790.67000000001</v>
      </c>
      <c r="BC182" s="422">
        <v>560358.37</v>
      </c>
    </row>
    <row r="183" spans="1:55">
      <c r="A183" s="425" t="s">
        <v>2485</v>
      </c>
      <c r="B183" s="425" t="s">
        <v>6190</v>
      </c>
      <c r="C183">
        <v>699.38</v>
      </c>
      <c r="D183" s="422">
        <v>12818434.93</v>
      </c>
      <c r="E183" s="422">
        <v>10433942.119999999</v>
      </c>
      <c r="F183" s="423">
        <v>0.81397941144754105</v>
      </c>
      <c r="G183">
        <v>2</v>
      </c>
      <c r="H183" s="422">
        <v>73807.61</v>
      </c>
      <c r="I183" s="422">
        <v>9714661.1199999992</v>
      </c>
      <c r="J183" s="422">
        <v>9788468.7300000004</v>
      </c>
      <c r="K183" s="424">
        <v>1.0764499999999999</v>
      </c>
      <c r="L183" s="422">
        <v>2910841.2</v>
      </c>
      <c r="M183" s="422">
        <v>582168.24</v>
      </c>
      <c r="N183" s="422">
        <v>274146.88</v>
      </c>
      <c r="O183" s="422">
        <v>122105.65</v>
      </c>
      <c r="P183" s="422">
        <v>115902.1</v>
      </c>
      <c r="Q183" s="422">
        <v>165539.94</v>
      </c>
      <c r="R183" s="422">
        <v>64413.68</v>
      </c>
      <c r="S183" s="422">
        <v>107511.3</v>
      </c>
      <c r="T183" s="422">
        <v>140359.01</v>
      </c>
      <c r="U183" s="422">
        <v>80460.070000000007</v>
      </c>
      <c r="V183" s="422">
        <v>205774.12</v>
      </c>
      <c r="W183" s="422">
        <v>178162.16</v>
      </c>
      <c r="X183" s="422">
        <v>129008.22</v>
      </c>
      <c r="Y183" s="422">
        <v>5076392.57</v>
      </c>
      <c r="Z183" s="422">
        <v>62622</v>
      </c>
      <c r="AA183" s="422">
        <v>87422.5</v>
      </c>
      <c r="AB183" s="422">
        <v>238488.58</v>
      </c>
      <c r="AC183" s="422">
        <v>23778.92</v>
      </c>
      <c r="AD183" s="422">
        <v>399345.98</v>
      </c>
      <c r="AE183" s="422">
        <v>136578.51999999999</v>
      </c>
      <c r="AF183" s="422">
        <v>1107118.54</v>
      </c>
      <c r="AG183" s="422">
        <v>749735.36</v>
      </c>
      <c r="AH183" s="422">
        <v>2320856.98104</v>
      </c>
      <c r="AI183" s="422">
        <v>5125947.3810400004</v>
      </c>
      <c r="AJ183" s="422">
        <v>751036.2</v>
      </c>
      <c r="AK183" s="422">
        <v>4374911.1810400002</v>
      </c>
      <c r="AL183" s="422">
        <v>5183364.0910400003</v>
      </c>
      <c r="AM183" s="422">
        <v>329130.57</v>
      </c>
      <c r="AN183" s="422">
        <v>329130.57</v>
      </c>
      <c r="AO183" s="422">
        <v>342428.77</v>
      </c>
      <c r="AP183" s="422">
        <v>342428.77</v>
      </c>
      <c r="AQ183" s="422">
        <v>106385.63</v>
      </c>
      <c r="AR183" s="422">
        <v>106385.63</v>
      </c>
      <c r="AS183" s="422">
        <v>110541.32</v>
      </c>
      <c r="AT183" s="422">
        <v>110541.32</v>
      </c>
      <c r="AU183" s="422">
        <v>132982.04</v>
      </c>
      <c r="AV183" s="422">
        <v>412244.35</v>
      </c>
      <c r="AW183" s="422">
        <v>172018.08</v>
      </c>
      <c r="AX183" s="422">
        <v>64461.08</v>
      </c>
      <c r="AY183" s="422">
        <v>2558678.13</v>
      </c>
      <c r="AZ183" s="422">
        <v>12818434.93</v>
      </c>
      <c r="BA183" s="422">
        <v>2470760.83</v>
      </c>
      <c r="BB183" s="422">
        <v>167473.97</v>
      </c>
      <c r="BC183" s="422">
        <v>412049.95</v>
      </c>
    </row>
    <row r="184" spans="1:55">
      <c r="A184" s="425" t="s">
        <v>2298</v>
      </c>
      <c r="B184" s="425" t="s">
        <v>6191</v>
      </c>
      <c r="C184">
        <v>782.25</v>
      </c>
      <c r="D184" s="422">
        <v>13847831.279999999</v>
      </c>
      <c r="E184" s="422">
        <v>10732690.529999999</v>
      </c>
      <c r="F184" s="423">
        <v>0.775044865364651</v>
      </c>
      <c r="G184">
        <v>2</v>
      </c>
      <c r="H184" s="422">
        <v>110467.68</v>
      </c>
      <c r="I184" s="422">
        <v>8663502.4800000004</v>
      </c>
      <c r="J184" s="422">
        <v>8773970.1600000001</v>
      </c>
      <c r="K184" s="424">
        <v>1.0764499999999999</v>
      </c>
      <c r="L184" s="422">
        <v>3236981.45</v>
      </c>
      <c r="M184" s="422">
        <v>647396.28</v>
      </c>
      <c r="N184" s="422">
        <v>308021.34999999998</v>
      </c>
      <c r="O184" s="422">
        <v>135497.88</v>
      </c>
      <c r="P184" s="422">
        <v>124088.04</v>
      </c>
      <c r="Q184" s="422">
        <v>183840.84</v>
      </c>
      <c r="R184" s="422">
        <v>71339.88</v>
      </c>
      <c r="S184" s="422">
        <v>119996.48</v>
      </c>
      <c r="T184" s="422">
        <v>155753.22</v>
      </c>
      <c r="U184" s="422">
        <v>90170.77</v>
      </c>
      <c r="V184" s="422">
        <v>228342.9</v>
      </c>
      <c r="W184" s="422">
        <v>197702.52</v>
      </c>
      <c r="X184" s="422">
        <v>143989.82</v>
      </c>
      <c r="Y184" s="422">
        <v>5643121.4299999997</v>
      </c>
      <c r="Z184" s="422">
        <v>70335</v>
      </c>
      <c r="AA184" s="422">
        <v>97781.25</v>
      </c>
      <c r="AB184" s="422">
        <v>266747.25</v>
      </c>
      <c r="AC184" s="422">
        <v>26596.5</v>
      </c>
      <c r="AD184" s="422">
        <v>446664.75</v>
      </c>
      <c r="AE184" s="422">
        <v>152773.5</v>
      </c>
      <c r="AF184" s="422">
        <v>1238301.75</v>
      </c>
      <c r="AG184" s="422">
        <v>838572</v>
      </c>
      <c r="AH184" s="422">
        <v>2490318.9134999998</v>
      </c>
      <c r="AI184" s="422">
        <v>5628090.9134999998</v>
      </c>
      <c r="AJ184" s="422">
        <v>840026.98</v>
      </c>
      <c r="AK184" s="422">
        <v>4788063.9335000003</v>
      </c>
      <c r="AL184" s="422">
        <v>5692310.9735000003</v>
      </c>
      <c r="AM184" s="422">
        <v>323312.59999999998</v>
      </c>
      <c r="AN184" s="422">
        <v>323312.59999999998</v>
      </c>
      <c r="AO184" s="422">
        <v>336610.81</v>
      </c>
      <c r="AP184" s="422">
        <v>336610.81</v>
      </c>
      <c r="AQ184" s="422">
        <v>87269.46</v>
      </c>
      <c r="AR184" s="422">
        <v>87269.46</v>
      </c>
      <c r="AS184" s="422">
        <v>91425.15</v>
      </c>
      <c r="AT184" s="422">
        <v>91425.15</v>
      </c>
      <c r="AU184" s="422">
        <v>109710.19</v>
      </c>
      <c r="AV184" s="422">
        <v>460450.34</v>
      </c>
      <c r="AW184" s="422">
        <v>192133.1</v>
      </c>
      <c r="AX184" s="422">
        <v>72869.05</v>
      </c>
      <c r="AY184" s="422">
        <v>2512398.7200000002</v>
      </c>
      <c r="AZ184" s="422">
        <v>13847831.279999999</v>
      </c>
      <c r="BA184" s="422">
        <v>2000087.15</v>
      </c>
      <c r="BB184" s="422">
        <v>51483.62</v>
      </c>
      <c r="BC184" s="422">
        <v>332122.78000000003</v>
      </c>
    </row>
    <row r="185" spans="1:55">
      <c r="A185" s="425" t="s">
        <v>2442</v>
      </c>
      <c r="B185" s="425" t="s">
        <v>6192</v>
      </c>
      <c r="C185">
        <v>2439.12</v>
      </c>
      <c r="D185" s="422">
        <v>40368670.670000002</v>
      </c>
      <c r="E185" s="422">
        <v>33108303.149999999</v>
      </c>
      <c r="F185" s="423">
        <v>0.82014846167833899</v>
      </c>
      <c r="G185">
        <v>2</v>
      </c>
      <c r="H185" s="422">
        <v>202164.76</v>
      </c>
      <c r="I185" s="422">
        <v>26636441.57</v>
      </c>
      <c r="J185" s="422">
        <v>26838606.329999998</v>
      </c>
      <c r="K185" s="424">
        <v>1.0764499999999999</v>
      </c>
      <c r="L185" s="422">
        <v>9654224.3300000001</v>
      </c>
      <c r="M185" s="422">
        <v>1930844.86</v>
      </c>
      <c r="N185" s="422">
        <v>960301.87</v>
      </c>
      <c r="O185" s="422">
        <v>426188.11</v>
      </c>
      <c r="P185" s="422">
        <v>352254.21</v>
      </c>
      <c r="Q185" s="422">
        <v>578142.02</v>
      </c>
      <c r="R185" s="422">
        <v>225101.57</v>
      </c>
      <c r="S185" s="422">
        <v>375595.94</v>
      </c>
      <c r="T185" s="422">
        <v>489898.23999999999</v>
      </c>
      <c r="U185" s="422">
        <v>281610.25</v>
      </c>
      <c r="V185" s="422">
        <v>718218.08</v>
      </c>
      <c r="W185" s="422">
        <v>621843.42000000004</v>
      </c>
      <c r="X185" s="422">
        <v>450696.48</v>
      </c>
      <c r="Y185" s="422">
        <v>17064919.379999999</v>
      </c>
      <c r="Z185" s="422">
        <v>216963.9</v>
      </c>
      <c r="AA185" s="422">
        <v>304890</v>
      </c>
      <c r="AB185" s="422">
        <v>831739.92</v>
      </c>
      <c r="AC185" s="422">
        <v>82930.080000000002</v>
      </c>
      <c r="AD185" s="422">
        <v>1392737.52</v>
      </c>
      <c r="AE185" s="422">
        <v>473799.03</v>
      </c>
      <c r="AF185" s="422">
        <v>3861126.96</v>
      </c>
      <c r="AG185" s="422">
        <v>2614736.64</v>
      </c>
      <c r="AH185" s="422">
        <v>7161197.0979599999</v>
      </c>
      <c r="AI185" s="422">
        <v>16940121.14796</v>
      </c>
      <c r="AJ185" s="422">
        <v>2619273.4</v>
      </c>
      <c r="AK185" s="422">
        <v>14320847.747959999</v>
      </c>
      <c r="AL185" s="422">
        <v>17140364.597959999</v>
      </c>
      <c r="AM185" s="422">
        <v>843604.87</v>
      </c>
      <c r="AN185" s="422">
        <v>843604.87</v>
      </c>
      <c r="AO185" s="422">
        <v>878512.66</v>
      </c>
      <c r="AP185" s="422">
        <v>878512.66</v>
      </c>
      <c r="AQ185" s="422">
        <v>85607.19</v>
      </c>
      <c r="AR185" s="422">
        <v>85607.19</v>
      </c>
      <c r="AS185" s="422">
        <v>88931.74</v>
      </c>
      <c r="AT185" s="422">
        <v>88931.74</v>
      </c>
      <c r="AU185" s="422">
        <v>106385.63</v>
      </c>
      <c r="AV185" s="422">
        <v>1437037.27</v>
      </c>
      <c r="AW185" s="422">
        <v>599635.63</v>
      </c>
      <c r="AX185" s="422">
        <v>227015.13</v>
      </c>
      <c r="AY185" s="422">
        <v>6163386.5800000001</v>
      </c>
      <c r="AZ185" s="422">
        <v>40368670.670000002</v>
      </c>
      <c r="BA185" s="422">
        <v>3355088.46</v>
      </c>
      <c r="BB185" s="422">
        <v>83010.25</v>
      </c>
      <c r="BC185" s="422">
        <v>1125685.78</v>
      </c>
    </row>
    <row r="186" spans="1:55">
      <c r="A186" s="425" t="s">
        <v>2032</v>
      </c>
      <c r="B186" s="425" t="s">
        <v>6193</v>
      </c>
      <c r="C186">
        <v>1567.12</v>
      </c>
      <c r="D186" s="422">
        <v>24945144.289999999</v>
      </c>
      <c r="E186" s="422">
        <v>32571879.969999999</v>
      </c>
      <c r="F186" s="423">
        <v>1.30574029123004</v>
      </c>
      <c r="G186">
        <v>4</v>
      </c>
      <c r="H186" s="422">
        <v>1671.42</v>
      </c>
      <c r="I186" s="422">
        <v>10040702.609999999</v>
      </c>
      <c r="J186" s="422">
        <v>10042374.029999999</v>
      </c>
      <c r="K186" s="424">
        <v>1.0764499999999999</v>
      </c>
      <c r="L186" s="422">
        <v>6095041.5</v>
      </c>
      <c r="M186" s="422">
        <v>1219008.29</v>
      </c>
      <c r="N186" s="422">
        <v>616830.48</v>
      </c>
      <c r="O186" s="422">
        <v>274146.88</v>
      </c>
      <c r="P186" s="422">
        <v>219586.46</v>
      </c>
      <c r="Q186" s="422">
        <v>374336.56</v>
      </c>
      <c r="R186" s="422">
        <v>144065</v>
      </c>
      <c r="S186" s="422">
        <v>241380.22</v>
      </c>
      <c r="T186" s="422">
        <v>315128.62</v>
      </c>
      <c r="U186" s="422">
        <v>181035.16</v>
      </c>
      <c r="V186" s="422">
        <v>461996.1</v>
      </c>
      <c r="W186" s="422">
        <v>400002.79</v>
      </c>
      <c r="X186" s="422">
        <v>289644.27</v>
      </c>
      <c r="Y186" s="422">
        <v>10832202.33</v>
      </c>
      <c r="Z186" s="422">
        <v>140036.4</v>
      </c>
      <c r="AA186" s="422">
        <v>195890</v>
      </c>
      <c r="AB186" s="422">
        <v>534387.92000000004</v>
      </c>
      <c r="AC186" s="422">
        <v>53282.080000000002</v>
      </c>
      <c r="AD186" s="422">
        <v>447412.76</v>
      </c>
      <c r="AE186" s="422">
        <v>308604.28000000003</v>
      </c>
      <c r="AF186" s="422">
        <v>2480750.96</v>
      </c>
      <c r="AG186" s="422">
        <v>1679952.64</v>
      </c>
      <c r="AH186" s="422">
        <v>4482859.8789600004</v>
      </c>
      <c r="AI186" s="422">
        <v>10323176.918959999</v>
      </c>
      <c r="AJ186" s="422">
        <v>1682867.48</v>
      </c>
      <c r="AK186" s="422">
        <v>8640309.4389600009</v>
      </c>
      <c r="AL186" s="422">
        <v>10451832.12896</v>
      </c>
      <c r="AM186" s="422">
        <v>470424</v>
      </c>
      <c r="AN186" s="422">
        <v>470424</v>
      </c>
      <c r="AO186" s="422">
        <v>490371.3</v>
      </c>
      <c r="AP186" s="422">
        <v>490371.3</v>
      </c>
      <c r="AQ186" s="422">
        <v>53192.81</v>
      </c>
      <c r="AR186" s="422">
        <v>53192.81</v>
      </c>
      <c r="AS186" s="422">
        <v>55686.23</v>
      </c>
      <c r="AT186" s="422">
        <v>55686.23</v>
      </c>
      <c r="AU186" s="422">
        <v>67322.16</v>
      </c>
      <c r="AV186" s="422">
        <v>923394.1</v>
      </c>
      <c r="AW186" s="422">
        <v>385306.64</v>
      </c>
      <c r="AX186" s="422">
        <v>145738.10999999999</v>
      </c>
      <c r="AY186" s="422">
        <v>3661109.69</v>
      </c>
      <c r="AZ186" s="422">
        <v>24945144.289999999</v>
      </c>
      <c r="BA186" s="422">
        <v>1585652.34</v>
      </c>
      <c r="BB186" s="422">
        <v>29171.05</v>
      </c>
      <c r="BC186" s="422">
        <v>683294.73</v>
      </c>
    </row>
    <row r="187" spans="1:55">
      <c r="A187" s="425" t="s">
        <v>1852</v>
      </c>
      <c r="B187" s="425" t="s">
        <v>6194</v>
      </c>
      <c r="C187">
        <v>967.8</v>
      </c>
      <c r="D187" s="422">
        <v>16995163.600000001</v>
      </c>
      <c r="E187" s="422">
        <v>14909811.210000001</v>
      </c>
      <c r="F187" s="423">
        <v>0.87729730415775498</v>
      </c>
      <c r="G187">
        <v>2</v>
      </c>
      <c r="H187" s="422">
        <v>24574.28</v>
      </c>
      <c r="I187" s="422">
        <v>12200191.27</v>
      </c>
      <c r="J187" s="422">
        <v>12224765.550000001</v>
      </c>
      <c r="K187" s="424">
        <v>1.0764499999999999</v>
      </c>
      <c r="L187" s="422">
        <v>4062573.22</v>
      </c>
      <c r="M187" s="422">
        <v>812514.64</v>
      </c>
      <c r="N187" s="422">
        <v>379709.19</v>
      </c>
      <c r="O187" s="422">
        <v>168584.57</v>
      </c>
      <c r="P187" s="422">
        <v>151864.51999999999</v>
      </c>
      <c r="Q187" s="422">
        <v>227097.51</v>
      </c>
      <c r="R187" s="422">
        <v>88655.38</v>
      </c>
      <c r="S187" s="422">
        <v>148781.76999999999</v>
      </c>
      <c r="T187" s="422">
        <v>193785.99</v>
      </c>
      <c r="U187" s="422">
        <v>111673.03</v>
      </c>
      <c r="V187" s="422">
        <v>284101.05</v>
      </c>
      <c r="W187" s="422">
        <v>245978.72</v>
      </c>
      <c r="X187" s="422">
        <v>178530.73</v>
      </c>
      <c r="Y187" s="422">
        <v>7053850.3200000003</v>
      </c>
      <c r="Z187" s="422">
        <v>86547.6</v>
      </c>
      <c r="AA187" s="422">
        <v>120975</v>
      </c>
      <c r="AB187" s="422">
        <v>330019.8</v>
      </c>
      <c r="AC187" s="422">
        <v>32905.199999999997</v>
      </c>
      <c r="AD187" s="422">
        <v>552613.80000000005</v>
      </c>
      <c r="AE187" s="422">
        <v>187532.36</v>
      </c>
      <c r="AF187" s="422">
        <v>1532027.4</v>
      </c>
      <c r="AG187" s="422">
        <v>1037481.6</v>
      </c>
      <c r="AH187" s="422">
        <v>3051867.7823999999</v>
      </c>
      <c r="AI187" s="422">
        <v>6931970.5423999997</v>
      </c>
      <c r="AJ187" s="422">
        <v>1039281.7</v>
      </c>
      <c r="AK187" s="422">
        <v>5892688.8424000004</v>
      </c>
      <c r="AL187" s="422">
        <v>7011423.6223999998</v>
      </c>
      <c r="AM187" s="422">
        <v>476241.96</v>
      </c>
      <c r="AN187" s="422">
        <v>476241.96</v>
      </c>
      <c r="AO187" s="422">
        <v>496189.27</v>
      </c>
      <c r="AP187" s="422">
        <v>496189.27</v>
      </c>
      <c r="AQ187" s="422">
        <v>16622.75</v>
      </c>
      <c r="AR187" s="422">
        <v>16622.75</v>
      </c>
      <c r="AS187" s="422">
        <v>16622.75</v>
      </c>
      <c r="AT187" s="422">
        <v>16622.75</v>
      </c>
      <c r="AU187" s="422">
        <v>20778.439999999999</v>
      </c>
      <c r="AV187" s="422">
        <v>570160.53</v>
      </c>
      <c r="AW187" s="422">
        <v>237912.11</v>
      </c>
      <c r="AX187" s="422">
        <v>89684.99</v>
      </c>
      <c r="AY187" s="422">
        <v>2929889.53</v>
      </c>
      <c r="AZ187" s="422">
        <v>16995163.600000001</v>
      </c>
      <c r="BA187" s="422">
        <v>2631584.9300000002</v>
      </c>
      <c r="BB187" s="422">
        <v>28666.83</v>
      </c>
      <c r="BC187" s="422">
        <v>726135.68</v>
      </c>
    </row>
    <row r="188" spans="1:55">
      <c r="A188" s="425" t="s">
        <v>2083</v>
      </c>
      <c r="B188" s="425" t="s">
        <v>6195</v>
      </c>
      <c r="C188">
        <v>2282.87</v>
      </c>
      <c r="D188" s="422">
        <v>34662556.479999997</v>
      </c>
      <c r="E188" s="422">
        <v>27630496.210000001</v>
      </c>
      <c r="F188" s="423">
        <v>0.79712805447407098</v>
      </c>
      <c r="G188">
        <v>2</v>
      </c>
      <c r="H188" s="422">
        <v>195934.11</v>
      </c>
      <c r="I188" s="422">
        <v>17173063.25</v>
      </c>
      <c r="J188" s="422">
        <v>17368997.359999999</v>
      </c>
      <c r="K188" s="424">
        <v>1.0764499999999999</v>
      </c>
      <c r="L188" s="422">
        <v>8410322.2300000004</v>
      </c>
      <c r="M188" s="422">
        <v>1682064.44</v>
      </c>
      <c r="N188" s="422">
        <v>898855.15</v>
      </c>
      <c r="O188" s="422">
        <v>398615.87</v>
      </c>
      <c r="P188" s="422">
        <v>291610.33</v>
      </c>
      <c r="Q188" s="422">
        <v>544867.66</v>
      </c>
      <c r="R188" s="422">
        <v>209863.92</v>
      </c>
      <c r="S188" s="422">
        <v>351319.19</v>
      </c>
      <c r="T188" s="422">
        <v>458204.26</v>
      </c>
      <c r="U188" s="422">
        <v>263576.09999999998</v>
      </c>
      <c r="V188" s="422">
        <v>671752.96</v>
      </c>
      <c r="W188" s="422">
        <v>581613.25</v>
      </c>
      <c r="X188" s="422">
        <v>421565.59</v>
      </c>
      <c r="Y188" s="422">
        <v>15184230.949999999</v>
      </c>
      <c r="Z188" s="422">
        <v>203696.1</v>
      </c>
      <c r="AA188" s="422">
        <v>285358.75</v>
      </c>
      <c r="AB188" s="422">
        <v>778458.67</v>
      </c>
      <c r="AC188" s="422">
        <v>77617.58</v>
      </c>
      <c r="AD188" s="422">
        <v>1303518.77</v>
      </c>
      <c r="AE188" s="422">
        <v>448582.65</v>
      </c>
      <c r="AF188" s="422">
        <v>3613783.21</v>
      </c>
      <c r="AG188" s="422">
        <v>2447236.64</v>
      </c>
      <c r="AH188" s="422">
        <v>6029461.9974600002</v>
      </c>
      <c r="AI188" s="422">
        <v>15187714.367459999</v>
      </c>
      <c r="AJ188" s="422">
        <v>2451482.77</v>
      </c>
      <c r="AK188" s="422">
        <v>12736231.59746</v>
      </c>
      <c r="AL188" s="422">
        <v>15375130.217460001</v>
      </c>
      <c r="AM188" s="422">
        <v>378167.7</v>
      </c>
      <c r="AN188" s="422">
        <v>378167.7</v>
      </c>
      <c r="AO188" s="422">
        <v>393959.32</v>
      </c>
      <c r="AP188" s="422">
        <v>393959.32</v>
      </c>
      <c r="AQ188" s="422">
        <v>82282.64</v>
      </c>
      <c r="AR188" s="422">
        <v>82282.64</v>
      </c>
      <c r="AS188" s="422">
        <v>85607.19</v>
      </c>
      <c r="AT188" s="422">
        <v>85607.19</v>
      </c>
      <c r="AU188" s="422">
        <v>103061.08</v>
      </c>
      <c r="AV188" s="422">
        <v>1345612.11</v>
      </c>
      <c r="AW188" s="422">
        <v>561486.46</v>
      </c>
      <c r="AX188" s="422">
        <v>213001.85</v>
      </c>
      <c r="AY188" s="422">
        <v>4103195.2</v>
      </c>
      <c r="AZ188" s="422">
        <v>34662556.479999997</v>
      </c>
      <c r="BA188" s="422">
        <v>708438.48</v>
      </c>
      <c r="BB188" s="422">
        <v>69585.820000000007</v>
      </c>
      <c r="BC188" s="422">
        <v>879388.98</v>
      </c>
    </row>
    <row r="189" spans="1:55">
      <c r="A189" s="425" t="s">
        <v>2583</v>
      </c>
      <c r="B189" s="425" t="s">
        <v>6196</v>
      </c>
      <c r="C189">
        <v>2280</v>
      </c>
      <c r="D189" s="422">
        <v>36995823.270000003</v>
      </c>
      <c r="E189" s="422">
        <v>31780260.899999999</v>
      </c>
      <c r="F189" s="423">
        <v>0.85902294072668195</v>
      </c>
      <c r="G189">
        <v>2</v>
      </c>
      <c r="H189" s="422">
        <v>87678.12</v>
      </c>
      <c r="I189" s="422">
        <v>22572007.100000001</v>
      </c>
      <c r="J189" s="422">
        <v>22659685.219999999</v>
      </c>
      <c r="K189" s="424">
        <v>1.0764499999999999</v>
      </c>
      <c r="L189" s="422">
        <v>8995641.5800000001</v>
      </c>
      <c r="M189" s="422">
        <v>1799128.31</v>
      </c>
      <c r="N189" s="422">
        <v>897279.6</v>
      </c>
      <c r="O189" s="422">
        <v>397828.09</v>
      </c>
      <c r="P189" s="422">
        <v>321117.3</v>
      </c>
      <c r="Q189" s="422">
        <v>529062.34</v>
      </c>
      <c r="R189" s="422">
        <v>209863.92</v>
      </c>
      <c r="S189" s="422">
        <v>350972.38</v>
      </c>
      <c r="T189" s="422">
        <v>457298.72</v>
      </c>
      <c r="U189" s="422">
        <v>263229.28999999998</v>
      </c>
      <c r="V189" s="422">
        <v>670425.38</v>
      </c>
      <c r="W189" s="422">
        <v>580463.81999999995</v>
      </c>
      <c r="X189" s="422">
        <v>421149.43</v>
      </c>
      <c r="Y189" s="422">
        <v>15893460.16</v>
      </c>
      <c r="Z189" s="422">
        <v>202815</v>
      </c>
      <c r="AA189" s="422">
        <v>285000</v>
      </c>
      <c r="AB189" s="422">
        <v>777480</v>
      </c>
      <c r="AC189" s="422">
        <v>77520</v>
      </c>
      <c r="AD189" s="422">
        <v>1301880</v>
      </c>
      <c r="AE189" s="422">
        <v>432309.5</v>
      </c>
      <c r="AF189" s="422">
        <v>3609240</v>
      </c>
      <c r="AG189" s="422">
        <v>2444160</v>
      </c>
      <c r="AH189" s="422">
        <v>6536968.7819999997</v>
      </c>
      <c r="AI189" s="422">
        <v>15667373.282</v>
      </c>
      <c r="AJ189" s="422">
        <v>2448400.7999999998</v>
      </c>
      <c r="AK189" s="422">
        <v>13218972.482000001</v>
      </c>
      <c r="AL189" s="422">
        <v>15854553.522</v>
      </c>
      <c r="AM189" s="422">
        <v>714778.51</v>
      </c>
      <c r="AN189" s="422">
        <v>714778.51</v>
      </c>
      <c r="AO189" s="422">
        <v>743868.33</v>
      </c>
      <c r="AP189" s="422">
        <v>743868.33</v>
      </c>
      <c r="AQ189" s="422">
        <v>39894.61</v>
      </c>
      <c r="AR189" s="422">
        <v>39894.61</v>
      </c>
      <c r="AS189" s="422">
        <v>41556.89</v>
      </c>
      <c r="AT189" s="422">
        <v>41556.89</v>
      </c>
      <c r="AU189" s="422">
        <v>49868.26</v>
      </c>
      <c r="AV189" s="422">
        <v>1343949.83</v>
      </c>
      <c r="AW189" s="422">
        <v>560792.82999999996</v>
      </c>
      <c r="AX189" s="422">
        <v>213001.85</v>
      </c>
      <c r="AY189" s="422">
        <v>5247809.45</v>
      </c>
      <c r="AZ189" s="422">
        <v>36995823.270000003</v>
      </c>
      <c r="BA189" s="422">
        <v>2660855.37</v>
      </c>
      <c r="BB189" s="422">
        <v>7467.92</v>
      </c>
      <c r="BC189" s="422">
        <v>1209459.6100000001</v>
      </c>
    </row>
    <row r="190" spans="1:55">
      <c r="A190" s="425" t="s">
        <v>2863</v>
      </c>
      <c r="B190" s="425" t="s">
        <v>6197</v>
      </c>
      <c r="C190">
        <v>1417.8</v>
      </c>
      <c r="D190" s="422">
        <v>24476965.280000001</v>
      </c>
      <c r="E190" s="422">
        <v>20234336.239999998</v>
      </c>
      <c r="F190" s="423">
        <v>0.82666850275484804</v>
      </c>
      <c r="G190">
        <v>2</v>
      </c>
      <c r="H190" s="422">
        <v>120133.85</v>
      </c>
      <c r="I190" s="422">
        <v>18069176.140000001</v>
      </c>
      <c r="J190" s="422">
        <v>18189309.989999998</v>
      </c>
      <c r="K190" s="424">
        <v>1.0764499999999999</v>
      </c>
      <c r="L190" s="422">
        <v>5830347.96</v>
      </c>
      <c r="M190" s="422">
        <v>1166069.58</v>
      </c>
      <c r="N190" s="422">
        <v>557747.1</v>
      </c>
      <c r="O190" s="422">
        <v>247362.41</v>
      </c>
      <c r="P190" s="422">
        <v>217236.11</v>
      </c>
      <c r="Q190" s="422">
        <v>334407.33</v>
      </c>
      <c r="R190" s="422">
        <v>130212.6</v>
      </c>
      <c r="S190" s="422">
        <v>218143.9</v>
      </c>
      <c r="T190" s="422">
        <v>284340.19</v>
      </c>
      <c r="U190" s="422">
        <v>163694.63</v>
      </c>
      <c r="V190" s="422">
        <v>416858.55</v>
      </c>
      <c r="W190" s="422">
        <v>360922.05</v>
      </c>
      <c r="X190" s="422">
        <v>261761.85</v>
      </c>
      <c r="Y190" s="422">
        <v>10189104.26</v>
      </c>
      <c r="Z190" s="422">
        <v>126297</v>
      </c>
      <c r="AA190" s="422">
        <v>177225</v>
      </c>
      <c r="AB190" s="422">
        <v>483469.8</v>
      </c>
      <c r="AC190" s="422">
        <v>48205.2</v>
      </c>
      <c r="AD190" s="422">
        <v>809563.8</v>
      </c>
      <c r="AE190" s="422">
        <v>274541.06</v>
      </c>
      <c r="AF190" s="422">
        <v>2244377.4</v>
      </c>
      <c r="AG190" s="422">
        <v>1519881.6</v>
      </c>
      <c r="AH190" s="422">
        <v>4380548.5883999998</v>
      </c>
      <c r="AI190" s="422">
        <v>10064109.4484</v>
      </c>
      <c r="AJ190" s="422">
        <v>1522518.7</v>
      </c>
      <c r="AK190" s="422">
        <v>8541590.7484000009</v>
      </c>
      <c r="AL190" s="422">
        <v>10180505.998400001</v>
      </c>
      <c r="AM190" s="422">
        <v>620028.80000000005</v>
      </c>
      <c r="AN190" s="422">
        <v>620028.80000000005</v>
      </c>
      <c r="AO190" s="422">
        <v>646625.21</v>
      </c>
      <c r="AP190" s="422">
        <v>646625.21</v>
      </c>
      <c r="AQ190" s="422">
        <v>48205.99</v>
      </c>
      <c r="AR190" s="422">
        <v>48205.99</v>
      </c>
      <c r="AS190" s="422">
        <v>50699.4</v>
      </c>
      <c r="AT190" s="422">
        <v>50699.4</v>
      </c>
      <c r="AU190" s="422">
        <v>60673.06</v>
      </c>
      <c r="AV190" s="422">
        <v>835293.49</v>
      </c>
      <c r="AW190" s="422">
        <v>348544.71</v>
      </c>
      <c r="AX190" s="422">
        <v>131724.82999999999</v>
      </c>
      <c r="AY190" s="422">
        <v>4107354.89</v>
      </c>
      <c r="AZ190" s="422">
        <v>24476965.280000001</v>
      </c>
      <c r="BA190" s="422">
        <v>3950353.19</v>
      </c>
      <c r="BB190" s="422">
        <v>9188.2800000000007</v>
      </c>
      <c r="BC190" s="422">
        <v>939377.36</v>
      </c>
    </row>
    <row r="191" spans="1:55">
      <c r="A191" s="425" t="s">
        <v>1622</v>
      </c>
      <c r="B191" s="425" t="s">
        <v>6198</v>
      </c>
      <c r="C191">
        <v>1051.5</v>
      </c>
      <c r="D191" s="422">
        <v>17897976.93</v>
      </c>
      <c r="E191" s="422">
        <v>12968786.1</v>
      </c>
      <c r="F191" s="423">
        <v>0.72459508416630902</v>
      </c>
      <c r="G191">
        <v>1</v>
      </c>
      <c r="H191" s="422">
        <v>349484.67</v>
      </c>
      <c r="I191" s="422">
        <v>9593369.1799999997</v>
      </c>
      <c r="J191" s="422">
        <v>9942853.8499999996</v>
      </c>
      <c r="K191" s="424">
        <v>1.0764499999999999</v>
      </c>
      <c r="L191" s="422">
        <v>4258730.04</v>
      </c>
      <c r="M191" s="422">
        <v>851746</v>
      </c>
      <c r="N191" s="422">
        <v>413583.66</v>
      </c>
      <c r="O191" s="422">
        <v>183552.36</v>
      </c>
      <c r="P191" s="422">
        <v>158173.31</v>
      </c>
      <c r="Q191" s="422">
        <v>242902.83</v>
      </c>
      <c r="R191" s="422">
        <v>96966.83</v>
      </c>
      <c r="S191" s="422">
        <v>161960.57</v>
      </c>
      <c r="T191" s="422">
        <v>210991.29</v>
      </c>
      <c r="U191" s="422">
        <v>121383.73</v>
      </c>
      <c r="V191" s="422">
        <v>309324.96999999997</v>
      </c>
      <c r="W191" s="422">
        <v>267817.96000000002</v>
      </c>
      <c r="X191" s="422">
        <v>194344.65</v>
      </c>
      <c r="Y191" s="422">
        <v>7471478.2000000002</v>
      </c>
      <c r="Z191" s="422">
        <v>94275</v>
      </c>
      <c r="AA191" s="422">
        <v>131437.5</v>
      </c>
      <c r="AB191" s="422">
        <v>358561.5</v>
      </c>
      <c r="AC191" s="422">
        <v>35751</v>
      </c>
      <c r="AD191" s="422">
        <v>600406.5</v>
      </c>
      <c r="AE191" s="422">
        <v>199623.5</v>
      </c>
      <c r="AF191" s="422">
        <v>1664524.5</v>
      </c>
      <c r="AG191" s="422">
        <v>1127208</v>
      </c>
      <c r="AH191" s="422">
        <v>3194561.352</v>
      </c>
      <c r="AI191" s="422">
        <v>7406348.852</v>
      </c>
      <c r="AJ191" s="422">
        <v>1129163.79</v>
      </c>
      <c r="AK191" s="422">
        <v>6277185.0619999999</v>
      </c>
      <c r="AL191" s="422">
        <v>7492673.4220000003</v>
      </c>
      <c r="AM191" s="422">
        <v>389803.63</v>
      </c>
      <c r="AN191" s="422">
        <v>389803.63</v>
      </c>
      <c r="AO191" s="422">
        <v>405595.25</v>
      </c>
      <c r="AP191" s="422">
        <v>405595.25</v>
      </c>
      <c r="AQ191" s="422">
        <v>68984.429999999993</v>
      </c>
      <c r="AR191" s="422">
        <v>68984.429999999993</v>
      </c>
      <c r="AS191" s="422">
        <v>71477.850000000006</v>
      </c>
      <c r="AT191" s="422">
        <v>71477.850000000006</v>
      </c>
      <c r="AU191" s="422">
        <v>86438.33</v>
      </c>
      <c r="AV191" s="422">
        <v>619197.66</v>
      </c>
      <c r="AW191" s="422">
        <v>258373.94</v>
      </c>
      <c r="AX191" s="422">
        <v>98092.95</v>
      </c>
      <c r="AY191" s="422">
        <v>2933825.2</v>
      </c>
      <c r="AZ191" s="422">
        <v>17897976.93</v>
      </c>
      <c r="BA191" s="422">
        <v>2253638.4900000002</v>
      </c>
      <c r="BB191" s="422">
        <v>119634.69</v>
      </c>
      <c r="BC191" s="422">
        <v>589145.81999999995</v>
      </c>
    </row>
    <row r="192" spans="1:55">
      <c r="A192" s="425" t="s">
        <v>1719</v>
      </c>
      <c r="B192" s="425" t="s">
        <v>6199</v>
      </c>
      <c r="C192">
        <v>1143</v>
      </c>
      <c r="D192" s="422">
        <v>20565812.030000001</v>
      </c>
      <c r="E192" s="422">
        <v>16434988.66</v>
      </c>
      <c r="F192" s="423">
        <v>0.79914124645434703</v>
      </c>
      <c r="G192">
        <v>2</v>
      </c>
      <c r="H192" s="422">
        <v>138307.66</v>
      </c>
      <c r="I192" s="422">
        <v>15414917.789999999</v>
      </c>
      <c r="J192" s="422">
        <v>15553225.449999999</v>
      </c>
      <c r="K192" s="424">
        <v>1.0764499999999999</v>
      </c>
      <c r="L192" s="422">
        <v>4837747.17</v>
      </c>
      <c r="M192" s="422">
        <v>967549.42</v>
      </c>
      <c r="N192" s="422">
        <v>449033.68</v>
      </c>
      <c r="O192" s="422">
        <v>199307.93</v>
      </c>
      <c r="P192" s="422">
        <v>185440.94</v>
      </c>
      <c r="Q192" s="422">
        <v>264531.17</v>
      </c>
      <c r="R192" s="422">
        <v>104585.65</v>
      </c>
      <c r="S192" s="422">
        <v>175833</v>
      </c>
      <c r="T192" s="422">
        <v>229102.13</v>
      </c>
      <c r="U192" s="422">
        <v>131788.04999999999</v>
      </c>
      <c r="V192" s="422">
        <v>335876.48</v>
      </c>
      <c r="W192" s="422">
        <v>290806.62</v>
      </c>
      <c r="X192" s="422">
        <v>210990.87</v>
      </c>
      <c r="Y192" s="422">
        <v>8382593.1100000003</v>
      </c>
      <c r="Z192" s="422">
        <v>102015</v>
      </c>
      <c r="AA192" s="422">
        <v>142875</v>
      </c>
      <c r="AB192" s="422">
        <v>389763</v>
      </c>
      <c r="AC192" s="422">
        <v>38862</v>
      </c>
      <c r="AD192" s="422">
        <v>652653</v>
      </c>
      <c r="AE192" s="422">
        <v>216701.5</v>
      </c>
      <c r="AF192" s="422">
        <v>1809369</v>
      </c>
      <c r="AG192" s="422">
        <v>1225296</v>
      </c>
      <c r="AH192" s="422">
        <v>3711778.5389999999</v>
      </c>
      <c r="AI192" s="422">
        <v>8289313.0389999999</v>
      </c>
      <c r="AJ192" s="422">
        <v>1227421.98</v>
      </c>
      <c r="AK192" s="422">
        <v>7061891.0590000004</v>
      </c>
      <c r="AL192" s="422">
        <v>8383149.449</v>
      </c>
      <c r="AM192" s="422">
        <v>561849.15</v>
      </c>
      <c r="AN192" s="422">
        <v>561849.15</v>
      </c>
      <c r="AO192" s="422">
        <v>585121.01</v>
      </c>
      <c r="AP192" s="422">
        <v>585121.01</v>
      </c>
      <c r="AQ192" s="422">
        <v>83113.78</v>
      </c>
      <c r="AR192" s="422">
        <v>83113.78</v>
      </c>
      <c r="AS192" s="422">
        <v>87269.46</v>
      </c>
      <c r="AT192" s="422">
        <v>87269.46</v>
      </c>
      <c r="AU192" s="422">
        <v>104723.36</v>
      </c>
      <c r="AV192" s="422">
        <v>673221.62</v>
      </c>
      <c r="AW192" s="422">
        <v>280916.63</v>
      </c>
      <c r="AX192" s="422">
        <v>106500.92</v>
      </c>
      <c r="AY192" s="422">
        <v>3800069.33</v>
      </c>
      <c r="AZ192" s="422">
        <v>20565812.030000001</v>
      </c>
      <c r="BA192" s="422">
        <v>4337260.67</v>
      </c>
      <c r="BB192" s="422">
        <v>31930.26</v>
      </c>
      <c r="BC192" s="422">
        <v>652628.28</v>
      </c>
    </row>
    <row r="193" spans="1:55">
      <c r="A193" s="425" t="s">
        <v>2085</v>
      </c>
      <c r="B193" s="425" t="s">
        <v>6200</v>
      </c>
      <c r="C193">
        <v>400.25</v>
      </c>
      <c r="D193" s="422">
        <v>6376378.7999999998</v>
      </c>
      <c r="E193" s="422">
        <v>6561870.5700000003</v>
      </c>
      <c r="F193" s="423">
        <v>1.02909045648292</v>
      </c>
      <c r="G193">
        <v>4</v>
      </c>
      <c r="H193" s="422">
        <v>427.24</v>
      </c>
      <c r="I193" s="422">
        <v>3224520.21</v>
      </c>
      <c r="J193" s="422">
        <v>3224947.45</v>
      </c>
      <c r="K193" s="424">
        <v>1.0764499999999999</v>
      </c>
      <c r="L193" s="422">
        <v>1611006.83</v>
      </c>
      <c r="M193" s="422">
        <v>322201.36</v>
      </c>
      <c r="N193" s="422">
        <v>156767.9</v>
      </c>
      <c r="O193" s="422">
        <v>69324.490000000005</v>
      </c>
      <c r="P193" s="422">
        <v>56601.73</v>
      </c>
      <c r="Q193" s="422">
        <v>89840.77</v>
      </c>
      <c r="R193" s="422">
        <v>36016.25</v>
      </c>
      <c r="S193" s="422">
        <v>61385.48</v>
      </c>
      <c r="T193" s="422">
        <v>79687.69</v>
      </c>
      <c r="U193" s="422">
        <v>46125.81</v>
      </c>
      <c r="V193" s="422">
        <v>116826.6</v>
      </c>
      <c r="W193" s="422">
        <v>101150.13</v>
      </c>
      <c r="X193" s="422">
        <v>73659.53</v>
      </c>
      <c r="Y193" s="422">
        <v>2820594.57</v>
      </c>
      <c r="Z193" s="422">
        <v>35775</v>
      </c>
      <c r="AA193" s="422">
        <v>50031.25</v>
      </c>
      <c r="AB193" s="422">
        <v>136485.25</v>
      </c>
      <c r="AC193" s="422">
        <v>13608.5</v>
      </c>
      <c r="AD193" s="422">
        <v>114271.37</v>
      </c>
      <c r="AE193" s="422">
        <v>73621.5</v>
      </c>
      <c r="AF193" s="422">
        <v>633595.75</v>
      </c>
      <c r="AG193" s="422">
        <v>429068</v>
      </c>
      <c r="AH193" s="422">
        <v>1147110.2294999999</v>
      </c>
      <c r="AI193" s="422">
        <v>2633566.8495</v>
      </c>
      <c r="AJ193" s="422">
        <v>429812.46</v>
      </c>
      <c r="AK193" s="422">
        <v>2203754.3895</v>
      </c>
      <c r="AL193" s="422">
        <v>2666426.0095000002</v>
      </c>
      <c r="AM193" s="422">
        <v>123839.53</v>
      </c>
      <c r="AN193" s="422">
        <v>123839.53</v>
      </c>
      <c r="AO193" s="422">
        <v>128826.36</v>
      </c>
      <c r="AP193" s="422">
        <v>128826.36</v>
      </c>
      <c r="AQ193" s="422">
        <v>2493.41</v>
      </c>
      <c r="AR193" s="422">
        <v>2493.41</v>
      </c>
      <c r="AS193" s="422">
        <v>2493.41</v>
      </c>
      <c r="AT193" s="422">
        <v>2493.41</v>
      </c>
      <c r="AU193" s="422">
        <v>3324.55</v>
      </c>
      <c r="AV193" s="422">
        <v>235212</v>
      </c>
      <c r="AW193" s="422">
        <v>98147.41</v>
      </c>
      <c r="AX193" s="422">
        <v>37368.74</v>
      </c>
      <c r="AY193" s="422">
        <v>889358.12</v>
      </c>
      <c r="AZ193" s="422">
        <v>6376378.7999999998</v>
      </c>
      <c r="BA193" s="422">
        <v>1042176.25</v>
      </c>
      <c r="BB193" s="422">
        <v>1.1100000000000001</v>
      </c>
      <c r="BC193" s="422">
        <v>144847.69</v>
      </c>
    </row>
    <row r="194" spans="1:55">
      <c r="A194" s="425" t="s">
        <v>1793</v>
      </c>
      <c r="B194" s="425" t="s">
        <v>6201</v>
      </c>
      <c r="C194">
        <v>2574.1999999999998</v>
      </c>
      <c r="D194" s="422">
        <v>48279993.329999998</v>
      </c>
      <c r="E194" s="422">
        <v>36580271.840000004</v>
      </c>
      <c r="F194" s="423">
        <v>0.75766936399450402</v>
      </c>
      <c r="G194">
        <v>2</v>
      </c>
      <c r="H194" s="422">
        <v>439337.44</v>
      </c>
      <c r="I194" s="422">
        <v>30212985.309999999</v>
      </c>
      <c r="J194" s="422">
        <v>30652322.75</v>
      </c>
      <c r="K194" s="424">
        <v>1.0764499999999999</v>
      </c>
      <c r="L194" s="422">
        <v>10678336.25</v>
      </c>
      <c r="M194" s="422">
        <v>2135667.25</v>
      </c>
      <c r="N194" s="422">
        <v>1013083.02</v>
      </c>
      <c r="O194" s="422">
        <v>449821.46</v>
      </c>
      <c r="P194" s="422">
        <v>439347.96</v>
      </c>
      <c r="Q194" s="422">
        <v>608920.81000000006</v>
      </c>
      <c r="R194" s="422">
        <v>236876.11</v>
      </c>
      <c r="S194" s="422">
        <v>396404.58</v>
      </c>
      <c r="T194" s="422">
        <v>517064.5</v>
      </c>
      <c r="U194" s="422">
        <v>297216.73</v>
      </c>
      <c r="V194" s="422">
        <v>758045.33</v>
      </c>
      <c r="W194" s="422">
        <v>656326.42000000004</v>
      </c>
      <c r="X194" s="422">
        <v>475665.81</v>
      </c>
      <c r="Y194" s="422">
        <v>18662776.23</v>
      </c>
      <c r="Z194" s="422">
        <v>229256.1</v>
      </c>
      <c r="AA194" s="422">
        <v>321775</v>
      </c>
      <c r="AB194" s="422">
        <v>877802.2</v>
      </c>
      <c r="AC194" s="422">
        <v>87522.8</v>
      </c>
      <c r="AD194" s="422">
        <v>1469868.2</v>
      </c>
      <c r="AE194" s="422">
        <v>499386.17</v>
      </c>
      <c r="AF194" s="422">
        <v>4074958.6</v>
      </c>
      <c r="AG194" s="422">
        <v>2759542.4</v>
      </c>
      <c r="AH194" s="422">
        <v>8780165.8565999996</v>
      </c>
      <c r="AI194" s="422">
        <v>19100277.3266</v>
      </c>
      <c r="AJ194" s="422">
        <v>2764330.41</v>
      </c>
      <c r="AK194" s="422">
        <v>16335946.9166</v>
      </c>
      <c r="AL194" s="422">
        <v>19311610.376600001</v>
      </c>
      <c r="AM194" s="422">
        <v>1181877.96</v>
      </c>
      <c r="AN194" s="422">
        <v>1181877.96</v>
      </c>
      <c r="AO194" s="422">
        <v>1230915.0900000001</v>
      </c>
      <c r="AP194" s="422">
        <v>1230915.0900000001</v>
      </c>
      <c r="AQ194" s="422">
        <v>579303.05000000005</v>
      </c>
      <c r="AR194" s="422">
        <v>579303.05000000005</v>
      </c>
      <c r="AS194" s="422">
        <v>603406.04</v>
      </c>
      <c r="AT194" s="422">
        <v>603406.04</v>
      </c>
      <c r="AU194" s="422">
        <v>724752.16</v>
      </c>
      <c r="AV194" s="422">
        <v>1516826.5</v>
      </c>
      <c r="AW194" s="422">
        <v>632929.44999999995</v>
      </c>
      <c r="AX194" s="422">
        <v>240094.19</v>
      </c>
      <c r="AY194" s="422">
        <v>10305606.58</v>
      </c>
      <c r="AZ194" s="422">
        <v>48279993.329999998</v>
      </c>
      <c r="BA194" s="422">
        <v>10405698.25</v>
      </c>
      <c r="BB194" s="422">
        <v>681385.13</v>
      </c>
      <c r="BC194" s="422">
        <v>1773727.79</v>
      </c>
    </row>
    <row r="195" spans="1:55">
      <c r="A195" s="425" t="s">
        <v>3261</v>
      </c>
      <c r="B195" s="425" t="s">
        <v>6202</v>
      </c>
      <c r="C195">
        <v>999.5</v>
      </c>
      <c r="D195" s="422">
        <v>16446933.52</v>
      </c>
      <c r="E195" s="422">
        <v>12014986.98</v>
      </c>
      <c r="F195" s="423">
        <v>0.73053052506045502</v>
      </c>
      <c r="G195">
        <v>1</v>
      </c>
      <c r="H195" s="422">
        <v>286052.43</v>
      </c>
      <c r="I195" s="422">
        <v>8991728.8699999992</v>
      </c>
      <c r="J195" s="422">
        <v>9277781.3000000007</v>
      </c>
      <c r="K195" s="424">
        <v>1.0764499999999999</v>
      </c>
      <c r="L195" s="422">
        <v>3856963.06</v>
      </c>
      <c r="M195" s="422">
        <v>771392.6</v>
      </c>
      <c r="N195" s="422">
        <v>393101.42</v>
      </c>
      <c r="O195" s="422">
        <v>174099.02</v>
      </c>
      <c r="P195" s="422">
        <v>142958.85</v>
      </c>
      <c r="Q195" s="422">
        <v>239575.4</v>
      </c>
      <c r="R195" s="422">
        <v>92118.48</v>
      </c>
      <c r="S195" s="422">
        <v>153637.12</v>
      </c>
      <c r="T195" s="422">
        <v>200124.78</v>
      </c>
      <c r="U195" s="422">
        <v>115487.95</v>
      </c>
      <c r="V195" s="422">
        <v>293394.07</v>
      </c>
      <c r="W195" s="422">
        <v>254024.76</v>
      </c>
      <c r="X195" s="422">
        <v>184356.91</v>
      </c>
      <c r="Y195" s="422">
        <v>6871234.4199999999</v>
      </c>
      <c r="Z195" s="422">
        <v>89055</v>
      </c>
      <c r="AA195" s="422">
        <v>124937.5</v>
      </c>
      <c r="AB195" s="422">
        <v>340829.5</v>
      </c>
      <c r="AC195" s="422">
        <v>33983</v>
      </c>
      <c r="AD195" s="422">
        <v>570714.5</v>
      </c>
      <c r="AE195" s="422">
        <v>197549.5</v>
      </c>
      <c r="AF195" s="422">
        <v>1582208.5</v>
      </c>
      <c r="AG195" s="422">
        <v>1071464</v>
      </c>
      <c r="AH195" s="422">
        <v>2913267.3689999999</v>
      </c>
      <c r="AI195" s="422">
        <v>6924008.8689999999</v>
      </c>
      <c r="AJ195" s="422">
        <v>1073323.07</v>
      </c>
      <c r="AK195" s="422">
        <v>5850685.7989999996</v>
      </c>
      <c r="AL195" s="422">
        <v>7006064.409</v>
      </c>
      <c r="AM195" s="422">
        <v>278431.15999999997</v>
      </c>
      <c r="AN195" s="422">
        <v>278431.15999999997</v>
      </c>
      <c r="AO195" s="422">
        <v>290067.09000000003</v>
      </c>
      <c r="AP195" s="422">
        <v>290067.09000000003</v>
      </c>
      <c r="AQ195" s="422">
        <v>94749.71</v>
      </c>
      <c r="AR195" s="422">
        <v>94749.71</v>
      </c>
      <c r="AS195" s="422">
        <v>98905.39</v>
      </c>
      <c r="AT195" s="422">
        <v>98905.39</v>
      </c>
      <c r="AU195" s="422">
        <v>118852.7</v>
      </c>
      <c r="AV195" s="422">
        <v>588445.56000000006</v>
      </c>
      <c r="AW195" s="422">
        <v>245541.94</v>
      </c>
      <c r="AX195" s="422">
        <v>92487.64</v>
      </c>
      <c r="AY195" s="422">
        <v>2569634.54</v>
      </c>
      <c r="AZ195" s="422">
        <v>16446933.52</v>
      </c>
      <c r="BA195" s="422">
        <v>1782230.97</v>
      </c>
      <c r="BB195" s="422">
        <v>154438.31</v>
      </c>
      <c r="BC195" s="422">
        <v>595461.04</v>
      </c>
    </row>
    <row r="196" spans="1:55">
      <c r="A196" s="425" t="s">
        <v>3101</v>
      </c>
      <c r="B196" s="425" t="s">
        <v>6203</v>
      </c>
      <c r="C196">
        <v>424.71</v>
      </c>
      <c r="D196" s="422">
        <v>7142124.7400000002</v>
      </c>
      <c r="E196" s="422">
        <v>4718440.62</v>
      </c>
      <c r="F196" s="423">
        <v>0.66064942741394905</v>
      </c>
      <c r="G196">
        <v>1</v>
      </c>
      <c r="H196" s="422">
        <v>297219.11</v>
      </c>
      <c r="I196" s="422">
        <v>3792800.71</v>
      </c>
      <c r="J196" s="422">
        <v>4090019.82</v>
      </c>
      <c r="K196" s="424">
        <v>1.0764499999999999</v>
      </c>
      <c r="L196" s="422">
        <v>1727598.03</v>
      </c>
      <c r="M196" s="422">
        <v>345519.59</v>
      </c>
      <c r="N196" s="422">
        <v>166221.24</v>
      </c>
      <c r="O196" s="422">
        <v>73263.39</v>
      </c>
      <c r="P196" s="422">
        <v>63001.48</v>
      </c>
      <c r="Q196" s="422">
        <v>97327.5</v>
      </c>
      <c r="R196" s="422">
        <v>38786.730000000003</v>
      </c>
      <c r="S196" s="422">
        <v>64853.59</v>
      </c>
      <c r="T196" s="422">
        <v>84215.4</v>
      </c>
      <c r="U196" s="422">
        <v>48553.49</v>
      </c>
      <c r="V196" s="422">
        <v>123464.47</v>
      </c>
      <c r="W196" s="422">
        <v>106897.29</v>
      </c>
      <c r="X196" s="422">
        <v>77821.09</v>
      </c>
      <c r="Y196" s="422">
        <v>3017523.29</v>
      </c>
      <c r="Z196" s="422">
        <v>37962</v>
      </c>
      <c r="AA196" s="422">
        <v>53088.75</v>
      </c>
      <c r="AB196" s="422">
        <v>144826.10999999999</v>
      </c>
      <c r="AC196" s="422">
        <v>14440.14</v>
      </c>
      <c r="AD196" s="422">
        <v>242509.41</v>
      </c>
      <c r="AE196" s="422">
        <v>80912.039999999994</v>
      </c>
      <c r="AF196" s="422">
        <v>672315.93</v>
      </c>
      <c r="AG196" s="422">
        <v>455289.12</v>
      </c>
      <c r="AH196" s="422">
        <v>1271501.0731800001</v>
      </c>
      <c r="AI196" s="422">
        <v>2972844.5731799998</v>
      </c>
      <c r="AJ196" s="422">
        <v>456079.08</v>
      </c>
      <c r="AK196" s="422">
        <v>2516765.4931800002</v>
      </c>
      <c r="AL196" s="422">
        <v>3007711.8131800001</v>
      </c>
      <c r="AM196" s="422">
        <v>156253.9</v>
      </c>
      <c r="AN196" s="422">
        <v>156253.9</v>
      </c>
      <c r="AO196" s="422">
        <v>162903.01</v>
      </c>
      <c r="AP196" s="422">
        <v>162903.01</v>
      </c>
      <c r="AQ196" s="422">
        <v>15791.61</v>
      </c>
      <c r="AR196" s="422">
        <v>15791.61</v>
      </c>
      <c r="AS196" s="422">
        <v>16622.75</v>
      </c>
      <c r="AT196" s="422">
        <v>16622.75</v>
      </c>
      <c r="AU196" s="422">
        <v>19947.3</v>
      </c>
      <c r="AV196" s="422">
        <v>250172.48</v>
      </c>
      <c r="AW196" s="422">
        <v>104390</v>
      </c>
      <c r="AX196" s="422">
        <v>39237.18</v>
      </c>
      <c r="AY196" s="422">
        <v>1116889.5</v>
      </c>
      <c r="AZ196" s="422">
        <v>7142124.7400000002</v>
      </c>
      <c r="BA196" s="422">
        <v>1260222.67</v>
      </c>
      <c r="BB196" s="422">
        <v>41537.43</v>
      </c>
      <c r="BC196" s="422">
        <v>231024.13</v>
      </c>
    </row>
    <row r="197" spans="1:55">
      <c r="A197" s="425" t="s">
        <v>3239</v>
      </c>
      <c r="B197" s="425" t="s">
        <v>6204</v>
      </c>
      <c r="C197">
        <v>1447</v>
      </c>
      <c r="D197" s="422">
        <v>24874684.93</v>
      </c>
      <c r="E197" s="422">
        <v>15877229.439999999</v>
      </c>
      <c r="F197" s="423">
        <v>0.63828866515014004</v>
      </c>
      <c r="G197">
        <v>1</v>
      </c>
      <c r="H197" s="422">
        <v>1222960.1599999999</v>
      </c>
      <c r="I197" s="422">
        <v>11305615.5</v>
      </c>
      <c r="J197" s="422">
        <v>12528575.66</v>
      </c>
      <c r="K197" s="424">
        <v>1.0764499999999999</v>
      </c>
      <c r="L197" s="422">
        <v>5805926.8300000001</v>
      </c>
      <c r="M197" s="422">
        <v>1161185.3600000001</v>
      </c>
      <c r="N197" s="422">
        <v>568776</v>
      </c>
      <c r="O197" s="422">
        <v>252876.86</v>
      </c>
      <c r="P197" s="422">
        <v>220227.66</v>
      </c>
      <c r="Q197" s="422">
        <v>337734.76</v>
      </c>
      <c r="R197" s="422">
        <v>132983.07999999999</v>
      </c>
      <c r="S197" s="422">
        <v>222999.25</v>
      </c>
      <c r="T197" s="422">
        <v>290678.99</v>
      </c>
      <c r="U197" s="422">
        <v>166815.92000000001</v>
      </c>
      <c r="V197" s="422">
        <v>426151.58</v>
      </c>
      <c r="W197" s="422">
        <v>368968.09</v>
      </c>
      <c r="X197" s="422">
        <v>267588.03000000003</v>
      </c>
      <c r="Y197" s="422">
        <v>10222912.41</v>
      </c>
      <c r="Z197" s="422">
        <v>128880</v>
      </c>
      <c r="AA197" s="422">
        <v>180875</v>
      </c>
      <c r="AB197" s="422">
        <v>493427</v>
      </c>
      <c r="AC197" s="422">
        <v>49198</v>
      </c>
      <c r="AD197" s="422">
        <v>826237</v>
      </c>
      <c r="AE197" s="422">
        <v>276976</v>
      </c>
      <c r="AF197" s="422">
        <v>2290601</v>
      </c>
      <c r="AG197" s="422">
        <v>1551184</v>
      </c>
      <c r="AH197" s="422">
        <v>4448607.9450000003</v>
      </c>
      <c r="AI197" s="422">
        <v>10245985.945</v>
      </c>
      <c r="AJ197" s="422">
        <v>1553875.42</v>
      </c>
      <c r="AK197" s="422">
        <v>8692110.5250000004</v>
      </c>
      <c r="AL197" s="422">
        <v>10364779.715</v>
      </c>
      <c r="AM197" s="422">
        <v>519461.13</v>
      </c>
      <c r="AN197" s="422">
        <v>519461.13</v>
      </c>
      <c r="AO197" s="422">
        <v>541070.71</v>
      </c>
      <c r="AP197" s="422">
        <v>541070.71</v>
      </c>
      <c r="AQ197" s="422">
        <v>154591.63</v>
      </c>
      <c r="AR197" s="422">
        <v>154591.63</v>
      </c>
      <c r="AS197" s="422">
        <v>160409.59</v>
      </c>
      <c r="AT197" s="422">
        <v>160409.59</v>
      </c>
      <c r="AU197" s="422">
        <v>192823.97</v>
      </c>
      <c r="AV197" s="422">
        <v>852747.39</v>
      </c>
      <c r="AW197" s="422">
        <v>355827.73</v>
      </c>
      <c r="AX197" s="422">
        <v>134527.48000000001</v>
      </c>
      <c r="AY197" s="422">
        <v>4286992.6900000004</v>
      </c>
      <c r="AZ197" s="422">
        <v>24874684.93</v>
      </c>
      <c r="BA197" s="422">
        <v>2753238.5</v>
      </c>
      <c r="BB197" s="422">
        <v>218907.46</v>
      </c>
      <c r="BC197" s="422">
        <v>834062.22</v>
      </c>
    </row>
    <row r="198" spans="1:55">
      <c r="A198" s="425" t="s">
        <v>3287</v>
      </c>
      <c r="B198" s="425" t="s">
        <v>6205</v>
      </c>
      <c r="C198">
        <v>4505.6499999999996</v>
      </c>
      <c r="D198" s="422">
        <v>88020610.769999996</v>
      </c>
      <c r="E198" s="422">
        <v>79900714.099999994</v>
      </c>
      <c r="F198" s="423">
        <v>0.90775005309588797</v>
      </c>
      <c r="G198">
        <v>3</v>
      </c>
      <c r="H198" s="422">
        <v>115238.6</v>
      </c>
      <c r="I198" s="422">
        <v>56924767.530000001</v>
      </c>
      <c r="J198" s="422">
        <v>57040006.130000003</v>
      </c>
      <c r="K198" s="424">
        <v>1.0764499999999999</v>
      </c>
      <c r="L198" s="422">
        <v>19562044.09</v>
      </c>
      <c r="M198" s="422">
        <v>6520029.29</v>
      </c>
      <c r="N198" s="422">
        <v>2054552.9</v>
      </c>
      <c r="O198" s="422">
        <v>684242.75</v>
      </c>
      <c r="P198" s="422">
        <v>722452.73</v>
      </c>
      <c r="Q198" s="422">
        <v>1742760.57</v>
      </c>
      <c r="R198" s="422">
        <v>415572.13</v>
      </c>
      <c r="S198" s="422">
        <v>781017.59999999998</v>
      </c>
      <c r="T198" s="422">
        <v>679156.52</v>
      </c>
      <c r="U198" s="422">
        <v>520562.8</v>
      </c>
      <c r="V198" s="422">
        <v>995681.26</v>
      </c>
      <c r="W198" s="422">
        <v>862074.98</v>
      </c>
      <c r="X198" s="422">
        <v>937182.34</v>
      </c>
      <c r="Y198" s="422">
        <v>36477329.960000001</v>
      </c>
      <c r="Z198" s="422">
        <v>405508.5</v>
      </c>
      <c r="AA198" s="422">
        <v>563206.25</v>
      </c>
      <c r="AB198" s="422">
        <v>1536426.65</v>
      </c>
      <c r="AC198" s="422">
        <v>153192.1</v>
      </c>
      <c r="AD198" s="422">
        <v>1286363.07</v>
      </c>
      <c r="AE198" s="422">
        <v>4483121.75</v>
      </c>
      <c r="AF198" s="422">
        <v>7132443.9500000002</v>
      </c>
      <c r="AG198" s="422">
        <v>4830056.8</v>
      </c>
      <c r="AH198" s="422">
        <v>15637242.8247</v>
      </c>
      <c r="AI198" s="422">
        <v>36027561.894699998</v>
      </c>
      <c r="AJ198" s="422">
        <v>4838437.3</v>
      </c>
      <c r="AK198" s="422">
        <v>31189124.594700001</v>
      </c>
      <c r="AL198" s="422">
        <v>36397460.424699999</v>
      </c>
      <c r="AM198" s="422">
        <v>2273993.04</v>
      </c>
      <c r="AN198" s="422">
        <v>2273993.04</v>
      </c>
      <c r="AO198" s="422">
        <v>2368742.75</v>
      </c>
      <c r="AP198" s="422">
        <v>2368742.75</v>
      </c>
      <c r="AQ198" s="422">
        <v>314170.09000000003</v>
      </c>
      <c r="AR198" s="422">
        <v>314170.09000000003</v>
      </c>
      <c r="AS198" s="422">
        <v>327468.28999999998</v>
      </c>
      <c r="AT198" s="422">
        <v>327468.28999999998</v>
      </c>
      <c r="AU198" s="422">
        <v>393128.18</v>
      </c>
      <c r="AV198" s="422">
        <v>2655485.2999999998</v>
      </c>
      <c r="AW198" s="422">
        <v>1108060.06</v>
      </c>
      <c r="AX198" s="422">
        <v>420398.39</v>
      </c>
      <c r="AY198" s="422">
        <v>15145820.27</v>
      </c>
      <c r="AZ198" s="422">
        <v>88020610.769999996</v>
      </c>
      <c r="BA198" s="422">
        <v>13427318.619999999</v>
      </c>
      <c r="BB198" s="422">
        <v>89786.41</v>
      </c>
      <c r="BC198" s="422">
        <v>2479415.86</v>
      </c>
    </row>
    <row r="199" spans="1:55">
      <c r="A199" s="425" t="s">
        <v>1572</v>
      </c>
      <c r="B199" s="425" t="s">
        <v>6206</v>
      </c>
      <c r="C199">
        <v>3033.5</v>
      </c>
      <c r="D199" s="422">
        <v>59696469.409999996</v>
      </c>
      <c r="E199" s="422">
        <v>40713319.840000004</v>
      </c>
      <c r="F199" s="423">
        <v>0.68200548947673501</v>
      </c>
      <c r="G199">
        <v>1</v>
      </c>
      <c r="H199" s="422">
        <v>2066646.66</v>
      </c>
      <c r="I199" s="422">
        <v>28087091.539999999</v>
      </c>
      <c r="J199" s="422">
        <v>30153738.199999999</v>
      </c>
      <c r="K199" s="424">
        <v>1.0764499999999999</v>
      </c>
      <c r="L199" s="422">
        <v>12861939.07</v>
      </c>
      <c r="M199" s="422">
        <v>4286884.28</v>
      </c>
      <c r="N199" s="422">
        <v>1383082.68</v>
      </c>
      <c r="O199" s="422">
        <v>460723.45</v>
      </c>
      <c r="P199" s="422">
        <v>481590.32</v>
      </c>
      <c r="Q199" s="422">
        <v>1173123.52</v>
      </c>
      <c r="R199" s="422">
        <v>279818.57</v>
      </c>
      <c r="S199" s="422">
        <v>525764.96</v>
      </c>
      <c r="T199" s="422">
        <v>457298.72</v>
      </c>
      <c r="U199" s="422">
        <v>350625.57</v>
      </c>
      <c r="V199" s="422">
        <v>670425.38</v>
      </c>
      <c r="W199" s="422">
        <v>580463.81999999995</v>
      </c>
      <c r="X199" s="422">
        <v>630891.84</v>
      </c>
      <c r="Y199" s="422">
        <v>24142632.18</v>
      </c>
      <c r="Z199" s="422">
        <v>273015</v>
      </c>
      <c r="AA199" s="422">
        <v>379187.5</v>
      </c>
      <c r="AB199" s="422">
        <v>1034423.5</v>
      </c>
      <c r="AC199" s="422">
        <v>103139</v>
      </c>
      <c r="AD199" s="422">
        <v>1732128.5</v>
      </c>
      <c r="AE199" s="422">
        <v>3018332.5</v>
      </c>
      <c r="AF199" s="422">
        <v>4802030.5</v>
      </c>
      <c r="AG199" s="422">
        <v>3251912</v>
      </c>
      <c r="AH199" s="422">
        <v>10435162.533</v>
      </c>
      <c r="AI199" s="422">
        <v>25029331.033</v>
      </c>
      <c r="AJ199" s="422">
        <v>3257554.31</v>
      </c>
      <c r="AK199" s="422">
        <v>21771776.723000001</v>
      </c>
      <c r="AL199" s="422">
        <v>25278371.052999999</v>
      </c>
      <c r="AM199" s="422">
        <v>1305717.49</v>
      </c>
      <c r="AN199" s="422">
        <v>1305717.49</v>
      </c>
      <c r="AO199" s="422">
        <v>1359741.45</v>
      </c>
      <c r="AP199" s="422">
        <v>1359741.45</v>
      </c>
      <c r="AQ199" s="422">
        <v>398946.14</v>
      </c>
      <c r="AR199" s="422">
        <v>398946.14</v>
      </c>
      <c r="AS199" s="422">
        <v>415568.9</v>
      </c>
      <c r="AT199" s="422">
        <v>415568.9</v>
      </c>
      <c r="AU199" s="422">
        <v>498682.68</v>
      </c>
      <c r="AV199" s="422">
        <v>1787777.42</v>
      </c>
      <c r="AW199" s="422">
        <v>745989.73</v>
      </c>
      <c r="AX199" s="422">
        <v>283068.25</v>
      </c>
      <c r="AY199" s="422">
        <v>10275466.039999999</v>
      </c>
      <c r="AZ199" s="422">
        <v>59696469.409999996</v>
      </c>
      <c r="BA199" s="422">
        <v>9090453.3699999992</v>
      </c>
      <c r="BB199" s="422">
        <v>349225.91</v>
      </c>
      <c r="BC199" s="422">
        <v>1484926.93</v>
      </c>
    </row>
    <row r="200" spans="1:55">
      <c r="A200" s="425" t="s">
        <v>2457</v>
      </c>
      <c r="B200" s="425" t="s">
        <v>6207</v>
      </c>
      <c r="C200">
        <v>1308.98</v>
      </c>
      <c r="D200" s="422">
        <v>20803916.489999998</v>
      </c>
      <c r="E200" s="422">
        <v>21612785.870000001</v>
      </c>
      <c r="F200" s="423">
        <v>1.0388806300193001</v>
      </c>
      <c r="G200">
        <v>4</v>
      </c>
      <c r="H200" s="422">
        <v>1393.94</v>
      </c>
      <c r="I200" s="422">
        <v>890416.12</v>
      </c>
      <c r="J200" s="422">
        <v>891810.06</v>
      </c>
      <c r="K200" s="424">
        <v>1.0764499999999999</v>
      </c>
      <c r="L200" s="422">
        <v>4902827.3899999997</v>
      </c>
      <c r="M200" s="422">
        <v>1634112.36</v>
      </c>
      <c r="N200" s="422">
        <v>596659.67000000004</v>
      </c>
      <c r="O200" s="422">
        <v>198886.55</v>
      </c>
      <c r="P200" s="422">
        <v>154844.06</v>
      </c>
      <c r="Q200" s="422">
        <v>505806.76</v>
      </c>
      <c r="R200" s="422">
        <v>120515.91</v>
      </c>
      <c r="S200" s="422">
        <v>226814.17</v>
      </c>
      <c r="T200" s="422">
        <v>197408.16</v>
      </c>
      <c r="U200" s="422">
        <v>151209.44</v>
      </c>
      <c r="V200" s="422">
        <v>289411.34999999998</v>
      </c>
      <c r="W200" s="422">
        <v>250576.46</v>
      </c>
      <c r="X200" s="422">
        <v>272165.74</v>
      </c>
      <c r="Y200" s="422">
        <v>9501238.0199999996</v>
      </c>
      <c r="Z200" s="422">
        <v>117808.2</v>
      </c>
      <c r="AA200" s="422">
        <v>163622.5</v>
      </c>
      <c r="AB200" s="422">
        <v>446362.18</v>
      </c>
      <c r="AC200" s="422">
        <v>44505.32</v>
      </c>
      <c r="AD200" s="422">
        <v>373713.79</v>
      </c>
      <c r="AE200" s="422">
        <v>1302435.1000000001</v>
      </c>
      <c r="AF200" s="422">
        <v>2072115.34</v>
      </c>
      <c r="AG200" s="422">
        <v>1403226.56</v>
      </c>
      <c r="AH200" s="422">
        <v>3515771.3048399999</v>
      </c>
      <c r="AI200" s="422">
        <v>9439560.2948400006</v>
      </c>
      <c r="AJ200" s="422">
        <v>1405661.26</v>
      </c>
      <c r="AK200" s="422">
        <v>8033899.0348399999</v>
      </c>
      <c r="AL200" s="422">
        <v>9547023.0948399995</v>
      </c>
      <c r="AM200" s="422">
        <v>92256.29</v>
      </c>
      <c r="AN200" s="422">
        <v>92256.29</v>
      </c>
      <c r="AO200" s="422">
        <v>95580.84</v>
      </c>
      <c r="AP200" s="422">
        <v>95580.84</v>
      </c>
      <c r="AQ200" s="422">
        <v>30752.09</v>
      </c>
      <c r="AR200" s="422">
        <v>30752.09</v>
      </c>
      <c r="AS200" s="422">
        <v>32414.37</v>
      </c>
      <c r="AT200" s="422">
        <v>32414.37</v>
      </c>
      <c r="AU200" s="422">
        <v>39063.47</v>
      </c>
      <c r="AV200" s="422">
        <v>771295.88</v>
      </c>
      <c r="AW200" s="422">
        <v>321840.28999999998</v>
      </c>
      <c r="AX200" s="422">
        <v>121448.42</v>
      </c>
      <c r="AY200" s="422">
        <v>1755655.24</v>
      </c>
      <c r="AZ200" s="422">
        <v>20803916.489999998</v>
      </c>
      <c r="BA200" s="422">
        <v>67829.03</v>
      </c>
      <c r="BB200" s="422">
        <v>4902.5200000000004</v>
      </c>
      <c r="BC200" s="422">
        <v>319628.21000000002</v>
      </c>
    </row>
    <row r="201" spans="1:55">
      <c r="A201" s="425" t="s">
        <v>3283</v>
      </c>
      <c r="B201" s="425" t="s">
        <v>6208</v>
      </c>
      <c r="C201">
        <v>3272.16</v>
      </c>
      <c r="D201" s="422">
        <v>59722564.060000002</v>
      </c>
      <c r="E201" s="422">
        <v>45557241.630000003</v>
      </c>
      <c r="F201" s="423">
        <v>0.76281456342415499</v>
      </c>
      <c r="G201">
        <v>2</v>
      </c>
      <c r="H201" s="422">
        <v>533444.93000000005</v>
      </c>
      <c r="I201" s="422">
        <v>37270189.780000001</v>
      </c>
      <c r="J201" s="422">
        <v>37803634.710000001</v>
      </c>
      <c r="K201" s="424">
        <v>1.0764499999999999</v>
      </c>
      <c r="L201" s="422">
        <v>13425755.1</v>
      </c>
      <c r="M201" s="422">
        <v>4474804.16</v>
      </c>
      <c r="N201" s="422">
        <v>1492561.52</v>
      </c>
      <c r="O201" s="422">
        <v>497216.39</v>
      </c>
      <c r="P201" s="422">
        <v>465309.97</v>
      </c>
      <c r="Q201" s="422">
        <v>1265000.46</v>
      </c>
      <c r="R201" s="422">
        <v>301982.40999999997</v>
      </c>
      <c r="S201" s="422">
        <v>567382.24</v>
      </c>
      <c r="T201" s="422">
        <v>493520.4</v>
      </c>
      <c r="U201" s="422">
        <v>378023.62</v>
      </c>
      <c r="V201" s="422">
        <v>723528.38</v>
      </c>
      <c r="W201" s="422">
        <v>626441.15</v>
      </c>
      <c r="X201" s="422">
        <v>680830.51</v>
      </c>
      <c r="Y201" s="422">
        <v>25392356.309999999</v>
      </c>
      <c r="Z201" s="422">
        <v>294494.40000000002</v>
      </c>
      <c r="AA201" s="422">
        <v>409020</v>
      </c>
      <c r="AB201" s="422">
        <v>1115806.56</v>
      </c>
      <c r="AC201" s="422">
        <v>111253.44</v>
      </c>
      <c r="AD201" s="422">
        <v>1868403.36</v>
      </c>
      <c r="AE201" s="422">
        <v>3255799.2</v>
      </c>
      <c r="AF201" s="422">
        <v>5179829.28</v>
      </c>
      <c r="AG201" s="422">
        <v>3507755.52</v>
      </c>
      <c r="AH201" s="422">
        <v>10250005.607279999</v>
      </c>
      <c r="AI201" s="422">
        <v>25992367.367279999</v>
      </c>
      <c r="AJ201" s="422">
        <v>3513841.73</v>
      </c>
      <c r="AK201" s="422">
        <v>22478525.637279999</v>
      </c>
      <c r="AL201" s="422">
        <v>26261000.567279998</v>
      </c>
      <c r="AM201" s="422">
        <v>1082141.42</v>
      </c>
      <c r="AN201" s="422">
        <v>1082141.42</v>
      </c>
      <c r="AO201" s="422">
        <v>1127022.8600000001</v>
      </c>
      <c r="AP201" s="422">
        <v>1127022.8600000001</v>
      </c>
      <c r="AQ201" s="422">
        <v>114697.01</v>
      </c>
      <c r="AR201" s="422">
        <v>114697.01</v>
      </c>
      <c r="AS201" s="422">
        <v>119683.84</v>
      </c>
      <c r="AT201" s="422">
        <v>119683.84</v>
      </c>
      <c r="AU201" s="422">
        <v>143786.84</v>
      </c>
      <c r="AV201" s="422">
        <v>1928239.71</v>
      </c>
      <c r="AW201" s="422">
        <v>804600.73</v>
      </c>
      <c r="AX201" s="422">
        <v>305489.5</v>
      </c>
      <c r="AY201" s="422">
        <v>8069207.04</v>
      </c>
      <c r="AZ201" s="422">
        <v>59722564.060000002</v>
      </c>
      <c r="BA201" s="422">
        <v>4999258.0599999996</v>
      </c>
      <c r="BB201" s="422">
        <v>96175.18</v>
      </c>
      <c r="BC201" s="422">
        <v>1656557.59</v>
      </c>
    </row>
    <row r="202" spans="1:55">
      <c r="A202" s="425" t="s">
        <v>1457</v>
      </c>
      <c r="B202" s="425" t="s">
        <v>6209</v>
      </c>
      <c r="C202">
        <v>1841.49</v>
      </c>
      <c r="D202" s="422">
        <v>36214796.409999996</v>
      </c>
      <c r="E202" s="422">
        <v>27831924.68</v>
      </c>
      <c r="F202" s="423">
        <v>0.76852357155084705</v>
      </c>
      <c r="G202">
        <v>2</v>
      </c>
      <c r="H202" s="422">
        <v>277938.53000000003</v>
      </c>
      <c r="I202" s="422">
        <v>16306529.630000001</v>
      </c>
      <c r="J202" s="422">
        <v>16584468.16</v>
      </c>
      <c r="K202" s="424">
        <v>1.0764499999999999</v>
      </c>
      <c r="L202" s="422">
        <v>7743803.29</v>
      </c>
      <c r="M202" s="422">
        <v>2581009.63</v>
      </c>
      <c r="N202" s="422">
        <v>839337.77</v>
      </c>
      <c r="O202" s="422">
        <v>279171.03999999998</v>
      </c>
      <c r="P202" s="422">
        <v>292172.13</v>
      </c>
      <c r="Q202" s="422">
        <v>711804.54</v>
      </c>
      <c r="R202" s="422">
        <v>169691.95</v>
      </c>
      <c r="S202" s="422">
        <v>319065.8</v>
      </c>
      <c r="T202" s="422">
        <v>277095.86</v>
      </c>
      <c r="U202" s="422">
        <v>212594.93</v>
      </c>
      <c r="V202" s="422">
        <v>406237.95</v>
      </c>
      <c r="W202" s="422">
        <v>351726.59</v>
      </c>
      <c r="X202" s="422">
        <v>382863.12</v>
      </c>
      <c r="Y202" s="422">
        <v>14566574.6</v>
      </c>
      <c r="Z202" s="422">
        <v>165734.1</v>
      </c>
      <c r="AA202" s="422">
        <v>230186.25</v>
      </c>
      <c r="AB202" s="422">
        <v>627948.09</v>
      </c>
      <c r="AC202" s="422">
        <v>62610.66</v>
      </c>
      <c r="AD202" s="422">
        <v>1051490.79</v>
      </c>
      <c r="AE202" s="422">
        <v>1832282.55</v>
      </c>
      <c r="AF202" s="422">
        <v>2915078.67</v>
      </c>
      <c r="AG202" s="422">
        <v>1974077.28</v>
      </c>
      <c r="AH202" s="422">
        <v>6329482.0024199998</v>
      </c>
      <c r="AI202" s="422">
        <v>15188890.392419999</v>
      </c>
      <c r="AJ202" s="422">
        <v>1977502.45</v>
      </c>
      <c r="AK202" s="422">
        <v>13211387.94242</v>
      </c>
      <c r="AL202" s="422">
        <v>15340070.45242</v>
      </c>
      <c r="AM202" s="422">
        <v>745530.61</v>
      </c>
      <c r="AN202" s="422">
        <v>745530.61</v>
      </c>
      <c r="AO202" s="422">
        <v>777113.85</v>
      </c>
      <c r="AP202" s="422">
        <v>777113.85</v>
      </c>
      <c r="AQ202" s="422">
        <v>290898.23</v>
      </c>
      <c r="AR202" s="422">
        <v>290898.23</v>
      </c>
      <c r="AS202" s="422">
        <v>303365.3</v>
      </c>
      <c r="AT202" s="422">
        <v>303365.3</v>
      </c>
      <c r="AU202" s="422">
        <v>364038.36</v>
      </c>
      <c r="AV202" s="422">
        <v>1085465.97</v>
      </c>
      <c r="AW202" s="422">
        <v>452934.72</v>
      </c>
      <c r="AX202" s="422">
        <v>171896.23</v>
      </c>
      <c r="AY202" s="422">
        <v>6308151.2599999998</v>
      </c>
      <c r="AZ202" s="422">
        <v>36214796.409999996</v>
      </c>
      <c r="BA202" s="422">
        <v>3219405.05</v>
      </c>
      <c r="BB202" s="422">
        <v>218640.3</v>
      </c>
      <c r="BC202" s="422">
        <v>977355.09</v>
      </c>
    </row>
    <row r="203" spans="1:55">
      <c r="A203" s="425" t="s">
        <v>1807</v>
      </c>
      <c r="B203" s="425" t="s">
        <v>6210</v>
      </c>
      <c r="C203">
        <v>5411.66</v>
      </c>
      <c r="D203" s="422">
        <v>101236081.89</v>
      </c>
      <c r="E203" s="422">
        <v>73086662.260000005</v>
      </c>
      <c r="F203" s="423">
        <v>0.72194281816846395</v>
      </c>
      <c r="G203">
        <v>1</v>
      </c>
      <c r="H203" s="422">
        <v>1986189.31</v>
      </c>
      <c r="I203" s="422">
        <v>33270247.239999998</v>
      </c>
      <c r="J203" s="422">
        <v>35256436.549999997</v>
      </c>
      <c r="K203" s="424">
        <v>1.0764499999999999</v>
      </c>
      <c r="L203" s="422">
        <v>22101040.859999999</v>
      </c>
      <c r="M203" s="422">
        <v>7366276.9100000001</v>
      </c>
      <c r="N203" s="422">
        <v>2467835.52</v>
      </c>
      <c r="O203" s="422">
        <v>822003.62</v>
      </c>
      <c r="P203" s="422">
        <v>798403.33</v>
      </c>
      <c r="Q203" s="422">
        <v>2092860.09</v>
      </c>
      <c r="R203" s="422">
        <v>499379.18</v>
      </c>
      <c r="S203" s="422">
        <v>938122.83</v>
      </c>
      <c r="T203" s="422">
        <v>815893.37</v>
      </c>
      <c r="U203" s="422">
        <v>625299.62</v>
      </c>
      <c r="V203" s="422">
        <v>1196145.0900000001</v>
      </c>
      <c r="W203" s="422">
        <v>1035639.41</v>
      </c>
      <c r="X203" s="422">
        <v>1125700.81</v>
      </c>
      <c r="Y203" s="422">
        <v>41884600.640000001</v>
      </c>
      <c r="Z203" s="422">
        <v>487049.4</v>
      </c>
      <c r="AA203" s="422">
        <v>676457.5</v>
      </c>
      <c r="AB203" s="422">
        <v>1845376.06</v>
      </c>
      <c r="AC203" s="422">
        <v>183996.44</v>
      </c>
      <c r="AD203" s="422">
        <v>3090057.86</v>
      </c>
      <c r="AE203" s="422">
        <v>5384601.7000000002</v>
      </c>
      <c r="AF203" s="422">
        <v>8566657.7799999993</v>
      </c>
      <c r="AG203" s="422">
        <v>5801299.5199999996</v>
      </c>
      <c r="AH203" s="422">
        <v>17482701.335280001</v>
      </c>
      <c r="AI203" s="422">
        <v>43518197.595279999</v>
      </c>
      <c r="AJ203" s="422">
        <v>5811365.2000000002</v>
      </c>
      <c r="AK203" s="422">
        <v>37706832.395280004</v>
      </c>
      <c r="AL203" s="422">
        <v>43962476.455279998</v>
      </c>
      <c r="AM203" s="422">
        <v>1714637.3</v>
      </c>
      <c r="AN203" s="422">
        <v>1714637.3</v>
      </c>
      <c r="AO203" s="422">
        <v>1786115.15</v>
      </c>
      <c r="AP203" s="422">
        <v>1786115.15</v>
      </c>
      <c r="AQ203" s="422">
        <v>630002.44999999995</v>
      </c>
      <c r="AR203" s="422">
        <v>630002.44999999995</v>
      </c>
      <c r="AS203" s="422">
        <v>656598.86</v>
      </c>
      <c r="AT203" s="422">
        <v>656598.86</v>
      </c>
      <c r="AU203" s="422">
        <v>787918.64</v>
      </c>
      <c r="AV203" s="422">
        <v>3189906.91</v>
      </c>
      <c r="AW203" s="422">
        <v>1331059.31</v>
      </c>
      <c r="AX203" s="422">
        <v>505412.29</v>
      </c>
      <c r="AY203" s="422">
        <v>15389004.67</v>
      </c>
      <c r="AZ203" s="422">
        <v>101236081.89</v>
      </c>
      <c r="BA203" s="422">
        <v>5294843.41</v>
      </c>
      <c r="BB203" s="422">
        <v>330693.13</v>
      </c>
      <c r="BC203" s="422">
        <v>2732479.5</v>
      </c>
    </row>
    <row r="204" spans="1:55">
      <c r="A204" s="425" t="s">
        <v>2990</v>
      </c>
      <c r="B204" s="425" t="s">
        <v>6211</v>
      </c>
      <c r="C204">
        <v>1952.49</v>
      </c>
      <c r="D204" s="422">
        <v>37742095.869999997</v>
      </c>
      <c r="E204" s="422">
        <v>24790074.579999998</v>
      </c>
      <c r="F204" s="423">
        <v>0.65682824465783995</v>
      </c>
      <c r="G204">
        <v>1</v>
      </c>
      <c r="H204" s="422">
        <v>1542954.66</v>
      </c>
      <c r="I204" s="422">
        <v>4756919.57</v>
      </c>
      <c r="J204" s="422">
        <v>6299874.2300000004</v>
      </c>
      <c r="K204" s="424">
        <v>1.0764499999999999</v>
      </c>
      <c r="L204" s="422">
        <v>8011114.1299999999</v>
      </c>
      <c r="M204" s="422">
        <v>2670104.33</v>
      </c>
      <c r="N204" s="422">
        <v>890427.9</v>
      </c>
      <c r="O204" s="422">
        <v>296505.19</v>
      </c>
      <c r="P204" s="422">
        <v>302231.56</v>
      </c>
      <c r="Q204" s="422">
        <v>754358.07</v>
      </c>
      <c r="R204" s="422">
        <v>180081.25</v>
      </c>
      <c r="S204" s="422">
        <v>338487.2</v>
      </c>
      <c r="T204" s="422">
        <v>294301.15999999997</v>
      </c>
      <c r="U204" s="422">
        <v>225426.92</v>
      </c>
      <c r="V204" s="422">
        <v>431461.88</v>
      </c>
      <c r="W204" s="422">
        <v>373565.82</v>
      </c>
      <c r="X204" s="422">
        <v>406167.83</v>
      </c>
      <c r="Y204" s="422">
        <v>15174233.24</v>
      </c>
      <c r="Z204" s="422">
        <v>175724.1</v>
      </c>
      <c r="AA204" s="422">
        <v>244061.25</v>
      </c>
      <c r="AB204" s="422">
        <v>665799.09</v>
      </c>
      <c r="AC204" s="422">
        <v>66384.66</v>
      </c>
      <c r="AD204" s="422">
        <v>1114871.79</v>
      </c>
      <c r="AE204" s="422">
        <v>1942727.55</v>
      </c>
      <c r="AF204" s="422">
        <v>3090791.67</v>
      </c>
      <c r="AG204" s="422">
        <v>2093069.28</v>
      </c>
      <c r="AH204" s="422">
        <v>6569756.0764199998</v>
      </c>
      <c r="AI204" s="422">
        <v>15963185.46642</v>
      </c>
      <c r="AJ204" s="422">
        <v>2096700.91</v>
      </c>
      <c r="AK204" s="422">
        <v>13866484.55642</v>
      </c>
      <c r="AL204" s="422">
        <v>16123478.24642</v>
      </c>
      <c r="AM204" s="422">
        <v>645794.06999999995</v>
      </c>
      <c r="AN204" s="422">
        <v>645794.06999999995</v>
      </c>
      <c r="AO204" s="422">
        <v>672390.48</v>
      </c>
      <c r="AP204" s="422">
        <v>672390.48</v>
      </c>
      <c r="AQ204" s="422">
        <v>374012.01</v>
      </c>
      <c r="AR204" s="422">
        <v>374012.01</v>
      </c>
      <c r="AS204" s="422">
        <v>389803.63</v>
      </c>
      <c r="AT204" s="422">
        <v>389803.63</v>
      </c>
      <c r="AU204" s="422">
        <v>467930.58</v>
      </c>
      <c r="AV204" s="422">
        <v>1150294.72</v>
      </c>
      <c r="AW204" s="422">
        <v>479985.95</v>
      </c>
      <c r="AX204" s="422">
        <v>182172.63</v>
      </c>
      <c r="AY204" s="422">
        <v>6444384.2599999998</v>
      </c>
      <c r="AZ204" s="422">
        <v>37742095.869999997</v>
      </c>
      <c r="BA204" s="422">
        <v>1760014.94</v>
      </c>
      <c r="BB204" s="422">
        <v>255162.4</v>
      </c>
      <c r="BC204" s="422">
        <v>610439.22</v>
      </c>
    </row>
    <row r="205" spans="1:55">
      <c r="A205" s="425" t="s">
        <v>3006</v>
      </c>
      <c r="B205" s="425" t="s">
        <v>6212</v>
      </c>
      <c r="C205">
        <v>2994.83</v>
      </c>
      <c r="D205" s="422">
        <v>54008429.219999999</v>
      </c>
      <c r="E205" s="422">
        <v>52150499.520000003</v>
      </c>
      <c r="F205" s="423">
        <v>0.96559926428461995</v>
      </c>
      <c r="G205">
        <v>3</v>
      </c>
      <c r="H205" s="422">
        <v>70709.070000000007</v>
      </c>
      <c r="I205" s="422">
        <v>33176520.100000001</v>
      </c>
      <c r="J205" s="422">
        <v>33247229.170000002</v>
      </c>
      <c r="K205" s="424">
        <v>1.0764499999999999</v>
      </c>
      <c r="L205" s="422">
        <v>12320931.140000001</v>
      </c>
      <c r="M205" s="422">
        <v>4106566.34</v>
      </c>
      <c r="N205" s="422">
        <v>1365748.53</v>
      </c>
      <c r="O205" s="422">
        <v>455249.51</v>
      </c>
      <c r="P205" s="422">
        <v>428206.26</v>
      </c>
      <c r="Q205" s="422">
        <v>1157649.5</v>
      </c>
      <c r="R205" s="422">
        <v>276355.46000000002</v>
      </c>
      <c r="S205" s="422">
        <v>519175.55</v>
      </c>
      <c r="T205" s="422">
        <v>451865.47</v>
      </c>
      <c r="U205" s="422">
        <v>346117.03</v>
      </c>
      <c r="V205" s="422">
        <v>662459.93000000005</v>
      </c>
      <c r="W205" s="422">
        <v>573567.22</v>
      </c>
      <c r="X205" s="422">
        <v>622984.88</v>
      </c>
      <c r="Y205" s="422">
        <v>23286876.82</v>
      </c>
      <c r="Z205" s="422">
        <v>269534.7</v>
      </c>
      <c r="AA205" s="422">
        <v>374353.75</v>
      </c>
      <c r="AB205" s="422">
        <v>1021237.03</v>
      </c>
      <c r="AC205" s="422">
        <v>101824.22</v>
      </c>
      <c r="AD205" s="422">
        <v>855023.96</v>
      </c>
      <c r="AE205" s="422">
        <v>2979855.85</v>
      </c>
      <c r="AF205" s="422">
        <v>4740815.8899999997</v>
      </c>
      <c r="AG205" s="422">
        <v>3210457.76</v>
      </c>
      <c r="AH205" s="422">
        <v>9424929.6251400001</v>
      </c>
      <c r="AI205" s="422">
        <v>22978032.78514</v>
      </c>
      <c r="AJ205" s="422">
        <v>3216028.14</v>
      </c>
      <c r="AK205" s="422">
        <v>19762004.64514</v>
      </c>
      <c r="AL205" s="422">
        <v>23223898.135140002</v>
      </c>
      <c r="AM205" s="422">
        <v>1014819.26</v>
      </c>
      <c r="AN205" s="422">
        <v>1014819.26</v>
      </c>
      <c r="AO205" s="422">
        <v>1056376.1499999999</v>
      </c>
      <c r="AP205" s="422">
        <v>1056376.1499999999</v>
      </c>
      <c r="AQ205" s="422">
        <v>108047.91</v>
      </c>
      <c r="AR205" s="422">
        <v>108047.91</v>
      </c>
      <c r="AS205" s="422">
        <v>112203.6</v>
      </c>
      <c r="AT205" s="422">
        <v>112203.6</v>
      </c>
      <c r="AU205" s="422">
        <v>134644.32</v>
      </c>
      <c r="AV205" s="422">
        <v>1764505.56</v>
      </c>
      <c r="AW205" s="422">
        <v>736279.03</v>
      </c>
      <c r="AX205" s="422">
        <v>279331.37</v>
      </c>
      <c r="AY205" s="422">
        <v>7497654.1200000001</v>
      </c>
      <c r="AZ205" s="422">
        <v>54008429.219999999</v>
      </c>
      <c r="BA205" s="422">
        <v>3578995.56</v>
      </c>
      <c r="BB205" s="422">
        <v>41246.910000000003</v>
      </c>
      <c r="BC205" s="422">
        <v>1506057.23</v>
      </c>
    </row>
    <row r="206" spans="1:55">
      <c r="A206" s="425" t="s">
        <v>1614</v>
      </c>
      <c r="B206" s="425" t="s">
        <v>6213</v>
      </c>
      <c r="C206">
        <v>4969.16</v>
      </c>
      <c r="D206" s="422">
        <v>89245114.579999998</v>
      </c>
      <c r="E206" s="422">
        <v>66877724.740000002</v>
      </c>
      <c r="F206" s="423">
        <v>0.74937126872138504</v>
      </c>
      <c r="G206">
        <v>1</v>
      </c>
      <c r="H206" s="422">
        <v>1023173.4</v>
      </c>
      <c r="I206" s="422">
        <v>52307073.600000001</v>
      </c>
      <c r="J206" s="422">
        <v>53330247</v>
      </c>
      <c r="K206" s="424">
        <v>1.0764499999999999</v>
      </c>
      <c r="L206" s="422">
        <v>19999959.460000001</v>
      </c>
      <c r="M206" s="422">
        <v>6665986.4800000004</v>
      </c>
      <c r="N206" s="422">
        <v>2266211.9900000002</v>
      </c>
      <c r="O206" s="422">
        <v>755403.99</v>
      </c>
      <c r="P206" s="422">
        <v>689988.44</v>
      </c>
      <c r="Q206" s="422">
        <v>1921678.84</v>
      </c>
      <c r="R206" s="422">
        <v>458514.58</v>
      </c>
      <c r="S206" s="422">
        <v>861477.68</v>
      </c>
      <c r="T206" s="422">
        <v>749788.8</v>
      </c>
      <c r="U206" s="422">
        <v>574318.44999999995</v>
      </c>
      <c r="V206" s="422">
        <v>1099232.1100000001</v>
      </c>
      <c r="W206" s="422">
        <v>951730.78</v>
      </c>
      <c r="X206" s="422">
        <v>1033730.43</v>
      </c>
      <c r="Y206" s="422">
        <v>38028022.030000001</v>
      </c>
      <c r="Z206" s="422">
        <v>447224.4</v>
      </c>
      <c r="AA206" s="422">
        <v>621145</v>
      </c>
      <c r="AB206" s="422">
        <v>1694483.56</v>
      </c>
      <c r="AC206" s="422">
        <v>168951.44</v>
      </c>
      <c r="AD206" s="422">
        <v>2837390.36</v>
      </c>
      <c r="AE206" s="422">
        <v>4944314.2</v>
      </c>
      <c r="AF206" s="422">
        <v>7866180.2800000003</v>
      </c>
      <c r="AG206" s="422">
        <v>5326939.5199999996</v>
      </c>
      <c r="AH206" s="422">
        <v>15253299.32928</v>
      </c>
      <c r="AI206" s="422">
        <v>39159928.089280002</v>
      </c>
      <c r="AJ206" s="422">
        <v>5336182.1500000004</v>
      </c>
      <c r="AK206" s="422">
        <v>33823745.939280003</v>
      </c>
      <c r="AL206" s="422">
        <v>39567879.209279999</v>
      </c>
      <c r="AM206" s="422">
        <v>1359741.45</v>
      </c>
      <c r="AN206" s="422">
        <v>1359741.45</v>
      </c>
      <c r="AO206" s="422">
        <v>1417089.96</v>
      </c>
      <c r="AP206" s="422">
        <v>1417089.96</v>
      </c>
      <c r="AQ206" s="422">
        <v>277600.02</v>
      </c>
      <c r="AR206" s="422">
        <v>277600.02</v>
      </c>
      <c r="AS206" s="422">
        <v>289235.95</v>
      </c>
      <c r="AT206" s="422">
        <v>289235.95</v>
      </c>
      <c r="AU206" s="422">
        <v>347415.6</v>
      </c>
      <c r="AV206" s="422">
        <v>2928929.64</v>
      </c>
      <c r="AW206" s="422">
        <v>1222160.76</v>
      </c>
      <c r="AX206" s="422">
        <v>463372.45</v>
      </c>
      <c r="AY206" s="422">
        <v>11649213.210000001</v>
      </c>
      <c r="AZ206" s="422">
        <v>89245114.579999998</v>
      </c>
      <c r="BA206" s="422">
        <v>4859304.6100000003</v>
      </c>
      <c r="BB206" s="422">
        <v>236053.43</v>
      </c>
      <c r="BC206" s="422">
        <v>2732770.3</v>
      </c>
    </row>
    <row r="207" spans="1:55">
      <c r="A207" s="425" t="s">
        <v>2792</v>
      </c>
      <c r="B207" s="425" t="s">
        <v>6214</v>
      </c>
      <c r="C207">
        <v>1863.5</v>
      </c>
      <c r="D207" s="422">
        <v>34378929.759999998</v>
      </c>
      <c r="E207" s="422">
        <v>22440845.66</v>
      </c>
      <c r="F207" s="423">
        <v>0.652749978450754</v>
      </c>
      <c r="G207">
        <v>1</v>
      </c>
      <c r="H207" s="422">
        <v>1457089.15</v>
      </c>
      <c r="I207" s="422">
        <v>8785694.8800000008</v>
      </c>
      <c r="J207" s="422">
        <v>10242784.029999999</v>
      </c>
      <c r="K207" s="424">
        <v>1.0764499999999999</v>
      </c>
      <c r="L207" s="422">
        <v>7559513.9100000001</v>
      </c>
      <c r="M207" s="422">
        <v>2519585.98</v>
      </c>
      <c r="N207" s="422">
        <v>849373.33</v>
      </c>
      <c r="O207" s="422">
        <v>282820.33</v>
      </c>
      <c r="P207" s="422">
        <v>269356.92</v>
      </c>
      <c r="Q207" s="422">
        <v>720508.67</v>
      </c>
      <c r="R207" s="422">
        <v>171769.81</v>
      </c>
      <c r="S207" s="422">
        <v>322880.71999999997</v>
      </c>
      <c r="T207" s="422">
        <v>280718.03000000003</v>
      </c>
      <c r="U207" s="422">
        <v>215369.42</v>
      </c>
      <c r="V207" s="422">
        <v>411548.25</v>
      </c>
      <c r="W207" s="422">
        <v>356324.32</v>
      </c>
      <c r="X207" s="422">
        <v>387440.83</v>
      </c>
      <c r="Y207" s="422">
        <v>14347210.52</v>
      </c>
      <c r="Z207" s="422">
        <v>167715</v>
      </c>
      <c r="AA207" s="422">
        <v>232937.5</v>
      </c>
      <c r="AB207" s="422">
        <v>635453.5</v>
      </c>
      <c r="AC207" s="422">
        <v>63359</v>
      </c>
      <c r="AD207" s="422">
        <v>1064058.5</v>
      </c>
      <c r="AE207" s="422">
        <v>1854182.5</v>
      </c>
      <c r="AF207" s="422">
        <v>2949920.5</v>
      </c>
      <c r="AG207" s="422">
        <v>1997672</v>
      </c>
      <c r="AH207" s="422">
        <v>5916396.3329999996</v>
      </c>
      <c r="AI207" s="422">
        <v>14881694.833000001</v>
      </c>
      <c r="AJ207" s="422">
        <v>2001138.11</v>
      </c>
      <c r="AK207" s="422">
        <v>12880556.722999999</v>
      </c>
      <c r="AL207" s="422">
        <v>15034681.833000001</v>
      </c>
      <c r="AM207" s="422">
        <v>552706.64</v>
      </c>
      <c r="AN207" s="422">
        <v>552706.64</v>
      </c>
      <c r="AO207" s="422">
        <v>575978.5</v>
      </c>
      <c r="AP207" s="422">
        <v>575978.5</v>
      </c>
      <c r="AQ207" s="422">
        <v>189499.42</v>
      </c>
      <c r="AR207" s="422">
        <v>189499.42</v>
      </c>
      <c r="AS207" s="422">
        <v>196979.66</v>
      </c>
      <c r="AT207" s="422">
        <v>196979.66</v>
      </c>
      <c r="AU207" s="422">
        <v>236874.27</v>
      </c>
      <c r="AV207" s="422">
        <v>1097933.04</v>
      </c>
      <c r="AW207" s="422">
        <v>458136.88</v>
      </c>
      <c r="AX207" s="422">
        <v>173764.67</v>
      </c>
      <c r="AY207" s="422">
        <v>4997037.3</v>
      </c>
      <c r="AZ207" s="422">
        <v>34378929.759999998</v>
      </c>
      <c r="BA207" s="422">
        <v>1866994.08</v>
      </c>
      <c r="BB207" s="422">
        <v>174769.57</v>
      </c>
      <c r="BC207" s="422">
        <v>787336.02</v>
      </c>
    </row>
    <row r="208" spans="1:55">
      <c r="A208" s="425" t="s">
        <v>1841</v>
      </c>
      <c r="B208" s="425" t="s">
        <v>6215</v>
      </c>
      <c r="C208">
        <v>7662.99</v>
      </c>
      <c r="D208" s="422">
        <v>133349244.73</v>
      </c>
      <c r="E208" s="422">
        <v>92562451.269999996</v>
      </c>
      <c r="F208" s="423">
        <v>0.69413554952948198</v>
      </c>
      <c r="G208">
        <v>1</v>
      </c>
      <c r="H208" s="422">
        <v>3453177.22</v>
      </c>
      <c r="I208" s="422">
        <v>9198506.1600000001</v>
      </c>
      <c r="J208" s="422">
        <v>12651683.380000001</v>
      </c>
      <c r="K208" s="424">
        <v>1.0764499999999999</v>
      </c>
      <c r="L208" s="422">
        <v>30072012.760000002</v>
      </c>
      <c r="M208" s="422">
        <v>10023001.85</v>
      </c>
      <c r="N208" s="422">
        <v>3495111.97</v>
      </c>
      <c r="O208" s="422">
        <v>1165037.32</v>
      </c>
      <c r="P208" s="422">
        <v>1014660.88</v>
      </c>
      <c r="Q208" s="422">
        <v>2964240.38</v>
      </c>
      <c r="R208" s="422">
        <v>707165.24</v>
      </c>
      <c r="S208" s="422">
        <v>1328631.6399999999</v>
      </c>
      <c r="T208" s="422">
        <v>1156377.17</v>
      </c>
      <c r="U208" s="422">
        <v>885754.42</v>
      </c>
      <c r="V208" s="422">
        <v>1695313.3</v>
      </c>
      <c r="W208" s="422">
        <v>1467826.33</v>
      </c>
      <c r="X208" s="422">
        <v>1594291.98</v>
      </c>
      <c r="Y208" s="422">
        <v>57569425.240000002</v>
      </c>
      <c r="Z208" s="422">
        <v>689669.1</v>
      </c>
      <c r="AA208" s="422">
        <v>957873.75</v>
      </c>
      <c r="AB208" s="422">
        <v>2613079.59</v>
      </c>
      <c r="AC208" s="422">
        <v>260541.66</v>
      </c>
      <c r="AD208" s="422">
        <v>4375567.29</v>
      </c>
      <c r="AE208" s="422">
        <v>7624675.0499999998</v>
      </c>
      <c r="AF208" s="422">
        <v>12130513.17</v>
      </c>
      <c r="AG208" s="422">
        <v>8214725.2800000003</v>
      </c>
      <c r="AH208" s="422">
        <v>22600948.251419999</v>
      </c>
      <c r="AI208" s="422">
        <v>59467593.141419999</v>
      </c>
      <c r="AJ208" s="422">
        <v>8228978.4400000004</v>
      </c>
      <c r="AK208" s="422">
        <v>51238614.701420002</v>
      </c>
      <c r="AL208" s="422">
        <v>60096698.541419998</v>
      </c>
      <c r="AM208" s="422">
        <v>1535942.67</v>
      </c>
      <c r="AN208" s="422">
        <v>1535942.67</v>
      </c>
      <c r="AO208" s="422">
        <v>1599940.28</v>
      </c>
      <c r="AP208" s="422">
        <v>1599940.28</v>
      </c>
      <c r="AQ208" s="422">
        <v>430529.38</v>
      </c>
      <c r="AR208" s="422">
        <v>430529.38</v>
      </c>
      <c r="AS208" s="422">
        <v>447983.27</v>
      </c>
      <c r="AT208" s="422">
        <v>447983.27</v>
      </c>
      <c r="AU208" s="422">
        <v>537746.16</v>
      </c>
      <c r="AV208" s="422">
        <v>4516402.8499999996</v>
      </c>
      <c r="AW208" s="422">
        <v>1884569.13</v>
      </c>
      <c r="AX208" s="422">
        <v>715611.49</v>
      </c>
      <c r="AY208" s="422">
        <v>15683120.83</v>
      </c>
      <c r="AZ208" s="422">
        <v>133349244.73</v>
      </c>
      <c r="BA208" s="422">
        <v>1702970.92</v>
      </c>
      <c r="BB208" s="422">
        <v>174059.91</v>
      </c>
      <c r="BC208" s="422">
        <v>2694600.21</v>
      </c>
    </row>
    <row r="209" spans="1:55">
      <c r="A209" s="425" t="s">
        <v>2046</v>
      </c>
      <c r="B209" s="425" t="s">
        <v>6216</v>
      </c>
      <c r="C209">
        <v>940.5</v>
      </c>
      <c r="D209" s="422">
        <v>15815619.810000001</v>
      </c>
      <c r="E209" s="422">
        <v>14125681.300000001</v>
      </c>
      <c r="F209" s="423">
        <v>0.89314750036344004</v>
      </c>
      <c r="G209">
        <v>2</v>
      </c>
      <c r="H209" s="422">
        <v>23881.08</v>
      </c>
      <c r="I209" s="422">
        <v>6762128.1200000001</v>
      </c>
      <c r="J209" s="422">
        <v>6786009.2000000002</v>
      </c>
      <c r="K209" s="424">
        <v>1.0764499999999999</v>
      </c>
      <c r="L209" s="422">
        <v>3652943.96</v>
      </c>
      <c r="M209" s="422">
        <v>1217526.22</v>
      </c>
      <c r="N209" s="422">
        <v>428792.12</v>
      </c>
      <c r="O209" s="422">
        <v>142322.49</v>
      </c>
      <c r="P209" s="422">
        <v>121311.35</v>
      </c>
      <c r="Q209" s="422">
        <v>363639.27</v>
      </c>
      <c r="R209" s="422">
        <v>86577.52</v>
      </c>
      <c r="S209" s="422">
        <v>163001.01</v>
      </c>
      <c r="T209" s="422">
        <v>141264.54999999999</v>
      </c>
      <c r="U209" s="422">
        <v>108551.73</v>
      </c>
      <c r="V209" s="422">
        <v>207101.7</v>
      </c>
      <c r="W209" s="422">
        <v>179311.59</v>
      </c>
      <c r="X209" s="422">
        <v>195593.11</v>
      </c>
      <c r="Y209" s="422">
        <v>7007936.6200000001</v>
      </c>
      <c r="Z209" s="422">
        <v>84645</v>
      </c>
      <c r="AA209" s="422">
        <v>117562.5</v>
      </c>
      <c r="AB209" s="422">
        <v>320710.5</v>
      </c>
      <c r="AC209" s="422">
        <v>31977</v>
      </c>
      <c r="AD209" s="422">
        <v>268512.75</v>
      </c>
      <c r="AE209" s="422">
        <v>935797.5</v>
      </c>
      <c r="AF209" s="422">
        <v>1488811.5</v>
      </c>
      <c r="AG209" s="422">
        <v>1008216</v>
      </c>
      <c r="AH209" s="422">
        <v>2713075.1669999999</v>
      </c>
      <c r="AI209" s="422">
        <v>6969307.9170000004</v>
      </c>
      <c r="AJ209" s="422">
        <v>1009965.33</v>
      </c>
      <c r="AK209" s="422">
        <v>5959342.5870000003</v>
      </c>
      <c r="AL209" s="422">
        <v>7046519.7570000002</v>
      </c>
      <c r="AM209" s="422">
        <v>160409.59</v>
      </c>
      <c r="AN209" s="422">
        <v>160409.59</v>
      </c>
      <c r="AO209" s="422">
        <v>167058.69</v>
      </c>
      <c r="AP209" s="422">
        <v>167058.69</v>
      </c>
      <c r="AQ209" s="422">
        <v>43219.16</v>
      </c>
      <c r="AR209" s="422">
        <v>43219.16</v>
      </c>
      <c r="AS209" s="422">
        <v>45712.57</v>
      </c>
      <c r="AT209" s="422">
        <v>45712.57</v>
      </c>
      <c r="AU209" s="422">
        <v>54855.09</v>
      </c>
      <c r="AV209" s="422">
        <v>554368.91</v>
      </c>
      <c r="AW209" s="422">
        <v>231322.71</v>
      </c>
      <c r="AX209" s="422">
        <v>87816.55</v>
      </c>
      <c r="AY209" s="422">
        <v>1761163.28</v>
      </c>
      <c r="AZ209" s="422">
        <v>15815619.810000001</v>
      </c>
      <c r="BA209" s="422">
        <v>262932.25</v>
      </c>
      <c r="BB209" s="422">
        <v>1851.94</v>
      </c>
      <c r="BC209" s="422">
        <v>237555.54</v>
      </c>
    </row>
    <row r="210" spans="1:55">
      <c r="A210" s="425" t="s">
        <v>2290</v>
      </c>
      <c r="B210" s="425" t="s">
        <v>6217</v>
      </c>
      <c r="C210">
        <v>2762.82</v>
      </c>
      <c r="D210" s="422">
        <v>45651269.799999997</v>
      </c>
      <c r="E210" s="422">
        <v>35331921.920000002</v>
      </c>
      <c r="F210" s="423">
        <v>0.773952664948654</v>
      </c>
      <c r="G210">
        <v>2</v>
      </c>
      <c r="H210" s="422">
        <v>358118.5</v>
      </c>
      <c r="I210" s="422">
        <v>25042674.57</v>
      </c>
      <c r="J210" s="422">
        <v>25400793.07</v>
      </c>
      <c r="K210" s="424">
        <v>1.0764499999999999</v>
      </c>
      <c r="L210" s="422">
        <v>10566532.720000001</v>
      </c>
      <c r="M210" s="422">
        <v>3521825.35</v>
      </c>
      <c r="N210" s="422">
        <v>1259918.98</v>
      </c>
      <c r="O210" s="422">
        <v>419668.88</v>
      </c>
      <c r="P210" s="422">
        <v>337756.39</v>
      </c>
      <c r="Q210" s="422">
        <v>1068673.94</v>
      </c>
      <c r="R210" s="422">
        <v>254884.24</v>
      </c>
      <c r="S210" s="422">
        <v>478945.52</v>
      </c>
      <c r="T210" s="422">
        <v>416549.33</v>
      </c>
      <c r="U210" s="422">
        <v>319065.8</v>
      </c>
      <c r="V210" s="422">
        <v>610684.5</v>
      </c>
      <c r="W210" s="422">
        <v>528739.31999999995</v>
      </c>
      <c r="X210" s="422">
        <v>574710.84</v>
      </c>
      <c r="Y210" s="422">
        <v>20357955.809999999</v>
      </c>
      <c r="Z210" s="422">
        <v>248653.8</v>
      </c>
      <c r="AA210" s="422">
        <v>345352.5</v>
      </c>
      <c r="AB210" s="422">
        <v>942121.62</v>
      </c>
      <c r="AC210" s="422">
        <v>93935.88</v>
      </c>
      <c r="AD210" s="422">
        <v>1577570.22</v>
      </c>
      <c r="AE210" s="422">
        <v>2749005.9</v>
      </c>
      <c r="AF210" s="422">
        <v>4373544.0599999996</v>
      </c>
      <c r="AG210" s="422">
        <v>2961743.04</v>
      </c>
      <c r="AH210" s="422">
        <v>7625805.8655599998</v>
      </c>
      <c r="AI210" s="422">
        <v>20917732.885559998</v>
      </c>
      <c r="AJ210" s="422">
        <v>2966881.88</v>
      </c>
      <c r="AK210" s="422">
        <v>17950851.005559999</v>
      </c>
      <c r="AL210" s="422">
        <v>21144550.995560002</v>
      </c>
      <c r="AM210" s="422">
        <v>352402.43</v>
      </c>
      <c r="AN210" s="422">
        <v>352402.43</v>
      </c>
      <c r="AO210" s="422">
        <v>367362.91</v>
      </c>
      <c r="AP210" s="422">
        <v>367362.91</v>
      </c>
      <c r="AQ210" s="422">
        <v>26596.400000000001</v>
      </c>
      <c r="AR210" s="422">
        <v>26596.400000000001</v>
      </c>
      <c r="AS210" s="422">
        <v>28258.68</v>
      </c>
      <c r="AT210" s="422">
        <v>28258.68</v>
      </c>
      <c r="AU210" s="422">
        <v>34076.65</v>
      </c>
      <c r="AV210" s="422">
        <v>1628198.96</v>
      </c>
      <c r="AW210" s="422">
        <v>679402.08</v>
      </c>
      <c r="AX210" s="422">
        <v>257844.35</v>
      </c>
      <c r="AY210" s="422">
        <v>4148762.88</v>
      </c>
      <c r="AZ210" s="422">
        <v>45651269.799999997</v>
      </c>
      <c r="BA210" s="422">
        <v>634867</v>
      </c>
      <c r="BB210" s="422">
        <v>4076.53</v>
      </c>
      <c r="BC210" s="422">
        <v>1208010.8500000001</v>
      </c>
    </row>
    <row r="211" spans="1:55">
      <c r="A211" s="425"/>
      <c r="B211" s="425" t="s">
        <v>6218</v>
      </c>
      <c r="C211">
        <v>62</v>
      </c>
      <c r="D211" s="422">
        <v>973451.87</v>
      </c>
      <c r="E211" s="422">
        <v>642019.31000000006</v>
      </c>
      <c r="F211" s="423">
        <v>0.65952855994821802</v>
      </c>
      <c r="G211">
        <v>1</v>
      </c>
      <c r="H211" s="422">
        <v>41512.79</v>
      </c>
      <c r="I211" s="422">
        <v>544674.13</v>
      </c>
      <c r="J211" s="422">
        <v>586186.92000000004</v>
      </c>
      <c r="K211" s="424">
        <v>0.9</v>
      </c>
      <c r="L211" s="422">
        <v>207475.34</v>
      </c>
      <c r="M211" s="422">
        <v>69151.520000000004</v>
      </c>
      <c r="N211" s="422">
        <v>23646.080000000002</v>
      </c>
      <c r="O211" s="422">
        <v>7627.77</v>
      </c>
      <c r="P211" s="422">
        <v>6918.21</v>
      </c>
      <c r="Q211" s="422">
        <v>19406.3</v>
      </c>
      <c r="R211" s="422">
        <v>4632.6899999999996</v>
      </c>
      <c r="S211" s="422">
        <v>8988.82</v>
      </c>
      <c r="T211" s="422">
        <v>7571.07</v>
      </c>
      <c r="U211" s="422">
        <v>5799.24</v>
      </c>
      <c r="V211" s="422">
        <v>11099.61</v>
      </c>
      <c r="W211" s="422">
        <v>9610.2000000000007</v>
      </c>
      <c r="X211" s="422">
        <v>10786.14</v>
      </c>
      <c r="Y211" s="422">
        <v>392712.99</v>
      </c>
      <c r="Z211" s="422">
        <v>5580</v>
      </c>
      <c r="AA211" s="422">
        <v>7750</v>
      </c>
      <c r="AB211" s="422">
        <v>21142</v>
      </c>
      <c r="AC211" s="422">
        <v>2108</v>
      </c>
      <c r="AD211" s="422">
        <v>35402</v>
      </c>
      <c r="AE211" s="422">
        <v>61690</v>
      </c>
      <c r="AF211" s="422">
        <v>98146</v>
      </c>
      <c r="AG211" s="422">
        <v>66464</v>
      </c>
      <c r="AH211" s="422">
        <v>183707.745</v>
      </c>
      <c r="AI211" s="422">
        <v>481989.745</v>
      </c>
      <c r="AJ211" s="422">
        <v>66579.320000000007</v>
      </c>
      <c r="AK211" s="422">
        <v>415410.42499999999</v>
      </c>
      <c r="AL211" s="422">
        <v>475331.80499999999</v>
      </c>
      <c r="AM211" s="422">
        <v>13203.08</v>
      </c>
      <c r="AN211" s="422">
        <v>13203.08</v>
      </c>
      <c r="AO211" s="422">
        <v>13897.98</v>
      </c>
      <c r="AP211" s="422">
        <v>13897.98</v>
      </c>
      <c r="AQ211" s="422">
        <v>694.89</v>
      </c>
      <c r="AR211" s="422">
        <v>694.89</v>
      </c>
      <c r="AS211" s="422">
        <v>694.89</v>
      </c>
      <c r="AT211" s="422">
        <v>694.89</v>
      </c>
      <c r="AU211" s="422">
        <v>1389.79</v>
      </c>
      <c r="AV211" s="422">
        <v>29880.65</v>
      </c>
      <c r="AW211" s="422">
        <v>12468.36</v>
      </c>
      <c r="AX211" s="422">
        <v>4686.49</v>
      </c>
      <c r="AY211" s="422">
        <v>105406.97</v>
      </c>
      <c r="AZ211" s="422">
        <v>973451.87</v>
      </c>
      <c r="BA211" s="422">
        <v>33372.910000000003</v>
      </c>
      <c r="BB211" s="422">
        <v>1255.67</v>
      </c>
      <c r="BC211" s="422">
        <v>17797.84</v>
      </c>
    </row>
    <row r="212" spans="1:55">
      <c r="A212" s="425"/>
      <c r="B212" s="425" t="s">
        <v>6219</v>
      </c>
      <c r="C212">
        <v>27.32</v>
      </c>
      <c r="D212" s="422">
        <v>417575.45</v>
      </c>
      <c r="E212" s="422">
        <v>332531.73</v>
      </c>
      <c r="F212" s="423">
        <v>0.796339272339885</v>
      </c>
      <c r="G212">
        <v>2</v>
      </c>
      <c r="H212" s="422">
        <v>2791.65</v>
      </c>
      <c r="I212" s="422">
        <v>290774.19</v>
      </c>
      <c r="J212" s="422">
        <v>293565.84000000003</v>
      </c>
      <c r="K212" s="424">
        <v>0.9</v>
      </c>
      <c r="L212" s="422">
        <v>89416.77</v>
      </c>
      <c r="M212" s="422">
        <v>28661.23</v>
      </c>
      <c r="N212" s="422">
        <v>9811.9699999999993</v>
      </c>
      <c r="O212" s="422">
        <v>3051.1</v>
      </c>
      <c r="P212" s="422">
        <v>2993.84</v>
      </c>
      <c r="Q212" s="422">
        <v>7972.86</v>
      </c>
      <c r="R212" s="422">
        <v>1737.26</v>
      </c>
      <c r="S212" s="422">
        <v>3769.5</v>
      </c>
      <c r="T212" s="422">
        <v>3028.42</v>
      </c>
      <c r="U212" s="422">
        <v>2609.65</v>
      </c>
      <c r="V212" s="422">
        <v>4439.84</v>
      </c>
      <c r="W212" s="422">
        <v>3844.08</v>
      </c>
      <c r="X212" s="422">
        <v>4523.22</v>
      </c>
      <c r="Y212" s="422">
        <v>165859.74</v>
      </c>
      <c r="Z212" s="422">
        <v>2458.8000000000002</v>
      </c>
      <c r="AA212" s="422">
        <v>3415</v>
      </c>
      <c r="AB212" s="422">
        <v>9316.1200000000008</v>
      </c>
      <c r="AC212" s="422">
        <v>928.88</v>
      </c>
      <c r="AD212" s="422">
        <v>15599.72</v>
      </c>
      <c r="AE212" s="422">
        <v>25065.4</v>
      </c>
      <c r="AF212" s="422">
        <v>43247.56</v>
      </c>
      <c r="AG212" s="422">
        <v>29287.040000000001</v>
      </c>
      <c r="AH212" s="422">
        <v>78650.236560000005</v>
      </c>
      <c r="AI212" s="422">
        <v>207968.75656000001</v>
      </c>
      <c r="AJ212" s="422">
        <v>29337.85</v>
      </c>
      <c r="AK212" s="422">
        <v>178630.90656</v>
      </c>
      <c r="AL212" s="422">
        <v>205034.96656</v>
      </c>
      <c r="AM212" s="422">
        <v>5559.19</v>
      </c>
      <c r="AN212" s="422">
        <v>5559.19</v>
      </c>
      <c r="AO212" s="422">
        <v>5559.19</v>
      </c>
      <c r="AP212" s="422">
        <v>5559.19</v>
      </c>
      <c r="AQ212" s="422">
        <v>694.89</v>
      </c>
      <c r="AR212" s="422">
        <v>694.89</v>
      </c>
      <c r="AS212" s="422">
        <v>694.89</v>
      </c>
      <c r="AT212" s="422">
        <v>694.89</v>
      </c>
      <c r="AU212" s="422">
        <v>1389.79</v>
      </c>
      <c r="AV212" s="422">
        <v>13203.08</v>
      </c>
      <c r="AW212" s="422">
        <v>5509.27</v>
      </c>
      <c r="AX212" s="422">
        <v>1562.16</v>
      </c>
      <c r="AY212" s="422">
        <v>46680.62</v>
      </c>
      <c r="AZ212" s="422">
        <v>417575.45</v>
      </c>
      <c r="BA212" s="422">
        <v>13121.75</v>
      </c>
      <c r="BB212" s="422">
        <v>703.79</v>
      </c>
      <c r="BC212" s="422">
        <v>6777.83</v>
      </c>
    </row>
    <row r="213" spans="1:55">
      <c r="A213" s="425" t="s">
        <v>1993</v>
      </c>
      <c r="B213" s="425" t="s">
        <v>6220</v>
      </c>
      <c r="C213">
        <v>671.25</v>
      </c>
      <c r="D213" s="422">
        <v>9289115.4399999995</v>
      </c>
      <c r="E213" s="422">
        <v>9149493.5600000005</v>
      </c>
      <c r="F213" s="423">
        <v>0.98496930295442697</v>
      </c>
      <c r="G213">
        <v>3</v>
      </c>
      <c r="H213" s="422">
        <v>12161.52</v>
      </c>
      <c r="I213" s="422">
        <v>596155.1</v>
      </c>
      <c r="J213" s="422">
        <v>608316.62</v>
      </c>
      <c r="K213" s="424">
        <v>0.9</v>
      </c>
      <c r="L213" s="422">
        <v>2131456.5699999998</v>
      </c>
      <c r="M213" s="422">
        <v>509972.44</v>
      </c>
      <c r="N213" s="422">
        <v>230539.09</v>
      </c>
      <c r="O213" s="422">
        <v>93462.66</v>
      </c>
      <c r="P213" s="422">
        <v>72127.78</v>
      </c>
      <c r="Q213" s="422">
        <v>155346.06</v>
      </c>
      <c r="R213" s="422">
        <v>50959.65</v>
      </c>
      <c r="S213" s="422">
        <v>89308.29</v>
      </c>
      <c r="T213" s="422">
        <v>103723.65</v>
      </c>
      <c r="U213" s="422">
        <v>64371.56</v>
      </c>
      <c r="V213" s="422">
        <v>152064.65</v>
      </c>
      <c r="W213" s="422">
        <v>131659.74</v>
      </c>
      <c r="X213" s="422">
        <v>107165.52</v>
      </c>
      <c r="Y213" s="422">
        <v>3892157.66</v>
      </c>
      <c r="Z213" s="422">
        <v>59760</v>
      </c>
      <c r="AA213" s="422">
        <v>83906.25</v>
      </c>
      <c r="AB213" s="422">
        <v>228896.25</v>
      </c>
      <c r="AC213" s="422">
        <v>22822.5</v>
      </c>
      <c r="AD213" s="422">
        <v>191641.87</v>
      </c>
      <c r="AE213" s="422">
        <v>281670</v>
      </c>
      <c r="AF213" s="422">
        <v>1062588.75</v>
      </c>
      <c r="AG213" s="422">
        <v>719580</v>
      </c>
      <c r="AH213" s="422">
        <v>1821737.6414999999</v>
      </c>
      <c r="AI213" s="422">
        <v>4472603.2615</v>
      </c>
      <c r="AJ213" s="422">
        <v>720828.52</v>
      </c>
      <c r="AK213" s="422">
        <v>3751774.7415</v>
      </c>
      <c r="AL213" s="422">
        <v>4400520.4014999997</v>
      </c>
      <c r="AM213" s="422">
        <v>115353.23</v>
      </c>
      <c r="AN213" s="422">
        <v>115353.23</v>
      </c>
      <c r="AO213" s="422">
        <v>120217.52</v>
      </c>
      <c r="AP213" s="422">
        <v>120217.52</v>
      </c>
      <c r="AQ213" s="422">
        <v>694.89</v>
      </c>
      <c r="AR213" s="422">
        <v>694.89</v>
      </c>
      <c r="AS213" s="422">
        <v>694.89</v>
      </c>
      <c r="AT213" s="422">
        <v>694.89</v>
      </c>
      <c r="AU213" s="422">
        <v>1389.79</v>
      </c>
      <c r="AV213" s="422">
        <v>330771.92</v>
      </c>
      <c r="AW213" s="422">
        <v>138021.91</v>
      </c>
      <c r="AX213" s="422">
        <v>52332.56</v>
      </c>
      <c r="AY213" s="422">
        <v>996437.24</v>
      </c>
      <c r="AZ213" s="422">
        <v>9289115.4399999995</v>
      </c>
      <c r="BA213" s="422">
        <v>204159.27</v>
      </c>
      <c r="BB213" s="422">
        <v>7.29</v>
      </c>
      <c r="BC213" s="422">
        <v>138144.5</v>
      </c>
    </row>
    <row r="214" spans="1:55">
      <c r="A214" s="425" t="s">
        <v>3403</v>
      </c>
      <c r="B214" s="425" t="s">
        <v>6221</v>
      </c>
      <c r="C214">
        <v>788.03</v>
      </c>
      <c r="D214" s="422">
        <v>11448472.59</v>
      </c>
      <c r="E214" s="422">
        <v>11742665.189999999</v>
      </c>
      <c r="F214" s="423">
        <v>1.02569710480479</v>
      </c>
      <c r="G214">
        <v>4</v>
      </c>
      <c r="H214" s="422">
        <v>767.09</v>
      </c>
      <c r="I214" s="422">
        <v>4135451.89</v>
      </c>
      <c r="J214" s="422">
        <v>4136218.98</v>
      </c>
      <c r="K214" s="424">
        <v>0.9</v>
      </c>
      <c r="L214" s="422">
        <v>2611897.88</v>
      </c>
      <c r="M214" s="422">
        <v>640427.93000000005</v>
      </c>
      <c r="N214" s="422">
        <v>272489.3</v>
      </c>
      <c r="O214" s="422">
        <v>109202.46</v>
      </c>
      <c r="P214" s="422">
        <v>90292.81</v>
      </c>
      <c r="Q214" s="422">
        <v>186332.77</v>
      </c>
      <c r="R214" s="422">
        <v>59645.96</v>
      </c>
      <c r="S214" s="422">
        <v>105256.2</v>
      </c>
      <c r="T214" s="422">
        <v>120380.01</v>
      </c>
      <c r="U214" s="422">
        <v>75970.039999999994</v>
      </c>
      <c r="V214" s="422">
        <v>176483.79</v>
      </c>
      <c r="W214" s="422">
        <v>152802.18</v>
      </c>
      <c r="X214" s="422">
        <v>126302.22</v>
      </c>
      <c r="Y214" s="422">
        <v>4727483.55</v>
      </c>
      <c r="Z214" s="422">
        <v>70690.5</v>
      </c>
      <c r="AA214" s="422">
        <v>98503.75</v>
      </c>
      <c r="AB214" s="422">
        <v>268718.23</v>
      </c>
      <c r="AC214" s="422">
        <v>26793.02</v>
      </c>
      <c r="AD214" s="422">
        <v>224982.55</v>
      </c>
      <c r="AE214" s="422">
        <v>362227.35</v>
      </c>
      <c r="AF214" s="422">
        <v>1247451.49</v>
      </c>
      <c r="AG214" s="422">
        <v>844768.16</v>
      </c>
      <c r="AH214" s="422">
        <v>2265069.6557399998</v>
      </c>
      <c r="AI214" s="422">
        <v>5409204.7057400001</v>
      </c>
      <c r="AJ214" s="422">
        <v>846233.89</v>
      </c>
      <c r="AK214" s="422">
        <v>4562970.8157400005</v>
      </c>
      <c r="AL214" s="422">
        <v>5324581.3157400005</v>
      </c>
      <c r="AM214" s="422">
        <v>186927.83</v>
      </c>
      <c r="AN214" s="422">
        <v>186927.83</v>
      </c>
      <c r="AO214" s="422">
        <v>195266.61</v>
      </c>
      <c r="AP214" s="422">
        <v>195266.61</v>
      </c>
      <c r="AQ214" s="422">
        <v>4169.3900000000003</v>
      </c>
      <c r="AR214" s="422">
        <v>4169.3900000000003</v>
      </c>
      <c r="AS214" s="422">
        <v>4169.3900000000003</v>
      </c>
      <c r="AT214" s="422">
        <v>4169.3900000000003</v>
      </c>
      <c r="AU214" s="422">
        <v>4864.29</v>
      </c>
      <c r="AV214" s="422">
        <v>387753.64</v>
      </c>
      <c r="AW214" s="422">
        <v>161798.79</v>
      </c>
      <c r="AX214" s="422">
        <v>60924.47</v>
      </c>
      <c r="AY214" s="422">
        <v>1396407.63</v>
      </c>
      <c r="AZ214" s="422">
        <v>11448472.59</v>
      </c>
      <c r="BA214" s="422">
        <v>667486.81999999995</v>
      </c>
      <c r="BB214" s="422">
        <v>1.91</v>
      </c>
      <c r="BC214" s="422">
        <v>410460.5</v>
      </c>
    </row>
    <row r="215" spans="1:55">
      <c r="A215" s="425" t="s">
        <v>1772</v>
      </c>
      <c r="B215" s="425" t="s">
        <v>6222</v>
      </c>
      <c r="C215">
        <v>359.86</v>
      </c>
      <c r="D215" s="422">
        <v>4965125.75</v>
      </c>
      <c r="E215" s="422">
        <v>5209639.07</v>
      </c>
      <c r="F215" s="423">
        <v>1.04924614849886</v>
      </c>
      <c r="G215">
        <v>4</v>
      </c>
      <c r="H215" s="422">
        <v>332.68</v>
      </c>
      <c r="I215" s="422">
        <v>1382276.73</v>
      </c>
      <c r="J215" s="422">
        <v>1382609.41</v>
      </c>
      <c r="K215" s="424">
        <v>0.9</v>
      </c>
      <c r="L215" s="422">
        <v>1151544.98</v>
      </c>
      <c r="M215" s="422">
        <v>273623.89</v>
      </c>
      <c r="N215" s="422">
        <v>123000.18</v>
      </c>
      <c r="O215" s="422">
        <v>49747.31</v>
      </c>
      <c r="P215" s="422">
        <v>38679.06</v>
      </c>
      <c r="Q215" s="422">
        <v>81611.38</v>
      </c>
      <c r="R215" s="422">
        <v>27217.08</v>
      </c>
      <c r="S215" s="422">
        <v>47553.760000000002</v>
      </c>
      <c r="T215" s="422">
        <v>55268.81</v>
      </c>
      <c r="U215" s="422">
        <v>34505.47</v>
      </c>
      <c r="V215" s="422">
        <v>81027.149999999994</v>
      </c>
      <c r="W215" s="422">
        <v>70154.460000000006</v>
      </c>
      <c r="X215" s="422">
        <v>57062.16</v>
      </c>
      <c r="Y215" s="422">
        <v>2090995.69</v>
      </c>
      <c r="Z215" s="422">
        <v>32290.2</v>
      </c>
      <c r="AA215" s="422">
        <v>44982.5</v>
      </c>
      <c r="AB215" s="422">
        <v>122712.26</v>
      </c>
      <c r="AC215" s="422">
        <v>12235.24</v>
      </c>
      <c r="AD215" s="422">
        <v>102740.02</v>
      </c>
      <c r="AE215" s="422">
        <v>148611.66</v>
      </c>
      <c r="AF215" s="422">
        <v>569658.38</v>
      </c>
      <c r="AG215" s="422">
        <v>385769.92</v>
      </c>
      <c r="AH215" s="422">
        <v>973471.44287999999</v>
      </c>
      <c r="AI215" s="422">
        <v>2392471.6228800002</v>
      </c>
      <c r="AJ215" s="422">
        <v>386439.25</v>
      </c>
      <c r="AK215" s="422">
        <v>2006032.3728799999</v>
      </c>
      <c r="AL215" s="422">
        <v>2353827.69288</v>
      </c>
      <c r="AM215" s="422">
        <v>59066.41</v>
      </c>
      <c r="AN215" s="422">
        <v>59066.41</v>
      </c>
      <c r="AO215" s="422">
        <v>61846.01</v>
      </c>
      <c r="AP215" s="422">
        <v>61846.01</v>
      </c>
      <c r="AQ215" s="422">
        <v>0</v>
      </c>
      <c r="AR215" s="422">
        <v>0</v>
      </c>
      <c r="AS215" s="422">
        <v>0</v>
      </c>
      <c r="AT215" s="422">
        <v>0</v>
      </c>
      <c r="AU215" s="422">
        <v>0</v>
      </c>
      <c r="AV215" s="422">
        <v>177199.24</v>
      </c>
      <c r="AW215" s="422">
        <v>73940.31</v>
      </c>
      <c r="AX215" s="422">
        <v>27337.9</v>
      </c>
      <c r="AY215" s="422">
        <v>520302.29</v>
      </c>
      <c r="AZ215" s="422">
        <v>4965125.75</v>
      </c>
      <c r="BA215" s="422">
        <v>135397</v>
      </c>
      <c r="BB215" s="422">
        <v>0</v>
      </c>
      <c r="BC215" s="422">
        <v>111133.62</v>
      </c>
    </row>
    <row r="216" spans="1:55">
      <c r="A216" s="425" t="s">
        <v>1975</v>
      </c>
      <c r="B216" s="425" t="s">
        <v>6223</v>
      </c>
      <c r="C216">
        <v>562.87</v>
      </c>
      <c r="D216" s="422">
        <v>7495705.3600000003</v>
      </c>
      <c r="E216" s="422">
        <v>6909126.2800000003</v>
      </c>
      <c r="F216" s="423">
        <v>0.92174464552325996</v>
      </c>
      <c r="G216">
        <v>3</v>
      </c>
      <c r="H216" s="422">
        <v>9813.5400000000009</v>
      </c>
      <c r="I216" s="422">
        <v>1268905.18</v>
      </c>
      <c r="J216" s="422">
        <v>1278718.72</v>
      </c>
      <c r="K216" s="424">
        <v>0.9</v>
      </c>
      <c r="L216" s="422">
        <v>1731129.6</v>
      </c>
      <c r="M216" s="422">
        <v>423603</v>
      </c>
      <c r="N216" s="422">
        <v>193896.99</v>
      </c>
      <c r="O216" s="422">
        <v>77551.009999999995</v>
      </c>
      <c r="P216" s="422">
        <v>56739.18</v>
      </c>
      <c r="Q216" s="422">
        <v>132750.72</v>
      </c>
      <c r="R216" s="422">
        <v>42852.43</v>
      </c>
      <c r="S216" s="422">
        <v>75100.149999999994</v>
      </c>
      <c r="T216" s="422">
        <v>85553.09</v>
      </c>
      <c r="U216" s="422">
        <v>53932.93</v>
      </c>
      <c r="V216" s="422">
        <v>125425.59</v>
      </c>
      <c r="W216" s="422">
        <v>108595.26</v>
      </c>
      <c r="X216" s="422">
        <v>90116.46</v>
      </c>
      <c r="Y216" s="422">
        <v>3197246.41</v>
      </c>
      <c r="Z216" s="422">
        <v>50471.1</v>
      </c>
      <c r="AA216" s="422">
        <v>70358.75</v>
      </c>
      <c r="AB216" s="422">
        <v>191938.67</v>
      </c>
      <c r="AC216" s="422">
        <v>19137.580000000002</v>
      </c>
      <c r="AD216" s="422">
        <v>160699.38</v>
      </c>
      <c r="AE216" s="422">
        <v>255686.63</v>
      </c>
      <c r="AF216" s="422">
        <v>891023.21</v>
      </c>
      <c r="AG216" s="422">
        <v>603396.64</v>
      </c>
      <c r="AH216" s="422">
        <v>1450174.4484600001</v>
      </c>
      <c r="AI216" s="422">
        <v>3692886.4084600001</v>
      </c>
      <c r="AJ216" s="422">
        <v>604443.56999999995</v>
      </c>
      <c r="AK216" s="422">
        <v>3088442.8384600002</v>
      </c>
      <c r="AL216" s="422">
        <v>3632442.0484600002</v>
      </c>
      <c r="AM216" s="422">
        <v>47948.03</v>
      </c>
      <c r="AN216" s="422">
        <v>47948.03</v>
      </c>
      <c r="AO216" s="422">
        <v>49337.82</v>
      </c>
      <c r="AP216" s="422">
        <v>49337.82</v>
      </c>
      <c r="AQ216" s="422">
        <v>6254.09</v>
      </c>
      <c r="AR216" s="422">
        <v>6254.09</v>
      </c>
      <c r="AS216" s="422">
        <v>6948.99</v>
      </c>
      <c r="AT216" s="422">
        <v>6948.99</v>
      </c>
      <c r="AU216" s="422">
        <v>8338.7800000000007</v>
      </c>
      <c r="AV216" s="422">
        <v>277264.7</v>
      </c>
      <c r="AW216" s="422">
        <v>115694.83</v>
      </c>
      <c r="AX216" s="422">
        <v>43740.639999999999</v>
      </c>
      <c r="AY216" s="422">
        <v>666016.81000000006</v>
      </c>
      <c r="AZ216" s="422">
        <v>7495705.3600000003</v>
      </c>
      <c r="BA216" s="422">
        <v>124060.61</v>
      </c>
      <c r="BB216" s="422">
        <v>569.41</v>
      </c>
      <c r="BC216" s="422">
        <v>215443.65</v>
      </c>
    </row>
    <row r="217" spans="1:55">
      <c r="A217" s="425" t="s">
        <v>2127</v>
      </c>
      <c r="B217" s="425" t="s">
        <v>6224</v>
      </c>
      <c r="C217">
        <v>767.19</v>
      </c>
      <c r="D217" s="422">
        <v>10773318.07</v>
      </c>
      <c r="E217" s="422">
        <v>11541468.82</v>
      </c>
      <c r="F217" s="423">
        <v>1.07130122261395</v>
      </c>
      <c r="G217">
        <v>4</v>
      </c>
      <c r="H217" s="422">
        <v>721.85</v>
      </c>
      <c r="I217" s="422">
        <v>757613.65</v>
      </c>
      <c r="J217" s="422">
        <v>758335.5</v>
      </c>
      <c r="K217" s="424">
        <v>0.9</v>
      </c>
      <c r="L217" s="422">
        <v>2406142.71</v>
      </c>
      <c r="M217" s="422">
        <v>588092.30000000005</v>
      </c>
      <c r="N217" s="422">
        <v>264411.14</v>
      </c>
      <c r="O217" s="422">
        <v>106359.61</v>
      </c>
      <c r="P217" s="422">
        <v>83492.09</v>
      </c>
      <c r="Q217" s="422">
        <v>183567.7</v>
      </c>
      <c r="R217" s="422">
        <v>57908.7</v>
      </c>
      <c r="S217" s="422">
        <v>102356.58</v>
      </c>
      <c r="T217" s="422">
        <v>117351.58</v>
      </c>
      <c r="U217" s="422">
        <v>73940.31</v>
      </c>
      <c r="V217" s="422">
        <v>172043.95</v>
      </c>
      <c r="W217" s="422">
        <v>148958.1</v>
      </c>
      <c r="X217" s="422">
        <v>122822.82</v>
      </c>
      <c r="Y217" s="422">
        <v>4427447.59</v>
      </c>
      <c r="Z217" s="422">
        <v>68695.199999999997</v>
      </c>
      <c r="AA217" s="422">
        <v>95898.75</v>
      </c>
      <c r="AB217" s="422">
        <v>261611.79</v>
      </c>
      <c r="AC217" s="422">
        <v>26084.46</v>
      </c>
      <c r="AD217" s="422">
        <v>219032.74</v>
      </c>
      <c r="AE217" s="422">
        <v>349341.22</v>
      </c>
      <c r="AF217" s="422">
        <v>1214461.77</v>
      </c>
      <c r="AG217" s="422">
        <v>822427.68</v>
      </c>
      <c r="AH217" s="422">
        <v>2114031.7570199999</v>
      </c>
      <c r="AI217" s="422">
        <v>5171585.3670199998</v>
      </c>
      <c r="AJ217" s="422">
        <v>823854.65</v>
      </c>
      <c r="AK217" s="422">
        <v>4347730.7170200003</v>
      </c>
      <c r="AL217" s="422">
        <v>5089199.89702</v>
      </c>
      <c r="AM217" s="422">
        <v>111183.84</v>
      </c>
      <c r="AN217" s="422">
        <v>111183.84</v>
      </c>
      <c r="AO217" s="422">
        <v>116048.13</v>
      </c>
      <c r="AP217" s="422">
        <v>116048.13</v>
      </c>
      <c r="AQ217" s="422">
        <v>38914.339999999997</v>
      </c>
      <c r="AR217" s="422">
        <v>38914.339999999997</v>
      </c>
      <c r="AS217" s="422">
        <v>40304.14</v>
      </c>
      <c r="AT217" s="422">
        <v>40304.14</v>
      </c>
      <c r="AU217" s="422">
        <v>48642.93</v>
      </c>
      <c r="AV217" s="422">
        <v>378025.05</v>
      </c>
      <c r="AW217" s="422">
        <v>157739.32</v>
      </c>
      <c r="AX217" s="422">
        <v>59362.3</v>
      </c>
      <c r="AY217" s="422">
        <v>1256670.5</v>
      </c>
      <c r="AZ217" s="422">
        <v>10773318.07</v>
      </c>
      <c r="BA217" s="422">
        <v>153968.95000000001</v>
      </c>
      <c r="BB217" s="422">
        <v>28927.85</v>
      </c>
      <c r="BC217" s="422">
        <v>282723.52</v>
      </c>
    </row>
    <row r="218" spans="1:55">
      <c r="A218" s="425" t="s">
        <v>3379</v>
      </c>
      <c r="B218" s="425" t="s">
        <v>6225</v>
      </c>
      <c r="C218">
        <v>345.7</v>
      </c>
      <c r="D218" s="422">
        <v>4858559.08</v>
      </c>
      <c r="E218" s="422">
        <v>4375869.95</v>
      </c>
      <c r="F218" s="423">
        <v>0.90065179365895498</v>
      </c>
      <c r="G218">
        <v>3</v>
      </c>
      <c r="H218" s="422">
        <v>6360.93</v>
      </c>
      <c r="I218" s="422">
        <v>1041855.91</v>
      </c>
      <c r="J218" s="422">
        <v>1048216.84</v>
      </c>
      <c r="K218" s="424">
        <v>0.9</v>
      </c>
      <c r="L218" s="422">
        <v>1091402.3700000001</v>
      </c>
      <c r="M218" s="422">
        <v>263323.89</v>
      </c>
      <c r="N218" s="422">
        <v>118597.91</v>
      </c>
      <c r="O218" s="422">
        <v>47875.5</v>
      </c>
      <c r="P218" s="422">
        <v>36766.370000000003</v>
      </c>
      <c r="Q218" s="422">
        <v>81142.070000000007</v>
      </c>
      <c r="R218" s="422">
        <v>25479.82</v>
      </c>
      <c r="S218" s="422">
        <v>45813.99</v>
      </c>
      <c r="T218" s="422">
        <v>52997.49</v>
      </c>
      <c r="U218" s="422">
        <v>33055.660000000003</v>
      </c>
      <c r="V218" s="422">
        <v>77697.27</v>
      </c>
      <c r="W218" s="422">
        <v>67271.399999999994</v>
      </c>
      <c r="X218" s="422">
        <v>54974.52</v>
      </c>
      <c r="Y218" s="422">
        <v>1996398.26</v>
      </c>
      <c r="Z218" s="422">
        <v>30851.1</v>
      </c>
      <c r="AA218" s="422">
        <v>43212.5</v>
      </c>
      <c r="AB218" s="422">
        <v>117883.7</v>
      </c>
      <c r="AC218" s="422">
        <v>11753.8</v>
      </c>
      <c r="AD218" s="422">
        <v>197394.7</v>
      </c>
      <c r="AE218" s="422">
        <v>150108.63</v>
      </c>
      <c r="AF218" s="422">
        <v>547243.1</v>
      </c>
      <c r="AG218" s="422">
        <v>370590.4</v>
      </c>
      <c r="AH218" s="422">
        <v>930997.04460000002</v>
      </c>
      <c r="AI218" s="422">
        <v>2400034.9745999998</v>
      </c>
      <c r="AJ218" s="422">
        <v>371233.4</v>
      </c>
      <c r="AK218" s="422">
        <v>2028801.5745999999</v>
      </c>
      <c r="AL218" s="422">
        <v>2362911.6346</v>
      </c>
      <c r="AM218" s="422">
        <v>56286.81</v>
      </c>
      <c r="AN218" s="422">
        <v>56286.81</v>
      </c>
      <c r="AO218" s="422">
        <v>59066.41</v>
      </c>
      <c r="AP218" s="422">
        <v>59066.41</v>
      </c>
      <c r="AQ218" s="422">
        <v>0</v>
      </c>
      <c r="AR218" s="422">
        <v>0</v>
      </c>
      <c r="AS218" s="422">
        <v>0</v>
      </c>
      <c r="AT218" s="422">
        <v>0</v>
      </c>
      <c r="AU218" s="422">
        <v>694.89</v>
      </c>
      <c r="AV218" s="422">
        <v>170250.25</v>
      </c>
      <c r="AW218" s="422">
        <v>71040.69</v>
      </c>
      <c r="AX218" s="422">
        <v>26556.82</v>
      </c>
      <c r="AY218" s="422">
        <v>499249.09</v>
      </c>
      <c r="AZ218" s="422">
        <v>4858559.08</v>
      </c>
      <c r="BA218" s="422">
        <v>120291.47</v>
      </c>
      <c r="BB218" s="422">
        <v>0.63</v>
      </c>
      <c r="BC218" s="422">
        <v>122157.31</v>
      </c>
    </row>
    <row r="219" spans="1:55">
      <c r="A219" s="425" t="s">
        <v>3247</v>
      </c>
      <c r="B219" s="425" t="s">
        <v>6226</v>
      </c>
      <c r="C219">
        <v>474.46</v>
      </c>
      <c r="D219" s="422">
        <v>6747036.6200000001</v>
      </c>
      <c r="E219" s="422">
        <v>6167259.2999999998</v>
      </c>
      <c r="F219" s="423">
        <v>0.91406933848833904</v>
      </c>
      <c r="G219">
        <v>3</v>
      </c>
      <c r="H219" s="422">
        <v>8833.3700000000008</v>
      </c>
      <c r="I219" s="422">
        <v>1337565.17</v>
      </c>
      <c r="J219" s="422">
        <v>1346398.54</v>
      </c>
      <c r="K219" s="424">
        <v>0.9</v>
      </c>
      <c r="L219" s="422">
        <v>1503511.2</v>
      </c>
      <c r="M219" s="422">
        <v>375130.66</v>
      </c>
      <c r="N219" s="422">
        <v>163528.95999999999</v>
      </c>
      <c r="O219" s="422">
        <v>65487.1</v>
      </c>
      <c r="P219" s="422">
        <v>50733</v>
      </c>
      <c r="Q219" s="422">
        <v>115380.1</v>
      </c>
      <c r="R219" s="422">
        <v>35324.300000000003</v>
      </c>
      <c r="S219" s="422">
        <v>63501.67</v>
      </c>
      <c r="T219" s="422">
        <v>71925.16</v>
      </c>
      <c r="U219" s="422">
        <v>45234.07</v>
      </c>
      <c r="V219" s="422">
        <v>105446.29</v>
      </c>
      <c r="W219" s="422">
        <v>91296.9</v>
      </c>
      <c r="X219" s="422">
        <v>76198.86</v>
      </c>
      <c r="Y219" s="422">
        <v>2762698.27</v>
      </c>
      <c r="Z219" s="422">
        <v>42282</v>
      </c>
      <c r="AA219" s="422">
        <v>59307.5</v>
      </c>
      <c r="AB219" s="422">
        <v>161790.85999999999</v>
      </c>
      <c r="AC219" s="422">
        <v>16131.64</v>
      </c>
      <c r="AD219" s="422">
        <v>270916.65999999997</v>
      </c>
      <c r="AE219" s="422">
        <v>229722.08</v>
      </c>
      <c r="AF219" s="422">
        <v>751070.18</v>
      </c>
      <c r="AG219" s="422">
        <v>508621.12</v>
      </c>
      <c r="AH219" s="422">
        <v>1291491.29868</v>
      </c>
      <c r="AI219" s="422">
        <v>3331333.33868</v>
      </c>
      <c r="AJ219" s="422">
        <v>509503.61</v>
      </c>
      <c r="AK219" s="422">
        <v>2821829.7286800002</v>
      </c>
      <c r="AL219" s="422">
        <v>3280382.9686799999</v>
      </c>
      <c r="AM219" s="422">
        <v>80608.28</v>
      </c>
      <c r="AN219" s="422">
        <v>80608.28</v>
      </c>
      <c r="AO219" s="422">
        <v>84082.77</v>
      </c>
      <c r="AP219" s="422">
        <v>84082.77</v>
      </c>
      <c r="AQ219" s="422">
        <v>1389.79</v>
      </c>
      <c r="AR219" s="422">
        <v>1389.79</v>
      </c>
      <c r="AS219" s="422">
        <v>1389.79</v>
      </c>
      <c r="AT219" s="422">
        <v>1389.79</v>
      </c>
      <c r="AU219" s="422">
        <v>1389.79</v>
      </c>
      <c r="AV219" s="422">
        <v>233486.06</v>
      </c>
      <c r="AW219" s="422">
        <v>97427.23</v>
      </c>
      <c r="AX219" s="422">
        <v>36710.9</v>
      </c>
      <c r="AY219" s="422">
        <v>703955.24</v>
      </c>
      <c r="AZ219" s="422">
        <v>6747036.6200000001</v>
      </c>
      <c r="BA219" s="422">
        <v>152812.64000000001</v>
      </c>
      <c r="BB219" s="422">
        <v>87.03</v>
      </c>
      <c r="BC219" s="422">
        <v>162954.04</v>
      </c>
    </row>
    <row r="220" spans="1:55">
      <c r="A220" s="425" t="s">
        <v>3029</v>
      </c>
      <c r="B220" s="425" t="s">
        <v>6227</v>
      </c>
      <c r="C220">
        <v>409.78</v>
      </c>
      <c r="D220" s="422">
        <v>5711401.1900000004</v>
      </c>
      <c r="E220" s="422">
        <v>7143749.7699999996</v>
      </c>
      <c r="F220" s="423">
        <v>1.25078759700997</v>
      </c>
      <c r="G220">
        <v>4</v>
      </c>
      <c r="H220" s="422">
        <v>382.68</v>
      </c>
      <c r="I220" s="422">
        <v>443245.47</v>
      </c>
      <c r="J220" s="422">
        <v>443628.15</v>
      </c>
      <c r="K220" s="424">
        <v>0.9</v>
      </c>
      <c r="L220" s="422">
        <v>1305131.57</v>
      </c>
      <c r="M220" s="422">
        <v>317966.08000000002</v>
      </c>
      <c r="N220" s="422">
        <v>140369.66</v>
      </c>
      <c r="O220" s="422">
        <v>56195.78</v>
      </c>
      <c r="P220" s="422">
        <v>44314.97</v>
      </c>
      <c r="Q220" s="422">
        <v>95487.55</v>
      </c>
      <c r="R220" s="422">
        <v>30691.61</v>
      </c>
      <c r="S220" s="422">
        <v>54222.89</v>
      </c>
      <c r="T220" s="422">
        <v>62082.77</v>
      </c>
      <c r="U220" s="422">
        <v>39434.83</v>
      </c>
      <c r="V220" s="422">
        <v>91016.8</v>
      </c>
      <c r="W220" s="422">
        <v>78803.64</v>
      </c>
      <c r="X220" s="422">
        <v>65064.78</v>
      </c>
      <c r="Y220" s="422">
        <v>2380782.9300000002</v>
      </c>
      <c r="Z220" s="422">
        <v>36370.800000000003</v>
      </c>
      <c r="AA220" s="422">
        <v>51222.5</v>
      </c>
      <c r="AB220" s="422">
        <v>139734.98000000001</v>
      </c>
      <c r="AC220" s="422">
        <v>13932.52</v>
      </c>
      <c r="AD220" s="422">
        <v>116992.18</v>
      </c>
      <c r="AE220" s="422">
        <v>182790</v>
      </c>
      <c r="AF220" s="422">
        <v>648681.74</v>
      </c>
      <c r="AG220" s="422">
        <v>439284.16</v>
      </c>
      <c r="AH220" s="422">
        <v>1119530.92224</v>
      </c>
      <c r="AI220" s="422">
        <v>2748539.8022400001</v>
      </c>
      <c r="AJ220" s="422">
        <v>440046.35</v>
      </c>
      <c r="AK220" s="422">
        <v>2308493.45224</v>
      </c>
      <c r="AL220" s="422">
        <v>2704535.16224</v>
      </c>
      <c r="AM220" s="422">
        <v>70879.69</v>
      </c>
      <c r="AN220" s="422">
        <v>70879.69</v>
      </c>
      <c r="AO220" s="422">
        <v>74354.19</v>
      </c>
      <c r="AP220" s="422">
        <v>74354.19</v>
      </c>
      <c r="AQ220" s="422">
        <v>3474.49</v>
      </c>
      <c r="AR220" s="422">
        <v>3474.49</v>
      </c>
      <c r="AS220" s="422">
        <v>3474.49</v>
      </c>
      <c r="AT220" s="422">
        <v>3474.49</v>
      </c>
      <c r="AU220" s="422">
        <v>4864.29</v>
      </c>
      <c r="AV220" s="422">
        <v>201520.71</v>
      </c>
      <c r="AW220" s="422">
        <v>84088.98</v>
      </c>
      <c r="AX220" s="422">
        <v>31243.32</v>
      </c>
      <c r="AY220" s="422">
        <v>626083.02</v>
      </c>
      <c r="AZ220" s="422">
        <v>5711401.1900000004</v>
      </c>
      <c r="BA220" s="422">
        <v>166227.43</v>
      </c>
      <c r="BB220" s="422">
        <v>7.99</v>
      </c>
      <c r="BC220" s="422">
        <v>169431.67</v>
      </c>
    </row>
    <row r="221" spans="1:55">
      <c r="A221" s="425" t="s">
        <v>3113</v>
      </c>
      <c r="B221" s="425" t="s">
        <v>6228</v>
      </c>
      <c r="C221">
        <v>230.28</v>
      </c>
      <c r="D221" s="422">
        <v>3022099.9</v>
      </c>
      <c r="E221" s="422">
        <v>4176439.58</v>
      </c>
      <c r="F221" s="423">
        <v>1.3819660892083701</v>
      </c>
      <c r="G221">
        <v>4</v>
      </c>
      <c r="H221" s="422">
        <v>202.49</v>
      </c>
      <c r="I221" s="422">
        <v>142999</v>
      </c>
      <c r="J221" s="422">
        <v>143201.49</v>
      </c>
      <c r="K221" s="424">
        <v>0.9</v>
      </c>
      <c r="L221" s="422">
        <v>705344.74</v>
      </c>
      <c r="M221" s="422">
        <v>169945.54</v>
      </c>
      <c r="N221" s="422">
        <v>78626.17</v>
      </c>
      <c r="O221" s="422">
        <v>31443.19</v>
      </c>
      <c r="P221" s="422">
        <v>22874.04</v>
      </c>
      <c r="Q221" s="422">
        <v>53129.68</v>
      </c>
      <c r="R221" s="422">
        <v>16793.52</v>
      </c>
      <c r="S221" s="422">
        <v>30446.01</v>
      </c>
      <c r="T221" s="422">
        <v>34826.92</v>
      </c>
      <c r="U221" s="422">
        <v>21457.18</v>
      </c>
      <c r="V221" s="422">
        <v>51058.2</v>
      </c>
      <c r="W221" s="422">
        <v>44206.92</v>
      </c>
      <c r="X221" s="422">
        <v>36533.699999999997</v>
      </c>
      <c r="Y221" s="422">
        <v>1296685.81</v>
      </c>
      <c r="Z221" s="422">
        <v>20560.5</v>
      </c>
      <c r="AA221" s="422">
        <v>28785</v>
      </c>
      <c r="AB221" s="422">
        <v>78525.48</v>
      </c>
      <c r="AC221" s="422">
        <v>7829.52</v>
      </c>
      <c r="AD221" s="422">
        <v>65744.929999999993</v>
      </c>
      <c r="AE221" s="422">
        <v>99525.27</v>
      </c>
      <c r="AF221" s="422">
        <v>364533.24</v>
      </c>
      <c r="AG221" s="422">
        <v>246860.16</v>
      </c>
      <c r="AH221" s="422">
        <v>583537.56024000002</v>
      </c>
      <c r="AI221" s="422">
        <v>1495901.6602400001</v>
      </c>
      <c r="AJ221" s="422">
        <v>247288.48</v>
      </c>
      <c r="AK221" s="422">
        <v>1248613.1802399999</v>
      </c>
      <c r="AL221" s="422">
        <v>1471172.81024</v>
      </c>
      <c r="AM221" s="422">
        <v>18067.37</v>
      </c>
      <c r="AN221" s="422">
        <v>18067.37</v>
      </c>
      <c r="AO221" s="422">
        <v>19457.169999999998</v>
      </c>
      <c r="AP221" s="422">
        <v>19457.169999999998</v>
      </c>
      <c r="AQ221" s="422">
        <v>0</v>
      </c>
      <c r="AR221" s="422">
        <v>0</v>
      </c>
      <c r="AS221" s="422">
        <v>0</v>
      </c>
      <c r="AT221" s="422">
        <v>0</v>
      </c>
      <c r="AU221" s="422">
        <v>694.89</v>
      </c>
      <c r="AV221" s="422">
        <v>113268.53</v>
      </c>
      <c r="AW221" s="422">
        <v>47263.8</v>
      </c>
      <c r="AX221" s="422">
        <v>17964.900000000001</v>
      </c>
      <c r="AY221" s="422">
        <v>254241.2</v>
      </c>
      <c r="AZ221" s="422">
        <v>3022099.9</v>
      </c>
      <c r="BA221" s="422">
        <v>24505.61</v>
      </c>
      <c r="BB221" s="422">
        <v>0.1</v>
      </c>
      <c r="BC221" s="422">
        <v>71112.31</v>
      </c>
    </row>
    <row r="222" spans="1:55">
      <c r="A222" s="425" t="s">
        <v>2121</v>
      </c>
      <c r="B222" s="425" t="s">
        <v>6229</v>
      </c>
      <c r="C222">
        <v>3440</v>
      </c>
      <c r="D222" s="422">
        <v>55057166.560000002</v>
      </c>
      <c r="E222" s="422">
        <v>38666800.960000001</v>
      </c>
      <c r="F222" s="423">
        <v>0.70230277683944797</v>
      </c>
      <c r="G222">
        <v>1</v>
      </c>
      <c r="H222" s="422">
        <v>1483161.27</v>
      </c>
      <c r="I222" s="422">
        <v>26397442.940000001</v>
      </c>
      <c r="J222" s="422">
        <v>27880604.210000001</v>
      </c>
      <c r="K222" s="424">
        <v>0.9</v>
      </c>
      <c r="L222" s="422">
        <v>11863418.24</v>
      </c>
      <c r="M222" s="422">
        <v>2881277.87</v>
      </c>
      <c r="N222" s="422">
        <v>1188652.6499999999</v>
      </c>
      <c r="O222" s="422">
        <v>481772.24</v>
      </c>
      <c r="P222" s="422">
        <v>441466.9</v>
      </c>
      <c r="Q222" s="422">
        <v>809848.89</v>
      </c>
      <c r="R222" s="422">
        <v>264642.75</v>
      </c>
      <c r="S222" s="422">
        <v>460749.61</v>
      </c>
      <c r="T222" s="422">
        <v>532246.22</v>
      </c>
      <c r="U222" s="422">
        <v>332006.49</v>
      </c>
      <c r="V222" s="422">
        <v>780302.58</v>
      </c>
      <c r="W222" s="422">
        <v>675597.06</v>
      </c>
      <c r="X222" s="422">
        <v>552876.66</v>
      </c>
      <c r="Y222" s="422">
        <v>21264858.16</v>
      </c>
      <c r="Z222" s="422">
        <v>307147.5</v>
      </c>
      <c r="AA222" s="422">
        <v>430000</v>
      </c>
      <c r="AB222" s="422">
        <v>1173040</v>
      </c>
      <c r="AC222" s="422">
        <v>116960</v>
      </c>
      <c r="AD222" s="422">
        <v>1964240</v>
      </c>
      <c r="AE222" s="422">
        <v>1528064.75</v>
      </c>
      <c r="AF222" s="422">
        <v>5445520</v>
      </c>
      <c r="AG222" s="422">
        <v>3687680</v>
      </c>
      <c r="AH222" s="422">
        <v>10914281.454</v>
      </c>
      <c r="AI222" s="422">
        <v>25566933.704</v>
      </c>
      <c r="AJ222" s="422">
        <v>3694078.4</v>
      </c>
      <c r="AK222" s="422">
        <v>21872855.304000001</v>
      </c>
      <c r="AL222" s="422">
        <v>25197525.864</v>
      </c>
      <c r="AM222" s="422">
        <v>1166735.42</v>
      </c>
      <c r="AN222" s="422">
        <v>1166735.42</v>
      </c>
      <c r="AO222" s="422">
        <v>1215378.3500000001</v>
      </c>
      <c r="AP222" s="422">
        <v>1215378.3500000001</v>
      </c>
      <c r="AQ222" s="422">
        <v>217503.38</v>
      </c>
      <c r="AR222" s="422">
        <v>217503.38</v>
      </c>
      <c r="AS222" s="422">
        <v>226537.07</v>
      </c>
      <c r="AT222" s="422">
        <v>226537.07</v>
      </c>
      <c r="AU222" s="422">
        <v>271705.5</v>
      </c>
      <c r="AV222" s="422">
        <v>1694858.66</v>
      </c>
      <c r="AW222" s="422">
        <v>707217.31</v>
      </c>
      <c r="AX222" s="422">
        <v>268692.55</v>
      </c>
      <c r="AY222" s="422">
        <v>8594782.4600000009</v>
      </c>
      <c r="AZ222" s="422">
        <v>55057166.560000002</v>
      </c>
      <c r="BA222" s="422">
        <v>7309089.0300000003</v>
      </c>
      <c r="BB222" s="422">
        <v>221821.29</v>
      </c>
      <c r="BC222" s="422">
        <v>2108764</v>
      </c>
    </row>
    <row r="223" spans="1:55">
      <c r="A223" s="425" t="s">
        <v>2877</v>
      </c>
      <c r="B223" s="425" t="s">
        <v>6230</v>
      </c>
      <c r="C223">
        <v>397.25</v>
      </c>
      <c r="D223" s="422">
        <v>5720733.4500000002</v>
      </c>
      <c r="E223" s="422">
        <v>4250386.01</v>
      </c>
      <c r="F223" s="423">
        <v>0.74297920837405895</v>
      </c>
      <c r="G223">
        <v>1</v>
      </c>
      <c r="H223" s="422">
        <v>62718.86</v>
      </c>
      <c r="I223" s="422">
        <v>1942825.65</v>
      </c>
      <c r="J223" s="422">
        <v>2005544.51</v>
      </c>
      <c r="K223" s="424">
        <v>0.9</v>
      </c>
      <c r="L223" s="422">
        <v>1274289.3999999999</v>
      </c>
      <c r="M223" s="422">
        <v>319626.87</v>
      </c>
      <c r="N223" s="422">
        <v>137459.07</v>
      </c>
      <c r="O223" s="422">
        <v>53873.58</v>
      </c>
      <c r="P223" s="422">
        <v>43362.9</v>
      </c>
      <c r="Q223" s="422">
        <v>95696.8</v>
      </c>
      <c r="R223" s="422">
        <v>30112.52</v>
      </c>
      <c r="S223" s="422">
        <v>53063.040000000001</v>
      </c>
      <c r="T223" s="422">
        <v>59054.34</v>
      </c>
      <c r="U223" s="422">
        <v>37985.019999999997</v>
      </c>
      <c r="V223" s="422">
        <v>86576.95</v>
      </c>
      <c r="W223" s="422">
        <v>74959.56</v>
      </c>
      <c r="X223" s="422">
        <v>63673.02</v>
      </c>
      <c r="Y223" s="422">
        <v>2329733.0699999998</v>
      </c>
      <c r="Z223" s="422">
        <v>35662.5</v>
      </c>
      <c r="AA223" s="422">
        <v>49656.25</v>
      </c>
      <c r="AB223" s="422">
        <v>135462.25</v>
      </c>
      <c r="AC223" s="422">
        <v>13506.5</v>
      </c>
      <c r="AD223" s="422">
        <v>226829.75</v>
      </c>
      <c r="AE223" s="422">
        <v>195633.25</v>
      </c>
      <c r="AF223" s="422">
        <v>628846.75</v>
      </c>
      <c r="AG223" s="422">
        <v>425852</v>
      </c>
      <c r="AH223" s="422">
        <v>1098128.0475000001</v>
      </c>
      <c r="AI223" s="422">
        <v>2809577.2974999999</v>
      </c>
      <c r="AJ223" s="422">
        <v>426590.88</v>
      </c>
      <c r="AK223" s="422">
        <v>2382986.4175</v>
      </c>
      <c r="AL223" s="422">
        <v>2766918.2075</v>
      </c>
      <c r="AM223" s="422">
        <v>64625.599999999999</v>
      </c>
      <c r="AN223" s="422">
        <v>64625.599999999999</v>
      </c>
      <c r="AO223" s="422">
        <v>67405.2</v>
      </c>
      <c r="AP223" s="422">
        <v>67405.2</v>
      </c>
      <c r="AQ223" s="422">
        <v>9728.58</v>
      </c>
      <c r="AR223" s="422">
        <v>9728.58</v>
      </c>
      <c r="AS223" s="422">
        <v>10423.48</v>
      </c>
      <c r="AT223" s="422">
        <v>10423.48</v>
      </c>
      <c r="AU223" s="422">
        <v>12508.18</v>
      </c>
      <c r="AV223" s="422">
        <v>195266.61</v>
      </c>
      <c r="AW223" s="422">
        <v>81479.320000000007</v>
      </c>
      <c r="AX223" s="422">
        <v>30462.23</v>
      </c>
      <c r="AY223" s="422">
        <v>624082.06000000006</v>
      </c>
      <c r="AZ223" s="422">
        <v>5720733.4500000002</v>
      </c>
      <c r="BA223" s="422">
        <v>133132.24</v>
      </c>
      <c r="BB223" s="422">
        <v>3221.5</v>
      </c>
      <c r="BC223" s="422">
        <v>181398.58</v>
      </c>
    </row>
    <row r="224" spans="1:55">
      <c r="A224" s="425" t="s">
        <v>1892</v>
      </c>
      <c r="B224" s="425" t="s">
        <v>6231</v>
      </c>
      <c r="C224">
        <v>729.46</v>
      </c>
      <c r="D224" s="422">
        <v>10130787.51</v>
      </c>
      <c r="E224" s="422">
        <v>8217890.2999999998</v>
      </c>
      <c r="F224" s="423">
        <v>0.81117981123266103</v>
      </c>
      <c r="G224">
        <v>2</v>
      </c>
      <c r="H224" s="422">
        <v>34400.1</v>
      </c>
      <c r="I224" s="422">
        <v>2746253.56</v>
      </c>
      <c r="J224" s="422">
        <v>2780653.66</v>
      </c>
      <c r="K224" s="424">
        <v>0.9</v>
      </c>
      <c r="L224" s="422">
        <v>2292019.86</v>
      </c>
      <c r="M224" s="422">
        <v>562522.41</v>
      </c>
      <c r="N224" s="422">
        <v>251584.46</v>
      </c>
      <c r="O224" s="422">
        <v>100986.3</v>
      </c>
      <c r="P224" s="422">
        <v>75872.639999999999</v>
      </c>
      <c r="Q224" s="422">
        <v>171517.98</v>
      </c>
      <c r="R224" s="422">
        <v>55592.35</v>
      </c>
      <c r="S224" s="422">
        <v>97137.27</v>
      </c>
      <c r="T224" s="422">
        <v>111294.72</v>
      </c>
      <c r="U224" s="422">
        <v>70170.8</v>
      </c>
      <c r="V224" s="422">
        <v>163164.26</v>
      </c>
      <c r="W224" s="422">
        <v>141269.94</v>
      </c>
      <c r="X224" s="422">
        <v>116559.9</v>
      </c>
      <c r="Y224" s="422">
        <v>4209692.8899999997</v>
      </c>
      <c r="Z224" s="422">
        <v>65261.7</v>
      </c>
      <c r="AA224" s="422">
        <v>91182.5</v>
      </c>
      <c r="AB224" s="422">
        <v>248745.86</v>
      </c>
      <c r="AC224" s="422">
        <v>24801.64</v>
      </c>
      <c r="AD224" s="422">
        <v>416521.66</v>
      </c>
      <c r="AE224" s="422">
        <v>333297.40999999997</v>
      </c>
      <c r="AF224" s="422">
        <v>1154735.18</v>
      </c>
      <c r="AG224" s="422">
        <v>781981.12</v>
      </c>
      <c r="AH224" s="422">
        <v>1930431.42768</v>
      </c>
      <c r="AI224" s="422">
        <v>5046958.49768</v>
      </c>
      <c r="AJ224" s="422">
        <v>783337.91</v>
      </c>
      <c r="AK224" s="422">
        <v>4263620.5876799999</v>
      </c>
      <c r="AL224" s="422">
        <v>4968624.6976800002</v>
      </c>
      <c r="AM224" s="422">
        <v>94506.26</v>
      </c>
      <c r="AN224" s="422">
        <v>94506.26</v>
      </c>
      <c r="AO224" s="422">
        <v>98675.65</v>
      </c>
      <c r="AP224" s="422">
        <v>98675.65</v>
      </c>
      <c r="AQ224" s="422">
        <v>0</v>
      </c>
      <c r="AR224" s="422">
        <v>0</v>
      </c>
      <c r="AS224" s="422">
        <v>0</v>
      </c>
      <c r="AT224" s="422">
        <v>0</v>
      </c>
      <c r="AU224" s="422">
        <v>694.89</v>
      </c>
      <c r="AV224" s="422">
        <v>359262.78</v>
      </c>
      <c r="AW224" s="422">
        <v>149910.35</v>
      </c>
      <c r="AX224" s="422">
        <v>56237.97</v>
      </c>
      <c r="AY224" s="422">
        <v>952469.81</v>
      </c>
      <c r="AZ224" s="422">
        <v>10130787.51</v>
      </c>
      <c r="BA224" s="422">
        <v>232273.43</v>
      </c>
      <c r="BB224" s="422">
        <v>0</v>
      </c>
      <c r="BC224" s="422">
        <v>240570.19</v>
      </c>
    </row>
    <row r="225" spans="1:55">
      <c r="A225" s="425" t="s">
        <v>2461</v>
      </c>
      <c r="B225" s="425" t="s">
        <v>6232</v>
      </c>
      <c r="C225">
        <v>743.28</v>
      </c>
      <c r="D225" s="422">
        <v>10501003.039999999</v>
      </c>
      <c r="E225" s="422">
        <v>8149667.1399999997</v>
      </c>
      <c r="F225" s="423">
        <v>0.77608463772047498</v>
      </c>
      <c r="G225">
        <v>2</v>
      </c>
      <c r="H225" s="422">
        <v>50324.41</v>
      </c>
      <c r="I225" s="422">
        <v>2794439.93</v>
      </c>
      <c r="J225" s="422">
        <v>2844764.34</v>
      </c>
      <c r="K225" s="424">
        <v>0.9</v>
      </c>
      <c r="L225" s="422">
        <v>2352995.5099999998</v>
      </c>
      <c r="M225" s="422">
        <v>573802.43999999994</v>
      </c>
      <c r="N225" s="422">
        <v>255986.73</v>
      </c>
      <c r="O225" s="422">
        <v>102858.12</v>
      </c>
      <c r="P225" s="422">
        <v>79437.61</v>
      </c>
      <c r="Q225" s="422">
        <v>175577.9</v>
      </c>
      <c r="R225" s="422">
        <v>56171.43</v>
      </c>
      <c r="S225" s="422">
        <v>98877.04</v>
      </c>
      <c r="T225" s="422">
        <v>113566.05</v>
      </c>
      <c r="U225" s="422">
        <v>71330.649999999994</v>
      </c>
      <c r="V225" s="422">
        <v>166494.15</v>
      </c>
      <c r="W225" s="422">
        <v>144153</v>
      </c>
      <c r="X225" s="422">
        <v>118647.54</v>
      </c>
      <c r="Y225" s="422">
        <v>4309898.17</v>
      </c>
      <c r="Z225" s="422">
        <v>66625.2</v>
      </c>
      <c r="AA225" s="422">
        <v>92910</v>
      </c>
      <c r="AB225" s="422">
        <v>253458.48</v>
      </c>
      <c r="AC225" s="422">
        <v>25271.52</v>
      </c>
      <c r="AD225" s="422">
        <v>424412.88</v>
      </c>
      <c r="AE225" s="422">
        <v>334205.7</v>
      </c>
      <c r="AF225" s="422">
        <v>1176612.24</v>
      </c>
      <c r="AG225" s="422">
        <v>796796.16</v>
      </c>
      <c r="AH225" s="422">
        <v>2012362.9772399999</v>
      </c>
      <c r="AI225" s="422">
        <v>5182655.1572399996</v>
      </c>
      <c r="AJ225" s="422">
        <v>798178.66</v>
      </c>
      <c r="AK225" s="422">
        <v>4384476.4972400004</v>
      </c>
      <c r="AL225" s="422">
        <v>5102837.2872400004</v>
      </c>
      <c r="AM225" s="422">
        <v>109099.14</v>
      </c>
      <c r="AN225" s="422">
        <v>109099.14</v>
      </c>
      <c r="AO225" s="422">
        <v>113963.43</v>
      </c>
      <c r="AP225" s="422">
        <v>113963.43</v>
      </c>
      <c r="AQ225" s="422">
        <v>12508.18</v>
      </c>
      <c r="AR225" s="422">
        <v>12508.18</v>
      </c>
      <c r="AS225" s="422">
        <v>12508.18</v>
      </c>
      <c r="AT225" s="422">
        <v>12508.18</v>
      </c>
      <c r="AU225" s="422">
        <v>15287.77</v>
      </c>
      <c r="AV225" s="422">
        <v>366211.77</v>
      </c>
      <c r="AW225" s="422">
        <v>152809.97</v>
      </c>
      <c r="AX225" s="422">
        <v>57800.14</v>
      </c>
      <c r="AY225" s="422">
        <v>1088267.51</v>
      </c>
      <c r="AZ225" s="422">
        <v>10501003.039999999</v>
      </c>
      <c r="BA225" s="422">
        <v>236537.66</v>
      </c>
      <c r="BB225" s="422">
        <v>3826.47</v>
      </c>
      <c r="BC225" s="422">
        <v>291333.65999999997</v>
      </c>
    </row>
    <row r="226" spans="1:55">
      <c r="A226" s="425" t="s">
        <v>2833</v>
      </c>
      <c r="B226" s="425" t="s">
        <v>6233</v>
      </c>
      <c r="C226">
        <v>283.7</v>
      </c>
      <c r="D226" s="422">
        <v>3806683.95</v>
      </c>
      <c r="E226" s="422">
        <v>4056921.66</v>
      </c>
      <c r="F226" s="423">
        <v>1.0657364029393599</v>
      </c>
      <c r="G226">
        <v>4</v>
      </c>
      <c r="H226" s="422">
        <v>255.06</v>
      </c>
      <c r="I226" s="422">
        <v>1133032.31</v>
      </c>
      <c r="J226" s="422">
        <v>1133287.3700000001</v>
      </c>
      <c r="K226" s="424">
        <v>0.9</v>
      </c>
      <c r="L226" s="422">
        <v>882569.82</v>
      </c>
      <c r="M226" s="422">
        <v>216371.8</v>
      </c>
      <c r="N226" s="422">
        <v>97000.56</v>
      </c>
      <c r="O226" s="422">
        <v>38446.18</v>
      </c>
      <c r="P226" s="422">
        <v>28965</v>
      </c>
      <c r="Q226" s="422">
        <v>66084.149999999994</v>
      </c>
      <c r="R226" s="422">
        <v>20847.13</v>
      </c>
      <c r="S226" s="422">
        <v>37405.089999999997</v>
      </c>
      <c r="T226" s="422">
        <v>42397.99</v>
      </c>
      <c r="U226" s="422">
        <v>26966.46</v>
      </c>
      <c r="V226" s="422">
        <v>62157.81</v>
      </c>
      <c r="W226" s="422">
        <v>53817.120000000003</v>
      </c>
      <c r="X226" s="422">
        <v>44884.26</v>
      </c>
      <c r="Y226" s="422">
        <v>1617913.37</v>
      </c>
      <c r="Z226" s="422">
        <v>25361.1</v>
      </c>
      <c r="AA226" s="422">
        <v>35462.5</v>
      </c>
      <c r="AB226" s="422">
        <v>96741.7</v>
      </c>
      <c r="AC226" s="422">
        <v>9645.7999999999993</v>
      </c>
      <c r="AD226" s="422">
        <v>80996.34</v>
      </c>
      <c r="AE226" s="422">
        <v>129468.11</v>
      </c>
      <c r="AF226" s="422">
        <v>449097.1</v>
      </c>
      <c r="AG226" s="422">
        <v>304126.40000000002</v>
      </c>
      <c r="AH226" s="422">
        <v>737868.49560000002</v>
      </c>
      <c r="AI226" s="422">
        <v>1868767.5456000001</v>
      </c>
      <c r="AJ226" s="422">
        <v>304654.08000000002</v>
      </c>
      <c r="AK226" s="422">
        <v>1564113.4656</v>
      </c>
      <c r="AL226" s="422">
        <v>1838302.1355999999</v>
      </c>
      <c r="AM226" s="422">
        <v>31965.35</v>
      </c>
      <c r="AN226" s="422">
        <v>31965.35</v>
      </c>
      <c r="AO226" s="422">
        <v>33355.15</v>
      </c>
      <c r="AP226" s="422">
        <v>33355.15</v>
      </c>
      <c r="AQ226" s="422">
        <v>0</v>
      </c>
      <c r="AR226" s="422">
        <v>0</v>
      </c>
      <c r="AS226" s="422">
        <v>0</v>
      </c>
      <c r="AT226" s="422">
        <v>0</v>
      </c>
      <c r="AU226" s="422">
        <v>0</v>
      </c>
      <c r="AV226" s="422">
        <v>139674.69</v>
      </c>
      <c r="AW226" s="422">
        <v>58282.36</v>
      </c>
      <c r="AX226" s="422">
        <v>21870.32</v>
      </c>
      <c r="AY226" s="422">
        <v>350468.37</v>
      </c>
      <c r="AZ226" s="422">
        <v>3806683.95</v>
      </c>
      <c r="BA226" s="422">
        <v>68515.11</v>
      </c>
      <c r="BB226" s="422">
        <v>0</v>
      </c>
      <c r="BC226" s="422">
        <v>122268.44</v>
      </c>
    </row>
    <row r="227" spans="1:55">
      <c r="A227" s="426"/>
      <c r="B227" s="426" t="s">
        <v>6234</v>
      </c>
      <c r="C227">
        <v>15.32</v>
      </c>
      <c r="D227" s="422">
        <v>233003.99</v>
      </c>
      <c r="E227" s="422">
        <v>137509.44</v>
      </c>
      <c r="F227" s="423">
        <v>0.59015916422718795</v>
      </c>
      <c r="G227">
        <v>1</v>
      </c>
      <c r="H227" s="422">
        <v>15515.14</v>
      </c>
      <c r="I227" s="422">
        <v>114209.05</v>
      </c>
      <c r="J227" s="422">
        <v>129724.19</v>
      </c>
      <c r="K227" s="424">
        <v>0.91332000000000002</v>
      </c>
      <c r="L227" s="422">
        <v>51862.42</v>
      </c>
      <c r="M227" s="422">
        <v>17285.740000000002</v>
      </c>
      <c r="N227" s="422">
        <v>5418.46</v>
      </c>
      <c r="O227" s="422">
        <v>1548.13</v>
      </c>
      <c r="P227" s="422">
        <v>1652.79</v>
      </c>
      <c r="Q227" s="422">
        <v>4923.37</v>
      </c>
      <c r="R227" s="422">
        <v>1175.31</v>
      </c>
      <c r="S227" s="422">
        <v>2059.77</v>
      </c>
      <c r="T227" s="422">
        <v>1536.62</v>
      </c>
      <c r="U227" s="422">
        <v>1471.26</v>
      </c>
      <c r="V227" s="422">
        <v>2252.77</v>
      </c>
      <c r="W227" s="422">
        <v>1950.48</v>
      </c>
      <c r="X227" s="422">
        <v>2471.62</v>
      </c>
      <c r="Y227" s="422">
        <v>95608.74</v>
      </c>
      <c r="Z227" s="422">
        <v>1378.8</v>
      </c>
      <c r="AA227" s="422">
        <v>1915</v>
      </c>
      <c r="AB227" s="422">
        <v>5224.12</v>
      </c>
      <c r="AC227" s="422">
        <v>520.88</v>
      </c>
      <c r="AD227" s="422">
        <v>8747.7199999999993</v>
      </c>
      <c r="AE227" s="422">
        <v>15243.4</v>
      </c>
      <c r="AF227" s="422">
        <v>24251.56</v>
      </c>
      <c r="AG227" s="422">
        <v>16423.04</v>
      </c>
      <c r="AH227" s="422">
        <v>43046.734559999997</v>
      </c>
      <c r="AI227" s="422">
        <v>116751.25456</v>
      </c>
      <c r="AJ227" s="422">
        <v>16451.53</v>
      </c>
      <c r="AK227" s="422">
        <v>100299.72456</v>
      </c>
      <c r="AL227" s="422">
        <v>115325.23456</v>
      </c>
      <c r="AM227" s="422">
        <v>2820.73</v>
      </c>
      <c r="AN227" s="422">
        <v>2820.73</v>
      </c>
      <c r="AO227" s="422">
        <v>2820.73</v>
      </c>
      <c r="AP227" s="422">
        <v>2820.73</v>
      </c>
      <c r="AQ227" s="422">
        <v>0</v>
      </c>
      <c r="AR227" s="422">
        <v>0</v>
      </c>
      <c r="AS227" s="422">
        <v>0</v>
      </c>
      <c r="AT227" s="422">
        <v>0</v>
      </c>
      <c r="AU227" s="422">
        <v>0</v>
      </c>
      <c r="AV227" s="422">
        <v>7051.83</v>
      </c>
      <c r="AW227" s="422">
        <v>2942.53</v>
      </c>
      <c r="AX227" s="422">
        <v>792.64</v>
      </c>
      <c r="AY227" s="422">
        <v>22069.919999999998</v>
      </c>
      <c r="AZ227" s="422">
        <v>233003.99</v>
      </c>
      <c r="BA227" s="422">
        <v>11033.44</v>
      </c>
      <c r="BB227" s="422">
        <v>0</v>
      </c>
      <c r="BC227" s="422">
        <v>6700.43</v>
      </c>
    </row>
    <row r="228" spans="1:55">
      <c r="A228" s="425"/>
      <c r="B228" s="425" t="s">
        <v>6235</v>
      </c>
      <c r="C228">
        <v>98</v>
      </c>
      <c r="D228" s="422">
        <v>1517125.27</v>
      </c>
      <c r="E228" s="422">
        <v>998118.29</v>
      </c>
      <c r="F228" s="423">
        <v>0.65790103805996203</v>
      </c>
      <c r="G228">
        <v>1</v>
      </c>
      <c r="H228" s="422">
        <v>65549.929999999993</v>
      </c>
      <c r="I228" s="422">
        <v>846405.77</v>
      </c>
      <c r="J228" s="422">
        <v>911955.7</v>
      </c>
      <c r="K228" s="424">
        <v>0.91332000000000002</v>
      </c>
      <c r="L228" s="422">
        <v>325805.39</v>
      </c>
      <c r="M228" s="422">
        <v>103957.88</v>
      </c>
      <c r="N228" s="422">
        <v>37295.21</v>
      </c>
      <c r="O228" s="422">
        <v>12173.71</v>
      </c>
      <c r="P228" s="422">
        <v>10922.28</v>
      </c>
      <c r="Q228" s="422">
        <v>30722.33</v>
      </c>
      <c r="R228" s="422">
        <v>7051.88</v>
      </c>
      <c r="S228" s="422">
        <v>14124.16</v>
      </c>
      <c r="T228" s="422">
        <v>12292.99</v>
      </c>
      <c r="U228" s="422">
        <v>9416.11</v>
      </c>
      <c r="V228" s="422">
        <v>18022.21</v>
      </c>
      <c r="W228" s="422">
        <v>15603.88</v>
      </c>
      <c r="X228" s="422">
        <v>16948.29</v>
      </c>
      <c r="Y228" s="422">
        <v>614336.31999999995</v>
      </c>
      <c r="Z228" s="422">
        <v>8820</v>
      </c>
      <c r="AA228" s="422">
        <v>12250</v>
      </c>
      <c r="AB228" s="422">
        <v>33418</v>
      </c>
      <c r="AC228" s="422">
        <v>3332</v>
      </c>
      <c r="AD228" s="422">
        <v>55958</v>
      </c>
      <c r="AE228" s="422">
        <v>89038</v>
      </c>
      <c r="AF228" s="422">
        <v>155134</v>
      </c>
      <c r="AG228" s="422">
        <v>105056</v>
      </c>
      <c r="AH228" s="422">
        <v>283956.897</v>
      </c>
      <c r="AI228" s="422">
        <v>746962.897</v>
      </c>
      <c r="AJ228" s="422">
        <v>105238.28</v>
      </c>
      <c r="AK228" s="422">
        <v>641724.61699999997</v>
      </c>
      <c r="AL228" s="422">
        <v>737840.83700000006</v>
      </c>
      <c r="AM228" s="422">
        <v>20450.32</v>
      </c>
      <c r="AN228" s="422">
        <v>20450.32</v>
      </c>
      <c r="AO228" s="422">
        <v>21860.68</v>
      </c>
      <c r="AP228" s="422">
        <v>21860.68</v>
      </c>
      <c r="AQ228" s="422">
        <v>705.18</v>
      </c>
      <c r="AR228" s="422">
        <v>705.18</v>
      </c>
      <c r="AS228" s="422">
        <v>705.18</v>
      </c>
      <c r="AT228" s="422">
        <v>705.18</v>
      </c>
      <c r="AU228" s="422">
        <v>1410.36</v>
      </c>
      <c r="AV228" s="422">
        <v>48657.66</v>
      </c>
      <c r="AW228" s="422">
        <v>20303.48</v>
      </c>
      <c r="AX228" s="422">
        <v>7133.78</v>
      </c>
      <c r="AY228" s="422">
        <v>164948</v>
      </c>
      <c r="AZ228" s="422">
        <v>1517125.27</v>
      </c>
      <c r="BA228" s="422">
        <v>44319.31</v>
      </c>
      <c r="BB228" s="422">
        <v>2324.04</v>
      </c>
      <c r="BC228" s="422">
        <v>23595.17</v>
      </c>
    </row>
    <row r="229" spans="1:55">
      <c r="A229" s="425" t="s">
        <v>2075</v>
      </c>
      <c r="B229" s="425" t="s">
        <v>6236</v>
      </c>
      <c r="C229">
        <v>595.27</v>
      </c>
      <c r="D229" s="422">
        <v>8308081.8600000003</v>
      </c>
      <c r="E229" s="422">
        <v>5766014.5499999998</v>
      </c>
      <c r="F229" s="423">
        <v>0.69402476373770305</v>
      </c>
      <c r="G229">
        <v>1</v>
      </c>
      <c r="H229" s="422">
        <v>225515.22</v>
      </c>
      <c r="I229" s="422">
        <v>1688440.68</v>
      </c>
      <c r="J229" s="422">
        <v>1913955.9</v>
      </c>
      <c r="K229" s="424">
        <v>0.91332000000000002</v>
      </c>
      <c r="L229" s="422">
        <v>1896132.99</v>
      </c>
      <c r="M229" s="422">
        <v>461360.27</v>
      </c>
      <c r="N229" s="422">
        <v>207777.99</v>
      </c>
      <c r="O229" s="422">
        <v>83483.199999999997</v>
      </c>
      <c r="P229" s="422">
        <v>62656.26</v>
      </c>
      <c r="Q229" s="422">
        <v>142002.92000000001</v>
      </c>
      <c r="R229" s="422">
        <v>45837.279999999999</v>
      </c>
      <c r="S229" s="422">
        <v>80331.179999999993</v>
      </c>
      <c r="T229" s="422">
        <v>92197.46</v>
      </c>
      <c r="U229" s="422">
        <v>57967.92</v>
      </c>
      <c r="V229" s="422">
        <v>135166.60999999999</v>
      </c>
      <c r="W229" s="422">
        <v>117029.17</v>
      </c>
      <c r="X229" s="422">
        <v>96393.43</v>
      </c>
      <c r="Y229" s="422">
        <v>3478336.68</v>
      </c>
      <c r="Z229" s="422">
        <v>53432.1</v>
      </c>
      <c r="AA229" s="422">
        <v>74408.75</v>
      </c>
      <c r="AB229" s="422">
        <v>202987.07</v>
      </c>
      <c r="AC229" s="422">
        <v>20239.18</v>
      </c>
      <c r="AD229" s="422">
        <v>339899.17</v>
      </c>
      <c r="AE229" s="422">
        <v>266330.65000000002</v>
      </c>
      <c r="AF229" s="422">
        <v>942312.41</v>
      </c>
      <c r="AG229" s="422">
        <v>638129.43999999994</v>
      </c>
      <c r="AH229" s="422">
        <v>1569311.5116600001</v>
      </c>
      <c r="AI229" s="422">
        <v>4107050.2816599999</v>
      </c>
      <c r="AJ229" s="422">
        <v>639236.64</v>
      </c>
      <c r="AK229" s="422">
        <v>3467813.6416600002</v>
      </c>
      <c r="AL229" s="422">
        <v>4051641.2416599998</v>
      </c>
      <c r="AM229" s="422">
        <v>75454.63</v>
      </c>
      <c r="AN229" s="422">
        <v>75454.63</v>
      </c>
      <c r="AO229" s="422">
        <v>78980.55</v>
      </c>
      <c r="AP229" s="422">
        <v>78980.55</v>
      </c>
      <c r="AQ229" s="422">
        <v>0</v>
      </c>
      <c r="AR229" s="422">
        <v>0</v>
      </c>
      <c r="AS229" s="422">
        <v>0</v>
      </c>
      <c r="AT229" s="422">
        <v>0</v>
      </c>
      <c r="AU229" s="422">
        <v>705.18</v>
      </c>
      <c r="AV229" s="422">
        <v>297587.43</v>
      </c>
      <c r="AW229" s="422">
        <v>124174.95</v>
      </c>
      <c r="AX229" s="422">
        <v>46765.93</v>
      </c>
      <c r="AY229" s="422">
        <v>778103.85</v>
      </c>
      <c r="AZ229" s="422">
        <v>8308081.8600000003</v>
      </c>
      <c r="BA229" s="422">
        <v>138904.59</v>
      </c>
      <c r="BB229" s="422">
        <v>22.55</v>
      </c>
      <c r="BC229" s="422">
        <v>211646.06</v>
      </c>
    </row>
    <row r="230" spans="1:55">
      <c r="A230" s="425" t="s">
        <v>2547</v>
      </c>
      <c r="B230" s="425" t="s">
        <v>6237</v>
      </c>
      <c r="C230">
        <v>3368.25</v>
      </c>
      <c r="D230" s="422">
        <v>45967991.539999999</v>
      </c>
      <c r="E230" s="422">
        <v>32696302.600000001</v>
      </c>
      <c r="F230" s="423">
        <v>0.711284124118162</v>
      </c>
      <c r="G230">
        <v>1</v>
      </c>
      <c r="H230" s="422">
        <v>1012523.65</v>
      </c>
      <c r="I230" s="422">
        <v>16581651.76</v>
      </c>
      <c r="J230" s="422">
        <v>17594175.41</v>
      </c>
      <c r="K230" s="424">
        <v>0.91332000000000002</v>
      </c>
      <c r="L230" s="422">
        <v>10427499.560000001</v>
      </c>
      <c r="M230" s="422">
        <v>2523305.42</v>
      </c>
      <c r="N230" s="422">
        <v>1179118.03</v>
      </c>
      <c r="O230" s="422">
        <v>479930.69</v>
      </c>
      <c r="P230" s="422">
        <v>342362.38</v>
      </c>
      <c r="Q230" s="422">
        <v>804373.29</v>
      </c>
      <c r="R230" s="422">
        <v>262682.89</v>
      </c>
      <c r="S230" s="422">
        <v>456975.58</v>
      </c>
      <c r="T230" s="422">
        <v>530903.71</v>
      </c>
      <c r="U230" s="422">
        <v>330152.34999999998</v>
      </c>
      <c r="V230" s="422">
        <v>778334.4</v>
      </c>
      <c r="W230" s="422">
        <v>673892.97</v>
      </c>
      <c r="X230" s="422">
        <v>548348.01</v>
      </c>
      <c r="Y230" s="422">
        <v>19337879.280000001</v>
      </c>
      <c r="Z230" s="422">
        <v>301792.5</v>
      </c>
      <c r="AA230" s="422">
        <v>421031.25</v>
      </c>
      <c r="AB230" s="422">
        <v>1148573.25</v>
      </c>
      <c r="AC230" s="422">
        <v>114520.5</v>
      </c>
      <c r="AD230" s="422">
        <v>1923270.75</v>
      </c>
      <c r="AE230" s="422">
        <v>1474954.25</v>
      </c>
      <c r="AF230" s="422">
        <v>5331939.75</v>
      </c>
      <c r="AG230" s="422">
        <v>3610764</v>
      </c>
      <c r="AH230" s="422">
        <v>8633125.2734999992</v>
      </c>
      <c r="AI230" s="422">
        <v>22959971.523499999</v>
      </c>
      <c r="AJ230" s="422">
        <v>3617028.94</v>
      </c>
      <c r="AK230" s="422">
        <v>19342942.583500002</v>
      </c>
      <c r="AL230" s="422">
        <v>22646447.453499999</v>
      </c>
      <c r="AM230" s="422">
        <v>253160.87</v>
      </c>
      <c r="AN230" s="422">
        <v>253160.87</v>
      </c>
      <c r="AO230" s="422">
        <v>263738.63</v>
      </c>
      <c r="AP230" s="422">
        <v>263738.63</v>
      </c>
      <c r="AQ230" s="422">
        <v>55709.49</v>
      </c>
      <c r="AR230" s="422">
        <v>55709.49</v>
      </c>
      <c r="AS230" s="422">
        <v>57825.04</v>
      </c>
      <c r="AT230" s="422">
        <v>57825.04</v>
      </c>
      <c r="AU230" s="422">
        <v>69813.16</v>
      </c>
      <c r="AV230" s="422">
        <v>1683978.21</v>
      </c>
      <c r="AW230" s="422">
        <v>702677.2</v>
      </c>
      <c r="AX230" s="422">
        <v>266328.05</v>
      </c>
      <c r="AY230" s="422">
        <v>3983664.68</v>
      </c>
      <c r="AZ230" s="422">
        <v>45967991.539999999</v>
      </c>
      <c r="BA230" s="422">
        <v>703810.62</v>
      </c>
      <c r="BB230" s="422">
        <v>39890.160000000003</v>
      </c>
      <c r="BC230" s="422">
        <v>1537107.61</v>
      </c>
    </row>
    <row r="231" spans="1:55">
      <c r="A231" s="425" t="s">
        <v>1775</v>
      </c>
      <c r="B231" s="425" t="s">
        <v>6238</v>
      </c>
      <c r="C231">
        <v>10234</v>
      </c>
      <c r="D231" s="422">
        <v>156117063.66</v>
      </c>
      <c r="E231" s="422">
        <v>135378824.53999999</v>
      </c>
      <c r="F231" s="423">
        <v>0.86716225226241295</v>
      </c>
      <c r="G231">
        <v>2</v>
      </c>
      <c r="H231" s="422">
        <v>259860.74</v>
      </c>
      <c r="I231" s="422">
        <v>16081688.9</v>
      </c>
      <c r="J231" s="422">
        <v>16341549.640000001</v>
      </c>
      <c r="K231" s="424">
        <v>0.91332000000000002</v>
      </c>
      <c r="L231" s="422">
        <v>34205246.859999999</v>
      </c>
      <c r="M231" s="422">
        <v>8233297.7300000004</v>
      </c>
      <c r="N231" s="422">
        <v>3580868.5</v>
      </c>
      <c r="O231" s="422">
        <v>1459421.23</v>
      </c>
      <c r="P231" s="422">
        <v>1264387.92</v>
      </c>
      <c r="Q231" s="422">
        <v>2411381.16</v>
      </c>
      <c r="R231" s="422">
        <v>801564.81</v>
      </c>
      <c r="S231" s="422">
        <v>1387993.46</v>
      </c>
      <c r="T231" s="422">
        <v>1615760.52</v>
      </c>
      <c r="U231" s="422">
        <v>1003404.22</v>
      </c>
      <c r="V231" s="422">
        <v>2368794.85</v>
      </c>
      <c r="W231" s="422">
        <v>2050936.23</v>
      </c>
      <c r="X231" s="422">
        <v>1665523.22</v>
      </c>
      <c r="Y231" s="422">
        <v>62048580.710000001</v>
      </c>
      <c r="Z231" s="422">
        <v>914647.5</v>
      </c>
      <c r="AA231" s="422">
        <v>1279250</v>
      </c>
      <c r="AB231" s="422">
        <v>3489794</v>
      </c>
      <c r="AC231" s="422">
        <v>347956</v>
      </c>
      <c r="AD231" s="422">
        <v>2921807</v>
      </c>
      <c r="AE231" s="422">
        <v>4395874.75</v>
      </c>
      <c r="AF231" s="422">
        <v>16200422</v>
      </c>
      <c r="AG231" s="422">
        <v>10970848</v>
      </c>
      <c r="AH231" s="422">
        <v>30986539.346999999</v>
      </c>
      <c r="AI231" s="422">
        <v>71507138.597000003</v>
      </c>
      <c r="AJ231" s="422">
        <v>10989883.24</v>
      </c>
      <c r="AK231" s="422">
        <v>60517255.357000001</v>
      </c>
      <c r="AL231" s="422">
        <v>70554535.517000005</v>
      </c>
      <c r="AM231" s="422">
        <v>2398329.1</v>
      </c>
      <c r="AN231" s="422">
        <v>2398329.1</v>
      </c>
      <c r="AO231" s="422">
        <v>2497759.9700000002</v>
      </c>
      <c r="AP231" s="422">
        <v>2497759.9700000002</v>
      </c>
      <c r="AQ231" s="422">
        <v>1060595.99</v>
      </c>
      <c r="AR231" s="422">
        <v>1060595.99</v>
      </c>
      <c r="AS231" s="422">
        <v>1105022.55</v>
      </c>
      <c r="AT231" s="422">
        <v>1105022.55</v>
      </c>
      <c r="AU231" s="422">
        <v>1325744.98</v>
      </c>
      <c r="AV231" s="422">
        <v>5118221.88</v>
      </c>
      <c r="AW231" s="422">
        <v>2135691.4500000002</v>
      </c>
      <c r="AX231" s="422">
        <v>810873.81</v>
      </c>
      <c r="AY231" s="422">
        <v>23513947.34</v>
      </c>
      <c r="AZ231" s="422">
        <v>156117063.66</v>
      </c>
      <c r="BA231" s="422">
        <v>6544516.3899999997</v>
      </c>
      <c r="BB231" s="422">
        <v>437605.47</v>
      </c>
      <c r="BC231" s="422">
        <v>3840064.92</v>
      </c>
    </row>
    <row r="232" spans="1:55">
      <c r="A232" s="425" t="s">
        <v>3291</v>
      </c>
      <c r="B232" s="425" t="s">
        <v>6239</v>
      </c>
      <c r="C232">
        <v>1469.78</v>
      </c>
      <c r="D232" s="422">
        <v>20421043.18</v>
      </c>
      <c r="E232" s="422">
        <v>14914231.84</v>
      </c>
      <c r="F232" s="423">
        <v>0.73033643328303299</v>
      </c>
      <c r="G232">
        <v>1</v>
      </c>
      <c r="H232" s="422">
        <v>310589.32</v>
      </c>
      <c r="I232" s="422">
        <v>7279014.5300000003</v>
      </c>
      <c r="J232" s="422">
        <v>7589603.8499999996</v>
      </c>
      <c r="K232" s="424">
        <v>0.91332000000000002</v>
      </c>
      <c r="L232" s="422">
        <v>4632753.47</v>
      </c>
      <c r="M232" s="422">
        <v>1143338.19</v>
      </c>
      <c r="N232" s="422">
        <v>516351.29</v>
      </c>
      <c r="O232" s="422">
        <v>207284.01</v>
      </c>
      <c r="P232" s="422">
        <v>152567.71</v>
      </c>
      <c r="Q232" s="422">
        <v>360323.77</v>
      </c>
      <c r="R232" s="422">
        <v>114005.55</v>
      </c>
      <c r="S232" s="422">
        <v>199798.08</v>
      </c>
      <c r="T232" s="422">
        <v>228188.71</v>
      </c>
      <c r="U232" s="422">
        <v>143595.67000000001</v>
      </c>
      <c r="V232" s="422">
        <v>334537.36</v>
      </c>
      <c r="W232" s="422">
        <v>289647.19</v>
      </c>
      <c r="X232" s="422">
        <v>239747.77</v>
      </c>
      <c r="Y232" s="422">
        <v>8562138.7699999996</v>
      </c>
      <c r="Z232" s="422">
        <v>131717.70000000001</v>
      </c>
      <c r="AA232" s="422">
        <v>183722.5</v>
      </c>
      <c r="AB232" s="422">
        <v>501194.98</v>
      </c>
      <c r="AC232" s="422">
        <v>49972.52</v>
      </c>
      <c r="AD232" s="422">
        <v>839244.38</v>
      </c>
      <c r="AE232" s="422">
        <v>688985.45</v>
      </c>
      <c r="AF232" s="422">
        <v>2326661.7400000002</v>
      </c>
      <c r="AG232" s="422">
        <v>1575604.16</v>
      </c>
      <c r="AH232" s="422">
        <v>3844750.7642399999</v>
      </c>
      <c r="AI232" s="422">
        <v>10141854.19424</v>
      </c>
      <c r="AJ232" s="422">
        <v>1578337.95</v>
      </c>
      <c r="AK232" s="422">
        <v>8563516.2442400008</v>
      </c>
      <c r="AL232" s="422">
        <v>10005043.85424</v>
      </c>
      <c r="AM232" s="422">
        <v>165012.94</v>
      </c>
      <c r="AN232" s="422">
        <v>165012.94</v>
      </c>
      <c r="AO232" s="422">
        <v>172064.77</v>
      </c>
      <c r="AP232" s="422">
        <v>172064.77</v>
      </c>
      <c r="AQ232" s="422">
        <v>4231.1000000000004</v>
      </c>
      <c r="AR232" s="422">
        <v>4231.1000000000004</v>
      </c>
      <c r="AS232" s="422">
        <v>4231.1000000000004</v>
      </c>
      <c r="AT232" s="422">
        <v>4231.1000000000004</v>
      </c>
      <c r="AU232" s="422">
        <v>5641.46</v>
      </c>
      <c r="AV232" s="422">
        <v>734801.21</v>
      </c>
      <c r="AW232" s="422">
        <v>306612.08</v>
      </c>
      <c r="AX232" s="422">
        <v>115725.88</v>
      </c>
      <c r="AY232" s="422">
        <v>1853860.45</v>
      </c>
      <c r="AZ232" s="422">
        <v>20421043.18</v>
      </c>
      <c r="BA232" s="422">
        <v>374997.91</v>
      </c>
      <c r="BB232" s="422">
        <v>7483.66</v>
      </c>
      <c r="BC232" s="422">
        <v>653212.81000000006</v>
      </c>
    </row>
    <row r="233" spans="1:55">
      <c r="A233" s="425" t="s">
        <v>2261</v>
      </c>
      <c r="B233" s="425" t="s">
        <v>6240</v>
      </c>
      <c r="C233">
        <v>376.5</v>
      </c>
      <c r="D233" s="422">
        <v>5143961.46</v>
      </c>
      <c r="E233" s="422">
        <v>5492856.6399999997</v>
      </c>
      <c r="F233" s="423">
        <v>1.0678261652450201</v>
      </c>
      <c r="G233">
        <v>4</v>
      </c>
      <c r="H233" s="422">
        <v>344.66</v>
      </c>
      <c r="I233" s="422">
        <v>639169.49</v>
      </c>
      <c r="J233" s="422">
        <v>639514.15</v>
      </c>
      <c r="K233" s="424">
        <v>0.91332000000000002</v>
      </c>
      <c r="L233" s="422">
        <v>1193503.1399999999</v>
      </c>
      <c r="M233" s="422">
        <v>289363.48</v>
      </c>
      <c r="N233" s="422">
        <v>131118.78</v>
      </c>
      <c r="O233" s="422">
        <v>52805.760000000002</v>
      </c>
      <c r="P233" s="422">
        <v>39670.800000000003</v>
      </c>
      <c r="Q233" s="422">
        <v>87857.38</v>
      </c>
      <c r="R233" s="422">
        <v>28795.21</v>
      </c>
      <c r="S233" s="422">
        <v>50905.84</v>
      </c>
      <c r="T233" s="422">
        <v>58391.72</v>
      </c>
      <c r="U233" s="422">
        <v>36487.42</v>
      </c>
      <c r="V233" s="422">
        <v>85605.52</v>
      </c>
      <c r="W233" s="422">
        <v>74118.47</v>
      </c>
      <c r="X233" s="422">
        <v>61084.480000000003</v>
      </c>
      <c r="Y233" s="422">
        <v>2189708</v>
      </c>
      <c r="Z233" s="422">
        <v>33705</v>
      </c>
      <c r="AA233" s="422">
        <v>47062.5</v>
      </c>
      <c r="AB233" s="422">
        <v>128386.5</v>
      </c>
      <c r="AC233" s="422">
        <v>12801</v>
      </c>
      <c r="AD233" s="422">
        <v>107490.75</v>
      </c>
      <c r="AE233" s="422">
        <v>164775.5</v>
      </c>
      <c r="AF233" s="422">
        <v>595999.5</v>
      </c>
      <c r="AG233" s="422">
        <v>403608</v>
      </c>
      <c r="AH233" s="422">
        <v>992673.87</v>
      </c>
      <c r="AI233" s="422">
        <v>2486502.62</v>
      </c>
      <c r="AJ233" s="422">
        <v>404308.29</v>
      </c>
      <c r="AK233" s="422">
        <v>2082194.33</v>
      </c>
      <c r="AL233" s="422">
        <v>2451457.17</v>
      </c>
      <c r="AM233" s="422">
        <v>45131.74</v>
      </c>
      <c r="AN233" s="422">
        <v>45131.74</v>
      </c>
      <c r="AO233" s="422">
        <v>47247.29</v>
      </c>
      <c r="AP233" s="422">
        <v>47247.29</v>
      </c>
      <c r="AQ233" s="422">
        <v>4231.1000000000004</v>
      </c>
      <c r="AR233" s="422">
        <v>4231.1000000000004</v>
      </c>
      <c r="AS233" s="422">
        <v>4231.1000000000004</v>
      </c>
      <c r="AT233" s="422">
        <v>4231.1000000000004</v>
      </c>
      <c r="AU233" s="422">
        <v>4936.28</v>
      </c>
      <c r="AV233" s="422">
        <v>188283.99</v>
      </c>
      <c r="AW233" s="422">
        <v>78565.66</v>
      </c>
      <c r="AX233" s="422">
        <v>29327.79</v>
      </c>
      <c r="AY233" s="422">
        <v>502796.18</v>
      </c>
      <c r="AZ233" s="422">
        <v>5143961.46</v>
      </c>
      <c r="BA233" s="422">
        <v>131309.41</v>
      </c>
      <c r="BB233" s="422">
        <v>1.96</v>
      </c>
      <c r="BC233" s="422">
        <v>153770.22</v>
      </c>
    </row>
    <row r="234" spans="1:55">
      <c r="A234" s="425" t="s">
        <v>3341</v>
      </c>
      <c r="B234" s="425" t="s">
        <v>6241</v>
      </c>
      <c r="C234">
        <v>4045.46</v>
      </c>
      <c r="D234" s="422">
        <v>66463951.700000003</v>
      </c>
      <c r="E234" s="422">
        <v>48582732.659999996</v>
      </c>
      <c r="F234" s="423">
        <v>0.73096364897605104</v>
      </c>
      <c r="G234">
        <v>1</v>
      </c>
      <c r="H234" s="422">
        <v>942345.43</v>
      </c>
      <c r="I234" s="422">
        <v>14300987.48</v>
      </c>
      <c r="J234" s="422">
        <v>15243332.91</v>
      </c>
      <c r="K234" s="424">
        <v>0.91332000000000002</v>
      </c>
      <c r="L234" s="422">
        <v>14012621.02</v>
      </c>
      <c r="M234" s="422">
        <v>3341345.88</v>
      </c>
      <c r="N234" s="422">
        <v>1411270.12</v>
      </c>
      <c r="O234" s="422">
        <v>576850.52</v>
      </c>
      <c r="P234" s="422">
        <v>542545.54</v>
      </c>
      <c r="Q234" s="422">
        <v>941160.09</v>
      </c>
      <c r="R234" s="422">
        <v>316159.71999999997</v>
      </c>
      <c r="S234" s="422">
        <v>547311.39</v>
      </c>
      <c r="T234" s="422">
        <v>640004.04</v>
      </c>
      <c r="U234" s="422">
        <v>396359.38</v>
      </c>
      <c r="V234" s="422">
        <v>938281.55</v>
      </c>
      <c r="W234" s="422">
        <v>812377.49</v>
      </c>
      <c r="X234" s="422">
        <v>656746.49</v>
      </c>
      <c r="Y234" s="422">
        <v>25133033.23</v>
      </c>
      <c r="Z234" s="422">
        <v>361219.5</v>
      </c>
      <c r="AA234" s="422">
        <v>505682.5</v>
      </c>
      <c r="AB234" s="422">
        <v>1379501.86</v>
      </c>
      <c r="AC234" s="422">
        <v>137545.64000000001</v>
      </c>
      <c r="AD234" s="422">
        <v>2309957.66</v>
      </c>
      <c r="AE234" s="422">
        <v>1683790.31</v>
      </c>
      <c r="AF234" s="422">
        <v>6403963.1799999997</v>
      </c>
      <c r="AG234" s="422">
        <v>4336733.12</v>
      </c>
      <c r="AH234" s="422">
        <v>13140952.939680001</v>
      </c>
      <c r="AI234" s="422">
        <v>30259346.709679998</v>
      </c>
      <c r="AJ234" s="422">
        <v>4344257.67</v>
      </c>
      <c r="AK234" s="422">
        <v>25915089.03968</v>
      </c>
      <c r="AL234" s="422">
        <v>29882786.449680001</v>
      </c>
      <c r="AM234" s="422">
        <v>1264394.02</v>
      </c>
      <c r="AN234" s="422">
        <v>1264394.02</v>
      </c>
      <c r="AO234" s="422">
        <v>1316577.6000000001</v>
      </c>
      <c r="AP234" s="422">
        <v>1316577.6000000001</v>
      </c>
      <c r="AQ234" s="422">
        <v>581071.19999999995</v>
      </c>
      <c r="AR234" s="422">
        <v>581071.19999999995</v>
      </c>
      <c r="AS234" s="422">
        <v>605047.43999999994</v>
      </c>
      <c r="AT234" s="422">
        <v>605047.43999999994</v>
      </c>
      <c r="AU234" s="422">
        <v>726339.01</v>
      </c>
      <c r="AV234" s="422">
        <v>2023171.47</v>
      </c>
      <c r="AW234" s="422">
        <v>844213.11</v>
      </c>
      <c r="AX234" s="422">
        <v>320227.78000000003</v>
      </c>
      <c r="AY234" s="422">
        <v>11448131.890000001</v>
      </c>
      <c r="AZ234" s="422">
        <v>66463951.700000003</v>
      </c>
      <c r="BA234" s="422">
        <v>5146365.8499999996</v>
      </c>
      <c r="BB234" s="422">
        <v>548652.6</v>
      </c>
      <c r="BC234" s="422">
        <v>2172739.41</v>
      </c>
    </row>
    <row r="235" spans="1:55">
      <c r="A235" s="425" t="s">
        <v>3279</v>
      </c>
      <c r="B235" s="425" t="s">
        <v>6242</v>
      </c>
      <c r="C235">
        <v>137.5</v>
      </c>
      <c r="D235" s="422">
        <v>2229614.16</v>
      </c>
      <c r="E235" s="422">
        <v>1637250.47</v>
      </c>
      <c r="F235" s="423">
        <v>0.734320089714536</v>
      </c>
      <c r="G235">
        <v>1</v>
      </c>
      <c r="H235" s="422">
        <v>31433.15</v>
      </c>
      <c r="I235" s="422">
        <v>911673.63</v>
      </c>
      <c r="J235" s="422">
        <v>943106.78</v>
      </c>
      <c r="K235" s="424">
        <v>0.91332000000000002</v>
      </c>
      <c r="L235" s="422">
        <v>493275.49</v>
      </c>
      <c r="M235" s="422">
        <v>98655.09</v>
      </c>
      <c r="N235" s="422">
        <v>45450.85</v>
      </c>
      <c r="O235" s="422">
        <v>20051.84</v>
      </c>
      <c r="P235" s="422">
        <v>18935.05</v>
      </c>
      <c r="Q235" s="422">
        <v>27526.02</v>
      </c>
      <c r="R235" s="422">
        <v>9990.17</v>
      </c>
      <c r="S235" s="422">
        <v>17655.2</v>
      </c>
      <c r="T235" s="422">
        <v>23049.360000000001</v>
      </c>
      <c r="U235" s="422">
        <v>13241.4</v>
      </c>
      <c r="V235" s="422">
        <v>33791.65</v>
      </c>
      <c r="W235" s="422">
        <v>29257.29</v>
      </c>
      <c r="X235" s="422">
        <v>21185.37</v>
      </c>
      <c r="Y235" s="422">
        <v>852064.78</v>
      </c>
      <c r="Z235" s="422">
        <v>12195</v>
      </c>
      <c r="AA235" s="422">
        <v>17187.5</v>
      </c>
      <c r="AB235" s="422">
        <v>46887.5</v>
      </c>
      <c r="AC235" s="422">
        <v>4675</v>
      </c>
      <c r="AD235" s="422">
        <v>78512.5</v>
      </c>
      <c r="AE235" s="422">
        <v>26919.5</v>
      </c>
      <c r="AF235" s="422">
        <v>217662.5</v>
      </c>
      <c r="AG235" s="422">
        <v>147400</v>
      </c>
      <c r="AH235" s="422">
        <v>446764.75199999998</v>
      </c>
      <c r="AI235" s="422">
        <v>998204.25199999998</v>
      </c>
      <c r="AJ235" s="422">
        <v>147655.75</v>
      </c>
      <c r="AK235" s="422">
        <v>850548.50199999998</v>
      </c>
      <c r="AL235" s="422">
        <v>985405.44200000004</v>
      </c>
      <c r="AM235" s="422">
        <v>59940.59</v>
      </c>
      <c r="AN235" s="422">
        <v>59940.59</v>
      </c>
      <c r="AO235" s="422">
        <v>62056.14</v>
      </c>
      <c r="AP235" s="422">
        <v>62056.14</v>
      </c>
      <c r="AQ235" s="422">
        <v>7757.01</v>
      </c>
      <c r="AR235" s="422">
        <v>7757.01</v>
      </c>
      <c r="AS235" s="422">
        <v>7757.01</v>
      </c>
      <c r="AT235" s="422">
        <v>7757.01</v>
      </c>
      <c r="AU235" s="422">
        <v>9872.56</v>
      </c>
      <c r="AV235" s="422">
        <v>68402.8</v>
      </c>
      <c r="AW235" s="422">
        <v>28542.58</v>
      </c>
      <c r="AX235" s="422">
        <v>10304.35</v>
      </c>
      <c r="AY235" s="422">
        <v>392143.79</v>
      </c>
      <c r="AZ235" s="422">
        <v>2229614.16</v>
      </c>
      <c r="BA235" s="422">
        <v>322652.65999999997</v>
      </c>
      <c r="BB235" s="422">
        <v>4908.1899999999996</v>
      </c>
      <c r="BC235" s="422">
        <v>79842.22</v>
      </c>
    </row>
    <row r="236" spans="1:55">
      <c r="A236" s="425" t="s">
        <v>2986</v>
      </c>
      <c r="B236" s="425" t="s">
        <v>6243</v>
      </c>
      <c r="C236">
        <v>1552.13</v>
      </c>
      <c r="D236" s="422">
        <v>25322286.390000001</v>
      </c>
      <c r="E236" s="422">
        <v>18562072.960000001</v>
      </c>
      <c r="F236" s="423">
        <v>0.73303305531408602</v>
      </c>
      <c r="G236">
        <v>1</v>
      </c>
      <c r="H236" s="422">
        <v>440003.21</v>
      </c>
      <c r="I236" s="422">
        <v>16361206.73</v>
      </c>
      <c r="J236" s="422">
        <v>16801209.940000001</v>
      </c>
      <c r="K236" s="424">
        <v>0.91332000000000002</v>
      </c>
      <c r="L236" s="422">
        <v>5401299.79</v>
      </c>
      <c r="M236" s="422">
        <v>1080259.95</v>
      </c>
      <c r="N236" s="422">
        <v>518006.1</v>
      </c>
      <c r="O236" s="422">
        <v>229259.47</v>
      </c>
      <c r="P236" s="422">
        <v>215133.67</v>
      </c>
      <c r="Q236" s="422">
        <v>305609.42</v>
      </c>
      <c r="R236" s="422">
        <v>121057.44</v>
      </c>
      <c r="S236" s="422">
        <v>202446.36</v>
      </c>
      <c r="T236" s="422">
        <v>263531.07</v>
      </c>
      <c r="U236" s="422">
        <v>151834.76999999999</v>
      </c>
      <c r="V236" s="422">
        <v>386351.22</v>
      </c>
      <c r="W236" s="422">
        <v>334508.38</v>
      </c>
      <c r="X236" s="422">
        <v>242925.58</v>
      </c>
      <c r="Y236" s="422">
        <v>9452223.2200000007</v>
      </c>
      <c r="Z236" s="422">
        <v>137832.29999999999</v>
      </c>
      <c r="AA236" s="422">
        <v>194016.25</v>
      </c>
      <c r="AB236" s="422">
        <v>529276.32999999996</v>
      </c>
      <c r="AC236" s="422">
        <v>52772.42</v>
      </c>
      <c r="AD236" s="422">
        <v>886266.23</v>
      </c>
      <c r="AE236" s="422">
        <v>294613.23</v>
      </c>
      <c r="AF236" s="422">
        <v>2457021.79</v>
      </c>
      <c r="AG236" s="422">
        <v>1663883.36</v>
      </c>
      <c r="AH236" s="422">
        <v>5083137.4565399997</v>
      </c>
      <c r="AI236" s="422">
        <v>11298819.36654</v>
      </c>
      <c r="AJ236" s="422">
        <v>1666770.32</v>
      </c>
      <c r="AK236" s="422">
        <v>9632049.0465399995</v>
      </c>
      <c r="AL236" s="422">
        <v>11154343.70654</v>
      </c>
      <c r="AM236" s="422">
        <v>549337.94999999995</v>
      </c>
      <c r="AN236" s="422">
        <v>549337.94999999995</v>
      </c>
      <c r="AO236" s="422">
        <v>572609</v>
      </c>
      <c r="AP236" s="422">
        <v>572609</v>
      </c>
      <c r="AQ236" s="422">
        <v>234120.92</v>
      </c>
      <c r="AR236" s="422">
        <v>234120.92</v>
      </c>
      <c r="AS236" s="422">
        <v>243993.49</v>
      </c>
      <c r="AT236" s="422">
        <v>243993.49</v>
      </c>
      <c r="AU236" s="422">
        <v>293356.33</v>
      </c>
      <c r="AV236" s="422">
        <v>775701.85</v>
      </c>
      <c r="AW236" s="422">
        <v>323678.78000000003</v>
      </c>
      <c r="AX236" s="422">
        <v>122859.66</v>
      </c>
      <c r="AY236" s="422">
        <v>4715719.34</v>
      </c>
      <c r="AZ236" s="422">
        <v>25322286.390000001</v>
      </c>
      <c r="BA236" s="422">
        <v>4362654.5599999996</v>
      </c>
      <c r="BB236" s="422">
        <v>414913.34</v>
      </c>
      <c r="BC236" s="422">
        <v>1083565.68</v>
      </c>
    </row>
    <row r="237" spans="1:55">
      <c r="A237" s="425" t="s">
        <v>2527</v>
      </c>
      <c r="B237" s="425" t="s">
        <v>6244</v>
      </c>
      <c r="C237">
        <v>53.04</v>
      </c>
      <c r="D237" s="422">
        <v>823110.16</v>
      </c>
      <c r="E237" s="422">
        <v>1004682.03</v>
      </c>
      <c r="F237" s="423">
        <v>1.2205924295722499</v>
      </c>
      <c r="G237">
        <v>4</v>
      </c>
      <c r="H237" s="422">
        <v>55.15</v>
      </c>
      <c r="I237" s="422">
        <v>439210.49</v>
      </c>
      <c r="J237" s="422">
        <v>439265.64</v>
      </c>
      <c r="K237" s="424">
        <v>0.91332000000000002</v>
      </c>
      <c r="L237" s="422">
        <v>175787.87</v>
      </c>
      <c r="M237" s="422">
        <v>35157.56</v>
      </c>
      <c r="N237" s="422">
        <v>17378.259999999998</v>
      </c>
      <c r="O237" s="422">
        <v>7352.34</v>
      </c>
      <c r="P237" s="422">
        <v>7053.29</v>
      </c>
      <c r="Q237" s="422">
        <v>9881.1299999999992</v>
      </c>
      <c r="R237" s="422">
        <v>3525.94</v>
      </c>
      <c r="S237" s="422">
        <v>6767.82</v>
      </c>
      <c r="T237" s="422">
        <v>8451.43</v>
      </c>
      <c r="U237" s="422">
        <v>5002.3</v>
      </c>
      <c r="V237" s="422">
        <v>12390.27</v>
      </c>
      <c r="W237" s="422">
        <v>10727.67</v>
      </c>
      <c r="X237" s="422">
        <v>8121.05</v>
      </c>
      <c r="Y237" s="422">
        <v>307596.93</v>
      </c>
      <c r="Z237" s="422">
        <v>4751.1000000000004</v>
      </c>
      <c r="AA237" s="422">
        <v>6630</v>
      </c>
      <c r="AB237" s="422">
        <v>18086.64</v>
      </c>
      <c r="AC237" s="422">
        <v>1803.36</v>
      </c>
      <c r="AD237" s="422">
        <v>15142.92</v>
      </c>
      <c r="AE237" s="422">
        <v>10315.67</v>
      </c>
      <c r="AF237" s="422">
        <v>83962.32</v>
      </c>
      <c r="AG237" s="422">
        <v>56858.879999999997</v>
      </c>
      <c r="AH237" s="422">
        <v>167012.04431999999</v>
      </c>
      <c r="AI237" s="422">
        <v>364562.93432</v>
      </c>
      <c r="AJ237" s="422">
        <v>56957.53</v>
      </c>
      <c r="AK237" s="422">
        <v>307605.40431999997</v>
      </c>
      <c r="AL237" s="422">
        <v>359625.85431999998</v>
      </c>
      <c r="AM237" s="422">
        <v>14103.67</v>
      </c>
      <c r="AN237" s="422">
        <v>14103.67</v>
      </c>
      <c r="AO237" s="422">
        <v>14808.85</v>
      </c>
      <c r="AP237" s="422">
        <v>14808.85</v>
      </c>
      <c r="AQ237" s="422">
        <v>10577.75</v>
      </c>
      <c r="AR237" s="422">
        <v>10577.75</v>
      </c>
      <c r="AS237" s="422">
        <v>11282.93</v>
      </c>
      <c r="AT237" s="422">
        <v>11282.93</v>
      </c>
      <c r="AU237" s="422">
        <v>13398.48</v>
      </c>
      <c r="AV237" s="422">
        <v>26091.78</v>
      </c>
      <c r="AW237" s="422">
        <v>10887.37</v>
      </c>
      <c r="AX237" s="422">
        <v>3963.21</v>
      </c>
      <c r="AY237" s="422">
        <v>155887.24</v>
      </c>
      <c r="AZ237" s="422">
        <v>823110.16</v>
      </c>
      <c r="BA237" s="422">
        <v>223183.37</v>
      </c>
      <c r="BB237" s="422">
        <v>18.34</v>
      </c>
      <c r="BC237" s="422">
        <v>20079.330000000002</v>
      </c>
    </row>
    <row r="238" spans="1:55">
      <c r="A238" s="425" t="s">
        <v>3221</v>
      </c>
      <c r="B238" s="425" t="s">
        <v>6245</v>
      </c>
      <c r="C238">
        <v>737.29</v>
      </c>
      <c r="D238" s="422">
        <v>9609712.3499999996</v>
      </c>
      <c r="E238" s="422">
        <v>7344135.75</v>
      </c>
      <c r="F238" s="423">
        <v>0.76424095566190398</v>
      </c>
      <c r="G238">
        <v>2</v>
      </c>
      <c r="H238" s="422">
        <v>53296.73</v>
      </c>
      <c r="I238" s="422">
        <v>3143121.53</v>
      </c>
      <c r="J238" s="422">
        <v>3196418.26</v>
      </c>
      <c r="K238" s="424">
        <v>0.91332000000000002</v>
      </c>
      <c r="L238" s="422">
        <v>2246475.5099999998</v>
      </c>
      <c r="M238" s="422">
        <v>449295.09</v>
      </c>
      <c r="N238" s="422">
        <v>245969.35</v>
      </c>
      <c r="O238" s="422">
        <v>108948.38</v>
      </c>
      <c r="P238" s="422">
        <v>74114.789999999994</v>
      </c>
      <c r="Q238" s="422">
        <v>147511.24</v>
      </c>
      <c r="R238" s="422">
        <v>57002.77</v>
      </c>
      <c r="S238" s="422">
        <v>96220.87</v>
      </c>
      <c r="T238" s="422">
        <v>125234.88</v>
      </c>
      <c r="U238" s="422">
        <v>72092.09</v>
      </c>
      <c r="V238" s="422">
        <v>183601.31</v>
      </c>
      <c r="W238" s="422">
        <v>158964.62</v>
      </c>
      <c r="X238" s="422">
        <v>115460.27</v>
      </c>
      <c r="Y238" s="422">
        <v>4080891.17</v>
      </c>
      <c r="Z238" s="422">
        <v>65696.399999999994</v>
      </c>
      <c r="AA238" s="422">
        <v>92161.25</v>
      </c>
      <c r="AB238" s="422">
        <v>251415.89</v>
      </c>
      <c r="AC238" s="422">
        <v>25067.86</v>
      </c>
      <c r="AD238" s="422">
        <v>420992.59</v>
      </c>
      <c r="AE238" s="422">
        <v>143451.24</v>
      </c>
      <c r="AF238" s="422">
        <v>1167130.07</v>
      </c>
      <c r="AG238" s="422">
        <v>790374.88</v>
      </c>
      <c r="AH238" s="422">
        <v>1822533.2848199999</v>
      </c>
      <c r="AI238" s="422">
        <v>4778823.4648200003</v>
      </c>
      <c r="AJ238" s="422">
        <v>791746.23</v>
      </c>
      <c r="AK238" s="422">
        <v>3987077.2348199999</v>
      </c>
      <c r="AL238" s="422">
        <v>4710194.89482</v>
      </c>
      <c r="AM238" s="422">
        <v>55004.31</v>
      </c>
      <c r="AN238" s="422">
        <v>55004.31</v>
      </c>
      <c r="AO238" s="422">
        <v>57119.86</v>
      </c>
      <c r="AP238" s="422">
        <v>57119.86</v>
      </c>
      <c r="AQ238" s="422">
        <v>2820.73</v>
      </c>
      <c r="AR238" s="422">
        <v>2820.73</v>
      </c>
      <c r="AS238" s="422">
        <v>2820.73</v>
      </c>
      <c r="AT238" s="422">
        <v>2820.73</v>
      </c>
      <c r="AU238" s="422">
        <v>3525.91</v>
      </c>
      <c r="AV238" s="422">
        <v>368105.78</v>
      </c>
      <c r="AW238" s="422">
        <v>153600.29</v>
      </c>
      <c r="AX238" s="422">
        <v>57862.94</v>
      </c>
      <c r="AY238" s="422">
        <v>818626.18</v>
      </c>
      <c r="AZ238" s="422">
        <v>9609712.3499999996</v>
      </c>
      <c r="BA238" s="422">
        <v>77810.17</v>
      </c>
      <c r="BB238" s="422">
        <v>1148.3900000000001</v>
      </c>
      <c r="BC238" s="422">
        <v>269101.09999999998</v>
      </c>
    </row>
    <row r="239" spans="1:55">
      <c r="A239" s="425" t="s">
        <v>2164</v>
      </c>
      <c r="B239" s="425" t="s">
        <v>6246</v>
      </c>
      <c r="C239">
        <v>156.21</v>
      </c>
      <c r="D239" s="422">
        <v>2064364.21</v>
      </c>
      <c r="E239" s="422">
        <v>2080214.23</v>
      </c>
      <c r="F239" s="423">
        <v>1.0076779184231299</v>
      </c>
      <c r="G239">
        <v>4</v>
      </c>
      <c r="H239" s="422">
        <v>138.32</v>
      </c>
      <c r="I239" s="422">
        <v>305715.73</v>
      </c>
      <c r="J239" s="422">
        <v>305854.05</v>
      </c>
      <c r="K239" s="424">
        <v>0.91332000000000002</v>
      </c>
      <c r="L239" s="422">
        <v>497285.86</v>
      </c>
      <c r="M239" s="422">
        <v>99457.16</v>
      </c>
      <c r="N239" s="422">
        <v>51466.41</v>
      </c>
      <c r="O239" s="422">
        <v>22725.42</v>
      </c>
      <c r="P239" s="422">
        <v>16635.099999999999</v>
      </c>
      <c r="Q239" s="422">
        <v>30349.200000000001</v>
      </c>
      <c r="R239" s="422">
        <v>11165.49</v>
      </c>
      <c r="S239" s="422">
        <v>20009.23</v>
      </c>
      <c r="T239" s="422">
        <v>26122.61</v>
      </c>
      <c r="U239" s="422">
        <v>15006.92</v>
      </c>
      <c r="V239" s="422">
        <v>38297.199999999997</v>
      </c>
      <c r="W239" s="422">
        <v>33158.26</v>
      </c>
      <c r="X239" s="422">
        <v>24010.080000000002</v>
      </c>
      <c r="Y239" s="422">
        <v>885688.94</v>
      </c>
      <c r="Z239" s="422">
        <v>13946.4</v>
      </c>
      <c r="AA239" s="422">
        <v>19526.25</v>
      </c>
      <c r="AB239" s="422">
        <v>53267.61</v>
      </c>
      <c r="AC239" s="422">
        <v>5311.14</v>
      </c>
      <c r="AD239" s="422">
        <v>44597.95</v>
      </c>
      <c r="AE239" s="422">
        <v>29908.240000000002</v>
      </c>
      <c r="AF239" s="422">
        <v>247280.43</v>
      </c>
      <c r="AG239" s="422">
        <v>167457.12</v>
      </c>
      <c r="AH239" s="422">
        <v>404060.34018</v>
      </c>
      <c r="AI239" s="422">
        <v>985355.48017999995</v>
      </c>
      <c r="AJ239" s="422">
        <v>167747.67000000001</v>
      </c>
      <c r="AK239" s="422">
        <v>817607.81018000003</v>
      </c>
      <c r="AL239" s="422">
        <v>970815.11017999996</v>
      </c>
      <c r="AM239" s="422">
        <v>21155.5</v>
      </c>
      <c r="AN239" s="422">
        <v>21155.5</v>
      </c>
      <c r="AO239" s="422">
        <v>21860.68</v>
      </c>
      <c r="AP239" s="422">
        <v>21860.68</v>
      </c>
      <c r="AQ239" s="422">
        <v>0</v>
      </c>
      <c r="AR239" s="422">
        <v>0</v>
      </c>
      <c r="AS239" s="422">
        <v>0</v>
      </c>
      <c r="AT239" s="422">
        <v>0</v>
      </c>
      <c r="AU239" s="422">
        <v>0</v>
      </c>
      <c r="AV239" s="422">
        <v>77570.179999999993</v>
      </c>
      <c r="AW239" s="422">
        <v>32367.87</v>
      </c>
      <c r="AX239" s="422">
        <v>11889.64</v>
      </c>
      <c r="AY239" s="422">
        <v>207860.05</v>
      </c>
      <c r="AZ239" s="422">
        <v>2064364.21</v>
      </c>
      <c r="BA239" s="422">
        <v>38401.85</v>
      </c>
      <c r="BB239" s="422">
        <v>0</v>
      </c>
      <c r="BC239" s="422">
        <v>41947.01</v>
      </c>
    </row>
    <row r="240" spans="1:55">
      <c r="A240" s="425" t="s">
        <v>2988</v>
      </c>
      <c r="B240" s="425" t="s">
        <v>6247</v>
      </c>
      <c r="C240">
        <v>861</v>
      </c>
      <c r="D240" s="422">
        <v>15021805.08</v>
      </c>
      <c r="E240" s="422">
        <v>9597902.4499999993</v>
      </c>
      <c r="F240" s="423">
        <v>0.63893136669564599</v>
      </c>
      <c r="G240">
        <v>1</v>
      </c>
      <c r="H240" s="422">
        <v>741169.66</v>
      </c>
      <c r="I240" s="422">
        <v>7326840.6900000004</v>
      </c>
      <c r="J240" s="422">
        <v>8068010.3499999996</v>
      </c>
      <c r="K240" s="424">
        <v>0.91332000000000002</v>
      </c>
      <c r="L240" s="422">
        <v>3046724.16</v>
      </c>
      <c r="M240" s="422">
        <v>1015473.16</v>
      </c>
      <c r="N240" s="422">
        <v>332848.42</v>
      </c>
      <c r="O240" s="422">
        <v>110691.45</v>
      </c>
      <c r="P240" s="422">
        <v>112754.73</v>
      </c>
      <c r="Q240" s="422">
        <v>282273.74</v>
      </c>
      <c r="R240" s="422">
        <v>66992.95</v>
      </c>
      <c r="S240" s="422">
        <v>126528.97</v>
      </c>
      <c r="T240" s="422">
        <v>109868.64</v>
      </c>
      <c r="U240" s="422">
        <v>84450.73</v>
      </c>
      <c r="V240" s="422">
        <v>161073.54</v>
      </c>
      <c r="W240" s="422">
        <v>139459.76</v>
      </c>
      <c r="X240" s="422">
        <v>151828.49</v>
      </c>
      <c r="Y240" s="422">
        <v>5740968.7400000002</v>
      </c>
      <c r="Z240" s="422">
        <v>77490</v>
      </c>
      <c r="AA240" s="422">
        <v>107625</v>
      </c>
      <c r="AB240" s="422">
        <v>293601</v>
      </c>
      <c r="AC240" s="422">
        <v>29274</v>
      </c>
      <c r="AD240" s="422">
        <v>491631</v>
      </c>
      <c r="AE240" s="422">
        <v>856695</v>
      </c>
      <c r="AF240" s="422">
        <v>1362963</v>
      </c>
      <c r="AG240" s="422">
        <v>922992</v>
      </c>
      <c r="AH240" s="422">
        <v>2890755.8130000001</v>
      </c>
      <c r="AI240" s="422">
        <v>7033026.8130000001</v>
      </c>
      <c r="AJ240" s="422">
        <v>924593.46</v>
      </c>
      <c r="AK240" s="422">
        <v>6108433.3530000001</v>
      </c>
      <c r="AL240" s="422">
        <v>6952883.0429999996</v>
      </c>
      <c r="AM240" s="422">
        <v>277137.11</v>
      </c>
      <c r="AN240" s="422">
        <v>277137.11</v>
      </c>
      <c r="AO240" s="422">
        <v>289125.23</v>
      </c>
      <c r="AP240" s="422">
        <v>289125.23</v>
      </c>
      <c r="AQ240" s="422">
        <v>97315.32</v>
      </c>
      <c r="AR240" s="422">
        <v>97315.32</v>
      </c>
      <c r="AS240" s="422">
        <v>100841.24</v>
      </c>
      <c r="AT240" s="422">
        <v>100841.24</v>
      </c>
      <c r="AU240" s="422">
        <v>121291.56</v>
      </c>
      <c r="AV240" s="422">
        <v>430161.93</v>
      </c>
      <c r="AW240" s="422">
        <v>179494.59</v>
      </c>
      <c r="AX240" s="422">
        <v>68167.3</v>
      </c>
      <c r="AY240" s="422">
        <v>2327953.1800000002</v>
      </c>
      <c r="AZ240" s="422">
        <v>15021805.08</v>
      </c>
      <c r="BA240" s="422">
        <v>1674750.13</v>
      </c>
      <c r="BB240" s="422">
        <v>161092.59</v>
      </c>
      <c r="BC240" s="422">
        <v>546245.12</v>
      </c>
    </row>
    <row r="241" spans="1:55">
      <c r="A241" s="425" t="s">
        <v>2950</v>
      </c>
      <c r="B241" s="425" t="s">
        <v>6248</v>
      </c>
      <c r="C241">
        <v>272.38</v>
      </c>
      <c r="D241" s="422">
        <v>3481857.15</v>
      </c>
      <c r="E241" s="422">
        <v>3223938.87</v>
      </c>
      <c r="F241" s="423">
        <v>0.92592508282541097</v>
      </c>
      <c r="G241">
        <v>3</v>
      </c>
      <c r="H241" s="422">
        <v>4558.5200000000004</v>
      </c>
      <c r="I241" s="422">
        <v>210963.94</v>
      </c>
      <c r="J241" s="422">
        <v>215522.46</v>
      </c>
      <c r="K241" s="424">
        <v>0.91332000000000002</v>
      </c>
      <c r="L241" s="422">
        <v>834156.92</v>
      </c>
      <c r="M241" s="422">
        <v>166831.37</v>
      </c>
      <c r="N241" s="422">
        <v>90233.32</v>
      </c>
      <c r="O241" s="422">
        <v>40103.69</v>
      </c>
      <c r="P241" s="422">
        <v>27516.02</v>
      </c>
      <c r="Q241" s="422">
        <v>54346.239999999998</v>
      </c>
      <c r="R241" s="422">
        <v>20568.009999999998</v>
      </c>
      <c r="S241" s="422">
        <v>35310.410000000003</v>
      </c>
      <c r="T241" s="422">
        <v>46098.73</v>
      </c>
      <c r="U241" s="422">
        <v>26188.55</v>
      </c>
      <c r="V241" s="422">
        <v>67583.3</v>
      </c>
      <c r="W241" s="422">
        <v>58514.58</v>
      </c>
      <c r="X241" s="422">
        <v>42370.74</v>
      </c>
      <c r="Y241" s="422">
        <v>1509821.88</v>
      </c>
      <c r="Z241" s="422">
        <v>24311.7</v>
      </c>
      <c r="AA241" s="422">
        <v>34047.5</v>
      </c>
      <c r="AB241" s="422">
        <v>92881.58</v>
      </c>
      <c r="AC241" s="422">
        <v>9260.92</v>
      </c>
      <c r="AD241" s="422">
        <v>77764.490000000005</v>
      </c>
      <c r="AE241" s="422">
        <v>52966.93</v>
      </c>
      <c r="AF241" s="422">
        <v>431177.54</v>
      </c>
      <c r="AG241" s="422">
        <v>291991.36</v>
      </c>
      <c r="AH241" s="422">
        <v>675610.00404000003</v>
      </c>
      <c r="AI241" s="422">
        <v>1690012.02404</v>
      </c>
      <c r="AJ241" s="422">
        <v>292497.98</v>
      </c>
      <c r="AK241" s="422">
        <v>1397514.0440400001</v>
      </c>
      <c r="AL241" s="422">
        <v>1664658.2940400001</v>
      </c>
      <c r="AM241" s="422">
        <v>22565.87</v>
      </c>
      <c r="AN241" s="422">
        <v>22565.87</v>
      </c>
      <c r="AO241" s="422">
        <v>23976.23</v>
      </c>
      <c r="AP241" s="422">
        <v>23976.23</v>
      </c>
      <c r="AQ241" s="422">
        <v>0</v>
      </c>
      <c r="AR241" s="422">
        <v>0</v>
      </c>
      <c r="AS241" s="422">
        <v>0</v>
      </c>
      <c r="AT241" s="422">
        <v>0</v>
      </c>
      <c r="AU241" s="422">
        <v>0</v>
      </c>
      <c r="AV241" s="422">
        <v>136100.41</v>
      </c>
      <c r="AW241" s="422">
        <v>56790.91</v>
      </c>
      <c r="AX241" s="422">
        <v>21401.360000000001</v>
      </c>
      <c r="AY241" s="422">
        <v>307376.88</v>
      </c>
      <c r="AZ241" s="422">
        <v>3481857.15</v>
      </c>
      <c r="BA241" s="422">
        <v>25098.06</v>
      </c>
      <c r="BB241" s="422">
        <v>8.25</v>
      </c>
      <c r="BC241" s="422">
        <v>57112.2</v>
      </c>
    </row>
    <row r="242" spans="1:55">
      <c r="A242" s="425" t="s">
        <v>3223</v>
      </c>
      <c r="B242" s="425" t="s">
        <v>6249</v>
      </c>
      <c r="C242">
        <v>447</v>
      </c>
      <c r="D242" s="422">
        <v>6554726.6100000003</v>
      </c>
      <c r="E242" s="422">
        <v>4638700.34</v>
      </c>
      <c r="F242" s="423">
        <v>0.70768784359718695</v>
      </c>
      <c r="G242">
        <v>1</v>
      </c>
      <c r="H242" s="422">
        <v>143856.38</v>
      </c>
      <c r="I242" s="422">
        <v>1390987.45</v>
      </c>
      <c r="J242" s="422">
        <v>1534843.83</v>
      </c>
      <c r="K242" s="424">
        <v>0.91332000000000002</v>
      </c>
      <c r="L242" s="422">
        <v>1429700.08</v>
      </c>
      <c r="M242" s="422">
        <v>476519.03</v>
      </c>
      <c r="N242" s="422">
        <v>172616.74</v>
      </c>
      <c r="O242" s="422">
        <v>57280.89</v>
      </c>
      <c r="P242" s="422">
        <v>44699.24</v>
      </c>
      <c r="Q242" s="422">
        <v>146060.25</v>
      </c>
      <c r="R242" s="422">
        <v>34671.79</v>
      </c>
      <c r="S242" s="422">
        <v>65618.509999999995</v>
      </c>
      <c r="T242" s="422">
        <v>56855.1</v>
      </c>
      <c r="U242" s="422">
        <v>43843.76</v>
      </c>
      <c r="V242" s="422">
        <v>83352.740000000005</v>
      </c>
      <c r="W242" s="422">
        <v>72167.98</v>
      </c>
      <c r="X242" s="422">
        <v>78738.960000000006</v>
      </c>
      <c r="Y242" s="422">
        <v>2762125.07</v>
      </c>
      <c r="Z242" s="422">
        <v>40230</v>
      </c>
      <c r="AA242" s="422">
        <v>55875</v>
      </c>
      <c r="AB242" s="422">
        <v>152427</v>
      </c>
      <c r="AC242" s="422">
        <v>15198</v>
      </c>
      <c r="AD242" s="422">
        <v>255237</v>
      </c>
      <c r="AE242" s="422">
        <v>444765</v>
      </c>
      <c r="AF242" s="422">
        <v>707601</v>
      </c>
      <c r="AG242" s="422">
        <v>479184</v>
      </c>
      <c r="AH242" s="422">
        <v>1196599.1969999999</v>
      </c>
      <c r="AI242" s="422">
        <v>3347116.1970000002</v>
      </c>
      <c r="AJ242" s="422">
        <v>480015.42</v>
      </c>
      <c r="AK242" s="422">
        <v>2867100.7769999998</v>
      </c>
      <c r="AL242" s="422">
        <v>3305508.4569999999</v>
      </c>
      <c r="AM242" s="422">
        <v>33143.620000000003</v>
      </c>
      <c r="AN242" s="422">
        <v>33143.620000000003</v>
      </c>
      <c r="AO242" s="422">
        <v>34553.99</v>
      </c>
      <c r="AP242" s="422">
        <v>34553.99</v>
      </c>
      <c r="AQ242" s="422">
        <v>0</v>
      </c>
      <c r="AR242" s="422">
        <v>0</v>
      </c>
      <c r="AS242" s="422">
        <v>0</v>
      </c>
      <c r="AT242" s="422">
        <v>0</v>
      </c>
      <c r="AU242" s="422">
        <v>0</v>
      </c>
      <c r="AV242" s="422">
        <v>223543.17</v>
      </c>
      <c r="AW242" s="422">
        <v>93278.33</v>
      </c>
      <c r="AX242" s="422">
        <v>34876.29</v>
      </c>
      <c r="AY242" s="422">
        <v>487093.01</v>
      </c>
      <c r="AZ242" s="422">
        <v>6554726.6100000003</v>
      </c>
      <c r="BA242" s="422">
        <v>44731.8</v>
      </c>
      <c r="BB242" s="422">
        <v>6.89</v>
      </c>
      <c r="BC242" s="422">
        <v>138827.59</v>
      </c>
    </row>
    <row r="243" spans="1:55">
      <c r="A243" s="425" t="s">
        <v>2162</v>
      </c>
      <c r="B243" s="425" t="s">
        <v>6250</v>
      </c>
      <c r="C243">
        <v>913.86</v>
      </c>
      <c r="D243" s="422">
        <v>12873785.640000001</v>
      </c>
      <c r="E243" s="422">
        <v>11696976.27</v>
      </c>
      <c r="F243" s="423">
        <v>0.90858870864343499</v>
      </c>
      <c r="G243">
        <v>3</v>
      </c>
      <c r="H243" s="422">
        <v>16854.650000000001</v>
      </c>
      <c r="I243" s="422">
        <v>2791680.79</v>
      </c>
      <c r="J243" s="422">
        <v>2808535.44</v>
      </c>
      <c r="K243" s="424">
        <v>0.91332000000000002</v>
      </c>
      <c r="L243" s="422">
        <v>2958440.91</v>
      </c>
      <c r="M243" s="422">
        <v>713856.86</v>
      </c>
      <c r="N243" s="422">
        <v>319370.71999999997</v>
      </c>
      <c r="O243" s="422">
        <v>129182.33</v>
      </c>
      <c r="P243" s="422">
        <v>100753.69</v>
      </c>
      <c r="Q243" s="422">
        <v>215893.54</v>
      </c>
      <c r="R243" s="422">
        <v>70518.89</v>
      </c>
      <c r="S243" s="422">
        <v>123586.44</v>
      </c>
      <c r="T243" s="422">
        <v>142906.06</v>
      </c>
      <c r="U243" s="422">
        <v>89453.04</v>
      </c>
      <c r="V243" s="422">
        <v>209508.24</v>
      </c>
      <c r="W243" s="422">
        <v>181395.21</v>
      </c>
      <c r="X243" s="422">
        <v>148297.59</v>
      </c>
      <c r="Y243" s="422">
        <v>5403163.5199999996</v>
      </c>
      <c r="Z243" s="422">
        <v>81790.2</v>
      </c>
      <c r="AA243" s="422">
        <v>114232.5</v>
      </c>
      <c r="AB243" s="422">
        <v>311626.26</v>
      </c>
      <c r="AC243" s="422">
        <v>31071.24</v>
      </c>
      <c r="AD243" s="422">
        <v>260907.03</v>
      </c>
      <c r="AE243" s="422">
        <v>396908.14</v>
      </c>
      <c r="AF243" s="422">
        <v>1446640.38</v>
      </c>
      <c r="AG243" s="422">
        <v>979657.92</v>
      </c>
      <c r="AH243" s="422">
        <v>2505082.5778800002</v>
      </c>
      <c r="AI243" s="422">
        <v>6127916.2478799997</v>
      </c>
      <c r="AJ243" s="422">
        <v>981357.69</v>
      </c>
      <c r="AK243" s="422">
        <v>5146558.5578800002</v>
      </c>
      <c r="AL243" s="422">
        <v>6042852.1578799998</v>
      </c>
      <c r="AM243" s="422">
        <v>146678.16</v>
      </c>
      <c r="AN243" s="422">
        <v>146678.16</v>
      </c>
      <c r="AO243" s="422">
        <v>153024.82</v>
      </c>
      <c r="AP243" s="422">
        <v>153024.82</v>
      </c>
      <c r="AQ243" s="422">
        <v>20450.32</v>
      </c>
      <c r="AR243" s="422">
        <v>20450.32</v>
      </c>
      <c r="AS243" s="422">
        <v>21155.5</v>
      </c>
      <c r="AT243" s="422">
        <v>21155.5</v>
      </c>
      <c r="AU243" s="422">
        <v>25386.6</v>
      </c>
      <c r="AV243" s="422">
        <v>456958.91</v>
      </c>
      <c r="AW243" s="422">
        <v>190676.22</v>
      </c>
      <c r="AX243" s="422">
        <v>72130.509999999995</v>
      </c>
      <c r="AY243" s="422">
        <v>1427769.84</v>
      </c>
      <c r="AZ243" s="422">
        <v>12873785.640000001</v>
      </c>
      <c r="BA243" s="422">
        <v>276870.06</v>
      </c>
      <c r="BB243" s="422">
        <v>1073.76</v>
      </c>
      <c r="BC243" s="422">
        <v>361487.07</v>
      </c>
    </row>
    <row r="244" spans="1:55">
      <c r="A244" s="425" t="s">
        <v>2873</v>
      </c>
      <c r="B244" s="425" t="s">
        <v>6251</v>
      </c>
      <c r="C244">
        <v>1205.95</v>
      </c>
      <c r="D244" s="422">
        <v>17716827.52</v>
      </c>
      <c r="E244" s="422">
        <v>13693123.01</v>
      </c>
      <c r="F244" s="423">
        <v>0.77288797864867398</v>
      </c>
      <c r="G244">
        <v>2</v>
      </c>
      <c r="H244" s="422">
        <v>86643.58</v>
      </c>
      <c r="I244" s="422">
        <v>5076161.91</v>
      </c>
      <c r="J244" s="422">
        <v>5162805.49</v>
      </c>
      <c r="K244" s="424">
        <v>0.91332000000000002</v>
      </c>
      <c r="L244" s="422">
        <v>3967955.89</v>
      </c>
      <c r="M244" s="422">
        <v>963636.78</v>
      </c>
      <c r="N244" s="422">
        <v>422345.61</v>
      </c>
      <c r="O244" s="422">
        <v>170414.04</v>
      </c>
      <c r="P244" s="422">
        <v>137031.24</v>
      </c>
      <c r="Q244" s="422">
        <v>287649.58</v>
      </c>
      <c r="R244" s="422">
        <v>94025.19</v>
      </c>
      <c r="S244" s="422">
        <v>163310.65</v>
      </c>
      <c r="T244" s="422">
        <v>188236.48</v>
      </c>
      <c r="U244" s="422">
        <v>117701.37</v>
      </c>
      <c r="V244" s="422">
        <v>275965.15999999997</v>
      </c>
      <c r="W244" s="422">
        <v>238934.55</v>
      </c>
      <c r="X244" s="422">
        <v>195964.67</v>
      </c>
      <c r="Y244" s="422">
        <v>7223171.21</v>
      </c>
      <c r="Z244" s="422">
        <v>108220.5</v>
      </c>
      <c r="AA244" s="422">
        <v>150743.75</v>
      </c>
      <c r="AB244" s="422">
        <v>411228.95</v>
      </c>
      <c r="AC244" s="422">
        <v>41002.300000000003</v>
      </c>
      <c r="AD244" s="422">
        <v>688597.45</v>
      </c>
      <c r="AE244" s="422">
        <v>536174.31000000006</v>
      </c>
      <c r="AF244" s="422">
        <v>1909018.85</v>
      </c>
      <c r="AG244" s="422">
        <v>1292778.3999999999</v>
      </c>
      <c r="AH244" s="422">
        <v>3396561.4761000001</v>
      </c>
      <c r="AI244" s="422">
        <v>8534325.9860999994</v>
      </c>
      <c r="AJ244" s="422">
        <v>1295021.46</v>
      </c>
      <c r="AK244" s="422">
        <v>7239304.5261000004</v>
      </c>
      <c r="AL244" s="422">
        <v>8422073.5161000006</v>
      </c>
      <c r="AM244" s="422">
        <v>241877.94</v>
      </c>
      <c r="AN244" s="422">
        <v>241877.94</v>
      </c>
      <c r="AO244" s="422">
        <v>251750.51</v>
      </c>
      <c r="AP244" s="422">
        <v>251750.51</v>
      </c>
      <c r="AQ244" s="422">
        <v>25386.6</v>
      </c>
      <c r="AR244" s="422">
        <v>25386.6</v>
      </c>
      <c r="AS244" s="422">
        <v>26091.78</v>
      </c>
      <c r="AT244" s="422">
        <v>26091.78</v>
      </c>
      <c r="AU244" s="422">
        <v>31733.25</v>
      </c>
      <c r="AV244" s="422">
        <v>602931.89</v>
      </c>
      <c r="AW244" s="422">
        <v>251586.68</v>
      </c>
      <c r="AX244" s="422">
        <v>95117.16</v>
      </c>
      <c r="AY244" s="422">
        <v>2071582.64</v>
      </c>
      <c r="AZ244" s="422">
        <v>17716827.52</v>
      </c>
      <c r="BA244" s="422">
        <v>650108.25</v>
      </c>
      <c r="BB244" s="422">
        <v>8326.2800000000007</v>
      </c>
      <c r="BC244" s="422">
        <v>557016.13</v>
      </c>
    </row>
    <row r="245" spans="1:55">
      <c r="A245" s="425"/>
      <c r="B245" s="425" t="s">
        <v>6252</v>
      </c>
      <c r="C245">
        <v>30</v>
      </c>
      <c r="D245" s="422">
        <v>427096.89</v>
      </c>
      <c r="E245" s="422">
        <v>691657.87</v>
      </c>
      <c r="F245" s="423">
        <v>1.6194401930672</v>
      </c>
      <c r="G245">
        <v>4</v>
      </c>
      <c r="H245" s="422">
        <v>28.61</v>
      </c>
      <c r="I245" s="422">
        <v>648948.18999999994</v>
      </c>
      <c r="J245" s="422">
        <v>648976.80000000005</v>
      </c>
      <c r="K245" s="424">
        <v>0.9</v>
      </c>
      <c r="L245" s="422">
        <v>93746.25</v>
      </c>
      <c r="M245" s="422">
        <v>26680.14</v>
      </c>
      <c r="N245" s="422">
        <v>10816.87</v>
      </c>
      <c r="O245" s="422">
        <v>3605.62</v>
      </c>
      <c r="P245" s="422">
        <v>3159.51</v>
      </c>
      <c r="Q245" s="422">
        <v>8442.18</v>
      </c>
      <c r="R245" s="422">
        <v>1737.26</v>
      </c>
      <c r="S245" s="422">
        <v>4059.46</v>
      </c>
      <c r="T245" s="422">
        <v>3785.53</v>
      </c>
      <c r="U245" s="422">
        <v>2899.62</v>
      </c>
      <c r="V245" s="422">
        <v>5549.8</v>
      </c>
      <c r="W245" s="422">
        <v>4805.1000000000004</v>
      </c>
      <c r="X245" s="422">
        <v>4871.16</v>
      </c>
      <c r="Y245" s="422">
        <v>174158.5</v>
      </c>
      <c r="Z245" s="422">
        <v>2700</v>
      </c>
      <c r="AA245" s="422">
        <v>3750</v>
      </c>
      <c r="AB245" s="422">
        <v>10230</v>
      </c>
      <c r="AC245" s="422">
        <v>1020</v>
      </c>
      <c r="AD245" s="422">
        <v>8565</v>
      </c>
      <c r="AE245" s="422">
        <v>21378</v>
      </c>
      <c r="AF245" s="422">
        <v>47490</v>
      </c>
      <c r="AG245" s="422">
        <v>32160</v>
      </c>
      <c r="AH245" s="422">
        <v>82215.044999999998</v>
      </c>
      <c r="AI245" s="422">
        <v>209508.04500000001</v>
      </c>
      <c r="AJ245" s="422">
        <v>32215.8</v>
      </c>
      <c r="AK245" s="422">
        <v>177292.245</v>
      </c>
      <c r="AL245" s="422">
        <v>206286.465</v>
      </c>
      <c r="AM245" s="422">
        <v>5559.19</v>
      </c>
      <c r="AN245" s="422">
        <v>5559.19</v>
      </c>
      <c r="AO245" s="422">
        <v>6254.09</v>
      </c>
      <c r="AP245" s="422">
        <v>6254.09</v>
      </c>
      <c r="AQ245" s="422">
        <v>0</v>
      </c>
      <c r="AR245" s="422">
        <v>0</v>
      </c>
      <c r="AS245" s="422">
        <v>0</v>
      </c>
      <c r="AT245" s="422">
        <v>0</v>
      </c>
      <c r="AU245" s="422">
        <v>0</v>
      </c>
      <c r="AV245" s="422">
        <v>14592.87</v>
      </c>
      <c r="AW245" s="422">
        <v>6089.2</v>
      </c>
      <c r="AX245" s="422">
        <v>2343.2399999999998</v>
      </c>
      <c r="AY245" s="422">
        <v>46651.87</v>
      </c>
      <c r="AZ245" s="422">
        <v>427096.89</v>
      </c>
      <c r="BA245" s="422">
        <v>19587.169999999998</v>
      </c>
      <c r="BB245" s="422">
        <v>0.05</v>
      </c>
      <c r="BC245" s="422">
        <v>9955.27</v>
      </c>
    </row>
    <row r="246" spans="1:55">
      <c r="A246" s="425"/>
      <c r="B246" s="425" t="s">
        <v>6253</v>
      </c>
      <c r="C246">
        <v>96</v>
      </c>
      <c r="D246" s="422">
        <v>1450912.9</v>
      </c>
      <c r="E246" s="422">
        <v>1166438.5900000001</v>
      </c>
      <c r="F246" s="423">
        <v>0.80393426097459098</v>
      </c>
      <c r="G246">
        <v>2</v>
      </c>
      <c r="H246" s="422">
        <v>8989.23</v>
      </c>
      <c r="I246" s="422">
        <v>1021347.3</v>
      </c>
      <c r="J246" s="422">
        <v>1030336.53</v>
      </c>
      <c r="K246" s="424">
        <v>0.9</v>
      </c>
      <c r="L246" s="422">
        <v>311135.15999999997</v>
      </c>
      <c r="M246" s="422">
        <v>97204.32</v>
      </c>
      <c r="N246" s="422">
        <v>35017.47</v>
      </c>
      <c r="O246" s="422">
        <v>11892.04</v>
      </c>
      <c r="P246" s="422">
        <v>10383.26</v>
      </c>
      <c r="Q246" s="422">
        <v>29239.48</v>
      </c>
      <c r="R246" s="422">
        <v>6949.04</v>
      </c>
      <c r="S246" s="422">
        <v>13338.25</v>
      </c>
      <c r="T246" s="422">
        <v>12113.71</v>
      </c>
      <c r="U246" s="422">
        <v>8988.82</v>
      </c>
      <c r="V246" s="422">
        <v>17759.37</v>
      </c>
      <c r="W246" s="422">
        <v>15376.32</v>
      </c>
      <c r="X246" s="422">
        <v>16005.24</v>
      </c>
      <c r="Y246" s="422">
        <v>585402.48</v>
      </c>
      <c r="Z246" s="422">
        <v>8640</v>
      </c>
      <c r="AA246" s="422">
        <v>12000</v>
      </c>
      <c r="AB246" s="422">
        <v>32736</v>
      </c>
      <c r="AC246" s="422">
        <v>3264</v>
      </c>
      <c r="AD246" s="422">
        <v>54816</v>
      </c>
      <c r="AE246" s="422">
        <v>83518</v>
      </c>
      <c r="AF246" s="422">
        <v>151968</v>
      </c>
      <c r="AG246" s="422">
        <v>102912</v>
      </c>
      <c r="AH246" s="422">
        <v>273441.549</v>
      </c>
      <c r="AI246" s="422">
        <v>723295.549</v>
      </c>
      <c r="AJ246" s="422">
        <v>103090.56</v>
      </c>
      <c r="AK246" s="422">
        <v>620204.98899999994</v>
      </c>
      <c r="AL246" s="422">
        <v>712986.48899999994</v>
      </c>
      <c r="AM246" s="422">
        <v>18762.27</v>
      </c>
      <c r="AN246" s="422">
        <v>18762.27</v>
      </c>
      <c r="AO246" s="422">
        <v>20152.07</v>
      </c>
      <c r="AP246" s="422">
        <v>20152.07</v>
      </c>
      <c r="AQ246" s="422">
        <v>0</v>
      </c>
      <c r="AR246" s="422">
        <v>0</v>
      </c>
      <c r="AS246" s="422">
        <v>0</v>
      </c>
      <c r="AT246" s="422">
        <v>0</v>
      </c>
      <c r="AU246" s="422">
        <v>694.89</v>
      </c>
      <c r="AV246" s="422">
        <v>47253.13</v>
      </c>
      <c r="AW246" s="422">
        <v>19717.41</v>
      </c>
      <c r="AX246" s="422">
        <v>7029.74</v>
      </c>
      <c r="AY246" s="422">
        <v>152523.85</v>
      </c>
      <c r="AZ246" s="422">
        <v>1450912.9</v>
      </c>
      <c r="BA246" s="422">
        <v>65784.73</v>
      </c>
      <c r="BB246" s="422">
        <v>275.88</v>
      </c>
      <c r="BC246" s="422">
        <v>34704.339999999997</v>
      </c>
    </row>
    <row r="247" spans="1:55">
      <c r="A247" s="425" t="s">
        <v>1782</v>
      </c>
      <c r="B247" s="425" t="s">
        <v>6254</v>
      </c>
      <c r="C247">
        <v>2583.5</v>
      </c>
      <c r="D247" s="422">
        <v>38051699.950000003</v>
      </c>
      <c r="E247" s="422">
        <v>25960100.93</v>
      </c>
      <c r="F247" s="423">
        <v>0.68223235661249304</v>
      </c>
      <c r="G247">
        <v>1</v>
      </c>
      <c r="H247" s="422">
        <v>1202948.81</v>
      </c>
      <c r="I247" s="422">
        <v>11927616.060000001</v>
      </c>
      <c r="J247" s="422">
        <v>13130564.869999999</v>
      </c>
      <c r="K247" s="424">
        <v>0.9</v>
      </c>
      <c r="L247" s="422">
        <v>8415844.8800000008</v>
      </c>
      <c r="M247" s="422">
        <v>2027552.94</v>
      </c>
      <c r="N247" s="422">
        <v>890299.19</v>
      </c>
      <c r="O247" s="422">
        <v>363070.19</v>
      </c>
      <c r="P247" s="422">
        <v>294732.45</v>
      </c>
      <c r="Q247" s="422">
        <v>598076.47</v>
      </c>
      <c r="R247" s="422">
        <v>198626.84</v>
      </c>
      <c r="S247" s="422">
        <v>345054.78</v>
      </c>
      <c r="T247" s="422">
        <v>402023.81</v>
      </c>
      <c r="U247" s="422">
        <v>249657.28</v>
      </c>
      <c r="V247" s="422">
        <v>589389.29</v>
      </c>
      <c r="W247" s="422">
        <v>510301.62</v>
      </c>
      <c r="X247" s="422">
        <v>414048.6</v>
      </c>
      <c r="Y247" s="422">
        <v>15298678.34</v>
      </c>
      <c r="Z247" s="422">
        <v>229005</v>
      </c>
      <c r="AA247" s="422">
        <v>322937.5</v>
      </c>
      <c r="AB247" s="422">
        <v>880973.5</v>
      </c>
      <c r="AC247" s="422">
        <v>87839</v>
      </c>
      <c r="AD247" s="422">
        <v>1475178.5</v>
      </c>
      <c r="AE247" s="422">
        <v>1102968.5</v>
      </c>
      <c r="AF247" s="422">
        <v>4089680.5</v>
      </c>
      <c r="AG247" s="422">
        <v>2769512</v>
      </c>
      <c r="AH247" s="422">
        <v>7393297.5779999997</v>
      </c>
      <c r="AI247" s="422">
        <v>18351392.078000002</v>
      </c>
      <c r="AJ247" s="422">
        <v>2774317.31</v>
      </c>
      <c r="AK247" s="422">
        <v>15577074.767999999</v>
      </c>
      <c r="AL247" s="422">
        <v>18073960.338</v>
      </c>
      <c r="AM247" s="422">
        <v>580240.66</v>
      </c>
      <c r="AN247" s="422">
        <v>580240.66</v>
      </c>
      <c r="AO247" s="422">
        <v>604562.13</v>
      </c>
      <c r="AP247" s="422">
        <v>604562.13</v>
      </c>
      <c r="AQ247" s="422">
        <v>56981.71</v>
      </c>
      <c r="AR247" s="422">
        <v>56981.71</v>
      </c>
      <c r="AS247" s="422">
        <v>59066.41</v>
      </c>
      <c r="AT247" s="422">
        <v>59066.41</v>
      </c>
      <c r="AU247" s="422">
        <v>71574.59</v>
      </c>
      <c r="AV247" s="422">
        <v>1273054.96</v>
      </c>
      <c r="AW247" s="422">
        <v>531210.38</v>
      </c>
      <c r="AX247" s="422">
        <v>201519.41</v>
      </c>
      <c r="AY247" s="422">
        <v>4679061.16</v>
      </c>
      <c r="AZ247" s="422">
        <v>38051699.950000003</v>
      </c>
      <c r="BA247" s="422">
        <v>1925394.38</v>
      </c>
      <c r="BB247" s="422">
        <v>31195.9</v>
      </c>
      <c r="BC247" s="422">
        <v>1274433.79</v>
      </c>
    </row>
    <row r="248" spans="1:55">
      <c r="A248" s="425" t="s">
        <v>2585</v>
      </c>
      <c r="B248" s="425" t="s">
        <v>6255</v>
      </c>
      <c r="C248">
        <v>2838.13</v>
      </c>
      <c r="D248" s="422">
        <v>42561149.789999999</v>
      </c>
      <c r="E248" s="422">
        <v>31512052.82</v>
      </c>
      <c r="F248" s="423">
        <v>0.74039477259150399</v>
      </c>
      <c r="G248">
        <v>1</v>
      </c>
      <c r="H248" s="422">
        <v>538744.05000000005</v>
      </c>
      <c r="I248" s="422">
        <v>17261761.699999999</v>
      </c>
      <c r="J248" s="422">
        <v>17800505.75</v>
      </c>
      <c r="K248" s="424">
        <v>0.9</v>
      </c>
      <c r="L248" s="422">
        <v>9409279.7300000004</v>
      </c>
      <c r="M248" s="422">
        <v>2295889.4700000002</v>
      </c>
      <c r="N248" s="422">
        <v>980577.81</v>
      </c>
      <c r="O248" s="422">
        <v>397080.24</v>
      </c>
      <c r="P248" s="422">
        <v>331226.15000000002</v>
      </c>
      <c r="Q248" s="422">
        <v>667700.42000000004</v>
      </c>
      <c r="R248" s="422">
        <v>218315.79</v>
      </c>
      <c r="S248" s="422">
        <v>379850.22</v>
      </c>
      <c r="T248" s="422">
        <v>438364.95</v>
      </c>
      <c r="U248" s="422">
        <v>274014.09000000003</v>
      </c>
      <c r="V248" s="422">
        <v>642667.41</v>
      </c>
      <c r="W248" s="422">
        <v>556430.57999999996</v>
      </c>
      <c r="X248" s="422">
        <v>455801.4</v>
      </c>
      <c r="Y248" s="422">
        <v>17047198.260000002</v>
      </c>
      <c r="Z248" s="422">
        <v>251712</v>
      </c>
      <c r="AA248" s="422">
        <v>354766.25</v>
      </c>
      <c r="AB248" s="422">
        <v>967802.33</v>
      </c>
      <c r="AC248" s="422">
        <v>96496.42</v>
      </c>
      <c r="AD248" s="422">
        <v>1620572.23</v>
      </c>
      <c r="AE248" s="422">
        <v>1268081.56</v>
      </c>
      <c r="AF248" s="422">
        <v>4492759.79</v>
      </c>
      <c r="AG248" s="422">
        <v>3042475.36</v>
      </c>
      <c r="AH248" s="422">
        <v>8295752.9945400003</v>
      </c>
      <c r="AI248" s="422">
        <v>20390418.93454</v>
      </c>
      <c r="AJ248" s="422">
        <v>3047754.28</v>
      </c>
      <c r="AK248" s="422">
        <v>17342664.654539999</v>
      </c>
      <c r="AL248" s="422">
        <v>20085643.50454</v>
      </c>
      <c r="AM248" s="422">
        <v>739372.53</v>
      </c>
      <c r="AN248" s="422">
        <v>739372.53</v>
      </c>
      <c r="AO248" s="422">
        <v>769948.09</v>
      </c>
      <c r="AP248" s="422">
        <v>769948.09</v>
      </c>
      <c r="AQ248" s="422">
        <v>38914.339999999997</v>
      </c>
      <c r="AR248" s="422">
        <v>38914.339999999997</v>
      </c>
      <c r="AS248" s="422">
        <v>40304.14</v>
      </c>
      <c r="AT248" s="422">
        <v>40304.14</v>
      </c>
      <c r="AU248" s="422">
        <v>48642.93</v>
      </c>
      <c r="AV248" s="422">
        <v>1398136.78</v>
      </c>
      <c r="AW248" s="422">
        <v>583403.54</v>
      </c>
      <c r="AX248" s="422">
        <v>221046.48</v>
      </c>
      <c r="AY248" s="422">
        <v>5428307.9299999997</v>
      </c>
      <c r="AZ248" s="422">
        <v>42561149.789999999</v>
      </c>
      <c r="BA248" s="422">
        <v>3376525.85</v>
      </c>
      <c r="BB248" s="422">
        <v>9056.3799999999992</v>
      </c>
      <c r="BC248" s="422">
        <v>1527555.08</v>
      </c>
    </row>
    <row r="249" spans="1:55">
      <c r="A249" s="425" t="s">
        <v>2802</v>
      </c>
      <c r="B249" s="425" t="s">
        <v>6256</v>
      </c>
      <c r="C249">
        <v>235.94</v>
      </c>
      <c r="D249" s="422">
        <v>3375568.8</v>
      </c>
      <c r="E249" s="422">
        <v>3089493.11</v>
      </c>
      <c r="F249" s="423">
        <v>0.91525111560457595</v>
      </c>
      <c r="G249">
        <v>3</v>
      </c>
      <c r="H249" s="422">
        <v>4419.37</v>
      </c>
      <c r="I249" s="422">
        <v>841737.25</v>
      </c>
      <c r="J249" s="422">
        <v>846156.62</v>
      </c>
      <c r="K249" s="424">
        <v>0.9</v>
      </c>
      <c r="L249" s="422">
        <v>756786.94</v>
      </c>
      <c r="M249" s="422">
        <v>179013.84</v>
      </c>
      <c r="N249" s="422">
        <v>80289.72</v>
      </c>
      <c r="O249" s="422">
        <v>32656.35</v>
      </c>
      <c r="P249" s="422">
        <v>25967.81</v>
      </c>
      <c r="Q249" s="422">
        <v>53485.9</v>
      </c>
      <c r="R249" s="422">
        <v>17951.689999999999</v>
      </c>
      <c r="S249" s="422">
        <v>31025.93</v>
      </c>
      <c r="T249" s="422">
        <v>36341.129999999997</v>
      </c>
      <c r="U249" s="422">
        <v>22327.07</v>
      </c>
      <c r="V249" s="422">
        <v>53278.12</v>
      </c>
      <c r="W249" s="422">
        <v>46128.959999999999</v>
      </c>
      <c r="X249" s="422">
        <v>37229.58</v>
      </c>
      <c r="Y249" s="422">
        <v>1372483.04</v>
      </c>
      <c r="Z249" s="422">
        <v>20934.900000000001</v>
      </c>
      <c r="AA249" s="422">
        <v>29492.5</v>
      </c>
      <c r="AB249" s="422">
        <v>80455.539999999994</v>
      </c>
      <c r="AC249" s="422">
        <v>8021.96</v>
      </c>
      <c r="AD249" s="422">
        <v>134721.74</v>
      </c>
      <c r="AE249" s="422">
        <v>95289.55</v>
      </c>
      <c r="AF249" s="422">
        <v>373493.02</v>
      </c>
      <c r="AG249" s="422">
        <v>252927.68</v>
      </c>
      <c r="AH249" s="422">
        <v>651907.65552000003</v>
      </c>
      <c r="AI249" s="422">
        <v>1647244.5455199999</v>
      </c>
      <c r="AJ249" s="422">
        <v>253366.52</v>
      </c>
      <c r="AK249" s="422">
        <v>1393878.0255199999</v>
      </c>
      <c r="AL249" s="422">
        <v>1621907.88552</v>
      </c>
      <c r="AM249" s="422">
        <v>48642.93</v>
      </c>
      <c r="AN249" s="422">
        <v>48642.93</v>
      </c>
      <c r="AO249" s="422">
        <v>50727.62</v>
      </c>
      <c r="AP249" s="422">
        <v>50727.62</v>
      </c>
      <c r="AQ249" s="422">
        <v>0</v>
      </c>
      <c r="AR249" s="422">
        <v>0</v>
      </c>
      <c r="AS249" s="422">
        <v>0</v>
      </c>
      <c r="AT249" s="422">
        <v>0</v>
      </c>
      <c r="AU249" s="422">
        <v>0</v>
      </c>
      <c r="AV249" s="422">
        <v>116048.13</v>
      </c>
      <c r="AW249" s="422">
        <v>48423.65</v>
      </c>
      <c r="AX249" s="422">
        <v>17964.900000000001</v>
      </c>
      <c r="AY249" s="422">
        <v>381177.78</v>
      </c>
      <c r="AZ249" s="422">
        <v>3375568.8</v>
      </c>
      <c r="BA249" s="422">
        <v>187874.34</v>
      </c>
      <c r="BB249" s="422">
        <v>0</v>
      </c>
      <c r="BC249" s="422">
        <v>69578.42</v>
      </c>
    </row>
    <row r="250" spans="1:55">
      <c r="A250" s="425" t="s">
        <v>2704</v>
      </c>
      <c r="B250" s="425" t="s">
        <v>6257</v>
      </c>
      <c r="C250">
        <v>493.25</v>
      </c>
      <c r="D250" s="422">
        <v>6942207.9500000002</v>
      </c>
      <c r="E250" s="422">
        <v>6063045.5899999999</v>
      </c>
      <c r="F250" s="423">
        <v>0.87335983503634496</v>
      </c>
      <c r="G250">
        <v>2</v>
      </c>
      <c r="H250" s="422">
        <v>12524.55</v>
      </c>
      <c r="I250" s="422">
        <v>2505767.6</v>
      </c>
      <c r="J250" s="422">
        <v>2518292.15</v>
      </c>
      <c r="K250" s="424">
        <v>0.9</v>
      </c>
      <c r="L250" s="422">
        <v>1588232.01</v>
      </c>
      <c r="M250" s="422">
        <v>390549.65</v>
      </c>
      <c r="N250" s="422">
        <v>170565.82</v>
      </c>
      <c r="O250" s="422">
        <v>68017.56</v>
      </c>
      <c r="P250" s="422">
        <v>53901.07</v>
      </c>
      <c r="Q250" s="422">
        <v>117353.52</v>
      </c>
      <c r="R250" s="422">
        <v>37640.65</v>
      </c>
      <c r="S250" s="422">
        <v>65821.37</v>
      </c>
      <c r="T250" s="422">
        <v>74953.59</v>
      </c>
      <c r="U250" s="422">
        <v>47263.8</v>
      </c>
      <c r="V250" s="422">
        <v>109886.13</v>
      </c>
      <c r="W250" s="422">
        <v>95140.98</v>
      </c>
      <c r="X250" s="422">
        <v>78982.38</v>
      </c>
      <c r="Y250" s="422">
        <v>2898308.53</v>
      </c>
      <c r="Z250" s="422">
        <v>43695</v>
      </c>
      <c r="AA250" s="422">
        <v>61656.25</v>
      </c>
      <c r="AB250" s="422">
        <v>168198.25</v>
      </c>
      <c r="AC250" s="422">
        <v>16770.5</v>
      </c>
      <c r="AD250" s="422">
        <v>140822.87</v>
      </c>
      <c r="AE250" s="422">
        <v>226487.5</v>
      </c>
      <c r="AF250" s="422">
        <v>780814.75</v>
      </c>
      <c r="AG250" s="422">
        <v>528764</v>
      </c>
      <c r="AH250" s="422">
        <v>1362694.8015000001</v>
      </c>
      <c r="AI250" s="422">
        <v>3329903.9215000002</v>
      </c>
      <c r="AJ250" s="422">
        <v>529681.43999999994</v>
      </c>
      <c r="AK250" s="422">
        <v>2800222.4815000002</v>
      </c>
      <c r="AL250" s="422">
        <v>3276935.7714999998</v>
      </c>
      <c r="AM250" s="422">
        <v>94506.26</v>
      </c>
      <c r="AN250" s="422">
        <v>94506.26</v>
      </c>
      <c r="AO250" s="422">
        <v>97980.75</v>
      </c>
      <c r="AP250" s="422">
        <v>97980.75</v>
      </c>
      <c r="AQ250" s="422">
        <v>0</v>
      </c>
      <c r="AR250" s="422">
        <v>0</v>
      </c>
      <c r="AS250" s="422">
        <v>0</v>
      </c>
      <c r="AT250" s="422">
        <v>0</v>
      </c>
      <c r="AU250" s="422">
        <v>0</v>
      </c>
      <c r="AV250" s="422">
        <v>242519.75</v>
      </c>
      <c r="AW250" s="422">
        <v>101196.73</v>
      </c>
      <c r="AX250" s="422">
        <v>38273.06</v>
      </c>
      <c r="AY250" s="422">
        <v>766963.56</v>
      </c>
      <c r="AZ250" s="422">
        <v>6942207.9500000002</v>
      </c>
      <c r="BA250" s="422">
        <v>268990.56</v>
      </c>
      <c r="BB250" s="422">
        <v>6.65</v>
      </c>
      <c r="BC250" s="422">
        <v>200795.22</v>
      </c>
    </row>
    <row r="251" spans="1:55">
      <c r="A251" s="425" t="s">
        <v>1874</v>
      </c>
      <c r="B251" s="425" t="s">
        <v>6258</v>
      </c>
      <c r="C251">
        <v>937.96</v>
      </c>
      <c r="D251" s="422">
        <v>13226211.949999999</v>
      </c>
      <c r="E251" s="422">
        <v>10083272.34</v>
      </c>
      <c r="F251" s="423">
        <v>0.76237038829549397</v>
      </c>
      <c r="G251">
        <v>2</v>
      </c>
      <c r="H251" s="422">
        <v>94348.76</v>
      </c>
      <c r="I251" s="422">
        <v>6283771.6200000001</v>
      </c>
      <c r="J251" s="422">
        <v>6378120.3799999999</v>
      </c>
      <c r="K251" s="424">
        <v>0.9</v>
      </c>
      <c r="L251" s="422">
        <v>2980932.3</v>
      </c>
      <c r="M251" s="422">
        <v>728571.43</v>
      </c>
      <c r="N251" s="422">
        <v>323311.77</v>
      </c>
      <c r="O251" s="422">
        <v>130349.43</v>
      </c>
      <c r="P251" s="422">
        <v>99879.3</v>
      </c>
      <c r="Q251" s="422">
        <v>221639.47</v>
      </c>
      <c r="R251" s="422">
        <v>71806.78</v>
      </c>
      <c r="S251" s="422">
        <v>124973.62</v>
      </c>
      <c r="T251" s="422">
        <v>143850.32999999999</v>
      </c>
      <c r="U251" s="422">
        <v>90468.14</v>
      </c>
      <c r="V251" s="422">
        <v>210892.59</v>
      </c>
      <c r="W251" s="422">
        <v>182593.8</v>
      </c>
      <c r="X251" s="422">
        <v>149962.14000000001</v>
      </c>
      <c r="Y251" s="422">
        <v>5459231.0999999996</v>
      </c>
      <c r="Z251" s="422">
        <v>83891.7</v>
      </c>
      <c r="AA251" s="422">
        <v>117245</v>
      </c>
      <c r="AB251" s="422">
        <v>319844.36</v>
      </c>
      <c r="AC251" s="422">
        <v>31890.639999999999</v>
      </c>
      <c r="AD251" s="422">
        <v>535575.16</v>
      </c>
      <c r="AE251" s="422">
        <v>424171.45</v>
      </c>
      <c r="AF251" s="422">
        <v>1484790.68</v>
      </c>
      <c r="AG251" s="422">
        <v>1005493.12</v>
      </c>
      <c r="AH251" s="422">
        <v>2532667.0666800002</v>
      </c>
      <c r="AI251" s="422">
        <v>6535569.1766799996</v>
      </c>
      <c r="AJ251" s="422">
        <v>1007237.72</v>
      </c>
      <c r="AK251" s="422">
        <v>5528331.4566799998</v>
      </c>
      <c r="AL251" s="422">
        <v>6434845.3966800002</v>
      </c>
      <c r="AM251" s="422">
        <v>148013.48000000001</v>
      </c>
      <c r="AN251" s="422">
        <v>148013.48000000001</v>
      </c>
      <c r="AO251" s="422">
        <v>154267.57</v>
      </c>
      <c r="AP251" s="422">
        <v>154267.57</v>
      </c>
      <c r="AQ251" s="422">
        <v>0</v>
      </c>
      <c r="AR251" s="422">
        <v>0</v>
      </c>
      <c r="AS251" s="422">
        <v>0</v>
      </c>
      <c r="AT251" s="422">
        <v>0</v>
      </c>
      <c r="AU251" s="422">
        <v>0</v>
      </c>
      <c r="AV251" s="422">
        <v>462107.83</v>
      </c>
      <c r="AW251" s="422">
        <v>192824.73</v>
      </c>
      <c r="AX251" s="422">
        <v>72640.710000000006</v>
      </c>
      <c r="AY251" s="422">
        <v>1332135.3700000001</v>
      </c>
      <c r="AZ251" s="422">
        <v>13226211.949999999</v>
      </c>
      <c r="BA251" s="422">
        <v>663562.43999999994</v>
      </c>
      <c r="BB251" s="422">
        <v>660.46</v>
      </c>
      <c r="BC251" s="422">
        <v>440211.62</v>
      </c>
    </row>
    <row r="252" spans="1:55">
      <c r="A252" s="425" t="s">
        <v>3321</v>
      </c>
      <c r="B252" s="425" t="s">
        <v>6259</v>
      </c>
      <c r="C252">
        <v>869.14</v>
      </c>
      <c r="D252" s="422">
        <v>12062087.720000001</v>
      </c>
      <c r="E252" s="422">
        <v>10796895.02</v>
      </c>
      <c r="F252" s="423">
        <v>0.89510997354942101</v>
      </c>
      <c r="G252">
        <v>2</v>
      </c>
      <c r="H252" s="422">
        <v>22069.11</v>
      </c>
      <c r="I252" s="422">
        <v>1596301.32</v>
      </c>
      <c r="J252" s="422">
        <v>1618370.43</v>
      </c>
      <c r="K252" s="424">
        <v>0.9</v>
      </c>
      <c r="L252" s="422">
        <v>2753587.36</v>
      </c>
      <c r="M252" s="422">
        <v>677205.11</v>
      </c>
      <c r="N252" s="422">
        <v>300188.87</v>
      </c>
      <c r="O252" s="422">
        <v>120920.11</v>
      </c>
      <c r="P252" s="422">
        <v>92851.31</v>
      </c>
      <c r="Q252" s="422">
        <v>207746.37</v>
      </c>
      <c r="R252" s="422">
        <v>66015.91</v>
      </c>
      <c r="S252" s="422">
        <v>116274.76</v>
      </c>
      <c r="T252" s="422">
        <v>133250.82999999999</v>
      </c>
      <c r="U252" s="422">
        <v>83799.009999999995</v>
      </c>
      <c r="V252" s="422">
        <v>195353.13</v>
      </c>
      <c r="W252" s="422">
        <v>169139.52</v>
      </c>
      <c r="X252" s="422">
        <v>139523.94</v>
      </c>
      <c r="Y252" s="422">
        <v>5055856.2300000004</v>
      </c>
      <c r="Z252" s="422">
        <v>77457.600000000006</v>
      </c>
      <c r="AA252" s="422">
        <v>108642.5</v>
      </c>
      <c r="AB252" s="422">
        <v>296376.74</v>
      </c>
      <c r="AC252" s="422">
        <v>29550.76</v>
      </c>
      <c r="AD252" s="422">
        <v>248139.46</v>
      </c>
      <c r="AE252" s="422">
        <v>400361.82</v>
      </c>
      <c r="AF252" s="422">
        <v>1375848.62</v>
      </c>
      <c r="AG252" s="422">
        <v>931718.08</v>
      </c>
      <c r="AH252" s="422">
        <v>2358618.8761200001</v>
      </c>
      <c r="AI252" s="422">
        <v>5826714.4561200002</v>
      </c>
      <c r="AJ252" s="422">
        <v>933334.68</v>
      </c>
      <c r="AK252" s="422">
        <v>4893379.7761199996</v>
      </c>
      <c r="AL252" s="422">
        <v>5733380.9861199996</v>
      </c>
      <c r="AM252" s="422">
        <v>145928.79</v>
      </c>
      <c r="AN252" s="422">
        <v>145928.79</v>
      </c>
      <c r="AO252" s="422">
        <v>151487.98000000001</v>
      </c>
      <c r="AP252" s="422">
        <v>151487.98000000001</v>
      </c>
      <c r="AQ252" s="422">
        <v>694.89</v>
      </c>
      <c r="AR252" s="422">
        <v>694.89</v>
      </c>
      <c r="AS252" s="422">
        <v>694.89</v>
      </c>
      <c r="AT252" s="422">
        <v>694.89</v>
      </c>
      <c r="AU252" s="422">
        <v>1389.79</v>
      </c>
      <c r="AV252" s="422">
        <v>428057.78</v>
      </c>
      <c r="AW252" s="422">
        <v>178616.59</v>
      </c>
      <c r="AX252" s="422">
        <v>67173.13</v>
      </c>
      <c r="AY252" s="422">
        <v>1272850.3899999999</v>
      </c>
      <c r="AZ252" s="422">
        <v>12062087.720000001</v>
      </c>
      <c r="BA252" s="422">
        <v>273703.01</v>
      </c>
      <c r="BB252" s="422">
        <v>130.91999999999999</v>
      </c>
      <c r="BC252" s="422">
        <v>282090.21000000002</v>
      </c>
    </row>
    <row r="253" spans="1:55">
      <c r="A253" s="425" t="s">
        <v>3363</v>
      </c>
      <c r="B253" s="425" t="s">
        <v>6260</v>
      </c>
      <c r="C253">
        <v>602.70000000000005</v>
      </c>
      <c r="D253" s="422">
        <v>8610271.8200000003</v>
      </c>
      <c r="E253" s="422">
        <v>6639113.0099999998</v>
      </c>
      <c r="F253" s="423">
        <v>0.77106892195651999</v>
      </c>
      <c r="G253">
        <v>2</v>
      </c>
      <c r="H253" s="422">
        <v>50459.11</v>
      </c>
      <c r="I253" s="422">
        <v>3250363.49</v>
      </c>
      <c r="J253" s="422">
        <v>3300822.6</v>
      </c>
      <c r="K253" s="424">
        <v>0.9</v>
      </c>
      <c r="L253" s="422">
        <v>1930850.28</v>
      </c>
      <c r="M253" s="422">
        <v>472698.18</v>
      </c>
      <c r="N253" s="422">
        <v>207798.84</v>
      </c>
      <c r="O253" s="422">
        <v>83028.44</v>
      </c>
      <c r="P253" s="422">
        <v>65435.41</v>
      </c>
      <c r="Q253" s="422">
        <v>143053.21</v>
      </c>
      <c r="R253" s="422">
        <v>45747.87</v>
      </c>
      <c r="S253" s="422">
        <v>80319.47</v>
      </c>
      <c r="T253" s="422">
        <v>91609.94</v>
      </c>
      <c r="U253" s="422">
        <v>57702.43</v>
      </c>
      <c r="V253" s="422">
        <v>134305.28</v>
      </c>
      <c r="W253" s="422">
        <v>116283.42</v>
      </c>
      <c r="X253" s="422">
        <v>96379.38</v>
      </c>
      <c r="Y253" s="422">
        <v>3525212.15</v>
      </c>
      <c r="Z253" s="422">
        <v>53711.1</v>
      </c>
      <c r="AA253" s="422">
        <v>75337.5</v>
      </c>
      <c r="AB253" s="422">
        <v>205520.7</v>
      </c>
      <c r="AC253" s="422">
        <v>20491.8</v>
      </c>
      <c r="AD253" s="422">
        <v>344141.7</v>
      </c>
      <c r="AE253" s="422">
        <v>274760.07</v>
      </c>
      <c r="AF253" s="422">
        <v>954074.1</v>
      </c>
      <c r="AG253" s="422">
        <v>646094.4</v>
      </c>
      <c r="AH253" s="422">
        <v>1654480.1136</v>
      </c>
      <c r="AI253" s="422">
        <v>4228611.4835999999</v>
      </c>
      <c r="AJ253" s="422">
        <v>647215.42000000004</v>
      </c>
      <c r="AK253" s="422">
        <v>3581396.0636</v>
      </c>
      <c r="AL253" s="422">
        <v>4163889.9336000001</v>
      </c>
      <c r="AM253" s="422">
        <v>106319.54</v>
      </c>
      <c r="AN253" s="422">
        <v>106319.54</v>
      </c>
      <c r="AO253" s="422">
        <v>110488.94</v>
      </c>
      <c r="AP253" s="422">
        <v>110488.94</v>
      </c>
      <c r="AQ253" s="422">
        <v>3474.49</v>
      </c>
      <c r="AR253" s="422">
        <v>3474.49</v>
      </c>
      <c r="AS253" s="422">
        <v>4169.3900000000003</v>
      </c>
      <c r="AT253" s="422">
        <v>4169.3900000000003</v>
      </c>
      <c r="AU253" s="422">
        <v>4864.29</v>
      </c>
      <c r="AV253" s="422">
        <v>296721.87</v>
      </c>
      <c r="AW253" s="422">
        <v>123813.77</v>
      </c>
      <c r="AX253" s="422">
        <v>46864.98</v>
      </c>
      <c r="AY253" s="422">
        <v>921169.63</v>
      </c>
      <c r="AZ253" s="422">
        <v>8610271.8200000003</v>
      </c>
      <c r="BA253" s="422">
        <v>324907.53000000003</v>
      </c>
      <c r="BB253" s="422">
        <v>4077.64</v>
      </c>
      <c r="BC253" s="422">
        <v>265464.58</v>
      </c>
    </row>
    <row r="254" spans="1:55">
      <c r="A254" s="425" t="s">
        <v>1468</v>
      </c>
      <c r="B254" s="425" t="s">
        <v>6261</v>
      </c>
      <c r="C254">
        <v>882.47</v>
      </c>
      <c r="D254" s="422">
        <v>12727200.08</v>
      </c>
      <c r="E254" s="422">
        <v>14147076.289999999</v>
      </c>
      <c r="F254" s="423">
        <v>1.1115623390121201</v>
      </c>
      <c r="G254">
        <v>4</v>
      </c>
      <c r="H254" s="422">
        <v>852.77</v>
      </c>
      <c r="I254" s="422">
        <v>2162777.4700000002</v>
      </c>
      <c r="J254" s="422">
        <v>2163630.2400000002</v>
      </c>
      <c r="K254" s="424">
        <v>0.9</v>
      </c>
      <c r="L254" s="422">
        <v>2857244.66</v>
      </c>
      <c r="M254" s="422">
        <v>703325.52</v>
      </c>
      <c r="N254" s="422">
        <v>305215.92</v>
      </c>
      <c r="O254" s="422">
        <v>123000.18</v>
      </c>
      <c r="P254" s="422">
        <v>99715.47</v>
      </c>
      <c r="Q254" s="422">
        <v>210867.66</v>
      </c>
      <c r="R254" s="422">
        <v>67174.09</v>
      </c>
      <c r="S254" s="422">
        <v>118304.49</v>
      </c>
      <c r="T254" s="422">
        <v>135522.15</v>
      </c>
      <c r="U254" s="422">
        <v>84958.86</v>
      </c>
      <c r="V254" s="422">
        <v>198683.01</v>
      </c>
      <c r="W254" s="422">
        <v>172022.58</v>
      </c>
      <c r="X254" s="422">
        <v>141959.51999999999</v>
      </c>
      <c r="Y254" s="422">
        <v>5217994.1100000003</v>
      </c>
      <c r="Z254" s="422">
        <v>78927.3</v>
      </c>
      <c r="AA254" s="422">
        <v>110308.75</v>
      </c>
      <c r="AB254" s="422">
        <v>300922.27</v>
      </c>
      <c r="AC254" s="422">
        <v>30003.98</v>
      </c>
      <c r="AD254" s="422">
        <v>251945.17</v>
      </c>
      <c r="AE254" s="422">
        <v>409457.67</v>
      </c>
      <c r="AF254" s="422">
        <v>1396950.01</v>
      </c>
      <c r="AG254" s="422">
        <v>946007.84</v>
      </c>
      <c r="AH254" s="422">
        <v>2512652.7132600001</v>
      </c>
      <c r="AI254" s="422">
        <v>6037175.7032599999</v>
      </c>
      <c r="AJ254" s="422">
        <v>947649.23</v>
      </c>
      <c r="AK254" s="422">
        <v>5089526.4732600003</v>
      </c>
      <c r="AL254" s="422">
        <v>5942410.7732600002</v>
      </c>
      <c r="AM254" s="422">
        <v>178589.04</v>
      </c>
      <c r="AN254" s="422">
        <v>178589.04</v>
      </c>
      <c r="AO254" s="422">
        <v>186232.93</v>
      </c>
      <c r="AP254" s="422">
        <v>186232.93</v>
      </c>
      <c r="AQ254" s="422">
        <v>28490.85</v>
      </c>
      <c r="AR254" s="422">
        <v>28490.85</v>
      </c>
      <c r="AS254" s="422">
        <v>29880.65</v>
      </c>
      <c r="AT254" s="422">
        <v>29880.65</v>
      </c>
      <c r="AU254" s="422">
        <v>36134.74</v>
      </c>
      <c r="AV254" s="422">
        <v>434311.87</v>
      </c>
      <c r="AW254" s="422">
        <v>181226.25</v>
      </c>
      <c r="AX254" s="422">
        <v>68735.3</v>
      </c>
      <c r="AY254" s="422">
        <v>1566795.1</v>
      </c>
      <c r="AZ254" s="422">
        <v>12727200.08</v>
      </c>
      <c r="BA254" s="422">
        <v>613242.73</v>
      </c>
      <c r="BB254" s="422">
        <v>1128.01</v>
      </c>
      <c r="BC254" s="422">
        <v>376686</v>
      </c>
    </row>
    <row r="255" spans="1:55">
      <c r="A255" s="425" t="s">
        <v>1451</v>
      </c>
      <c r="B255" s="425" t="s">
        <v>6262</v>
      </c>
      <c r="C255">
        <v>634.29</v>
      </c>
      <c r="D255" s="422">
        <v>9787243.8599999994</v>
      </c>
      <c r="E255" s="422">
        <v>7655387.6699999999</v>
      </c>
      <c r="F255" s="423">
        <v>0.78218012951400995</v>
      </c>
      <c r="G255">
        <v>2</v>
      </c>
      <c r="H255" s="422">
        <v>47786.2</v>
      </c>
      <c r="I255" s="422">
        <v>3237341.24</v>
      </c>
      <c r="J255" s="422">
        <v>3285127.44</v>
      </c>
      <c r="K255" s="424">
        <v>0.9</v>
      </c>
      <c r="L255" s="422">
        <v>2042609.49</v>
      </c>
      <c r="M255" s="422">
        <v>492914.78</v>
      </c>
      <c r="N255" s="422">
        <v>217262.02</v>
      </c>
      <c r="O255" s="422">
        <v>88193.49</v>
      </c>
      <c r="P255" s="422">
        <v>77326.45</v>
      </c>
      <c r="Q255" s="422">
        <v>146886.94</v>
      </c>
      <c r="R255" s="422">
        <v>48064.22</v>
      </c>
      <c r="S255" s="422">
        <v>84088.98</v>
      </c>
      <c r="T255" s="422">
        <v>97666.8</v>
      </c>
      <c r="U255" s="422">
        <v>60892.02</v>
      </c>
      <c r="V255" s="422">
        <v>143184.95999999999</v>
      </c>
      <c r="W255" s="422">
        <v>123971.58</v>
      </c>
      <c r="X255" s="422">
        <v>100902.6</v>
      </c>
      <c r="Y255" s="422">
        <v>3723964.33</v>
      </c>
      <c r="Z255" s="422">
        <v>56141.1</v>
      </c>
      <c r="AA255" s="422">
        <v>79286.25</v>
      </c>
      <c r="AB255" s="422">
        <v>216292.89</v>
      </c>
      <c r="AC255" s="422">
        <v>21565.86</v>
      </c>
      <c r="AD255" s="422">
        <v>362179.59</v>
      </c>
      <c r="AE255" s="422">
        <v>272930.63</v>
      </c>
      <c r="AF255" s="422">
        <v>1004081.07</v>
      </c>
      <c r="AG255" s="422">
        <v>679958.88</v>
      </c>
      <c r="AH255" s="422">
        <v>1924654.94982</v>
      </c>
      <c r="AI255" s="422">
        <v>4617091.2198200002</v>
      </c>
      <c r="AJ255" s="422">
        <v>681138.65</v>
      </c>
      <c r="AK255" s="422">
        <v>3935952.5698199999</v>
      </c>
      <c r="AL255" s="422">
        <v>4548977.3498200001</v>
      </c>
      <c r="AM255" s="422">
        <v>128556.31</v>
      </c>
      <c r="AN255" s="422">
        <v>128556.31</v>
      </c>
      <c r="AO255" s="422">
        <v>134115.5</v>
      </c>
      <c r="AP255" s="422">
        <v>134115.5</v>
      </c>
      <c r="AQ255" s="422">
        <v>93116.46</v>
      </c>
      <c r="AR255" s="422">
        <v>93116.46</v>
      </c>
      <c r="AS255" s="422">
        <v>97285.86</v>
      </c>
      <c r="AT255" s="422">
        <v>97285.86</v>
      </c>
      <c r="AU255" s="422">
        <v>116743.03</v>
      </c>
      <c r="AV255" s="422">
        <v>312009.65000000002</v>
      </c>
      <c r="AW255" s="422">
        <v>130192.93</v>
      </c>
      <c r="AX255" s="422">
        <v>49208.22</v>
      </c>
      <c r="AY255" s="422">
        <v>1514302.09</v>
      </c>
      <c r="AZ255" s="422">
        <v>9787243.8599999994</v>
      </c>
      <c r="BA255" s="422">
        <v>414600.93</v>
      </c>
      <c r="BB255" s="422">
        <v>55249.05</v>
      </c>
      <c r="BC255" s="422">
        <v>327158.2</v>
      </c>
    </row>
    <row r="256" spans="1:55">
      <c r="A256" s="425" t="s">
        <v>3147</v>
      </c>
      <c r="B256" s="425" t="s">
        <v>6263</v>
      </c>
      <c r="C256">
        <v>329.36</v>
      </c>
      <c r="D256" s="422">
        <v>4686954.7</v>
      </c>
      <c r="E256" s="422">
        <v>5383219.7800000003</v>
      </c>
      <c r="F256" s="423">
        <v>1.14855383176629</v>
      </c>
      <c r="G256">
        <v>4</v>
      </c>
      <c r="H256" s="422">
        <v>314.04000000000002</v>
      </c>
      <c r="I256" s="422">
        <v>609367.53</v>
      </c>
      <c r="J256" s="422">
        <v>609681.56999999995</v>
      </c>
      <c r="K256" s="424">
        <v>0.9</v>
      </c>
      <c r="L256" s="422">
        <v>1071166.3</v>
      </c>
      <c r="M256" s="422">
        <v>265885.76</v>
      </c>
      <c r="N256" s="422">
        <v>114057.64</v>
      </c>
      <c r="O256" s="422">
        <v>44790.52</v>
      </c>
      <c r="P256" s="422">
        <v>36508.11</v>
      </c>
      <c r="Q256" s="422">
        <v>78230.03</v>
      </c>
      <c r="R256" s="422">
        <v>24321.65</v>
      </c>
      <c r="S256" s="422">
        <v>44074.22</v>
      </c>
      <c r="T256" s="422">
        <v>49211.95</v>
      </c>
      <c r="U256" s="422">
        <v>31315.89</v>
      </c>
      <c r="V256" s="422">
        <v>72147.460000000006</v>
      </c>
      <c r="W256" s="422">
        <v>62466.3</v>
      </c>
      <c r="X256" s="422">
        <v>52886.879999999997</v>
      </c>
      <c r="Y256" s="422">
        <v>1947062.71</v>
      </c>
      <c r="Z256" s="422">
        <v>29320.2</v>
      </c>
      <c r="AA256" s="422">
        <v>41170</v>
      </c>
      <c r="AB256" s="422">
        <v>112311.76</v>
      </c>
      <c r="AC256" s="422">
        <v>11198.24</v>
      </c>
      <c r="AD256" s="422">
        <v>94032.27</v>
      </c>
      <c r="AE256" s="422">
        <v>156211.20000000001</v>
      </c>
      <c r="AF256" s="422">
        <v>521376.88</v>
      </c>
      <c r="AG256" s="422">
        <v>353073.91999999998</v>
      </c>
      <c r="AH256" s="422">
        <v>921359.66388000001</v>
      </c>
      <c r="AI256" s="422">
        <v>2240054.1338800001</v>
      </c>
      <c r="AJ256" s="422">
        <v>353686.52</v>
      </c>
      <c r="AK256" s="422">
        <v>1886367.6138800001</v>
      </c>
      <c r="AL256" s="422">
        <v>2204685.4738799999</v>
      </c>
      <c r="AM256" s="422">
        <v>68795</v>
      </c>
      <c r="AN256" s="422">
        <v>68795</v>
      </c>
      <c r="AO256" s="422">
        <v>71574.59</v>
      </c>
      <c r="AP256" s="422">
        <v>71574.59</v>
      </c>
      <c r="AQ256" s="422">
        <v>0</v>
      </c>
      <c r="AR256" s="422">
        <v>0</v>
      </c>
      <c r="AS256" s="422">
        <v>0</v>
      </c>
      <c r="AT256" s="422">
        <v>0</v>
      </c>
      <c r="AU256" s="422">
        <v>0</v>
      </c>
      <c r="AV256" s="422">
        <v>161911.46</v>
      </c>
      <c r="AW256" s="422">
        <v>67561.14</v>
      </c>
      <c r="AX256" s="422">
        <v>24994.65</v>
      </c>
      <c r="AY256" s="422">
        <v>535206.43000000005</v>
      </c>
      <c r="AZ256" s="422">
        <v>4686954.7</v>
      </c>
      <c r="BA256" s="422">
        <v>260079.4</v>
      </c>
      <c r="BB256" s="422">
        <v>0</v>
      </c>
      <c r="BC256" s="422">
        <v>111499.34</v>
      </c>
    </row>
    <row r="257" spans="1:55">
      <c r="A257" s="425" t="s">
        <v>2378</v>
      </c>
      <c r="B257" s="425" t="s">
        <v>6264</v>
      </c>
      <c r="C257">
        <v>164.1</v>
      </c>
      <c r="D257" s="422">
        <v>2296066.4900000002</v>
      </c>
      <c r="E257" s="422">
        <v>2752316.19</v>
      </c>
      <c r="F257" s="423">
        <v>1.1987092716988299</v>
      </c>
      <c r="G257">
        <v>4</v>
      </c>
      <c r="H257" s="422">
        <v>153.84</v>
      </c>
      <c r="I257" s="422">
        <v>585729.23</v>
      </c>
      <c r="J257" s="422">
        <v>585883.06999999995</v>
      </c>
      <c r="K257" s="424">
        <v>0.9</v>
      </c>
      <c r="L257" s="422">
        <v>528611.49</v>
      </c>
      <c r="M257" s="422">
        <v>128599.88</v>
      </c>
      <c r="N257" s="422">
        <v>55295.01</v>
      </c>
      <c r="O257" s="422">
        <v>21909.74</v>
      </c>
      <c r="P257" s="422">
        <v>17909.28</v>
      </c>
      <c r="Q257" s="422">
        <v>37036.980000000003</v>
      </c>
      <c r="R257" s="422">
        <v>11002.65</v>
      </c>
      <c r="S257" s="422">
        <v>21457.18</v>
      </c>
      <c r="T257" s="422">
        <v>24227.42</v>
      </c>
      <c r="U257" s="422">
        <v>15367.98</v>
      </c>
      <c r="V257" s="422">
        <v>35518.75</v>
      </c>
      <c r="W257" s="422">
        <v>30752.639999999999</v>
      </c>
      <c r="X257" s="422">
        <v>25747.56</v>
      </c>
      <c r="Y257" s="422">
        <v>953436.56</v>
      </c>
      <c r="Z257" s="422">
        <v>14694.3</v>
      </c>
      <c r="AA257" s="422">
        <v>20512.5</v>
      </c>
      <c r="AB257" s="422">
        <v>55958.1</v>
      </c>
      <c r="AC257" s="422">
        <v>5579.4</v>
      </c>
      <c r="AD257" s="422">
        <v>46850.54</v>
      </c>
      <c r="AE257" s="422">
        <v>73086.73</v>
      </c>
      <c r="AF257" s="422">
        <v>259770.3</v>
      </c>
      <c r="AG257" s="422">
        <v>175915.2</v>
      </c>
      <c r="AH257" s="422">
        <v>450502.6398</v>
      </c>
      <c r="AI257" s="422">
        <v>1102869.7098000001</v>
      </c>
      <c r="AJ257" s="422">
        <v>176220.42</v>
      </c>
      <c r="AK257" s="422">
        <v>926649.28980000003</v>
      </c>
      <c r="AL257" s="422">
        <v>1085247.6598</v>
      </c>
      <c r="AM257" s="422">
        <v>31965.35</v>
      </c>
      <c r="AN257" s="422">
        <v>31965.35</v>
      </c>
      <c r="AO257" s="422">
        <v>33355.15</v>
      </c>
      <c r="AP257" s="422">
        <v>33355.15</v>
      </c>
      <c r="AQ257" s="422">
        <v>0</v>
      </c>
      <c r="AR257" s="422">
        <v>0</v>
      </c>
      <c r="AS257" s="422">
        <v>0</v>
      </c>
      <c r="AT257" s="422">
        <v>0</v>
      </c>
      <c r="AU257" s="422">
        <v>0</v>
      </c>
      <c r="AV257" s="422">
        <v>80608.28</v>
      </c>
      <c r="AW257" s="422">
        <v>33635.589999999997</v>
      </c>
      <c r="AX257" s="422">
        <v>12497.32</v>
      </c>
      <c r="AY257" s="422">
        <v>257382.19</v>
      </c>
      <c r="AZ257" s="422">
        <v>2296066.4900000002</v>
      </c>
      <c r="BA257" s="422">
        <v>139975.12</v>
      </c>
      <c r="BB257" s="422">
        <v>0</v>
      </c>
      <c r="BC257" s="422">
        <v>68488.61</v>
      </c>
    </row>
    <row r="258" spans="1:55">
      <c r="A258" s="425" t="s">
        <v>2859</v>
      </c>
      <c r="B258" s="425" t="s">
        <v>6265</v>
      </c>
      <c r="C258">
        <v>568</v>
      </c>
      <c r="D258" s="422">
        <v>7683113.21</v>
      </c>
      <c r="E258" s="422">
        <v>7516292.1699999999</v>
      </c>
      <c r="F258" s="423">
        <v>0.97828731199966301</v>
      </c>
      <c r="G258">
        <v>3</v>
      </c>
      <c r="H258" s="422">
        <v>10058.9</v>
      </c>
      <c r="I258" s="422">
        <v>1612422.43</v>
      </c>
      <c r="J258" s="422">
        <v>1622481.33</v>
      </c>
      <c r="K258" s="424">
        <v>0.9</v>
      </c>
      <c r="L258" s="422">
        <v>1781147.85</v>
      </c>
      <c r="M258" s="422">
        <v>430352.95</v>
      </c>
      <c r="N258" s="422">
        <v>195352.28</v>
      </c>
      <c r="O258" s="422">
        <v>78660.039999999994</v>
      </c>
      <c r="P258" s="422">
        <v>58859.42</v>
      </c>
      <c r="Q258" s="422">
        <v>132993.84</v>
      </c>
      <c r="R258" s="422">
        <v>42852.43</v>
      </c>
      <c r="S258" s="422">
        <v>75680.08</v>
      </c>
      <c r="T258" s="422">
        <v>87067.3</v>
      </c>
      <c r="U258" s="422">
        <v>54512.85</v>
      </c>
      <c r="V258" s="422">
        <v>127645.51</v>
      </c>
      <c r="W258" s="422">
        <v>110517.3</v>
      </c>
      <c r="X258" s="422">
        <v>90812.34</v>
      </c>
      <c r="Y258" s="422">
        <v>3266454.19</v>
      </c>
      <c r="Z258" s="422">
        <v>50850</v>
      </c>
      <c r="AA258" s="422">
        <v>71000</v>
      </c>
      <c r="AB258" s="422">
        <v>193688</v>
      </c>
      <c r="AC258" s="422">
        <v>19312</v>
      </c>
      <c r="AD258" s="422">
        <v>162164</v>
      </c>
      <c r="AE258" s="422">
        <v>247846</v>
      </c>
      <c r="AF258" s="422">
        <v>899144</v>
      </c>
      <c r="AG258" s="422">
        <v>608896</v>
      </c>
      <c r="AH258" s="422">
        <v>1495326.567</v>
      </c>
      <c r="AI258" s="422">
        <v>3748226.5669999998</v>
      </c>
      <c r="AJ258" s="422">
        <v>609952.48</v>
      </c>
      <c r="AK258" s="422">
        <v>3138274.0869999998</v>
      </c>
      <c r="AL258" s="422">
        <v>3687231.3169999998</v>
      </c>
      <c r="AM258" s="422">
        <v>70879.69</v>
      </c>
      <c r="AN258" s="422">
        <v>70879.69</v>
      </c>
      <c r="AO258" s="422">
        <v>73659.289999999994</v>
      </c>
      <c r="AP258" s="422">
        <v>73659.289999999994</v>
      </c>
      <c r="AQ258" s="422">
        <v>0</v>
      </c>
      <c r="AR258" s="422">
        <v>0</v>
      </c>
      <c r="AS258" s="422">
        <v>0</v>
      </c>
      <c r="AT258" s="422">
        <v>0</v>
      </c>
      <c r="AU258" s="422">
        <v>694.89</v>
      </c>
      <c r="AV258" s="422">
        <v>279349.39</v>
      </c>
      <c r="AW258" s="422">
        <v>116564.72</v>
      </c>
      <c r="AX258" s="422">
        <v>43740.639999999999</v>
      </c>
      <c r="AY258" s="422">
        <v>729427.6</v>
      </c>
      <c r="AZ258" s="422">
        <v>7683113.21</v>
      </c>
      <c r="BA258" s="422">
        <v>162542.21</v>
      </c>
      <c r="BB258" s="422">
        <v>48.38</v>
      </c>
      <c r="BC258" s="422">
        <v>163784.54</v>
      </c>
    </row>
    <row r="259" spans="1:55">
      <c r="A259" s="425" t="s">
        <v>1995</v>
      </c>
      <c r="B259" s="425" t="s">
        <v>6266</v>
      </c>
      <c r="C259">
        <v>263.62</v>
      </c>
      <c r="D259" s="422">
        <v>3661382.27</v>
      </c>
      <c r="E259" s="422">
        <v>3836431.63</v>
      </c>
      <c r="F259" s="423">
        <v>1.0478096377519199</v>
      </c>
      <c r="G259">
        <v>4</v>
      </c>
      <c r="H259" s="422">
        <v>245.32</v>
      </c>
      <c r="I259" s="422">
        <v>647335.44999999995</v>
      </c>
      <c r="J259" s="422">
        <v>647580.77</v>
      </c>
      <c r="K259" s="424">
        <v>0.9</v>
      </c>
      <c r="L259" s="422">
        <v>838820.6</v>
      </c>
      <c r="M259" s="422">
        <v>206706.85</v>
      </c>
      <c r="N259" s="422">
        <v>90205.83</v>
      </c>
      <c r="O259" s="422">
        <v>35707.46</v>
      </c>
      <c r="P259" s="422">
        <v>28225.87</v>
      </c>
      <c r="Q259" s="422">
        <v>63075.96</v>
      </c>
      <c r="R259" s="422">
        <v>19109.87</v>
      </c>
      <c r="S259" s="422">
        <v>35085.4</v>
      </c>
      <c r="T259" s="422">
        <v>39369.56</v>
      </c>
      <c r="U259" s="422">
        <v>24936.73</v>
      </c>
      <c r="V259" s="422">
        <v>57717.97</v>
      </c>
      <c r="W259" s="422">
        <v>49973.04</v>
      </c>
      <c r="X259" s="422">
        <v>42100.74</v>
      </c>
      <c r="Y259" s="422">
        <v>1531035.88</v>
      </c>
      <c r="Z259" s="422">
        <v>23455.8</v>
      </c>
      <c r="AA259" s="422">
        <v>32952.5</v>
      </c>
      <c r="AB259" s="422">
        <v>89894.42</v>
      </c>
      <c r="AC259" s="422">
        <v>8963.08</v>
      </c>
      <c r="AD259" s="422">
        <v>75263.5</v>
      </c>
      <c r="AE259" s="422">
        <v>122717.46</v>
      </c>
      <c r="AF259" s="422">
        <v>417310.46</v>
      </c>
      <c r="AG259" s="422">
        <v>282600.64</v>
      </c>
      <c r="AH259" s="422">
        <v>715772.37996000005</v>
      </c>
      <c r="AI259" s="422">
        <v>1768930.2399599999</v>
      </c>
      <c r="AJ259" s="422">
        <v>283090.96999999997</v>
      </c>
      <c r="AK259" s="422">
        <v>1485839.2699599999</v>
      </c>
      <c r="AL259" s="422">
        <v>1740621.1399600001</v>
      </c>
      <c r="AM259" s="422">
        <v>45863.33</v>
      </c>
      <c r="AN259" s="422">
        <v>45863.33</v>
      </c>
      <c r="AO259" s="422">
        <v>47253.13</v>
      </c>
      <c r="AP259" s="422">
        <v>47253.13</v>
      </c>
      <c r="AQ259" s="422">
        <v>0</v>
      </c>
      <c r="AR259" s="422">
        <v>0</v>
      </c>
      <c r="AS259" s="422">
        <v>0</v>
      </c>
      <c r="AT259" s="422">
        <v>0</v>
      </c>
      <c r="AU259" s="422">
        <v>0</v>
      </c>
      <c r="AV259" s="422">
        <v>129251.21</v>
      </c>
      <c r="AW259" s="422">
        <v>53932.93</v>
      </c>
      <c r="AX259" s="422">
        <v>20308.150000000001</v>
      </c>
      <c r="AY259" s="422">
        <v>389725.21</v>
      </c>
      <c r="AZ259" s="422">
        <v>3661382.27</v>
      </c>
      <c r="BA259" s="422">
        <v>102916.47</v>
      </c>
      <c r="BB259" s="422">
        <v>0</v>
      </c>
      <c r="BC259" s="422">
        <v>121641.75</v>
      </c>
    </row>
    <row r="260" spans="1:55">
      <c r="A260" s="425" t="s">
        <v>2861</v>
      </c>
      <c r="B260" s="425" t="s">
        <v>6267</v>
      </c>
      <c r="C260">
        <v>1107.3800000000001</v>
      </c>
      <c r="D260" s="422">
        <v>16504431.58</v>
      </c>
      <c r="E260" s="422">
        <v>11881845.880000001</v>
      </c>
      <c r="F260" s="423">
        <v>0.71991851536398099</v>
      </c>
      <c r="G260">
        <v>1</v>
      </c>
      <c r="H260" s="422">
        <v>348778.12</v>
      </c>
      <c r="I260" s="422">
        <v>9112437.8000000007</v>
      </c>
      <c r="J260" s="422">
        <v>9461215.9199999999</v>
      </c>
      <c r="K260" s="424">
        <v>0.9</v>
      </c>
      <c r="L260" s="422">
        <v>3663013.6</v>
      </c>
      <c r="M260" s="422">
        <v>891729.06</v>
      </c>
      <c r="N260" s="422">
        <v>381691.76</v>
      </c>
      <c r="O260" s="422">
        <v>154235.10999999999</v>
      </c>
      <c r="P260" s="422">
        <v>128253.09</v>
      </c>
      <c r="Q260" s="422">
        <v>258450.26</v>
      </c>
      <c r="R260" s="422">
        <v>84546.7</v>
      </c>
      <c r="S260" s="422">
        <v>147880.62</v>
      </c>
      <c r="T260" s="422">
        <v>170349.07</v>
      </c>
      <c r="U260" s="422">
        <v>106706.01</v>
      </c>
      <c r="V260" s="422">
        <v>249741.22</v>
      </c>
      <c r="W260" s="422">
        <v>216229.5</v>
      </c>
      <c r="X260" s="422">
        <v>177449.4</v>
      </c>
      <c r="Y260" s="422">
        <v>6630275.4000000004</v>
      </c>
      <c r="Z260" s="422">
        <v>98111.7</v>
      </c>
      <c r="AA260" s="422">
        <v>138422.5</v>
      </c>
      <c r="AB260" s="422">
        <v>377616.58</v>
      </c>
      <c r="AC260" s="422">
        <v>37650.92</v>
      </c>
      <c r="AD260" s="422">
        <v>632313.98</v>
      </c>
      <c r="AE260" s="422">
        <v>490005.45</v>
      </c>
      <c r="AF260" s="422">
        <v>1752982.54</v>
      </c>
      <c r="AG260" s="422">
        <v>1187111.3600000001</v>
      </c>
      <c r="AH260" s="422">
        <v>3212783.6360399998</v>
      </c>
      <c r="AI260" s="422">
        <v>7926998.6660399996</v>
      </c>
      <c r="AJ260" s="422">
        <v>1189171.08</v>
      </c>
      <c r="AK260" s="422">
        <v>6737827.5860400004</v>
      </c>
      <c r="AL260" s="422">
        <v>7808081.5560400002</v>
      </c>
      <c r="AM260" s="422">
        <v>287688.18</v>
      </c>
      <c r="AN260" s="422">
        <v>287688.18</v>
      </c>
      <c r="AO260" s="422">
        <v>300196.36</v>
      </c>
      <c r="AP260" s="422">
        <v>300196.36</v>
      </c>
      <c r="AQ260" s="422">
        <v>5559.19</v>
      </c>
      <c r="AR260" s="422">
        <v>5559.19</v>
      </c>
      <c r="AS260" s="422">
        <v>6254.09</v>
      </c>
      <c r="AT260" s="422">
        <v>6254.09</v>
      </c>
      <c r="AU260" s="422">
        <v>7643.88</v>
      </c>
      <c r="AV260" s="422">
        <v>545495.71</v>
      </c>
      <c r="AW260" s="422">
        <v>227620.17</v>
      </c>
      <c r="AX260" s="422">
        <v>85919.13</v>
      </c>
      <c r="AY260" s="422">
        <v>2066074.53</v>
      </c>
      <c r="AZ260" s="422">
        <v>16504431.58</v>
      </c>
      <c r="BA260" s="422">
        <v>1655137.93</v>
      </c>
      <c r="BB260" s="422">
        <v>1854.58</v>
      </c>
      <c r="BC260" s="422">
        <v>598478.76</v>
      </c>
    </row>
    <row r="261" spans="1:55">
      <c r="A261" s="425" t="s">
        <v>3253</v>
      </c>
      <c r="B261" s="425" t="s">
        <v>6268</v>
      </c>
      <c r="C261">
        <v>1074.04</v>
      </c>
      <c r="D261" s="422">
        <v>15206242.449999999</v>
      </c>
      <c r="E261" s="422">
        <v>11695225.439999999</v>
      </c>
      <c r="F261" s="423">
        <v>0.76910686374068704</v>
      </c>
      <c r="G261">
        <v>2</v>
      </c>
      <c r="H261" s="422">
        <v>89642.6</v>
      </c>
      <c r="I261" s="422">
        <v>5861376.9000000004</v>
      </c>
      <c r="J261" s="422">
        <v>5951019.5</v>
      </c>
      <c r="K261" s="424">
        <v>0.9</v>
      </c>
      <c r="L261" s="422">
        <v>3414959.45</v>
      </c>
      <c r="M261" s="422">
        <v>825646.36</v>
      </c>
      <c r="N261" s="422">
        <v>369245.2</v>
      </c>
      <c r="O261" s="422">
        <v>150525.35999999999</v>
      </c>
      <c r="P261" s="422">
        <v>115357.33</v>
      </c>
      <c r="Q261" s="422">
        <v>251868.4</v>
      </c>
      <c r="R261" s="422">
        <v>82230.350000000006</v>
      </c>
      <c r="S261" s="422">
        <v>143241.22</v>
      </c>
      <c r="T261" s="422">
        <v>166563.54</v>
      </c>
      <c r="U261" s="422">
        <v>103516.43</v>
      </c>
      <c r="V261" s="422">
        <v>244191.42</v>
      </c>
      <c r="W261" s="422">
        <v>211424.4</v>
      </c>
      <c r="X261" s="422">
        <v>171882.36</v>
      </c>
      <c r="Y261" s="422">
        <v>6250651.8200000003</v>
      </c>
      <c r="Z261" s="422">
        <v>95614.2</v>
      </c>
      <c r="AA261" s="422">
        <v>134255</v>
      </c>
      <c r="AB261" s="422">
        <v>366247.64</v>
      </c>
      <c r="AC261" s="422">
        <v>36517.360000000001</v>
      </c>
      <c r="AD261" s="422">
        <v>613276.84</v>
      </c>
      <c r="AE261" s="422">
        <v>467230.64</v>
      </c>
      <c r="AF261" s="422">
        <v>1700205.32</v>
      </c>
      <c r="AG261" s="422">
        <v>1151370.8799999999</v>
      </c>
      <c r="AH261" s="422">
        <v>2919883.95732</v>
      </c>
      <c r="AI261" s="422">
        <v>7484601.8373199999</v>
      </c>
      <c r="AJ261" s="422">
        <v>1153368.5900000001</v>
      </c>
      <c r="AK261" s="422">
        <v>6331233.2473200001</v>
      </c>
      <c r="AL261" s="422">
        <v>7369264.9773199996</v>
      </c>
      <c r="AM261" s="422">
        <v>183453.33</v>
      </c>
      <c r="AN261" s="422">
        <v>183453.33</v>
      </c>
      <c r="AO261" s="422">
        <v>191097.22</v>
      </c>
      <c r="AP261" s="422">
        <v>191097.22</v>
      </c>
      <c r="AQ261" s="422">
        <v>694.89</v>
      </c>
      <c r="AR261" s="422">
        <v>694.89</v>
      </c>
      <c r="AS261" s="422">
        <v>694.89</v>
      </c>
      <c r="AT261" s="422">
        <v>694.89</v>
      </c>
      <c r="AU261" s="422">
        <v>1389.79</v>
      </c>
      <c r="AV261" s="422">
        <v>528818.13</v>
      </c>
      <c r="AW261" s="422">
        <v>220661.08</v>
      </c>
      <c r="AX261" s="422">
        <v>83575.88</v>
      </c>
      <c r="AY261" s="422">
        <v>1586325.54</v>
      </c>
      <c r="AZ261" s="422">
        <v>15206242.449999999</v>
      </c>
      <c r="BA261" s="422">
        <v>593189.9</v>
      </c>
      <c r="BB261" s="422">
        <v>26.89</v>
      </c>
      <c r="BC261" s="422">
        <v>491170.3</v>
      </c>
    </row>
    <row r="262" spans="1:55">
      <c r="A262" s="425" t="s">
        <v>2826</v>
      </c>
      <c r="B262" s="425" t="s">
        <v>6269</v>
      </c>
      <c r="C262">
        <v>427.87</v>
      </c>
      <c r="D262" s="422">
        <v>6021803.5099999998</v>
      </c>
      <c r="E262" s="422">
        <v>5898399.1200000001</v>
      </c>
      <c r="F262" s="423">
        <v>0.97950707129598802</v>
      </c>
      <c r="G262">
        <v>3</v>
      </c>
      <c r="H262" s="422">
        <v>7883.88</v>
      </c>
      <c r="I262" s="422">
        <v>1072362.1200000001</v>
      </c>
      <c r="J262" s="422">
        <v>1080246</v>
      </c>
      <c r="K262" s="424">
        <v>0.9</v>
      </c>
      <c r="L262" s="422">
        <v>1372992.44</v>
      </c>
      <c r="M262" s="422">
        <v>346993.34</v>
      </c>
      <c r="N262" s="422">
        <v>148830.47</v>
      </c>
      <c r="O262" s="422">
        <v>58137.85</v>
      </c>
      <c r="P262" s="422">
        <v>46359.99</v>
      </c>
      <c r="Q262" s="422">
        <v>103330.38</v>
      </c>
      <c r="R262" s="422">
        <v>31849.78</v>
      </c>
      <c r="S262" s="422">
        <v>57412.47</v>
      </c>
      <c r="T262" s="422">
        <v>63596.98</v>
      </c>
      <c r="U262" s="422">
        <v>40884.639999999999</v>
      </c>
      <c r="V262" s="422">
        <v>93236.72</v>
      </c>
      <c r="W262" s="422">
        <v>80725.679999999993</v>
      </c>
      <c r="X262" s="422">
        <v>68892.12</v>
      </c>
      <c r="Y262" s="422">
        <v>2513242.86</v>
      </c>
      <c r="Z262" s="422">
        <v>38305.800000000003</v>
      </c>
      <c r="AA262" s="422">
        <v>53483.75</v>
      </c>
      <c r="AB262" s="422">
        <v>145903.67000000001</v>
      </c>
      <c r="AC262" s="422">
        <v>14547.58</v>
      </c>
      <c r="AD262" s="422">
        <v>122156.87</v>
      </c>
      <c r="AE262" s="422">
        <v>214297</v>
      </c>
      <c r="AF262" s="422">
        <v>677318.21</v>
      </c>
      <c r="AG262" s="422">
        <v>458676.64</v>
      </c>
      <c r="AH262" s="422">
        <v>1177556.61846</v>
      </c>
      <c r="AI262" s="422">
        <v>2902246.13846</v>
      </c>
      <c r="AJ262" s="422">
        <v>459472.47</v>
      </c>
      <c r="AK262" s="422">
        <v>2442773.6684599998</v>
      </c>
      <c r="AL262" s="422">
        <v>2856298.88846</v>
      </c>
      <c r="AM262" s="422">
        <v>78523.58</v>
      </c>
      <c r="AN262" s="422">
        <v>78523.58</v>
      </c>
      <c r="AO262" s="422">
        <v>81998.080000000002</v>
      </c>
      <c r="AP262" s="422">
        <v>81998.080000000002</v>
      </c>
      <c r="AQ262" s="422">
        <v>0</v>
      </c>
      <c r="AR262" s="422">
        <v>0</v>
      </c>
      <c r="AS262" s="422">
        <v>0</v>
      </c>
      <c r="AT262" s="422">
        <v>0</v>
      </c>
      <c r="AU262" s="422">
        <v>0</v>
      </c>
      <c r="AV262" s="422">
        <v>210554.39</v>
      </c>
      <c r="AW262" s="422">
        <v>87858.48</v>
      </c>
      <c r="AX262" s="422">
        <v>32805.480000000003</v>
      </c>
      <c r="AY262" s="422">
        <v>652261.67000000004</v>
      </c>
      <c r="AZ262" s="422">
        <v>6021803.5099999998</v>
      </c>
      <c r="BA262" s="422">
        <v>146355.96</v>
      </c>
      <c r="BB262" s="422">
        <v>0</v>
      </c>
      <c r="BC262" s="422">
        <v>158033.67000000001</v>
      </c>
    </row>
    <row r="263" spans="1:55">
      <c r="A263" s="425" t="s">
        <v>3464</v>
      </c>
      <c r="B263" s="425" t="s">
        <v>6270</v>
      </c>
      <c r="C263">
        <v>312.25</v>
      </c>
      <c r="D263" s="422">
        <v>4419938.1900000004</v>
      </c>
      <c r="E263" s="422">
        <v>3260854.87</v>
      </c>
      <c r="F263" s="423">
        <v>0.73776028754827405</v>
      </c>
      <c r="G263">
        <v>1</v>
      </c>
      <c r="H263" s="422">
        <v>55852.47</v>
      </c>
      <c r="I263" s="422">
        <v>1497423.16</v>
      </c>
      <c r="J263" s="422">
        <v>1553275.63</v>
      </c>
      <c r="K263" s="424">
        <v>0.9</v>
      </c>
      <c r="L263" s="422">
        <v>998697.42</v>
      </c>
      <c r="M263" s="422">
        <v>237868.79</v>
      </c>
      <c r="N263" s="422">
        <v>105909.22</v>
      </c>
      <c r="O263" s="422">
        <v>43611.22</v>
      </c>
      <c r="P263" s="422">
        <v>33758.51</v>
      </c>
      <c r="Q263" s="422">
        <v>70613.38</v>
      </c>
      <c r="R263" s="422">
        <v>23742.560000000001</v>
      </c>
      <c r="S263" s="422">
        <v>41464.559999999998</v>
      </c>
      <c r="T263" s="422">
        <v>48454.84</v>
      </c>
      <c r="U263" s="422">
        <v>29866.080000000002</v>
      </c>
      <c r="V263" s="422">
        <v>71037.5</v>
      </c>
      <c r="W263" s="422">
        <v>61505.279999999999</v>
      </c>
      <c r="X263" s="422">
        <v>49755.42</v>
      </c>
      <c r="Y263" s="422">
        <v>1816284.78</v>
      </c>
      <c r="Z263" s="422">
        <v>27810</v>
      </c>
      <c r="AA263" s="422">
        <v>39031.25</v>
      </c>
      <c r="AB263" s="422">
        <v>106477.25</v>
      </c>
      <c r="AC263" s="422">
        <v>10616.5</v>
      </c>
      <c r="AD263" s="422">
        <v>178294.75</v>
      </c>
      <c r="AE263" s="422">
        <v>128475</v>
      </c>
      <c r="AF263" s="422">
        <v>494291.75</v>
      </c>
      <c r="AG263" s="422">
        <v>334732</v>
      </c>
      <c r="AH263" s="422">
        <v>850440.9915</v>
      </c>
      <c r="AI263" s="422">
        <v>2170169.4915</v>
      </c>
      <c r="AJ263" s="422">
        <v>335312.78000000003</v>
      </c>
      <c r="AK263" s="422">
        <v>1834856.7115</v>
      </c>
      <c r="AL263" s="422">
        <v>2136638.2115000002</v>
      </c>
      <c r="AM263" s="422">
        <v>54202.12</v>
      </c>
      <c r="AN263" s="422">
        <v>54202.12</v>
      </c>
      <c r="AO263" s="422">
        <v>56286.81</v>
      </c>
      <c r="AP263" s="422">
        <v>56286.81</v>
      </c>
      <c r="AQ263" s="422">
        <v>694.89</v>
      </c>
      <c r="AR263" s="422">
        <v>694.89</v>
      </c>
      <c r="AS263" s="422">
        <v>694.89</v>
      </c>
      <c r="AT263" s="422">
        <v>694.89</v>
      </c>
      <c r="AU263" s="422">
        <v>1389.79</v>
      </c>
      <c r="AV263" s="422">
        <v>153572.67000000001</v>
      </c>
      <c r="AW263" s="422">
        <v>64081.599999999999</v>
      </c>
      <c r="AX263" s="422">
        <v>24213.57</v>
      </c>
      <c r="AY263" s="422">
        <v>467015.05</v>
      </c>
      <c r="AZ263" s="422">
        <v>4419938.1900000004</v>
      </c>
      <c r="BA263" s="422">
        <v>244967.54</v>
      </c>
      <c r="BB263" s="422">
        <v>100.05</v>
      </c>
      <c r="BC263" s="422">
        <v>121539.76</v>
      </c>
    </row>
    <row r="264" spans="1:55">
      <c r="A264" s="425" t="s">
        <v>3143</v>
      </c>
      <c r="B264" s="425" t="s">
        <v>6271</v>
      </c>
      <c r="C264">
        <v>1169</v>
      </c>
      <c r="D264" s="422">
        <v>16394492.18</v>
      </c>
      <c r="E264" s="422">
        <v>11531228.68</v>
      </c>
      <c r="F264" s="423">
        <v>0.70335991828201905</v>
      </c>
      <c r="G264">
        <v>1</v>
      </c>
      <c r="H264" s="422">
        <v>411279.8</v>
      </c>
      <c r="I264" s="422">
        <v>6362548</v>
      </c>
      <c r="J264" s="422">
        <v>6773827.7999999998</v>
      </c>
      <c r="K264" s="424">
        <v>0.9</v>
      </c>
      <c r="L264" s="422">
        <v>3703834.54</v>
      </c>
      <c r="M264" s="422">
        <v>888301.93</v>
      </c>
      <c r="N264" s="422">
        <v>401589.17</v>
      </c>
      <c r="O264" s="422">
        <v>163906.56</v>
      </c>
      <c r="P264" s="422">
        <v>124256.12</v>
      </c>
      <c r="Q264" s="422">
        <v>268430.40999999997</v>
      </c>
      <c r="R264" s="422">
        <v>89179.39</v>
      </c>
      <c r="S264" s="422">
        <v>155709.59</v>
      </c>
      <c r="T264" s="422">
        <v>181705.68</v>
      </c>
      <c r="U264" s="422">
        <v>112795.21</v>
      </c>
      <c r="V264" s="422">
        <v>266390.64</v>
      </c>
      <c r="W264" s="422">
        <v>230644.8</v>
      </c>
      <c r="X264" s="422">
        <v>186843.78</v>
      </c>
      <c r="Y264" s="422">
        <v>6773587.8200000003</v>
      </c>
      <c r="Z264" s="422">
        <v>104265</v>
      </c>
      <c r="AA264" s="422">
        <v>146125</v>
      </c>
      <c r="AB264" s="422">
        <v>398629</v>
      </c>
      <c r="AC264" s="422">
        <v>39746</v>
      </c>
      <c r="AD264" s="422">
        <v>667499</v>
      </c>
      <c r="AE264" s="422">
        <v>492636.5</v>
      </c>
      <c r="AF264" s="422">
        <v>1850527</v>
      </c>
      <c r="AG264" s="422">
        <v>1253168</v>
      </c>
      <c r="AH264" s="422">
        <v>3143245.7250000001</v>
      </c>
      <c r="AI264" s="422">
        <v>8095841.2249999996</v>
      </c>
      <c r="AJ264" s="422">
        <v>1255342.3400000001</v>
      </c>
      <c r="AK264" s="422">
        <v>6840498.8849999998</v>
      </c>
      <c r="AL264" s="422">
        <v>7970306.9850000003</v>
      </c>
      <c r="AM264" s="422">
        <v>182063.53</v>
      </c>
      <c r="AN264" s="422">
        <v>182063.53</v>
      </c>
      <c r="AO264" s="422">
        <v>189707.42</v>
      </c>
      <c r="AP264" s="422">
        <v>189707.42</v>
      </c>
      <c r="AQ264" s="422">
        <v>0</v>
      </c>
      <c r="AR264" s="422">
        <v>0</v>
      </c>
      <c r="AS264" s="422">
        <v>0</v>
      </c>
      <c r="AT264" s="422">
        <v>0</v>
      </c>
      <c r="AU264" s="422">
        <v>0</v>
      </c>
      <c r="AV264" s="422">
        <v>576071.27</v>
      </c>
      <c r="AW264" s="422">
        <v>240378.49</v>
      </c>
      <c r="AX264" s="422">
        <v>90605.62</v>
      </c>
      <c r="AY264" s="422">
        <v>1650597.28</v>
      </c>
      <c r="AZ264" s="422">
        <v>16394492.18</v>
      </c>
      <c r="BA264" s="422">
        <v>755305.59</v>
      </c>
      <c r="BB264" s="422">
        <v>0</v>
      </c>
      <c r="BC264" s="422">
        <v>536440.53</v>
      </c>
    </row>
    <row r="265" spans="1:55">
      <c r="A265" s="425" t="s">
        <v>1734</v>
      </c>
      <c r="B265" s="425" t="s">
        <v>6272</v>
      </c>
      <c r="C265">
        <v>695</v>
      </c>
      <c r="D265" s="422">
        <v>9659324.75</v>
      </c>
      <c r="E265" s="422">
        <v>7792474.9100000001</v>
      </c>
      <c r="F265" s="423">
        <v>0.80673081314509099</v>
      </c>
      <c r="G265">
        <v>2</v>
      </c>
      <c r="H265" s="422">
        <v>32427.87</v>
      </c>
      <c r="I265" s="422">
        <v>2485434.91</v>
      </c>
      <c r="J265" s="422">
        <v>2517862.7799999998</v>
      </c>
      <c r="K265" s="424">
        <v>0.9</v>
      </c>
      <c r="L265" s="422">
        <v>2176530.67</v>
      </c>
      <c r="M265" s="422">
        <v>525698.02</v>
      </c>
      <c r="N265" s="422">
        <v>238721.38</v>
      </c>
      <c r="O265" s="422">
        <v>96409.64</v>
      </c>
      <c r="P265" s="422">
        <v>72639.94</v>
      </c>
      <c r="Q265" s="422">
        <v>163788.24</v>
      </c>
      <c r="R265" s="422">
        <v>52696.91</v>
      </c>
      <c r="S265" s="422">
        <v>92497.87</v>
      </c>
      <c r="T265" s="422">
        <v>106752.08</v>
      </c>
      <c r="U265" s="422">
        <v>66691.259999999995</v>
      </c>
      <c r="V265" s="422">
        <v>156504.5</v>
      </c>
      <c r="W265" s="422">
        <v>135503.82</v>
      </c>
      <c r="X265" s="422">
        <v>110992.86</v>
      </c>
      <c r="Y265" s="422">
        <v>3995427.19</v>
      </c>
      <c r="Z265" s="422">
        <v>61717.5</v>
      </c>
      <c r="AA265" s="422">
        <v>86875</v>
      </c>
      <c r="AB265" s="422">
        <v>236995</v>
      </c>
      <c r="AC265" s="422">
        <v>23630</v>
      </c>
      <c r="AD265" s="422">
        <v>396845</v>
      </c>
      <c r="AE265" s="422">
        <v>302283.75</v>
      </c>
      <c r="AF265" s="422">
        <v>1100185</v>
      </c>
      <c r="AG265" s="422">
        <v>745040</v>
      </c>
      <c r="AH265" s="422">
        <v>1844861.5649999999</v>
      </c>
      <c r="AI265" s="422">
        <v>4798432.8150000004</v>
      </c>
      <c r="AJ265" s="422">
        <v>746332.7</v>
      </c>
      <c r="AK265" s="422">
        <v>4052100.1150000002</v>
      </c>
      <c r="AL265" s="422">
        <v>4723799.5449999999</v>
      </c>
      <c r="AM265" s="422">
        <v>97285.86</v>
      </c>
      <c r="AN265" s="422">
        <v>97285.86</v>
      </c>
      <c r="AO265" s="422">
        <v>101455.25</v>
      </c>
      <c r="AP265" s="422">
        <v>101455.25</v>
      </c>
      <c r="AQ265" s="422">
        <v>694.89</v>
      </c>
      <c r="AR265" s="422">
        <v>694.89</v>
      </c>
      <c r="AS265" s="422">
        <v>694.89</v>
      </c>
      <c r="AT265" s="422">
        <v>694.89</v>
      </c>
      <c r="AU265" s="422">
        <v>1389.79</v>
      </c>
      <c r="AV265" s="422">
        <v>341890.3</v>
      </c>
      <c r="AW265" s="422">
        <v>142661.29999999999</v>
      </c>
      <c r="AX265" s="422">
        <v>53894.720000000001</v>
      </c>
      <c r="AY265" s="422">
        <v>940097.89</v>
      </c>
      <c r="AZ265" s="422">
        <v>9659324.75</v>
      </c>
      <c r="BA265" s="422">
        <v>255494.52</v>
      </c>
      <c r="BB265" s="422">
        <v>16.21</v>
      </c>
      <c r="BC265" s="422">
        <v>201435.41</v>
      </c>
    </row>
    <row r="266" spans="1:55">
      <c r="A266" s="425"/>
      <c r="B266" s="425" t="s">
        <v>6273</v>
      </c>
      <c r="C266">
        <v>17</v>
      </c>
      <c r="D266" s="422">
        <v>247441.13</v>
      </c>
      <c r="E266" s="422">
        <v>262086.86</v>
      </c>
      <c r="F266" s="423">
        <v>1.0591887452179001</v>
      </c>
      <c r="G266">
        <v>4</v>
      </c>
      <c r="H266" s="422">
        <v>16.57</v>
      </c>
      <c r="I266" s="422">
        <v>237342.75</v>
      </c>
      <c r="J266" s="422">
        <v>237359.32</v>
      </c>
      <c r="K266" s="424">
        <v>0.9</v>
      </c>
      <c r="L266" s="422">
        <v>55682.720000000001</v>
      </c>
      <c r="M266" s="422">
        <v>18559.04</v>
      </c>
      <c r="N266" s="422">
        <v>6102.21</v>
      </c>
      <c r="O266" s="422">
        <v>1525.55</v>
      </c>
      <c r="P266" s="422">
        <v>1781.46</v>
      </c>
      <c r="Q266" s="422">
        <v>4851.57</v>
      </c>
      <c r="R266" s="422">
        <v>1158.17</v>
      </c>
      <c r="S266" s="422">
        <v>2319.69</v>
      </c>
      <c r="T266" s="422">
        <v>1514.21</v>
      </c>
      <c r="U266" s="422">
        <v>1449.81</v>
      </c>
      <c r="V266" s="422">
        <v>2219.92</v>
      </c>
      <c r="W266" s="422">
        <v>1922.04</v>
      </c>
      <c r="X266" s="422">
        <v>2783.52</v>
      </c>
      <c r="Y266" s="422">
        <v>101869.91</v>
      </c>
      <c r="Z266" s="422">
        <v>1530</v>
      </c>
      <c r="AA266" s="422">
        <v>2125</v>
      </c>
      <c r="AB266" s="422">
        <v>5797</v>
      </c>
      <c r="AC266" s="422">
        <v>578</v>
      </c>
      <c r="AD266" s="422">
        <v>4853.5</v>
      </c>
      <c r="AE266" s="422">
        <v>16915</v>
      </c>
      <c r="AF266" s="422">
        <v>26911</v>
      </c>
      <c r="AG266" s="422">
        <v>18224</v>
      </c>
      <c r="AH266" s="422">
        <v>46745.447999999997</v>
      </c>
      <c r="AI266" s="422">
        <v>123678.948</v>
      </c>
      <c r="AJ266" s="422">
        <v>18255.62</v>
      </c>
      <c r="AK266" s="422">
        <v>105423.32799999999</v>
      </c>
      <c r="AL266" s="422">
        <v>121853.378</v>
      </c>
      <c r="AM266" s="422">
        <v>2779.59</v>
      </c>
      <c r="AN266" s="422">
        <v>2779.59</v>
      </c>
      <c r="AO266" s="422">
        <v>2779.59</v>
      </c>
      <c r="AP266" s="422">
        <v>2779.59</v>
      </c>
      <c r="AQ266" s="422">
        <v>0</v>
      </c>
      <c r="AR266" s="422">
        <v>0</v>
      </c>
      <c r="AS266" s="422">
        <v>0</v>
      </c>
      <c r="AT266" s="422">
        <v>0</v>
      </c>
      <c r="AU266" s="422">
        <v>0</v>
      </c>
      <c r="AV266" s="422">
        <v>8338.7800000000007</v>
      </c>
      <c r="AW266" s="422">
        <v>3479.54</v>
      </c>
      <c r="AX266" s="422">
        <v>781.08</v>
      </c>
      <c r="AY266" s="422">
        <v>23717.759999999998</v>
      </c>
      <c r="AZ266" s="422">
        <v>247441.13</v>
      </c>
      <c r="BA266" s="422">
        <v>4078.48</v>
      </c>
      <c r="BB266" s="422">
        <v>0</v>
      </c>
      <c r="BC266" s="422">
        <v>2183.34</v>
      </c>
    </row>
    <row r="267" spans="1:55">
      <c r="A267" s="425"/>
      <c r="B267" s="425" t="s">
        <v>6274</v>
      </c>
      <c r="C267">
        <v>20</v>
      </c>
      <c r="D267" s="422">
        <v>275600</v>
      </c>
      <c r="E267" s="422">
        <v>187902.51</v>
      </c>
      <c r="F267" s="423">
        <v>0.68179430333817104</v>
      </c>
      <c r="G267">
        <v>1</v>
      </c>
      <c r="H267" s="422">
        <v>9634.98</v>
      </c>
      <c r="I267" s="422">
        <v>160342.51</v>
      </c>
      <c r="J267" s="422">
        <v>169977.49</v>
      </c>
      <c r="K267" s="424">
        <v>0.9</v>
      </c>
      <c r="L267" s="422">
        <v>59351.02</v>
      </c>
      <c r="M267" s="422">
        <v>14513.83</v>
      </c>
      <c r="N267" s="422">
        <v>6898.86</v>
      </c>
      <c r="O267" s="422">
        <v>2738.71</v>
      </c>
      <c r="P267" s="422">
        <v>2011.68</v>
      </c>
      <c r="Q267" s="422">
        <v>5094.7</v>
      </c>
      <c r="R267" s="422">
        <v>579.08000000000004</v>
      </c>
      <c r="S267" s="422">
        <v>2609.65</v>
      </c>
      <c r="T267" s="422">
        <v>3028.42</v>
      </c>
      <c r="U267" s="422">
        <v>1739.77</v>
      </c>
      <c r="V267" s="422">
        <v>4439.84</v>
      </c>
      <c r="W267" s="422">
        <v>3844.08</v>
      </c>
      <c r="X267" s="422">
        <v>3131.46</v>
      </c>
      <c r="Y267" s="422">
        <v>109981.1</v>
      </c>
      <c r="Z267" s="422">
        <v>1800</v>
      </c>
      <c r="AA267" s="422">
        <v>2500</v>
      </c>
      <c r="AB267" s="422">
        <v>6820</v>
      </c>
      <c r="AC267" s="422">
        <v>680</v>
      </c>
      <c r="AD267" s="422">
        <v>11420</v>
      </c>
      <c r="AE267" s="422">
        <v>10016</v>
      </c>
      <c r="AF267" s="422">
        <v>31660</v>
      </c>
      <c r="AG267" s="422">
        <v>21440</v>
      </c>
      <c r="AH267" s="422">
        <v>52182.381000000001</v>
      </c>
      <c r="AI267" s="422">
        <v>138518.38099999999</v>
      </c>
      <c r="AJ267" s="422">
        <v>21477.200000000001</v>
      </c>
      <c r="AK267" s="422">
        <v>117041.181</v>
      </c>
      <c r="AL267" s="422">
        <v>136370.66099999999</v>
      </c>
      <c r="AM267" s="422">
        <v>3474.49</v>
      </c>
      <c r="AN267" s="422">
        <v>3474.49</v>
      </c>
      <c r="AO267" s="422">
        <v>3474.49</v>
      </c>
      <c r="AP267" s="422">
        <v>3474.49</v>
      </c>
      <c r="AQ267" s="422">
        <v>0</v>
      </c>
      <c r="AR267" s="422">
        <v>0</v>
      </c>
      <c r="AS267" s="422">
        <v>0</v>
      </c>
      <c r="AT267" s="422">
        <v>0</v>
      </c>
      <c r="AU267" s="422">
        <v>0</v>
      </c>
      <c r="AV267" s="422">
        <v>9728.58</v>
      </c>
      <c r="AW267" s="422">
        <v>4059.46</v>
      </c>
      <c r="AX267" s="422">
        <v>1562.16</v>
      </c>
      <c r="AY267" s="422">
        <v>29248.16</v>
      </c>
      <c r="AZ267" s="422">
        <v>275600</v>
      </c>
      <c r="BA267" s="422">
        <v>9462.52</v>
      </c>
      <c r="BB267" s="422">
        <v>0</v>
      </c>
      <c r="BC267" s="422">
        <v>6046.93</v>
      </c>
    </row>
    <row r="268" spans="1:55">
      <c r="A268" s="425" t="s">
        <v>1817</v>
      </c>
      <c r="B268" s="425" t="s">
        <v>6275</v>
      </c>
      <c r="C268">
        <v>231.79</v>
      </c>
      <c r="D268" s="422">
        <v>3456052.91</v>
      </c>
      <c r="E268" s="422">
        <v>3176205.92</v>
      </c>
      <c r="F268" s="423">
        <v>0.91902699487317696</v>
      </c>
      <c r="G268">
        <v>3</v>
      </c>
      <c r="H268" s="422">
        <v>4524.74</v>
      </c>
      <c r="I268" s="422">
        <v>1364157.02</v>
      </c>
      <c r="J268" s="422">
        <v>1368681.76</v>
      </c>
      <c r="K268" s="424">
        <v>0.9</v>
      </c>
      <c r="L268" s="422">
        <v>771211.97</v>
      </c>
      <c r="M268" s="422">
        <v>185050.87</v>
      </c>
      <c r="N268" s="422">
        <v>78522.039999999994</v>
      </c>
      <c r="O268" s="422">
        <v>31443.19</v>
      </c>
      <c r="P268" s="422">
        <v>27010.15</v>
      </c>
      <c r="Q268" s="422">
        <v>53712.09</v>
      </c>
      <c r="R268" s="422">
        <v>16793.52</v>
      </c>
      <c r="S268" s="422">
        <v>30446.01</v>
      </c>
      <c r="T268" s="422">
        <v>34826.92</v>
      </c>
      <c r="U268" s="422">
        <v>21747.15</v>
      </c>
      <c r="V268" s="422">
        <v>51058.2</v>
      </c>
      <c r="W268" s="422">
        <v>44206.92</v>
      </c>
      <c r="X268" s="422">
        <v>36533.699999999997</v>
      </c>
      <c r="Y268" s="422">
        <v>1382562.73</v>
      </c>
      <c r="Z268" s="422">
        <v>20726.099999999999</v>
      </c>
      <c r="AA268" s="422">
        <v>28973.75</v>
      </c>
      <c r="AB268" s="422">
        <v>79040.39</v>
      </c>
      <c r="AC268" s="422">
        <v>7880.86</v>
      </c>
      <c r="AD268" s="422">
        <v>132352.09</v>
      </c>
      <c r="AE268" s="422">
        <v>99796.13</v>
      </c>
      <c r="AF268" s="422">
        <v>366923.57</v>
      </c>
      <c r="AG268" s="422">
        <v>248478.88</v>
      </c>
      <c r="AH268" s="422">
        <v>673445.24982000003</v>
      </c>
      <c r="AI268" s="422">
        <v>1657617.01982</v>
      </c>
      <c r="AJ268" s="422">
        <v>248910</v>
      </c>
      <c r="AK268" s="422">
        <v>1408707.01982</v>
      </c>
      <c r="AL268" s="422">
        <v>1632726.01982</v>
      </c>
      <c r="AM268" s="422">
        <v>63930.7</v>
      </c>
      <c r="AN268" s="422">
        <v>63930.7</v>
      </c>
      <c r="AO268" s="422">
        <v>66710.3</v>
      </c>
      <c r="AP268" s="422">
        <v>66710.3</v>
      </c>
      <c r="AQ268" s="422">
        <v>0</v>
      </c>
      <c r="AR268" s="422">
        <v>0</v>
      </c>
      <c r="AS268" s="422">
        <v>0</v>
      </c>
      <c r="AT268" s="422">
        <v>0</v>
      </c>
      <c r="AU268" s="422">
        <v>0</v>
      </c>
      <c r="AV268" s="422">
        <v>113963.43</v>
      </c>
      <c r="AW268" s="422">
        <v>47553.760000000002</v>
      </c>
      <c r="AX268" s="422">
        <v>17964.900000000001</v>
      </c>
      <c r="AY268" s="422">
        <v>440764.09</v>
      </c>
      <c r="AZ268" s="422">
        <v>3456052.91</v>
      </c>
      <c r="BA268" s="422">
        <v>251192.37</v>
      </c>
      <c r="BB268" s="422">
        <v>0</v>
      </c>
      <c r="BC268" s="422">
        <v>86212.79</v>
      </c>
    </row>
    <row r="269" spans="1:55">
      <c r="A269" s="425" t="s">
        <v>2744</v>
      </c>
      <c r="B269" s="425" t="s">
        <v>6276</v>
      </c>
      <c r="C269">
        <v>518.5</v>
      </c>
      <c r="D269" s="422">
        <v>7564311.1600000001</v>
      </c>
      <c r="E269" s="422">
        <v>6160367.1500000004</v>
      </c>
      <c r="F269" s="423">
        <v>0.81439896108134202</v>
      </c>
      <c r="G269">
        <v>2</v>
      </c>
      <c r="H269" s="422">
        <v>31533.5</v>
      </c>
      <c r="I269" s="422">
        <v>3461601.53</v>
      </c>
      <c r="J269" s="422">
        <v>3493135.03</v>
      </c>
      <c r="K269" s="424">
        <v>0.9</v>
      </c>
      <c r="L269" s="422">
        <v>1700454.24</v>
      </c>
      <c r="M269" s="422">
        <v>420314.92</v>
      </c>
      <c r="N269" s="422">
        <v>179961.27</v>
      </c>
      <c r="O269" s="422">
        <v>71623.179999999993</v>
      </c>
      <c r="P269" s="422">
        <v>57960.92</v>
      </c>
      <c r="Q269" s="422">
        <v>123596.1</v>
      </c>
      <c r="R269" s="422">
        <v>39377.910000000003</v>
      </c>
      <c r="S269" s="422">
        <v>69300.91</v>
      </c>
      <c r="T269" s="422">
        <v>78739.12</v>
      </c>
      <c r="U269" s="422">
        <v>49873.46</v>
      </c>
      <c r="V269" s="422">
        <v>115435.94</v>
      </c>
      <c r="W269" s="422">
        <v>99946.08</v>
      </c>
      <c r="X269" s="422">
        <v>83157.66</v>
      </c>
      <c r="Y269" s="422">
        <v>3089741.71</v>
      </c>
      <c r="Z269" s="422">
        <v>46440</v>
      </c>
      <c r="AA269" s="422">
        <v>64812.5</v>
      </c>
      <c r="AB269" s="422">
        <v>176808.5</v>
      </c>
      <c r="AC269" s="422">
        <v>17629</v>
      </c>
      <c r="AD269" s="422">
        <v>296063.5</v>
      </c>
      <c r="AE269" s="422">
        <v>244373</v>
      </c>
      <c r="AF269" s="422">
        <v>820785.5</v>
      </c>
      <c r="AG269" s="422">
        <v>555832</v>
      </c>
      <c r="AH269" s="422">
        <v>1460100.6629999999</v>
      </c>
      <c r="AI269" s="422">
        <v>3682844.6630000002</v>
      </c>
      <c r="AJ269" s="422">
        <v>556796.41</v>
      </c>
      <c r="AK269" s="422">
        <v>3126048.253</v>
      </c>
      <c r="AL269" s="422">
        <v>3627165.0129999998</v>
      </c>
      <c r="AM269" s="422">
        <v>106319.54</v>
      </c>
      <c r="AN269" s="422">
        <v>106319.54</v>
      </c>
      <c r="AO269" s="422">
        <v>111183.84</v>
      </c>
      <c r="AP269" s="422">
        <v>111183.84</v>
      </c>
      <c r="AQ269" s="422">
        <v>2084.69</v>
      </c>
      <c r="AR269" s="422">
        <v>2084.69</v>
      </c>
      <c r="AS269" s="422">
        <v>2084.69</v>
      </c>
      <c r="AT269" s="422">
        <v>2084.69</v>
      </c>
      <c r="AU269" s="422">
        <v>2779.59</v>
      </c>
      <c r="AV269" s="422">
        <v>255027.93</v>
      </c>
      <c r="AW269" s="422">
        <v>106416.05</v>
      </c>
      <c r="AX269" s="422">
        <v>39835.230000000003</v>
      </c>
      <c r="AY269" s="422">
        <v>847404.32</v>
      </c>
      <c r="AZ269" s="422">
        <v>7564311.1600000001</v>
      </c>
      <c r="BA269" s="422">
        <v>563413.39</v>
      </c>
      <c r="BB269" s="422">
        <v>645.74</v>
      </c>
      <c r="BC269" s="422">
        <v>198428.05</v>
      </c>
    </row>
    <row r="270" spans="1:55">
      <c r="A270" s="425" t="s">
        <v>2081</v>
      </c>
      <c r="B270" s="425" t="s">
        <v>6277</v>
      </c>
      <c r="C270">
        <v>1216.8</v>
      </c>
      <c r="D270" s="422">
        <v>17668376.02</v>
      </c>
      <c r="E270" s="422">
        <v>12825360.93</v>
      </c>
      <c r="F270" s="423">
        <v>0.72589359177561796</v>
      </c>
      <c r="G270">
        <v>1</v>
      </c>
      <c r="H270" s="422">
        <v>326304.03999999998</v>
      </c>
      <c r="I270" s="422">
        <v>8726109.5199999996</v>
      </c>
      <c r="J270" s="422">
        <v>9052413.5600000005</v>
      </c>
      <c r="K270" s="424">
        <v>0.9</v>
      </c>
      <c r="L270" s="422">
        <v>3945193.04</v>
      </c>
      <c r="M270" s="422">
        <v>949080.05</v>
      </c>
      <c r="N270" s="422">
        <v>419096.64</v>
      </c>
      <c r="O270" s="422">
        <v>169488.12</v>
      </c>
      <c r="P270" s="422">
        <v>136025.69</v>
      </c>
      <c r="Q270" s="422">
        <v>283940.71000000002</v>
      </c>
      <c r="R270" s="422">
        <v>92653.92</v>
      </c>
      <c r="S270" s="422">
        <v>162088.75</v>
      </c>
      <c r="T270" s="422">
        <v>187762.53</v>
      </c>
      <c r="U270" s="422">
        <v>117144.64</v>
      </c>
      <c r="V270" s="422">
        <v>275270.32</v>
      </c>
      <c r="W270" s="422">
        <v>238332.96</v>
      </c>
      <c r="X270" s="422">
        <v>194498.46</v>
      </c>
      <c r="Y270" s="422">
        <v>7170575.8300000001</v>
      </c>
      <c r="Z270" s="422">
        <v>108350.1</v>
      </c>
      <c r="AA270" s="422">
        <v>152100</v>
      </c>
      <c r="AB270" s="422">
        <v>414928.8</v>
      </c>
      <c r="AC270" s="422">
        <v>41371.199999999997</v>
      </c>
      <c r="AD270" s="422">
        <v>694792.8</v>
      </c>
      <c r="AE270" s="422">
        <v>522040.55</v>
      </c>
      <c r="AF270" s="422">
        <v>1926194.4</v>
      </c>
      <c r="AG270" s="422">
        <v>1304409.6000000001</v>
      </c>
      <c r="AH270" s="422">
        <v>3418708.9314000001</v>
      </c>
      <c r="AI270" s="422">
        <v>8582896.3814000003</v>
      </c>
      <c r="AJ270" s="422">
        <v>1306672.8400000001</v>
      </c>
      <c r="AK270" s="422">
        <v>7276223.5414000005</v>
      </c>
      <c r="AL270" s="422">
        <v>8452229.0913999993</v>
      </c>
      <c r="AM270" s="422">
        <v>261282.02</v>
      </c>
      <c r="AN270" s="422">
        <v>261282.02</v>
      </c>
      <c r="AO270" s="422">
        <v>272400.40000000002</v>
      </c>
      <c r="AP270" s="422">
        <v>272400.40000000002</v>
      </c>
      <c r="AQ270" s="422">
        <v>6254.09</v>
      </c>
      <c r="AR270" s="422">
        <v>6254.09</v>
      </c>
      <c r="AS270" s="422">
        <v>6948.99</v>
      </c>
      <c r="AT270" s="422">
        <v>6948.99</v>
      </c>
      <c r="AU270" s="422">
        <v>8338.7800000000007</v>
      </c>
      <c r="AV270" s="422">
        <v>599002.93000000005</v>
      </c>
      <c r="AW270" s="422">
        <v>249947.24</v>
      </c>
      <c r="AX270" s="422">
        <v>94511.039999999994</v>
      </c>
      <c r="AY270" s="422">
        <v>2045570.99</v>
      </c>
      <c r="AZ270" s="422">
        <v>17668376.02</v>
      </c>
      <c r="BA270" s="422">
        <v>1177577.44</v>
      </c>
      <c r="BB270" s="422">
        <v>1758.27</v>
      </c>
      <c r="BC270" s="422">
        <v>580071.78</v>
      </c>
    </row>
    <row r="271" spans="1:55">
      <c r="A271" s="425" t="s">
        <v>2303</v>
      </c>
      <c r="B271" s="425" t="s">
        <v>6278</v>
      </c>
      <c r="C271">
        <v>261.45999999999998</v>
      </c>
      <c r="D271" s="422">
        <v>3579025.51</v>
      </c>
      <c r="E271" s="422">
        <v>3262892.06</v>
      </c>
      <c r="F271" s="423">
        <v>0.91167052341015598</v>
      </c>
      <c r="G271">
        <v>3</v>
      </c>
      <c r="H271" s="422">
        <v>4685.74</v>
      </c>
      <c r="I271" s="422">
        <v>1356521.57</v>
      </c>
      <c r="J271" s="422">
        <v>1361207.31</v>
      </c>
      <c r="K271" s="424">
        <v>0.9</v>
      </c>
      <c r="L271" s="422">
        <v>825054.21</v>
      </c>
      <c r="M271" s="422">
        <v>200801.55</v>
      </c>
      <c r="N271" s="422">
        <v>89234.79</v>
      </c>
      <c r="O271" s="422">
        <v>35603.33</v>
      </c>
      <c r="P271" s="422">
        <v>27575.06</v>
      </c>
      <c r="Q271" s="422">
        <v>59954.67</v>
      </c>
      <c r="R271" s="422">
        <v>19109.87</v>
      </c>
      <c r="S271" s="422">
        <v>34505.47</v>
      </c>
      <c r="T271" s="422">
        <v>39369.56</v>
      </c>
      <c r="U271" s="422">
        <v>24936.73</v>
      </c>
      <c r="V271" s="422">
        <v>57717.97</v>
      </c>
      <c r="W271" s="422">
        <v>49973.04</v>
      </c>
      <c r="X271" s="422">
        <v>41404.86</v>
      </c>
      <c r="Y271" s="422">
        <v>1505241.11</v>
      </c>
      <c r="Z271" s="422">
        <v>23216.400000000001</v>
      </c>
      <c r="AA271" s="422">
        <v>32682.5</v>
      </c>
      <c r="AB271" s="422">
        <v>89157.86</v>
      </c>
      <c r="AC271" s="422">
        <v>8889.64</v>
      </c>
      <c r="AD271" s="422">
        <v>74646.820000000007</v>
      </c>
      <c r="AE271" s="422">
        <v>115486.78</v>
      </c>
      <c r="AF271" s="422">
        <v>413891.18</v>
      </c>
      <c r="AG271" s="422">
        <v>280285.12</v>
      </c>
      <c r="AH271" s="422">
        <v>698491.39668000001</v>
      </c>
      <c r="AI271" s="422">
        <v>1736747.6966800001</v>
      </c>
      <c r="AJ271" s="422">
        <v>280771.43</v>
      </c>
      <c r="AK271" s="422">
        <v>1455976.2666799999</v>
      </c>
      <c r="AL271" s="422">
        <v>1708670.5466799999</v>
      </c>
      <c r="AM271" s="422">
        <v>39609.24</v>
      </c>
      <c r="AN271" s="422">
        <v>39609.24</v>
      </c>
      <c r="AO271" s="422">
        <v>41693.94</v>
      </c>
      <c r="AP271" s="422">
        <v>41693.94</v>
      </c>
      <c r="AQ271" s="422">
        <v>0</v>
      </c>
      <c r="AR271" s="422">
        <v>0</v>
      </c>
      <c r="AS271" s="422">
        <v>0</v>
      </c>
      <c r="AT271" s="422">
        <v>0</v>
      </c>
      <c r="AU271" s="422">
        <v>0</v>
      </c>
      <c r="AV271" s="422">
        <v>128556.31</v>
      </c>
      <c r="AW271" s="422">
        <v>53642.97</v>
      </c>
      <c r="AX271" s="422">
        <v>20308.150000000001</v>
      </c>
      <c r="AY271" s="422">
        <v>365113.79</v>
      </c>
      <c r="AZ271" s="422">
        <v>3579025.51</v>
      </c>
      <c r="BA271" s="422">
        <v>165875.6</v>
      </c>
      <c r="BB271" s="422">
        <v>0</v>
      </c>
      <c r="BC271" s="422">
        <v>89923.92</v>
      </c>
    </row>
    <row r="272" spans="1:55">
      <c r="A272" s="425" t="s">
        <v>3047</v>
      </c>
      <c r="B272" s="425" t="s">
        <v>6279</v>
      </c>
      <c r="C272">
        <v>1455.5</v>
      </c>
      <c r="D272" s="422">
        <v>20210667.800000001</v>
      </c>
      <c r="E272" s="422">
        <v>20302104.57</v>
      </c>
      <c r="F272" s="423">
        <v>1.00452418351065</v>
      </c>
      <c r="G272">
        <v>4</v>
      </c>
      <c r="H272" s="422">
        <v>1354.19</v>
      </c>
      <c r="I272" s="422">
        <v>1975055.05</v>
      </c>
      <c r="J272" s="422">
        <v>1976409.24</v>
      </c>
      <c r="K272" s="424">
        <v>0.9</v>
      </c>
      <c r="L272" s="422">
        <v>4626245.7</v>
      </c>
      <c r="M272" s="422">
        <v>1120674.58</v>
      </c>
      <c r="N272" s="422">
        <v>501953.22</v>
      </c>
      <c r="O272" s="422">
        <v>203323.77</v>
      </c>
      <c r="P272" s="422">
        <v>156420.29</v>
      </c>
      <c r="Q272" s="422">
        <v>343539.16</v>
      </c>
      <c r="R272" s="422">
        <v>111184.7</v>
      </c>
      <c r="S272" s="422">
        <v>194274.54</v>
      </c>
      <c r="T272" s="422">
        <v>224860.77</v>
      </c>
      <c r="U272" s="422">
        <v>140341.6</v>
      </c>
      <c r="V272" s="422">
        <v>329658.40999999997</v>
      </c>
      <c r="W272" s="422">
        <v>285422.94</v>
      </c>
      <c r="X272" s="422">
        <v>233119.8</v>
      </c>
      <c r="Y272" s="422">
        <v>8471019.4800000004</v>
      </c>
      <c r="Z272" s="422">
        <v>129577.5</v>
      </c>
      <c r="AA272" s="422">
        <v>181937.5</v>
      </c>
      <c r="AB272" s="422">
        <v>496325.5</v>
      </c>
      <c r="AC272" s="422">
        <v>49487</v>
      </c>
      <c r="AD272" s="422">
        <v>415545.25</v>
      </c>
      <c r="AE272" s="422">
        <v>638990.75</v>
      </c>
      <c r="AF272" s="422">
        <v>2304056.5</v>
      </c>
      <c r="AG272" s="422">
        <v>1560296</v>
      </c>
      <c r="AH272" s="422">
        <v>3960258.6839999999</v>
      </c>
      <c r="AI272" s="422">
        <v>9736474.6840000004</v>
      </c>
      <c r="AJ272" s="422">
        <v>1563003.23</v>
      </c>
      <c r="AK272" s="422">
        <v>8173471.4539999999</v>
      </c>
      <c r="AL272" s="422">
        <v>9580174.3540000003</v>
      </c>
      <c r="AM272" s="422">
        <v>252248.33</v>
      </c>
      <c r="AN272" s="422">
        <v>252248.33</v>
      </c>
      <c r="AO272" s="422">
        <v>262671.82</v>
      </c>
      <c r="AP272" s="422">
        <v>262671.82</v>
      </c>
      <c r="AQ272" s="422">
        <v>0</v>
      </c>
      <c r="AR272" s="422">
        <v>0</v>
      </c>
      <c r="AS272" s="422">
        <v>0</v>
      </c>
      <c r="AT272" s="422">
        <v>0</v>
      </c>
      <c r="AU272" s="422">
        <v>0</v>
      </c>
      <c r="AV272" s="422">
        <v>717135.76</v>
      </c>
      <c r="AW272" s="422">
        <v>299240.78000000003</v>
      </c>
      <c r="AX272" s="422">
        <v>113257.03</v>
      </c>
      <c r="AY272" s="422">
        <v>2159473.87</v>
      </c>
      <c r="AZ272" s="422">
        <v>20210667.800000001</v>
      </c>
      <c r="BA272" s="422">
        <v>745130.67</v>
      </c>
      <c r="BB272" s="422">
        <v>0</v>
      </c>
      <c r="BC272" s="422">
        <v>437853.14</v>
      </c>
    </row>
    <row r="273" spans="1:55">
      <c r="A273" s="425" t="s">
        <v>2847</v>
      </c>
      <c r="B273" s="425" t="s">
        <v>6280</v>
      </c>
      <c r="C273">
        <v>314.75</v>
      </c>
      <c r="D273" s="422">
        <v>4350450.0199999996</v>
      </c>
      <c r="E273" s="422">
        <v>3148990.79</v>
      </c>
      <c r="F273" s="423">
        <v>0.72383104633391504</v>
      </c>
      <c r="G273">
        <v>1</v>
      </c>
      <c r="H273" s="422">
        <v>76372.899999999994</v>
      </c>
      <c r="I273" s="422">
        <v>1530474.03</v>
      </c>
      <c r="J273" s="422">
        <v>1606846.93</v>
      </c>
      <c r="K273" s="424">
        <v>0.9</v>
      </c>
      <c r="L273" s="422">
        <v>993977.71</v>
      </c>
      <c r="M273" s="422">
        <v>232959.4</v>
      </c>
      <c r="N273" s="422">
        <v>106810</v>
      </c>
      <c r="O273" s="422">
        <v>43507.09</v>
      </c>
      <c r="P273" s="422">
        <v>33098.04</v>
      </c>
      <c r="Q273" s="422">
        <v>68187.600000000006</v>
      </c>
      <c r="R273" s="422">
        <v>23742.560000000001</v>
      </c>
      <c r="S273" s="422">
        <v>41464.559999999998</v>
      </c>
      <c r="T273" s="422">
        <v>48454.84</v>
      </c>
      <c r="U273" s="422">
        <v>30156.04</v>
      </c>
      <c r="V273" s="422">
        <v>71037.5</v>
      </c>
      <c r="W273" s="422">
        <v>61505.279999999999</v>
      </c>
      <c r="X273" s="422">
        <v>49755.42</v>
      </c>
      <c r="Y273" s="422">
        <v>1804656.04</v>
      </c>
      <c r="Z273" s="422">
        <v>27945</v>
      </c>
      <c r="AA273" s="422">
        <v>39343.75</v>
      </c>
      <c r="AB273" s="422">
        <v>107329.75</v>
      </c>
      <c r="AC273" s="422">
        <v>10701.5</v>
      </c>
      <c r="AD273" s="422">
        <v>179722.25</v>
      </c>
      <c r="AE273" s="422">
        <v>120956.5</v>
      </c>
      <c r="AF273" s="422">
        <v>498249.25</v>
      </c>
      <c r="AG273" s="422">
        <v>337412</v>
      </c>
      <c r="AH273" s="422">
        <v>833422.35149999999</v>
      </c>
      <c r="AI273" s="422">
        <v>2155082.3514999999</v>
      </c>
      <c r="AJ273" s="422">
        <v>337997.43</v>
      </c>
      <c r="AK273" s="422">
        <v>1817084.9214999999</v>
      </c>
      <c r="AL273" s="422">
        <v>2121282.6014999999</v>
      </c>
      <c r="AM273" s="422">
        <v>44473.53</v>
      </c>
      <c r="AN273" s="422">
        <v>44473.53</v>
      </c>
      <c r="AO273" s="422">
        <v>45863.33</v>
      </c>
      <c r="AP273" s="422">
        <v>45863.33</v>
      </c>
      <c r="AQ273" s="422">
        <v>0</v>
      </c>
      <c r="AR273" s="422">
        <v>0</v>
      </c>
      <c r="AS273" s="422">
        <v>0</v>
      </c>
      <c r="AT273" s="422">
        <v>0</v>
      </c>
      <c r="AU273" s="422">
        <v>0</v>
      </c>
      <c r="AV273" s="422">
        <v>154962.47</v>
      </c>
      <c r="AW273" s="422">
        <v>64661.52</v>
      </c>
      <c r="AX273" s="422">
        <v>24213.57</v>
      </c>
      <c r="AY273" s="422">
        <v>424511.28</v>
      </c>
      <c r="AZ273" s="422">
        <v>4350450.0199999996</v>
      </c>
      <c r="BA273" s="422">
        <v>169306.5</v>
      </c>
      <c r="BB273" s="422">
        <v>0</v>
      </c>
      <c r="BC273" s="422">
        <v>105145.1</v>
      </c>
    </row>
    <row r="274" spans="1:55">
      <c r="A274" s="425" t="s">
        <v>2806</v>
      </c>
      <c r="B274" s="425" t="s">
        <v>6281</v>
      </c>
      <c r="C274">
        <v>499.28</v>
      </c>
      <c r="D274" s="422">
        <v>7278007.3399999999</v>
      </c>
      <c r="E274" s="422">
        <v>5682997.8399999999</v>
      </c>
      <c r="F274" s="423">
        <v>0.78084530208786496</v>
      </c>
      <c r="G274">
        <v>2</v>
      </c>
      <c r="H274" s="422">
        <v>41412.269999999997</v>
      </c>
      <c r="I274" s="422">
        <v>3102627.63</v>
      </c>
      <c r="J274" s="422">
        <v>3144039.9</v>
      </c>
      <c r="K274" s="424">
        <v>0.9</v>
      </c>
      <c r="L274" s="422">
        <v>1629760.64</v>
      </c>
      <c r="M274" s="422">
        <v>398245.3</v>
      </c>
      <c r="N274" s="422">
        <v>171674.85</v>
      </c>
      <c r="O274" s="422">
        <v>68572.08</v>
      </c>
      <c r="P274" s="422">
        <v>55954.62</v>
      </c>
      <c r="Q274" s="422">
        <v>117127.33</v>
      </c>
      <c r="R274" s="422">
        <v>37640.65</v>
      </c>
      <c r="S274" s="422">
        <v>66401.289999999994</v>
      </c>
      <c r="T274" s="422">
        <v>75710.7</v>
      </c>
      <c r="U274" s="422">
        <v>47843.73</v>
      </c>
      <c r="V274" s="422">
        <v>110996.1</v>
      </c>
      <c r="W274" s="422">
        <v>96102</v>
      </c>
      <c r="X274" s="422">
        <v>79678.259999999995</v>
      </c>
      <c r="Y274" s="422">
        <v>2955707.55</v>
      </c>
      <c r="Z274" s="422">
        <v>44500.5</v>
      </c>
      <c r="AA274" s="422">
        <v>62410</v>
      </c>
      <c r="AB274" s="422">
        <v>170254.48</v>
      </c>
      <c r="AC274" s="422">
        <v>16975.52</v>
      </c>
      <c r="AD274" s="422">
        <v>285088.88</v>
      </c>
      <c r="AE274" s="422">
        <v>225535.35</v>
      </c>
      <c r="AF274" s="422">
        <v>790360.24</v>
      </c>
      <c r="AG274" s="422">
        <v>535228.16000000003</v>
      </c>
      <c r="AH274" s="422">
        <v>1406964.1022399999</v>
      </c>
      <c r="AI274" s="422">
        <v>3537317.2322399998</v>
      </c>
      <c r="AJ274" s="422">
        <v>536156.81999999995</v>
      </c>
      <c r="AK274" s="422">
        <v>3001160.41224</v>
      </c>
      <c r="AL274" s="422">
        <v>3483701.5422399999</v>
      </c>
      <c r="AM274" s="422">
        <v>110488.94</v>
      </c>
      <c r="AN274" s="422">
        <v>110488.94</v>
      </c>
      <c r="AO274" s="422">
        <v>115353.23</v>
      </c>
      <c r="AP274" s="422">
        <v>115353.23</v>
      </c>
      <c r="AQ274" s="422">
        <v>0</v>
      </c>
      <c r="AR274" s="422">
        <v>0</v>
      </c>
      <c r="AS274" s="422">
        <v>0</v>
      </c>
      <c r="AT274" s="422">
        <v>0</v>
      </c>
      <c r="AU274" s="422">
        <v>0</v>
      </c>
      <c r="AV274" s="422">
        <v>245994.23999999999</v>
      </c>
      <c r="AW274" s="422">
        <v>102646.54</v>
      </c>
      <c r="AX274" s="422">
        <v>38273.06</v>
      </c>
      <c r="AY274" s="422">
        <v>838598.18</v>
      </c>
      <c r="AZ274" s="422">
        <v>7278007.3399999999</v>
      </c>
      <c r="BA274" s="422">
        <v>404841.57</v>
      </c>
      <c r="BB274" s="422">
        <v>0</v>
      </c>
      <c r="BC274" s="422">
        <v>215036.59</v>
      </c>
    </row>
    <row r="275" spans="1:55">
      <c r="A275" s="425" t="s">
        <v>2349</v>
      </c>
      <c r="B275" s="425" t="s">
        <v>6282</v>
      </c>
      <c r="C275">
        <v>1147.25</v>
      </c>
      <c r="D275" s="422">
        <v>16445751.1</v>
      </c>
      <c r="E275" s="422">
        <v>12938888.470000001</v>
      </c>
      <c r="F275" s="423">
        <v>0.78676178371688998</v>
      </c>
      <c r="G275">
        <v>2</v>
      </c>
      <c r="H275" s="422">
        <v>62481.08</v>
      </c>
      <c r="I275" s="422">
        <v>2551074.25</v>
      </c>
      <c r="J275" s="422">
        <v>2613555.33</v>
      </c>
      <c r="K275" s="424">
        <v>0.9</v>
      </c>
      <c r="L275" s="422">
        <v>3675550.66</v>
      </c>
      <c r="M275" s="422">
        <v>911623.43</v>
      </c>
      <c r="N275" s="422">
        <v>398334.86</v>
      </c>
      <c r="O275" s="422">
        <v>159124.16</v>
      </c>
      <c r="P275" s="422">
        <v>124544.28</v>
      </c>
      <c r="Q275" s="422">
        <v>276126.28000000003</v>
      </c>
      <c r="R275" s="422">
        <v>87442.13</v>
      </c>
      <c r="S275" s="422">
        <v>153969.82</v>
      </c>
      <c r="T275" s="422">
        <v>174891.71</v>
      </c>
      <c r="U275" s="422">
        <v>110475.52</v>
      </c>
      <c r="V275" s="422">
        <v>256400.99</v>
      </c>
      <c r="W275" s="422">
        <v>221995.62</v>
      </c>
      <c r="X275" s="422">
        <v>184756.14</v>
      </c>
      <c r="Y275" s="422">
        <v>6735235.5999999996</v>
      </c>
      <c r="Z275" s="422">
        <v>102577.5</v>
      </c>
      <c r="AA275" s="422">
        <v>143406.25</v>
      </c>
      <c r="AB275" s="422">
        <v>391212.25</v>
      </c>
      <c r="AC275" s="422">
        <v>39006.5</v>
      </c>
      <c r="AD275" s="422">
        <v>655079.75</v>
      </c>
      <c r="AE275" s="422">
        <v>544403.75</v>
      </c>
      <c r="AF275" s="422">
        <v>1816096.75</v>
      </c>
      <c r="AG275" s="422">
        <v>1229852</v>
      </c>
      <c r="AH275" s="422">
        <v>3157889.4885</v>
      </c>
      <c r="AI275" s="422">
        <v>8079524.2385</v>
      </c>
      <c r="AJ275" s="422">
        <v>1231985.8799999999</v>
      </c>
      <c r="AK275" s="422">
        <v>6847538.3585000001</v>
      </c>
      <c r="AL275" s="422">
        <v>7956325.6485000001</v>
      </c>
      <c r="AM275" s="422">
        <v>201520.71</v>
      </c>
      <c r="AN275" s="422">
        <v>201520.71</v>
      </c>
      <c r="AO275" s="422">
        <v>210554.39</v>
      </c>
      <c r="AP275" s="422">
        <v>210554.39</v>
      </c>
      <c r="AQ275" s="422">
        <v>7643.88</v>
      </c>
      <c r="AR275" s="422">
        <v>7643.88</v>
      </c>
      <c r="AS275" s="422">
        <v>7643.88</v>
      </c>
      <c r="AT275" s="422">
        <v>7643.88</v>
      </c>
      <c r="AU275" s="422">
        <v>9728.58</v>
      </c>
      <c r="AV275" s="422">
        <v>564952.88</v>
      </c>
      <c r="AW275" s="422">
        <v>235739.1</v>
      </c>
      <c r="AX275" s="422">
        <v>89043.46</v>
      </c>
      <c r="AY275" s="422">
        <v>1754189.74</v>
      </c>
      <c r="AZ275" s="422">
        <v>16445751.1</v>
      </c>
      <c r="BA275" s="422">
        <v>523841.79</v>
      </c>
      <c r="BB275" s="422">
        <v>639.67999999999995</v>
      </c>
      <c r="BC275" s="422">
        <v>372233.92</v>
      </c>
    </row>
    <row r="276" spans="1:55">
      <c r="A276" s="425" t="s">
        <v>2994</v>
      </c>
      <c r="B276" s="425" t="s">
        <v>6283</v>
      </c>
      <c r="C276">
        <v>855.45</v>
      </c>
      <c r="D276" s="422">
        <v>11991278.18</v>
      </c>
      <c r="E276" s="422">
        <v>9242242.2100000009</v>
      </c>
      <c r="F276" s="423">
        <v>0.77074704391521298</v>
      </c>
      <c r="G276">
        <v>2</v>
      </c>
      <c r="H276" s="422">
        <v>85353.279999999999</v>
      </c>
      <c r="I276" s="422">
        <v>6375482.71</v>
      </c>
      <c r="J276" s="422">
        <v>6460835.9900000002</v>
      </c>
      <c r="K276" s="424">
        <v>0.9</v>
      </c>
      <c r="L276" s="422">
        <v>2709565.66</v>
      </c>
      <c r="M276" s="422">
        <v>644709.76</v>
      </c>
      <c r="N276" s="422">
        <v>292766.83</v>
      </c>
      <c r="O276" s="422">
        <v>119982.94</v>
      </c>
      <c r="P276" s="422">
        <v>91041.89</v>
      </c>
      <c r="Q276" s="422">
        <v>197025.37</v>
      </c>
      <c r="R276" s="422">
        <v>64857.74</v>
      </c>
      <c r="S276" s="422">
        <v>113375.14</v>
      </c>
      <c r="T276" s="422">
        <v>133250.82999999999</v>
      </c>
      <c r="U276" s="422">
        <v>82059.240000000005</v>
      </c>
      <c r="V276" s="422">
        <v>195353.13</v>
      </c>
      <c r="W276" s="422">
        <v>169139.52</v>
      </c>
      <c r="X276" s="422">
        <v>136044.54</v>
      </c>
      <c r="Y276" s="422">
        <v>4949172.59</v>
      </c>
      <c r="Z276" s="422">
        <v>76315.5</v>
      </c>
      <c r="AA276" s="422">
        <v>106931.25</v>
      </c>
      <c r="AB276" s="422">
        <v>291708.45</v>
      </c>
      <c r="AC276" s="422">
        <v>29085.3</v>
      </c>
      <c r="AD276" s="422">
        <v>488461.95</v>
      </c>
      <c r="AE276" s="422">
        <v>353469.83</v>
      </c>
      <c r="AF276" s="422">
        <v>1354177.35</v>
      </c>
      <c r="AG276" s="422">
        <v>917042.4</v>
      </c>
      <c r="AH276" s="422">
        <v>2300419.4481000002</v>
      </c>
      <c r="AI276" s="422">
        <v>5917611.4780999999</v>
      </c>
      <c r="AJ276" s="422">
        <v>918633.53</v>
      </c>
      <c r="AK276" s="422">
        <v>4998977.9480999997</v>
      </c>
      <c r="AL276" s="422">
        <v>5825748.1180999996</v>
      </c>
      <c r="AM276" s="422">
        <v>135505.29999999999</v>
      </c>
      <c r="AN276" s="422">
        <v>135505.29999999999</v>
      </c>
      <c r="AO276" s="422">
        <v>141064.49</v>
      </c>
      <c r="AP276" s="422">
        <v>141064.49</v>
      </c>
      <c r="AQ276" s="422">
        <v>0</v>
      </c>
      <c r="AR276" s="422">
        <v>0</v>
      </c>
      <c r="AS276" s="422">
        <v>0</v>
      </c>
      <c r="AT276" s="422">
        <v>0</v>
      </c>
      <c r="AU276" s="422">
        <v>0</v>
      </c>
      <c r="AV276" s="422">
        <v>421108.79</v>
      </c>
      <c r="AW276" s="422">
        <v>175716.97</v>
      </c>
      <c r="AX276" s="422">
        <v>66392.05</v>
      </c>
      <c r="AY276" s="422">
        <v>1216357.3899999999</v>
      </c>
      <c r="AZ276" s="422">
        <v>11991278.18</v>
      </c>
      <c r="BA276" s="422">
        <v>528802.31000000006</v>
      </c>
      <c r="BB276" s="422">
        <v>0</v>
      </c>
      <c r="BC276" s="422">
        <v>402248.72</v>
      </c>
    </row>
    <row r="277" spans="1:55">
      <c r="A277" s="425" t="s">
        <v>2448</v>
      </c>
      <c r="B277" s="425" t="s">
        <v>6284</v>
      </c>
      <c r="C277">
        <v>1008.75</v>
      </c>
      <c r="D277" s="422">
        <v>14489899.67</v>
      </c>
      <c r="E277" s="422">
        <v>11489701.52</v>
      </c>
      <c r="F277" s="423">
        <v>0.79294555391493604</v>
      </c>
      <c r="G277">
        <v>2</v>
      </c>
      <c r="H277" s="422">
        <v>84813.51</v>
      </c>
      <c r="I277" s="422">
        <v>7733955.1699999999</v>
      </c>
      <c r="J277" s="422">
        <v>7818768.6799999997</v>
      </c>
      <c r="K277" s="424">
        <v>0.9</v>
      </c>
      <c r="L277" s="422">
        <v>3257558.98</v>
      </c>
      <c r="M277" s="422">
        <v>780033</v>
      </c>
      <c r="N277" s="422">
        <v>346398.29</v>
      </c>
      <c r="O277" s="422">
        <v>140679.51999999999</v>
      </c>
      <c r="P277" s="422">
        <v>111198.28</v>
      </c>
      <c r="Q277" s="422">
        <v>232897.53</v>
      </c>
      <c r="R277" s="422">
        <v>77018.570000000007</v>
      </c>
      <c r="S277" s="422">
        <v>134252.4</v>
      </c>
      <c r="T277" s="422">
        <v>155964.04</v>
      </c>
      <c r="U277" s="422">
        <v>96847.3</v>
      </c>
      <c r="V277" s="422">
        <v>228651.96</v>
      </c>
      <c r="W277" s="422">
        <v>197970.12</v>
      </c>
      <c r="X277" s="422">
        <v>161096.22</v>
      </c>
      <c r="Y277" s="422">
        <v>5920566.21</v>
      </c>
      <c r="Z277" s="422">
        <v>90225</v>
      </c>
      <c r="AA277" s="422">
        <v>126093.75</v>
      </c>
      <c r="AB277" s="422">
        <v>343983.75</v>
      </c>
      <c r="AC277" s="422">
        <v>34297.5</v>
      </c>
      <c r="AD277" s="422">
        <v>575996.25</v>
      </c>
      <c r="AE277" s="422">
        <v>425486.5</v>
      </c>
      <c r="AF277" s="422">
        <v>1596851.25</v>
      </c>
      <c r="AG277" s="422">
        <v>1081380</v>
      </c>
      <c r="AH277" s="422">
        <v>2796910.9155000001</v>
      </c>
      <c r="AI277" s="422">
        <v>7071224.9155000001</v>
      </c>
      <c r="AJ277" s="422">
        <v>1083256.27</v>
      </c>
      <c r="AK277" s="422">
        <v>5987968.6454999996</v>
      </c>
      <c r="AL277" s="422">
        <v>6962899.2855000002</v>
      </c>
      <c r="AM277" s="422">
        <v>200130.91</v>
      </c>
      <c r="AN277" s="422">
        <v>200130.91</v>
      </c>
      <c r="AO277" s="422">
        <v>208469.7</v>
      </c>
      <c r="AP277" s="422">
        <v>208469.7</v>
      </c>
      <c r="AQ277" s="422">
        <v>1389.79</v>
      </c>
      <c r="AR277" s="422">
        <v>1389.79</v>
      </c>
      <c r="AS277" s="422">
        <v>1389.79</v>
      </c>
      <c r="AT277" s="422">
        <v>1389.79</v>
      </c>
      <c r="AU277" s="422">
        <v>1389.79</v>
      </c>
      <c r="AV277" s="422">
        <v>496852.78</v>
      </c>
      <c r="AW277" s="422">
        <v>207322.83</v>
      </c>
      <c r="AX277" s="422">
        <v>78108.3</v>
      </c>
      <c r="AY277" s="422">
        <v>1606434.08</v>
      </c>
      <c r="AZ277" s="422">
        <v>14489899.67</v>
      </c>
      <c r="BA277" s="422">
        <v>931735.02</v>
      </c>
      <c r="BB277" s="422">
        <v>2585.2399999999998</v>
      </c>
      <c r="BC277" s="422">
        <v>477326.96</v>
      </c>
    </row>
    <row r="278" spans="1:55">
      <c r="A278" s="425" t="s">
        <v>3008</v>
      </c>
      <c r="B278" s="425" t="s">
        <v>6285</v>
      </c>
      <c r="C278">
        <v>2020.62</v>
      </c>
      <c r="D278" s="422">
        <v>29332683.719999999</v>
      </c>
      <c r="E278" s="422">
        <v>22345499.41</v>
      </c>
      <c r="F278" s="423">
        <v>0.76179525962583805</v>
      </c>
      <c r="G278">
        <v>2</v>
      </c>
      <c r="H278" s="422">
        <v>193298.26</v>
      </c>
      <c r="I278" s="422">
        <v>11760720.42</v>
      </c>
      <c r="J278" s="422">
        <v>11954018.68</v>
      </c>
      <c r="K278" s="424">
        <v>0.9</v>
      </c>
      <c r="L278" s="422">
        <v>6556171.46</v>
      </c>
      <c r="M278" s="422">
        <v>1601932.18</v>
      </c>
      <c r="N278" s="422">
        <v>699283.98</v>
      </c>
      <c r="O278" s="422">
        <v>282712.73</v>
      </c>
      <c r="P278" s="422">
        <v>224645.89</v>
      </c>
      <c r="Q278" s="422">
        <v>476725.32</v>
      </c>
      <c r="R278" s="422">
        <v>155195.31</v>
      </c>
      <c r="S278" s="422">
        <v>270824.5</v>
      </c>
      <c r="T278" s="422">
        <v>311928.08</v>
      </c>
      <c r="U278" s="422">
        <v>194854.46</v>
      </c>
      <c r="V278" s="422">
        <v>457303.93</v>
      </c>
      <c r="W278" s="422">
        <v>395940.24</v>
      </c>
      <c r="X278" s="422">
        <v>324975.96000000002</v>
      </c>
      <c r="Y278" s="422">
        <v>11952494.039999999</v>
      </c>
      <c r="Z278" s="422">
        <v>180401.4</v>
      </c>
      <c r="AA278" s="422">
        <v>252577.5</v>
      </c>
      <c r="AB278" s="422">
        <v>689031.42</v>
      </c>
      <c r="AC278" s="422">
        <v>68701.08</v>
      </c>
      <c r="AD278" s="422">
        <v>1153774.02</v>
      </c>
      <c r="AE278" s="422">
        <v>910921.24</v>
      </c>
      <c r="AF278" s="422">
        <v>3198641.46</v>
      </c>
      <c r="AG278" s="422">
        <v>2166104.64</v>
      </c>
      <c r="AH278" s="422">
        <v>5664437.0169599997</v>
      </c>
      <c r="AI278" s="422">
        <v>14284589.77696</v>
      </c>
      <c r="AJ278" s="422">
        <v>2169862.9900000002</v>
      </c>
      <c r="AK278" s="422">
        <v>12114726.78696</v>
      </c>
      <c r="AL278" s="422">
        <v>14067603.47696</v>
      </c>
      <c r="AM278" s="422">
        <v>413464.9</v>
      </c>
      <c r="AN278" s="422">
        <v>413464.9</v>
      </c>
      <c r="AO278" s="422">
        <v>430837.38</v>
      </c>
      <c r="AP278" s="422">
        <v>430837.38</v>
      </c>
      <c r="AQ278" s="422">
        <v>10423.48</v>
      </c>
      <c r="AR278" s="422">
        <v>10423.48</v>
      </c>
      <c r="AS278" s="422">
        <v>10423.48</v>
      </c>
      <c r="AT278" s="422">
        <v>10423.48</v>
      </c>
      <c r="AU278" s="422">
        <v>13203.08</v>
      </c>
      <c r="AV278" s="422">
        <v>995790.26</v>
      </c>
      <c r="AW278" s="422">
        <v>415515.54</v>
      </c>
      <c r="AX278" s="422">
        <v>157778.76</v>
      </c>
      <c r="AY278" s="422">
        <v>3312586.12</v>
      </c>
      <c r="AZ278" s="422">
        <v>29332683.719999999</v>
      </c>
      <c r="BA278" s="422">
        <v>1810489.58</v>
      </c>
      <c r="BB278" s="422">
        <v>4744.9399999999996</v>
      </c>
      <c r="BC278" s="422">
        <v>831122.77</v>
      </c>
    </row>
    <row r="279" spans="1:55">
      <c r="A279" s="425"/>
      <c r="B279" s="425" t="s">
        <v>6286</v>
      </c>
      <c r="C279">
        <v>65.31</v>
      </c>
      <c r="D279" s="422">
        <v>967783.77</v>
      </c>
      <c r="E279" s="422">
        <v>790376.68</v>
      </c>
      <c r="F279" s="423">
        <v>0.81668726475956499</v>
      </c>
      <c r="G279">
        <v>2</v>
      </c>
      <c r="H279" s="422">
        <v>5199.99</v>
      </c>
      <c r="I279" s="422">
        <v>693598.31</v>
      </c>
      <c r="J279" s="422">
        <v>698798.3</v>
      </c>
      <c r="K279" s="424">
        <v>0.9</v>
      </c>
      <c r="L279" s="422">
        <v>207777.61</v>
      </c>
      <c r="M279" s="422">
        <v>61789.47</v>
      </c>
      <c r="N279" s="422">
        <v>22708.91</v>
      </c>
      <c r="O279" s="422">
        <v>7974.02</v>
      </c>
      <c r="P279" s="422">
        <v>6985.99</v>
      </c>
      <c r="Q279" s="422">
        <v>19423.240000000002</v>
      </c>
      <c r="R279" s="422">
        <v>4632.6899999999996</v>
      </c>
      <c r="S279" s="422">
        <v>8698.86</v>
      </c>
      <c r="T279" s="422">
        <v>8328.17</v>
      </c>
      <c r="U279" s="422">
        <v>6089.2</v>
      </c>
      <c r="V279" s="422">
        <v>12209.57</v>
      </c>
      <c r="W279" s="422">
        <v>10571.22</v>
      </c>
      <c r="X279" s="422">
        <v>10438.200000000001</v>
      </c>
      <c r="Y279" s="422">
        <v>387627.15</v>
      </c>
      <c r="Z279" s="422">
        <v>5877.9</v>
      </c>
      <c r="AA279" s="422">
        <v>8163.75</v>
      </c>
      <c r="AB279" s="422">
        <v>22270.71</v>
      </c>
      <c r="AC279" s="422">
        <v>2220.54</v>
      </c>
      <c r="AD279" s="422">
        <v>37292.01</v>
      </c>
      <c r="AE279" s="422">
        <v>51103.49</v>
      </c>
      <c r="AF279" s="422">
        <v>103385.73</v>
      </c>
      <c r="AG279" s="422">
        <v>70012.320000000007</v>
      </c>
      <c r="AH279" s="422">
        <v>182651.28198</v>
      </c>
      <c r="AI279" s="422">
        <v>482977.73197999998</v>
      </c>
      <c r="AJ279" s="422">
        <v>70133.789999999994</v>
      </c>
      <c r="AK279" s="422">
        <v>412843.94198</v>
      </c>
      <c r="AL279" s="422">
        <v>475964.35197999998</v>
      </c>
      <c r="AM279" s="422">
        <v>13203.08</v>
      </c>
      <c r="AN279" s="422">
        <v>13203.08</v>
      </c>
      <c r="AO279" s="422">
        <v>13897.98</v>
      </c>
      <c r="AP279" s="422">
        <v>13897.98</v>
      </c>
      <c r="AQ279" s="422">
        <v>0</v>
      </c>
      <c r="AR279" s="422">
        <v>0</v>
      </c>
      <c r="AS279" s="422">
        <v>0</v>
      </c>
      <c r="AT279" s="422">
        <v>0</v>
      </c>
      <c r="AU279" s="422">
        <v>0</v>
      </c>
      <c r="AV279" s="422">
        <v>31965.35</v>
      </c>
      <c r="AW279" s="422">
        <v>13338.25</v>
      </c>
      <c r="AX279" s="422">
        <v>4686.49</v>
      </c>
      <c r="AY279" s="422">
        <v>104192.21</v>
      </c>
      <c r="AZ279" s="422">
        <v>967783.77</v>
      </c>
      <c r="BA279" s="422">
        <v>29160.46</v>
      </c>
      <c r="BB279" s="422">
        <v>0</v>
      </c>
      <c r="BC279" s="422">
        <v>16266.68</v>
      </c>
    </row>
    <row r="280" spans="1:55">
      <c r="A280" s="425"/>
      <c r="B280" s="425" t="s">
        <v>6287</v>
      </c>
      <c r="C280">
        <v>53.97</v>
      </c>
      <c r="D280" s="422">
        <v>784025.46</v>
      </c>
      <c r="E280" s="422">
        <v>579390.85</v>
      </c>
      <c r="F280" s="423">
        <v>0.73899494284279998</v>
      </c>
      <c r="G280">
        <v>1</v>
      </c>
      <c r="H280" s="422">
        <v>11930.91</v>
      </c>
      <c r="I280" s="422">
        <v>500988.31</v>
      </c>
      <c r="J280" s="422">
        <v>512919.22</v>
      </c>
      <c r="K280" s="424">
        <v>0.9</v>
      </c>
      <c r="L280" s="422">
        <v>169256.11</v>
      </c>
      <c r="M280" s="422">
        <v>47984.480000000003</v>
      </c>
      <c r="N280" s="422">
        <v>18028.12</v>
      </c>
      <c r="O280" s="422">
        <v>6448.47</v>
      </c>
      <c r="P280" s="422">
        <v>5703.69</v>
      </c>
      <c r="Q280" s="422">
        <v>15267.16</v>
      </c>
      <c r="R280" s="422">
        <v>3474.52</v>
      </c>
      <c r="S280" s="422">
        <v>6959.08</v>
      </c>
      <c r="T280" s="422">
        <v>6813.96</v>
      </c>
      <c r="U280" s="422">
        <v>4929.3500000000004</v>
      </c>
      <c r="V280" s="422">
        <v>9989.64</v>
      </c>
      <c r="W280" s="422">
        <v>8649.18</v>
      </c>
      <c r="X280" s="422">
        <v>8350.56</v>
      </c>
      <c r="Y280" s="422">
        <v>311854.32</v>
      </c>
      <c r="Z280" s="422">
        <v>4857.3</v>
      </c>
      <c r="AA280" s="422">
        <v>6746.25</v>
      </c>
      <c r="AB280" s="422">
        <v>18403.77</v>
      </c>
      <c r="AC280" s="422">
        <v>1834.98</v>
      </c>
      <c r="AD280" s="422">
        <v>30816.87</v>
      </c>
      <c r="AE280" s="422">
        <v>38175.21</v>
      </c>
      <c r="AF280" s="422">
        <v>85434.51</v>
      </c>
      <c r="AG280" s="422">
        <v>57855.839999999997</v>
      </c>
      <c r="AH280" s="422">
        <v>148038.31625999999</v>
      </c>
      <c r="AI280" s="422">
        <v>392163.04625999997</v>
      </c>
      <c r="AJ280" s="422">
        <v>57956.22</v>
      </c>
      <c r="AK280" s="422">
        <v>334206.82626</v>
      </c>
      <c r="AL280" s="422">
        <v>386367.41626000003</v>
      </c>
      <c r="AM280" s="422">
        <v>11118.38</v>
      </c>
      <c r="AN280" s="422">
        <v>11118.38</v>
      </c>
      <c r="AO280" s="422">
        <v>11118.38</v>
      </c>
      <c r="AP280" s="422">
        <v>11118.38</v>
      </c>
      <c r="AQ280" s="422">
        <v>0</v>
      </c>
      <c r="AR280" s="422">
        <v>0</v>
      </c>
      <c r="AS280" s="422">
        <v>0</v>
      </c>
      <c r="AT280" s="422">
        <v>0</v>
      </c>
      <c r="AU280" s="422">
        <v>0</v>
      </c>
      <c r="AV280" s="422">
        <v>26406.16</v>
      </c>
      <c r="AW280" s="422">
        <v>11018.55</v>
      </c>
      <c r="AX280" s="422">
        <v>3905.41</v>
      </c>
      <c r="AY280" s="422">
        <v>85803.64</v>
      </c>
      <c r="AZ280" s="422">
        <v>784025.46</v>
      </c>
      <c r="BA280" s="422">
        <v>28105.58</v>
      </c>
      <c r="BB280" s="422">
        <v>42.93</v>
      </c>
      <c r="BC280" s="422">
        <v>15820.85</v>
      </c>
    </row>
    <row r="281" spans="1:55">
      <c r="A281" s="428"/>
      <c r="B281" s="425" t="s">
        <v>6288</v>
      </c>
      <c r="C281">
        <v>345</v>
      </c>
      <c r="D281" s="422">
        <v>4717402.6500000004</v>
      </c>
      <c r="E281" s="422">
        <v>1831147.21</v>
      </c>
      <c r="F281" s="423">
        <v>0.38816852108225303</v>
      </c>
      <c r="G281">
        <v>1</v>
      </c>
      <c r="H281" s="422">
        <v>642998.67000000004</v>
      </c>
      <c r="I281" s="422">
        <v>1359406.95</v>
      </c>
      <c r="J281" s="422">
        <v>2002405.62</v>
      </c>
      <c r="K281" s="424">
        <v>0.9</v>
      </c>
      <c r="L281" s="422">
        <v>1023682.03</v>
      </c>
      <c r="M281" s="422">
        <v>235748.24</v>
      </c>
      <c r="N281" s="422">
        <v>116931.83</v>
      </c>
      <c r="O281" s="422">
        <v>47909.36</v>
      </c>
      <c r="P281" s="422">
        <v>36283.379999999997</v>
      </c>
      <c r="Q281" s="422">
        <v>86626.87</v>
      </c>
      <c r="R281" s="422">
        <v>25479.82</v>
      </c>
      <c r="S281" s="422">
        <v>45234.07</v>
      </c>
      <c r="T281" s="422">
        <v>53754.59</v>
      </c>
      <c r="U281" s="422">
        <v>33055.660000000003</v>
      </c>
      <c r="V281" s="422">
        <v>78807.23</v>
      </c>
      <c r="W281" s="422">
        <v>68232.42</v>
      </c>
      <c r="X281" s="422">
        <v>54278.64</v>
      </c>
      <c r="Y281" s="422">
        <v>1906024.14</v>
      </c>
      <c r="Z281" s="422">
        <v>31050</v>
      </c>
      <c r="AA281" s="422">
        <v>43125</v>
      </c>
      <c r="AB281" s="422">
        <v>117645</v>
      </c>
      <c r="AC281" s="422">
        <v>11730</v>
      </c>
      <c r="AD281" s="422">
        <v>98497.5</v>
      </c>
      <c r="AE281" s="422">
        <v>135301</v>
      </c>
      <c r="AF281" s="422">
        <v>546135</v>
      </c>
      <c r="AG281" s="422">
        <v>369840</v>
      </c>
      <c r="AH281" s="422">
        <v>924569.36699999997</v>
      </c>
      <c r="AI281" s="422">
        <v>2277892.8670000001</v>
      </c>
      <c r="AJ281" s="422">
        <v>370481.7</v>
      </c>
      <c r="AK281" s="422">
        <v>1907411.1669999999</v>
      </c>
      <c r="AL281" s="422">
        <v>2240844.6970000002</v>
      </c>
      <c r="AM281" s="422">
        <v>70879.69</v>
      </c>
      <c r="AN281" s="422">
        <v>70879.69</v>
      </c>
      <c r="AO281" s="422">
        <v>73659.289999999994</v>
      </c>
      <c r="AP281" s="422">
        <v>73659.289999999994</v>
      </c>
      <c r="AQ281" s="422">
        <v>2779.59</v>
      </c>
      <c r="AR281" s="422">
        <v>2779.59</v>
      </c>
      <c r="AS281" s="422">
        <v>2779.59</v>
      </c>
      <c r="AT281" s="422">
        <v>2779.59</v>
      </c>
      <c r="AU281" s="422">
        <v>3474.49</v>
      </c>
      <c r="AV281" s="422">
        <v>169555.35</v>
      </c>
      <c r="AW281" s="422">
        <v>70750.720000000001</v>
      </c>
      <c r="AX281" s="422">
        <v>26556.82</v>
      </c>
      <c r="AY281" s="422">
        <v>570533.69999999995</v>
      </c>
      <c r="AZ281" s="422">
        <v>4717402.6500000004</v>
      </c>
      <c r="BA281" s="422">
        <v>72530.240000000005</v>
      </c>
      <c r="BB281" s="422">
        <v>2636.29</v>
      </c>
      <c r="BC281" s="422">
        <v>49125.09</v>
      </c>
    </row>
    <row r="282" spans="1:55">
      <c r="A282" s="425" t="s">
        <v>1693</v>
      </c>
      <c r="B282" s="425" t="s">
        <v>6289</v>
      </c>
      <c r="C282">
        <v>917.65</v>
      </c>
      <c r="D282" s="422">
        <v>13102443.24</v>
      </c>
      <c r="E282" s="422">
        <v>11698703.41</v>
      </c>
      <c r="F282" s="423">
        <v>0.89286426933607499</v>
      </c>
      <c r="G282">
        <v>2</v>
      </c>
      <c r="H282" s="422">
        <v>23300.880000000001</v>
      </c>
      <c r="I282" s="422">
        <v>3486708.24</v>
      </c>
      <c r="J282" s="422">
        <v>3510009.12</v>
      </c>
      <c r="K282" s="424">
        <v>0.9</v>
      </c>
      <c r="L282" s="422">
        <v>2947604.65</v>
      </c>
      <c r="M282" s="422">
        <v>711229.69</v>
      </c>
      <c r="N282" s="422">
        <v>316030.26</v>
      </c>
      <c r="O282" s="422">
        <v>127956.96</v>
      </c>
      <c r="P282" s="422">
        <v>99992.12</v>
      </c>
      <c r="Q282" s="422">
        <v>213440.41</v>
      </c>
      <c r="R282" s="422">
        <v>70069.52</v>
      </c>
      <c r="S282" s="422">
        <v>122363.96</v>
      </c>
      <c r="T282" s="422">
        <v>141579</v>
      </c>
      <c r="U282" s="422">
        <v>88438.41</v>
      </c>
      <c r="V282" s="422">
        <v>207562.7</v>
      </c>
      <c r="W282" s="422">
        <v>179710.74</v>
      </c>
      <c r="X282" s="422">
        <v>146830.68</v>
      </c>
      <c r="Y282" s="422">
        <v>5372809.0999999996</v>
      </c>
      <c r="Z282" s="422">
        <v>81913.5</v>
      </c>
      <c r="AA282" s="422">
        <v>114706.25</v>
      </c>
      <c r="AB282" s="422">
        <v>312918.65000000002</v>
      </c>
      <c r="AC282" s="422">
        <v>31200.1</v>
      </c>
      <c r="AD282" s="422">
        <v>523978.15</v>
      </c>
      <c r="AE282" s="422">
        <v>397162.81</v>
      </c>
      <c r="AF282" s="422">
        <v>1452639.95</v>
      </c>
      <c r="AG282" s="422">
        <v>983720.8</v>
      </c>
      <c r="AH282" s="422">
        <v>2522409.6357</v>
      </c>
      <c r="AI282" s="422">
        <v>6420649.8457000004</v>
      </c>
      <c r="AJ282" s="422">
        <v>985427.62</v>
      </c>
      <c r="AK282" s="422">
        <v>5435222.2257000003</v>
      </c>
      <c r="AL282" s="422">
        <v>6322107.0756999999</v>
      </c>
      <c r="AM282" s="422">
        <v>168860.45</v>
      </c>
      <c r="AN282" s="422">
        <v>168860.45</v>
      </c>
      <c r="AO282" s="422">
        <v>175809.44</v>
      </c>
      <c r="AP282" s="422">
        <v>175809.44</v>
      </c>
      <c r="AQ282" s="422">
        <v>1389.79</v>
      </c>
      <c r="AR282" s="422">
        <v>1389.79</v>
      </c>
      <c r="AS282" s="422">
        <v>1389.79</v>
      </c>
      <c r="AT282" s="422">
        <v>1389.79</v>
      </c>
      <c r="AU282" s="422">
        <v>1389.79</v>
      </c>
      <c r="AV282" s="422">
        <v>451684.35</v>
      </c>
      <c r="AW282" s="422">
        <v>188475.3</v>
      </c>
      <c r="AX282" s="422">
        <v>71078.55</v>
      </c>
      <c r="AY282" s="422">
        <v>1407526.93</v>
      </c>
      <c r="AZ282" s="422">
        <v>13102443.24</v>
      </c>
      <c r="BA282" s="422">
        <v>422071.83</v>
      </c>
      <c r="BB282" s="422">
        <v>16.309999999999999</v>
      </c>
      <c r="BC282" s="422">
        <v>385729.2</v>
      </c>
    </row>
    <row r="283" spans="1:55">
      <c r="A283" s="425" t="s">
        <v>3401</v>
      </c>
      <c r="B283" s="425" t="s">
        <v>6290</v>
      </c>
      <c r="C283">
        <v>1254.69</v>
      </c>
      <c r="D283" s="422">
        <v>17675206.010000002</v>
      </c>
      <c r="E283" s="422">
        <v>13303712.83</v>
      </c>
      <c r="F283" s="423">
        <v>0.75267653584762895</v>
      </c>
      <c r="G283">
        <v>1</v>
      </c>
      <c r="H283" s="422">
        <v>140825.01999999999</v>
      </c>
      <c r="I283" s="422">
        <v>7180290.9500000002</v>
      </c>
      <c r="J283" s="422">
        <v>7321115.9699999997</v>
      </c>
      <c r="K283" s="424">
        <v>0.9</v>
      </c>
      <c r="L283" s="422">
        <v>3961232.58</v>
      </c>
      <c r="M283" s="422">
        <v>944153.7</v>
      </c>
      <c r="N283" s="422">
        <v>430535.77</v>
      </c>
      <c r="O283" s="422">
        <v>175970.46</v>
      </c>
      <c r="P283" s="422">
        <v>134493.03</v>
      </c>
      <c r="Q283" s="422">
        <v>287078.94</v>
      </c>
      <c r="R283" s="422">
        <v>95549.35</v>
      </c>
      <c r="S283" s="422">
        <v>167018.10999999999</v>
      </c>
      <c r="T283" s="422">
        <v>195333.6</v>
      </c>
      <c r="U283" s="422">
        <v>120624.19</v>
      </c>
      <c r="V283" s="422">
        <v>286369.93</v>
      </c>
      <c r="W283" s="422">
        <v>247943.16</v>
      </c>
      <c r="X283" s="422">
        <v>200413.44</v>
      </c>
      <c r="Y283" s="422">
        <v>7246716.2599999998</v>
      </c>
      <c r="Z283" s="422">
        <v>111805.2</v>
      </c>
      <c r="AA283" s="422">
        <v>156836.25</v>
      </c>
      <c r="AB283" s="422">
        <v>427849.29</v>
      </c>
      <c r="AC283" s="422">
        <v>42659.46</v>
      </c>
      <c r="AD283" s="422">
        <v>716427.99</v>
      </c>
      <c r="AE283" s="422">
        <v>518892.7</v>
      </c>
      <c r="AF283" s="422">
        <v>1986174.27</v>
      </c>
      <c r="AG283" s="422">
        <v>1345027.68</v>
      </c>
      <c r="AH283" s="422">
        <v>3395600.3860200001</v>
      </c>
      <c r="AI283" s="422">
        <v>8701273.2260200009</v>
      </c>
      <c r="AJ283" s="422">
        <v>1347361.4</v>
      </c>
      <c r="AK283" s="422">
        <v>7353911.8260199996</v>
      </c>
      <c r="AL283" s="422">
        <v>8566537.0860200003</v>
      </c>
      <c r="AM283" s="422">
        <v>182063.53</v>
      </c>
      <c r="AN283" s="422">
        <v>182063.53</v>
      </c>
      <c r="AO283" s="422">
        <v>189707.42</v>
      </c>
      <c r="AP283" s="422">
        <v>189707.42</v>
      </c>
      <c r="AQ283" s="422">
        <v>27101.06</v>
      </c>
      <c r="AR283" s="422">
        <v>27101.06</v>
      </c>
      <c r="AS283" s="422">
        <v>28490.85</v>
      </c>
      <c r="AT283" s="422">
        <v>28490.85</v>
      </c>
      <c r="AU283" s="422">
        <v>34050.050000000003</v>
      </c>
      <c r="AV283" s="422">
        <v>617765.21</v>
      </c>
      <c r="AW283" s="422">
        <v>257776.21</v>
      </c>
      <c r="AX283" s="422">
        <v>97635.37</v>
      </c>
      <c r="AY283" s="422">
        <v>1861952.56</v>
      </c>
      <c r="AZ283" s="422">
        <v>17675206.010000002</v>
      </c>
      <c r="BA283" s="422">
        <v>536983.6</v>
      </c>
      <c r="BB283" s="422">
        <v>32888.379999999997</v>
      </c>
      <c r="BC283" s="422">
        <v>642308.80000000005</v>
      </c>
    </row>
    <row r="284" spans="1:55">
      <c r="A284" s="425" t="s">
        <v>1612</v>
      </c>
      <c r="B284" s="425" t="s">
        <v>6291</v>
      </c>
      <c r="C284">
        <v>551.63</v>
      </c>
      <c r="D284" s="422">
        <v>7538031.6799999997</v>
      </c>
      <c r="E284" s="422">
        <v>6583469.9500000002</v>
      </c>
      <c r="F284" s="423">
        <v>0.87336724352954698</v>
      </c>
      <c r="G284">
        <v>2</v>
      </c>
      <c r="H284" s="422">
        <v>14006.93</v>
      </c>
      <c r="I284" s="422">
        <v>1378761.27</v>
      </c>
      <c r="J284" s="422">
        <v>1392768.2</v>
      </c>
      <c r="K284" s="424">
        <v>0.9</v>
      </c>
      <c r="L284" s="422">
        <v>1697991.96</v>
      </c>
      <c r="M284" s="422">
        <v>339598.38</v>
      </c>
      <c r="N284" s="422">
        <v>181127.92</v>
      </c>
      <c r="O284" s="422">
        <v>80354.929999999993</v>
      </c>
      <c r="P284" s="422">
        <v>59342.32</v>
      </c>
      <c r="Q284" s="422">
        <v>107802.81</v>
      </c>
      <c r="R284" s="422">
        <v>41694.26</v>
      </c>
      <c r="S284" s="422">
        <v>70750.720000000001</v>
      </c>
      <c r="T284" s="422">
        <v>92367.05</v>
      </c>
      <c r="U284" s="422">
        <v>53063.040000000001</v>
      </c>
      <c r="V284" s="422">
        <v>135415.24</v>
      </c>
      <c r="W284" s="422">
        <v>117244.44</v>
      </c>
      <c r="X284" s="422">
        <v>84897.36</v>
      </c>
      <c r="Y284" s="422">
        <v>3061650.43</v>
      </c>
      <c r="Z284" s="422">
        <v>48687.3</v>
      </c>
      <c r="AA284" s="422">
        <v>68953.75</v>
      </c>
      <c r="AB284" s="422">
        <v>188105.83</v>
      </c>
      <c r="AC284" s="422">
        <v>18755.419999999998</v>
      </c>
      <c r="AD284" s="422">
        <v>314980.73</v>
      </c>
      <c r="AE284" s="422">
        <v>105126.73</v>
      </c>
      <c r="AF284" s="422">
        <v>873230.29</v>
      </c>
      <c r="AG284" s="422">
        <v>591347.36</v>
      </c>
      <c r="AH284" s="422">
        <v>1465468.83354</v>
      </c>
      <c r="AI284" s="422">
        <v>3674656.2435400002</v>
      </c>
      <c r="AJ284" s="422">
        <v>592373.39</v>
      </c>
      <c r="AK284" s="422">
        <v>3082282.85354</v>
      </c>
      <c r="AL284" s="422">
        <v>3615418.9035399999</v>
      </c>
      <c r="AM284" s="422">
        <v>73659.289999999994</v>
      </c>
      <c r="AN284" s="422">
        <v>73659.289999999994</v>
      </c>
      <c r="AO284" s="422">
        <v>76438.89</v>
      </c>
      <c r="AP284" s="422">
        <v>76438.89</v>
      </c>
      <c r="AQ284" s="422">
        <v>25016.36</v>
      </c>
      <c r="AR284" s="422">
        <v>25016.36</v>
      </c>
      <c r="AS284" s="422">
        <v>25711.26</v>
      </c>
      <c r="AT284" s="422">
        <v>25711.26</v>
      </c>
      <c r="AU284" s="422">
        <v>31270.45</v>
      </c>
      <c r="AV284" s="422">
        <v>271705.5</v>
      </c>
      <c r="AW284" s="422">
        <v>113375.14</v>
      </c>
      <c r="AX284" s="422">
        <v>42959.56</v>
      </c>
      <c r="AY284" s="422">
        <v>860962.25</v>
      </c>
      <c r="AZ284" s="422">
        <v>7538031.6799999997</v>
      </c>
      <c r="BA284" s="422">
        <v>161568.42000000001</v>
      </c>
      <c r="BB284" s="422">
        <v>5324.29</v>
      </c>
      <c r="BC284" s="422">
        <v>171813.81</v>
      </c>
    </row>
    <row r="285" spans="1:55">
      <c r="A285" s="425" t="s">
        <v>1492</v>
      </c>
      <c r="B285" s="425" t="s">
        <v>6292</v>
      </c>
      <c r="C285">
        <v>426.5</v>
      </c>
      <c r="D285" s="422">
        <v>5348925.76</v>
      </c>
      <c r="E285" s="422">
        <v>3767208.19</v>
      </c>
      <c r="F285" s="423">
        <v>0.70429248021569102</v>
      </c>
      <c r="G285">
        <v>1</v>
      </c>
      <c r="H285" s="422">
        <v>127733.1</v>
      </c>
      <c r="I285" s="422">
        <v>1838888.36</v>
      </c>
      <c r="J285" s="422">
        <v>1966621.46</v>
      </c>
      <c r="K285" s="424">
        <v>0.9</v>
      </c>
      <c r="L285" s="422">
        <v>1257357.1200000001</v>
      </c>
      <c r="M285" s="422">
        <v>251471.42</v>
      </c>
      <c r="N285" s="422">
        <v>140291.81</v>
      </c>
      <c r="O285" s="422">
        <v>61254.17</v>
      </c>
      <c r="P285" s="422">
        <v>40507.07</v>
      </c>
      <c r="Q285" s="422">
        <v>81373.73</v>
      </c>
      <c r="R285" s="422">
        <v>31849.78</v>
      </c>
      <c r="S285" s="422">
        <v>54512.85</v>
      </c>
      <c r="T285" s="422">
        <v>70410.95</v>
      </c>
      <c r="U285" s="422">
        <v>40884.639999999999</v>
      </c>
      <c r="V285" s="422">
        <v>103226.37</v>
      </c>
      <c r="W285" s="422">
        <v>89374.86</v>
      </c>
      <c r="X285" s="422">
        <v>65412.72</v>
      </c>
      <c r="Y285" s="422">
        <v>2287927.4900000002</v>
      </c>
      <c r="Z285" s="422">
        <v>37980</v>
      </c>
      <c r="AA285" s="422">
        <v>53312.5</v>
      </c>
      <c r="AB285" s="422">
        <v>145436.5</v>
      </c>
      <c r="AC285" s="422">
        <v>14501</v>
      </c>
      <c r="AD285" s="422">
        <v>243531.5</v>
      </c>
      <c r="AE285" s="422">
        <v>80558</v>
      </c>
      <c r="AF285" s="422">
        <v>675149.5</v>
      </c>
      <c r="AG285" s="422">
        <v>457208</v>
      </c>
      <c r="AH285" s="422">
        <v>1014685.746</v>
      </c>
      <c r="AI285" s="422">
        <v>2722362.7459999998</v>
      </c>
      <c r="AJ285" s="422">
        <v>458001.29</v>
      </c>
      <c r="AK285" s="422">
        <v>2264361.4559999998</v>
      </c>
      <c r="AL285" s="422">
        <v>2676562.6159999999</v>
      </c>
      <c r="AM285" s="422">
        <v>13203.08</v>
      </c>
      <c r="AN285" s="422">
        <v>13203.08</v>
      </c>
      <c r="AO285" s="422">
        <v>13897.98</v>
      </c>
      <c r="AP285" s="422">
        <v>13897.98</v>
      </c>
      <c r="AQ285" s="422">
        <v>0</v>
      </c>
      <c r="AR285" s="422">
        <v>0</v>
      </c>
      <c r="AS285" s="422">
        <v>0</v>
      </c>
      <c r="AT285" s="422">
        <v>0</v>
      </c>
      <c r="AU285" s="422">
        <v>0</v>
      </c>
      <c r="AV285" s="422">
        <v>209859.49</v>
      </c>
      <c r="AW285" s="422">
        <v>87568.52</v>
      </c>
      <c r="AX285" s="422">
        <v>32805.480000000003</v>
      </c>
      <c r="AY285" s="422">
        <v>384435.61</v>
      </c>
      <c r="AZ285" s="422">
        <v>5348925.76</v>
      </c>
      <c r="BA285" s="422">
        <v>35384.160000000003</v>
      </c>
      <c r="BB285" s="422">
        <v>28.35</v>
      </c>
      <c r="BC285" s="422">
        <v>154796.92000000001</v>
      </c>
    </row>
    <row r="286" spans="1:55">
      <c r="A286" s="425" t="s">
        <v>3452</v>
      </c>
      <c r="B286" s="425" t="s">
        <v>6293</v>
      </c>
      <c r="C286">
        <v>130.07</v>
      </c>
      <c r="D286" s="422">
        <v>1914362.22</v>
      </c>
      <c r="E286" s="422">
        <v>1641471.3</v>
      </c>
      <c r="F286" s="423">
        <v>0.85745073886800804</v>
      </c>
      <c r="G286">
        <v>2</v>
      </c>
      <c r="H286" s="422">
        <v>4889.03</v>
      </c>
      <c r="I286" s="422">
        <v>1291251.47</v>
      </c>
      <c r="J286" s="422">
        <v>1296140.5</v>
      </c>
      <c r="K286" s="424">
        <v>0.9</v>
      </c>
      <c r="L286" s="422">
        <v>441293.49</v>
      </c>
      <c r="M286" s="422">
        <v>88258.69</v>
      </c>
      <c r="N286" s="422">
        <v>42153.4</v>
      </c>
      <c r="O286" s="422">
        <v>18442.11</v>
      </c>
      <c r="P286" s="422">
        <v>15714.65</v>
      </c>
      <c r="Q286" s="422">
        <v>23647.06</v>
      </c>
      <c r="R286" s="422">
        <v>9265.39</v>
      </c>
      <c r="S286" s="422">
        <v>16527.830000000002</v>
      </c>
      <c r="T286" s="422">
        <v>21198.99</v>
      </c>
      <c r="U286" s="422">
        <v>12468.36</v>
      </c>
      <c r="V286" s="422">
        <v>31078.9</v>
      </c>
      <c r="W286" s="422">
        <v>26908.560000000001</v>
      </c>
      <c r="X286" s="422">
        <v>19832.580000000002</v>
      </c>
      <c r="Y286" s="422">
        <v>766790.01</v>
      </c>
      <c r="Z286" s="422">
        <v>11519.1</v>
      </c>
      <c r="AA286" s="422">
        <v>16258.75</v>
      </c>
      <c r="AB286" s="422">
        <v>44353.87</v>
      </c>
      <c r="AC286" s="422">
        <v>4422.38</v>
      </c>
      <c r="AD286" s="422">
        <v>74269.97</v>
      </c>
      <c r="AE286" s="422">
        <v>23814.55</v>
      </c>
      <c r="AF286" s="422">
        <v>205900.81</v>
      </c>
      <c r="AG286" s="422">
        <v>139435.04</v>
      </c>
      <c r="AH286" s="422">
        <v>379587.51605999999</v>
      </c>
      <c r="AI286" s="422">
        <v>899561.98606000002</v>
      </c>
      <c r="AJ286" s="422">
        <v>139676.97</v>
      </c>
      <c r="AK286" s="422">
        <v>759885.01606000005</v>
      </c>
      <c r="AL286" s="422">
        <v>885594.28605999995</v>
      </c>
      <c r="AM286" s="422">
        <v>39609.24</v>
      </c>
      <c r="AN286" s="422">
        <v>39609.24</v>
      </c>
      <c r="AO286" s="422">
        <v>40999.040000000001</v>
      </c>
      <c r="AP286" s="422">
        <v>40999.040000000001</v>
      </c>
      <c r="AQ286" s="422">
        <v>0</v>
      </c>
      <c r="AR286" s="422">
        <v>0</v>
      </c>
      <c r="AS286" s="422">
        <v>0</v>
      </c>
      <c r="AT286" s="422">
        <v>0</v>
      </c>
      <c r="AU286" s="422">
        <v>0</v>
      </c>
      <c r="AV286" s="422">
        <v>63930.7</v>
      </c>
      <c r="AW286" s="422">
        <v>26676.5</v>
      </c>
      <c r="AX286" s="422">
        <v>10154.07</v>
      </c>
      <c r="AY286" s="422">
        <v>261977.83</v>
      </c>
      <c r="AZ286" s="422">
        <v>1914362.22</v>
      </c>
      <c r="BA286" s="422">
        <v>196213.18</v>
      </c>
      <c r="BB286" s="422">
        <v>36.29</v>
      </c>
      <c r="BC286" s="422">
        <v>92156.76</v>
      </c>
    </row>
    <row r="287" spans="1:55">
      <c r="A287" s="425" t="s">
        <v>1502</v>
      </c>
      <c r="B287" s="425" t="s">
        <v>6294</v>
      </c>
      <c r="C287">
        <v>164.72</v>
      </c>
      <c r="D287" s="422">
        <v>2049968.35</v>
      </c>
      <c r="E287" s="422">
        <v>1620009.78</v>
      </c>
      <c r="F287" s="423">
        <v>0.79026087402764</v>
      </c>
      <c r="G287">
        <v>2</v>
      </c>
      <c r="H287" s="422">
        <v>9648.1299999999992</v>
      </c>
      <c r="I287" s="422">
        <v>787234.98</v>
      </c>
      <c r="J287" s="422">
        <v>796883.11</v>
      </c>
      <c r="K287" s="424">
        <v>0.9</v>
      </c>
      <c r="L287" s="422">
        <v>478836.36</v>
      </c>
      <c r="M287" s="422">
        <v>95767.27</v>
      </c>
      <c r="N287" s="422">
        <v>54009.05</v>
      </c>
      <c r="O287" s="422">
        <v>23711.29</v>
      </c>
      <c r="P287" s="422">
        <v>15405.03</v>
      </c>
      <c r="Q287" s="422">
        <v>31993.09</v>
      </c>
      <c r="R287" s="422">
        <v>12160.82</v>
      </c>
      <c r="S287" s="422">
        <v>21167.22</v>
      </c>
      <c r="T287" s="422">
        <v>27255.85</v>
      </c>
      <c r="U287" s="422">
        <v>15657.94</v>
      </c>
      <c r="V287" s="422">
        <v>39958.589999999997</v>
      </c>
      <c r="W287" s="422">
        <v>34596.720000000001</v>
      </c>
      <c r="X287" s="422">
        <v>25399.62</v>
      </c>
      <c r="Y287" s="422">
        <v>875918.85</v>
      </c>
      <c r="Z287" s="422">
        <v>14712.3</v>
      </c>
      <c r="AA287" s="422">
        <v>20590</v>
      </c>
      <c r="AB287" s="422">
        <v>56169.52</v>
      </c>
      <c r="AC287" s="422">
        <v>5600.48</v>
      </c>
      <c r="AD287" s="422">
        <v>94055.12</v>
      </c>
      <c r="AE287" s="422">
        <v>32150.19</v>
      </c>
      <c r="AF287" s="422">
        <v>260751.76</v>
      </c>
      <c r="AG287" s="422">
        <v>176579.84</v>
      </c>
      <c r="AH287" s="422">
        <v>387710.08175999997</v>
      </c>
      <c r="AI287" s="422">
        <v>1048319.2917600001</v>
      </c>
      <c r="AJ287" s="422">
        <v>176886.21</v>
      </c>
      <c r="AK287" s="422">
        <v>871433.08175999997</v>
      </c>
      <c r="AL287" s="422">
        <v>1030630.66176</v>
      </c>
      <c r="AM287" s="422">
        <v>4169.3900000000003</v>
      </c>
      <c r="AN287" s="422">
        <v>4169.3900000000003</v>
      </c>
      <c r="AO287" s="422">
        <v>4169.3900000000003</v>
      </c>
      <c r="AP287" s="422">
        <v>4169.3900000000003</v>
      </c>
      <c r="AQ287" s="422">
        <v>0</v>
      </c>
      <c r="AR287" s="422">
        <v>0</v>
      </c>
      <c r="AS287" s="422">
        <v>0</v>
      </c>
      <c r="AT287" s="422">
        <v>0</v>
      </c>
      <c r="AU287" s="422">
        <v>0</v>
      </c>
      <c r="AV287" s="422">
        <v>80608.28</v>
      </c>
      <c r="AW287" s="422">
        <v>33635.589999999997</v>
      </c>
      <c r="AX287" s="422">
        <v>12497.32</v>
      </c>
      <c r="AY287" s="422">
        <v>143418.75</v>
      </c>
      <c r="AZ287" s="422">
        <v>2049968.35</v>
      </c>
      <c r="BA287" s="422">
        <v>15669.7</v>
      </c>
      <c r="BB287" s="422">
        <v>0</v>
      </c>
      <c r="BC287" s="422">
        <v>57632.89</v>
      </c>
    </row>
    <row r="288" spans="1:55">
      <c r="A288" s="425" t="s">
        <v>2158</v>
      </c>
      <c r="B288" s="425" t="s">
        <v>6295</v>
      </c>
      <c r="C288">
        <v>241</v>
      </c>
      <c r="D288" s="422">
        <v>3090796.28</v>
      </c>
      <c r="E288" s="422">
        <v>2178629.5</v>
      </c>
      <c r="F288" s="423">
        <v>0.70487644692001505</v>
      </c>
      <c r="G288">
        <v>1</v>
      </c>
      <c r="H288" s="422">
        <v>71795.850000000006</v>
      </c>
      <c r="I288" s="422">
        <v>950474.28</v>
      </c>
      <c r="J288" s="422">
        <v>1022270.13</v>
      </c>
      <c r="K288" s="424">
        <v>0.9</v>
      </c>
      <c r="L288" s="422">
        <v>727804.93</v>
      </c>
      <c r="M288" s="422">
        <v>145560.98000000001</v>
      </c>
      <c r="N288" s="422">
        <v>78378.990000000005</v>
      </c>
      <c r="O288" s="422">
        <v>34249.64</v>
      </c>
      <c r="P288" s="422">
        <v>23750.81</v>
      </c>
      <c r="Q288" s="422">
        <v>45207.63</v>
      </c>
      <c r="R288" s="422">
        <v>17951.689999999999</v>
      </c>
      <c r="S288" s="422">
        <v>30735.97</v>
      </c>
      <c r="T288" s="422">
        <v>39369.56</v>
      </c>
      <c r="U288" s="422">
        <v>22906.99</v>
      </c>
      <c r="V288" s="422">
        <v>57717.97</v>
      </c>
      <c r="W288" s="422">
        <v>49973.04</v>
      </c>
      <c r="X288" s="422">
        <v>36881.64</v>
      </c>
      <c r="Y288" s="422">
        <v>1310489.8400000001</v>
      </c>
      <c r="Z288" s="422">
        <v>21465</v>
      </c>
      <c r="AA288" s="422">
        <v>30125</v>
      </c>
      <c r="AB288" s="422">
        <v>82181</v>
      </c>
      <c r="AC288" s="422">
        <v>8194</v>
      </c>
      <c r="AD288" s="422">
        <v>137611</v>
      </c>
      <c r="AE288" s="422">
        <v>44878.5</v>
      </c>
      <c r="AF288" s="422">
        <v>381503</v>
      </c>
      <c r="AG288" s="422">
        <v>258352</v>
      </c>
      <c r="AH288" s="422">
        <v>590384.05799999996</v>
      </c>
      <c r="AI288" s="422">
        <v>1554693.558</v>
      </c>
      <c r="AJ288" s="422">
        <v>258800.26</v>
      </c>
      <c r="AK288" s="422">
        <v>1295893.298</v>
      </c>
      <c r="AL288" s="422">
        <v>1528813.5279999999</v>
      </c>
      <c r="AM288" s="422">
        <v>15982.67</v>
      </c>
      <c r="AN288" s="422">
        <v>15982.67</v>
      </c>
      <c r="AO288" s="422">
        <v>16677.57</v>
      </c>
      <c r="AP288" s="422">
        <v>16677.57</v>
      </c>
      <c r="AQ288" s="422">
        <v>0</v>
      </c>
      <c r="AR288" s="422">
        <v>0</v>
      </c>
      <c r="AS288" s="422">
        <v>0</v>
      </c>
      <c r="AT288" s="422">
        <v>0</v>
      </c>
      <c r="AU288" s="422">
        <v>0</v>
      </c>
      <c r="AV288" s="422">
        <v>118132.83</v>
      </c>
      <c r="AW288" s="422">
        <v>49293.54</v>
      </c>
      <c r="AX288" s="422">
        <v>18745.990000000002</v>
      </c>
      <c r="AY288" s="422">
        <v>251492.84</v>
      </c>
      <c r="AZ288" s="422">
        <v>3090796.28</v>
      </c>
      <c r="BA288" s="422">
        <v>31893.32</v>
      </c>
      <c r="BB288" s="422">
        <v>0</v>
      </c>
      <c r="BC288" s="422">
        <v>88566.03</v>
      </c>
    </row>
    <row r="289" spans="1:55">
      <c r="A289" s="425" t="s">
        <v>1898</v>
      </c>
      <c r="B289" s="425" t="s">
        <v>6296</v>
      </c>
      <c r="C289">
        <v>102.75</v>
      </c>
      <c r="D289" s="422">
        <v>1287056.27</v>
      </c>
      <c r="E289" s="422">
        <v>888489.49</v>
      </c>
      <c r="F289" s="423">
        <v>0.69032684173163605</v>
      </c>
      <c r="G289">
        <v>1</v>
      </c>
      <c r="H289" s="422">
        <v>34990.92</v>
      </c>
      <c r="I289" s="422">
        <v>294489.05</v>
      </c>
      <c r="J289" s="422">
        <v>329479.96999999997</v>
      </c>
      <c r="K289" s="424">
        <v>0.9</v>
      </c>
      <c r="L289" s="422">
        <v>306270.84999999998</v>
      </c>
      <c r="M289" s="422">
        <v>61254.17</v>
      </c>
      <c r="N289" s="422">
        <v>32932.35</v>
      </c>
      <c r="O289" s="422">
        <v>14490.23</v>
      </c>
      <c r="P289" s="422">
        <v>9798.11</v>
      </c>
      <c r="Q289" s="422">
        <v>18778.55</v>
      </c>
      <c r="R289" s="422">
        <v>6949.04</v>
      </c>
      <c r="S289" s="422">
        <v>12758.32</v>
      </c>
      <c r="T289" s="422">
        <v>16656.349999999999</v>
      </c>
      <c r="U289" s="422">
        <v>9568.74</v>
      </c>
      <c r="V289" s="422">
        <v>24419.14</v>
      </c>
      <c r="W289" s="422">
        <v>21142.44</v>
      </c>
      <c r="X289" s="422">
        <v>15309.36</v>
      </c>
      <c r="Y289" s="422">
        <v>550327.65</v>
      </c>
      <c r="Z289" s="422">
        <v>9180</v>
      </c>
      <c r="AA289" s="422">
        <v>12843.75</v>
      </c>
      <c r="AB289" s="422">
        <v>35037.75</v>
      </c>
      <c r="AC289" s="422">
        <v>3493.5</v>
      </c>
      <c r="AD289" s="422">
        <v>58670.25</v>
      </c>
      <c r="AE289" s="422">
        <v>18966</v>
      </c>
      <c r="AF289" s="422">
        <v>162653.25</v>
      </c>
      <c r="AG289" s="422">
        <v>110148</v>
      </c>
      <c r="AH289" s="422">
        <v>244151.19450000001</v>
      </c>
      <c r="AI289" s="422">
        <v>655143.69449999998</v>
      </c>
      <c r="AJ289" s="422">
        <v>110339.11</v>
      </c>
      <c r="AK289" s="422">
        <v>544804.5845</v>
      </c>
      <c r="AL289" s="422">
        <v>644109.77450000006</v>
      </c>
      <c r="AM289" s="422">
        <v>3474.49</v>
      </c>
      <c r="AN289" s="422">
        <v>3474.49</v>
      </c>
      <c r="AO289" s="422">
        <v>3474.49</v>
      </c>
      <c r="AP289" s="422">
        <v>3474.49</v>
      </c>
      <c r="AQ289" s="422">
        <v>0</v>
      </c>
      <c r="AR289" s="422">
        <v>0</v>
      </c>
      <c r="AS289" s="422">
        <v>0</v>
      </c>
      <c r="AT289" s="422">
        <v>0</v>
      </c>
      <c r="AU289" s="422">
        <v>0</v>
      </c>
      <c r="AV289" s="422">
        <v>50032.72</v>
      </c>
      <c r="AW289" s="422">
        <v>20877.259999999998</v>
      </c>
      <c r="AX289" s="422">
        <v>7810.83</v>
      </c>
      <c r="AY289" s="422">
        <v>92618.77</v>
      </c>
      <c r="AZ289" s="422">
        <v>1287056.27</v>
      </c>
      <c r="BA289" s="422">
        <v>27894.44</v>
      </c>
      <c r="BB289" s="422">
        <v>2.09</v>
      </c>
      <c r="BC289" s="422">
        <v>22545.14</v>
      </c>
    </row>
    <row r="290" spans="1:55">
      <c r="A290" s="425" t="s">
        <v>1410</v>
      </c>
      <c r="B290" s="425" t="s">
        <v>6297</v>
      </c>
      <c r="C290">
        <v>153.5</v>
      </c>
      <c r="D290" s="422">
        <v>1940491.65</v>
      </c>
      <c r="E290" s="422">
        <v>1607768.95</v>
      </c>
      <c r="F290" s="423">
        <v>0.82853690712866501</v>
      </c>
      <c r="G290">
        <v>2</v>
      </c>
      <c r="H290" s="422">
        <v>6081.56</v>
      </c>
      <c r="I290" s="422">
        <v>839735</v>
      </c>
      <c r="J290" s="422">
        <v>845816.56</v>
      </c>
      <c r="K290" s="424">
        <v>0.9</v>
      </c>
      <c r="L290" s="422">
        <v>452490.48</v>
      </c>
      <c r="M290" s="422">
        <v>90498.09</v>
      </c>
      <c r="N290" s="422">
        <v>50057.17</v>
      </c>
      <c r="O290" s="422">
        <v>21735.35</v>
      </c>
      <c r="P290" s="422">
        <v>14755.24</v>
      </c>
      <c r="Q290" s="422">
        <v>29211.08</v>
      </c>
      <c r="R290" s="422">
        <v>11002.65</v>
      </c>
      <c r="S290" s="422">
        <v>19427.45</v>
      </c>
      <c r="T290" s="422">
        <v>24984.53</v>
      </c>
      <c r="U290" s="422">
        <v>14788.06</v>
      </c>
      <c r="V290" s="422">
        <v>36628.71</v>
      </c>
      <c r="W290" s="422">
        <v>31713.66</v>
      </c>
      <c r="X290" s="422">
        <v>23311.98</v>
      </c>
      <c r="Y290" s="422">
        <v>820604.45</v>
      </c>
      <c r="Z290" s="422">
        <v>13500</v>
      </c>
      <c r="AA290" s="422">
        <v>19187.5</v>
      </c>
      <c r="AB290" s="422">
        <v>52343.5</v>
      </c>
      <c r="AC290" s="422">
        <v>5219</v>
      </c>
      <c r="AD290" s="422">
        <v>87648.5</v>
      </c>
      <c r="AE290" s="422">
        <v>29094</v>
      </c>
      <c r="AF290" s="422">
        <v>242990.5</v>
      </c>
      <c r="AG290" s="422">
        <v>164552</v>
      </c>
      <c r="AH290" s="422">
        <v>369009.72899999999</v>
      </c>
      <c r="AI290" s="422">
        <v>983544.72900000005</v>
      </c>
      <c r="AJ290" s="422">
        <v>164837.51</v>
      </c>
      <c r="AK290" s="422">
        <v>818707.21900000004</v>
      </c>
      <c r="AL290" s="422">
        <v>967060.96900000004</v>
      </c>
      <c r="AM290" s="422">
        <v>8338.7800000000007</v>
      </c>
      <c r="AN290" s="422">
        <v>8338.7800000000007</v>
      </c>
      <c r="AO290" s="422">
        <v>9033.68</v>
      </c>
      <c r="AP290" s="422">
        <v>9033.68</v>
      </c>
      <c r="AQ290" s="422">
        <v>0</v>
      </c>
      <c r="AR290" s="422">
        <v>0</v>
      </c>
      <c r="AS290" s="422">
        <v>0</v>
      </c>
      <c r="AT290" s="422">
        <v>0</v>
      </c>
      <c r="AU290" s="422">
        <v>0</v>
      </c>
      <c r="AV290" s="422">
        <v>75049.09</v>
      </c>
      <c r="AW290" s="422">
        <v>31315.89</v>
      </c>
      <c r="AX290" s="422">
        <v>11716.24</v>
      </c>
      <c r="AY290" s="422">
        <v>152826.14000000001</v>
      </c>
      <c r="AZ290" s="422">
        <v>1940491.65</v>
      </c>
      <c r="BA290" s="422">
        <v>24106.1</v>
      </c>
      <c r="BB290" s="422">
        <v>64.38</v>
      </c>
      <c r="BC290" s="422">
        <v>55517.3</v>
      </c>
    </row>
    <row r="291" spans="1:55">
      <c r="A291" s="425" t="s">
        <v>1737</v>
      </c>
      <c r="B291" s="425" t="s">
        <v>6298</v>
      </c>
      <c r="C291">
        <v>618</v>
      </c>
      <c r="D291" s="422">
        <v>9073466.3499999996</v>
      </c>
      <c r="E291" s="422">
        <v>7400130.2199999997</v>
      </c>
      <c r="F291" s="423">
        <v>0.81557917719064499</v>
      </c>
      <c r="G291">
        <v>2</v>
      </c>
      <c r="H291" s="422">
        <v>22252.400000000001</v>
      </c>
      <c r="I291" s="422">
        <v>924254.78</v>
      </c>
      <c r="J291" s="422">
        <v>946507.18</v>
      </c>
      <c r="K291" s="424">
        <v>0.9</v>
      </c>
      <c r="L291" s="422">
        <v>1958048.55</v>
      </c>
      <c r="M291" s="422">
        <v>652617.56999999995</v>
      </c>
      <c r="N291" s="422">
        <v>235698.09</v>
      </c>
      <c r="O291" s="422">
        <v>78566.03</v>
      </c>
      <c r="P291" s="422">
        <v>61802.84</v>
      </c>
      <c r="Q291" s="422">
        <v>199723.21</v>
      </c>
      <c r="R291" s="422">
        <v>47485.13</v>
      </c>
      <c r="S291" s="422">
        <v>89598.25</v>
      </c>
      <c r="T291" s="422">
        <v>77982.02</v>
      </c>
      <c r="U291" s="422">
        <v>59732.17</v>
      </c>
      <c r="V291" s="422">
        <v>114325.98</v>
      </c>
      <c r="W291" s="422">
        <v>98985.06</v>
      </c>
      <c r="X291" s="422">
        <v>107513.46</v>
      </c>
      <c r="Y291" s="422">
        <v>3782078.36</v>
      </c>
      <c r="Z291" s="422">
        <v>55620</v>
      </c>
      <c r="AA291" s="422">
        <v>77250</v>
      </c>
      <c r="AB291" s="422">
        <v>210738</v>
      </c>
      <c r="AC291" s="422">
        <v>21012</v>
      </c>
      <c r="AD291" s="422">
        <v>352878</v>
      </c>
      <c r="AE291" s="422">
        <v>614910</v>
      </c>
      <c r="AF291" s="422">
        <v>978294</v>
      </c>
      <c r="AG291" s="422">
        <v>662496</v>
      </c>
      <c r="AH291" s="422">
        <v>1675527.747</v>
      </c>
      <c r="AI291" s="422">
        <v>4648725.7470000004</v>
      </c>
      <c r="AJ291" s="422">
        <v>663645.48</v>
      </c>
      <c r="AK291" s="422">
        <v>3985080.267</v>
      </c>
      <c r="AL291" s="422">
        <v>4582361.1969999997</v>
      </c>
      <c r="AM291" s="422">
        <v>52812.32</v>
      </c>
      <c r="AN291" s="422">
        <v>52812.32</v>
      </c>
      <c r="AO291" s="422">
        <v>54897.02</v>
      </c>
      <c r="AP291" s="422">
        <v>54897.02</v>
      </c>
      <c r="AQ291" s="422">
        <v>2779.59</v>
      </c>
      <c r="AR291" s="422">
        <v>2779.59</v>
      </c>
      <c r="AS291" s="422">
        <v>2779.59</v>
      </c>
      <c r="AT291" s="422">
        <v>2779.59</v>
      </c>
      <c r="AU291" s="422">
        <v>3474.49</v>
      </c>
      <c r="AV291" s="422">
        <v>304365.76</v>
      </c>
      <c r="AW291" s="422">
        <v>127003.35</v>
      </c>
      <c r="AX291" s="422">
        <v>47646.06</v>
      </c>
      <c r="AY291" s="422">
        <v>709026.7</v>
      </c>
      <c r="AZ291" s="422">
        <v>9073466.3499999996</v>
      </c>
      <c r="BA291" s="422">
        <v>97233.07</v>
      </c>
      <c r="BB291" s="422">
        <v>184.03</v>
      </c>
      <c r="BC291" s="422">
        <v>176239.41</v>
      </c>
    </row>
    <row r="292" spans="1:55">
      <c r="A292" s="425" t="s">
        <v>3227</v>
      </c>
      <c r="B292" s="425" t="s">
        <v>6299</v>
      </c>
      <c r="C292">
        <v>153.81</v>
      </c>
      <c r="D292" s="422">
        <v>2023831.5</v>
      </c>
      <c r="E292" s="422">
        <v>1716861.13</v>
      </c>
      <c r="F292" s="423">
        <v>0.84832217010161204</v>
      </c>
      <c r="G292">
        <v>2</v>
      </c>
      <c r="H292" s="422">
        <v>3905.52</v>
      </c>
      <c r="I292" s="422">
        <v>541435.97</v>
      </c>
      <c r="J292" s="422">
        <v>545341.49</v>
      </c>
      <c r="K292" s="424">
        <v>0.9</v>
      </c>
      <c r="L292" s="422">
        <v>472908.54</v>
      </c>
      <c r="M292" s="422">
        <v>94581.7</v>
      </c>
      <c r="N292" s="422">
        <v>50057.17</v>
      </c>
      <c r="O292" s="422">
        <v>21735.35</v>
      </c>
      <c r="P292" s="422">
        <v>15754.59</v>
      </c>
      <c r="Q292" s="422">
        <v>29211.08</v>
      </c>
      <c r="R292" s="422">
        <v>11002.65</v>
      </c>
      <c r="S292" s="422">
        <v>19427.45</v>
      </c>
      <c r="T292" s="422">
        <v>24984.53</v>
      </c>
      <c r="U292" s="422">
        <v>14498.1</v>
      </c>
      <c r="V292" s="422">
        <v>36628.71</v>
      </c>
      <c r="W292" s="422">
        <v>31713.66</v>
      </c>
      <c r="X292" s="422">
        <v>23311.98</v>
      </c>
      <c r="Y292" s="422">
        <v>845815.51</v>
      </c>
      <c r="Z292" s="422">
        <v>13723.2</v>
      </c>
      <c r="AA292" s="422">
        <v>19226.25</v>
      </c>
      <c r="AB292" s="422">
        <v>52449.21</v>
      </c>
      <c r="AC292" s="422">
        <v>5229.54</v>
      </c>
      <c r="AD292" s="422">
        <v>87825.51</v>
      </c>
      <c r="AE292" s="422">
        <v>29141.119999999999</v>
      </c>
      <c r="AF292" s="422">
        <v>243481.23</v>
      </c>
      <c r="AG292" s="422">
        <v>164884.32</v>
      </c>
      <c r="AH292" s="422">
        <v>389321.73498000001</v>
      </c>
      <c r="AI292" s="422">
        <v>1005282.11498</v>
      </c>
      <c r="AJ292" s="422">
        <v>165170.4</v>
      </c>
      <c r="AK292" s="422">
        <v>840111.71498000005</v>
      </c>
      <c r="AL292" s="422">
        <v>988765.07498000003</v>
      </c>
      <c r="AM292" s="422">
        <v>15287.77</v>
      </c>
      <c r="AN292" s="422">
        <v>15287.77</v>
      </c>
      <c r="AO292" s="422">
        <v>15982.67</v>
      </c>
      <c r="AP292" s="422">
        <v>15982.67</v>
      </c>
      <c r="AQ292" s="422">
        <v>1389.79</v>
      </c>
      <c r="AR292" s="422">
        <v>1389.79</v>
      </c>
      <c r="AS292" s="422">
        <v>1389.79</v>
      </c>
      <c r="AT292" s="422">
        <v>1389.79</v>
      </c>
      <c r="AU292" s="422">
        <v>2084.69</v>
      </c>
      <c r="AV292" s="422">
        <v>75743.990000000005</v>
      </c>
      <c r="AW292" s="422">
        <v>31605.85</v>
      </c>
      <c r="AX292" s="422">
        <v>11716.24</v>
      </c>
      <c r="AY292" s="422">
        <v>189250.81</v>
      </c>
      <c r="AZ292" s="422">
        <v>2023831.5</v>
      </c>
      <c r="BA292" s="422">
        <v>29220.85</v>
      </c>
      <c r="BB292" s="422">
        <v>67.62</v>
      </c>
      <c r="BC292" s="422">
        <v>46992.25</v>
      </c>
    </row>
    <row r="293" spans="1:55">
      <c r="A293" s="425" t="s">
        <v>2758</v>
      </c>
      <c r="B293" s="425" t="s">
        <v>6300</v>
      </c>
      <c r="C293">
        <v>122.21</v>
      </c>
      <c r="D293" s="422">
        <v>1778269.56</v>
      </c>
      <c r="E293" s="422">
        <v>1374479.92</v>
      </c>
      <c r="F293" s="423">
        <v>0.77293114099079596</v>
      </c>
      <c r="G293">
        <v>2</v>
      </c>
      <c r="H293" s="422">
        <v>14492.06</v>
      </c>
      <c r="I293" s="422">
        <v>1143763.24</v>
      </c>
      <c r="J293" s="422">
        <v>1158255.3</v>
      </c>
      <c r="K293" s="424">
        <v>0.9</v>
      </c>
      <c r="L293" s="422">
        <v>409019.78</v>
      </c>
      <c r="M293" s="422">
        <v>81803.95</v>
      </c>
      <c r="N293" s="422">
        <v>39518.82</v>
      </c>
      <c r="O293" s="422">
        <v>17783.46</v>
      </c>
      <c r="P293" s="422">
        <v>14456.02</v>
      </c>
      <c r="Q293" s="422">
        <v>23647.06</v>
      </c>
      <c r="R293" s="422">
        <v>8686.2999999999993</v>
      </c>
      <c r="S293" s="422">
        <v>15657.94</v>
      </c>
      <c r="T293" s="422">
        <v>20441.88</v>
      </c>
      <c r="U293" s="422">
        <v>11598.48</v>
      </c>
      <c r="V293" s="422">
        <v>29968.94</v>
      </c>
      <c r="W293" s="422">
        <v>25947.54</v>
      </c>
      <c r="X293" s="422">
        <v>18788.759999999998</v>
      </c>
      <c r="Y293" s="422">
        <v>717318.93</v>
      </c>
      <c r="Z293" s="422">
        <v>10886.4</v>
      </c>
      <c r="AA293" s="422">
        <v>15276.25</v>
      </c>
      <c r="AB293" s="422">
        <v>41673.61</v>
      </c>
      <c r="AC293" s="422">
        <v>4155.1400000000003</v>
      </c>
      <c r="AD293" s="422">
        <v>69781.91</v>
      </c>
      <c r="AE293" s="422">
        <v>23440.32</v>
      </c>
      <c r="AF293" s="422">
        <v>193458.43</v>
      </c>
      <c r="AG293" s="422">
        <v>131009.12</v>
      </c>
      <c r="AH293" s="422">
        <v>351342.19818000001</v>
      </c>
      <c r="AI293" s="422">
        <v>841023.37818</v>
      </c>
      <c r="AJ293" s="422">
        <v>131236.43</v>
      </c>
      <c r="AK293" s="422">
        <v>709786.94817999995</v>
      </c>
      <c r="AL293" s="422">
        <v>827899.72817999998</v>
      </c>
      <c r="AM293" s="422">
        <v>34050.050000000003</v>
      </c>
      <c r="AN293" s="422">
        <v>34050.050000000003</v>
      </c>
      <c r="AO293" s="422">
        <v>35439.839999999997</v>
      </c>
      <c r="AP293" s="422">
        <v>35439.839999999997</v>
      </c>
      <c r="AQ293" s="422">
        <v>0</v>
      </c>
      <c r="AR293" s="422">
        <v>0</v>
      </c>
      <c r="AS293" s="422">
        <v>0</v>
      </c>
      <c r="AT293" s="422">
        <v>0</v>
      </c>
      <c r="AU293" s="422">
        <v>0</v>
      </c>
      <c r="AV293" s="422">
        <v>59761.31</v>
      </c>
      <c r="AW293" s="422">
        <v>24936.73</v>
      </c>
      <c r="AX293" s="422">
        <v>9372.99</v>
      </c>
      <c r="AY293" s="422">
        <v>233050.81</v>
      </c>
      <c r="AZ293" s="422">
        <v>1778269.56</v>
      </c>
      <c r="BA293" s="422">
        <v>244754.02</v>
      </c>
      <c r="BB293" s="422">
        <v>0</v>
      </c>
      <c r="BC293" s="422">
        <v>63770.05</v>
      </c>
    </row>
    <row r="294" spans="1:55">
      <c r="A294" s="425" t="s">
        <v>3377</v>
      </c>
      <c r="B294" s="425" t="s">
        <v>6301</v>
      </c>
      <c r="C294">
        <v>295.70999999999998</v>
      </c>
      <c r="D294" s="422">
        <v>4178925.11</v>
      </c>
      <c r="E294" s="422">
        <v>3245687.68</v>
      </c>
      <c r="F294" s="423">
        <v>0.77668003004724795</v>
      </c>
      <c r="G294">
        <v>2</v>
      </c>
      <c r="H294" s="422">
        <v>27408.75</v>
      </c>
      <c r="I294" s="422">
        <v>1700523.14</v>
      </c>
      <c r="J294" s="422">
        <v>1727931.89</v>
      </c>
      <c r="K294" s="424">
        <v>0.9</v>
      </c>
      <c r="L294" s="422">
        <v>940426.63</v>
      </c>
      <c r="M294" s="422">
        <v>227841.48</v>
      </c>
      <c r="N294" s="422">
        <v>100848.31</v>
      </c>
      <c r="O294" s="422">
        <v>40422.120000000003</v>
      </c>
      <c r="P294" s="422">
        <v>31705.96</v>
      </c>
      <c r="Q294" s="422">
        <v>69448.570000000007</v>
      </c>
      <c r="R294" s="422">
        <v>22584.39</v>
      </c>
      <c r="S294" s="422">
        <v>39144.870000000003</v>
      </c>
      <c r="T294" s="422">
        <v>44669.31</v>
      </c>
      <c r="U294" s="422">
        <v>28416.27</v>
      </c>
      <c r="V294" s="422">
        <v>65487.69</v>
      </c>
      <c r="W294" s="422">
        <v>56700.18</v>
      </c>
      <c r="X294" s="422">
        <v>46971.9</v>
      </c>
      <c r="Y294" s="422">
        <v>1714667.68</v>
      </c>
      <c r="Z294" s="422">
        <v>26471.7</v>
      </c>
      <c r="AA294" s="422">
        <v>36963.75</v>
      </c>
      <c r="AB294" s="422">
        <v>100837.11</v>
      </c>
      <c r="AC294" s="422">
        <v>10054.14</v>
      </c>
      <c r="AD294" s="422">
        <v>168850.41</v>
      </c>
      <c r="AE294" s="422">
        <v>130716.41</v>
      </c>
      <c r="AF294" s="422">
        <v>468108.93</v>
      </c>
      <c r="AG294" s="422">
        <v>317001.12</v>
      </c>
      <c r="AH294" s="422">
        <v>801441.68117999996</v>
      </c>
      <c r="AI294" s="422">
        <v>2060445.2511799999</v>
      </c>
      <c r="AJ294" s="422">
        <v>317551.14</v>
      </c>
      <c r="AK294" s="422">
        <v>1742894.11118</v>
      </c>
      <c r="AL294" s="422">
        <v>2028690.13118</v>
      </c>
      <c r="AM294" s="422">
        <v>50727.62</v>
      </c>
      <c r="AN294" s="422">
        <v>50727.62</v>
      </c>
      <c r="AO294" s="422">
        <v>52812.32</v>
      </c>
      <c r="AP294" s="422">
        <v>52812.32</v>
      </c>
      <c r="AQ294" s="422">
        <v>0</v>
      </c>
      <c r="AR294" s="422">
        <v>0</v>
      </c>
      <c r="AS294" s="422">
        <v>0</v>
      </c>
      <c r="AT294" s="422">
        <v>0</v>
      </c>
      <c r="AU294" s="422">
        <v>0</v>
      </c>
      <c r="AV294" s="422">
        <v>145233.89000000001</v>
      </c>
      <c r="AW294" s="422">
        <v>60602.05</v>
      </c>
      <c r="AX294" s="422">
        <v>22651.4</v>
      </c>
      <c r="AY294" s="422">
        <v>435567.22</v>
      </c>
      <c r="AZ294" s="422">
        <v>4178925.11</v>
      </c>
      <c r="BA294" s="422">
        <v>140772.98000000001</v>
      </c>
      <c r="BB294" s="422">
        <v>0</v>
      </c>
      <c r="BC294" s="422">
        <v>166178.43</v>
      </c>
    </row>
    <row r="295" spans="1:55">
      <c r="A295" s="425" t="s">
        <v>3069</v>
      </c>
      <c r="B295" s="425" t="s">
        <v>6302</v>
      </c>
      <c r="C295">
        <v>299.72000000000003</v>
      </c>
      <c r="D295" s="422">
        <v>4159593.17</v>
      </c>
      <c r="E295" s="422">
        <v>3433817.54</v>
      </c>
      <c r="F295" s="423">
        <v>0.82551764070715605</v>
      </c>
      <c r="G295">
        <v>2</v>
      </c>
      <c r="H295" s="422">
        <v>17549.97</v>
      </c>
      <c r="I295" s="422">
        <v>2500042.0499999998</v>
      </c>
      <c r="J295" s="422">
        <v>2517592.02</v>
      </c>
      <c r="K295" s="424">
        <v>0.9</v>
      </c>
      <c r="L295" s="422">
        <v>955038.15</v>
      </c>
      <c r="M295" s="422">
        <v>191007.63</v>
      </c>
      <c r="N295" s="422">
        <v>98138.4</v>
      </c>
      <c r="O295" s="422">
        <v>43470.7</v>
      </c>
      <c r="P295" s="422">
        <v>33051.69</v>
      </c>
      <c r="Q295" s="422">
        <v>59117.67</v>
      </c>
      <c r="R295" s="422">
        <v>22584.39</v>
      </c>
      <c r="S295" s="422">
        <v>38274.980000000003</v>
      </c>
      <c r="T295" s="422">
        <v>49969.06</v>
      </c>
      <c r="U295" s="422">
        <v>28706.23</v>
      </c>
      <c r="V295" s="422">
        <v>73257.42</v>
      </c>
      <c r="W295" s="422">
        <v>63427.32</v>
      </c>
      <c r="X295" s="422">
        <v>45928.08</v>
      </c>
      <c r="Y295" s="422">
        <v>1701971.72</v>
      </c>
      <c r="Z295" s="422">
        <v>26727.3</v>
      </c>
      <c r="AA295" s="422">
        <v>37465</v>
      </c>
      <c r="AB295" s="422">
        <v>102204.52</v>
      </c>
      <c r="AC295" s="422">
        <v>10190.48</v>
      </c>
      <c r="AD295" s="422">
        <v>171140.12</v>
      </c>
      <c r="AE295" s="422">
        <v>58730.73</v>
      </c>
      <c r="AF295" s="422">
        <v>474456.76</v>
      </c>
      <c r="AG295" s="422">
        <v>321299.84000000003</v>
      </c>
      <c r="AH295" s="422">
        <v>811546.01075999998</v>
      </c>
      <c r="AI295" s="422">
        <v>2013760.76076</v>
      </c>
      <c r="AJ295" s="422">
        <v>321857.31</v>
      </c>
      <c r="AK295" s="422">
        <v>1691903.4507599999</v>
      </c>
      <c r="AL295" s="422">
        <v>1981575.02076</v>
      </c>
      <c r="AM295" s="422">
        <v>59761.31</v>
      </c>
      <c r="AN295" s="422">
        <v>59761.31</v>
      </c>
      <c r="AO295" s="422">
        <v>62540.91</v>
      </c>
      <c r="AP295" s="422">
        <v>62540.91</v>
      </c>
      <c r="AQ295" s="422">
        <v>0</v>
      </c>
      <c r="AR295" s="422">
        <v>0</v>
      </c>
      <c r="AS295" s="422">
        <v>0</v>
      </c>
      <c r="AT295" s="422">
        <v>0</v>
      </c>
      <c r="AU295" s="422">
        <v>0</v>
      </c>
      <c r="AV295" s="422">
        <v>147318.57999999999</v>
      </c>
      <c r="AW295" s="422">
        <v>61471.94</v>
      </c>
      <c r="AX295" s="422">
        <v>22651.4</v>
      </c>
      <c r="AY295" s="422">
        <v>476046.36</v>
      </c>
      <c r="AZ295" s="422">
        <v>4159593.17</v>
      </c>
      <c r="BA295" s="422">
        <v>250308.24</v>
      </c>
      <c r="BB295" s="422">
        <v>0</v>
      </c>
      <c r="BC295" s="422">
        <v>161003.13</v>
      </c>
    </row>
    <row r="296" spans="1:55">
      <c r="A296" s="425" t="s">
        <v>2071</v>
      </c>
      <c r="B296" s="425" t="s">
        <v>6303</v>
      </c>
      <c r="C296">
        <v>227.56</v>
      </c>
      <c r="D296" s="422">
        <v>3034103.09</v>
      </c>
      <c r="E296" s="422">
        <v>2345333.1800000002</v>
      </c>
      <c r="F296" s="423">
        <v>0.77299060395472596</v>
      </c>
      <c r="G296">
        <v>2</v>
      </c>
      <c r="H296" s="422">
        <v>20644.57</v>
      </c>
      <c r="I296" s="422">
        <v>1535486.12</v>
      </c>
      <c r="J296" s="422">
        <v>1556130.69</v>
      </c>
      <c r="K296" s="424">
        <v>0.9</v>
      </c>
      <c r="L296" s="422">
        <v>704752.29</v>
      </c>
      <c r="M296" s="422">
        <v>140950.45000000001</v>
      </c>
      <c r="N296" s="422">
        <v>74427.11</v>
      </c>
      <c r="O296" s="422">
        <v>32932.35</v>
      </c>
      <c r="P296" s="422">
        <v>23676.5</v>
      </c>
      <c r="Q296" s="422">
        <v>44512.12</v>
      </c>
      <c r="R296" s="422">
        <v>16793.52</v>
      </c>
      <c r="S296" s="422">
        <v>28996.2</v>
      </c>
      <c r="T296" s="422">
        <v>37855.35</v>
      </c>
      <c r="U296" s="422">
        <v>21747.15</v>
      </c>
      <c r="V296" s="422">
        <v>55498.05</v>
      </c>
      <c r="W296" s="422">
        <v>48051</v>
      </c>
      <c r="X296" s="422">
        <v>34794</v>
      </c>
      <c r="Y296" s="422">
        <v>1264986.0900000001</v>
      </c>
      <c r="Z296" s="422">
        <v>20367.900000000001</v>
      </c>
      <c r="AA296" s="422">
        <v>28445</v>
      </c>
      <c r="AB296" s="422">
        <v>77597.960000000006</v>
      </c>
      <c r="AC296" s="422">
        <v>7737.04</v>
      </c>
      <c r="AD296" s="422">
        <v>129936.76</v>
      </c>
      <c r="AE296" s="422">
        <v>44525.03</v>
      </c>
      <c r="AF296" s="422">
        <v>360227.48</v>
      </c>
      <c r="AG296" s="422">
        <v>243944.32000000001</v>
      </c>
      <c r="AH296" s="422">
        <v>585503.16948000004</v>
      </c>
      <c r="AI296" s="422">
        <v>1498284.6594799999</v>
      </c>
      <c r="AJ296" s="422">
        <v>244367.58</v>
      </c>
      <c r="AK296" s="422">
        <v>1253917.0794800001</v>
      </c>
      <c r="AL296" s="422">
        <v>1473847.8994799999</v>
      </c>
      <c r="AM296" s="422">
        <v>29185.75</v>
      </c>
      <c r="AN296" s="422">
        <v>29185.75</v>
      </c>
      <c r="AO296" s="422">
        <v>30575.55</v>
      </c>
      <c r="AP296" s="422">
        <v>30575.55</v>
      </c>
      <c r="AQ296" s="422">
        <v>0</v>
      </c>
      <c r="AR296" s="422">
        <v>0</v>
      </c>
      <c r="AS296" s="422">
        <v>0</v>
      </c>
      <c r="AT296" s="422">
        <v>0</v>
      </c>
      <c r="AU296" s="422">
        <v>0</v>
      </c>
      <c r="AV296" s="422">
        <v>111878.73</v>
      </c>
      <c r="AW296" s="422">
        <v>46683.88</v>
      </c>
      <c r="AX296" s="422">
        <v>17183.82</v>
      </c>
      <c r="AY296" s="422">
        <v>295269.03000000003</v>
      </c>
      <c r="AZ296" s="422">
        <v>3034103.09</v>
      </c>
      <c r="BA296" s="422">
        <v>112620.91</v>
      </c>
      <c r="BB296" s="422">
        <v>0</v>
      </c>
      <c r="BC296" s="422">
        <v>98330.9</v>
      </c>
    </row>
    <row r="297" spans="1:55">
      <c r="A297" s="425" t="s">
        <v>2831</v>
      </c>
      <c r="B297" s="425" t="s">
        <v>6304</v>
      </c>
      <c r="C297">
        <v>132.4</v>
      </c>
      <c r="D297" s="422">
        <v>1808045.37</v>
      </c>
      <c r="E297" s="422">
        <v>1649651.28</v>
      </c>
      <c r="F297" s="423">
        <v>0.91239484770230095</v>
      </c>
      <c r="G297">
        <v>3</v>
      </c>
      <c r="H297" s="422">
        <v>2367.13</v>
      </c>
      <c r="I297" s="422">
        <v>952720.38</v>
      </c>
      <c r="J297" s="422">
        <v>955087.51</v>
      </c>
      <c r="K297" s="424">
        <v>0.9</v>
      </c>
      <c r="L297" s="422">
        <v>424827.31</v>
      </c>
      <c r="M297" s="422">
        <v>84965.46</v>
      </c>
      <c r="N297" s="422">
        <v>42812.05</v>
      </c>
      <c r="O297" s="422">
        <v>18442.11</v>
      </c>
      <c r="P297" s="422">
        <v>14751.9</v>
      </c>
      <c r="Q297" s="422">
        <v>25733.57</v>
      </c>
      <c r="R297" s="422">
        <v>9844.4699999999993</v>
      </c>
      <c r="S297" s="422">
        <v>16817.79</v>
      </c>
      <c r="T297" s="422">
        <v>21198.99</v>
      </c>
      <c r="U297" s="422">
        <v>12468.36</v>
      </c>
      <c r="V297" s="422">
        <v>31078.9</v>
      </c>
      <c r="W297" s="422">
        <v>26908.560000000001</v>
      </c>
      <c r="X297" s="422">
        <v>20180.52</v>
      </c>
      <c r="Y297" s="422">
        <v>750029.99</v>
      </c>
      <c r="Z297" s="422">
        <v>11789.1</v>
      </c>
      <c r="AA297" s="422">
        <v>16550</v>
      </c>
      <c r="AB297" s="422">
        <v>45148.4</v>
      </c>
      <c r="AC297" s="422">
        <v>4501.6000000000004</v>
      </c>
      <c r="AD297" s="422">
        <v>37800.199999999997</v>
      </c>
      <c r="AE297" s="422">
        <v>25856.59</v>
      </c>
      <c r="AF297" s="422">
        <v>209589.2</v>
      </c>
      <c r="AG297" s="422">
        <v>141932.79999999999</v>
      </c>
      <c r="AH297" s="422">
        <v>360576.16320000001</v>
      </c>
      <c r="AI297" s="422">
        <v>853744.05319999997</v>
      </c>
      <c r="AJ297" s="422">
        <v>142179.06</v>
      </c>
      <c r="AK297" s="422">
        <v>711564.99320000003</v>
      </c>
      <c r="AL297" s="422">
        <v>839526.14320000005</v>
      </c>
      <c r="AM297" s="422">
        <v>28490.85</v>
      </c>
      <c r="AN297" s="422">
        <v>28490.85</v>
      </c>
      <c r="AO297" s="422">
        <v>29880.65</v>
      </c>
      <c r="AP297" s="422">
        <v>29880.65</v>
      </c>
      <c r="AQ297" s="422">
        <v>0</v>
      </c>
      <c r="AR297" s="422">
        <v>0</v>
      </c>
      <c r="AS297" s="422">
        <v>0</v>
      </c>
      <c r="AT297" s="422">
        <v>0</v>
      </c>
      <c r="AU297" s="422">
        <v>0</v>
      </c>
      <c r="AV297" s="422">
        <v>64625.599999999999</v>
      </c>
      <c r="AW297" s="422">
        <v>26966.46</v>
      </c>
      <c r="AX297" s="422">
        <v>10154.07</v>
      </c>
      <c r="AY297" s="422">
        <v>218489.13</v>
      </c>
      <c r="AZ297" s="422">
        <v>1808045.37</v>
      </c>
      <c r="BA297" s="422">
        <v>167987.71</v>
      </c>
      <c r="BB297" s="422">
        <v>0</v>
      </c>
      <c r="BC297" s="422">
        <v>75710.740000000005</v>
      </c>
    </row>
    <row r="298" spans="1:55">
      <c r="A298" s="425" t="s">
        <v>2184</v>
      </c>
      <c r="B298" s="425" t="s">
        <v>6305</v>
      </c>
      <c r="C298">
        <v>67.89</v>
      </c>
      <c r="D298" s="422">
        <v>948834.1</v>
      </c>
      <c r="E298" s="422">
        <v>786581.39</v>
      </c>
      <c r="F298" s="423">
        <v>0.82899780899527098</v>
      </c>
      <c r="G298">
        <v>2</v>
      </c>
      <c r="H298" s="422">
        <v>3157.74</v>
      </c>
      <c r="I298" s="422">
        <v>441219.71</v>
      </c>
      <c r="J298" s="422">
        <v>444377.45</v>
      </c>
      <c r="K298" s="424">
        <v>0.9</v>
      </c>
      <c r="L298" s="422">
        <v>218012.15</v>
      </c>
      <c r="M298" s="422">
        <v>43602.42</v>
      </c>
      <c r="N298" s="422">
        <v>21735.35</v>
      </c>
      <c r="O298" s="422">
        <v>9221.0499999999993</v>
      </c>
      <c r="P298" s="422">
        <v>7629.29</v>
      </c>
      <c r="Q298" s="422">
        <v>12519.03</v>
      </c>
      <c r="R298" s="422">
        <v>4632.6899999999996</v>
      </c>
      <c r="S298" s="422">
        <v>8408.89</v>
      </c>
      <c r="T298" s="422">
        <v>10599.49</v>
      </c>
      <c r="U298" s="422">
        <v>6089.2</v>
      </c>
      <c r="V298" s="422">
        <v>15539.45</v>
      </c>
      <c r="W298" s="422">
        <v>13454.28</v>
      </c>
      <c r="X298" s="422">
        <v>10090.26</v>
      </c>
      <c r="Y298" s="422">
        <v>381533.55</v>
      </c>
      <c r="Z298" s="422">
        <v>6042.6</v>
      </c>
      <c r="AA298" s="422">
        <v>8486.25</v>
      </c>
      <c r="AB298" s="422">
        <v>23150.49</v>
      </c>
      <c r="AC298" s="422">
        <v>2308.2600000000002</v>
      </c>
      <c r="AD298" s="422">
        <v>38765.19</v>
      </c>
      <c r="AE298" s="422">
        <v>12710.34</v>
      </c>
      <c r="AF298" s="422">
        <v>107469.87</v>
      </c>
      <c r="AG298" s="422">
        <v>72778.080000000002</v>
      </c>
      <c r="AH298" s="422">
        <v>185599.52262</v>
      </c>
      <c r="AI298" s="422">
        <v>457310.60262000002</v>
      </c>
      <c r="AJ298" s="422">
        <v>72904.350000000006</v>
      </c>
      <c r="AK298" s="422">
        <v>384406.25261999998</v>
      </c>
      <c r="AL298" s="422">
        <v>450020.16262000002</v>
      </c>
      <c r="AM298" s="422">
        <v>15982.67</v>
      </c>
      <c r="AN298" s="422">
        <v>15982.67</v>
      </c>
      <c r="AO298" s="422">
        <v>16677.57</v>
      </c>
      <c r="AP298" s="422">
        <v>16677.57</v>
      </c>
      <c r="AQ298" s="422">
        <v>0</v>
      </c>
      <c r="AR298" s="422">
        <v>0</v>
      </c>
      <c r="AS298" s="422">
        <v>0</v>
      </c>
      <c r="AT298" s="422">
        <v>0</v>
      </c>
      <c r="AU298" s="422">
        <v>0</v>
      </c>
      <c r="AV298" s="422">
        <v>33355.15</v>
      </c>
      <c r="AW298" s="422">
        <v>13918.17</v>
      </c>
      <c r="AX298" s="422">
        <v>4686.49</v>
      </c>
      <c r="AY298" s="422">
        <v>117280.29</v>
      </c>
      <c r="AZ298" s="422">
        <v>948834.1</v>
      </c>
      <c r="BA298" s="422">
        <v>52830.79</v>
      </c>
      <c r="BB298" s="422">
        <v>0</v>
      </c>
      <c r="BC298" s="422">
        <v>32438.33</v>
      </c>
    </row>
    <row r="299" spans="1:55">
      <c r="A299" s="425" t="s">
        <v>2591</v>
      </c>
      <c r="B299" s="425" t="s">
        <v>6306</v>
      </c>
      <c r="C299">
        <v>54</v>
      </c>
      <c r="D299" s="422">
        <v>711247.58</v>
      </c>
      <c r="E299" s="422">
        <v>822176.76</v>
      </c>
      <c r="F299" s="423">
        <v>1.1559642283774101</v>
      </c>
      <c r="G299">
        <v>4</v>
      </c>
      <c r="H299" s="422">
        <v>47.65</v>
      </c>
      <c r="I299" s="422">
        <v>260563.66</v>
      </c>
      <c r="J299" s="422">
        <v>260611.31</v>
      </c>
      <c r="K299" s="424">
        <v>0.9</v>
      </c>
      <c r="L299" s="422">
        <v>170589.57</v>
      </c>
      <c r="M299" s="422">
        <v>34117.910000000003</v>
      </c>
      <c r="N299" s="422">
        <v>17124.82</v>
      </c>
      <c r="O299" s="422">
        <v>7245.11</v>
      </c>
      <c r="P299" s="422">
        <v>5755.32</v>
      </c>
      <c r="Q299" s="422">
        <v>9737.02</v>
      </c>
      <c r="R299" s="422">
        <v>4053.6</v>
      </c>
      <c r="S299" s="422">
        <v>6669.12</v>
      </c>
      <c r="T299" s="422">
        <v>8328.17</v>
      </c>
      <c r="U299" s="422">
        <v>5219.3100000000004</v>
      </c>
      <c r="V299" s="422">
        <v>12209.57</v>
      </c>
      <c r="W299" s="422">
        <v>10571.22</v>
      </c>
      <c r="X299" s="422">
        <v>8002.62</v>
      </c>
      <c r="Y299" s="422">
        <v>299623.36</v>
      </c>
      <c r="Z299" s="422">
        <v>4860</v>
      </c>
      <c r="AA299" s="422">
        <v>6750</v>
      </c>
      <c r="AB299" s="422">
        <v>18414</v>
      </c>
      <c r="AC299" s="422">
        <v>1836</v>
      </c>
      <c r="AD299" s="422">
        <v>15417</v>
      </c>
      <c r="AE299" s="422">
        <v>9990</v>
      </c>
      <c r="AF299" s="422">
        <v>85482</v>
      </c>
      <c r="AG299" s="422">
        <v>57888</v>
      </c>
      <c r="AH299" s="422">
        <v>140710.92300000001</v>
      </c>
      <c r="AI299" s="422">
        <v>341347.92300000001</v>
      </c>
      <c r="AJ299" s="422">
        <v>57988.44</v>
      </c>
      <c r="AK299" s="422">
        <v>283359.48300000001</v>
      </c>
      <c r="AL299" s="422">
        <v>335549.07299999997</v>
      </c>
      <c r="AM299" s="422">
        <v>8338.7800000000007</v>
      </c>
      <c r="AN299" s="422">
        <v>8338.7800000000007</v>
      </c>
      <c r="AO299" s="422">
        <v>9033.68</v>
      </c>
      <c r="AP299" s="422">
        <v>9033.68</v>
      </c>
      <c r="AQ299" s="422">
        <v>0</v>
      </c>
      <c r="AR299" s="422">
        <v>0</v>
      </c>
      <c r="AS299" s="422">
        <v>0</v>
      </c>
      <c r="AT299" s="422">
        <v>0</v>
      </c>
      <c r="AU299" s="422">
        <v>0</v>
      </c>
      <c r="AV299" s="422">
        <v>26406.16</v>
      </c>
      <c r="AW299" s="422">
        <v>11018.55</v>
      </c>
      <c r="AX299" s="422">
        <v>3905.41</v>
      </c>
      <c r="AY299" s="422">
        <v>76075.039999999994</v>
      </c>
      <c r="AZ299" s="422">
        <v>711247.58</v>
      </c>
      <c r="BA299" s="422">
        <v>24898.49</v>
      </c>
      <c r="BB299" s="422">
        <v>0</v>
      </c>
      <c r="BC299" s="422">
        <v>26623.16</v>
      </c>
    </row>
    <row r="300" spans="1:55">
      <c r="A300" s="425" t="s">
        <v>3255</v>
      </c>
      <c r="B300" s="425" t="s">
        <v>6307</v>
      </c>
      <c r="C300">
        <v>268.5</v>
      </c>
      <c r="D300" s="422">
        <v>3645158.03</v>
      </c>
      <c r="E300" s="422">
        <v>2561042.4700000002</v>
      </c>
      <c r="F300" s="423">
        <v>0.70258750071255505</v>
      </c>
      <c r="G300">
        <v>1</v>
      </c>
      <c r="H300" s="422">
        <v>98385.57</v>
      </c>
      <c r="I300" s="422">
        <v>1940709.83</v>
      </c>
      <c r="J300" s="422">
        <v>2039095.4</v>
      </c>
      <c r="K300" s="424">
        <v>0.9</v>
      </c>
      <c r="L300" s="422">
        <v>844385.45</v>
      </c>
      <c r="M300" s="422">
        <v>168877.08</v>
      </c>
      <c r="N300" s="422">
        <v>88258.69</v>
      </c>
      <c r="O300" s="422">
        <v>38860.17</v>
      </c>
      <c r="P300" s="422">
        <v>28763.75</v>
      </c>
      <c r="Q300" s="422">
        <v>50076.14</v>
      </c>
      <c r="R300" s="422">
        <v>20268.04</v>
      </c>
      <c r="S300" s="422">
        <v>34505.47</v>
      </c>
      <c r="T300" s="422">
        <v>44669.31</v>
      </c>
      <c r="U300" s="422">
        <v>25806.61</v>
      </c>
      <c r="V300" s="422">
        <v>65487.69</v>
      </c>
      <c r="W300" s="422">
        <v>56700.18</v>
      </c>
      <c r="X300" s="422">
        <v>41404.86</v>
      </c>
      <c r="Y300" s="422">
        <v>1508063.44</v>
      </c>
      <c r="Z300" s="422">
        <v>23760</v>
      </c>
      <c r="AA300" s="422">
        <v>33562.5</v>
      </c>
      <c r="AB300" s="422">
        <v>91558.5</v>
      </c>
      <c r="AC300" s="422">
        <v>9129</v>
      </c>
      <c r="AD300" s="422">
        <v>153313.5</v>
      </c>
      <c r="AE300" s="422">
        <v>49296</v>
      </c>
      <c r="AF300" s="422">
        <v>425035.5</v>
      </c>
      <c r="AG300" s="422">
        <v>287832</v>
      </c>
      <c r="AH300" s="422">
        <v>707809.67099999997</v>
      </c>
      <c r="AI300" s="422">
        <v>1781296.6710000001</v>
      </c>
      <c r="AJ300" s="422">
        <v>288331.40999999997</v>
      </c>
      <c r="AK300" s="422">
        <v>1492965.2609999999</v>
      </c>
      <c r="AL300" s="422">
        <v>1752463.5209999999</v>
      </c>
      <c r="AM300" s="422">
        <v>43083.73</v>
      </c>
      <c r="AN300" s="422">
        <v>43083.73</v>
      </c>
      <c r="AO300" s="422">
        <v>45168.43</v>
      </c>
      <c r="AP300" s="422">
        <v>45168.43</v>
      </c>
      <c r="AQ300" s="422">
        <v>0</v>
      </c>
      <c r="AR300" s="422">
        <v>0</v>
      </c>
      <c r="AS300" s="422">
        <v>0</v>
      </c>
      <c r="AT300" s="422">
        <v>0</v>
      </c>
      <c r="AU300" s="422">
        <v>694.89</v>
      </c>
      <c r="AV300" s="422">
        <v>132030.81</v>
      </c>
      <c r="AW300" s="422">
        <v>55092.78</v>
      </c>
      <c r="AX300" s="422">
        <v>20308.150000000001</v>
      </c>
      <c r="AY300" s="422">
        <v>384630.95</v>
      </c>
      <c r="AZ300" s="422">
        <v>3645158.03</v>
      </c>
      <c r="BA300" s="422">
        <v>238768.4</v>
      </c>
      <c r="BB300" s="422">
        <v>56.13</v>
      </c>
      <c r="BC300" s="422">
        <v>140764.72</v>
      </c>
    </row>
    <row r="301" spans="1:55">
      <c r="A301" s="425" t="s">
        <v>2676</v>
      </c>
      <c r="B301" s="425" t="s">
        <v>6308</v>
      </c>
      <c r="C301">
        <v>1242.1300000000001</v>
      </c>
      <c r="D301" s="422">
        <v>18781243.379999999</v>
      </c>
      <c r="E301" s="422">
        <v>14603022.210000001</v>
      </c>
      <c r="F301" s="423">
        <v>0.77753223865628895</v>
      </c>
      <c r="G301">
        <v>2</v>
      </c>
      <c r="H301" s="422">
        <v>124391.55</v>
      </c>
      <c r="I301" s="422">
        <v>9473107.3399999999</v>
      </c>
      <c r="J301" s="422">
        <v>9597498.8900000006</v>
      </c>
      <c r="K301" s="424">
        <v>0.9</v>
      </c>
      <c r="L301" s="422">
        <v>4253542.32</v>
      </c>
      <c r="M301" s="422">
        <v>850708.45</v>
      </c>
      <c r="N301" s="422">
        <v>408361.14</v>
      </c>
      <c r="O301" s="422">
        <v>181127.92</v>
      </c>
      <c r="P301" s="422">
        <v>155149.74</v>
      </c>
      <c r="Q301" s="422">
        <v>238557.18</v>
      </c>
      <c r="R301" s="422">
        <v>94970.26</v>
      </c>
      <c r="S301" s="422">
        <v>159769.06</v>
      </c>
      <c r="T301" s="422">
        <v>208204.42</v>
      </c>
      <c r="U301" s="422">
        <v>119754.3</v>
      </c>
      <c r="V301" s="422">
        <v>305239.27</v>
      </c>
      <c r="W301" s="422">
        <v>264280.5</v>
      </c>
      <c r="X301" s="422">
        <v>191714.94</v>
      </c>
      <c r="Y301" s="422">
        <v>7431379.5</v>
      </c>
      <c r="Z301" s="422">
        <v>109707.3</v>
      </c>
      <c r="AA301" s="422">
        <v>155266.25</v>
      </c>
      <c r="AB301" s="422">
        <v>423566.33</v>
      </c>
      <c r="AC301" s="422">
        <v>42232.42</v>
      </c>
      <c r="AD301" s="422">
        <v>709256.23</v>
      </c>
      <c r="AE301" s="422">
        <v>231662.17</v>
      </c>
      <c r="AF301" s="422">
        <v>1966291.79</v>
      </c>
      <c r="AG301" s="422">
        <v>1331563.3600000001</v>
      </c>
      <c r="AH301" s="422">
        <v>3747605.3795400001</v>
      </c>
      <c r="AI301" s="422">
        <v>8717151.2295399997</v>
      </c>
      <c r="AJ301" s="422">
        <v>1333873.72</v>
      </c>
      <c r="AK301" s="422">
        <v>7383277.50954</v>
      </c>
      <c r="AL301" s="422">
        <v>8583763.8495400008</v>
      </c>
      <c r="AM301" s="422">
        <v>425278.18</v>
      </c>
      <c r="AN301" s="422">
        <v>425278.18</v>
      </c>
      <c r="AO301" s="422">
        <v>443345.56</v>
      </c>
      <c r="AP301" s="422">
        <v>443345.56</v>
      </c>
      <c r="AQ301" s="422">
        <v>12508.18</v>
      </c>
      <c r="AR301" s="422">
        <v>12508.18</v>
      </c>
      <c r="AS301" s="422">
        <v>12508.18</v>
      </c>
      <c r="AT301" s="422">
        <v>12508.18</v>
      </c>
      <c r="AU301" s="422">
        <v>15287.77</v>
      </c>
      <c r="AV301" s="422">
        <v>611511.12</v>
      </c>
      <c r="AW301" s="422">
        <v>255166.56</v>
      </c>
      <c r="AX301" s="422">
        <v>96854.29</v>
      </c>
      <c r="AY301" s="422">
        <v>2766099.94</v>
      </c>
      <c r="AZ301" s="422">
        <v>18781243.379999999</v>
      </c>
      <c r="BA301" s="422">
        <v>2918873.26</v>
      </c>
      <c r="BB301" s="422">
        <v>20009.45</v>
      </c>
      <c r="BC301" s="422">
        <v>723749.81</v>
      </c>
    </row>
    <row r="302" spans="1:55">
      <c r="A302" s="425" t="s">
        <v>1555</v>
      </c>
      <c r="B302" s="425" t="s">
        <v>6309</v>
      </c>
      <c r="C302">
        <v>145.13</v>
      </c>
      <c r="D302" s="422">
        <v>2206594.0699999998</v>
      </c>
      <c r="E302" s="422">
        <v>1719993.73</v>
      </c>
      <c r="F302" s="423">
        <v>0.77947899588074199</v>
      </c>
      <c r="G302">
        <v>2</v>
      </c>
      <c r="H302" s="422">
        <v>14178.44</v>
      </c>
      <c r="I302" s="422">
        <v>931340.81</v>
      </c>
      <c r="J302" s="422">
        <v>945519.25</v>
      </c>
      <c r="K302" s="424">
        <v>0.9</v>
      </c>
      <c r="L302" s="422">
        <v>504523.6</v>
      </c>
      <c r="M302" s="422">
        <v>100904.71</v>
      </c>
      <c r="N302" s="422">
        <v>46763.93</v>
      </c>
      <c r="O302" s="422">
        <v>21076.7</v>
      </c>
      <c r="P302" s="422">
        <v>18311.490000000002</v>
      </c>
      <c r="Q302" s="422">
        <v>27124.57</v>
      </c>
      <c r="R302" s="422">
        <v>10423.56</v>
      </c>
      <c r="S302" s="422">
        <v>18557.560000000001</v>
      </c>
      <c r="T302" s="422">
        <v>24227.42</v>
      </c>
      <c r="U302" s="422">
        <v>13628.21</v>
      </c>
      <c r="V302" s="422">
        <v>35518.75</v>
      </c>
      <c r="W302" s="422">
        <v>30752.639999999999</v>
      </c>
      <c r="X302" s="422">
        <v>22268.16</v>
      </c>
      <c r="Y302" s="422">
        <v>874081.3</v>
      </c>
      <c r="Z302" s="422">
        <v>12881.7</v>
      </c>
      <c r="AA302" s="422">
        <v>18141.25</v>
      </c>
      <c r="AB302" s="422">
        <v>49489.33</v>
      </c>
      <c r="AC302" s="422">
        <v>4934.42</v>
      </c>
      <c r="AD302" s="422">
        <v>82869.23</v>
      </c>
      <c r="AE302" s="422">
        <v>26703.93</v>
      </c>
      <c r="AF302" s="422">
        <v>229740.79</v>
      </c>
      <c r="AG302" s="422">
        <v>155579.35999999999</v>
      </c>
      <c r="AH302" s="422">
        <v>440947.96853999997</v>
      </c>
      <c r="AI302" s="422">
        <v>1021287.97854</v>
      </c>
      <c r="AJ302" s="422">
        <v>155849.29999999999</v>
      </c>
      <c r="AK302" s="422">
        <v>865438.67853999999</v>
      </c>
      <c r="AL302" s="422">
        <v>1005703.04854</v>
      </c>
      <c r="AM302" s="422">
        <v>52812.32</v>
      </c>
      <c r="AN302" s="422">
        <v>52812.32</v>
      </c>
      <c r="AO302" s="422">
        <v>54897.02</v>
      </c>
      <c r="AP302" s="422">
        <v>54897.02</v>
      </c>
      <c r="AQ302" s="422">
        <v>0</v>
      </c>
      <c r="AR302" s="422">
        <v>0</v>
      </c>
      <c r="AS302" s="422">
        <v>0</v>
      </c>
      <c r="AT302" s="422">
        <v>0</v>
      </c>
      <c r="AU302" s="422">
        <v>0</v>
      </c>
      <c r="AV302" s="422">
        <v>70879.69</v>
      </c>
      <c r="AW302" s="422">
        <v>29576.12</v>
      </c>
      <c r="AX302" s="422">
        <v>10935.16</v>
      </c>
      <c r="AY302" s="422">
        <v>326809.65000000002</v>
      </c>
      <c r="AZ302" s="422">
        <v>2206594.0699999998</v>
      </c>
      <c r="BA302" s="422">
        <v>199562.98</v>
      </c>
      <c r="BB302" s="422">
        <v>0</v>
      </c>
      <c r="BC302" s="422">
        <v>84365.42</v>
      </c>
    </row>
    <row r="303" spans="1:55">
      <c r="A303" s="425" t="s">
        <v>2067</v>
      </c>
      <c r="B303" s="425" t="s">
        <v>6310</v>
      </c>
      <c r="C303">
        <v>47.96</v>
      </c>
      <c r="D303" s="422">
        <v>621091.49</v>
      </c>
      <c r="E303" s="422">
        <v>718150.17</v>
      </c>
      <c r="F303" s="423">
        <v>1.1562711477499099</v>
      </c>
      <c r="G303">
        <v>4</v>
      </c>
      <c r="H303" s="422">
        <v>41.61</v>
      </c>
      <c r="I303" s="422">
        <v>378424.41</v>
      </c>
      <c r="J303" s="422">
        <v>378466.02</v>
      </c>
      <c r="K303" s="424">
        <v>0.9</v>
      </c>
      <c r="L303" s="422">
        <v>148195.57</v>
      </c>
      <c r="M303" s="422">
        <v>29639.11</v>
      </c>
      <c r="N303" s="422">
        <v>15148.88</v>
      </c>
      <c r="O303" s="422">
        <v>5927.82</v>
      </c>
      <c r="P303" s="422">
        <v>5023.8100000000004</v>
      </c>
      <c r="Q303" s="422">
        <v>8346.02</v>
      </c>
      <c r="R303" s="422">
        <v>3474.52</v>
      </c>
      <c r="S303" s="422">
        <v>5799.24</v>
      </c>
      <c r="T303" s="422">
        <v>6813.96</v>
      </c>
      <c r="U303" s="422">
        <v>4349.43</v>
      </c>
      <c r="V303" s="422">
        <v>9989.64</v>
      </c>
      <c r="W303" s="422">
        <v>8649.18</v>
      </c>
      <c r="X303" s="422">
        <v>6958.8</v>
      </c>
      <c r="Y303" s="422">
        <v>258315.98</v>
      </c>
      <c r="Z303" s="422">
        <v>4226.3999999999996</v>
      </c>
      <c r="AA303" s="422">
        <v>5995</v>
      </c>
      <c r="AB303" s="422">
        <v>16354.36</v>
      </c>
      <c r="AC303" s="422">
        <v>1630.64</v>
      </c>
      <c r="AD303" s="422">
        <v>13692.58</v>
      </c>
      <c r="AE303" s="422">
        <v>9231.2800000000007</v>
      </c>
      <c r="AF303" s="422">
        <v>75920.679999999993</v>
      </c>
      <c r="AG303" s="422">
        <v>51413.120000000003</v>
      </c>
      <c r="AH303" s="422">
        <v>122276.48568</v>
      </c>
      <c r="AI303" s="422">
        <v>300740.54567999998</v>
      </c>
      <c r="AJ303" s="422">
        <v>51502.32</v>
      </c>
      <c r="AK303" s="422">
        <v>249238.22568</v>
      </c>
      <c r="AL303" s="422">
        <v>295590.30567999999</v>
      </c>
      <c r="AM303" s="422">
        <v>7643.88</v>
      </c>
      <c r="AN303" s="422">
        <v>7643.88</v>
      </c>
      <c r="AO303" s="422">
        <v>7643.88</v>
      </c>
      <c r="AP303" s="422">
        <v>7643.88</v>
      </c>
      <c r="AQ303" s="422">
        <v>0</v>
      </c>
      <c r="AR303" s="422">
        <v>0</v>
      </c>
      <c r="AS303" s="422">
        <v>0</v>
      </c>
      <c r="AT303" s="422">
        <v>0</v>
      </c>
      <c r="AU303" s="422">
        <v>0</v>
      </c>
      <c r="AV303" s="422">
        <v>23626.560000000001</v>
      </c>
      <c r="AW303" s="422">
        <v>9858.7000000000007</v>
      </c>
      <c r="AX303" s="422">
        <v>3124.33</v>
      </c>
      <c r="AY303" s="422">
        <v>67185.11</v>
      </c>
      <c r="AZ303" s="422">
        <v>621091.49</v>
      </c>
      <c r="BA303" s="422">
        <v>24165.1</v>
      </c>
      <c r="BB303" s="422">
        <v>0</v>
      </c>
      <c r="BC303" s="422">
        <v>24759.200000000001</v>
      </c>
    </row>
    <row r="304" spans="1:55">
      <c r="A304" s="425" t="s">
        <v>3207</v>
      </c>
      <c r="B304" s="425" t="s">
        <v>6311</v>
      </c>
      <c r="C304">
        <v>215.25</v>
      </c>
      <c r="D304" s="422">
        <v>2977967.92</v>
      </c>
      <c r="E304" s="422">
        <v>2269618.2200000002</v>
      </c>
      <c r="F304" s="423">
        <v>0.76213655787131496</v>
      </c>
      <c r="G304">
        <v>2</v>
      </c>
      <c r="H304" s="422">
        <v>22559.09</v>
      </c>
      <c r="I304" s="422">
        <v>1501319.72</v>
      </c>
      <c r="J304" s="422">
        <v>1523878.81</v>
      </c>
      <c r="K304" s="424">
        <v>0.9</v>
      </c>
      <c r="L304" s="422">
        <v>690920.7</v>
      </c>
      <c r="M304" s="422">
        <v>138184.13</v>
      </c>
      <c r="N304" s="422">
        <v>70475.22</v>
      </c>
      <c r="O304" s="422">
        <v>30956.400000000001</v>
      </c>
      <c r="P304" s="422">
        <v>23705.48</v>
      </c>
      <c r="Q304" s="422">
        <v>41034.61</v>
      </c>
      <c r="R304" s="422">
        <v>16214.43</v>
      </c>
      <c r="S304" s="422">
        <v>27546.39</v>
      </c>
      <c r="T304" s="422">
        <v>35584.019999999997</v>
      </c>
      <c r="U304" s="422">
        <v>20297.34</v>
      </c>
      <c r="V304" s="422">
        <v>52168.160000000003</v>
      </c>
      <c r="W304" s="422">
        <v>45167.94</v>
      </c>
      <c r="X304" s="422">
        <v>33054.300000000003</v>
      </c>
      <c r="Y304" s="422">
        <v>1225309.1200000001</v>
      </c>
      <c r="Z304" s="422">
        <v>19215</v>
      </c>
      <c r="AA304" s="422">
        <v>26906.25</v>
      </c>
      <c r="AB304" s="422">
        <v>73400.25</v>
      </c>
      <c r="AC304" s="422">
        <v>7318.5</v>
      </c>
      <c r="AD304" s="422">
        <v>122907.75</v>
      </c>
      <c r="AE304" s="422">
        <v>40821.5</v>
      </c>
      <c r="AF304" s="422">
        <v>340740.75</v>
      </c>
      <c r="AG304" s="422">
        <v>230748</v>
      </c>
      <c r="AH304" s="422">
        <v>580838.20050000004</v>
      </c>
      <c r="AI304" s="422">
        <v>1442896.2005</v>
      </c>
      <c r="AJ304" s="422">
        <v>231148.36</v>
      </c>
      <c r="AK304" s="422">
        <v>1211747.8404999999</v>
      </c>
      <c r="AL304" s="422">
        <v>1419781.3605</v>
      </c>
      <c r="AM304" s="422">
        <v>40999.040000000001</v>
      </c>
      <c r="AN304" s="422">
        <v>40999.040000000001</v>
      </c>
      <c r="AO304" s="422">
        <v>42388.83</v>
      </c>
      <c r="AP304" s="422">
        <v>42388.83</v>
      </c>
      <c r="AQ304" s="422">
        <v>0</v>
      </c>
      <c r="AR304" s="422">
        <v>0</v>
      </c>
      <c r="AS304" s="422">
        <v>0</v>
      </c>
      <c r="AT304" s="422">
        <v>0</v>
      </c>
      <c r="AU304" s="422">
        <v>0</v>
      </c>
      <c r="AV304" s="422">
        <v>105624.64</v>
      </c>
      <c r="AW304" s="422">
        <v>44074.22</v>
      </c>
      <c r="AX304" s="422">
        <v>16402.740000000002</v>
      </c>
      <c r="AY304" s="422">
        <v>332877.34000000003</v>
      </c>
      <c r="AZ304" s="422">
        <v>2977967.92</v>
      </c>
      <c r="BA304" s="422">
        <v>191565.5</v>
      </c>
      <c r="BB304" s="422">
        <v>0</v>
      </c>
      <c r="BC304" s="422">
        <v>110439.28</v>
      </c>
    </row>
    <row r="305" spans="1:55">
      <c r="A305" s="425" t="s">
        <v>2682</v>
      </c>
      <c r="B305" s="425" t="s">
        <v>6312</v>
      </c>
      <c r="C305">
        <v>1169.99</v>
      </c>
      <c r="D305" s="422">
        <v>18621448.260000002</v>
      </c>
      <c r="E305" s="422">
        <v>13001872.710000001</v>
      </c>
      <c r="F305" s="423">
        <v>0.69822027419471999</v>
      </c>
      <c r="G305">
        <v>1</v>
      </c>
      <c r="H305" s="422">
        <v>511728.05</v>
      </c>
      <c r="I305" s="422">
        <v>6672993.7800000003</v>
      </c>
      <c r="J305" s="422">
        <v>7184721.8300000001</v>
      </c>
      <c r="K305" s="424">
        <v>0.9</v>
      </c>
      <c r="L305" s="422">
        <v>3959575.4</v>
      </c>
      <c r="M305" s="422">
        <v>1319726.47</v>
      </c>
      <c r="N305" s="422">
        <v>445461.76000000001</v>
      </c>
      <c r="O305" s="422">
        <v>147978.73000000001</v>
      </c>
      <c r="P305" s="422">
        <v>133046.79</v>
      </c>
      <c r="Q305" s="422">
        <v>377614.33</v>
      </c>
      <c r="R305" s="422">
        <v>89758.48</v>
      </c>
      <c r="S305" s="422">
        <v>169337.8</v>
      </c>
      <c r="T305" s="422">
        <v>146878.75</v>
      </c>
      <c r="U305" s="422">
        <v>112795.21</v>
      </c>
      <c r="V305" s="422">
        <v>215332.43</v>
      </c>
      <c r="W305" s="422">
        <v>186437.88</v>
      </c>
      <c r="X305" s="422">
        <v>203196.96</v>
      </c>
      <c r="Y305" s="422">
        <v>7507140.9900000002</v>
      </c>
      <c r="Z305" s="422">
        <v>105299.1</v>
      </c>
      <c r="AA305" s="422">
        <v>146248.75</v>
      </c>
      <c r="AB305" s="422">
        <v>398966.59</v>
      </c>
      <c r="AC305" s="422">
        <v>39779.660000000003</v>
      </c>
      <c r="AD305" s="422">
        <v>668064.29</v>
      </c>
      <c r="AE305" s="422">
        <v>1164140.05</v>
      </c>
      <c r="AF305" s="422">
        <v>1852094.17</v>
      </c>
      <c r="AG305" s="422">
        <v>1254229.28</v>
      </c>
      <c r="AH305" s="422">
        <v>3528996.2614199999</v>
      </c>
      <c r="AI305" s="422">
        <v>9157818.1514199991</v>
      </c>
      <c r="AJ305" s="422">
        <v>1256405.46</v>
      </c>
      <c r="AK305" s="422">
        <v>7901412.69142</v>
      </c>
      <c r="AL305" s="422">
        <v>9032177.6014200002</v>
      </c>
      <c r="AM305" s="422">
        <v>284213.69</v>
      </c>
      <c r="AN305" s="422">
        <v>284213.69</v>
      </c>
      <c r="AO305" s="422">
        <v>296026.96999999997</v>
      </c>
      <c r="AP305" s="422">
        <v>296026.96999999997</v>
      </c>
      <c r="AQ305" s="422">
        <v>2779.59</v>
      </c>
      <c r="AR305" s="422">
        <v>2779.59</v>
      </c>
      <c r="AS305" s="422">
        <v>2779.59</v>
      </c>
      <c r="AT305" s="422">
        <v>2779.59</v>
      </c>
      <c r="AU305" s="422">
        <v>3474.49</v>
      </c>
      <c r="AV305" s="422">
        <v>576071.27</v>
      </c>
      <c r="AW305" s="422">
        <v>240378.49</v>
      </c>
      <c r="AX305" s="422">
        <v>90605.62</v>
      </c>
      <c r="AY305" s="422">
        <v>2082129.55</v>
      </c>
      <c r="AZ305" s="422">
        <v>18621448.260000002</v>
      </c>
      <c r="BA305" s="422">
        <v>1321109.76</v>
      </c>
      <c r="BB305" s="422">
        <v>1907.91</v>
      </c>
      <c r="BC305" s="422">
        <v>639809.56000000006</v>
      </c>
    </row>
    <row r="306" spans="1:55">
      <c r="A306" s="425" t="s">
        <v>3488</v>
      </c>
      <c r="B306" s="425" t="s">
        <v>6313</v>
      </c>
      <c r="C306">
        <v>497</v>
      </c>
      <c r="D306" s="422">
        <v>6955915.6799999997</v>
      </c>
      <c r="E306" s="422">
        <v>4938391.79</v>
      </c>
      <c r="F306" s="423">
        <v>0.70995567186058794</v>
      </c>
      <c r="G306">
        <v>1</v>
      </c>
      <c r="H306" s="422">
        <v>167912.12</v>
      </c>
      <c r="I306" s="422">
        <v>3228151.69</v>
      </c>
      <c r="J306" s="422">
        <v>3396063.81</v>
      </c>
      <c r="K306" s="424">
        <v>0.9</v>
      </c>
      <c r="L306" s="422">
        <v>1563656.34</v>
      </c>
      <c r="M306" s="422">
        <v>387363.04</v>
      </c>
      <c r="N306" s="422">
        <v>172299.63</v>
      </c>
      <c r="O306" s="422">
        <v>68780.34</v>
      </c>
      <c r="P306" s="422">
        <v>52058.41</v>
      </c>
      <c r="Q306" s="422">
        <v>119083.8</v>
      </c>
      <c r="R306" s="422">
        <v>37640.65</v>
      </c>
      <c r="S306" s="422">
        <v>66691.259999999995</v>
      </c>
      <c r="T306" s="422">
        <v>75710.7</v>
      </c>
      <c r="U306" s="422">
        <v>47843.73</v>
      </c>
      <c r="V306" s="422">
        <v>110996.1</v>
      </c>
      <c r="W306" s="422">
        <v>96102</v>
      </c>
      <c r="X306" s="422">
        <v>80026.2</v>
      </c>
      <c r="Y306" s="422">
        <v>2878252.2</v>
      </c>
      <c r="Z306" s="422">
        <v>44460</v>
      </c>
      <c r="AA306" s="422">
        <v>62125</v>
      </c>
      <c r="AB306" s="422">
        <v>169477</v>
      </c>
      <c r="AC306" s="422">
        <v>16898</v>
      </c>
      <c r="AD306" s="422">
        <v>283787</v>
      </c>
      <c r="AE306" s="422">
        <v>233879</v>
      </c>
      <c r="AF306" s="422">
        <v>786751</v>
      </c>
      <c r="AG306" s="422">
        <v>532784</v>
      </c>
      <c r="AH306" s="422">
        <v>1326851.172</v>
      </c>
      <c r="AI306" s="422">
        <v>3457012.1719999998</v>
      </c>
      <c r="AJ306" s="422">
        <v>533708.42000000004</v>
      </c>
      <c r="AK306" s="422">
        <v>2923303.7519999999</v>
      </c>
      <c r="AL306" s="422">
        <v>3403641.3220000002</v>
      </c>
      <c r="AM306" s="422">
        <v>70879.69</v>
      </c>
      <c r="AN306" s="422">
        <v>70879.69</v>
      </c>
      <c r="AO306" s="422">
        <v>73659.289999999994</v>
      </c>
      <c r="AP306" s="422">
        <v>73659.289999999994</v>
      </c>
      <c r="AQ306" s="422">
        <v>0</v>
      </c>
      <c r="AR306" s="422">
        <v>0</v>
      </c>
      <c r="AS306" s="422">
        <v>0</v>
      </c>
      <c r="AT306" s="422">
        <v>0</v>
      </c>
      <c r="AU306" s="422">
        <v>0</v>
      </c>
      <c r="AV306" s="422">
        <v>244604.44</v>
      </c>
      <c r="AW306" s="422">
        <v>102066.62</v>
      </c>
      <c r="AX306" s="422">
        <v>38273.06</v>
      </c>
      <c r="AY306" s="422">
        <v>674022.08</v>
      </c>
      <c r="AZ306" s="422">
        <v>6955915.6799999997</v>
      </c>
      <c r="BA306" s="422">
        <v>245984.07</v>
      </c>
      <c r="BB306" s="422">
        <v>0</v>
      </c>
      <c r="BC306" s="422">
        <v>230442.27</v>
      </c>
    </row>
    <row r="307" spans="1:55">
      <c r="A307" s="425" t="s">
        <v>1586</v>
      </c>
      <c r="B307" s="425" t="s">
        <v>6314</v>
      </c>
      <c r="C307">
        <v>367.71</v>
      </c>
      <c r="D307" s="422">
        <v>5266312.7699999996</v>
      </c>
      <c r="E307" s="422">
        <v>3901020.58</v>
      </c>
      <c r="F307" s="423">
        <v>0.74074988523706697</v>
      </c>
      <c r="G307">
        <v>1</v>
      </c>
      <c r="H307" s="422">
        <v>71792.47</v>
      </c>
      <c r="I307" s="422">
        <v>2790274.47</v>
      </c>
      <c r="J307" s="422">
        <v>2862066.94</v>
      </c>
      <c r="K307" s="424">
        <v>0.9</v>
      </c>
      <c r="L307" s="422">
        <v>1185533.81</v>
      </c>
      <c r="M307" s="422">
        <v>293029.74</v>
      </c>
      <c r="N307" s="422">
        <v>126433.94</v>
      </c>
      <c r="O307" s="422">
        <v>50926.6</v>
      </c>
      <c r="P307" s="422">
        <v>39958.11</v>
      </c>
      <c r="Q307" s="422">
        <v>87028.43</v>
      </c>
      <c r="R307" s="422">
        <v>27217.08</v>
      </c>
      <c r="S307" s="422">
        <v>49003.57</v>
      </c>
      <c r="T307" s="422">
        <v>56025.91</v>
      </c>
      <c r="U307" s="422">
        <v>35085.4</v>
      </c>
      <c r="V307" s="422">
        <v>82137.11</v>
      </c>
      <c r="W307" s="422">
        <v>71115.48</v>
      </c>
      <c r="X307" s="422">
        <v>58801.86</v>
      </c>
      <c r="Y307" s="422">
        <v>2162297.04</v>
      </c>
      <c r="Z307" s="422">
        <v>32967</v>
      </c>
      <c r="AA307" s="422">
        <v>45963.75</v>
      </c>
      <c r="AB307" s="422">
        <v>125389.11</v>
      </c>
      <c r="AC307" s="422">
        <v>12502.14</v>
      </c>
      <c r="AD307" s="422">
        <v>209962.41</v>
      </c>
      <c r="AE307" s="422">
        <v>172430.06</v>
      </c>
      <c r="AF307" s="422">
        <v>582084.93000000005</v>
      </c>
      <c r="AG307" s="422">
        <v>394185.12</v>
      </c>
      <c r="AH307" s="422">
        <v>1011434.79918</v>
      </c>
      <c r="AI307" s="422">
        <v>2586919.3191800001</v>
      </c>
      <c r="AJ307" s="422">
        <v>394869.06</v>
      </c>
      <c r="AK307" s="422">
        <v>2192050.2591800001</v>
      </c>
      <c r="AL307" s="422">
        <v>2547432.40918</v>
      </c>
      <c r="AM307" s="422">
        <v>66710.3</v>
      </c>
      <c r="AN307" s="422">
        <v>66710.3</v>
      </c>
      <c r="AO307" s="422">
        <v>69489.899999999994</v>
      </c>
      <c r="AP307" s="422">
        <v>69489.899999999994</v>
      </c>
      <c r="AQ307" s="422">
        <v>0</v>
      </c>
      <c r="AR307" s="422">
        <v>0</v>
      </c>
      <c r="AS307" s="422">
        <v>0</v>
      </c>
      <c r="AT307" s="422">
        <v>0</v>
      </c>
      <c r="AU307" s="422">
        <v>0</v>
      </c>
      <c r="AV307" s="422">
        <v>180673.74</v>
      </c>
      <c r="AW307" s="422">
        <v>75390.12</v>
      </c>
      <c r="AX307" s="422">
        <v>28118.98</v>
      </c>
      <c r="AY307" s="422">
        <v>556583.24</v>
      </c>
      <c r="AZ307" s="422">
        <v>5266312.7699999996</v>
      </c>
      <c r="BA307" s="422">
        <v>311880.28000000003</v>
      </c>
      <c r="BB307" s="422">
        <v>0</v>
      </c>
      <c r="BC307" s="422">
        <v>156288.79999999999</v>
      </c>
    </row>
    <row r="308" spans="1:55">
      <c r="A308" s="425" t="s">
        <v>2980</v>
      </c>
      <c r="B308" s="425" t="s">
        <v>6315</v>
      </c>
      <c r="C308">
        <v>204.88</v>
      </c>
      <c r="D308" s="422">
        <v>2739748.13</v>
      </c>
      <c r="E308" s="422">
        <v>2175137.71</v>
      </c>
      <c r="F308" s="423">
        <v>0.79391885924929895</v>
      </c>
      <c r="G308">
        <v>2</v>
      </c>
      <c r="H308" s="422">
        <v>14380.79</v>
      </c>
      <c r="I308" s="422">
        <v>1268898.4099999999</v>
      </c>
      <c r="J308" s="422">
        <v>1283279.2</v>
      </c>
      <c r="K308" s="424">
        <v>0.9</v>
      </c>
      <c r="L308" s="422">
        <v>634935.69999999995</v>
      </c>
      <c r="M308" s="422">
        <v>126987.13</v>
      </c>
      <c r="N308" s="422">
        <v>66523.34</v>
      </c>
      <c r="O308" s="422">
        <v>28980.46</v>
      </c>
      <c r="P308" s="422">
        <v>21460.42</v>
      </c>
      <c r="Q308" s="422">
        <v>38948.11</v>
      </c>
      <c r="R308" s="422">
        <v>15056.26</v>
      </c>
      <c r="S308" s="422">
        <v>26096.58</v>
      </c>
      <c r="T308" s="422">
        <v>33312.699999999997</v>
      </c>
      <c r="U308" s="422">
        <v>19427.45</v>
      </c>
      <c r="V308" s="422">
        <v>48838.28</v>
      </c>
      <c r="W308" s="422">
        <v>42284.88</v>
      </c>
      <c r="X308" s="422">
        <v>31314.6</v>
      </c>
      <c r="Y308" s="422">
        <v>1134165.9099999999</v>
      </c>
      <c r="Z308" s="422">
        <v>18101.7</v>
      </c>
      <c r="AA308" s="422">
        <v>25610</v>
      </c>
      <c r="AB308" s="422">
        <v>69864.08</v>
      </c>
      <c r="AC308" s="422">
        <v>6965.92</v>
      </c>
      <c r="AD308" s="422">
        <v>116986.48</v>
      </c>
      <c r="AE308" s="422">
        <v>38594.410000000003</v>
      </c>
      <c r="AF308" s="422">
        <v>324325.03999999998</v>
      </c>
      <c r="AG308" s="422">
        <v>219631.35999999999</v>
      </c>
      <c r="AH308" s="422">
        <v>529555.28903999995</v>
      </c>
      <c r="AI308" s="422">
        <v>1349634.2790399999</v>
      </c>
      <c r="AJ308" s="422">
        <v>220012.43</v>
      </c>
      <c r="AK308" s="422">
        <v>1129621.84904</v>
      </c>
      <c r="AL308" s="422">
        <v>1327633.0290399999</v>
      </c>
      <c r="AM308" s="422">
        <v>29185.75</v>
      </c>
      <c r="AN308" s="422">
        <v>29185.75</v>
      </c>
      <c r="AO308" s="422">
        <v>30575.55</v>
      </c>
      <c r="AP308" s="422">
        <v>30575.55</v>
      </c>
      <c r="AQ308" s="422">
        <v>0</v>
      </c>
      <c r="AR308" s="422">
        <v>0</v>
      </c>
      <c r="AS308" s="422">
        <v>0</v>
      </c>
      <c r="AT308" s="422">
        <v>0</v>
      </c>
      <c r="AU308" s="422">
        <v>0</v>
      </c>
      <c r="AV308" s="422">
        <v>100760.35</v>
      </c>
      <c r="AW308" s="422">
        <v>42044.49</v>
      </c>
      <c r="AX308" s="422">
        <v>15621.66</v>
      </c>
      <c r="AY308" s="422">
        <v>277949.09999999998</v>
      </c>
      <c r="AZ308" s="422">
        <v>2739748.13</v>
      </c>
      <c r="BA308" s="422">
        <v>153395.25</v>
      </c>
      <c r="BB308" s="422">
        <v>0</v>
      </c>
      <c r="BC308" s="422">
        <v>104174.3</v>
      </c>
    </row>
    <row r="309" spans="1:55">
      <c r="A309" s="425" t="s">
        <v>2384</v>
      </c>
      <c r="B309" s="425" t="s">
        <v>6316</v>
      </c>
      <c r="C309">
        <v>70.55</v>
      </c>
      <c r="D309" s="422">
        <v>946923.22</v>
      </c>
      <c r="E309" s="422">
        <v>880823.96</v>
      </c>
      <c r="F309" s="423">
        <v>0.93019575547001598</v>
      </c>
      <c r="G309">
        <v>3</v>
      </c>
      <c r="H309" s="422">
        <v>1239.73</v>
      </c>
      <c r="I309" s="422">
        <v>590455.24</v>
      </c>
      <c r="J309" s="422">
        <v>591694.97</v>
      </c>
      <c r="K309" s="424">
        <v>0.9</v>
      </c>
      <c r="L309" s="422">
        <v>218012.15</v>
      </c>
      <c r="M309" s="422">
        <v>43602.42</v>
      </c>
      <c r="N309" s="422">
        <v>23052.639999999999</v>
      </c>
      <c r="O309" s="422">
        <v>9221.0499999999993</v>
      </c>
      <c r="P309" s="422">
        <v>7665.88</v>
      </c>
      <c r="Q309" s="422">
        <v>13910.04</v>
      </c>
      <c r="R309" s="422">
        <v>5211.78</v>
      </c>
      <c r="S309" s="422">
        <v>8698.86</v>
      </c>
      <c r="T309" s="422">
        <v>10599.49</v>
      </c>
      <c r="U309" s="422">
        <v>6669.12</v>
      </c>
      <c r="V309" s="422">
        <v>15539.45</v>
      </c>
      <c r="W309" s="422">
        <v>13454.28</v>
      </c>
      <c r="X309" s="422">
        <v>10438.200000000001</v>
      </c>
      <c r="Y309" s="422">
        <v>386075.36</v>
      </c>
      <c r="Z309" s="422">
        <v>6177.6</v>
      </c>
      <c r="AA309" s="422">
        <v>8818.75</v>
      </c>
      <c r="AB309" s="422">
        <v>24057.55</v>
      </c>
      <c r="AC309" s="422">
        <v>2398.6999999999998</v>
      </c>
      <c r="AD309" s="422">
        <v>20142.02</v>
      </c>
      <c r="AE309" s="422">
        <v>14318.88</v>
      </c>
      <c r="AF309" s="422">
        <v>111680.65</v>
      </c>
      <c r="AG309" s="422">
        <v>75629.600000000006</v>
      </c>
      <c r="AH309" s="422">
        <v>187948.6029</v>
      </c>
      <c r="AI309" s="422">
        <v>451172.3529</v>
      </c>
      <c r="AJ309" s="422">
        <v>75760.820000000007</v>
      </c>
      <c r="AK309" s="422">
        <v>375411.53289999999</v>
      </c>
      <c r="AL309" s="422">
        <v>443596.26289999997</v>
      </c>
      <c r="AM309" s="422">
        <v>15287.77</v>
      </c>
      <c r="AN309" s="422">
        <v>15287.77</v>
      </c>
      <c r="AO309" s="422">
        <v>15982.67</v>
      </c>
      <c r="AP309" s="422">
        <v>15982.67</v>
      </c>
      <c r="AQ309" s="422">
        <v>0</v>
      </c>
      <c r="AR309" s="422">
        <v>0</v>
      </c>
      <c r="AS309" s="422">
        <v>0</v>
      </c>
      <c r="AT309" s="422">
        <v>0</v>
      </c>
      <c r="AU309" s="422">
        <v>0</v>
      </c>
      <c r="AV309" s="422">
        <v>34744.949999999997</v>
      </c>
      <c r="AW309" s="422">
        <v>14498.1</v>
      </c>
      <c r="AX309" s="422">
        <v>5467.58</v>
      </c>
      <c r="AY309" s="422">
        <v>117251.51</v>
      </c>
      <c r="AZ309" s="422">
        <v>946923.22</v>
      </c>
      <c r="BA309" s="422">
        <v>56526.34</v>
      </c>
      <c r="BB309" s="422">
        <v>0</v>
      </c>
      <c r="BC309" s="422">
        <v>36939.919999999998</v>
      </c>
    </row>
    <row r="310" spans="1:55">
      <c r="A310" s="425" t="s">
        <v>2337</v>
      </c>
      <c r="B310" s="425" t="s">
        <v>6317</v>
      </c>
      <c r="C310">
        <v>227.71</v>
      </c>
      <c r="D310" s="422">
        <v>3145972.06</v>
      </c>
      <c r="E310" s="422">
        <v>2181843.67</v>
      </c>
      <c r="F310" s="423">
        <v>0.69353561582489098</v>
      </c>
      <c r="G310">
        <v>1</v>
      </c>
      <c r="H310" s="422">
        <v>95258.69</v>
      </c>
      <c r="I310" s="422">
        <v>1683350.4</v>
      </c>
      <c r="J310" s="422">
        <v>1778609.09</v>
      </c>
      <c r="K310" s="424">
        <v>0.9</v>
      </c>
      <c r="L310" s="422">
        <v>727804.93</v>
      </c>
      <c r="M310" s="422">
        <v>145560.98000000001</v>
      </c>
      <c r="N310" s="422">
        <v>74427.11</v>
      </c>
      <c r="O310" s="422">
        <v>32273.7</v>
      </c>
      <c r="P310" s="422">
        <v>25057.71</v>
      </c>
      <c r="Q310" s="422">
        <v>43121.120000000003</v>
      </c>
      <c r="R310" s="422">
        <v>16793.52</v>
      </c>
      <c r="S310" s="422">
        <v>28996.2</v>
      </c>
      <c r="T310" s="422">
        <v>37098.239999999998</v>
      </c>
      <c r="U310" s="422">
        <v>21747.15</v>
      </c>
      <c r="V310" s="422">
        <v>54388.08</v>
      </c>
      <c r="W310" s="422">
        <v>47089.98</v>
      </c>
      <c r="X310" s="422">
        <v>34794</v>
      </c>
      <c r="Y310" s="422">
        <v>1289152.72</v>
      </c>
      <c r="Z310" s="422">
        <v>20201.400000000001</v>
      </c>
      <c r="AA310" s="422">
        <v>28463.75</v>
      </c>
      <c r="AB310" s="422">
        <v>77649.11</v>
      </c>
      <c r="AC310" s="422">
        <v>7742.14</v>
      </c>
      <c r="AD310" s="422">
        <v>130022.41</v>
      </c>
      <c r="AE310" s="422">
        <v>42672.78</v>
      </c>
      <c r="AF310" s="422">
        <v>360464.93</v>
      </c>
      <c r="AG310" s="422">
        <v>244105.12</v>
      </c>
      <c r="AH310" s="422">
        <v>613530.34218000004</v>
      </c>
      <c r="AI310" s="422">
        <v>1524851.98218</v>
      </c>
      <c r="AJ310" s="422">
        <v>244528.66</v>
      </c>
      <c r="AK310" s="422">
        <v>1280323.3221799999</v>
      </c>
      <c r="AL310" s="422">
        <v>1500399.1121799999</v>
      </c>
      <c r="AM310" s="422">
        <v>44473.53</v>
      </c>
      <c r="AN310" s="422">
        <v>44473.53</v>
      </c>
      <c r="AO310" s="422">
        <v>45863.33</v>
      </c>
      <c r="AP310" s="422">
        <v>45863.33</v>
      </c>
      <c r="AQ310" s="422">
        <v>0</v>
      </c>
      <c r="AR310" s="422">
        <v>0</v>
      </c>
      <c r="AS310" s="422">
        <v>0</v>
      </c>
      <c r="AT310" s="422">
        <v>0</v>
      </c>
      <c r="AU310" s="422">
        <v>0</v>
      </c>
      <c r="AV310" s="422">
        <v>111878.73</v>
      </c>
      <c r="AW310" s="422">
        <v>46683.88</v>
      </c>
      <c r="AX310" s="422">
        <v>17183.82</v>
      </c>
      <c r="AY310" s="422">
        <v>356420.15</v>
      </c>
      <c r="AZ310" s="422">
        <v>3145972.06</v>
      </c>
      <c r="BA310" s="422">
        <v>206424.29</v>
      </c>
      <c r="BB310" s="422">
        <v>0</v>
      </c>
      <c r="BC310" s="422">
        <v>126752.98</v>
      </c>
    </row>
    <row r="311" spans="1:55">
      <c r="A311" s="425" t="s">
        <v>3131</v>
      </c>
      <c r="B311" s="425" t="s">
        <v>6318</v>
      </c>
      <c r="C311">
        <v>224.14</v>
      </c>
      <c r="D311" s="422">
        <v>2998366.37</v>
      </c>
      <c r="E311" s="422">
        <v>2418149.4500000002</v>
      </c>
      <c r="F311" s="423">
        <v>0.806488984866783</v>
      </c>
      <c r="G311">
        <v>2</v>
      </c>
      <c r="H311" s="422">
        <v>13451.43</v>
      </c>
      <c r="I311" s="422">
        <v>1312623.43</v>
      </c>
      <c r="J311" s="422">
        <v>1326074.8600000001</v>
      </c>
      <c r="K311" s="424">
        <v>0.9</v>
      </c>
      <c r="L311" s="422">
        <v>688944.76</v>
      </c>
      <c r="M311" s="422">
        <v>137788.94</v>
      </c>
      <c r="N311" s="422">
        <v>73109.81</v>
      </c>
      <c r="O311" s="422">
        <v>31615.05</v>
      </c>
      <c r="P311" s="422">
        <v>23440.9</v>
      </c>
      <c r="Q311" s="422">
        <v>43816.62</v>
      </c>
      <c r="R311" s="422">
        <v>16793.52</v>
      </c>
      <c r="S311" s="422">
        <v>28416.27</v>
      </c>
      <c r="T311" s="422">
        <v>36341.129999999997</v>
      </c>
      <c r="U311" s="422">
        <v>21167.22</v>
      </c>
      <c r="V311" s="422">
        <v>53278.12</v>
      </c>
      <c r="W311" s="422">
        <v>46128.959999999999</v>
      </c>
      <c r="X311" s="422">
        <v>34098.120000000003</v>
      </c>
      <c r="Y311" s="422">
        <v>1234939.42</v>
      </c>
      <c r="Z311" s="422">
        <v>19857.599999999999</v>
      </c>
      <c r="AA311" s="422">
        <v>28017.5</v>
      </c>
      <c r="AB311" s="422">
        <v>76431.740000000005</v>
      </c>
      <c r="AC311" s="422">
        <v>7620.76</v>
      </c>
      <c r="AD311" s="422">
        <v>127983.94</v>
      </c>
      <c r="AE311" s="422">
        <v>43535.839999999997</v>
      </c>
      <c r="AF311" s="422">
        <v>354813.62</v>
      </c>
      <c r="AG311" s="422">
        <v>240278.08</v>
      </c>
      <c r="AH311" s="422">
        <v>579270.34212000004</v>
      </c>
      <c r="AI311" s="422">
        <v>1477809.42212</v>
      </c>
      <c r="AJ311" s="422">
        <v>240694.98</v>
      </c>
      <c r="AK311" s="422">
        <v>1237114.44212</v>
      </c>
      <c r="AL311" s="422">
        <v>1453739.92212</v>
      </c>
      <c r="AM311" s="422">
        <v>32660.25</v>
      </c>
      <c r="AN311" s="422">
        <v>32660.25</v>
      </c>
      <c r="AO311" s="422">
        <v>34050.050000000003</v>
      </c>
      <c r="AP311" s="422">
        <v>34050.050000000003</v>
      </c>
      <c r="AQ311" s="422">
        <v>694.89</v>
      </c>
      <c r="AR311" s="422">
        <v>694.89</v>
      </c>
      <c r="AS311" s="422">
        <v>694.89</v>
      </c>
      <c r="AT311" s="422">
        <v>694.89</v>
      </c>
      <c r="AU311" s="422">
        <v>694.89</v>
      </c>
      <c r="AV311" s="422">
        <v>109794.04</v>
      </c>
      <c r="AW311" s="422">
        <v>45813.99</v>
      </c>
      <c r="AX311" s="422">
        <v>17183.82</v>
      </c>
      <c r="AY311" s="422">
        <v>309686.90000000002</v>
      </c>
      <c r="AZ311" s="422">
        <v>2998366.37</v>
      </c>
      <c r="BA311" s="422">
        <v>113699.38</v>
      </c>
      <c r="BB311" s="422">
        <v>1056.2</v>
      </c>
      <c r="BC311" s="422">
        <v>101511.57</v>
      </c>
    </row>
    <row r="312" spans="1:55">
      <c r="A312" s="425" t="s">
        <v>2867</v>
      </c>
      <c r="B312" s="425" t="s">
        <v>6319</v>
      </c>
      <c r="C312">
        <v>207.79</v>
      </c>
      <c r="D312" s="422">
        <v>2849360.27</v>
      </c>
      <c r="E312" s="422">
        <v>4110971.82</v>
      </c>
      <c r="F312" s="423">
        <v>1.44277010642814</v>
      </c>
      <c r="G312">
        <v>4</v>
      </c>
      <c r="H312" s="422">
        <v>190.91</v>
      </c>
      <c r="I312" s="422">
        <v>428153.74</v>
      </c>
      <c r="J312" s="422">
        <v>428344.65</v>
      </c>
      <c r="K312" s="424">
        <v>0.9</v>
      </c>
      <c r="L312" s="422">
        <v>658927.06000000006</v>
      </c>
      <c r="M312" s="422">
        <v>160356.97</v>
      </c>
      <c r="N312" s="422">
        <v>70514.149999999994</v>
      </c>
      <c r="O312" s="422">
        <v>28045.82</v>
      </c>
      <c r="P312" s="422">
        <v>21987.54</v>
      </c>
      <c r="Q312" s="422">
        <v>48148.07</v>
      </c>
      <c r="R312" s="422">
        <v>15056.26</v>
      </c>
      <c r="S312" s="422">
        <v>27256.42</v>
      </c>
      <c r="T312" s="422">
        <v>31041.38</v>
      </c>
      <c r="U312" s="422">
        <v>19717.41</v>
      </c>
      <c r="V312" s="422">
        <v>45508.4</v>
      </c>
      <c r="W312" s="422">
        <v>39401.82</v>
      </c>
      <c r="X312" s="422">
        <v>32706.36</v>
      </c>
      <c r="Y312" s="422">
        <v>1198667.6599999999</v>
      </c>
      <c r="Z312" s="422">
        <v>18566.099999999999</v>
      </c>
      <c r="AA312" s="422">
        <v>25973.75</v>
      </c>
      <c r="AB312" s="422">
        <v>70856.39</v>
      </c>
      <c r="AC312" s="422">
        <v>7064.86</v>
      </c>
      <c r="AD312" s="422">
        <v>59324.04</v>
      </c>
      <c r="AE312" s="422">
        <v>92321.13</v>
      </c>
      <c r="AF312" s="422">
        <v>328931.57</v>
      </c>
      <c r="AG312" s="422">
        <v>222750.88</v>
      </c>
      <c r="AH312" s="422">
        <v>556180.34681999998</v>
      </c>
      <c r="AI312" s="422">
        <v>1381969.0668200001</v>
      </c>
      <c r="AJ312" s="422">
        <v>223137.36</v>
      </c>
      <c r="AK312" s="422">
        <v>1158831.70682</v>
      </c>
      <c r="AL312" s="422">
        <v>1359655.3268200001</v>
      </c>
      <c r="AM312" s="422">
        <v>31965.35</v>
      </c>
      <c r="AN312" s="422">
        <v>31965.35</v>
      </c>
      <c r="AO312" s="422">
        <v>33355.15</v>
      </c>
      <c r="AP312" s="422">
        <v>33355.15</v>
      </c>
      <c r="AQ312" s="422">
        <v>0</v>
      </c>
      <c r="AR312" s="422">
        <v>0</v>
      </c>
      <c r="AS312" s="422">
        <v>0</v>
      </c>
      <c r="AT312" s="422">
        <v>0</v>
      </c>
      <c r="AU312" s="422">
        <v>0</v>
      </c>
      <c r="AV312" s="422">
        <v>102150.15</v>
      </c>
      <c r="AW312" s="422">
        <v>42624.41</v>
      </c>
      <c r="AX312" s="422">
        <v>15621.66</v>
      </c>
      <c r="AY312" s="422">
        <v>291037.21999999997</v>
      </c>
      <c r="AZ312" s="422">
        <v>2849360.27</v>
      </c>
      <c r="BA312" s="422">
        <v>233499.89</v>
      </c>
      <c r="BB312" s="422">
        <v>0</v>
      </c>
      <c r="BC312" s="422">
        <v>68941.2</v>
      </c>
    </row>
    <row r="313" spans="1:55">
      <c r="A313" s="425" t="s">
        <v>3093</v>
      </c>
      <c r="B313" s="425" t="s">
        <v>6320</v>
      </c>
      <c r="C313">
        <v>907</v>
      </c>
      <c r="D313" s="422">
        <v>12918222.02</v>
      </c>
      <c r="E313" s="422">
        <v>9232297.0500000007</v>
      </c>
      <c r="F313" s="423">
        <v>0.71467242440225498</v>
      </c>
      <c r="G313">
        <v>1</v>
      </c>
      <c r="H313" s="422">
        <v>292611.34999999998</v>
      </c>
      <c r="I313" s="422">
        <v>6598770.71</v>
      </c>
      <c r="J313" s="422">
        <v>6891382.0599999996</v>
      </c>
      <c r="K313" s="424">
        <v>0.9</v>
      </c>
      <c r="L313" s="422">
        <v>2950738.56</v>
      </c>
      <c r="M313" s="422">
        <v>590147.71</v>
      </c>
      <c r="N313" s="422">
        <v>297708.44</v>
      </c>
      <c r="O313" s="422">
        <v>132388.04</v>
      </c>
      <c r="P313" s="422">
        <v>103968.95</v>
      </c>
      <c r="Q313" s="422">
        <v>173875.5</v>
      </c>
      <c r="R313" s="422">
        <v>69490.44</v>
      </c>
      <c r="S313" s="422">
        <v>116564.72</v>
      </c>
      <c r="T313" s="422">
        <v>152178.5</v>
      </c>
      <c r="U313" s="422">
        <v>87568.52</v>
      </c>
      <c r="V313" s="422">
        <v>223102.16</v>
      </c>
      <c r="W313" s="422">
        <v>193165.02</v>
      </c>
      <c r="X313" s="422">
        <v>139871.88</v>
      </c>
      <c r="Y313" s="422">
        <v>5230768.4400000004</v>
      </c>
      <c r="Z313" s="422">
        <v>79830</v>
      </c>
      <c r="AA313" s="422">
        <v>113375</v>
      </c>
      <c r="AB313" s="422">
        <v>309287</v>
      </c>
      <c r="AC313" s="422">
        <v>30838</v>
      </c>
      <c r="AD313" s="422">
        <v>517897</v>
      </c>
      <c r="AE313" s="422">
        <v>168863</v>
      </c>
      <c r="AF313" s="422">
        <v>1435781</v>
      </c>
      <c r="AG313" s="422">
        <v>972304</v>
      </c>
      <c r="AH313" s="422">
        <v>2540017.2719999999</v>
      </c>
      <c r="AI313" s="422">
        <v>6168192.2719999999</v>
      </c>
      <c r="AJ313" s="422">
        <v>973991.02</v>
      </c>
      <c r="AK313" s="422">
        <v>5194201.2520000003</v>
      </c>
      <c r="AL313" s="422">
        <v>6070793.1619999995</v>
      </c>
      <c r="AM313" s="422">
        <v>218198.28</v>
      </c>
      <c r="AN313" s="422">
        <v>218198.28</v>
      </c>
      <c r="AO313" s="422">
        <v>227231.97</v>
      </c>
      <c r="AP313" s="422">
        <v>227231.97</v>
      </c>
      <c r="AQ313" s="422">
        <v>4169.3900000000003</v>
      </c>
      <c r="AR313" s="422">
        <v>4169.3900000000003</v>
      </c>
      <c r="AS313" s="422">
        <v>4169.3900000000003</v>
      </c>
      <c r="AT313" s="422">
        <v>4169.3900000000003</v>
      </c>
      <c r="AU313" s="422">
        <v>5559.19</v>
      </c>
      <c r="AV313" s="422">
        <v>446820.05</v>
      </c>
      <c r="AW313" s="422">
        <v>186445.56</v>
      </c>
      <c r="AX313" s="422">
        <v>70297.47</v>
      </c>
      <c r="AY313" s="422">
        <v>1616660.33</v>
      </c>
      <c r="AZ313" s="422">
        <v>12918222.02</v>
      </c>
      <c r="BA313" s="422">
        <v>1060425.81</v>
      </c>
      <c r="BB313" s="422">
        <v>1861.06</v>
      </c>
      <c r="BC313" s="422">
        <v>468129.16</v>
      </c>
    </row>
    <row r="314" spans="1:55">
      <c r="A314" s="425" t="s">
        <v>1739</v>
      </c>
      <c r="B314" s="425" t="s">
        <v>6321</v>
      </c>
      <c r="C314">
        <v>293.47000000000003</v>
      </c>
      <c r="D314" s="422">
        <v>4199132.62</v>
      </c>
      <c r="E314" s="422">
        <v>3303420.55</v>
      </c>
      <c r="F314" s="423">
        <v>0.78669116909196302</v>
      </c>
      <c r="G314">
        <v>2</v>
      </c>
      <c r="H314" s="422">
        <v>30828.91</v>
      </c>
      <c r="I314" s="422">
        <v>2851326.44</v>
      </c>
      <c r="J314" s="422">
        <v>2882155.35</v>
      </c>
      <c r="K314" s="424">
        <v>0.9</v>
      </c>
      <c r="L314" s="422">
        <v>962283.26</v>
      </c>
      <c r="M314" s="422">
        <v>192456.64</v>
      </c>
      <c r="N314" s="422">
        <v>95503.81</v>
      </c>
      <c r="O314" s="422">
        <v>42153.4</v>
      </c>
      <c r="P314" s="422">
        <v>33895.019999999997</v>
      </c>
      <c r="Q314" s="422">
        <v>57031.16</v>
      </c>
      <c r="R314" s="422">
        <v>22005.3</v>
      </c>
      <c r="S314" s="422">
        <v>37695.06</v>
      </c>
      <c r="T314" s="422">
        <v>48454.84</v>
      </c>
      <c r="U314" s="422">
        <v>27836.35</v>
      </c>
      <c r="V314" s="422">
        <v>71037.5</v>
      </c>
      <c r="W314" s="422">
        <v>61505.279999999999</v>
      </c>
      <c r="X314" s="422">
        <v>45232.2</v>
      </c>
      <c r="Y314" s="422">
        <v>1697089.82</v>
      </c>
      <c r="Z314" s="422">
        <v>26157.599999999999</v>
      </c>
      <c r="AA314" s="422">
        <v>36683.75</v>
      </c>
      <c r="AB314" s="422">
        <v>100073.27</v>
      </c>
      <c r="AC314" s="422">
        <v>9977.98</v>
      </c>
      <c r="AD314" s="422">
        <v>167571.37</v>
      </c>
      <c r="AE314" s="422">
        <v>56757.36</v>
      </c>
      <c r="AF314" s="422">
        <v>464563.01</v>
      </c>
      <c r="AG314" s="422">
        <v>314599.84000000003</v>
      </c>
      <c r="AH314" s="422">
        <v>825999.77826000005</v>
      </c>
      <c r="AI314" s="422">
        <v>2002383.95826</v>
      </c>
      <c r="AJ314" s="422">
        <v>315145.69</v>
      </c>
      <c r="AK314" s="422">
        <v>1687238.26826</v>
      </c>
      <c r="AL314" s="422">
        <v>1970869.3882599999</v>
      </c>
      <c r="AM314" s="422">
        <v>72269.490000000005</v>
      </c>
      <c r="AN314" s="422">
        <v>72269.490000000005</v>
      </c>
      <c r="AO314" s="422">
        <v>75049.09</v>
      </c>
      <c r="AP314" s="422">
        <v>75049.09</v>
      </c>
      <c r="AQ314" s="422">
        <v>1389.79</v>
      </c>
      <c r="AR314" s="422">
        <v>1389.79</v>
      </c>
      <c r="AS314" s="422">
        <v>2084.69</v>
      </c>
      <c r="AT314" s="422">
        <v>2084.69</v>
      </c>
      <c r="AU314" s="422">
        <v>2084.69</v>
      </c>
      <c r="AV314" s="422">
        <v>144538.99</v>
      </c>
      <c r="AW314" s="422">
        <v>60312.09</v>
      </c>
      <c r="AX314" s="422">
        <v>22651.4</v>
      </c>
      <c r="AY314" s="422">
        <v>531173.29</v>
      </c>
      <c r="AZ314" s="422">
        <v>4199132.62</v>
      </c>
      <c r="BA314" s="422">
        <v>367713.98</v>
      </c>
      <c r="BB314" s="422">
        <v>2349.5700000000002</v>
      </c>
      <c r="BC314" s="422">
        <v>168445.03</v>
      </c>
    </row>
    <row r="315" spans="1:55">
      <c r="A315" s="425" t="s">
        <v>1765</v>
      </c>
      <c r="B315" s="425" t="s">
        <v>6322</v>
      </c>
      <c r="C315">
        <v>1040.8900000000001</v>
      </c>
      <c r="D315" s="422">
        <v>16239962.710000001</v>
      </c>
      <c r="E315" s="422">
        <v>13083320.380000001</v>
      </c>
      <c r="F315" s="423">
        <v>0.80562502597027197</v>
      </c>
      <c r="G315">
        <v>2</v>
      </c>
      <c r="H315" s="422">
        <v>89674.39</v>
      </c>
      <c r="I315" s="422">
        <v>9204635.0199999996</v>
      </c>
      <c r="J315" s="422">
        <v>9294309.4100000001</v>
      </c>
      <c r="K315" s="424">
        <v>0.9</v>
      </c>
      <c r="L315" s="422">
        <v>3625851.73</v>
      </c>
      <c r="M315" s="422">
        <v>725170.34</v>
      </c>
      <c r="N315" s="422">
        <v>341837.79</v>
      </c>
      <c r="O315" s="422">
        <v>151488.81</v>
      </c>
      <c r="P315" s="422">
        <v>135615.92000000001</v>
      </c>
      <c r="Q315" s="422">
        <v>203782.08</v>
      </c>
      <c r="R315" s="422">
        <v>79914</v>
      </c>
      <c r="S315" s="422">
        <v>133962.44</v>
      </c>
      <c r="T315" s="422">
        <v>174134.61</v>
      </c>
      <c r="U315" s="422">
        <v>100326.85</v>
      </c>
      <c r="V315" s="422">
        <v>255291.03</v>
      </c>
      <c r="W315" s="422">
        <v>221034.6</v>
      </c>
      <c r="X315" s="422">
        <v>160748.28</v>
      </c>
      <c r="Y315" s="422">
        <v>6309158.4800000004</v>
      </c>
      <c r="Z315" s="422">
        <v>91985.4</v>
      </c>
      <c r="AA315" s="422">
        <v>130111.25</v>
      </c>
      <c r="AB315" s="422">
        <v>354943.49</v>
      </c>
      <c r="AC315" s="422">
        <v>35390.26</v>
      </c>
      <c r="AD315" s="422">
        <v>594348.18999999994</v>
      </c>
      <c r="AE315" s="422">
        <v>199150.22</v>
      </c>
      <c r="AF315" s="422">
        <v>1647728.87</v>
      </c>
      <c r="AG315" s="422">
        <v>1115834.08</v>
      </c>
      <c r="AH315" s="422">
        <v>3263156.2906200001</v>
      </c>
      <c r="AI315" s="422">
        <v>7432648.0506199999</v>
      </c>
      <c r="AJ315" s="422">
        <v>1117770.1299999999</v>
      </c>
      <c r="AK315" s="422">
        <v>6314877.92062</v>
      </c>
      <c r="AL315" s="422">
        <v>7320871.0306200003</v>
      </c>
      <c r="AM315" s="422">
        <v>414159.8</v>
      </c>
      <c r="AN315" s="422">
        <v>414159.8</v>
      </c>
      <c r="AO315" s="422">
        <v>431532.27</v>
      </c>
      <c r="AP315" s="422">
        <v>431532.27</v>
      </c>
      <c r="AQ315" s="422">
        <v>20846.97</v>
      </c>
      <c r="AR315" s="422">
        <v>20846.97</v>
      </c>
      <c r="AS315" s="422">
        <v>21541.86</v>
      </c>
      <c r="AT315" s="422">
        <v>21541.86</v>
      </c>
      <c r="AU315" s="422">
        <v>25711.26</v>
      </c>
      <c r="AV315" s="422">
        <v>512835.46</v>
      </c>
      <c r="AW315" s="422">
        <v>213991.95</v>
      </c>
      <c r="AX315" s="422">
        <v>81232.63</v>
      </c>
      <c r="AY315" s="422">
        <v>2609933.1</v>
      </c>
      <c r="AZ315" s="422">
        <v>16239962.710000001</v>
      </c>
      <c r="BA315" s="422">
        <v>3416496.04</v>
      </c>
      <c r="BB315" s="422">
        <v>1033.98</v>
      </c>
      <c r="BC315" s="422">
        <v>584775.59</v>
      </c>
    </row>
    <row r="316" spans="1:55">
      <c r="A316" s="425" t="s">
        <v>1763</v>
      </c>
      <c r="B316" s="425" t="s">
        <v>6323</v>
      </c>
      <c r="C316">
        <v>824.49</v>
      </c>
      <c r="D316" s="422">
        <v>13518724.699999999</v>
      </c>
      <c r="E316" s="422">
        <v>9423990.8399999999</v>
      </c>
      <c r="F316" s="423">
        <v>0.69710649851461204</v>
      </c>
      <c r="G316">
        <v>1</v>
      </c>
      <c r="H316" s="422">
        <v>391375.8</v>
      </c>
      <c r="I316" s="422">
        <v>6213130.8799999999</v>
      </c>
      <c r="J316" s="422">
        <v>6604506.6799999997</v>
      </c>
      <c r="K316" s="424">
        <v>0.9</v>
      </c>
      <c r="L316" s="422">
        <v>2860413.75</v>
      </c>
      <c r="M316" s="422">
        <v>953375.89</v>
      </c>
      <c r="N316" s="422">
        <v>314264.12</v>
      </c>
      <c r="O316" s="422">
        <v>104500.44</v>
      </c>
      <c r="P316" s="422">
        <v>98113.41</v>
      </c>
      <c r="Q316" s="422">
        <v>266028.08</v>
      </c>
      <c r="R316" s="422">
        <v>63120.480000000003</v>
      </c>
      <c r="S316" s="422">
        <v>119464.34</v>
      </c>
      <c r="T316" s="422">
        <v>103723.65</v>
      </c>
      <c r="U316" s="422">
        <v>79449.58</v>
      </c>
      <c r="V316" s="422">
        <v>152064.65</v>
      </c>
      <c r="W316" s="422">
        <v>131659.74</v>
      </c>
      <c r="X316" s="422">
        <v>143351.28</v>
      </c>
      <c r="Y316" s="422">
        <v>5389529.4100000001</v>
      </c>
      <c r="Z316" s="422">
        <v>74204.100000000006</v>
      </c>
      <c r="AA316" s="422">
        <v>103061.25</v>
      </c>
      <c r="AB316" s="422">
        <v>281151.09000000003</v>
      </c>
      <c r="AC316" s="422">
        <v>28032.66</v>
      </c>
      <c r="AD316" s="422">
        <v>470783.79</v>
      </c>
      <c r="AE316" s="422">
        <v>820367.55</v>
      </c>
      <c r="AF316" s="422">
        <v>1305167.67</v>
      </c>
      <c r="AG316" s="422">
        <v>883853.28</v>
      </c>
      <c r="AH316" s="422">
        <v>2584844.1844199998</v>
      </c>
      <c r="AI316" s="422">
        <v>6551465.5744200004</v>
      </c>
      <c r="AJ316" s="422">
        <v>885386.83</v>
      </c>
      <c r="AK316" s="422">
        <v>5666078.7444200004</v>
      </c>
      <c r="AL316" s="422">
        <v>6462926.88442</v>
      </c>
      <c r="AM316" s="422">
        <v>251553.43</v>
      </c>
      <c r="AN316" s="422">
        <v>251553.43</v>
      </c>
      <c r="AO316" s="422">
        <v>261976.92</v>
      </c>
      <c r="AP316" s="422">
        <v>261976.92</v>
      </c>
      <c r="AQ316" s="422">
        <v>0</v>
      </c>
      <c r="AR316" s="422">
        <v>0</v>
      </c>
      <c r="AS316" s="422">
        <v>0</v>
      </c>
      <c r="AT316" s="422">
        <v>0</v>
      </c>
      <c r="AU316" s="422">
        <v>0</v>
      </c>
      <c r="AV316" s="422">
        <v>405821.01</v>
      </c>
      <c r="AW316" s="422">
        <v>169337.8</v>
      </c>
      <c r="AX316" s="422">
        <v>64048.800000000003</v>
      </c>
      <c r="AY316" s="422">
        <v>1666268.31</v>
      </c>
      <c r="AZ316" s="422">
        <v>13518724.699999999</v>
      </c>
      <c r="BA316" s="422">
        <v>1415219.09</v>
      </c>
      <c r="BB316" s="422">
        <v>0</v>
      </c>
      <c r="BC316" s="422">
        <v>425214.85</v>
      </c>
    </row>
    <row r="317" spans="1:55">
      <c r="A317" s="425" t="s">
        <v>3167</v>
      </c>
      <c r="B317" s="425" t="s">
        <v>6324</v>
      </c>
      <c r="C317">
        <v>597.29999999999995</v>
      </c>
      <c r="D317" s="422">
        <v>8557361.8800000008</v>
      </c>
      <c r="E317" s="422">
        <v>6684423.9299999997</v>
      </c>
      <c r="F317" s="423">
        <v>0.78113138415036798</v>
      </c>
      <c r="G317">
        <v>2</v>
      </c>
      <c r="H317" s="422">
        <v>48093.88</v>
      </c>
      <c r="I317" s="422">
        <v>3404462.69</v>
      </c>
      <c r="J317" s="422">
        <v>3452556.57</v>
      </c>
      <c r="K317" s="424">
        <v>0.9</v>
      </c>
      <c r="L317" s="422">
        <v>1911989.12</v>
      </c>
      <c r="M317" s="422">
        <v>466587.35</v>
      </c>
      <c r="N317" s="422">
        <v>205510.5</v>
      </c>
      <c r="O317" s="422">
        <v>82265.67</v>
      </c>
      <c r="P317" s="422">
        <v>65168.61</v>
      </c>
      <c r="Q317" s="422">
        <v>140740.51999999999</v>
      </c>
      <c r="R317" s="422">
        <v>45168.78</v>
      </c>
      <c r="S317" s="422">
        <v>79449.58</v>
      </c>
      <c r="T317" s="422">
        <v>90852.84</v>
      </c>
      <c r="U317" s="422">
        <v>57412.47</v>
      </c>
      <c r="V317" s="422">
        <v>133195.32</v>
      </c>
      <c r="W317" s="422">
        <v>115322.4</v>
      </c>
      <c r="X317" s="422">
        <v>95335.56</v>
      </c>
      <c r="Y317" s="422">
        <v>3488998.72</v>
      </c>
      <c r="Z317" s="422">
        <v>53127</v>
      </c>
      <c r="AA317" s="422">
        <v>74662.5</v>
      </c>
      <c r="AB317" s="422">
        <v>203679.3</v>
      </c>
      <c r="AC317" s="422">
        <v>20308.2</v>
      </c>
      <c r="AD317" s="422">
        <v>341058.3</v>
      </c>
      <c r="AE317" s="422">
        <v>267628.53999999998</v>
      </c>
      <c r="AF317" s="422">
        <v>945525.9</v>
      </c>
      <c r="AG317" s="422">
        <v>640305.6</v>
      </c>
      <c r="AH317" s="422">
        <v>1646828.6274000001</v>
      </c>
      <c r="AI317" s="422">
        <v>4193123.9674</v>
      </c>
      <c r="AJ317" s="422">
        <v>641416.56999999995</v>
      </c>
      <c r="AK317" s="422">
        <v>3551707.3974000001</v>
      </c>
      <c r="AL317" s="422">
        <v>4128982.3073999998</v>
      </c>
      <c r="AM317" s="422">
        <v>116743.03</v>
      </c>
      <c r="AN317" s="422">
        <v>116743.03</v>
      </c>
      <c r="AO317" s="422">
        <v>121607.32</v>
      </c>
      <c r="AP317" s="422">
        <v>121607.32</v>
      </c>
      <c r="AQ317" s="422">
        <v>0</v>
      </c>
      <c r="AR317" s="422">
        <v>0</v>
      </c>
      <c r="AS317" s="422">
        <v>0</v>
      </c>
      <c r="AT317" s="422">
        <v>0</v>
      </c>
      <c r="AU317" s="422">
        <v>0</v>
      </c>
      <c r="AV317" s="422">
        <v>293942.27</v>
      </c>
      <c r="AW317" s="422">
        <v>122653.92</v>
      </c>
      <c r="AX317" s="422">
        <v>46083.89</v>
      </c>
      <c r="AY317" s="422">
        <v>939380.78</v>
      </c>
      <c r="AZ317" s="422">
        <v>8557361.8800000008</v>
      </c>
      <c r="BA317" s="422">
        <v>562117.47</v>
      </c>
      <c r="BB317" s="422">
        <v>0</v>
      </c>
      <c r="BC317" s="422">
        <v>259297.15</v>
      </c>
    </row>
    <row r="318" spans="1:55">
      <c r="A318" s="425" t="s">
        <v>3099</v>
      </c>
      <c r="B318" s="425" t="s">
        <v>6325</v>
      </c>
      <c r="C318">
        <v>375.95</v>
      </c>
      <c r="D318" s="422">
        <v>5716676.21</v>
      </c>
      <c r="E318" s="422">
        <v>4434149.76</v>
      </c>
      <c r="F318" s="423">
        <v>0.77565172437849195</v>
      </c>
      <c r="G318">
        <v>2</v>
      </c>
      <c r="H318" s="422">
        <v>44195.01</v>
      </c>
      <c r="I318" s="422">
        <v>3534821.39</v>
      </c>
      <c r="J318" s="422">
        <v>3579016.4</v>
      </c>
      <c r="K318" s="424">
        <v>0.9</v>
      </c>
      <c r="L318" s="422">
        <v>1266612.5900000001</v>
      </c>
      <c r="M318" s="422">
        <v>306093.48</v>
      </c>
      <c r="N318" s="422">
        <v>128339.62</v>
      </c>
      <c r="O318" s="422">
        <v>51272.86</v>
      </c>
      <c r="P318" s="422">
        <v>44998.92</v>
      </c>
      <c r="Q318" s="422">
        <v>87158.46</v>
      </c>
      <c r="R318" s="422">
        <v>28375.26</v>
      </c>
      <c r="S318" s="422">
        <v>49583.5</v>
      </c>
      <c r="T318" s="422">
        <v>56783.02</v>
      </c>
      <c r="U318" s="422">
        <v>35665.32</v>
      </c>
      <c r="V318" s="422">
        <v>83247.070000000007</v>
      </c>
      <c r="W318" s="422">
        <v>72076.5</v>
      </c>
      <c r="X318" s="422">
        <v>59497.74</v>
      </c>
      <c r="Y318" s="422">
        <v>2269704.34</v>
      </c>
      <c r="Z318" s="422">
        <v>33310.800000000003</v>
      </c>
      <c r="AA318" s="422">
        <v>46993.75</v>
      </c>
      <c r="AB318" s="422">
        <v>128198.95</v>
      </c>
      <c r="AC318" s="422">
        <v>12782.3</v>
      </c>
      <c r="AD318" s="422">
        <v>214667.45</v>
      </c>
      <c r="AE318" s="422">
        <v>163421.42000000001</v>
      </c>
      <c r="AF318" s="422">
        <v>595128.85</v>
      </c>
      <c r="AG318" s="422">
        <v>403018.4</v>
      </c>
      <c r="AH318" s="422">
        <v>1119468.2571</v>
      </c>
      <c r="AI318" s="422">
        <v>2716990.1771</v>
      </c>
      <c r="AJ318" s="422">
        <v>403717.66</v>
      </c>
      <c r="AK318" s="422">
        <v>2313272.5170999998</v>
      </c>
      <c r="AL318" s="422">
        <v>2676618.4071</v>
      </c>
      <c r="AM318" s="422">
        <v>117437.93</v>
      </c>
      <c r="AN318" s="422">
        <v>117437.93</v>
      </c>
      <c r="AO318" s="422">
        <v>122302.22</v>
      </c>
      <c r="AP318" s="422">
        <v>122302.22</v>
      </c>
      <c r="AQ318" s="422">
        <v>0</v>
      </c>
      <c r="AR318" s="422">
        <v>0</v>
      </c>
      <c r="AS318" s="422">
        <v>0</v>
      </c>
      <c r="AT318" s="422">
        <v>0</v>
      </c>
      <c r="AU318" s="422">
        <v>0</v>
      </c>
      <c r="AV318" s="422">
        <v>184843.13</v>
      </c>
      <c r="AW318" s="422">
        <v>77129.89</v>
      </c>
      <c r="AX318" s="422">
        <v>28900.07</v>
      </c>
      <c r="AY318" s="422">
        <v>770353.39</v>
      </c>
      <c r="AZ318" s="422">
        <v>5716676.21</v>
      </c>
      <c r="BA318" s="422">
        <v>627974.56999999995</v>
      </c>
      <c r="BB318" s="422">
        <v>251.43</v>
      </c>
      <c r="BC318" s="422">
        <v>211380.36</v>
      </c>
    </row>
    <row r="319" spans="1:55">
      <c r="A319" s="425" t="s">
        <v>3091</v>
      </c>
      <c r="B319" s="425" t="s">
        <v>6326</v>
      </c>
      <c r="C319">
        <v>690.16</v>
      </c>
      <c r="D319" s="422">
        <v>10667661.460000001</v>
      </c>
      <c r="E319" s="422">
        <v>7425668.8700000001</v>
      </c>
      <c r="F319" s="423">
        <v>0.69609153776051702</v>
      </c>
      <c r="G319">
        <v>1</v>
      </c>
      <c r="H319" s="422">
        <v>307697.89</v>
      </c>
      <c r="I319" s="422">
        <v>4649603.51</v>
      </c>
      <c r="J319" s="422">
        <v>4957301.4000000004</v>
      </c>
      <c r="K319" s="424">
        <v>0.9</v>
      </c>
      <c r="L319" s="422">
        <v>2280703.23</v>
      </c>
      <c r="M319" s="422">
        <v>760158.37</v>
      </c>
      <c r="N319" s="422">
        <v>263158.06</v>
      </c>
      <c r="O319" s="422">
        <v>87719.35</v>
      </c>
      <c r="P319" s="422">
        <v>74934.399999999994</v>
      </c>
      <c r="Q319" s="422">
        <v>223172.49</v>
      </c>
      <c r="R319" s="422">
        <v>53276</v>
      </c>
      <c r="S319" s="422">
        <v>100036.89</v>
      </c>
      <c r="T319" s="422">
        <v>87067.3</v>
      </c>
      <c r="U319" s="422">
        <v>66691.259999999995</v>
      </c>
      <c r="V319" s="422">
        <v>127645.51</v>
      </c>
      <c r="W319" s="422">
        <v>110517.3</v>
      </c>
      <c r="X319" s="422">
        <v>120039.3</v>
      </c>
      <c r="Y319" s="422">
        <v>4355119.46</v>
      </c>
      <c r="Z319" s="422">
        <v>62114.400000000001</v>
      </c>
      <c r="AA319" s="422">
        <v>86270</v>
      </c>
      <c r="AB319" s="422">
        <v>235344.56</v>
      </c>
      <c r="AC319" s="422">
        <v>23465.439999999999</v>
      </c>
      <c r="AD319" s="422">
        <v>394081.36</v>
      </c>
      <c r="AE319" s="422">
        <v>686709.2</v>
      </c>
      <c r="AF319" s="422">
        <v>1092523.28</v>
      </c>
      <c r="AG319" s="422">
        <v>739851.52</v>
      </c>
      <c r="AH319" s="422">
        <v>2003375.6302799999</v>
      </c>
      <c r="AI319" s="422">
        <v>5323735.3902799999</v>
      </c>
      <c r="AJ319" s="422">
        <v>741135.21</v>
      </c>
      <c r="AK319" s="422">
        <v>4582600.18028</v>
      </c>
      <c r="AL319" s="422">
        <v>5249621.8602799997</v>
      </c>
      <c r="AM319" s="422">
        <v>127166.51</v>
      </c>
      <c r="AN319" s="422">
        <v>127166.51</v>
      </c>
      <c r="AO319" s="422">
        <v>132725.70000000001</v>
      </c>
      <c r="AP319" s="422">
        <v>132725.70000000001</v>
      </c>
      <c r="AQ319" s="422">
        <v>1389.79</v>
      </c>
      <c r="AR319" s="422">
        <v>1389.79</v>
      </c>
      <c r="AS319" s="422">
        <v>1389.79</v>
      </c>
      <c r="AT319" s="422">
        <v>1389.79</v>
      </c>
      <c r="AU319" s="422">
        <v>2084.69</v>
      </c>
      <c r="AV319" s="422">
        <v>339805.61</v>
      </c>
      <c r="AW319" s="422">
        <v>141791.41</v>
      </c>
      <c r="AX319" s="422">
        <v>53894.720000000001</v>
      </c>
      <c r="AY319" s="422">
        <v>1062920.01</v>
      </c>
      <c r="AZ319" s="422">
        <v>10667661.460000001</v>
      </c>
      <c r="BA319" s="422">
        <v>579303.54</v>
      </c>
      <c r="BB319" s="422">
        <v>276.92</v>
      </c>
      <c r="BC319" s="422">
        <v>352774.7</v>
      </c>
    </row>
    <row r="320" spans="1:55">
      <c r="A320" s="425" t="s">
        <v>2810</v>
      </c>
      <c r="B320" s="425" t="s">
        <v>6327</v>
      </c>
      <c r="C320">
        <v>224.21</v>
      </c>
      <c r="D320" s="422">
        <v>3175536.25</v>
      </c>
      <c r="E320" s="422">
        <v>2412142.2000000002</v>
      </c>
      <c r="F320" s="423">
        <v>0.75960153186725599</v>
      </c>
      <c r="G320">
        <v>2</v>
      </c>
      <c r="H320" s="422">
        <v>27747.23</v>
      </c>
      <c r="I320" s="422">
        <v>1858090.2</v>
      </c>
      <c r="J320" s="422">
        <v>1885837.43</v>
      </c>
      <c r="K320" s="424">
        <v>0.9</v>
      </c>
      <c r="L320" s="422">
        <v>719454.85</v>
      </c>
      <c r="M320" s="422">
        <v>173682.67</v>
      </c>
      <c r="N320" s="422">
        <v>75887.460000000006</v>
      </c>
      <c r="O320" s="422">
        <v>30784.54</v>
      </c>
      <c r="P320" s="422">
        <v>24233.71</v>
      </c>
      <c r="Q320" s="422">
        <v>51043.17</v>
      </c>
      <c r="R320" s="422">
        <v>16793.52</v>
      </c>
      <c r="S320" s="422">
        <v>29286.16</v>
      </c>
      <c r="T320" s="422">
        <v>34069.81</v>
      </c>
      <c r="U320" s="422">
        <v>21167.22</v>
      </c>
      <c r="V320" s="422">
        <v>49948.24</v>
      </c>
      <c r="W320" s="422">
        <v>43245.9</v>
      </c>
      <c r="X320" s="422">
        <v>35141.94</v>
      </c>
      <c r="Y320" s="422">
        <v>1304739.19</v>
      </c>
      <c r="Z320" s="422">
        <v>19841.400000000001</v>
      </c>
      <c r="AA320" s="422">
        <v>28026.25</v>
      </c>
      <c r="AB320" s="422">
        <v>76455.61</v>
      </c>
      <c r="AC320" s="422">
        <v>7623.14</v>
      </c>
      <c r="AD320" s="422">
        <v>128023.91</v>
      </c>
      <c r="AE320" s="422">
        <v>95755.3</v>
      </c>
      <c r="AF320" s="422">
        <v>354924.43</v>
      </c>
      <c r="AG320" s="422">
        <v>240353.12</v>
      </c>
      <c r="AH320" s="422">
        <v>610267.38318</v>
      </c>
      <c r="AI320" s="422">
        <v>1561270.54318</v>
      </c>
      <c r="AJ320" s="422">
        <v>240770.15</v>
      </c>
      <c r="AK320" s="422">
        <v>1320500.3931799999</v>
      </c>
      <c r="AL320" s="422">
        <v>1537193.52318</v>
      </c>
      <c r="AM320" s="422">
        <v>38914.339999999997</v>
      </c>
      <c r="AN320" s="422">
        <v>38914.339999999997</v>
      </c>
      <c r="AO320" s="422">
        <v>40999.040000000001</v>
      </c>
      <c r="AP320" s="422">
        <v>40999.040000000001</v>
      </c>
      <c r="AQ320" s="422">
        <v>0</v>
      </c>
      <c r="AR320" s="422">
        <v>0</v>
      </c>
      <c r="AS320" s="422">
        <v>0</v>
      </c>
      <c r="AT320" s="422">
        <v>0</v>
      </c>
      <c r="AU320" s="422">
        <v>0</v>
      </c>
      <c r="AV320" s="422">
        <v>110488.94</v>
      </c>
      <c r="AW320" s="422">
        <v>46103.95</v>
      </c>
      <c r="AX320" s="422">
        <v>17183.82</v>
      </c>
      <c r="AY320" s="422">
        <v>333603.46999999997</v>
      </c>
      <c r="AZ320" s="422">
        <v>3175536.25</v>
      </c>
      <c r="BA320" s="422">
        <v>273049.40000000002</v>
      </c>
      <c r="BB320" s="422">
        <v>0</v>
      </c>
      <c r="BC320" s="422">
        <v>93042.71</v>
      </c>
    </row>
    <row r="321" spans="1:55">
      <c r="A321" s="425" t="s">
        <v>2800</v>
      </c>
      <c r="B321" s="425" t="s">
        <v>6328</v>
      </c>
      <c r="C321">
        <v>58.04</v>
      </c>
      <c r="D321" s="422">
        <v>780622.32</v>
      </c>
      <c r="E321" s="422">
        <v>857925.62</v>
      </c>
      <c r="F321" s="423">
        <v>1.0990277859336599</v>
      </c>
      <c r="G321">
        <v>4</v>
      </c>
      <c r="H321" s="422">
        <v>52.3</v>
      </c>
      <c r="I321" s="422">
        <v>342310.68</v>
      </c>
      <c r="J321" s="422">
        <v>342362.98</v>
      </c>
      <c r="K321" s="424">
        <v>0.9</v>
      </c>
      <c r="L321" s="422">
        <v>185738.45</v>
      </c>
      <c r="M321" s="422">
        <v>37147.68</v>
      </c>
      <c r="N321" s="422">
        <v>18442.11</v>
      </c>
      <c r="O321" s="422">
        <v>7903.76</v>
      </c>
      <c r="P321" s="422">
        <v>6378.19</v>
      </c>
      <c r="Q321" s="422">
        <v>10432.530000000001</v>
      </c>
      <c r="R321" s="422">
        <v>4053.6</v>
      </c>
      <c r="S321" s="422">
        <v>7249.05</v>
      </c>
      <c r="T321" s="422">
        <v>9085.2800000000007</v>
      </c>
      <c r="U321" s="422">
        <v>5219.3100000000004</v>
      </c>
      <c r="V321" s="422">
        <v>13319.53</v>
      </c>
      <c r="W321" s="422">
        <v>11532.24</v>
      </c>
      <c r="X321" s="422">
        <v>8698.5</v>
      </c>
      <c r="Y321" s="422">
        <v>325200.23</v>
      </c>
      <c r="Z321" s="422">
        <v>5141.7</v>
      </c>
      <c r="AA321" s="422">
        <v>7255</v>
      </c>
      <c r="AB321" s="422">
        <v>19791.64</v>
      </c>
      <c r="AC321" s="422">
        <v>1973.36</v>
      </c>
      <c r="AD321" s="422">
        <v>16570.41</v>
      </c>
      <c r="AE321" s="422">
        <v>10730.41</v>
      </c>
      <c r="AF321" s="422">
        <v>91877.32</v>
      </c>
      <c r="AG321" s="422">
        <v>62218.879999999997</v>
      </c>
      <c r="AH321" s="422">
        <v>155253.06132000001</v>
      </c>
      <c r="AI321" s="422">
        <v>370811.78132000001</v>
      </c>
      <c r="AJ321" s="422">
        <v>62326.83</v>
      </c>
      <c r="AK321" s="422">
        <v>308484.95131999999</v>
      </c>
      <c r="AL321" s="422">
        <v>364579.09132000001</v>
      </c>
      <c r="AM321" s="422">
        <v>11118.38</v>
      </c>
      <c r="AN321" s="422">
        <v>11118.38</v>
      </c>
      <c r="AO321" s="422">
        <v>11813.28</v>
      </c>
      <c r="AP321" s="422">
        <v>11813.28</v>
      </c>
      <c r="AQ321" s="422">
        <v>0</v>
      </c>
      <c r="AR321" s="422">
        <v>0</v>
      </c>
      <c r="AS321" s="422">
        <v>0</v>
      </c>
      <c r="AT321" s="422">
        <v>0</v>
      </c>
      <c r="AU321" s="422">
        <v>694.89</v>
      </c>
      <c r="AV321" s="422">
        <v>28490.85</v>
      </c>
      <c r="AW321" s="422">
        <v>11888.44</v>
      </c>
      <c r="AX321" s="422">
        <v>3905.41</v>
      </c>
      <c r="AY321" s="422">
        <v>90842.91</v>
      </c>
      <c r="AZ321" s="422">
        <v>780622.32</v>
      </c>
      <c r="BA321" s="422">
        <v>53812.2</v>
      </c>
      <c r="BB321" s="422">
        <v>0.16</v>
      </c>
      <c r="BC321" s="422">
        <v>38733.22</v>
      </c>
    </row>
    <row r="322" spans="1:55">
      <c r="A322" s="425" t="s">
        <v>3420</v>
      </c>
      <c r="B322" s="425" t="s">
        <v>6329</v>
      </c>
      <c r="C322">
        <v>519.75</v>
      </c>
      <c r="D322" s="422">
        <v>7015802.2199999997</v>
      </c>
      <c r="E322" s="422">
        <v>5252771.5199999996</v>
      </c>
      <c r="F322" s="423">
        <v>0.74870575812782802</v>
      </c>
      <c r="G322">
        <v>1</v>
      </c>
      <c r="H322" s="422">
        <v>69259.25</v>
      </c>
      <c r="I322" s="422">
        <v>2871200.73</v>
      </c>
      <c r="J322" s="422">
        <v>2940459.98</v>
      </c>
      <c r="K322" s="424">
        <v>0.9</v>
      </c>
      <c r="L322" s="422">
        <v>1598380.12</v>
      </c>
      <c r="M322" s="422">
        <v>385766.83</v>
      </c>
      <c r="N322" s="422">
        <v>178053.06</v>
      </c>
      <c r="O322" s="422">
        <v>72523.960000000006</v>
      </c>
      <c r="P322" s="422">
        <v>52067.14</v>
      </c>
      <c r="Q322" s="422">
        <v>118987.65</v>
      </c>
      <c r="R322" s="422">
        <v>38798.82</v>
      </c>
      <c r="S322" s="422">
        <v>69010.95</v>
      </c>
      <c r="T322" s="422">
        <v>80253.34</v>
      </c>
      <c r="U322" s="422">
        <v>49873.46</v>
      </c>
      <c r="V322" s="422">
        <v>117655.86</v>
      </c>
      <c r="W322" s="422">
        <v>101868.12</v>
      </c>
      <c r="X322" s="422">
        <v>82809.72</v>
      </c>
      <c r="Y322" s="422">
        <v>2946049.03</v>
      </c>
      <c r="Z322" s="422">
        <v>46395</v>
      </c>
      <c r="AA322" s="422">
        <v>64968.75</v>
      </c>
      <c r="AB322" s="422">
        <v>177234.75</v>
      </c>
      <c r="AC322" s="422">
        <v>17671.5</v>
      </c>
      <c r="AD322" s="422">
        <v>296777.25</v>
      </c>
      <c r="AE322" s="422">
        <v>223965.5</v>
      </c>
      <c r="AF322" s="422">
        <v>822764.25</v>
      </c>
      <c r="AG322" s="422">
        <v>557172</v>
      </c>
      <c r="AH322" s="422">
        <v>1328731.2045</v>
      </c>
      <c r="AI322" s="422">
        <v>3535680.2045</v>
      </c>
      <c r="AJ322" s="422">
        <v>558138.73</v>
      </c>
      <c r="AK322" s="422">
        <v>2977541.4745</v>
      </c>
      <c r="AL322" s="422">
        <v>3479866.3245000001</v>
      </c>
      <c r="AM322" s="422">
        <v>40304.14</v>
      </c>
      <c r="AN322" s="422">
        <v>40304.14</v>
      </c>
      <c r="AO322" s="422">
        <v>42388.83</v>
      </c>
      <c r="AP322" s="422">
        <v>42388.83</v>
      </c>
      <c r="AQ322" s="422">
        <v>4169.3900000000003</v>
      </c>
      <c r="AR322" s="422">
        <v>4169.3900000000003</v>
      </c>
      <c r="AS322" s="422">
        <v>4169.3900000000003</v>
      </c>
      <c r="AT322" s="422">
        <v>4169.3900000000003</v>
      </c>
      <c r="AU322" s="422">
        <v>5559.19</v>
      </c>
      <c r="AV322" s="422">
        <v>255722.83</v>
      </c>
      <c r="AW322" s="422">
        <v>106706.01</v>
      </c>
      <c r="AX322" s="422">
        <v>39835.230000000003</v>
      </c>
      <c r="AY322" s="422">
        <v>589886.76</v>
      </c>
      <c r="AZ322" s="422">
        <v>7015802.2199999997</v>
      </c>
      <c r="BA322" s="422">
        <v>156406.32999999999</v>
      </c>
      <c r="BB322" s="422">
        <v>655.17999999999995</v>
      </c>
      <c r="BC322" s="422">
        <v>203155.35</v>
      </c>
    </row>
    <row r="323" spans="1:55">
      <c r="A323" s="425" t="s">
        <v>2333</v>
      </c>
      <c r="B323" s="425" t="s">
        <v>6330</v>
      </c>
      <c r="C323">
        <v>63.89</v>
      </c>
      <c r="D323" s="422">
        <v>885175.16</v>
      </c>
      <c r="E323" s="422">
        <v>659834.16</v>
      </c>
      <c r="F323" s="423">
        <v>0.74542778629260198</v>
      </c>
      <c r="G323">
        <v>1</v>
      </c>
      <c r="H323" s="422">
        <v>8729.68</v>
      </c>
      <c r="I323" s="422">
        <v>264850.25</v>
      </c>
      <c r="J323" s="422">
        <v>273579.93</v>
      </c>
      <c r="K323" s="424">
        <v>0.9</v>
      </c>
      <c r="L323" s="422">
        <v>204839.21</v>
      </c>
      <c r="M323" s="422">
        <v>40967.83</v>
      </c>
      <c r="N323" s="422">
        <v>20418.05</v>
      </c>
      <c r="O323" s="422">
        <v>8562.41</v>
      </c>
      <c r="P323" s="422">
        <v>7109.7</v>
      </c>
      <c r="Q323" s="422">
        <v>11128.03</v>
      </c>
      <c r="R323" s="422">
        <v>4632.6899999999996</v>
      </c>
      <c r="S323" s="422">
        <v>8118.93</v>
      </c>
      <c r="T323" s="422">
        <v>9842.39</v>
      </c>
      <c r="U323" s="422">
        <v>5799.24</v>
      </c>
      <c r="V323" s="422">
        <v>14429.49</v>
      </c>
      <c r="W323" s="422">
        <v>12493.26</v>
      </c>
      <c r="X323" s="422">
        <v>9742.32</v>
      </c>
      <c r="Y323" s="422">
        <v>358083.55</v>
      </c>
      <c r="Z323" s="422">
        <v>5623.2</v>
      </c>
      <c r="AA323" s="422">
        <v>7986.25</v>
      </c>
      <c r="AB323" s="422">
        <v>21786.49</v>
      </c>
      <c r="AC323" s="422">
        <v>2172.2600000000002</v>
      </c>
      <c r="AD323" s="422">
        <v>36481.19</v>
      </c>
      <c r="AE323" s="422">
        <v>11385.2</v>
      </c>
      <c r="AF323" s="422">
        <v>101137.87</v>
      </c>
      <c r="AG323" s="422">
        <v>68490.080000000002</v>
      </c>
      <c r="AH323" s="422">
        <v>172902.95861999999</v>
      </c>
      <c r="AI323" s="422">
        <v>427965.49862000003</v>
      </c>
      <c r="AJ323" s="422">
        <v>68608.91</v>
      </c>
      <c r="AK323" s="422">
        <v>359356.58861999999</v>
      </c>
      <c r="AL323" s="422">
        <v>421104.59862</v>
      </c>
      <c r="AM323" s="422">
        <v>13897.98</v>
      </c>
      <c r="AN323" s="422">
        <v>13897.98</v>
      </c>
      <c r="AO323" s="422">
        <v>14592.87</v>
      </c>
      <c r="AP323" s="422">
        <v>14592.87</v>
      </c>
      <c r="AQ323" s="422">
        <v>0</v>
      </c>
      <c r="AR323" s="422">
        <v>0</v>
      </c>
      <c r="AS323" s="422">
        <v>0</v>
      </c>
      <c r="AT323" s="422">
        <v>0</v>
      </c>
      <c r="AU323" s="422">
        <v>0</v>
      </c>
      <c r="AV323" s="422">
        <v>31270.45</v>
      </c>
      <c r="AW323" s="422">
        <v>13048.29</v>
      </c>
      <c r="AX323" s="422">
        <v>4686.49</v>
      </c>
      <c r="AY323" s="422">
        <v>105986.93</v>
      </c>
      <c r="AZ323" s="422">
        <v>885175.16</v>
      </c>
      <c r="BA323" s="422">
        <v>53985.73</v>
      </c>
      <c r="BB323" s="422">
        <v>0</v>
      </c>
      <c r="BC323" s="422">
        <v>25084.91</v>
      </c>
    </row>
    <row r="324" spans="1:55">
      <c r="A324" s="425" t="s">
        <v>1470</v>
      </c>
      <c r="B324" s="425" t="s">
        <v>6331</v>
      </c>
      <c r="C324">
        <v>117.06</v>
      </c>
      <c r="D324" s="422">
        <v>1576986.66</v>
      </c>
      <c r="E324" s="422">
        <v>1648425.34</v>
      </c>
      <c r="F324" s="423">
        <v>1.0453007509904999</v>
      </c>
      <c r="G324">
        <v>4</v>
      </c>
      <c r="H324" s="422">
        <v>105.66</v>
      </c>
      <c r="I324" s="422">
        <v>579562.88</v>
      </c>
      <c r="J324" s="422">
        <v>579668.54</v>
      </c>
      <c r="K324" s="424">
        <v>0.9</v>
      </c>
      <c r="L324" s="422">
        <v>376746.08</v>
      </c>
      <c r="M324" s="422">
        <v>75349.210000000006</v>
      </c>
      <c r="N324" s="422">
        <v>37542.870000000003</v>
      </c>
      <c r="O324" s="422">
        <v>16466.169999999998</v>
      </c>
      <c r="P324" s="422">
        <v>12852.12</v>
      </c>
      <c r="Q324" s="422">
        <v>21560.560000000001</v>
      </c>
      <c r="R324" s="422">
        <v>8686.2999999999993</v>
      </c>
      <c r="S324" s="422">
        <v>14788.06</v>
      </c>
      <c r="T324" s="422">
        <v>18927.669999999998</v>
      </c>
      <c r="U324" s="422">
        <v>11018.55</v>
      </c>
      <c r="V324" s="422">
        <v>27749.02</v>
      </c>
      <c r="W324" s="422">
        <v>24025.5</v>
      </c>
      <c r="X324" s="422">
        <v>17744.939999999999</v>
      </c>
      <c r="Y324" s="422">
        <v>663457.05000000005</v>
      </c>
      <c r="Z324" s="422">
        <v>10377.9</v>
      </c>
      <c r="AA324" s="422">
        <v>14632.5</v>
      </c>
      <c r="AB324" s="422">
        <v>39917.46</v>
      </c>
      <c r="AC324" s="422">
        <v>3980.04</v>
      </c>
      <c r="AD324" s="422">
        <v>33420.629999999997</v>
      </c>
      <c r="AE324" s="422">
        <v>21206.99</v>
      </c>
      <c r="AF324" s="422">
        <v>185305.98</v>
      </c>
      <c r="AG324" s="422">
        <v>125488.32000000001</v>
      </c>
      <c r="AH324" s="422">
        <v>313877.69147999998</v>
      </c>
      <c r="AI324" s="422">
        <v>748207.51147999999</v>
      </c>
      <c r="AJ324" s="422">
        <v>125706.05</v>
      </c>
      <c r="AK324" s="422">
        <v>622501.46148000006</v>
      </c>
      <c r="AL324" s="422">
        <v>735636.90148</v>
      </c>
      <c r="AM324" s="422">
        <v>21541.86</v>
      </c>
      <c r="AN324" s="422">
        <v>21541.86</v>
      </c>
      <c r="AO324" s="422">
        <v>22236.76</v>
      </c>
      <c r="AP324" s="422">
        <v>22236.76</v>
      </c>
      <c r="AQ324" s="422">
        <v>0</v>
      </c>
      <c r="AR324" s="422">
        <v>0</v>
      </c>
      <c r="AS324" s="422">
        <v>0</v>
      </c>
      <c r="AT324" s="422">
        <v>0</v>
      </c>
      <c r="AU324" s="422">
        <v>0</v>
      </c>
      <c r="AV324" s="422">
        <v>57676.61</v>
      </c>
      <c r="AW324" s="422">
        <v>24066.84</v>
      </c>
      <c r="AX324" s="422">
        <v>8591.91</v>
      </c>
      <c r="AY324" s="422">
        <v>177892.6</v>
      </c>
      <c r="AZ324" s="422">
        <v>1576986.66</v>
      </c>
      <c r="BA324" s="422">
        <v>196321.2</v>
      </c>
      <c r="BB324" s="422">
        <v>0</v>
      </c>
      <c r="BC324" s="422">
        <v>41244.269999999997</v>
      </c>
    </row>
    <row r="325" spans="1:55">
      <c r="A325" s="425" t="s">
        <v>2698</v>
      </c>
      <c r="B325" s="425" t="s">
        <v>6332</v>
      </c>
      <c r="C325">
        <v>563.75</v>
      </c>
      <c r="D325" s="422">
        <v>7657760.8600000003</v>
      </c>
      <c r="E325" s="422">
        <v>5615513.9800000004</v>
      </c>
      <c r="F325" s="423">
        <v>0.73331017808775001</v>
      </c>
      <c r="G325">
        <v>1</v>
      </c>
      <c r="H325" s="422">
        <v>93109.69</v>
      </c>
      <c r="I325" s="422">
        <v>1134357.3600000001</v>
      </c>
      <c r="J325" s="422">
        <v>1227467.05</v>
      </c>
      <c r="K325" s="424">
        <v>0.9</v>
      </c>
      <c r="L325" s="422">
        <v>1751342.37</v>
      </c>
      <c r="M325" s="422">
        <v>350268.47</v>
      </c>
      <c r="N325" s="422">
        <v>185079.8</v>
      </c>
      <c r="O325" s="422">
        <v>81672.22</v>
      </c>
      <c r="P325" s="422">
        <v>60159.93</v>
      </c>
      <c r="Q325" s="422">
        <v>109889.31</v>
      </c>
      <c r="R325" s="422">
        <v>42852.43</v>
      </c>
      <c r="S325" s="422">
        <v>72490.5</v>
      </c>
      <c r="T325" s="422">
        <v>93881.26</v>
      </c>
      <c r="U325" s="422">
        <v>54222.89</v>
      </c>
      <c r="V325" s="422">
        <v>137635.16</v>
      </c>
      <c r="W325" s="422">
        <v>119166.48</v>
      </c>
      <c r="X325" s="422">
        <v>86985</v>
      </c>
      <c r="Y325" s="422">
        <v>3145645.82</v>
      </c>
      <c r="Z325" s="422">
        <v>49635</v>
      </c>
      <c r="AA325" s="422">
        <v>70468.75</v>
      </c>
      <c r="AB325" s="422">
        <v>192238.75</v>
      </c>
      <c r="AC325" s="422">
        <v>19167.5</v>
      </c>
      <c r="AD325" s="422">
        <v>321901.25</v>
      </c>
      <c r="AE325" s="422">
        <v>107543.5</v>
      </c>
      <c r="AF325" s="422">
        <v>892416.25</v>
      </c>
      <c r="AG325" s="422">
        <v>604340</v>
      </c>
      <c r="AH325" s="422">
        <v>1486319.6265</v>
      </c>
      <c r="AI325" s="422">
        <v>3744030.6264999998</v>
      </c>
      <c r="AJ325" s="422">
        <v>605388.56999999995</v>
      </c>
      <c r="AK325" s="422">
        <v>3138642.0564999999</v>
      </c>
      <c r="AL325" s="422">
        <v>3683491.7664999999</v>
      </c>
      <c r="AM325" s="422">
        <v>95896.06</v>
      </c>
      <c r="AN325" s="422">
        <v>95896.06</v>
      </c>
      <c r="AO325" s="422">
        <v>100065.45</v>
      </c>
      <c r="AP325" s="422">
        <v>100065.45</v>
      </c>
      <c r="AQ325" s="422">
        <v>0</v>
      </c>
      <c r="AR325" s="422">
        <v>0</v>
      </c>
      <c r="AS325" s="422">
        <v>0</v>
      </c>
      <c r="AT325" s="422">
        <v>0</v>
      </c>
      <c r="AU325" s="422">
        <v>0</v>
      </c>
      <c r="AV325" s="422">
        <v>277264.7</v>
      </c>
      <c r="AW325" s="422">
        <v>115694.83</v>
      </c>
      <c r="AX325" s="422">
        <v>43740.639999999999</v>
      </c>
      <c r="AY325" s="422">
        <v>828623.19</v>
      </c>
      <c r="AZ325" s="422">
        <v>7657760.8600000003</v>
      </c>
      <c r="BA325" s="422">
        <v>215893.64</v>
      </c>
      <c r="BB325" s="422">
        <v>7.25</v>
      </c>
      <c r="BC325" s="422">
        <v>160073.26999999999</v>
      </c>
    </row>
    <row r="326" spans="1:55">
      <c r="A326" s="425" t="s">
        <v>2700</v>
      </c>
      <c r="B326" s="425" t="s">
        <v>6333</v>
      </c>
      <c r="C326">
        <v>359.82</v>
      </c>
      <c r="D326" s="422">
        <v>5416253.2199999997</v>
      </c>
      <c r="E326" s="422">
        <v>4385651.7300000004</v>
      </c>
      <c r="F326" s="423">
        <v>0.809720585774237</v>
      </c>
      <c r="G326">
        <v>2</v>
      </c>
      <c r="H326" s="422">
        <v>21233.94</v>
      </c>
      <c r="I326" s="422">
        <v>1540276.59</v>
      </c>
      <c r="J326" s="422">
        <v>1561510.53</v>
      </c>
      <c r="K326" s="424">
        <v>0.9</v>
      </c>
      <c r="L326" s="422">
        <v>1164760.47</v>
      </c>
      <c r="M326" s="422">
        <v>388214.66</v>
      </c>
      <c r="N326" s="422">
        <v>136537.07999999999</v>
      </c>
      <c r="O326" s="422">
        <v>45003.839999999997</v>
      </c>
      <c r="P326" s="422">
        <v>37517.300000000003</v>
      </c>
      <c r="Q326" s="422">
        <v>115629.22</v>
      </c>
      <c r="R326" s="422">
        <v>27217.08</v>
      </c>
      <c r="S326" s="422">
        <v>51903.19</v>
      </c>
      <c r="T326" s="422">
        <v>44669.31</v>
      </c>
      <c r="U326" s="422">
        <v>34505.47</v>
      </c>
      <c r="V326" s="422">
        <v>65487.69</v>
      </c>
      <c r="W326" s="422">
        <v>56700.18</v>
      </c>
      <c r="X326" s="422">
        <v>62281.26</v>
      </c>
      <c r="Y326" s="422">
        <v>2230426.75</v>
      </c>
      <c r="Z326" s="422">
        <v>32383.8</v>
      </c>
      <c r="AA326" s="422">
        <v>44977.5</v>
      </c>
      <c r="AB326" s="422">
        <v>122698.62</v>
      </c>
      <c r="AC326" s="422">
        <v>12233.88</v>
      </c>
      <c r="AD326" s="422">
        <v>205457.22</v>
      </c>
      <c r="AE326" s="422">
        <v>358020.9</v>
      </c>
      <c r="AF326" s="422">
        <v>569595.06000000006</v>
      </c>
      <c r="AG326" s="422">
        <v>385727.04</v>
      </c>
      <c r="AH326" s="422">
        <v>1008509.5515600001</v>
      </c>
      <c r="AI326" s="422">
        <v>2739603.5715600001</v>
      </c>
      <c r="AJ326" s="422">
        <v>386396.3</v>
      </c>
      <c r="AK326" s="422">
        <v>2353207.2715599998</v>
      </c>
      <c r="AL326" s="422">
        <v>2700963.9415600002</v>
      </c>
      <c r="AM326" s="422">
        <v>48642.93</v>
      </c>
      <c r="AN326" s="422">
        <v>48642.93</v>
      </c>
      <c r="AO326" s="422">
        <v>50727.62</v>
      </c>
      <c r="AP326" s="422">
        <v>50727.62</v>
      </c>
      <c r="AQ326" s="422">
        <v>1389.79</v>
      </c>
      <c r="AR326" s="422">
        <v>1389.79</v>
      </c>
      <c r="AS326" s="422">
        <v>1389.79</v>
      </c>
      <c r="AT326" s="422">
        <v>1389.79</v>
      </c>
      <c r="AU326" s="422">
        <v>2084.69</v>
      </c>
      <c r="AV326" s="422">
        <v>177199.24</v>
      </c>
      <c r="AW326" s="422">
        <v>73940.31</v>
      </c>
      <c r="AX326" s="422">
        <v>27337.9</v>
      </c>
      <c r="AY326" s="422">
        <v>484862.4</v>
      </c>
      <c r="AZ326" s="422">
        <v>5416253.2199999997</v>
      </c>
      <c r="BA326" s="422">
        <v>123763.02</v>
      </c>
      <c r="BB326" s="422">
        <v>128.36000000000001</v>
      </c>
      <c r="BC326" s="422">
        <v>138329.04</v>
      </c>
    </row>
    <row r="327" spans="1:55">
      <c r="A327" s="425" t="s">
        <v>1795</v>
      </c>
      <c r="B327" s="425" t="s">
        <v>6334</v>
      </c>
      <c r="C327">
        <v>312620.25</v>
      </c>
      <c r="D327" s="422">
        <v>5889126182.5200005</v>
      </c>
      <c r="E327" s="422">
        <v>4314821057.0900002</v>
      </c>
      <c r="F327" s="423">
        <v>0.73267593924157604</v>
      </c>
      <c r="G327">
        <v>1</v>
      </c>
      <c r="H327" s="422">
        <v>76017861.969999999</v>
      </c>
      <c r="I327" s="422">
        <v>1798318694.21</v>
      </c>
      <c r="J327" s="422">
        <v>1874336556.1800001</v>
      </c>
      <c r="K327" s="424">
        <v>1.0764499999999999</v>
      </c>
      <c r="L327" s="422">
        <v>1295046438.22</v>
      </c>
      <c r="M327" s="422">
        <v>316544763.75</v>
      </c>
      <c r="N327" s="422">
        <v>129494392.06</v>
      </c>
      <c r="O327" s="422">
        <v>52377824.270000003</v>
      </c>
      <c r="P327" s="422">
        <v>51330669.659999996</v>
      </c>
      <c r="Q327" s="422">
        <v>88876161.409999996</v>
      </c>
      <c r="R327" s="422">
        <v>28869796.149999999</v>
      </c>
      <c r="S327" s="422">
        <v>50153330.109999999</v>
      </c>
      <c r="T327" s="422">
        <v>57771770.649999999</v>
      </c>
      <c r="U327" s="422">
        <v>36139751.740000002</v>
      </c>
      <c r="V327" s="422">
        <v>84696631.150000006</v>
      </c>
      <c r="W327" s="422">
        <v>73331546.310000002</v>
      </c>
      <c r="X327" s="422">
        <v>60181505.439999998</v>
      </c>
      <c r="Y327" s="422">
        <v>2324814580.9200001</v>
      </c>
      <c r="Z327" s="422">
        <v>27968310</v>
      </c>
      <c r="AA327" s="422">
        <v>39077531.25</v>
      </c>
      <c r="AB327" s="422">
        <v>106603505.25</v>
      </c>
      <c r="AC327" s="422">
        <v>10629088.5</v>
      </c>
      <c r="AD327" s="422">
        <v>178506162.75</v>
      </c>
      <c r="AE327" s="422">
        <v>142028905</v>
      </c>
      <c r="AF327" s="422">
        <v>494877855.75</v>
      </c>
      <c r="AG327" s="422">
        <v>335128908</v>
      </c>
      <c r="AH327" s="422">
        <v>1054601103.1335</v>
      </c>
      <c r="AI327" s="422">
        <v>2389421369.6335001</v>
      </c>
      <c r="AJ327" s="422">
        <v>335710381.66000003</v>
      </c>
      <c r="AK327" s="422">
        <v>2053710987.9735</v>
      </c>
      <c r="AL327" s="422">
        <v>2415086428.3035002</v>
      </c>
      <c r="AM327" s="422">
        <v>131013084.04000001</v>
      </c>
      <c r="AN327" s="422">
        <v>131013084.04000001</v>
      </c>
      <c r="AO327" s="422">
        <v>136471997.18000001</v>
      </c>
      <c r="AP327" s="422">
        <v>136471997.18000001</v>
      </c>
      <c r="AQ327" s="422">
        <v>60727084.049999997</v>
      </c>
      <c r="AR327" s="422">
        <v>60727084.049999997</v>
      </c>
      <c r="AS327" s="422">
        <v>63257898.68</v>
      </c>
      <c r="AT327" s="422">
        <v>63257898.68</v>
      </c>
      <c r="AU327" s="422">
        <v>75909478.409999996</v>
      </c>
      <c r="AV327" s="422">
        <v>184276550.56999999</v>
      </c>
      <c r="AW327" s="422">
        <v>76893472.510000005</v>
      </c>
      <c r="AX327" s="422">
        <v>29205543.789999999</v>
      </c>
      <c r="AY327" s="422">
        <v>1149225173.1800001</v>
      </c>
      <c r="AZ327" s="422">
        <v>5889126182.5200005</v>
      </c>
      <c r="BA327" s="422">
        <v>778757973.30999994</v>
      </c>
      <c r="BB327" s="422">
        <v>55265527.859999999</v>
      </c>
      <c r="BC327" s="422">
        <v>392352201.39999998</v>
      </c>
    </row>
    <row r="328" spans="1:55">
      <c r="A328" s="425"/>
      <c r="B328" s="425" t="s">
        <v>6335</v>
      </c>
      <c r="C328">
        <v>60</v>
      </c>
      <c r="D328" s="422">
        <v>925526.12</v>
      </c>
      <c r="E328" s="422">
        <v>612183.07999999996</v>
      </c>
      <c r="F328" s="423">
        <v>0.66144333128059096</v>
      </c>
      <c r="G328">
        <v>1</v>
      </c>
      <c r="H328" s="422">
        <v>38857.35</v>
      </c>
      <c r="I328" s="422">
        <v>519630.47</v>
      </c>
      <c r="J328" s="422">
        <v>558487.81999999995</v>
      </c>
      <c r="K328" s="424">
        <v>0.94094</v>
      </c>
      <c r="L328" s="422">
        <v>201611.58</v>
      </c>
      <c r="M328" s="422">
        <v>63709.06</v>
      </c>
      <c r="N328" s="422">
        <v>22691.3</v>
      </c>
      <c r="O328" s="422">
        <v>7757.01</v>
      </c>
      <c r="P328" s="422">
        <v>6673.95</v>
      </c>
      <c r="Q328" s="422">
        <v>19088.98</v>
      </c>
      <c r="R328" s="422">
        <v>4238</v>
      </c>
      <c r="S328" s="422">
        <v>8791.4</v>
      </c>
      <c r="T328" s="422">
        <v>7915.46</v>
      </c>
      <c r="U328" s="422">
        <v>6063.04</v>
      </c>
      <c r="V328" s="422">
        <v>11604.51</v>
      </c>
      <c r="W328" s="422">
        <v>10047.35</v>
      </c>
      <c r="X328" s="422">
        <v>10549.25</v>
      </c>
      <c r="Y328" s="422">
        <v>380740.89</v>
      </c>
      <c r="Z328" s="422">
        <v>5400</v>
      </c>
      <c r="AA328" s="422">
        <v>7500</v>
      </c>
      <c r="AB328" s="422">
        <v>20460</v>
      </c>
      <c r="AC328" s="422">
        <v>2040</v>
      </c>
      <c r="AD328" s="422">
        <v>34260</v>
      </c>
      <c r="AE328" s="422">
        <v>53346</v>
      </c>
      <c r="AF328" s="422">
        <v>94980</v>
      </c>
      <c r="AG328" s="422">
        <v>64320</v>
      </c>
      <c r="AH328" s="422">
        <v>169462.932</v>
      </c>
      <c r="AI328" s="422">
        <v>451768.93199999997</v>
      </c>
      <c r="AJ328" s="422">
        <v>64431.6</v>
      </c>
      <c r="AK328" s="422">
        <v>387337.33199999999</v>
      </c>
      <c r="AL328" s="422">
        <v>447963.592</v>
      </c>
      <c r="AM328" s="422">
        <v>10897.63</v>
      </c>
      <c r="AN328" s="422">
        <v>10897.63</v>
      </c>
      <c r="AO328" s="422">
        <v>11624.14</v>
      </c>
      <c r="AP328" s="422">
        <v>11624.14</v>
      </c>
      <c r="AQ328" s="422">
        <v>726.5</v>
      </c>
      <c r="AR328" s="422">
        <v>726.5</v>
      </c>
      <c r="AS328" s="422">
        <v>726.5</v>
      </c>
      <c r="AT328" s="422">
        <v>726.5</v>
      </c>
      <c r="AU328" s="422">
        <v>726.5</v>
      </c>
      <c r="AV328" s="422">
        <v>30513.38</v>
      </c>
      <c r="AW328" s="422">
        <v>12732.38</v>
      </c>
      <c r="AX328" s="422">
        <v>4899.68</v>
      </c>
      <c r="AY328" s="422">
        <v>96821.48</v>
      </c>
      <c r="AZ328" s="422">
        <v>925526.12</v>
      </c>
      <c r="BA328" s="422">
        <v>40034.21</v>
      </c>
      <c r="BB328" s="422">
        <v>2786.63</v>
      </c>
      <c r="BC328" s="422">
        <v>26230.31</v>
      </c>
    </row>
    <row r="329" spans="1:55">
      <c r="A329" s="425" t="s">
        <v>2152</v>
      </c>
      <c r="B329" s="425" t="s">
        <v>6336</v>
      </c>
      <c r="C329">
        <v>1490.2</v>
      </c>
      <c r="D329" s="422">
        <v>21961800.699999999</v>
      </c>
      <c r="E329" s="422">
        <v>18078152.149999999</v>
      </c>
      <c r="F329" s="423">
        <v>0.82316347356708297</v>
      </c>
      <c r="G329">
        <v>2</v>
      </c>
      <c r="H329" s="422">
        <v>80896.95</v>
      </c>
      <c r="I329" s="422">
        <v>9747771.0199999996</v>
      </c>
      <c r="J329" s="422">
        <v>9828667.9700000007</v>
      </c>
      <c r="K329" s="424">
        <v>0.94094</v>
      </c>
      <c r="L329" s="422">
        <v>4910894.33</v>
      </c>
      <c r="M329" s="422">
        <v>1199781.92</v>
      </c>
      <c r="N329" s="422">
        <v>538452.46</v>
      </c>
      <c r="O329" s="422">
        <v>217357.6</v>
      </c>
      <c r="P329" s="422">
        <v>170189.24</v>
      </c>
      <c r="Q329" s="422">
        <v>369547.39</v>
      </c>
      <c r="R329" s="422">
        <v>119874.94</v>
      </c>
      <c r="S329" s="422">
        <v>208265.45</v>
      </c>
      <c r="T329" s="422">
        <v>239838.72</v>
      </c>
      <c r="U329" s="422">
        <v>150363.41</v>
      </c>
      <c r="V329" s="422">
        <v>351616.92</v>
      </c>
      <c r="W329" s="422">
        <v>304434.92</v>
      </c>
      <c r="X329" s="422">
        <v>249908.2</v>
      </c>
      <c r="Y329" s="422">
        <v>9030525.5</v>
      </c>
      <c r="Z329" s="422">
        <v>133570.79999999999</v>
      </c>
      <c r="AA329" s="422">
        <v>186275</v>
      </c>
      <c r="AB329" s="422">
        <v>508158.2</v>
      </c>
      <c r="AC329" s="422">
        <v>50666.8</v>
      </c>
      <c r="AD329" s="422">
        <v>850904.2</v>
      </c>
      <c r="AE329" s="422">
        <v>674390.44</v>
      </c>
      <c r="AF329" s="422">
        <v>2358986.6</v>
      </c>
      <c r="AG329" s="422">
        <v>1597494.4</v>
      </c>
      <c r="AH329" s="422">
        <v>4117386.3006000002</v>
      </c>
      <c r="AI329" s="422">
        <v>10477832.740599999</v>
      </c>
      <c r="AJ329" s="422">
        <v>1600266.17</v>
      </c>
      <c r="AK329" s="422">
        <v>8877566.5705999993</v>
      </c>
      <c r="AL329" s="422">
        <v>10383321.010600001</v>
      </c>
      <c r="AM329" s="422">
        <v>219405.77</v>
      </c>
      <c r="AN329" s="422">
        <v>219405.77</v>
      </c>
      <c r="AO329" s="422">
        <v>228850.39</v>
      </c>
      <c r="AP329" s="422">
        <v>228850.39</v>
      </c>
      <c r="AQ329" s="422">
        <v>82822.039999999994</v>
      </c>
      <c r="AR329" s="422">
        <v>82822.039999999994</v>
      </c>
      <c r="AS329" s="422">
        <v>86454.59</v>
      </c>
      <c r="AT329" s="422">
        <v>86454.59</v>
      </c>
      <c r="AU329" s="422">
        <v>103890.81</v>
      </c>
      <c r="AV329" s="422">
        <v>767193.69</v>
      </c>
      <c r="AW329" s="422">
        <v>320128.56</v>
      </c>
      <c r="AX329" s="422">
        <v>121675.42</v>
      </c>
      <c r="AY329" s="422">
        <v>2547954.06</v>
      </c>
      <c r="AZ329" s="422">
        <v>21961800.699999999</v>
      </c>
      <c r="BA329" s="422">
        <v>692165.56</v>
      </c>
      <c r="BB329" s="422">
        <v>127170.66</v>
      </c>
      <c r="BC329" s="422">
        <v>806564.78</v>
      </c>
    </row>
    <row r="330" spans="1:55">
      <c r="A330" s="425" t="s">
        <v>2316</v>
      </c>
      <c r="B330" s="425" t="s">
        <v>6337</v>
      </c>
      <c r="C330">
        <v>697.25</v>
      </c>
      <c r="D330" s="422">
        <v>9808521.4000000004</v>
      </c>
      <c r="E330" s="422">
        <v>10661191.359999999</v>
      </c>
      <c r="F330" s="423">
        <v>1.0869315491323699</v>
      </c>
      <c r="G330">
        <v>4</v>
      </c>
      <c r="H330" s="422">
        <v>657.21</v>
      </c>
      <c r="I330" s="422">
        <v>669890.76</v>
      </c>
      <c r="J330" s="422">
        <v>670547.97</v>
      </c>
      <c r="K330" s="424">
        <v>0.94094</v>
      </c>
      <c r="L330" s="422">
        <v>2279498.5299999998</v>
      </c>
      <c r="M330" s="422">
        <v>557632.05000000005</v>
      </c>
      <c r="N330" s="422">
        <v>251248.96</v>
      </c>
      <c r="O330" s="422">
        <v>100433.2</v>
      </c>
      <c r="P330" s="422">
        <v>76603.3</v>
      </c>
      <c r="Q330" s="422">
        <v>172793.60000000001</v>
      </c>
      <c r="R330" s="422">
        <v>55699.47</v>
      </c>
      <c r="S330" s="422">
        <v>97311.8</v>
      </c>
      <c r="T330" s="422">
        <v>110816.57</v>
      </c>
      <c r="U330" s="422">
        <v>70028.12</v>
      </c>
      <c r="V330" s="422">
        <v>162463.26</v>
      </c>
      <c r="W330" s="422">
        <v>140663</v>
      </c>
      <c r="X330" s="422">
        <v>116769.33</v>
      </c>
      <c r="Y330" s="422">
        <v>4191961.19</v>
      </c>
      <c r="Z330" s="422">
        <v>62190</v>
      </c>
      <c r="AA330" s="422">
        <v>87156.25</v>
      </c>
      <c r="AB330" s="422">
        <v>237762.25</v>
      </c>
      <c r="AC330" s="422">
        <v>23706.5</v>
      </c>
      <c r="AD330" s="422">
        <v>199064.87</v>
      </c>
      <c r="AE330" s="422">
        <v>316127</v>
      </c>
      <c r="AF330" s="422">
        <v>1103746.75</v>
      </c>
      <c r="AG330" s="422">
        <v>747452</v>
      </c>
      <c r="AH330" s="422">
        <v>1862328.8865</v>
      </c>
      <c r="AI330" s="422">
        <v>4639534.5065000001</v>
      </c>
      <c r="AJ330" s="422">
        <v>748748.88</v>
      </c>
      <c r="AK330" s="422">
        <v>3890785.6264999998</v>
      </c>
      <c r="AL330" s="422">
        <v>4595313.3964999998</v>
      </c>
      <c r="AM330" s="422">
        <v>95172.7</v>
      </c>
      <c r="AN330" s="422">
        <v>95172.7</v>
      </c>
      <c r="AO330" s="422">
        <v>98805.24</v>
      </c>
      <c r="AP330" s="422">
        <v>98805.24</v>
      </c>
      <c r="AQ330" s="422">
        <v>13077.16</v>
      </c>
      <c r="AR330" s="422">
        <v>13077.16</v>
      </c>
      <c r="AS330" s="422">
        <v>13077.16</v>
      </c>
      <c r="AT330" s="422">
        <v>13077.16</v>
      </c>
      <c r="AU330" s="422">
        <v>15983.2</v>
      </c>
      <c r="AV330" s="422">
        <v>358895.53</v>
      </c>
      <c r="AW330" s="422">
        <v>149757.10999999999</v>
      </c>
      <c r="AX330" s="422">
        <v>56346.33</v>
      </c>
      <c r="AY330" s="422">
        <v>1021246.69</v>
      </c>
      <c r="AZ330" s="422">
        <v>9808521.4000000004</v>
      </c>
      <c r="BA330" s="422">
        <v>127378.15</v>
      </c>
      <c r="BB330" s="422">
        <v>3725.85</v>
      </c>
      <c r="BC330" s="422">
        <v>258428.15</v>
      </c>
    </row>
    <row r="331" spans="1:55">
      <c r="A331" s="425" t="s">
        <v>2269</v>
      </c>
      <c r="B331" s="425" t="s">
        <v>6338</v>
      </c>
      <c r="C331">
        <v>398.75</v>
      </c>
      <c r="D331" s="422">
        <v>5577275.5300000003</v>
      </c>
      <c r="E331" s="422">
        <v>6432518.4400000004</v>
      </c>
      <c r="F331" s="423">
        <v>1.1533442099820399</v>
      </c>
      <c r="G331">
        <v>4</v>
      </c>
      <c r="H331" s="422">
        <v>373.7</v>
      </c>
      <c r="I331" s="422">
        <v>1635534.87</v>
      </c>
      <c r="J331" s="422">
        <v>1635908.57</v>
      </c>
      <c r="K331" s="424">
        <v>0.94094</v>
      </c>
      <c r="L331" s="422">
        <v>1298606.6200000001</v>
      </c>
      <c r="M331" s="422">
        <v>315424.3</v>
      </c>
      <c r="N331" s="422">
        <v>143094.14000000001</v>
      </c>
      <c r="O331" s="422">
        <v>57265.98</v>
      </c>
      <c r="P331" s="422">
        <v>43613.62</v>
      </c>
      <c r="Q331" s="422">
        <v>95958.99</v>
      </c>
      <c r="R331" s="422">
        <v>31482.3</v>
      </c>
      <c r="S331" s="422">
        <v>55476.82</v>
      </c>
      <c r="T331" s="422">
        <v>63323.75</v>
      </c>
      <c r="U331" s="422">
        <v>39712.910000000003</v>
      </c>
      <c r="V331" s="422">
        <v>92836.15</v>
      </c>
      <c r="W331" s="422">
        <v>80378.850000000006</v>
      </c>
      <c r="X331" s="422">
        <v>66569.429999999993</v>
      </c>
      <c r="Y331" s="422">
        <v>2383743.86</v>
      </c>
      <c r="Z331" s="422">
        <v>35550</v>
      </c>
      <c r="AA331" s="422">
        <v>49843.75</v>
      </c>
      <c r="AB331" s="422">
        <v>135973.75</v>
      </c>
      <c r="AC331" s="422">
        <v>13557.5</v>
      </c>
      <c r="AD331" s="422">
        <v>113843.12</v>
      </c>
      <c r="AE331" s="422">
        <v>175556</v>
      </c>
      <c r="AF331" s="422">
        <v>631221.25</v>
      </c>
      <c r="AG331" s="422">
        <v>427460</v>
      </c>
      <c r="AH331" s="422">
        <v>1058598.6945</v>
      </c>
      <c r="AI331" s="422">
        <v>2641604.0644999999</v>
      </c>
      <c r="AJ331" s="422">
        <v>428201.67</v>
      </c>
      <c r="AK331" s="422">
        <v>2213402.3944999999</v>
      </c>
      <c r="AL331" s="422">
        <v>2616314.4644999998</v>
      </c>
      <c r="AM331" s="422">
        <v>49402.62</v>
      </c>
      <c r="AN331" s="422">
        <v>49402.62</v>
      </c>
      <c r="AO331" s="422">
        <v>51582.15</v>
      </c>
      <c r="AP331" s="422">
        <v>51582.15</v>
      </c>
      <c r="AQ331" s="422">
        <v>10171.120000000001</v>
      </c>
      <c r="AR331" s="422">
        <v>10171.120000000001</v>
      </c>
      <c r="AS331" s="422">
        <v>10171.120000000001</v>
      </c>
      <c r="AT331" s="422">
        <v>10171.120000000001</v>
      </c>
      <c r="AU331" s="422">
        <v>12350.65</v>
      </c>
      <c r="AV331" s="422">
        <v>204875.58</v>
      </c>
      <c r="AW331" s="422">
        <v>85488.87</v>
      </c>
      <c r="AX331" s="422">
        <v>31847.93</v>
      </c>
      <c r="AY331" s="422">
        <v>577217.05000000005</v>
      </c>
      <c r="AZ331" s="422">
        <v>5577275.5300000003</v>
      </c>
      <c r="BA331" s="422">
        <v>180373.35</v>
      </c>
      <c r="BB331" s="422">
        <v>2506.41</v>
      </c>
      <c r="BC331" s="422">
        <v>214699.69</v>
      </c>
    </row>
    <row r="332" spans="1:55">
      <c r="A332" s="425" t="s">
        <v>3265</v>
      </c>
      <c r="B332" s="425" t="s">
        <v>6339</v>
      </c>
      <c r="C332">
        <v>3590.02</v>
      </c>
      <c r="D332" s="422">
        <v>50524953.5</v>
      </c>
      <c r="E332" s="422">
        <v>41623915.200000003</v>
      </c>
      <c r="F332" s="423">
        <v>0.82382886705674996</v>
      </c>
      <c r="G332">
        <v>2</v>
      </c>
      <c r="H332" s="422">
        <v>150522.1</v>
      </c>
      <c r="I332" s="422">
        <v>13381610.439999999</v>
      </c>
      <c r="J332" s="422">
        <v>13532132.539999999</v>
      </c>
      <c r="K332" s="424">
        <v>0.94094</v>
      </c>
      <c r="L332" s="422">
        <v>11542799.58</v>
      </c>
      <c r="M332" s="422">
        <v>2825300.74</v>
      </c>
      <c r="N332" s="422">
        <v>1298034.81</v>
      </c>
      <c r="O332" s="422">
        <v>525181.29</v>
      </c>
      <c r="P332" s="422">
        <v>382243.47</v>
      </c>
      <c r="Q332" s="422">
        <v>891918.6</v>
      </c>
      <c r="R332" s="422">
        <v>289395.07</v>
      </c>
      <c r="S332" s="422">
        <v>502929.24</v>
      </c>
      <c r="T332" s="422">
        <v>579412.37</v>
      </c>
      <c r="U332" s="422">
        <v>362266.69</v>
      </c>
      <c r="V332" s="422">
        <v>849450.78</v>
      </c>
      <c r="W332" s="422">
        <v>735466.55</v>
      </c>
      <c r="X332" s="422">
        <v>603490.12</v>
      </c>
      <c r="Y332" s="422">
        <v>21387889.309999999</v>
      </c>
      <c r="Z332" s="422">
        <v>320432.40000000002</v>
      </c>
      <c r="AA332" s="422">
        <v>448752.5</v>
      </c>
      <c r="AB332" s="422">
        <v>1224196.82</v>
      </c>
      <c r="AC332" s="422">
        <v>122060.68</v>
      </c>
      <c r="AD332" s="422">
        <v>2049901.42</v>
      </c>
      <c r="AE332" s="422">
        <v>1626532.24</v>
      </c>
      <c r="AF332" s="422">
        <v>5683001.6600000001</v>
      </c>
      <c r="AG332" s="422">
        <v>3848501.44</v>
      </c>
      <c r="AH332" s="422">
        <v>9349648.5921599995</v>
      </c>
      <c r="AI332" s="422">
        <v>24673027.752160002</v>
      </c>
      <c r="AJ332" s="422">
        <v>3855178.87</v>
      </c>
      <c r="AK332" s="422">
        <v>20817848.882160001</v>
      </c>
      <c r="AL332" s="422">
        <v>24445340.882160001</v>
      </c>
      <c r="AM332" s="422">
        <v>358169.02</v>
      </c>
      <c r="AN332" s="422">
        <v>358169.02</v>
      </c>
      <c r="AO332" s="422">
        <v>372699.21</v>
      </c>
      <c r="AP332" s="422">
        <v>372699.21</v>
      </c>
      <c r="AQ332" s="422">
        <v>58847.24</v>
      </c>
      <c r="AR332" s="422">
        <v>58847.24</v>
      </c>
      <c r="AS332" s="422">
        <v>61753.279999999999</v>
      </c>
      <c r="AT332" s="422">
        <v>61753.279999999999</v>
      </c>
      <c r="AU332" s="422">
        <v>74103.929999999993</v>
      </c>
      <c r="AV332" s="422">
        <v>1849692.38</v>
      </c>
      <c r="AW332" s="422">
        <v>771825.11</v>
      </c>
      <c r="AX332" s="422">
        <v>293164.28000000003</v>
      </c>
      <c r="AY332" s="422">
        <v>4691723.2</v>
      </c>
      <c r="AZ332" s="422">
        <v>50524953.5</v>
      </c>
      <c r="BA332" s="422">
        <v>779536.25</v>
      </c>
      <c r="BB332" s="422">
        <v>38047.699999999997</v>
      </c>
      <c r="BC332" s="422">
        <v>1529777.32</v>
      </c>
    </row>
    <row r="333" spans="1:55">
      <c r="A333" s="425" t="s">
        <v>1912</v>
      </c>
      <c r="B333" s="425" t="s">
        <v>6340</v>
      </c>
      <c r="C333">
        <v>6493.62</v>
      </c>
      <c r="D333" s="422">
        <v>104917739.77</v>
      </c>
      <c r="E333" s="422">
        <v>98026653.290000007</v>
      </c>
      <c r="F333" s="423">
        <v>0.934319148552889</v>
      </c>
      <c r="G333">
        <v>3</v>
      </c>
      <c r="H333" s="422">
        <v>137360.70000000001</v>
      </c>
      <c r="I333" s="422">
        <v>57524293.600000001</v>
      </c>
      <c r="J333" s="422">
        <v>57661654.299999997</v>
      </c>
      <c r="K333" s="424">
        <v>0.94094</v>
      </c>
      <c r="L333" s="422">
        <v>22668443.699999999</v>
      </c>
      <c r="M333" s="422">
        <v>5508809.8300000001</v>
      </c>
      <c r="N333" s="422">
        <v>2345577.44</v>
      </c>
      <c r="O333" s="422">
        <v>951486.28</v>
      </c>
      <c r="P333" s="422">
        <v>848858.88</v>
      </c>
      <c r="Q333" s="422">
        <v>1599480.21</v>
      </c>
      <c r="R333" s="422">
        <v>523090.67</v>
      </c>
      <c r="S333" s="422">
        <v>908546.69</v>
      </c>
      <c r="T333" s="422">
        <v>1051174.3500000001</v>
      </c>
      <c r="U333" s="422">
        <v>655717.88</v>
      </c>
      <c r="V333" s="422">
        <v>1541080.11</v>
      </c>
      <c r="W333" s="422">
        <v>1334289.05</v>
      </c>
      <c r="X333" s="422">
        <v>1090210.8999999999</v>
      </c>
      <c r="Y333" s="422">
        <v>41026765.990000002</v>
      </c>
      <c r="Z333" s="422">
        <v>578606.4</v>
      </c>
      <c r="AA333" s="422">
        <v>811702.5</v>
      </c>
      <c r="AB333" s="422">
        <v>2214324.42</v>
      </c>
      <c r="AC333" s="422">
        <v>220783.08</v>
      </c>
      <c r="AD333" s="422">
        <v>3707857.02</v>
      </c>
      <c r="AE333" s="422">
        <v>2881057.22</v>
      </c>
      <c r="AF333" s="422">
        <v>10279400.460000001</v>
      </c>
      <c r="AG333" s="422">
        <v>6961160.6399999997</v>
      </c>
      <c r="AH333" s="422">
        <v>20159047.47696</v>
      </c>
      <c r="AI333" s="422">
        <v>47813939.216959998</v>
      </c>
      <c r="AJ333" s="422">
        <v>6973238.7699999996</v>
      </c>
      <c r="AK333" s="422">
        <v>40840700.446960002</v>
      </c>
      <c r="AL333" s="422">
        <v>47402099.726960003</v>
      </c>
      <c r="AM333" s="422">
        <v>1842427.28</v>
      </c>
      <c r="AN333" s="422">
        <v>1842427.28</v>
      </c>
      <c r="AO333" s="422">
        <v>1918710.75</v>
      </c>
      <c r="AP333" s="422">
        <v>1918710.75</v>
      </c>
      <c r="AQ333" s="422">
        <v>693089.76</v>
      </c>
      <c r="AR333" s="422">
        <v>693089.76</v>
      </c>
      <c r="AS333" s="422">
        <v>721423.61</v>
      </c>
      <c r="AT333" s="422">
        <v>721423.61</v>
      </c>
      <c r="AU333" s="422">
        <v>865998.94</v>
      </c>
      <c r="AV333" s="422">
        <v>3345574.78</v>
      </c>
      <c r="AW333" s="422">
        <v>1396015.18</v>
      </c>
      <c r="AX333" s="422">
        <v>529982.22</v>
      </c>
      <c r="AY333" s="422">
        <v>16488873.92</v>
      </c>
      <c r="AZ333" s="422">
        <v>104917739.77</v>
      </c>
      <c r="BA333" s="422">
        <v>5808175.6299999999</v>
      </c>
      <c r="BB333" s="422">
        <v>773973.12</v>
      </c>
      <c r="BC333" s="422">
        <v>3367707.01</v>
      </c>
    </row>
    <row r="334" spans="1:55">
      <c r="A334" s="425" t="s">
        <v>2280</v>
      </c>
      <c r="B334" s="425" t="s">
        <v>6341</v>
      </c>
      <c r="C334">
        <v>695.25</v>
      </c>
      <c r="D334" s="422">
        <v>9816559.9299999997</v>
      </c>
      <c r="E334" s="422">
        <v>9187783.2699999996</v>
      </c>
      <c r="F334" s="423">
        <v>0.93594735177254695</v>
      </c>
      <c r="G334">
        <v>3</v>
      </c>
      <c r="H334" s="422">
        <v>12852.06</v>
      </c>
      <c r="I334" s="422">
        <v>803654.82</v>
      </c>
      <c r="J334" s="422">
        <v>816506.88</v>
      </c>
      <c r="K334" s="424">
        <v>0.94094</v>
      </c>
      <c r="L334" s="422">
        <v>2231576.58</v>
      </c>
      <c r="M334" s="422">
        <v>540925.32999999996</v>
      </c>
      <c r="N334" s="422">
        <v>249798.28</v>
      </c>
      <c r="O334" s="422">
        <v>100904.08</v>
      </c>
      <c r="P334" s="422">
        <v>74721.78</v>
      </c>
      <c r="Q334" s="422">
        <v>169293.84</v>
      </c>
      <c r="R334" s="422">
        <v>55094.04</v>
      </c>
      <c r="S334" s="422">
        <v>97008.65</v>
      </c>
      <c r="T334" s="422">
        <v>111608.12</v>
      </c>
      <c r="U334" s="422">
        <v>69724.97</v>
      </c>
      <c r="V334" s="422">
        <v>163623.71</v>
      </c>
      <c r="W334" s="422">
        <v>141667.73000000001</v>
      </c>
      <c r="X334" s="422">
        <v>116405.56</v>
      </c>
      <c r="Y334" s="422">
        <v>4122352.67</v>
      </c>
      <c r="Z334" s="422">
        <v>61875</v>
      </c>
      <c r="AA334" s="422">
        <v>86906.25</v>
      </c>
      <c r="AB334" s="422">
        <v>237080.25</v>
      </c>
      <c r="AC334" s="422">
        <v>23638.5</v>
      </c>
      <c r="AD334" s="422">
        <v>396987.75</v>
      </c>
      <c r="AE334" s="422">
        <v>303554.5</v>
      </c>
      <c r="AF334" s="422">
        <v>1100580.75</v>
      </c>
      <c r="AG334" s="422">
        <v>745308</v>
      </c>
      <c r="AH334" s="422">
        <v>1821000.6074999999</v>
      </c>
      <c r="AI334" s="422">
        <v>4776931.6074999999</v>
      </c>
      <c r="AJ334" s="422">
        <v>746601.16</v>
      </c>
      <c r="AK334" s="422">
        <v>4030330.4474999998</v>
      </c>
      <c r="AL334" s="422">
        <v>4732837.3375000004</v>
      </c>
      <c r="AM334" s="422">
        <v>69018.37</v>
      </c>
      <c r="AN334" s="422">
        <v>69018.37</v>
      </c>
      <c r="AO334" s="422">
        <v>71924.399999999994</v>
      </c>
      <c r="AP334" s="422">
        <v>71924.399999999994</v>
      </c>
      <c r="AQ334" s="422">
        <v>21795.27</v>
      </c>
      <c r="AR334" s="422">
        <v>21795.27</v>
      </c>
      <c r="AS334" s="422">
        <v>22521.78</v>
      </c>
      <c r="AT334" s="422">
        <v>22521.78</v>
      </c>
      <c r="AU334" s="422">
        <v>26880.83</v>
      </c>
      <c r="AV334" s="422">
        <v>358169.02</v>
      </c>
      <c r="AW334" s="422">
        <v>149453.96</v>
      </c>
      <c r="AX334" s="422">
        <v>56346.33</v>
      </c>
      <c r="AY334" s="422">
        <v>961369.78</v>
      </c>
      <c r="AZ334" s="422">
        <v>9816559.9299999997</v>
      </c>
      <c r="BA334" s="422">
        <v>114427.02</v>
      </c>
      <c r="BB334" s="422">
        <v>1191.81</v>
      </c>
      <c r="BC334" s="422">
        <v>305567.71000000002</v>
      </c>
    </row>
    <row r="335" spans="1:55">
      <c r="A335" s="425" t="s">
        <v>3103</v>
      </c>
      <c r="B335" s="425" t="s">
        <v>6342</v>
      </c>
      <c r="C335">
        <v>1796.21</v>
      </c>
      <c r="D335" s="422">
        <v>26434634.710000001</v>
      </c>
      <c r="E335" s="422">
        <v>22064909.300000001</v>
      </c>
      <c r="F335" s="423">
        <v>0.834696962604633</v>
      </c>
      <c r="G335">
        <v>2</v>
      </c>
      <c r="H335" s="422">
        <v>59574.93</v>
      </c>
      <c r="I335" s="422">
        <v>6757359.5800000001</v>
      </c>
      <c r="J335" s="422">
        <v>6816934.5099999998</v>
      </c>
      <c r="K335" s="424">
        <v>0.94094</v>
      </c>
      <c r="L335" s="422">
        <v>5974874.2300000004</v>
      </c>
      <c r="M335" s="422">
        <v>1446276.08</v>
      </c>
      <c r="N335" s="422">
        <v>647619.83999999997</v>
      </c>
      <c r="O335" s="422">
        <v>262626.05</v>
      </c>
      <c r="P335" s="422">
        <v>205366.41</v>
      </c>
      <c r="Q335" s="422">
        <v>442663.47</v>
      </c>
      <c r="R335" s="422">
        <v>144092.1</v>
      </c>
      <c r="S335" s="422">
        <v>251009.89</v>
      </c>
      <c r="T335" s="422">
        <v>290497.73</v>
      </c>
      <c r="U335" s="422">
        <v>180981.77</v>
      </c>
      <c r="V335" s="422">
        <v>425885.84</v>
      </c>
      <c r="W335" s="422">
        <v>368738.01</v>
      </c>
      <c r="X335" s="422">
        <v>301199.40999999997</v>
      </c>
      <c r="Y335" s="422">
        <v>10941830.83</v>
      </c>
      <c r="Z335" s="422">
        <v>160504.20000000001</v>
      </c>
      <c r="AA335" s="422">
        <v>224526.25</v>
      </c>
      <c r="AB335" s="422">
        <v>612507.61</v>
      </c>
      <c r="AC335" s="422">
        <v>61071.14</v>
      </c>
      <c r="AD335" s="422">
        <v>1025635.91</v>
      </c>
      <c r="AE335" s="422">
        <v>788521.64</v>
      </c>
      <c r="AF335" s="422">
        <v>2843400.43</v>
      </c>
      <c r="AG335" s="422">
        <v>1925537.12</v>
      </c>
      <c r="AH335" s="422">
        <v>4959895.4191800002</v>
      </c>
      <c r="AI335" s="422">
        <v>12601599.719179999</v>
      </c>
      <c r="AJ335" s="422">
        <v>1928878.07</v>
      </c>
      <c r="AK335" s="422">
        <v>10672721.649180001</v>
      </c>
      <c r="AL335" s="422">
        <v>12487680.17918</v>
      </c>
      <c r="AM335" s="422">
        <v>305133.84999999998</v>
      </c>
      <c r="AN335" s="422">
        <v>305133.84999999998</v>
      </c>
      <c r="AO335" s="422">
        <v>318211.02</v>
      </c>
      <c r="AP335" s="422">
        <v>318211.02</v>
      </c>
      <c r="AQ335" s="422">
        <v>56667.71</v>
      </c>
      <c r="AR335" s="422">
        <v>56667.71</v>
      </c>
      <c r="AS335" s="422">
        <v>58847.24</v>
      </c>
      <c r="AT335" s="422">
        <v>58847.24</v>
      </c>
      <c r="AU335" s="422">
        <v>70471.39</v>
      </c>
      <c r="AV335" s="422">
        <v>924846.19</v>
      </c>
      <c r="AW335" s="422">
        <v>385912.55</v>
      </c>
      <c r="AX335" s="422">
        <v>146173.82999999999</v>
      </c>
      <c r="AY335" s="422">
        <v>3005123.6</v>
      </c>
      <c r="AZ335" s="422">
        <v>26434634.710000001</v>
      </c>
      <c r="BA335" s="422">
        <v>789164.2</v>
      </c>
      <c r="BB335" s="422">
        <v>41737.46</v>
      </c>
      <c r="BC335" s="422">
        <v>818223</v>
      </c>
    </row>
    <row r="336" spans="1:55">
      <c r="A336" s="425" t="s">
        <v>3165</v>
      </c>
      <c r="B336" s="425" t="s">
        <v>6343</v>
      </c>
      <c r="C336">
        <v>740</v>
      </c>
      <c r="D336" s="422">
        <v>10403676.439999999</v>
      </c>
      <c r="E336" s="422">
        <v>9855621.9600000009</v>
      </c>
      <c r="F336" s="423">
        <v>0.947321076048382</v>
      </c>
      <c r="G336">
        <v>3</v>
      </c>
      <c r="H336" s="422">
        <v>13620.73</v>
      </c>
      <c r="I336" s="422">
        <v>1757391.15</v>
      </c>
      <c r="J336" s="422">
        <v>1771011.88</v>
      </c>
      <c r="K336" s="424">
        <v>0.94094</v>
      </c>
      <c r="L336" s="422">
        <v>2381951.58</v>
      </c>
      <c r="M336" s="422">
        <v>574614.66</v>
      </c>
      <c r="N336" s="422">
        <v>266071.73</v>
      </c>
      <c r="O336" s="422">
        <v>107899.02</v>
      </c>
      <c r="P336" s="422">
        <v>79026.039999999994</v>
      </c>
      <c r="Q336" s="422">
        <v>182009.93</v>
      </c>
      <c r="R336" s="422">
        <v>59332.04</v>
      </c>
      <c r="S336" s="422">
        <v>103071.69</v>
      </c>
      <c r="T336" s="422">
        <v>119523.59</v>
      </c>
      <c r="U336" s="422">
        <v>74575.399999999994</v>
      </c>
      <c r="V336" s="422">
        <v>175228.23</v>
      </c>
      <c r="W336" s="422">
        <v>151715.09</v>
      </c>
      <c r="X336" s="422">
        <v>123680.91</v>
      </c>
      <c r="Y336" s="422">
        <v>4398699.91</v>
      </c>
      <c r="Z336" s="422">
        <v>66015</v>
      </c>
      <c r="AA336" s="422">
        <v>92500</v>
      </c>
      <c r="AB336" s="422">
        <v>252340</v>
      </c>
      <c r="AC336" s="422">
        <v>25160</v>
      </c>
      <c r="AD336" s="422">
        <v>422540</v>
      </c>
      <c r="AE336" s="422">
        <v>320645.5</v>
      </c>
      <c r="AF336" s="422">
        <v>1171420</v>
      </c>
      <c r="AG336" s="422">
        <v>793280</v>
      </c>
      <c r="AH336" s="422">
        <v>1928072.1810000001</v>
      </c>
      <c r="AI336" s="422">
        <v>5071972.6809999999</v>
      </c>
      <c r="AJ336" s="422">
        <v>794656.4</v>
      </c>
      <c r="AK336" s="422">
        <v>4277316.2810000004</v>
      </c>
      <c r="AL336" s="422">
        <v>5025040.2709999997</v>
      </c>
      <c r="AM336" s="422">
        <v>86454.59</v>
      </c>
      <c r="AN336" s="422">
        <v>86454.59</v>
      </c>
      <c r="AO336" s="422">
        <v>90087.13</v>
      </c>
      <c r="AP336" s="422">
        <v>90087.13</v>
      </c>
      <c r="AQ336" s="422">
        <v>5085.5600000000004</v>
      </c>
      <c r="AR336" s="422">
        <v>5085.5600000000004</v>
      </c>
      <c r="AS336" s="422">
        <v>5085.5600000000004</v>
      </c>
      <c r="AT336" s="422">
        <v>5085.5600000000004</v>
      </c>
      <c r="AU336" s="422">
        <v>6538.58</v>
      </c>
      <c r="AV336" s="422">
        <v>380690.81</v>
      </c>
      <c r="AW336" s="422">
        <v>158851.67000000001</v>
      </c>
      <c r="AX336" s="422">
        <v>60429.4</v>
      </c>
      <c r="AY336" s="422">
        <v>979936.14</v>
      </c>
      <c r="AZ336" s="422">
        <v>10403676.439999999</v>
      </c>
      <c r="BA336" s="422">
        <v>133759.13</v>
      </c>
      <c r="BB336" s="422">
        <v>46.31</v>
      </c>
      <c r="BC336" s="422">
        <v>283150.74</v>
      </c>
    </row>
    <row r="337" spans="1:55">
      <c r="A337" s="425"/>
      <c r="B337" s="425" t="s">
        <v>6344</v>
      </c>
      <c r="C337">
        <v>33</v>
      </c>
      <c r="D337" s="422">
        <v>448316.8</v>
      </c>
      <c r="E337" s="422">
        <v>583498.44999999995</v>
      </c>
      <c r="F337" s="423">
        <v>1.3015315285976301</v>
      </c>
      <c r="G337">
        <v>4</v>
      </c>
      <c r="H337" s="422">
        <v>30.03</v>
      </c>
      <c r="I337" s="422">
        <v>538666.77</v>
      </c>
      <c r="J337" s="422">
        <v>538696.80000000005</v>
      </c>
      <c r="K337" s="424">
        <v>0.93278000000000005</v>
      </c>
      <c r="L337" s="422">
        <v>102006.73</v>
      </c>
      <c r="M337" s="422">
        <v>25354.27</v>
      </c>
      <c r="N337" s="422">
        <v>11461.79</v>
      </c>
      <c r="O337" s="422">
        <v>3521.1</v>
      </c>
      <c r="P337" s="422">
        <v>3432.91</v>
      </c>
      <c r="Q337" s="422">
        <v>9118.85</v>
      </c>
      <c r="R337" s="422">
        <v>1800.53</v>
      </c>
      <c r="S337" s="422">
        <v>4207.32</v>
      </c>
      <c r="T337" s="422">
        <v>3923.41</v>
      </c>
      <c r="U337" s="422">
        <v>3005.23</v>
      </c>
      <c r="V337" s="422">
        <v>5751.94</v>
      </c>
      <c r="W337" s="422">
        <v>4980.1099999999997</v>
      </c>
      <c r="X337" s="422">
        <v>5048.57</v>
      </c>
      <c r="Y337" s="422">
        <v>183612.76</v>
      </c>
      <c r="Z337" s="422">
        <v>2970</v>
      </c>
      <c r="AA337" s="422">
        <v>4125</v>
      </c>
      <c r="AB337" s="422">
        <v>11253</v>
      </c>
      <c r="AC337" s="422">
        <v>1122</v>
      </c>
      <c r="AD337" s="422">
        <v>9421.5</v>
      </c>
      <c r="AE337" s="422">
        <v>17303</v>
      </c>
      <c r="AF337" s="422">
        <v>52239</v>
      </c>
      <c r="AG337" s="422">
        <v>35376</v>
      </c>
      <c r="AH337" s="422">
        <v>84324.476999999999</v>
      </c>
      <c r="AI337" s="422">
        <v>218133.97700000001</v>
      </c>
      <c r="AJ337" s="422">
        <v>35437.379999999997</v>
      </c>
      <c r="AK337" s="422">
        <v>182696.59700000001</v>
      </c>
      <c r="AL337" s="422">
        <v>215751.867</v>
      </c>
      <c r="AM337" s="422">
        <v>5761.67</v>
      </c>
      <c r="AN337" s="422">
        <v>5761.67</v>
      </c>
      <c r="AO337" s="422">
        <v>5761.67</v>
      </c>
      <c r="AP337" s="422">
        <v>5761.67</v>
      </c>
      <c r="AQ337" s="422">
        <v>0</v>
      </c>
      <c r="AR337" s="422">
        <v>0</v>
      </c>
      <c r="AS337" s="422">
        <v>0</v>
      </c>
      <c r="AT337" s="422">
        <v>0</v>
      </c>
      <c r="AU337" s="422">
        <v>0</v>
      </c>
      <c r="AV337" s="422">
        <v>16564.8</v>
      </c>
      <c r="AW337" s="422">
        <v>6912.03</v>
      </c>
      <c r="AX337" s="422">
        <v>2428.59</v>
      </c>
      <c r="AY337" s="422">
        <v>48952.1</v>
      </c>
      <c r="AZ337" s="422">
        <v>448316.8</v>
      </c>
      <c r="BA337" s="422">
        <v>19.309999999999999</v>
      </c>
      <c r="BB337" s="422">
        <v>0</v>
      </c>
      <c r="BC337" s="422">
        <v>13.1</v>
      </c>
    </row>
    <row r="338" spans="1:55">
      <c r="A338" s="425"/>
      <c r="B338" s="425" t="s">
        <v>6345</v>
      </c>
      <c r="C338">
        <v>303</v>
      </c>
      <c r="D338" s="422">
        <v>4688580.2</v>
      </c>
      <c r="E338" s="422">
        <v>2740045.56</v>
      </c>
      <c r="F338" s="423">
        <v>0.58440838017444996</v>
      </c>
      <c r="G338">
        <v>1</v>
      </c>
      <c r="H338" s="422">
        <v>321506.75</v>
      </c>
      <c r="I338" s="422">
        <v>2271187.54</v>
      </c>
      <c r="J338" s="422">
        <v>2592694.29</v>
      </c>
      <c r="K338" s="424">
        <v>0.93278000000000005</v>
      </c>
      <c r="L338" s="422">
        <v>1016351.9</v>
      </c>
      <c r="M338" s="422">
        <v>323826.83</v>
      </c>
      <c r="N338" s="422">
        <v>117323.88</v>
      </c>
      <c r="O338" s="422">
        <v>40245.68</v>
      </c>
      <c r="P338" s="422">
        <v>33691.4</v>
      </c>
      <c r="Q338" s="422">
        <v>99645.47</v>
      </c>
      <c r="R338" s="422">
        <v>24007.14</v>
      </c>
      <c r="S338" s="422">
        <v>44477.41</v>
      </c>
      <c r="T338" s="422">
        <v>40803.49</v>
      </c>
      <c r="U338" s="422">
        <v>30052.3</v>
      </c>
      <c r="V338" s="422">
        <v>59820.18</v>
      </c>
      <c r="W338" s="422">
        <v>51793.16</v>
      </c>
      <c r="X338" s="422">
        <v>53370.68</v>
      </c>
      <c r="Y338" s="422">
        <v>1935409.52</v>
      </c>
      <c r="Z338" s="422">
        <v>27270</v>
      </c>
      <c r="AA338" s="422">
        <v>37875</v>
      </c>
      <c r="AB338" s="422">
        <v>103323</v>
      </c>
      <c r="AC338" s="422">
        <v>10302</v>
      </c>
      <c r="AD338" s="422">
        <v>173013</v>
      </c>
      <c r="AE338" s="422">
        <v>274657</v>
      </c>
      <c r="AF338" s="422">
        <v>479649</v>
      </c>
      <c r="AG338" s="422">
        <v>324816</v>
      </c>
      <c r="AH338" s="422">
        <v>863746.179</v>
      </c>
      <c r="AI338" s="422">
        <v>2294651.179</v>
      </c>
      <c r="AJ338" s="422">
        <v>325379.58</v>
      </c>
      <c r="AK338" s="422">
        <v>1969271.5989999999</v>
      </c>
      <c r="AL338" s="422">
        <v>2272779.159</v>
      </c>
      <c r="AM338" s="422">
        <v>55456.07</v>
      </c>
      <c r="AN338" s="422">
        <v>55456.07</v>
      </c>
      <c r="AO338" s="422">
        <v>57616.7</v>
      </c>
      <c r="AP338" s="422">
        <v>57616.7</v>
      </c>
      <c r="AQ338" s="422">
        <v>2160.62</v>
      </c>
      <c r="AR338" s="422">
        <v>2160.62</v>
      </c>
      <c r="AS338" s="422">
        <v>2160.62</v>
      </c>
      <c r="AT338" s="422">
        <v>2160.62</v>
      </c>
      <c r="AU338" s="422">
        <v>2880.83</v>
      </c>
      <c r="AV338" s="422">
        <v>154124.67000000001</v>
      </c>
      <c r="AW338" s="422">
        <v>64311.93</v>
      </c>
      <c r="AX338" s="422">
        <v>24285.95</v>
      </c>
      <c r="AY338" s="422">
        <v>480391.4</v>
      </c>
      <c r="AZ338" s="422">
        <v>4688580.2</v>
      </c>
      <c r="BA338" s="422">
        <v>99178.09</v>
      </c>
      <c r="BB338" s="422">
        <v>2653.08</v>
      </c>
      <c r="BC338" s="422">
        <v>67923.02</v>
      </c>
    </row>
    <row r="339" spans="1:55">
      <c r="A339" s="425" t="s">
        <v>1822</v>
      </c>
      <c r="B339" s="425" t="s">
        <v>6346</v>
      </c>
      <c r="C339">
        <v>1637.5</v>
      </c>
      <c r="D339" s="422">
        <v>23234484.890000001</v>
      </c>
      <c r="E339" s="422">
        <v>25028110.489999998</v>
      </c>
      <c r="F339" s="423">
        <v>1.0771967017341499</v>
      </c>
      <c r="G339">
        <v>4</v>
      </c>
      <c r="H339" s="422">
        <v>1556.8</v>
      </c>
      <c r="I339" s="422">
        <v>2156530.17</v>
      </c>
      <c r="J339" s="422">
        <v>2158086.9700000002</v>
      </c>
      <c r="K339" s="424">
        <v>0.9</v>
      </c>
      <c r="L339" s="422">
        <v>5281833.01</v>
      </c>
      <c r="M339" s="422">
        <v>1271314.26</v>
      </c>
      <c r="N339" s="422">
        <v>563972.69999999995</v>
      </c>
      <c r="O339" s="422">
        <v>228977.14</v>
      </c>
      <c r="P339" s="422">
        <v>182131.79</v>
      </c>
      <c r="Q339" s="422">
        <v>380706.17</v>
      </c>
      <c r="R339" s="422">
        <v>125082.79</v>
      </c>
      <c r="S339" s="422">
        <v>218631.34</v>
      </c>
      <c r="T339" s="422">
        <v>253630.84</v>
      </c>
      <c r="U339" s="422">
        <v>158029.29</v>
      </c>
      <c r="V339" s="422">
        <v>371836.93</v>
      </c>
      <c r="W339" s="422">
        <v>321941.7</v>
      </c>
      <c r="X339" s="422">
        <v>262346.76</v>
      </c>
      <c r="Y339" s="422">
        <v>9620434.7200000007</v>
      </c>
      <c r="Z339" s="422">
        <v>145665</v>
      </c>
      <c r="AA339" s="422">
        <v>204687.5</v>
      </c>
      <c r="AB339" s="422">
        <v>558387.5</v>
      </c>
      <c r="AC339" s="422">
        <v>55675</v>
      </c>
      <c r="AD339" s="422">
        <v>467506.25</v>
      </c>
      <c r="AE339" s="422">
        <v>701371.5</v>
      </c>
      <c r="AF339" s="422">
        <v>2592162.5</v>
      </c>
      <c r="AG339" s="422">
        <v>1755400</v>
      </c>
      <c r="AH339" s="422">
        <v>4582485.9000000004</v>
      </c>
      <c r="AI339" s="422">
        <v>11063341.15</v>
      </c>
      <c r="AJ339" s="422">
        <v>1758445.75</v>
      </c>
      <c r="AK339" s="422">
        <v>9304895.4000000004</v>
      </c>
      <c r="AL339" s="422">
        <v>10887496.57</v>
      </c>
      <c r="AM339" s="422">
        <v>326602.53000000003</v>
      </c>
      <c r="AN339" s="422">
        <v>326602.53000000003</v>
      </c>
      <c r="AO339" s="422">
        <v>340500.51</v>
      </c>
      <c r="AP339" s="422">
        <v>340500.51</v>
      </c>
      <c r="AQ339" s="422">
        <v>22931.66</v>
      </c>
      <c r="AR339" s="422">
        <v>22931.66</v>
      </c>
      <c r="AS339" s="422">
        <v>23626.560000000001</v>
      </c>
      <c r="AT339" s="422">
        <v>23626.560000000001</v>
      </c>
      <c r="AU339" s="422">
        <v>28490.85</v>
      </c>
      <c r="AV339" s="422">
        <v>806777.73</v>
      </c>
      <c r="AW339" s="422">
        <v>336645.88</v>
      </c>
      <c r="AX339" s="422">
        <v>127316.52</v>
      </c>
      <c r="AY339" s="422">
        <v>2726553.5</v>
      </c>
      <c r="AZ339" s="422">
        <v>23234484.890000001</v>
      </c>
      <c r="BA339" s="422">
        <v>860806.06</v>
      </c>
      <c r="BB339" s="422">
        <v>53.77</v>
      </c>
      <c r="BC339" s="422">
        <v>612965.12</v>
      </c>
    </row>
    <row r="340" spans="1:55">
      <c r="A340" s="425" t="s">
        <v>1583</v>
      </c>
      <c r="B340" s="425" t="s">
        <v>6347</v>
      </c>
      <c r="C340">
        <v>600.75</v>
      </c>
      <c r="D340" s="422">
        <v>8392977.0099999998</v>
      </c>
      <c r="E340" s="422">
        <v>9778895.4299999997</v>
      </c>
      <c r="F340" s="423">
        <v>1.16512834699162</v>
      </c>
      <c r="G340">
        <v>4</v>
      </c>
      <c r="H340" s="422">
        <v>562.36</v>
      </c>
      <c r="I340" s="422">
        <v>889073.78</v>
      </c>
      <c r="J340" s="422">
        <v>889636.14</v>
      </c>
      <c r="K340" s="424">
        <v>0.9</v>
      </c>
      <c r="L340" s="422">
        <v>1938244.5</v>
      </c>
      <c r="M340" s="422">
        <v>455671.59</v>
      </c>
      <c r="N340" s="422">
        <v>204953.46</v>
      </c>
      <c r="O340" s="422">
        <v>83616.83</v>
      </c>
      <c r="P340" s="422">
        <v>65972.179999999993</v>
      </c>
      <c r="Q340" s="422">
        <v>134175.6</v>
      </c>
      <c r="R340" s="422">
        <v>45168.78</v>
      </c>
      <c r="S340" s="422">
        <v>79739.55</v>
      </c>
      <c r="T340" s="422">
        <v>93124.160000000003</v>
      </c>
      <c r="U340" s="422">
        <v>57702.43</v>
      </c>
      <c r="V340" s="422">
        <v>136525.20000000001</v>
      </c>
      <c r="W340" s="422">
        <v>118205.46</v>
      </c>
      <c r="X340" s="422">
        <v>95683.5</v>
      </c>
      <c r="Y340" s="422">
        <v>3508783.24</v>
      </c>
      <c r="Z340" s="422">
        <v>53640</v>
      </c>
      <c r="AA340" s="422">
        <v>75093.75</v>
      </c>
      <c r="AB340" s="422">
        <v>204855.75</v>
      </c>
      <c r="AC340" s="422">
        <v>20425.5</v>
      </c>
      <c r="AD340" s="422">
        <v>171514.12</v>
      </c>
      <c r="AE340" s="422">
        <v>236969</v>
      </c>
      <c r="AF340" s="422">
        <v>950987.25</v>
      </c>
      <c r="AG340" s="422">
        <v>644004</v>
      </c>
      <c r="AH340" s="422">
        <v>1653659.2124999999</v>
      </c>
      <c r="AI340" s="422">
        <v>4011148.5825</v>
      </c>
      <c r="AJ340" s="422">
        <v>645121.39</v>
      </c>
      <c r="AK340" s="422">
        <v>3366027.1924999999</v>
      </c>
      <c r="AL340" s="422">
        <v>3946636.4424999999</v>
      </c>
      <c r="AM340" s="422">
        <v>109794.04</v>
      </c>
      <c r="AN340" s="422">
        <v>109794.04</v>
      </c>
      <c r="AO340" s="422">
        <v>114658.33</v>
      </c>
      <c r="AP340" s="422">
        <v>114658.33</v>
      </c>
      <c r="AQ340" s="422">
        <v>4169.3900000000003</v>
      </c>
      <c r="AR340" s="422">
        <v>4169.3900000000003</v>
      </c>
      <c r="AS340" s="422">
        <v>4169.3900000000003</v>
      </c>
      <c r="AT340" s="422">
        <v>4169.3900000000003</v>
      </c>
      <c r="AU340" s="422">
        <v>5559.19</v>
      </c>
      <c r="AV340" s="422">
        <v>296026.96999999997</v>
      </c>
      <c r="AW340" s="422">
        <v>123523.81</v>
      </c>
      <c r="AX340" s="422">
        <v>46864.98</v>
      </c>
      <c r="AY340" s="422">
        <v>937557.25</v>
      </c>
      <c r="AZ340" s="422">
        <v>8392977.0099999998</v>
      </c>
      <c r="BA340" s="422">
        <v>275414.31</v>
      </c>
      <c r="BB340" s="422">
        <v>38.74</v>
      </c>
      <c r="BC340" s="422">
        <v>249803.97</v>
      </c>
    </row>
    <row r="341" spans="1:55">
      <c r="A341" s="425" t="s">
        <v>3486</v>
      </c>
      <c r="B341" s="425" t="s">
        <v>6348</v>
      </c>
      <c r="C341">
        <v>424.21</v>
      </c>
      <c r="D341" s="422">
        <v>6142610.54</v>
      </c>
      <c r="E341" s="422">
        <v>4607656.22</v>
      </c>
      <c r="F341" s="423">
        <v>0.750113683749841</v>
      </c>
      <c r="G341">
        <v>1</v>
      </c>
      <c r="H341" s="422">
        <v>54450.7</v>
      </c>
      <c r="I341" s="422">
        <v>1614433.77</v>
      </c>
      <c r="J341" s="422">
        <v>1668884.47</v>
      </c>
      <c r="K341" s="424">
        <v>0.9</v>
      </c>
      <c r="L341" s="422">
        <v>1370899.72</v>
      </c>
      <c r="M341" s="422">
        <v>336813.69</v>
      </c>
      <c r="N341" s="422">
        <v>146263.60999999999</v>
      </c>
      <c r="O341" s="422">
        <v>58379.98</v>
      </c>
      <c r="P341" s="422">
        <v>46937.62</v>
      </c>
      <c r="Q341" s="422">
        <v>100226.03</v>
      </c>
      <c r="R341" s="422">
        <v>31270.69</v>
      </c>
      <c r="S341" s="422">
        <v>56542.59</v>
      </c>
      <c r="T341" s="422">
        <v>64354.09</v>
      </c>
      <c r="U341" s="422">
        <v>40594.68</v>
      </c>
      <c r="V341" s="422">
        <v>94346.68</v>
      </c>
      <c r="W341" s="422">
        <v>81686.7</v>
      </c>
      <c r="X341" s="422">
        <v>67848.3</v>
      </c>
      <c r="Y341" s="422">
        <v>2496164.38</v>
      </c>
      <c r="Z341" s="422">
        <v>37564.199999999997</v>
      </c>
      <c r="AA341" s="422">
        <v>53026.25</v>
      </c>
      <c r="AB341" s="422">
        <v>144655.60999999999</v>
      </c>
      <c r="AC341" s="422">
        <v>14423.14</v>
      </c>
      <c r="AD341" s="422">
        <v>242223.91</v>
      </c>
      <c r="AE341" s="422">
        <v>193864.14</v>
      </c>
      <c r="AF341" s="422">
        <v>671524.43</v>
      </c>
      <c r="AG341" s="422">
        <v>454753.12</v>
      </c>
      <c r="AH341" s="422">
        <v>1184795.06718</v>
      </c>
      <c r="AI341" s="422">
        <v>2996829.8671800001</v>
      </c>
      <c r="AJ341" s="422">
        <v>455542.15</v>
      </c>
      <c r="AK341" s="422">
        <v>2541287.7171800002</v>
      </c>
      <c r="AL341" s="422">
        <v>2951275.6471799999</v>
      </c>
      <c r="AM341" s="422">
        <v>89641.97</v>
      </c>
      <c r="AN341" s="422">
        <v>89641.97</v>
      </c>
      <c r="AO341" s="422">
        <v>93811.36</v>
      </c>
      <c r="AP341" s="422">
        <v>93811.36</v>
      </c>
      <c r="AQ341" s="422">
        <v>0</v>
      </c>
      <c r="AR341" s="422">
        <v>0</v>
      </c>
      <c r="AS341" s="422">
        <v>0</v>
      </c>
      <c r="AT341" s="422">
        <v>0</v>
      </c>
      <c r="AU341" s="422">
        <v>0</v>
      </c>
      <c r="AV341" s="422">
        <v>208469.7</v>
      </c>
      <c r="AW341" s="422">
        <v>86988.6</v>
      </c>
      <c r="AX341" s="422">
        <v>32805.480000000003</v>
      </c>
      <c r="AY341" s="422">
        <v>695170.44</v>
      </c>
      <c r="AZ341" s="422">
        <v>6142610.54</v>
      </c>
      <c r="BA341" s="422">
        <v>221005.15</v>
      </c>
      <c r="BB341" s="422">
        <v>0</v>
      </c>
      <c r="BC341" s="422">
        <v>218642.1</v>
      </c>
    </row>
    <row r="342" spans="1:55">
      <c r="A342" s="425" t="s">
        <v>2940</v>
      </c>
      <c r="B342" s="425" t="s">
        <v>6349</v>
      </c>
      <c r="C342">
        <v>1587.21</v>
      </c>
      <c r="D342" s="422">
        <v>22078774.030000001</v>
      </c>
      <c r="E342" s="422">
        <v>22375893.440000001</v>
      </c>
      <c r="F342" s="423">
        <v>1.0134572422180801</v>
      </c>
      <c r="G342">
        <v>4</v>
      </c>
      <c r="H342" s="422">
        <v>1479.36</v>
      </c>
      <c r="I342" s="422">
        <v>6293485.4000000004</v>
      </c>
      <c r="J342" s="422">
        <v>6294964.7599999998</v>
      </c>
      <c r="K342" s="424">
        <v>0.9</v>
      </c>
      <c r="L342" s="422">
        <v>5043715.1900000004</v>
      </c>
      <c r="M342" s="422">
        <v>1223995.72</v>
      </c>
      <c r="N342" s="422">
        <v>547264.4</v>
      </c>
      <c r="O342" s="422">
        <v>221940.28</v>
      </c>
      <c r="P342" s="422">
        <v>171094.76</v>
      </c>
      <c r="Q342" s="422">
        <v>370030.51</v>
      </c>
      <c r="R342" s="422">
        <v>121029.18</v>
      </c>
      <c r="S342" s="422">
        <v>212252.18</v>
      </c>
      <c r="T342" s="422">
        <v>245302.66</v>
      </c>
      <c r="U342" s="422">
        <v>152809.97</v>
      </c>
      <c r="V342" s="422">
        <v>359627.36</v>
      </c>
      <c r="W342" s="422">
        <v>311370.48</v>
      </c>
      <c r="X342" s="422">
        <v>254692.08</v>
      </c>
      <c r="Y342" s="422">
        <v>9235124.7699999996</v>
      </c>
      <c r="Z342" s="422">
        <v>140756.4</v>
      </c>
      <c r="AA342" s="422">
        <v>198401.25</v>
      </c>
      <c r="AB342" s="422">
        <v>541238.61</v>
      </c>
      <c r="AC342" s="422">
        <v>53965.14</v>
      </c>
      <c r="AD342" s="422">
        <v>453148.45</v>
      </c>
      <c r="AE342" s="422">
        <v>695349.76000000001</v>
      </c>
      <c r="AF342" s="422">
        <v>2512553.4300000002</v>
      </c>
      <c r="AG342" s="422">
        <v>1701489.12</v>
      </c>
      <c r="AH342" s="422">
        <v>4328804.6101799998</v>
      </c>
      <c r="AI342" s="422">
        <v>10625706.77018</v>
      </c>
      <c r="AJ342" s="422">
        <v>1704441.33</v>
      </c>
      <c r="AK342" s="422">
        <v>8921265.4401799999</v>
      </c>
      <c r="AL342" s="422">
        <v>10455262.630179999</v>
      </c>
      <c r="AM342" s="422">
        <v>257807.52</v>
      </c>
      <c r="AN342" s="422">
        <v>257807.52</v>
      </c>
      <c r="AO342" s="422">
        <v>268925.90999999997</v>
      </c>
      <c r="AP342" s="422">
        <v>268925.90999999997</v>
      </c>
      <c r="AQ342" s="422">
        <v>19457.169999999998</v>
      </c>
      <c r="AR342" s="422">
        <v>19457.169999999998</v>
      </c>
      <c r="AS342" s="422">
        <v>20152.07</v>
      </c>
      <c r="AT342" s="422">
        <v>20152.07</v>
      </c>
      <c r="AU342" s="422">
        <v>24321.46</v>
      </c>
      <c r="AV342" s="422">
        <v>781761.37</v>
      </c>
      <c r="AW342" s="422">
        <v>326207.25</v>
      </c>
      <c r="AX342" s="422">
        <v>123411.11</v>
      </c>
      <c r="AY342" s="422">
        <v>2388386.5299999998</v>
      </c>
      <c r="AZ342" s="422">
        <v>22078774.030000001</v>
      </c>
      <c r="BA342" s="422">
        <v>667426.5</v>
      </c>
      <c r="BB342" s="422">
        <v>1030.8800000000001</v>
      </c>
      <c r="BC342" s="422">
        <v>760562.33</v>
      </c>
    </row>
    <row r="343" spans="1:55">
      <c r="A343" s="425" t="s">
        <v>2079</v>
      </c>
      <c r="B343" s="425" t="s">
        <v>6350</v>
      </c>
      <c r="C343">
        <v>299.75</v>
      </c>
      <c r="D343" s="422">
        <v>4236418.1100000003</v>
      </c>
      <c r="E343" s="422">
        <v>3094139.25</v>
      </c>
      <c r="F343" s="423">
        <v>0.73036682632819705</v>
      </c>
      <c r="G343">
        <v>1</v>
      </c>
      <c r="H343" s="422">
        <v>60733.89</v>
      </c>
      <c r="I343" s="422">
        <v>882189.91</v>
      </c>
      <c r="J343" s="422">
        <v>942923.8</v>
      </c>
      <c r="K343" s="424">
        <v>0.9</v>
      </c>
      <c r="L343" s="422">
        <v>958876.33</v>
      </c>
      <c r="M343" s="422">
        <v>237327.08</v>
      </c>
      <c r="N343" s="422">
        <v>102894.51</v>
      </c>
      <c r="O343" s="422">
        <v>41289.03</v>
      </c>
      <c r="P343" s="422">
        <v>31993.200000000001</v>
      </c>
      <c r="Q343" s="422">
        <v>68623.03</v>
      </c>
      <c r="R343" s="422">
        <v>22005.3</v>
      </c>
      <c r="S343" s="422">
        <v>40014.75</v>
      </c>
      <c r="T343" s="422">
        <v>45426.42</v>
      </c>
      <c r="U343" s="422">
        <v>28416.27</v>
      </c>
      <c r="V343" s="422">
        <v>66597.66</v>
      </c>
      <c r="W343" s="422">
        <v>57661.2</v>
      </c>
      <c r="X343" s="422">
        <v>48015.72</v>
      </c>
      <c r="Y343" s="422">
        <v>1749140.5</v>
      </c>
      <c r="Z343" s="422">
        <v>26685</v>
      </c>
      <c r="AA343" s="422">
        <v>37468.75</v>
      </c>
      <c r="AB343" s="422">
        <v>102214.75</v>
      </c>
      <c r="AC343" s="422">
        <v>10191.5</v>
      </c>
      <c r="AD343" s="422">
        <v>171157.25</v>
      </c>
      <c r="AE343" s="422">
        <v>138945.5</v>
      </c>
      <c r="AF343" s="422">
        <v>474504.25</v>
      </c>
      <c r="AG343" s="422">
        <v>321332</v>
      </c>
      <c r="AH343" s="422">
        <v>810953.86049999995</v>
      </c>
      <c r="AI343" s="422">
        <v>2093452.8605</v>
      </c>
      <c r="AJ343" s="422">
        <v>321889.53000000003</v>
      </c>
      <c r="AK343" s="422">
        <v>1771563.3304999999</v>
      </c>
      <c r="AL343" s="422">
        <v>2061263.9005</v>
      </c>
      <c r="AM343" s="422">
        <v>47948.03</v>
      </c>
      <c r="AN343" s="422">
        <v>47948.03</v>
      </c>
      <c r="AO343" s="422">
        <v>49337.82</v>
      </c>
      <c r="AP343" s="422">
        <v>49337.82</v>
      </c>
      <c r="AQ343" s="422">
        <v>0</v>
      </c>
      <c r="AR343" s="422">
        <v>0</v>
      </c>
      <c r="AS343" s="422">
        <v>0</v>
      </c>
      <c r="AT343" s="422">
        <v>0</v>
      </c>
      <c r="AU343" s="422">
        <v>0</v>
      </c>
      <c r="AV343" s="422">
        <v>147318.57999999999</v>
      </c>
      <c r="AW343" s="422">
        <v>61471.94</v>
      </c>
      <c r="AX343" s="422">
        <v>22651.4</v>
      </c>
      <c r="AY343" s="422">
        <v>426013.62</v>
      </c>
      <c r="AZ343" s="422">
        <v>4236418.1100000003</v>
      </c>
      <c r="BA343" s="422">
        <v>157672.07</v>
      </c>
      <c r="BB343" s="422">
        <v>0</v>
      </c>
      <c r="BC343" s="422">
        <v>158949.03</v>
      </c>
    </row>
    <row r="344" spans="1:55">
      <c r="A344" s="425" t="s">
        <v>2927</v>
      </c>
      <c r="B344" s="425" t="s">
        <v>6351</v>
      </c>
      <c r="C344">
        <v>659.98</v>
      </c>
      <c r="D344" s="422">
        <v>10334070.810000001</v>
      </c>
      <c r="E344" s="422">
        <v>7256543.8700000001</v>
      </c>
      <c r="F344" s="423">
        <v>0.70219606614056096</v>
      </c>
      <c r="G344">
        <v>1</v>
      </c>
      <c r="H344" s="422">
        <v>272360.52</v>
      </c>
      <c r="I344" s="422">
        <v>3487894.57</v>
      </c>
      <c r="J344" s="422">
        <v>3760255.09</v>
      </c>
      <c r="K344" s="424">
        <v>0.9</v>
      </c>
      <c r="L344" s="422">
        <v>2198323.31</v>
      </c>
      <c r="M344" s="422">
        <v>732701.16</v>
      </c>
      <c r="N344" s="422">
        <v>250953.63</v>
      </c>
      <c r="O344" s="422">
        <v>83142.69</v>
      </c>
      <c r="P344" s="422">
        <v>73194.820000000007</v>
      </c>
      <c r="Q344" s="422">
        <v>212660.74</v>
      </c>
      <c r="R344" s="422">
        <v>50380.56</v>
      </c>
      <c r="S344" s="422">
        <v>95397.49</v>
      </c>
      <c r="T344" s="422">
        <v>82524.66</v>
      </c>
      <c r="U344" s="422">
        <v>63501.67</v>
      </c>
      <c r="V344" s="422">
        <v>120985.74</v>
      </c>
      <c r="W344" s="422">
        <v>104751.18</v>
      </c>
      <c r="X344" s="422">
        <v>114472.26</v>
      </c>
      <c r="Y344" s="422">
        <v>4182989.91</v>
      </c>
      <c r="Z344" s="422">
        <v>59398.2</v>
      </c>
      <c r="AA344" s="422">
        <v>82497.5</v>
      </c>
      <c r="AB344" s="422">
        <v>225053.18</v>
      </c>
      <c r="AC344" s="422">
        <v>22439.32</v>
      </c>
      <c r="AD344" s="422">
        <v>376848.58</v>
      </c>
      <c r="AE344" s="422">
        <v>656680.1</v>
      </c>
      <c r="AF344" s="422">
        <v>1044748.34</v>
      </c>
      <c r="AG344" s="422">
        <v>707498.56</v>
      </c>
      <c r="AH344" s="422">
        <v>1948609.5848399999</v>
      </c>
      <c r="AI344" s="422">
        <v>5123773.3648399999</v>
      </c>
      <c r="AJ344" s="422">
        <v>708726.12</v>
      </c>
      <c r="AK344" s="422">
        <v>4415047.2448399998</v>
      </c>
      <c r="AL344" s="422">
        <v>5052900.7448399998</v>
      </c>
      <c r="AM344" s="422">
        <v>134810.4</v>
      </c>
      <c r="AN344" s="422">
        <v>134810.4</v>
      </c>
      <c r="AO344" s="422">
        <v>140369.59</v>
      </c>
      <c r="AP344" s="422">
        <v>140369.59</v>
      </c>
      <c r="AQ344" s="422">
        <v>6948.99</v>
      </c>
      <c r="AR344" s="422">
        <v>6948.99</v>
      </c>
      <c r="AS344" s="422">
        <v>6948.99</v>
      </c>
      <c r="AT344" s="422">
        <v>6948.99</v>
      </c>
      <c r="AU344" s="422">
        <v>8338.7800000000007</v>
      </c>
      <c r="AV344" s="422">
        <v>325212.73</v>
      </c>
      <c r="AW344" s="422">
        <v>135702.21</v>
      </c>
      <c r="AX344" s="422">
        <v>50770.39</v>
      </c>
      <c r="AY344" s="422">
        <v>1098180.05</v>
      </c>
      <c r="AZ344" s="422">
        <v>10334070.810000001</v>
      </c>
      <c r="BA344" s="422">
        <v>399646.69</v>
      </c>
      <c r="BB344" s="422">
        <v>3338.35</v>
      </c>
      <c r="BC344" s="422">
        <v>336751.82</v>
      </c>
    </row>
    <row r="345" spans="1:55">
      <c r="A345" s="425" t="s">
        <v>1960</v>
      </c>
      <c r="B345" s="425" t="s">
        <v>6352</v>
      </c>
      <c r="C345">
        <v>208.5</v>
      </c>
      <c r="D345" s="422">
        <v>3085246.94</v>
      </c>
      <c r="E345" s="422">
        <v>3790260.07</v>
      </c>
      <c r="F345" s="423">
        <v>1.2285110863767701</v>
      </c>
      <c r="G345">
        <v>4</v>
      </c>
      <c r="H345" s="422">
        <v>206.72</v>
      </c>
      <c r="I345" s="422">
        <v>662711.5</v>
      </c>
      <c r="J345" s="422">
        <v>662918.22</v>
      </c>
      <c r="K345" s="424">
        <v>0.9</v>
      </c>
      <c r="L345" s="422">
        <v>677345.97</v>
      </c>
      <c r="M345" s="422">
        <v>225759.41</v>
      </c>
      <c r="N345" s="422">
        <v>79328.800000000003</v>
      </c>
      <c r="O345" s="422">
        <v>25934.41</v>
      </c>
      <c r="P345" s="422">
        <v>21806.82</v>
      </c>
      <c r="Q345" s="422">
        <v>67113.460000000006</v>
      </c>
      <c r="R345" s="422">
        <v>15635.34</v>
      </c>
      <c r="S345" s="422">
        <v>30156.04</v>
      </c>
      <c r="T345" s="422">
        <v>25741.63</v>
      </c>
      <c r="U345" s="422">
        <v>20007.37</v>
      </c>
      <c r="V345" s="422">
        <v>37738.67</v>
      </c>
      <c r="W345" s="422">
        <v>32674.68</v>
      </c>
      <c r="X345" s="422">
        <v>36185.760000000002</v>
      </c>
      <c r="Y345" s="422">
        <v>1295428.3600000001</v>
      </c>
      <c r="Z345" s="422">
        <v>18765</v>
      </c>
      <c r="AA345" s="422">
        <v>26062.5</v>
      </c>
      <c r="AB345" s="422">
        <v>71098.5</v>
      </c>
      <c r="AC345" s="422">
        <v>7089</v>
      </c>
      <c r="AD345" s="422">
        <v>59526.75</v>
      </c>
      <c r="AE345" s="422">
        <v>207457.5</v>
      </c>
      <c r="AF345" s="422">
        <v>330055.5</v>
      </c>
      <c r="AG345" s="422">
        <v>223512</v>
      </c>
      <c r="AH345" s="422">
        <v>585943.29599999997</v>
      </c>
      <c r="AI345" s="422">
        <v>1529510.0460000001</v>
      </c>
      <c r="AJ345" s="422">
        <v>223899.81</v>
      </c>
      <c r="AK345" s="422">
        <v>1305610.236</v>
      </c>
      <c r="AL345" s="422">
        <v>1507120.0560000001</v>
      </c>
      <c r="AM345" s="422">
        <v>29880.65</v>
      </c>
      <c r="AN345" s="422">
        <v>29880.65</v>
      </c>
      <c r="AO345" s="422">
        <v>31270.45</v>
      </c>
      <c r="AP345" s="422">
        <v>31270.45</v>
      </c>
      <c r="AQ345" s="422">
        <v>0</v>
      </c>
      <c r="AR345" s="422">
        <v>0</v>
      </c>
      <c r="AS345" s="422">
        <v>0</v>
      </c>
      <c r="AT345" s="422">
        <v>0</v>
      </c>
      <c r="AU345" s="422">
        <v>0</v>
      </c>
      <c r="AV345" s="422">
        <v>102150.15</v>
      </c>
      <c r="AW345" s="422">
        <v>42624.41</v>
      </c>
      <c r="AX345" s="422">
        <v>15621.66</v>
      </c>
      <c r="AY345" s="422">
        <v>282698.42</v>
      </c>
      <c r="AZ345" s="422">
        <v>3085246.94</v>
      </c>
      <c r="BA345" s="422">
        <v>61483.39</v>
      </c>
      <c r="BB345" s="422">
        <v>2.38</v>
      </c>
      <c r="BC345" s="422">
        <v>76320.66</v>
      </c>
    </row>
    <row r="346" spans="1:55">
      <c r="A346" s="425" t="s">
        <v>1958</v>
      </c>
      <c r="B346" s="425" t="s">
        <v>6353</v>
      </c>
      <c r="C346">
        <v>468.8</v>
      </c>
      <c r="D346" s="422">
        <v>6375719.1699999999</v>
      </c>
      <c r="E346" s="422">
        <v>5404385.5999999996</v>
      </c>
      <c r="F346" s="423">
        <v>0.84765113642858303</v>
      </c>
      <c r="G346">
        <v>2</v>
      </c>
      <c r="H346" s="422">
        <v>11903.72</v>
      </c>
      <c r="I346" s="422">
        <v>865305.5</v>
      </c>
      <c r="J346" s="422">
        <v>877209.22</v>
      </c>
      <c r="K346" s="424">
        <v>0.9</v>
      </c>
      <c r="L346" s="422">
        <v>1451657.98</v>
      </c>
      <c r="M346" s="422">
        <v>290331.59000000003</v>
      </c>
      <c r="N346" s="422">
        <v>153464.75</v>
      </c>
      <c r="O346" s="422">
        <v>67840.639999999999</v>
      </c>
      <c r="P346" s="422">
        <v>50169.3</v>
      </c>
      <c r="Q346" s="422">
        <v>90415.26</v>
      </c>
      <c r="R346" s="422">
        <v>35324.300000000003</v>
      </c>
      <c r="S346" s="422">
        <v>60022.13</v>
      </c>
      <c r="T346" s="422">
        <v>77982.02</v>
      </c>
      <c r="U346" s="422">
        <v>44944.11</v>
      </c>
      <c r="V346" s="422">
        <v>114325.98</v>
      </c>
      <c r="W346" s="422">
        <v>98985.06</v>
      </c>
      <c r="X346" s="422">
        <v>72023.58</v>
      </c>
      <c r="Y346" s="422">
        <v>2607486.7000000002</v>
      </c>
      <c r="Z346" s="422">
        <v>41112</v>
      </c>
      <c r="AA346" s="422">
        <v>58600</v>
      </c>
      <c r="AB346" s="422">
        <v>159860.79999999999</v>
      </c>
      <c r="AC346" s="422">
        <v>15939.2</v>
      </c>
      <c r="AD346" s="422">
        <v>267684.8</v>
      </c>
      <c r="AE346" s="422">
        <v>87522.08</v>
      </c>
      <c r="AF346" s="422">
        <v>742110.4</v>
      </c>
      <c r="AG346" s="422">
        <v>502553.59999999998</v>
      </c>
      <c r="AH346" s="422">
        <v>1238398.1394</v>
      </c>
      <c r="AI346" s="422">
        <v>3113781.0194000001</v>
      </c>
      <c r="AJ346" s="422">
        <v>503425.56</v>
      </c>
      <c r="AK346" s="422">
        <v>2610355.4594000001</v>
      </c>
      <c r="AL346" s="422">
        <v>3063438.4594000001</v>
      </c>
      <c r="AM346" s="422">
        <v>75049.09</v>
      </c>
      <c r="AN346" s="422">
        <v>75049.09</v>
      </c>
      <c r="AO346" s="422">
        <v>78523.58</v>
      </c>
      <c r="AP346" s="422">
        <v>78523.58</v>
      </c>
      <c r="AQ346" s="422">
        <v>6254.09</v>
      </c>
      <c r="AR346" s="422">
        <v>6254.09</v>
      </c>
      <c r="AS346" s="422">
        <v>6948.99</v>
      </c>
      <c r="AT346" s="422">
        <v>6948.99</v>
      </c>
      <c r="AU346" s="422">
        <v>8338.7800000000007</v>
      </c>
      <c r="AV346" s="422">
        <v>230706.46</v>
      </c>
      <c r="AW346" s="422">
        <v>96267.38</v>
      </c>
      <c r="AX346" s="422">
        <v>35929.81</v>
      </c>
      <c r="AY346" s="422">
        <v>704793.93</v>
      </c>
      <c r="AZ346" s="422">
        <v>6375719.1699999999</v>
      </c>
      <c r="BA346" s="422">
        <v>165979.62</v>
      </c>
      <c r="BB346" s="422">
        <v>297.81</v>
      </c>
      <c r="BC346" s="422">
        <v>176159.52</v>
      </c>
    </row>
    <row r="347" spans="1:55">
      <c r="A347" s="425" t="s">
        <v>3073</v>
      </c>
      <c r="B347" s="425" t="s">
        <v>6354</v>
      </c>
      <c r="C347">
        <v>58.06</v>
      </c>
      <c r="D347" s="422">
        <v>738306.54</v>
      </c>
      <c r="E347" s="422">
        <v>818095.75</v>
      </c>
      <c r="F347" s="423">
        <v>1.1080705718792601</v>
      </c>
      <c r="G347">
        <v>4</v>
      </c>
      <c r="H347" s="422">
        <v>49.46</v>
      </c>
      <c r="I347" s="422">
        <v>31810.01</v>
      </c>
      <c r="J347" s="422">
        <v>31859.47</v>
      </c>
      <c r="K347" s="424">
        <v>0.9</v>
      </c>
      <c r="L347" s="422">
        <v>180469.27</v>
      </c>
      <c r="M347" s="422">
        <v>36093.85</v>
      </c>
      <c r="N347" s="422">
        <v>18442.11</v>
      </c>
      <c r="O347" s="422">
        <v>7903.76</v>
      </c>
      <c r="P347" s="422">
        <v>5900.57</v>
      </c>
      <c r="Q347" s="422">
        <v>9737.02</v>
      </c>
      <c r="R347" s="422">
        <v>4053.6</v>
      </c>
      <c r="S347" s="422">
        <v>7249.05</v>
      </c>
      <c r="T347" s="422">
        <v>9085.2800000000007</v>
      </c>
      <c r="U347" s="422">
        <v>5509.27</v>
      </c>
      <c r="V347" s="422">
        <v>13319.53</v>
      </c>
      <c r="W347" s="422">
        <v>11532.24</v>
      </c>
      <c r="X347" s="422">
        <v>8698.5</v>
      </c>
      <c r="Y347" s="422">
        <v>317994.05</v>
      </c>
      <c r="Z347" s="422">
        <v>5202.8999999999996</v>
      </c>
      <c r="AA347" s="422">
        <v>7257.5</v>
      </c>
      <c r="AB347" s="422">
        <v>19798.46</v>
      </c>
      <c r="AC347" s="422">
        <v>1974.04</v>
      </c>
      <c r="AD347" s="422">
        <v>16576.12</v>
      </c>
      <c r="AE347" s="422">
        <v>10157.969999999999</v>
      </c>
      <c r="AF347" s="422">
        <v>91908.98</v>
      </c>
      <c r="AG347" s="422">
        <v>62240.32</v>
      </c>
      <c r="AH347" s="422">
        <v>144909.49848000001</v>
      </c>
      <c r="AI347" s="422">
        <v>360025.78847999999</v>
      </c>
      <c r="AJ347" s="422">
        <v>62348.31</v>
      </c>
      <c r="AK347" s="422">
        <v>297677.47847999999</v>
      </c>
      <c r="AL347" s="422">
        <v>353790.94848000002</v>
      </c>
      <c r="AM347" s="422">
        <v>5559.19</v>
      </c>
      <c r="AN347" s="422">
        <v>5559.19</v>
      </c>
      <c r="AO347" s="422">
        <v>5559.19</v>
      </c>
      <c r="AP347" s="422">
        <v>5559.19</v>
      </c>
      <c r="AQ347" s="422">
        <v>0</v>
      </c>
      <c r="AR347" s="422">
        <v>0</v>
      </c>
      <c r="AS347" s="422">
        <v>0</v>
      </c>
      <c r="AT347" s="422">
        <v>0</v>
      </c>
      <c r="AU347" s="422">
        <v>0</v>
      </c>
      <c r="AV347" s="422">
        <v>28490.85</v>
      </c>
      <c r="AW347" s="422">
        <v>11888.44</v>
      </c>
      <c r="AX347" s="422">
        <v>3905.41</v>
      </c>
      <c r="AY347" s="422">
        <v>66521.460000000006</v>
      </c>
      <c r="AZ347" s="422">
        <v>738306.54</v>
      </c>
      <c r="BA347" s="422">
        <v>3499.24</v>
      </c>
      <c r="BB347" s="422">
        <v>0</v>
      </c>
      <c r="BC347" s="422">
        <v>6819.24</v>
      </c>
    </row>
    <row r="348" spans="1:55">
      <c r="A348" s="425" t="s">
        <v>1847</v>
      </c>
      <c r="B348" s="425" t="s">
        <v>6355</v>
      </c>
      <c r="C348">
        <v>102.25</v>
      </c>
      <c r="D348" s="422">
        <v>1415483.8</v>
      </c>
      <c r="E348" s="422">
        <v>1118637.52</v>
      </c>
      <c r="F348" s="423">
        <v>0.79028634591225999</v>
      </c>
      <c r="G348">
        <v>2</v>
      </c>
      <c r="H348" s="422">
        <v>5900.32</v>
      </c>
      <c r="I348" s="422">
        <v>269439.21000000002</v>
      </c>
      <c r="J348" s="422">
        <v>275339.53000000003</v>
      </c>
      <c r="K348" s="424">
        <v>0.9</v>
      </c>
      <c r="L348" s="422">
        <v>324712.96999999997</v>
      </c>
      <c r="M348" s="422">
        <v>64942.58</v>
      </c>
      <c r="N348" s="422">
        <v>32932.35</v>
      </c>
      <c r="O348" s="422">
        <v>14490.23</v>
      </c>
      <c r="P348" s="422">
        <v>11230.94</v>
      </c>
      <c r="Q348" s="422">
        <v>20169.55</v>
      </c>
      <c r="R348" s="422">
        <v>7528.13</v>
      </c>
      <c r="S348" s="422">
        <v>13048.29</v>
      </c>
      <c r="T348" s="422">
        <v>16656.349999999999</v>
      </c>
      <c r="U348" s="422">
        <v>9858.7000000000007</v>
      </c>
      <c r="V348" s="422">
        <v>24419.14</v>
      </c>
      <c r="W348" s="422">
        <v>21142.44</v>
      </c>
      <c r="X348" s="422">
        <v>15657.3</v>
      </c>
      <c r="Y348" s="422">
        <v>576788.97</v>
      </c>
      <c r="Z348" s="422">
        <v>9045</v>
      </c>
      <c r="AA348" s="422">
        <v>12781.25</v>
      </c>
      <c r="AB348" s="422">
        <v>34867.25</v>
      </c>
      <c r="AC348" s="422">
        <v>3476.5</v>
      </c>
      <c r="AD348" s="422">
        <v>58384.75</v>
      </c>
      <c r="AE348" s="422">
        <v>20188.5</v>
      </c>
      <c r="AF348" s="422">
        <v>161861.75</v>
      </c>
      <c r="AG348" s="422">
        <v>109612</v>
      </c>
      <c r="AH348" s="422">
        <v>275959.51049999997</v>
      </c>
      <c r="AI348" s="422">
        <v>686176.51049999997</v>
      </c>
      <c r="AJ348" s="422">
        <v>109802.18</v>
      </c>
      <c r="AK348" s="422">
        <v>576374.33050000004</v>
      </c>
      <c r="AL348" s="422">
        <v>675196.2905</v>
      </c>
      <c r="AM348" s="422">
        <v>20846.97</v>
      </c>
      <c r="AN348" s="422">
        <v>20846.97</v>
      </c>
      <c r="AO348" s="422">
        <v>21541.86</v>
      </c>
      <c r="AP348" s="422">
        <v>21541.86</v>
      </c>
      <c r="AQ348" s="422">
        <v>0</v>
      </c>
      <c r="AR348" s="422">
        <v>0</v>
      </c>
      <c r="AS348" s="422">
        <v>0</v>
      </c>
      <c r="AT348" s="422">
        <v>0</v>
      </c>
      <c r="AU348" s="422">
        <v>0</v>
      </c>
      <c r="AV348" s="422">
        <v>50032.72</v>
      </c>
      <c r="AW348" s="422">
        <v>20877.259999999998</v>
      </c>
      <c r="AX348" s="422">
        <v>7810.83</v>
      </c>
      <c r="AY348" s="422">
        <v>163498.47</v>
      </c>
      <c r="AZ348" s="422">
        <v>1415483.8</v>
      </c>
      <c r="BA348" s="422">
        <v>33823.15</v>
      </c>
      <c r="BB348" s="422">
        <v>0</v>
      </c>
      <c r="BC348" s="422">
        <v>34661.230000000003</v>
      </c>
    </row>
    <row r="349" spans="1:55">
      <c r="A349" s="425" t="s">
        <v>2925</v>
      </c>
      <c r="B349" s="425" t="s">
        <v>6356</v>
      </c>
      <c r="C349">
        <v>1020</v>
      </c>
      <c r="D349" s="422">
        <v>14687253.710000001</v>
      </c>
      <c r="E349" s="422">
        <v>11013361.119999999</v>
      </c>
      <c r="F349" s="423">
        <v>0.74985843762618598</v>
      </c>
      <c r="G349">
        <v>1</v>
      </c>
      <c r="H349" s="422">
        <v>128619.54</v>
      </c>
      <c r="I349" s="422">
        <v>4737940.1500000004</v>
      </c>
      <c r="J349" s="422">
        <v>4866559.6900000004</v>
      </c>
      <c r="K349" s="424">
        <v>0.9</v>
      </c>
      <c r="L349" s="422">
        <v>3326167.35</v>
      </c>
      <c r="M349" s="422">
        <v>665233.47</v>
      </c>
      <c r="N349" s="422">
        <v>335909.97</v>
      </c>
      <c r="O349" s="422">
        <v>148854.22</v>
      </c>
      <c r="P349" s="422">
        <v>118676.65</v>
      </c>
      <c r="Q349" s="422">
        <v>196827.06</v>
      </c>
      <c r="R349" s="422">
        <v>78176.740000000005</v>
      </c>
      <c r="S349" s="422">
        <v>131352.78</v>
      </c>
      <c r="T349" s="422">
        <v>171106.18</v>
      </c>
      <c r="U349" s="422">
        <v>98587.08</v>
      </c>
      <c r="V349" s="422">
        <v>250851.18</v>
      </c>
      <c r="W349" s="422">
        <v>217190.52</v>
      </c>
      <c r="X349" s="422">
        <v>157616.82</v>
      </c>
      <c r="Y349" s="422">
        <v>5896550.0199999996</v>
      </c>
      <c r="Z349" s="422">
        <v>89775</v>
      </c>
      <c r="AA349" s="422">
        <v>127500</v>
      </c>
      <c r="AB349" s="422">
        <v>347820</v>
      </c>
      <c r="AC349" s="422">
        <v>34680</v>
      </c>
      <c r="AD349" s="422">
        <v>582420</v>
      </c>
      <c r="AE349" s="422">
        <v>190429.5</v>
      </c>
      <c r="AF349" s="422">
        <v>1614660</v>
      </c>
      <c r="AG349" s="422">
        <v>1093440</v>
      </c>
      <c r="AH349" s="422">
        <v>2895797.4389999998</v>
      </c>
      <c r="AI349" s="422">
        <v>6976521.9390000002</v>
      </c>
      <c r="AJ349" s="422">
        <v>1095337.2</v>
      </c>
      <c r="AK349" s="422">
        <v>5881184.7390000001</v>
      </c>
      <c r="AL349" s="422">
        <v>6866988.2189999996</v>
      </c>
      <c r="AM349" s="422">
        <v>254333.03</v>
      </c>
      <c r="AN349" s="422">
        <v>254333.03</v>
      </c>
      <c r="AO349" s="422">
        <v>265451.40999999997</v>
      </c>
      <c r="AP349" s="422">
        <v>265451.40999999997</v>
      </c>
      <c r="AQ349" s="422">
        <v>17372.47</v>
      </c>
      <c r="AR349" s="422">
        <v>17372.47</v>
      </c>
      <c r="AS349" s="422">
        <v>18067.37</v>
      </c>
      <c r="AT349" s="422">
        <v>18067.37</v>
      </c>
      <c r="AU349" s="422">
        <v>21541.86</v>
      </c>
      <c r="AV349" s="422">
        <v>502411.97</v>
      </c>
      <c r="AW349" s="422">
        <v>209642.52</v>
      </c>
      <c r="AX349" s="422">
        <v>79670.460000000006</v>
      </c>
      <c r="AY349" s="422">
        <v>1923715.37</v>
      </c>
      <c r="AZ349" s="422">
        <v>14687253.710000001</v>
      </c>
      <c r="BA349" s="422">
        <v>1093023.79</v>
      </c>
      <c r="BB349" s="422">
        <v>2027.82</v>
      </c>
      <c r="BC349" s="422">
        <v>538455.98</v>
      </c>
    </row>
    <row r="350" spans="1:55">
      <c r="A350" s="425" t="s">
        <v>2808</v>
      </c>
      <c r="B350" s="425" t="s">
        <v>6357</v>
      </c>
      <c r="C350">
        <v>166.37</v>
      </c>
      <c r="D350" s="422">
        <v>2326200.2000000002</v>
      </c>
      <c r="E350" s="422">
        <v>1636142.25</v>
      </c>
      <c r="F350" s="423">
        <v>0.70335401484360605</v>
      </c>
      <c r="G350">
        <v>1</v>
      </c>
      <c r="H350" s="422">
        <v>59909.72</v>
      </c>
      <c r="I350" s="422">
        <v>840192.02</v>
      </c>
      <c r="J350" s="422">
        <v>900101.74</v>
      </c>
      <c r="K350" s="424">
        <v>0.9</v>
      </c>
      <c r="L350" s="422">
        <v>536797.30000000005</v>
      </c>
      <c r="M350" s="422">
        <v>107359.46</v>
      </c>
      <c r="N350" s="422">
        <v>54667.7</v>
      </c>
      <c r="O350" s="422">
        <v>23711.29</v>
      </c>
      <c r="P350" s="422">
        <v>18650.45</v>
      </c>
      <c r="Q350" s="422">
        <v>30602.080000000002</v>
      </c>
      <c r="R350" s="422">
        <v>12739.91</v>
      </c>
      <c r="S350" s="422">
        <v>21167.22</v>
      </c>
      <c r="T350" s="422">
        <v>27255.85</v>
      </c>
      <c r="U350" s="422">
        <v>15947.91</v>
      </c>
      <c r="V350" s="422">
        <v>39958.589999999997</v>
      </c>
      <c r="W350" s="422">
        <v>34596.720000000001</v>
      </c>
      <c r="X350" s="422">
        <v>25399.62</v>
      </c>
      <c r="Y350" s="422">
        <v>948854.1</v>
      </c>
      <c r="Z350" s="422">
        <v>14651.1</v>
      </c>
      <c r="AA350" s="422">
        <v>20796.25</v>
      </c>
      <c r="AB350" s="422">
        <v>56732.17</v>
      </c>
      <c r="AC350" s="422">
        <v>5656.58</v>
      </c>
      <c r="AD350" s="422">
        <v>94997.27</v>
      </c>
      <c r="AE350" s="422">
        <v>30274.63</v>
      </c>
      <c r="AF350" s="422">
        <v>263363.71000000002</v>
      </c>
      <c r="AG350" s="422">
        <v>178348.64</v>
      </c>
      <c r="AH350" s="422">
        <v>455346.87245999998</v>
      </c>
      <c r="AI350" s="422">
        <v>1120167.2224600001</v>
      </c>
      <c r="AJ350" s="422">
        <v>178658.08</v>
      </c>
      <c r="AK350" s="422">
        <v>941509.14246</v>
      </c>
      <c r="AL350" s="422">
        <v>1102301.41246</v>
      </c>
      <c r="AM350" s="422">
        <v>36134.74</v>
      </c>
      <c r="AN350" s="422">
        <v>36134.74</v>
      </c>
      <c r="AO350" s="422">
        <v>37524.54</v>
      </c>
      <c r="AP350" s="422">
        <v>37524.54</v>
      </c>
      <c r="AQ350" s="422">
        <v>0</v>
      </c>
      <c r="AR350" s="422">
        <v>0</v>
      </c>
      <c r="AS350" s="422">
        <v>0</v>
      </c>
      <c r="AT350" s="422">
        <v>0</v>
      </c>
      <c r="AU350" s="422">
        <v>0</v>
      </c>
      <c r="AV350" s="422">
        <v>81303.179999999993</v>
      </c>
      <c r="AW350" s="422">
        <v>33925.550000000003</v>
      </c>
      <c r="AX350" s="422">
        <v>12497.32</v>
      </c>
      <c r="AY350" s="422">
        <v>275044.61</v>
      </c>
      <c r="AZ350" s="422">
        <v>2326200.2000000002</v>
      </c>
      <c r="BA350" s="422">
        <v>128646.94</v>
      </c>
      <c r="BB350" s="422">
        <v>0</v>
      </c>
      <c r="BC350" s="422">
        <v>103779.65</v>
      </c>
    </row>
    <row r="351" spans="1:55">
      <c r="A351" s="425" t="s">
        <v>3111</v>
      </c>
      <c r="B351" s="425" t="s">
        <v>6358</v>
      </c>
      <c r="C351">
        <v>107.45</v>
      </c>
      <c r="D351" s="422">
        <v>1460894.07</v>
      </c>
      <c r="E351" s="422">
        <v>1076038.02</v>
      </c>
      <c r="F351" s="423">
        <v>0.73656128948486999</v>
      </c>
      <c r="G351">
        <v>1</v>
      </c>
      <c r="H351" s="422">
        <v>23303.23</v>
      </c>
      <c r="I351" s="422">
        <v>666771.31999999995</v>
      </c>
      <c r="J351" s="422">
        <v>690074.55</v>
      </c>
      <c r="K351" s="424">
        <v>0.9</v>
      </c>
      <c r="L351" s="422">
        <v>339203.2</v>
      </c>
      <c r="M351" s="422">
        <v>67840.639999999999</v>
      </c>
      <c r="N351" s="422">
        <v>34908.29</v>
      </c>
      <c r="O351" s="422">
        <v>15148.88</v>
      </c>
      <c r="P351" s="422">
        <v>11549.39</v>
      </c>
      <c r="Q351" s="422">
        <v>20865.060000000001</v>
      </c>
      <c r="R351" s="422">
        <v>7528.13</v>
      </c>
      <c r="S351" s="422">
        <v>13628.21</v>
      </c>
      <c r="T351" s="422">
        <v>17413.46</v>
      </c>
      <c r="U351" s="422">
        <v>10148.67</v>
      </c>
      <c r="V351" s="422">
        <v>25529.1</v>
      </c>
      <c r="W351" s="422">
        <v>22103.46</v>
      </c>
      <c r="X351" s="422">
        <v>16353.18</v>
      </c>
      <c r="Y351" s="422">
        <v>602219.67000000004</v>
      </c>
      <c r="Z351" s="422">
        <v>9521.1</v>
      </c>
      <c r="AA351" s="422">
        <v>13431.25</v>
      </c>
      <c r="AB351" s="422">
        <v>36640.449999999997</v>
      </c>
      <c r="AC351" s="422">
        <v>3653.3</v>
      </c>
      <c r="AD351" s="422">
        <v>61353.95</v>
      </c>
      <c r="AE351" s="422">
        <v>20401.150000000001</v>
      </c>
      <c r="AF351" s="422">
        <v>170093.35</v>
      </c>
      <c r="AG351" s="422">
        <v>115186.4</v>
      </c>
      <c r="AH351" s="422">
        <v>283612.49609999999</v>
      </c>
      <c r="AI351" s="422">
        <v>713893.44609999994</v>
      </c>
      <c r="AJ351" s="422">
        <v>115386.25</v>
      </c>
      <c r="AK351" s="422">
        <v>598507.19609999994</v>
      </c>
      <c r="AL351" s="422">
        <v>702354.81610000005</v>
      </c>
      <c r="AM351" s="422">
        <v>18067.37</v>
      </c>
      <c r="AN351" s="422">
        <v>18067.37</v>
      </c>
      <c r="AO351" s="422">
        <v>18762.27</v>
      </c>
      <c r="AP351" s="422">
        <v>18762.27</v>
      </c>
      <c r="AQ351" s="422">
        <v>0</v>
      </c>
      <c r="AR351" s="422">
        <v>0</v>
      </c>
      <c r="AS351" s="422">
        <v>0</v>
      </c>
      <c r="AT351" s="422">
        <v>0</v>
      </c>
      <c r="AU351" s="422">
        <v>0</v>
      </c>
      <c r="AV351" s="422">
        <v>52812.32</v>
      </c>
      <c r="AW351" s="422">
        <v>22037.11</v>
      </c>
      <c r="AX351" s="422">
        <v>7810.83</v>
      </c>
      <c r="AY351" s="422">
        <v>156319.54</v>
      </c>
      <c r="AZ351" s="422">
        <v>1460894.07</v>
      </c>
      <c r="BA351" s="422">
        <v>63446.1</v>
      </c>
      <c r="BB351" s="422">
        <v>0</v>
      </c>
      <c r="BC351" s="422">
        <v>42536.71</v>
      </c>
    </row>
    <row r="352" spans="1:55">
      <c r="A352" s="425" t="s">
        <v>2237</v>
      </c>
      <c r="B352" s="425" t="s">
        <v>6359</v>
      </c>
      <c r="C352">
        <v>175.69</v>
      </c>
      <c r="D352" s="422">
        <v>2476450.02</v>
      </c>
      <c r="E352" s="422">
        <v>2655222.6800000002</v>
      </c>
      <c r="F352" s="423">
        <v>1.07218908459941</v>
      </c>
      <c r="G352">
        <v>4</v>
      </c>
      <c r="H352" s="422">
        <v>165.93</v>
      </c>
      <c r="I352" s="422">
        <v>333066.88</v>
      </c>
      <c r="J352" s="422">
        <v>333232.81</v>
      </c>
      <c r="K352" s="424">
        <v>0.9</v>
      </c>
      <c r="L352" s="422">
        <v>573157.36</v>
      </c>
      <c r="M352" s="422">
        <v>137915.76999999999</v>
      </c>
      <c r="N352" s="422">
        <v>60009.66</v>
      </c>
      <c r="O352" s="422">
        <v>23885.68</v>
      </c>
      <c r="P352" s="422">
        <v>19449.759999999998</v>
      </c>
      <c r="Q352" s="422">
        <v>39123.480000000003</v>
      </c>
      <c r="R352" s="422">
        <v>12160.82</v>
      </c>
      <c r="S352" s="422">
        <v>23196.959999999999</v>
      </c>
      <c r="T352" s="422">
        <v>26498.74</v>
      </c>
      <c r="U352" s="422">
        <v>16817.79</v>
      </c>
      <c r="V352" s="422">
        <v>38848.629999999997</v>
      </c>
      <c r="W352" s="422">
        <v>33635.699999999997</v>
      </c>
      <c r="X352" s="422">
        <v>27835.200000000001</v>
      </c>
      <c r="Y352" s="422">
        <v>1032535.55</v>
      </c>
      <c r="Z352" s="422">
        <v>15685.2</v>
      </c>
      <c r="AA352" s="422">
        <v>21961.25</v>
      </c>
      <c r="AB352" s="422">
        <v>59910.29</v>
      </c>
      <c r="AC352" s="422">
        <v>5973.46</v>
      </c>
      <c r="AD352" s="422">
        <v>50159.49</v>
      </c>
      <c r="AE352" s="422">
        <v>75085.64</v>
      </c>
      <c r="AF352" s="422">
        <v>278117.27</v>
      </c>
      <c r="AG352" s="422">
        <v>188339.68</v>
      </c>
      <c r="AH352" s="422">
        <v>487608.61002000002</v>
      </c>
      <c r="AI352" s="422">
        <v>1182840.89002</v>
      </c>
      <c r="AJ352" s="422">
        <v>188666.46</v>
      </c>
      <c r="AK352" s="422">
        <v>994174.43001999997</v>
      </c>
      <c r="AL352" s="422">
        <v>1163974.2400199999</v>
      </c>
      <c r="AM352" s="422">
        <v>35439.839999999997</v>
      </c>
      <c r="AN352" s="422">
        <v>35439.839999999997</v>
      </c>
      <c r="AO352" s="422">
        <v>36829.64</v>
      </c>
      <c r="AP352" s="422">
        <v>36829.64</v>
      </c>
      <c r="AQ352" s="422">
        <v>0</v>
      </c>
      <c r="AR352" s="422">
        <v>0</v>
      </c>
      <c r="AS352" s="422">
        <v>0</v>
      </c>
      <c r="AT352" s="422">
        <v>0</v>
      </c>
      <c r="AU352" s="422">
        <v>0</v>
      </c>
      <c r="AV352" s="422">
        <v>86167.47</v>
      </c>
      <c r="AW352" s="422">
        <v>35955.279999999999</v>
      </c>
      <c r="AX352" s="422">
        <v>13278.41</v>
      </c>
      <c r="AY352" s="422">
        <v>279940.12</v>
      </c>
      <c r="AZ352" s="422">
        <v>2476450.02</v>
      </c>
      <c r="BA352" s="422">
        <v>75410.679999999993</v>
      </c>
      <c r="BB352" s="422">
        <v>0</v>
      </c>
      <c r="BC352" s="422">
        <v>52549.06</v>
      </c>
    </row>
    <row r="353" spans="1:55">
      <c r="A353" s="425" t="s">
        <v>2678</v>
      </c>
      <c r="B353" s="425" t="s">
        <v>6360</v>
      </c>
      <c r="C353">
        <v>500.21</v>
      </c>
      <c r="D353" s="422">
        <v>6783292.8200000003</v>
      </c>
      <c r="E353" s="422">
        <v>8373482.6900000004</v>
      </c>
      <c r="F353" s="423">
        <v>1.2344274251748999</v>
      </c>
      <c r="G353">
        <v>4</v>
      </c>
      <c r="H353" s="422">
        <v>454.5</v>
      </c>
      <c r="I353" s="422">
        <v>550330.43000000005</v>
      </c>
      <c r="J353" s="422">
        <v>550784.93000000005</v>
      </c>
      <c r="K353" s="424">
        <v>0.9</v>
      </c>
      <c r="L353" s="422">
        <v>1562268.78</v>
      </c>
      <c r="M353" s="422">
        <v>386373.78</v>
      </c>
      <c r="N353" s="422">
        <v>172958.28</v>
      </c>
      <c r="O353" s="422">
        <v>68780.34</v>
      </c>
      <c r="P353" s="422">
        <v>51617.38</v>
      </c>
      <c r="Q353" s="422">
        <v>118970.71</v>
      </c>
      <c r="R353" s="422">
        <v>37640.65</v>
      </c>
      <c r="S353" s="422">
        <v>66691.259999999995</v>
      </c>
      <c r="T353" s="422">
        <v>75710.7</v>
      </c>
      <c r="U353" s="422">
        <v>48133.69</v>
      </c>
      <c r="V353" s="422">
        <v>110996.1</v>
      </c>
      <c r="W353" s="422">
        <v>96102</v>
      </c>
      <c r="X353" s="422">
        <v>80026.2</v>
      </c>
      <c r="Y353" s="422">
        <v>2876269.87</v>
      </c>
      <c r="Z353" s="422">
        <v>44561.7</v>
      </c>
      <c r="AA353" s="422">
        <v>62526.25</v>
      </c>
      <c r="AB353" s="422">
        <v>170571.61</v>
      </c>
      <c r="AC353" s="422">
        <v>17007.14</v>
      </c>
      <c r="AD353" s="422">
        <v>142809.95000000001</v>
      </c>
      <c r="AE353" s="422">
        <v>234616.41</v>
      </c>
      <c r="AF353" s="422">
        <v>791832.43</v>
      </c>
      <c r="AG353" s="422">
        <v>536225.12</v>
      </c>
      <c r="AH353" s="422">
        <v>1317170.0851799999</v>
      </c>
      <c r="AI353" s="422">
        <v>3317320.6951799998</v>
      </c>
      <c r="AJ353" s="422">
        <v>537155.51</v>
      </c>
      <c r="AK353" s="422">
        <v>2780165.18518</v>
      </c>
      <c r="AL353" s="422">
        <v>3263605.1351800002</v>
      </c>
      <c r="AM353" s="422">
        <v>62540.91</v>
      </c>
      <c r="AN353" s="422">
        <v>62540.91</v>
      </c>
      <c r="AO353" s="422">
        <v>65320.5</v>
      </c>
      <c r="AP353" s="422">
        <v>65320.5</v>
      </c>
      <c r="AQ353" s="422">
        <v>0</v>
      </c>
      <c r="AR353" s="422">
        <v>0</v>
      </c>
      <c r="AS353" s="422">
        <v>0</v>
      </c>
      <c r="AT353" s="422">
        <v>0</v>
      </c>
      <c r="AU353" s="422">
        <v>0</v>
      </c>
      <c r="AV353" s="422">
        <v>245994.23999999999</v>
      </c>
      <c r="AW353" s="422">
        <v>102646.54</v>
      </c>
      <c r="AX353" s="422">
        <v>39054.15</v>
      </c>
      <c r="AY353" s="422">
        <v>643417.75</v>
      </c>
      <c r="AZ353" s="422">
        <v>6783292.8200000003</v>
      </c>
      <c r="BA353" s="422">
        <v>168616.05</v>
      </c>
      <c r="BB353" s="422">
        <v>11.62</v>
      </c>
      <c r="BC353" s="422">
        <v>145419.99</v>
      </c>
    </row>
    <row r="354" spans="1:55">
      <c r="A354" s="425" t="s">
        <v>2487</v>
      </c>
      <c r="B354" s="425" t="s">
        <v>6361</v>
      </c>
      <c r="C354">
        <v>1008.71</v>
      </c>
      <c r="D354" s="422">
        <v>14943137.84</v>
      </c>
      <c r="E354" s="422">
        <v>10677476.439999999</v>
      </c>
      <c r="F354" s="423">
        <v>0.71454045022715296</v>
      </c>
      <c r="G354">
        <v>1</v>
      </c>
      <c r="H354" s="422">
        <v>340021.27</v>
      </c>
      <c r="I354" s="422">
        <v>7434070.1200000001</v>
      </c>
      <c r="J354" s="422">
        <v>7774091.3899999997</v>
      </c>
      <c r="K354" s="424">
        <v>0.9</v>
      </c>
      <c r="L354" s="422">
        <v>3389397.46</v>
      </c>
      <c r="M354" s="422">
        <v>677879.48</v>
      </c>
      <c r="N354" s="422">
        <v>331299.44</v>
      </c>
      <c r="O354" s="422">
        <v>146878.28</v>
      </c>
      <c r="P354" s="422">
        <v>122299.56</v>
      </c>
      <c r="Q354" s="422">
        <v>195436.06</v>
      </c>
      <c r="R354" s="422">
        <v>77597.649999999994</v>
      </c>
      <c r="S354" s="422">
        <v>129613.01</v>
      </c>
      <c r="T354" s="422">
        <v>168834.86</v>
      </c>
      <c r="U354" s="422">
        <v>97137.27</v>
      </c>
      <c r="V354" s="422">
        <v>247521.3</v>
      </c>
      <c r="W354" s="422">
        <v>214307.46</v>
      </c>
      <c r="X354" s="422">
        <v>155529.18</v>
      </c>
      <c r="Y354" s="422">
        <v>5953731.0099999998</v>
      </c>
      <c r="Z354" s="422">
        <v>89082</v>
      </c>
      <c r="AA354" s="422">
        <v>126088.75</v>
      </c>
      <c r="AB354" s="422">
        <v>343970.11</v>
      </c>
      <c r="AC354" s="422">
        <v>34296.14</v>
      </c>
      <c r="AD354" s="422">
        <v>575973.41</v>
      </c>
      <c r="AE354" s="422">
        <v>190007.08</v>
      </c>
      <c r="AF354" s="422">
        <v>1596787.93</v>
      </c>
      <c r="AG354" s="422">
        <v>1081337.1200000001</v>
      </c>
      <c r="AH354" s="422">
        <v>2966627.2651800001</v>
      </c>
      <c r="AI354" s="422">
        <v>7004169.8051800001</v>
      </c>
      <c r="AJ354" s="422">
        <v>1083213.32</v>
      </c>
      <c r="AK354" s="422">
        <v>5920956.4851799998</v>
      </c>
      <c r="AL354" s="422">
        <v>6895848.4651800003</v>
      </c>
      <c r="AM354" s="422">
        <v>317568.84000000003</v>
      </c>
      <c r="AN354" s="422">
        <v>317568.84000000003</v>
      </c>
      <c r="AO354" s="422">
        <v>330771.92</v>
      </c>
      <c r="AP354" s="422">
        <v>330771.92</v>
      </c>
      <c r="AQ354" s="422">
        <v>2779.59</v>
      </c>
      <c r="AR354" s="422">
        <v>2779.59</v>
      </c>
      <c r="AS354" s="422">
        <v>2779.59</v>
      </c>
      <c r="AT354" s="422">
        <v>2779.59</v>
      </c>
      <c r="AU354" s="422">
        <v>3474.49</v>
      </c>
      <c r="AV354" s="422">
        <v>496852.78</v>
      </c>
      <c r="AW354" s="422">
        <v>207322.83</v>
      </c>
      <c r="AX354" s="422">
        <v>78108.3</v>
      </c>
      <c r="AY354" s="422">
        <v>2093558.28</v>
      </c>
      <c r="AZ354" s="422">
        <v>14943137.84</v>
      </c>
      <c r="BA354" s="422">
        <v>1738658.42</v>
      </c>
      <c r="BB354" s="422">
        <v>884.07</v>
      </c>
      <c r="BC354" s="422">
        <v>625657.18999999994</v>
      </c>
    </row>
    <row r="355" spans="1:55">
      <c r="A355" s="425" t="s">
        <v>1790</v>
      </c>
      <c r="B355" s="425" t="s">
        <v>6362</v>
      </c>
      <c r="C355">
        <v>269.8</v>
      </c>
      <c r="D355" s="422">
        <v>3581982.78</v>
      </c>
      <c r="E355" s="422">
        <v>3586703.88</v>
      </c>
      <c r="F355" s="423">
        <v>1.0013180130363399</v>
      </c>
      <c r="G355">
        <v>4</v>
      </c>
      <c r="H355" s="422">
        <v>240</v>
      </c>
      <c r="I355" s="422">
        <v>322083.55</v>
      </c>
      <c r="J355" s="422">
        <v>322323.55</v>
      </c>
      <c r="K355" s="424">
        <v>0.9</v>
      </c>
      <c r="L355" s="422">
        <v>843726.8</v>
      </c>
      <c r="M355" s="422">
        <v>168745.35</v>
      </c>
      <c r="N355" s="422">
        <v>88258.69</v>
      </c>
      <c r="O355" s="422">
        <v>38860.17</v>
      </c>
      <c r="P355" s="422">
        <v>28794.959999999999</v>
      </c>
      <c r="Q355" s="422">
        <v>52162.65</v>
      </c>
      <c r="R355" s="422">
        <v>20268.04</v>
      </c>
      <c r="S355" s="422">
        <v>34505.47</v>
      </c>
      <c r="T355" s="422">
        <v>44669.31</v>
      </c>
      <c r="U355" s="422">
        <v>25806.61</v>
      </c>
      <c r="V355" s="422">
        <v>65487.69</v>
      </c>
      <c r="W355" s="422">
        <v>56700.18</v>
      </c>
      <c r="X355" s="422">
        <v>41404.86</v>
      </c>
      <c r="Y355" s="422">
        <v>1509390.78</v>
      </c>
      <c r="Z355" s="422">
        <v>24072.3</v>
      </c>
      <c r="AA355" s="422">
        <v>33725</v>
      </c>
      <c r="AB355" s="422">
        <v>92001.8</v>
      </c>
      <c r="AC355" s="422">
        <v>9173.2000000000007</v>
      </c>
      <c r="AD355" s="422">
        <v>77027.899999999994</v>
      </c>
      <c r="AE355" s="422">
        <v>51861.23</v>
      </c>
      <c r="AF355" s="422">
        <v>427093.4</v>
      </c>
      <c r="AG355" s="422">
        <v>289225.59999999998</v>
      </c>
      <c r="AH355" s="422">
        <v>709683.70440000005</v>
      </c>
      <c r="AI355" s="422">
        <v>1713864.1344000001</v>
      </c>
      <c r="AJ355" s="422">
        <v>289727.42</v>
      </c>
      <c r="AK355" s="422">
        <v>1424136.7143999999</v>
      </c>
      <c r="AL355" s="422">
        <v>1684891.3844000001</v>
      </c>
      <c r="AM355" s="422">
        <v>43778.63</v>
      </c>
      <c r="AN355" s="422">
        <v>43778.63</v>
      </c>
      <c r="AO355" s="422">
        <v>45863.33</v>
      </c>
      <c r="AP355" s="422">
        <v>45863.33</v>
      </c>
      <c r="AQ355" s="422">
        <v>0</v>
      </c>
      <c r="AR355" s="422">
        <v>0</v>
      </c>
      <c r="AS355" s="422">
        <v>0</v>
      </c>
      <c r="AT355" s="422">
        <v>0</v>
      </c>
      <c r="AU355" s="422">
        <v>0</v>
      </c>
      <c r="AV355" s="422">
        <v>132725.70000000001</v>
      </c>
      <c r="AW355" s="422">
        <v>55382.74</v>
      </c>
      <c r="AX355" s="422">
        <v>20308.150000000001</v>
      </c>
      <c r="AY355" s="422">
        <v>387700.51</v>
      </c>
      <c r="AZ355" s="422">
        <v>3581982.78</v>
      </c>
      <c r="BA355" s="422">
        <v>96830.77</v>
      </c>
      <c r="BB355" s="422">
        <v>108.9</v>
      </c>
      <c r="BC355" s="422">
        <v>82595.320000000007</v>
      </c>
    </row>
    <row r="356" spans="1:55">
      <c r="A356" s="425" t="s">
        <v>2712</v>
      </c>
      <c r="B356" s="425" t="s">
        <v>6363</v>
      </c>
      <c r="C356">
        <v>70.3</v>
      </c>
      <c r="D356" s="422">
        <v>992956.51</v>
      </c>
      <c r="E356" s="422">
        <v>2359175.19</v>
      </c>
      <c r="F356" s="423">
        <v>2.3759098875337399</v>
      </c>
      <c r="G356">
        <v>4</v>
      </c>
      <c r="H356" s="422">
        <v>66.53</v>
      </c>
      <c r="I356" s="422">
        <v>160173.06</v>
      </c>
      <c r="J356" s="422">
        <v>160239.59</v>
      </c>
      <c r="K356" s="424">
        <v>0.9</v>
      </c>
      <c r="L356" s="422">
        <v>232502.39</v>
      </c>
      <c r="M356" s="422">
        <v>46500.47</v>
      </c>
      <c r="N356" s="422">
        <v>22393.99</v>
      </c>
      <c r="O356" s="422">
        <v>9879.7000000000007</v>
      </c>
      <c r="P356" s="422">
        <v>8215.56</v>
      </c>
      <c r="Q356" s="422">
        <v>13214.53</v>
      </c>
      <c r="R356" s="422">
        <v>5211.78</v>
      </c>
      <c r="S356" s="422">
        <v>8988.82</v>
      </c>
      <c r="T356" s="422">
        <v>11356.6</v>
      </c>
      <c r="U356" s="422">
        <v>6379.16</v>
      </c>
      <c r="V356" s="422">
        <v>16649.41</v>
      </c>
      <c r="W356" s="422">
        <v>14415.3</v>
      </c>
      <c r="X356" s="422">
        <v>10786.14</v>
      </c>
      <c r="Y356" s="422">
        <v>406493.85</v>
      </c>
      <c r="Z356" s="422">
        <v>6192</v>
      </c>
      <c r="AA356" s="422">
        <v>8787.5</v>
      </c>
      <c r="AB356" s="422">
        <v>23972.3</v>
      </c>
      <c r="AC356" s="422">
        <v>2390.1999999999998</v>
      </c>
      <c r="AD356" s="422">
        <v>20070.64</v>
      </c>
      <c r="AE356" s="422">
        <v>13286.56</v>
      </c>
      <c r="AF356" s="422">
        <v>111284.9</v>
      </c>
      <c r="AG356" s="422">
        <v>75361.600000000006</v>
      </c>
      <c r="AH356" s="422">
        <v>199721.90340000001</v>
      </c>
      <c r="AI356" s="422">
        <v>461067.60340000002</v>
      </c>
      <c r="AJ356" s="422">
        <v>75492.350000000006</v>
      </c>
      <c r="AK356" s="422">
        <v>385575.25339999999</v>
      </c>
      <c r="AL356" s="422">
        <v>453518.36339999997</v>
      </c>
      <c r="AM356" s="422">
        <v>19457.169999999998</v>
      </c>
      <c r="AN356" s="422">
        <v>19457.169999999998</v>
      </c>
      <c r="AO356" s="422">
        <v>20152.07</v>
      </c>
      <c r="AP356" s="422">
        <v>20152.07</v>
      </c>
      <c r="AQ356" s="422">
        <v>0</v>
      </c>
      <c r="AR356" s="422">
        <v>0</v>
      </c>
      <c r="AS356" s="422">
        <v>0</v>
      </c>
      <c r="AT356" s="422">
        <v>0</v>
      </c>
      <c r="AU356" s="422">
        <v>0</v>
      </c>
      <c r="AV356" s="422">
        <v>34050.050000000003</v>
      </c>
      <c r="AW356" s="422">
        <v>14208.13</v>
      </c>
      <c r="AX356" s="422">
        <v>5467.58</v>
      </c>
      <c r="AY356" s="422">
        <v>132944.24</v>
      </c>
      <c r="AZ356" s="422">
        <v>992956.51</v>
      </c>
      <c r="BA356" s="422">
        <v>60099.44</v>
      </c>
      <c r="BB356" s="422">
        <v>0</v>
      </c>
      <c r="BC356" s="422">
        <v>27368.99</v>
      </c>
    </row>
    <row r="357" spans="1:55">
      <c r="A357" s="425" t="s">
        <v>3414</v>
      </c>
      <c r="B357" s="425" t="s">
        <v>6364</v>
      </c>
      <c r="C357">
        <v>193</v>
      </c>
      <c r="D357" s="422">
        <v>2474063.42</v>
      </c>
      <c r="E357" s="422">
        <v>2649412.86</v>
      </c>
      <c r="F357" s="423">
        <v>1.0708750788611601</v>
      </c>
      <c r="G357">
        <v>4</v>
      </c>
      <c r="H357" s="422">
        <v>165.77</v>
      </c>
      <c r="I357" s="422">
        <v>153085.44</v>
      </c>
      <c r="J357" s="422">
        <v>153251.21</v>
      </c>
      <c r="K357" s="424">
        <v>0.9</v>
      </c>
      <c r="L357" s="422">
        <v>588171.77</v>
      </c>
      <c r="M357" s="422">
        <v>117634.34</v>
      </c>
      <c r="N357" s="422">
        <v>62571.46</v>
      </c>
      <c r="O357" s="422">
        <v>27663.17</v>
      </c>
      <c r="P357" s="422">
        <v>19566.03</v>
      </c>
      <c r="Q357" s="422">
        <v>37557.1</v>
      </c>
      <c r="R357" s="422">
        <v>14477.17</v>
      </c>
      <c r="S357" s="422">
        <v>24646.77</v>
      </c>
      <c r="T357" s="422">
        <v>31798.49</v>
      </c>
      <c r="U357" s="422">
        <v>18267.599999999999</v>
      </c>
      <c r="V357" s="422">
        <v>46618.36</v>
      </c>
      <c r="W357" s="422">
        <v>40362.839999999997</v>
      </c>
      <c r="X357" s="422">
        <v>29574.9</v>
      </c>
      <c r="Y357" s="422">
        <v>1058910</v>
      </c>
      <c r="Z357" s="422">
        <v>17190</v>
      </c>
      <c r="AA357" s="422">
        <v>24125</v>
      </c>
      <c r="AB357" s="422">
        <v>65813</v>
      </c>
      <c r="AC357" s="422">
        <v>6562</v>
      </c>
      <c r="AD357" s="422">
        <v>55101.5</v>
      </c>
      <c r="AE357" s="422">
        <v>37415</v>
      </c>
      <c r="AF357" s="422">
        <v>305519</v>
      </c>
      <c r="AG357" s="422">
        <v>206896</v>
      </c>
      <c r="AH357" s="422">
        <v>485782.71600000001</v>
      </c>
      <c r="AI357" s="422">
        <v>1204404.216</v>
      </c>
      <c r="AJ357" s="422">
        <v>207254.98</v>
      </c>
      <c r="AK357" s="422">
        <v>997149.23600000003</v>
      </c>
      <c r="AL357" s="422">
        <v>1183678.716</v>
      </c>
      <c r="AM357" s="422">
        <v>20152.07</v>
      </c>
      <c r="AN357" s="422">
        <v>20152.07</v>
      </c>
      <c r="AO357" s="422">
        <v>20846.97</v>
      </c>
      <c r="AP357" s="422">
        <v>20846.97</v>
      </c>
      <c r="AQ357" s="422">
        <v>0</v>
      </c>
      <c r="AR357" s="422">
        <v>0</v>
      </c>
      <c r="AS357" s="422">
        <v>0</v>
      </c>
      <c r="AT357" s="422">
        <v>0</v>
      </c>
      <c r="AU357" s="422">
        <v>694.89</v>
      </c>
      <c r="AV357" s="422">
        <v>94506.26</v>
      </c>
      <c r="AW357" s="422">
        <v>39434.83</v>
      </c>
      <c r="AX357" s="422">
        <v>14840.57</v>
      </c>
      <c r="AY357" s="422">
        <v>231474.63</v>
      </c>
      <c r="AZ357" s="422">
        <v>2474063.42</v>
      </c>
      <c r="BA357" s="422">
        <v>21758.78</v>
      </c>
      <c r="BB357" s="422">
        <v>0.04</v>
      </c>
      <c r="BC357" s="422">
        <v>60676.65</v>
      </c>
    </row>
    <row r="358" spans="1:55">
      <c r="A358" s="425" t="s">
        <v>2483</v>
      </c>
      <c r="B358" s="425" t="s">
        <v>6365</v>
      </c>
      <c r="C358">
        <v>760.32</v>
      </c>
      <c r="D358" s="422">
        <v>11942763.98</v>
      </c>
      <c r="E358" s="422">
        <v>9655331.8399999999</v>
      </c>
      <c r="F358" s="423">
        <v>0.80846710662367105</v>
      </c>
      <c r="G358">
        <v>2</v>
      </c>
      <c r="H358" s="422">
        <v>48857.15</v>
      </c>
      <c r="I358" s="422">
        <v>2884964.53</v>
      </c>
      <c r="J358" s="422">
        <v>2933821.68</v>
      </c>
      <c r="K358" s="424">
        <v>0.9</v>
      </c>
      <c r="L358" s="422">
        <v>2546149.62</v>
      </c>
      <c r="M358" s="422">
        <v>848631.66</v>
      </c>
      <c r="N358" s="422">
        <v>289855.26</v>
      </c>
      <c r="O358" s="422">
        <v>96109.9</v>
      </c>
      <c r="P358" s="422">
        <v>84691.46</v>
      </c>
      <c r="Q358" s="422">
        <v>245813.18</v>
      </c>
      <c r="R358" s="422">
        <v>58487.78</v>
      </c>
      <c r="S358" s="422">
        <v>110185.56</v>
      </c>
      <c r="T358" s="422">
        <v>95395.48</v>
      </c>
      <c r="U358" s="422">
        <v>73360.38</v>
      </c>
      <c r="V358" s="422">
        <v>139855.07999999999</v>
      </c>
      <c r="W358" s="422">
        <v>121088.52</v>
      </c>
      <c r="X358" s="422">
        <v>132217.20000000001</v>
      </c>
      <c r="Y358" s="422">
        <v>4841841.08</v>
      </c>
      <c r="Z358" s="422">
        <v>68428.800000000003</v>
      </c>
      <c r="AA358" s="422">
        <v>95040</v>
      </c>
      <c r="AB358" s="422">
        <v>259269.12</v>
      </c>
      <c r="AC358" s="422">
        <v>25850.880000000001</v>
      </c>
      <c r="AD358" s="422">
        <v>434142.71999999997</v>
      </c>
      <c r="AE358" s="422">
        <v>756518.40000000002</v>
      </c>
      <c r="AF358" s="422">
        <v>1203586.5600000001</v>
      </c>
      <c r="AG358" s="422">
        <v>815063.04000000004</v>
      </c>
      <c r="AH358" s="422">
        <v>2254162.5585599998</v>
      </c>
      <c r="AI358" s="422">
        <v>5912062.0785600003</v>
      </c>
      <c r="AJ358" s="422">
        <v>816477.23</v>
      </c>
      <c r="AK358" s="422">
        <v>5095584.8485599998</v>
      </c>
      <c r="AL358" s="422">
        <v>5830414.3485599998</v>
      </c>
      <c r="AM358" s="422">
        <v>164691.06</v>
      </c>
      <c r="AN358" s="422">
        <v>164691.06</v>
      </c>
      <c r="AO358" s="422">
        <v>171640.05</v>
      </c>
      <c r="AP358" s="422">
        <v>171640.05</v>
      </c>
      <c r="AQ358" s="422">
        <v>1389.79</v>
      </c>
      <c r="AR358" s="422">
        <v>1389.79</v>
      </c>
      <c r="AS358" s="422">
        <v>1389.79</v>
      </c>
      <c r="AT358" s="422">
        <v>1389.79</v>
      </c>
      <c r="AU358" s="422">
        <v>2084.69</v>
      </c>
      <c r="AV358" s="422">
        <v>374550.56</v>
      </c>
      <c r="AW358" s="422">
        <v>156289.51</v>
      </c>
      <c r="AX358" s="422">
        <v>59362.3</v>
      </c>
      <c r="AY358" s="422">
        <v>1270508.44</v>
      </c>
      <c r="AZ358" s="422">
        <v>11942763.98</v>
      </c>
      <c r="BA358" s="422">
        <v>449598.7</v>
      </c>
      <c r="BB358" s="422">
        <v>200.75</v>
      </c>
      <c r="BC358" s="422">
        <v>322869.51</v>
      </c>
    </row>
    <row r="359" spans="1:55">
      <c r="A359" s="425" t="s">
        <v>2463</v>
      </c>
      <c r="B359" s="425" t="s">
        <v>6366</v>
      </c>
      <c r="C359">
        <v>713.54</v>
      </c>
      <c r="D359" s="422">
        <v>9902912.2400000002</v>
      </c>
      <c r="E359" s="422">
        <v>7705781.7699999996</v>
      </c>
      <c r="F359" s="423">
        <v>0.77813289497554905</v>
      </c>
      <c r="G359">
        <v>2</v>
      </c>
      <c r="H359" s="422">
        <v>41701.050000000003</v>
      </c>
      <c r="I359" s="422">
        <v>1985029.93</v>
      </c>
      <c r="J359" s="422">
        <v>2026730.98</v>
      </c>
      <c r="K359" s="424">
        <v>0.93278000000000005</v>
      </c>
      <c r="L359" s="422">
        <v>2280387.5299999998</v>
      </c>
      <c r="M359" s="422">
        <v>555768.41</v>
      </c>
      <c r="N359" s="422">
        <v>255213.81</v>
      </c>
      <c r="O359" s="422">
        <v>102975.41</v>
      </c>
      <c r="P359" s="422">
        <v>74507.58</v>
      </c>
      <c r="Q359" s="422">
        <v>174178.43</v>
      </c>
      <c r="R359" s="422">
        <v>56416.79</v>
      </c>
      <c r="S359" s="422">
        <v>98872.08</v>
      </c>
      <c r="T359" s="422">
        <v>113778.96</v>
      </c>
      <c r="U359" s="422">
        <v>71223.960000000006</v>
      </c>
      <c r="V359" s="422">
        <v>166806.29</v>
      </c>
      <c r="W359" s="422">
        <v>144423.26</v>
      </c>
      <c r="X359" s="422">
        <v>118641.59</v>
      </c>
      <c r="Y359" s="422">
        <v>4213194.0999999996</v>
      </c>
      <c r="Z359" s="422">
        <v>63664.2</v>
      </c>
      <c r="AA359" s="422">
        <v>89192.5</v>
      </c>
      <c r="AB359" s="422">
        <v>243317.14</v>
      </c>
      <c r="AC359" s="422">
        <v>24260.36</v>
      </c>
      <c r="AD359" s="422">
        <v>407431.34</v>
      </c>
      <c r="AE359" s="422">
        <v>318654.14</v>
      </c>
      <c r="AF359" s="422">
        <v>1129533.82</v>
      </c>
      <c r="AG359" s="422">
        <v>764914.88</v>
      </c>
      <c r="AH359" s="422">
        <v>1838205.9283199999</v>
      </c>
      <c r="AI359" s="422">
        <v>4879174.3083199998</v>
      </c>
      <c r="AJ359" s="422">
        <v>766242.06</v>
      </c>
      <c r="AK359" s="422">
        <v>4112932.2483199998</v>
      </c>
      <c r="AL359" s="422">
        <v>4827667.50832</v>
      </c>
      <c r="AM359" s="422">
        <v>70580.45</v>
      </c>
      <c r="AN359" s="422">
        <v>70580.45</v>
      </c>
      <c r="AO359" s="422">
        <v>73461.289999999994</v>
      </c>
      <c r="AP359" s="422">
        <v>73461.289999999994</v>
      </c>
      <c r="AQ359" s="422">
        <v>0</v>
      </c>
      <c r="AR359" s="422">
        <v>0</v>
      </c>
      <c r="AS359" s="422">
        <v>0</v>
      </c>
      <c r="AT359" s="422">
        <v>0</v>
      </c>
      <c r="AU359" s="422">
        <v>0</v>
      </c>
      <c r="AV359" s="422">
        <v>364425.63</v>
      </c>
      <c r="AW359" s="422">
        <v>152064.66</v>
      </c>
      <c r="AX359" s="422">
        <v>57476.75</v>
      </c>
      <c r="AY359" s="422">
        <v>862050.52</v>
      </c>
      <c r="AZ359" s="422">
        <v>9902912.2400000002</v>
      </c>
      <c r="BA359" s="422">
        <v>83669.320000000007</v>
      </c>
      <c r="BB359" s="422">
        <v>0</v>
      </c>
      <c r="BC359" s="422">
        <v>262271.59000000003</v>
      </c>
    </row>
    <row r="360" spans="1:55">
      <c r="A360" s="425" t="s">
        <v>3305</v>
      </c>
      <c r="B360" s="425" t="s">
        <v>6367</v>
      </c>
      <c r="C360">
        <v>1075.46</v>
      </c>
      <c r="D360" s="422">
        <v>14364570</v>
      </c>
      <c r="E360" s="422">
        <v>10716512.720000001</v>
      </c>
      <c r="F360" s="423">
        <v>0.74603783614824504</v>
      </c>
      <c r="G360">
        <v>1</v>
      </c>
      <c r="H360" s="422">
        <v>118169.56</v>
      </c>
      <c r="I360" s="422">
        <v>2156588.1800000002</v>
      </c>
      <c r="J360" s="422">
        <v>2274757.7400000002</v>
      </c>
      <c r="K360" s="424">
        <v>0.93278000000000005</v>
      </c>
      <c r="L360" s="422">
        <v>3325621.22</v>
      </c>
      <c r="M360" s="422">
        <v>799591.05</v>
      </c>
      <c r="N360" s="422">
        <v>382046.4</v>
      </c>
      <c r="O360" s="422">
        <v>155791.98000000001</v>
      </c>
      <c r="P360" s="422">
        <v>106145.71</v>
      </c>
      <c r="Q360" s="422">
        <v>263339.27</v>
      </c>
      <c r="R360" s="422">
        <v>84625.18</v>
      </c>
      <c r="S360" s="422">
        <v>148157.85999999999</v>
      </c>
      <c r="T360" s="422">
        <v>172630.15</v>
      </c>
      <c r="U360" s="422">
        <v>107286.73</v>
      </c>
      <c r="V360" s="422">
        <v>253085.41</v>
      </c>
      <c r="W360" s="422">
        <v>219124.94</v>
      </c>
      <c r="X360" s="422">
        <v>177782.08</v>
      </c>
      <c r="Y360" s="422">
        <v>6195227.9800000004</v>
      </c>
      <c r="Z360" s="422">
        <v>96372</v>
      </c>
      <c r="AA360" s="422">
        <v>134432.5</v>
      </c>
      <c r="AB360" s="422">
        <v>366731.86</v>
      </c>
      <c r="AC360" s="422">
        <v>36565.64</v>
      </c>
      <c r="AD360" s="422">
        <v>614087.66</v>
      </c>
      <c r="AE360" s="422">
        <v>463923.56</v>
      </c>
      <c r="AF360" s="422">
        <v>1702453.18</v>
      </c>
      <c r="AG360" s="422">
        <v>1152893.1200000001</v>
      </c>
      <c r="AH360" s="422">
        <v>2639365.8826799998</v>
      </c>
      <c r="AI360" s="422">
        <v>7206825.4026800003</v>
      </c>
      <c r="AJ360" s="422">
        <v>1154893.47</v>
      </c>
      <c r="AK360" s="422">
        <v>6051931.9326799996</v>
      </c>
      <c r="AL360" s="422">
        <v>7129193.4626799999</v>
      </c>
      <c r="AM360" s="422">
        <v>43212.52</v>
      </c>
      <c r="AN360" s="422">
        <v>43212.52</v>
      </c>
      <c r="AO360" s="422">
        <v>44652.94</v>
      </c>
      <c r="AP360" s="422">
        <v>44652.94</v>
      </c>
      <c r="AQ360" s="422">
        <v>0</v>
      </c>
      <c r="AR360" s="422">
        <v>0</v>
      </c>
      <c r="AS360" s="422">
        <v>0</v>
      </c>
      <c r="AT360" s="422">
        <v>0</v>
      </c>
      <c r="AU360" s="422">
        <v>0</v>
      </c>
      <c r="AV360" s="422">
        <v>548799.06999999995</v>
      </c>
      <c r="AW360" s="422">
        <v>228998.57</v>
      </c>
      <c r="AX360" s="422">
        <v>86619.9</v>
      </c>
      <c r="AY360" s="422">
        <v>1040148.46</v>
      </c>
      <c r="AZ360" s="422">
        <v>14364570</v>
      </c>
      <c r="BA360" s="422">
        <v>39166.81</v>
      </c>
      <c r="BB360" s="422">
        <v>128.72</v>
      </c>
      <c r="BC360" s="422">
        <v>334670.78000000003</v>
      </c>
    </row>
    <row r="361" spans="1:55">
      <c r="A361" s="425" t="s">
        <v>2267</v>
      </c>
      <c r="B361" s="425" t="s">
        <v>6368</v>
      </c>
      <c r="C361">
        <v>833.72</v>
      </c>
      <c r="D361" s="422">
        <v>11612255.65</v>
      </c>
      <c r="E361" s="422">
        <v>8780352.9700000007</v>
      </c>
      <c r="F361" s="423">
        <v>0.75612811452355499</v>
      </c>
      <c r="G361">
        <v>1</v>
      </c>
      <c r="H361" s="422">
        <v>76106.28</v>
      </c>
      <c r="I361" s="422">
        <v>4086442.55</v>
      </c>
      <c r="J361" s="422">
        <v>4162548.83</v>
      </c>
      <c r="K361" s="424">
        <v>0.93278000000000005</v>
      </c>
      <c r="L361" s="422">
        <v>2659061.09</v>
      </c>
      <c r="M361" s="422">
        <v>651314.85</v>
      </c>
      <c r="N361" s="422">
        <v>297863.65000000002</v>
      </c>
      <c r="O361" s="422">
        <v>120222.06</v>
      </c>
      <c r="P361" s="422">
        <v>87317.21</v>
      </c>
      <c r="Q361" s="422">
        <v>205121.62</v>
      </c>
      <c r="R361" s="422">
        <v>66019.64</v>
      </c>
      <c r="S361" s="422">
        <v>115400.85</v>
      </c>
      <c r="T361" s="422">
        <v>132611.34</v>
      </c>
      <c r="U361" s="422">
        <v>82944.36</v>
      </c>
      <c r="V361" s="422">
        <v>194415.61</v>
      </c>
      <c r="W361" s="422">
        <v>168327.79</v>
      </c>
      <c r="X361" s="422">
        <v>138475.29</v>
      </c>
      <c r="Y361" s="422">
        <v>4919095.3600000003</v>
      </c>
      <c r="Z361" s="422">
        <v>74382.3</v>
      </c>
      <c r="AA361" s="422">
        <v>104215</v>
      </c>
      <c r="AB361" s="422">
        <v>284298.52</v>
      </c>
      <c r="AC361" s="422">
        <v>28346.48</v>
      </c>
      <c r="AD361" s="422">
        <v>476054.12</v>
      </c>
      <c r="AE361" s="422">
        <v>378426.19</v>
      </c>
      <c r="AF361" s="422">
        <v>1319778.76</v>
      </c>
      <c r="AG361" s="422">
        <v>893747.84</v>
      </c>
      <c r="AH361" s="422">
        <v>2156342.8467600001</v>
      </c>
      <c r="AI361" s="422">
        <v>5715592.0567600001</v>
      </c>
      <c r="AJ361" s="422">
        <v>895298.55</v>
      </c>
      <c r="AK361" s="422">
        <v>4820293.5067600003</v>
      </c>
      <c r="AL361" s="422">
        <v>5655410.0867600003</v>
      </c>
      <c r="AM361" s="422">
        <v>90026.09</v>
      </c>
      <c r="AN361" s="422">
        <v>90026.09</v>
      </c>
      <c r="AO361" s="422">
        <v>93627.13</v>
      </c>
      <c r="AP361" s="422">
        <v>93627.13</v>
      </c>
      <c r="AQ361" s="422">
        <v>0</v>
      </c>
      <c r="AR361" s="422">
        <v>0</v>
      </c>
      <c r="AS361" s="422">
        <v>0</v>
      </c>
      <c r="AT361" s="422">
        <v>0</v>
      </c>
      <c r="AU361" s="422">
        <v>0</v>
      </c>
      <c r="AV361" s="422">
        <v>425643.38</v>
      </c>
      <c r="AW361" s="422">
        <v>177609.12</v>
      </c>
      <c r="AX361" s="422">
        <v>67191.13</v>
      </c>
      <c r="AY361" s="422">
        <v>1037750.07</v>
      </c>
      <c r="AZ361" s="422">
        <v>11612255.65</v>
      </c>
      <c r="BA361" s="422">
        <v>162833.91</v>
      </c>
      <c r="BB361" s="422">
        <v>400.12</v>
      </c>
      <c r="BC361" s="422">
        <v>333390.94</v>
      </c>
    </row>
    <row r="362" spans="1:55">
      <c r="A362" s="425" t="s">
        <v>2599</v>
      </c>
      <c r="B362" s="425" t="s">
        <v>6369</v>
      </c>
      <c r="C362">
        <v>11940.02</v>
      </c>
      <c r="D362" s="422">
        <v>174065441.56999999</v>
      </c>
      <c r="E362" s="422">
        <v>131810467.15000001</v>
      </c>
      <c r="F362" s="423">
        <v>0.75724661920897596</v>
      </c>
      <c r="G362">
        <v>2</v>
      </c>
      <c r="H362" s="422">
        <v>714203.59</v>
      </c>
      <c r="I362" s="422">
        <v>24801658.620000001</v>
      </c>
      <c r="J362" s="422">
        <v>25515862.210000001</v>
      </c>
      <c r="K362" s="424">
        <v>0.93278000000000005</v>
      </c>
      <c r="L362" s="422">
        <v>38962886.630000003</v>
      </c>
      <c r="M362" s="422">
        <v>9449701.6999999993</v>
      </c>
      <c r="N362" s="422">
        <v>4273881.8</v>
      </c>
      <c r="O362" s="422">
        <v>1736101.03</v>
      </c>
      <c r="P362" s="422">
        <v>1343704.37</v>
      </c>
      <c r="Q362" s="422">
        <v>2901362.24</v>
      </c>
      <c r="R362" s="422">
        <v>954884.2</v>
      </c>
      <c r="S362" s="422">
        <v>1655882.06</v>
      </c>
      <c r="T362" s="422">
        <v>1919333.44</v>
      </c>
      <c r="U362" s="422">
        <v>1195480.73</v>
      </c>
      <c r="V362" s="422">
        <v>2813849.65</v>
      </c>
      <c r="W362" s="422">
        <v>2436270.9900000002</v>
      </c>
      <c r="X362" s="422">
        <v>1986976.24</v>
      </c>
      <c r="Y362" s="422">
        <v>71630315.079999998</v>
      </c>
      <c r="Z362" s="422">
        <v>1063801.8</v>
      </c>
      <c r="AA362" s="422">
        <v>1492502.5</v>
      </c>
      <c r="AB362" s="422">
        <v>4071546.82</v>
      </c>
      <c r="AC362" s="422">
        <v>405960.68</v>
      </c>
      <c r="AD362" s="422">
        <v>6817751.4199999999</v>
      </c>
      <c r="AE362" s="422">
        <v>5239219.5199999996</v>
      </c>
      <c r="AF362" s="422">
        <v>18901051.66</v>
      </c>
      <c r="AG362" s="422">
        <v>12799701.439999999</v>
      </c>
      <c r="AH362" s="422">
        <v>32792252.771159999</v>
      </c>
      <c r="AI362" s="422">
        <v>83583788.611159995</v>
      </c>
      <c r="AJ362" s="422">
        <v>12821909.869999999</v>
      </c>
      <c r="AK362" s="422">
        <v>70761878.741160005</v>
      </c>
      <c r="AL362" s="422">
        <v>82721899.821160004</v>
      </c>
      <c r="AM362" s="422">
        <v>1763791.26</v>
      </c>
      <c r="AN362" s="422">
        <v>1763791.26</v>
      </c>
      <c r="AO362" s="422">
        <v>1837252.56</v>
      </c>
      <c r="AP362" s="422">
        <v>1837252.56</v>
      </c>
      <c r="AQ362" s="422">
        <v>543757.61</v>
      </c>
      <c r="AR362" s="422">
        <v>543757.61</v>
      </c>
      <c r="AS362" s="422">
        <v>566804.29</v>
      </c>
      <c r="AT362" s="422">
        <v>566804.29</v>
      </c>
      <c r="AU362" s="422">
        <v>679877.07</v>
      </c>
      <c r="AV362" s="422">
        <v>6098727.8200000003</v>
      </c>
      <c r="AW362" s="422">
        <v>2544829.27</v>
      </c>
      <c r="AX362" s="422">
        <v>966580.94</v>
      </c>
      <c r="AY362" s="422">
        <v>19713226.539999999</v>
      </c>
      <c r="AZ362" s="422">
        <v>174065441.56999999</v>
      </c>
      <c r="BA362" s="422">
        <v>2564323.2400000002</v>
      </c>
      <c r="BB362" s="422">
        <v>311231.99</v>
      </c>
      <c r="BC362" s="422">
        <v>4783280.4400000004</v>
      </c>
    </row>
    <row r="363" spans="1:55">
      <c r="A363" s="425" t="s">
        <v>2467</v>
      </c>
      <c r="B363" s="425" t="s">
        <v>6370</v>
      </c>
      <c r="C363">
        <v>481.75</v>
      </c>
      <c r="D363" s="422">
        <v>6545039.96</v>
      </c>
      <c r="E363" s="422">
        <v>6350492.4299999997</v>
      </c>
      <c r="F363" s="423">
        <v>0.97027557796606601</v>
      </c>
      <c r="G363">
        <v>3</v>
      </c>
      <c r="H363" s="422">
        <v>8568.91</v>
      </c>
      <c r="I363" s="422">
        <v>913454.95</v>
      </c>
      <c r="J363" s="422">
        <v>922023.86</v>
      </c>
      <c r="K363" s="424">
        <v>0.93278000000000005</v>
      </c>
      <c r="L363" s="422">
        <v>1538576.03</v>
      </c>
      <c r="M363" s="422">
        <v>378953.1</v>
      </c>
      <c r="N363" s="422">
        <v>172574.46</v>
      </c>
      <c r="O363" s="422">
        <v>69129.64</v>
      </c>
      <c r="P363" s="422">
        <v>50080.17</v>
      </c>
      <c r="Q363" s="422">
        <v>119348.08</v>
      </c>
      <c r="R363" s="422">
        <v>37211.07</v>
      </c>
      <c r="S363" s="422">
        <v>66716.11</v>
      </c>
      <c r="T363" s="422">
        <v>76114.2</v>
      </c>
      <c r="U363" s="422">
        <v>47783.16</v>
      </c>
      <c r="V363" s="422">
        <v>111587.65</v>
      </c>
      <c r="W363" s="422">
        <v>96614.18</v>
      </c>
      <c r="X363" s="422">
        <v>80056.03</v>
      </c>
      <c r="Y363" s="422">
        <v>2844743.88</v>
      </c>
      <c r="Z363" s="422">
        <v>43155</v>
      </c>
      <c r="AA363" s="422">
        <v>60218.75</v>
      </c>
      <c r="AB363" s="422">
        <v>164276.75</v>
      </c>
      <c r="AC363" s="422">
        <v>16379.5</v>
      </c>
      <c r="AD363" s="422">
        <v>137539.62</v>
      </c>
      <c r="AE363" s="422">
        <v>223492.5</v>
      </c>
      <c r="AF363" s="422">
        <v>762610.25</v>
      </c>
      <c r="AG363" s="422">
        <v>516436</v>
      </c>
      <c r="AH363" s="422">
        <v>1238221.7775000001</v>
      </c>
      <c r="AI363" s="422">
        <v>3162330.1475</v>
      </c>
      <c r="AJ363" s="422">
        <v>517332.05</v>
      </c>
      <c r="AK363" s="422">
        <v>2644998.0975000001</v>
      </c>
      <c r="AL363" s="422">
        <v>3127555.0775000001</v>
      </c>
      <c r="AM363" s="422">
        <v>45373.15</v>
      </c>
      <c r="AN363" s="422">
        <v>45373.15</v>
      </c>
      <c r="AO363" s="422">
        <v>47533.77</v>
      </c>
      <c r="AP363" s="422">
        <v>47533.77</v>
      </c>
      <c r="AQ363" s="422">
        <v>0</v>
      </c>
      <c r="AR363" s="422">
        <v>0</v>
      </c>
      <c r="AS363" s="422">
        <v>0</v>
      </c>
      <c r="AT363" s="422">
        <v>0</v>
      </c>
      <c r="AU363" s="422">
        <v>0</v>
      </c>
      <c r="AV363" s="422">
        <v>245591.18</v>
      </c>
      <c r="AW363" s="422">
        <v>102478.36</v>
      </c>
      <c r="AX363" s="422">
        <v>38857.519999999997</v>
      </c>
      <c r="AY363" s="422">
        <v>572740.9</v>
      </c>
      <c r="AZ363" s="422">
        <v>6545039.96</v>
      </c>
      <c r="BA363" s="422">
        <v>92605.43</v>
      </c>
      <c r="BB363" s="422">
        <v>3.01</v>
      </c>
      <c r="BC363" s="422">
        <v>164948.54999999999</v>
      </c>
    </row>
    <row r="364" spans="1:55">
      <c r="A364" s="425" t="s">
        <v>2829</v>
      </c>
      <c r="B364" s="425" t="s">
        <v>6371</v>
      </c>
      <c r="C364">
        <v>1633.5</v>
      </c>
      <c r="D364" s="422">
        <v>23316640.039999999</v>
      </c>
      <c r="E364" s="422">
        <v>18293001.670000002</v>
      </c>
      <c r="F364" s="423">
        <v>0.78454707190307504</v>
      </c>
      <c r="G364">
        <v>2</v>
      </c>
      <c r="H364" s="422">
        <v>74460.960000000006</v>
      </c>
      <c r="I364" s="422">
        <v>3244133.88</v>
      </c>
      <c r="J364" s="422">
        <v>3318594.84</v>
      </c>
      <c r="K364" s="424">
        <v>0.93278000000000005</v>
      </c>
      <c r="L364" s="422">
        <v>5325499.67</v>
      </c>
      <c r="M364" s="422">
        <v>1285979.5900000001</v>
      </c>
      <c r="N364" s="422">
        <v>583580.26</v>
      </c>
      <c r="O364" s="422">
        <v>236850.21</v>
      </c>
      <c r="P364" s="422">
        <v>178514.03</v>
      </c>
      <c r="Q364" s="422">
        <v>394203.14</v>
      </c>
      <c r="R364" s="422">
        <v>129638.58</v>
      </c>
      <c r="S364" s="422">
        <v>225993.34</v>
      </c>
      <c r="T364" s="422">
        <v>262083.96</v>
      </c>
      <c r="U364" s="422">
        <v>163184.01999999999</v>
      </c>
      <c r="V364" s="422">
        <v>384229.67</v>
      </c>
      <c r="W364" s="422">
        <v>332671.5</v>
      </c>
      <c r="X364" s="422">
        <v>271180.78000000003</v>
      </c>
      <c r="Y364" s="422">
        <v>9773608.75</v>
      </c>
      <c r="Z364" s="422">
        <v>145440</v>
      </c>
      <c r="AA364" s="422">
        <v>204187.5</v>
      </c>
      <c r="AB364" s="422">
        <v>557023.5</v>
      </c>
      <c r="AC364" s="422">
        <v>55539</v>
      </c>
      <c r="AD364" s="422">
        <v>932728.5</v>
      </c>
      <c r="AE364" s="422">
        <v>706808</v>
      </c>
      <c r="AF364" s="422">
        <v>2585830.5</v>
      </c>
      <c r="AG364" s="422">
        <v>1751112</v>
      </c>
      <c r="AH364" s="422">
        <v>4369053.8430000003</v>
      </c>
      <c r="AI364" s="422">
        <v>11307722.843</v>
      </c>
      <c r="AJ364" s="422">
        <v>1754150.31</v>
      </c>
      <c r="AK364" s="422">
        <v>9553572.5329999998</v>
      </c>
      <c r="AL364" s="422">
        <v>11189808.853</v>
      </c>
      <c r="AM364" s="422">
        <v>243430.56</v>
      </c>
      <c r="AN364" s="422">
        <v>243430.56</v>
      </c>
      <c r="AO364" s="422">
        <v>253513.48</v>
      </c>
      <c r="AP364" s="422">
        <v>253513.48</v>
      </c>
      <c r="AQ364" s="422">
        <v>8642.5</v>
      </c>
      <c r="AR364" s="422">
        <v>8642.5</v>
      </c>
      <c r="AS364" s="422">
        <v>8642.5</v>
      </c>
      <c r="AT364" s="422">
        <v>8642.5</v>
      </c>
      <c r="AU364" s="422">
        <v>10803.13</v>
      </c>
      <c r="AV364" s="422">
        <v>834001.75</v>
      </c>
      <c r="AW364" s="422">
        <v>348005.7</v>
      </c>
      <c r="AX364" s="422">
        <v>131953.67000000001</v>
      </c>
      <c r="AY364" s="422">
        <v>2353222.33</v>
      </c>
      <c r="AZ364" s="422">
        <v>23316640.039999999</v>
      </c>
      <c r="BA364" s="422">
        <v>448286.44</v>
      </c>
      <c r="BB364" s="422">
        <v>547.49</v>
      </c>
      <c r="BC364" s="422">
        <v>538644.99</v>
      </c>
    </row>
    <row r="365" spans="1:55">
      <c r="A365" s="425" t="s">
        <v>3017</v>
      </c>
      <c r="B365" s="425" t="s">
        <v>6372</v>
      </c>
      <c r="C365">
        <v>495.79</v>
      </c>
      <c r="D365" s="422">
        <v>6980496.4199999999</v>
      </c>
      <c r="E365" s="422">
        <v>7420330.6500000004</v>
      </c>
      <c r="F365" s="423">
        <v>1.0630090187769199</v>
      </c>
      <c r="G365">
        <v>4</v>
      </c>
      <c r="H365" s="422">
        <v>467.72</v>
      </c>
      <c r="I365" s="422">
        <v>566228.16</v>
      </c>
      <c r="J365" s="422">
        <v>566695.88</v>
      </c>
      <c r="K365" s="424">
        <v>0.93278000000000005</v>
      </c>
      <c r="L365" s="422">
        <v>1621107.45</v>
      </c>
      <c r="M365" s="422">
        <v>398726.22</v>
      </c>
      <c r="N365" s="422">
        <v>176778.2</v>
      </c>
      <c r="O365" s="422">
        <v>70494.91</v>
      </c>
      <c r="P365" s="422">
        <v>54403.77</v>
      </c>
      <c r="Q365" s="422">
        <v>121510.58</v>
      </c>
      <c r="R365" s="422">
        <v>38411.43</v>
      </c>
      <c r="S365" s="422">
        <v>68519.25</v>
      </c>
      <c r="T365" s="422">
        <v>77683.56</v>
      </c>
      <c r="U365" s="422">
        <v>48985.25</v>
      </c>
      <c r="V365" s="422">
        <v>113888.43</v>
      </c>
      <c r="W365" s="422">
        <v>98606.22</v>
      </c>
      <c r="X365" s="422">
        <v>82219.7</v>
      </c>
      <c r="Y365" s="422">
        <v>2971334.97</v>
      </c>
      <c r="Z365" s="422">
        <v>44171.1</v>
      </c>
      <c r="AA365" s="422">
        <v>61973.75</v>
      </c>
      <c r="AB365" s="422">
        <v>169064.39</v>
      </c>
      <c r="AC365" s="422">
        <v>16856.86</v>
      </c>
      <c r="AD365" s="422">
        <v>141548.03</v>
      </c>
      <c r="AE365" s="422">
        <v>228612.61</v>
      </c>
      <c r="AF365" s="422">
        <v>784835.57</v>
      </c>
      <c r="AG365" s="422">
        <v>531486.88</v>
      </c>
      <c r="AH365" s="422">
        <v>1333559.7208199999</v>
      </c>
      <c r="AI365" s="422">
        <v>3312108.9108199999</v>
      </c>
      <c r="AJ365" s="422">
        <v>532409.04</v>
      </c>
      <c r="AK365" s="422">
        <v>2779699.8708199998</v>
      </c>
      <c r="AL365" s="422">
        <v>3276320.3708199998</v>
      </c>
      <c r="AM365" s="422">
        <v>82103.789999999994</v>
      </c>
      <c r="AN365" s="422">
        <v>82103.789999999994</v>
      </c>
      <c r="AO365" s="422">
        <v>84984.63</v>
      </c>
      <c r="AP365" s="422">
        <v>84984.63</v>
      </c>
      <c r="AQ365" s="422">
        <v>0</v>
      </c>
      <c r="AR365" s="422">
        <v>0</v>
      </c>
      <c r="AS365" s="422">
        <v>0</v>
      </c>
      <c r="AT365" s="422">
        <v>0</v>
      </c>
      <c r="AU365" s="422">
        <v>720.2</v>
      </c>
      <c r="AV365" s="422">
        <v>252793.27</v>
      </c>
      <c r="AW365" s="422">
        <v>105483.59</v>
      </c>
      <c r="AX365" s="422">
        <v>39667.050000000003</v>
      </c>
      <c r="AY365" s="422">
        <v>732840.95</v>
      </c>
      <c r="AZ365" s="422">
        <v>6980496.4199999999</v>
      </c>
      <c r="BA365" s="422">
        <v>146405.87</v>
      </c>
      <c r="BB365" s="422">
        <v>11.55</v>
      </c>
      <c r="BC365" s="422">
        <v>141999.17000000001</v>
      </c>
    </row>
    <row r="366" spans="1:55">
      <c r="A366" s="425" t="s">
        <v>1580</v>
      </c>
      <c r="B366" s="425" t="s">
        <v>6373</v>
      </c>
      <c r="C366">
        <v>4563.3100000000004</v>
      </c>
      <c r="D366" s="422">
        <v>72668708.390000001</v>
      </c>
      <c r="E366" s="422">
        <v>54829833.299999997</v>
      </c>
      <c r="F366" s="423">
        <v>0.75451779059754398</v>
      </c>
      <c r="G366">
        <v>1</v>
      </c>
      <c r="H366" s="422">
        <v>415818.61</v>
      </c>
      <c r="I366" s="422">
        <v>9928182.6699999999</v>
      </c>
      <c r="J366" s="422">
        <v>10344001.279999999</v>
      </c>
      <c r="K366" s="424">
        <v>0.93278000000000005</v>
      </c>
      <c r="L366" s="422">
        <v>15903832.560000001</v>
      </c>
      <c r="M366" s="422">
        <v>3828441.32</v>
      </c>
      <c r="N366" s="422">
        <v>1629798.36</v>
      </c>
      <c r="O366" s="422">
        <v>663338.17000000004</v>
      </c>
      <c r="P366" s="422">
        <v>585895.06999999995</v>
      </c>
      <c r="Q366" s="422">
        <v>1095997.8400000001</v>
      </c>
      <c r="R366" s="422">
        <v>364308.43</v>
      </c>
      <c r="S366" s="422">
        <v>631699.47</v>
      </c>
      <c r="T366" s="422">
        <v>734462.83</v>
      </c>
      <c r="U366" s="422">
        <v>456494.52</v>
      </c>
      <c r="V366" s="422">
        <v>1076763.3899999999</v>
      </c>
      <c r="W366" s="422">
        <v>932277.04</v>
      </c>
      <c r="X366" s="422">
        <v>758007.99</v>
      </c>
      <c r="Y366" s="422">
        <v>28661316.989999998</v>
      </c>
      <c r="Z366" s="422">
        <v>406332.9</v>
      </c>
      <c r="AA366" s="422">
        <v>570413.75</v>
      </c>
      <c r="AB366" s="422">
        <v>1556088.71</v>
      </c>
      <c r="AC366" s="422">
        <v>155152.54</v>
      </c>
      <c r="AD366" s="422">
        <v>2605650.0099999998</v>
      </c>
      <c r="AE366" s="422">
        <v>1955255.53</v>
      </c>
      <c r="AF366" s="422">
        <v>7223719.7300000004</v>
      </c>
      <c r="AG366" s="422">
        <v>4891868.32</v>
      </c>
      <c r="AH366" s="422">
        <v>14021647.309979999</v>
      </c>
      <c r="AI366" s="422">
        <v>33386128.79998</v>
      </c>
      <c r="AJ366" s="422">
        <v>4900356.07</v>
      </c>
      <c r="AK366" s="422">
        <v>28485772.729979999</v>
      </c>
      <c r="AL366" s="422">
        <v>33056726.859979998</v>
      </c>
      <c r="AM366" s="422">
        <v>1343189.34</v>
      </c>
      <c r="AN366" s="422">
        <v>1343189.34</v>
      </c>
      <c r="AO366" s="422">
        <v>1399365.63</v>
      </c>
      <c r="AP366" s="422">
        <v>1399365.63</v>
      </c>
      <c r="AQ366" s="422">
        <v>336337.49</v>
      </c>
      <c r="AR366" s="422">
        <v>336337.49</v>
      </c>
      <c r="AS366" s="422">
        <v>350021.46</v>
      </c>
      <c r="AT366" s="422">
        <v>350021.46</v>
      </c>
      <c r="AU366" s="422">
        <v>420601.91</v>
      </c>
      <c r="AV366" s="422">
        <v>2330595.56</v>
      </c>
      <c r="AW366" s="422">
        <v>972492.62</v>
      </c>
      <c r="AX366" s="422">
        <v>369146.49</v>
      </c>
      <c r="AY366" s="422">
        <v>10950664.42</v>
      </c>
      <c r="AZ366" s="422">
        <v>72668708.390000001</v>
      </c>
      <c r="BA366" s="422">
        <v>4469091.1500000004</v>
      </c>
      <c r="BB366" s="422">
        <v>206818.99</v>
      </c>
      <c r="BC366" s="422">
        <v>1850866.61</v>
      </c>
    </row>
    <row r="367" spans="1:55">
      <c r="A367" s="425"/>
      <c r="B367" s="425" t="s">
        <v>6374</v>
      </c>
      <c r="C367">
        <v>51.3</v>
      </c>
      <c r="D367" s="422">
        <v>871450.67</v>
      </c>
      <c r="E367" s="422">
        <v>605303.99</v>
      </c>
      <c r="F367" s="423">
        <v>0.69459352185706602</v>
      </c>
      <c r="G367">
        <v>1</v>
      </c>
      <c r="H367" s="422">
        <v>26616.22</v>
      </c>
      <c r="I367" s="422">
        <v>518158.93</v>
      </c>
      <c r="J367" s="422">
        <v>544775.15</v>
      </c>
      <c r="K367" s="424">
        <v>1.0390900000000001</v>
      </c>
      <c r="L367" s="422">
        <v>183369.85</v>
      </c>
      <c r="M367" s="422">
        <v>55339.29</v>
      </c>
      <c r="N367" s="422">
        <v>20414.5</v>
      </c>
      <c r="O367" s="422">
        <v>7565.27</v>
      </c>
      <c r="P367" s="422">
        <v>6781.38</v>
      </c>
      <c r="Q367" s="422">
        <v>18018.34</v>
      </c>
      <c r="R367" s="422">
        <v>4011.49</v>
      </c>
      <c r="S367" s="422">
        <v>8034.57</v>
      </c>
      <c r="T367" s="422">
        <v>7867.02</v>
      </c>
      <c r="U367" s="422">
        <v>5356.38</v>
      </c>
      <c r="V367" s="422">
        <v>11533.49</v>
      </c>
      <c r="W367" s="422">
        <v>9985.86</v>
      </c>
      <c r="X367" s="422">
        <v>9641.09</v>
      </c>
      <c r="Y367" s="422">
        <v>347918.53</v>
      </c>
      <c r="Z367" s="422">
        <v>4617</v>
      </c>
      <c r="AA367" s="422">
        <v>6412.5</v>
      </c>
      <c r="AB367" s="422">
        <v>17493.3</v>
      </c>
      <c r="AC367" s="422">
        <v>1744.2</v>
      </c>
      <c r="AD367" s="422">
        <v>29292.3</v>
      </c>
      <c r="AE367" s="422">
        <v>41406.6</v>
      </c>
      <c r="AF367" s="422">
        <v>81207.899999999994</v>
      </c>
      <c r="AG367" s="422">
        <v>54993.599999999999</v>
      </c>
      <c r="AH367" s="422">
        <v>152922.71040000001</v>
      </c>
      <c r="AI367" s="422">
        <v>390090.11040000001</v>
      </c>
      <c r="AJ367" s="422">
        <v>55089.01</v>
      </c>
      <c r="AK367" s="422">
        <v>335001.1004</v>
      </c>
      <c r="AL367" s="422">
        <v>392243.53039999999</v>
      </c>
      <c r="AM367" s="422">
        <v>7220.62</v>
      </c>
      <c r="AN367" s="422">
        <v>7220.62</v>
      </c>
      <c r="AO367" s="422">
        <v>7220.62</v>
      </c>
      <c r="AP367" s="422">
        <v>7220.62</v>
      </c>
      <c r="AQ367" s="422">
        <v>10429.790000000001</v>
      </c>
      <c r="AR367" s="422">
        <v>10429.790000000001</v>
      </c>
      <c r="AS367" s="422">
        <v>11232.08</v>
      </c>
      <c r="AT367" s="422">
        <v>11232.08</v>
      </c>
      <c r="AU367" s="422">
        <v>13638.96</v>
      </c>
      <c r="AV367" s="422">
        <v>28882.5</v>
      </c>
      <c r="AW367" s="422">
        <v>12051.86</v>
      </c>
      <c r="AX367" s="422">
        <v>4508.97</v>
      </c>
      <c r="AY367" s="422">
        <v>131288.51</v>
      </c>
      <c r="AZ367" s="422">
        <v>871450.67</v>
      </c>
      <c r="BA367" s="422">
        <v>23402.639999999999</v>
      </c>
      <c r="BB367" s="422">
        <v>8505.7000000000007</v>
      </c>
      <c r="BC367" s="422">
        <v>20713.88</v>
      </c>
    </row>
    <row r="368" spans="1:55">
      <c r="A368" s="425"/>
      <c r="B368" s="425" t="s">
        <v>6375</v>
      </c>
      <c r="C368">
        <v>238</v>
      </c>
      <c r="D368" s="422">
        <v>3971643.64</v>
      </c>
      <c r="E368" s="422">
        <v>5765545.2599999998</v>
      </c>
      <c r="F368" s="423">
        <v>1.45167738664489</v>
      </c>
      <c r="G368">
        <v>4</v>
      </c>
      <c r="H368" s="422">
        <v>266.11</v>
      </c>
      <c r="I368" s="422">
        <v>5368380.9000000004</v>
      </c>
      <c r="J368" s="422">
        <v>5368647.01</v>
      </c>
      <c r="K368" s="424">
        <v>1.0390900000000001</v>
      </c>
      <c r="L368" s="422">
        <v>886824.56</v>
      </c>
      <c r="M368" s="422">
        <v>295578.62</v>
      </c>
      <c r="N368" s="422">
        <v>104798.53</v>
      </c>
      <c r="O368" s="422">
        <v>34345.730000000003</v>
      </c>
      <c r="P368" s="422">
        <v>30300.18</v>
      </c>
      <c r="Q368" s="422">
        <v>88688.2</v>
      </c>
      <c r="R368" s="422">
        <v>20726.03</v>
      </c>
      <c r="S368" s="422">
        <v>39838.1</v>
      </c>
      <c r="T368" s="422">
        <v>34090.43</v>
      </c>
      <c r="U368" s="422">
        <v>26447.14</v>
      </c>
      <c r="V368" s="422">
        <v>49978.47</v>
      </c>
      <c r="W368" s="422">
        <v>43272.07</v>
      </c>
      <c r="X368" s="422">
        <v>47803.75</v>
      </c>
      <c r="Y368" s="422">
        <v>1702691.81</v>
      </c>
      <c r="Z368" s="422">
        <v>21420</v>
      </c>
      <c r="AA368" s="422">
        <v>29750</v>
      </c>
      <c r="AB368" s="422">
        <v>81158</v>
      </c>
      <c r="AC368" s="422">
        <v>8092</v>
      </c>
      <c r="AD368" s="422">
        <v>67949</v>
      </c>
      <c r="AE368" s="422">
        <v>236810</v>
      </c>
      <c r="AF368" s="422">
        <v>376754</v>
      </c>
      <c r="AG368" s="422">
        <v>255136</v>
      </c>
      <c r="AH368" s="422">
        <v>698949.24300000002</v>
      </c>
      <c r="AI368" s="422">
        <v>1776018.243</v>
      </c>
      <c r="AJ368" s="422">
        <v>255578.68</v>
      </c>
      <c r="AK368" s="422">
        <v>1520439.5630000001</v>
      </c>
      <c r="AL368" s="422">
        <v>1786008.8130000001</v>
      </c>
      <c r="AM368" s="422">
        <v>35300.83</v>
      </c>
      <c r="AN368" s="422">
        <v>35300.83</v>
      </c>
      <c r="AO368" s="422">
        <v>36103.129999999997</v>
      </c>
      <c r="AP368" s="422">
        <v>36103.129999999997</v>
      </c>
      <c r="AQ368" s="422">
        <v>24068.75</v>
      </c>
      <c r="AR368" s="422">
        <v>24068.75</v>
      </c>
      <c r="AS368" s="422">
        <v>24871.040000000001</v>
      </c>
      <c r="AT368" s="422">
        <v>24871.040000000001</v>
      </c>
      <c r="AU368" s="422">
        <v>30487.08</v>
      </c>
      <c r="AV368" s="422">
        <v>134785.01</v>
      </c>
      <c r="AW368" s="422">
        <v>56242.03</v>
      </c>
      <c r="AX368" s="422">
        <v>20741.28</v>
      </c>
      <c r="AY368" s="422">
        <v>482942.9</v>
      </c>
      <c r="AZ368" s="422">
        <v>3971643.64</v>
      </c>
      <c r="BA368" s="422">
        <v>18293.64</v>
      </c>
      <c r="BB368" s="422">
        <v>26.87</v>
      </c>
      <c r="BC368" s="422">
        <v>14939.36</v>
      </c>
    </row>
    <row r="369" spans="1:55">
      <c r="A369" s="425" t="s">
        <v>1541</v>
      </c>
      <c r="B369" s="425" t="s">
        <v>6376</v>
      </c>
      <c r="C369">
        <v>1935.96</v>
      </c>
      <c r="D369" s="422">
        <v>34129498.590000004</v>
      </c>
      <c r="E369" s="422">
        <v>32215378.399999999</v>
      </c>
      <c r="F369" s="423">
        <v>0.94391595924117</v>
      </c>
      <c r="G369">
        <v>3</v>
      </c>
      <c r="H369" s="422">
        <v>44683.12</v>
      </c>
      <c r="I369" s="422">
        <v>4643039.07</v>
      </c>
      <c r="J369" s="422">
        <v>4687722.1900000004</v>
      </c>
      <c r="K369" s="424">
        <v>1.0390900000000001</v>
      </c>
      <c r="L369" s="422">
        <v>7303239.2000000002</v>
      </c>
      <c r="M369" s="422">
        <v>1460647.83</v>
      </c>
      <c r="N369" s="422">
        <v>735342.8</v>
      </c>
      <c r="O369" s="422">
        <v>326988.01</v>
      </c>
      <c r="P369" s="422">
        <v>308544.36</v>
      </c>
      <c r="Q369" s="422">
        <v>440037.4</v>
      </c>
      <c r="R369" s="422">
        <v>171825.49</v>
      </c>
      <c r="S369" s="422">
        <v>287905.65000000002</v>
      </c>
      <c r="T369" s="422">
        <v>375868.88</v>
      </c>
      <c r="U369" s="422">
        <v>215929.24</v>
      </c>
      <c r="V369" s="422">
        <v>551044.69999999995</v>
      </c>
      <c r="W369" s="422">
        <v>477102.32</v>
      </c>
      <c r="X369" s="422">
        <v>345472.48</v>
      </c>
      <c r="Y369" s="422">
        <v>12999948.359999999</v>
      </c>
      <c r="Z369" s="422">
        <v>171326.7</v>
      </c>
      <c r="AA369" s="422">
        <v>241995</v>
      </c>
      <c r="AB369" s="422">
        <v>660162.36</v>
      </c>
      <c r="AC369" s="422">
        <v>65822.64</v>
      </c>
      <c r="AD369" s="422">
        <v>552716.56999999995</v>
      </c>
      <c r="AE369" s="422">
        <v>372000.91</v>
      </c>
      <c r="AF369" s="422">
        <v>3064624.68</v>
      </c>
      <c r="AG369" s="422">
        <v>2075349.12</v>
      </c>
      <c r="AH369" s="422">
        <v>6428822.4676799998</v>
      </c>
      <c r="AI369" s="422">
        <v>13632820.44768</v>
      </c>
      <c r="AJ369" s="422">
        <v>2078950</v>
      </c>
      <c r="AK369" s="422">
        <v>11553870.44768</v>
      </c>
      <c r="AL369" s="422">
        <v>13714086.597680001</v>
      </c>
      <c r="AM369" s="422">
        <v>594498.19999999995</v>
      </c>
      <c r="AN369" s="422">
        <v>594498.19999999995</v>
      </c>
      <c r="AO369" s="422">
        <v>619369.25</v>
      </c>
      <c r="AP369" s="422">
        <v>619369.25</v>
      </c>
      <c r="AQ369" s="422">
        <v>609741.75</v>
      </c>
      <c r="AR369" s="422">
        <v>609741.75</v>
      </c>
      <c r="AS369" s="422">
        <v>635415.07999999996</v>
      </c>
      <c r="AT369" s="422">
        <v>635415.07999999996</v>
      </c>
      <c r="AU369" s="422">
        <v>762177.19</v>
      </c>
      <c r="AV369" s="422">
        <v>1101546.6100000001</v>
      </c>
      <c r="AW369" s="422">
        <v>459644.72</v>
      </c>
      <c r="AX369" s="422">
        <v>174046.44</v>
      </c>
      <c r="AY369" s="422">
        <v>7415463.5199999996</v>
      </c>
      <c r="AZ369" s="422">
        <v>34129498.590000004</v>
      </c>
      <c r="BA369" s="422">
        <v>2004378.06</v>
      </c>
      <c r="BB369" s="422">
        <v>433016.88</v>
      </c>
      <c r="BC369" s="422">
        <v>725526.19</v>
      </c>
    </row>
    <row r="370" spans="1:55">
      <c r="A370" s="425" t="s">
        <v>1399</v>
      </c>
      <c r="B370" s="425" t="s">
        <v>6377</v>
      </c>
      <c r="C370">
        <v>3295.72</v>
      </c>
      <c r="D370" s="422">
        <v>60713513.710000001</v>
      </c>
      <c r="E370" s="422">
        <v>48945004.07</v>
      </c>
      <c r="F370" s="423">
        <v>0.806163258871614</v>
      </c>
      <c r="G370">
        <v>2</v>
      </c>
      <c r="H370" s="422">
        <v>173997.15</v>
      </c>
      <c r="I370" s="422">
        <v>13309235.99</v>
      </c>
      <c r="J370" s="422">
        <v>13483233.140000001</v>
      </c>
      <c r="K370" s="424">
        <v>1.0390900000000001</v>
      </c>
      <c r="L370" s="422">
        <v>12613372.41</v>
      </c>
      <c r="M370" s="422">
        <v>2522674.48</v>
      </c>
      <c r="N370" s="422">
        <v>1252440.1200000001</v>
      </c>
      <c r="O370" s="422">
        <v>555879.61</v>
      </c>
      <c r="P370" s="422">
        <v>545035.64</v>
      </c>
      <c r="Q370" s="422">
        <v>752399.72</v>
      </c>
      <c r="R370" s="422">
        <v>292838.77</v>
      </c>
      <c r="S370" s="422">
        <v>490109.15</v>
      </c>
      <c r="T370" s="422">
        <v>638977.1</v>
      </c>
      <c r="U370" s="422">
        <v>367581.86</v>
      </c>
      <c r="V370" s="422">
        <v>936775.99</v>
      </c>
      <c r="W370" s="422">
        <v>811073.96</v>
      </c>
      <c r="X370" s="422">
        <v>588106.65</v>
      </c>
      <c r="Y370" s="422">
        <v>22367265.460000001</v>
      </c>
      <c r="Z370" s="422">
        <v>292339.8</v>
      </c>
      <c r="AA370" s="422">
        <v>411965</v>
      </c>
      <c r="AB370" s="422">
        <v>1123840.52</v>
      </c>
      <c r="AC370" s="422">
        <v>112054.48</v>
      </c>
      <c r="AD370" s="422">
        <v>1881856.12</v>
      </c>
      <c r="AE370" s="422">
        <v>637958.46</v>
      </c>
      <c r="AF370" s="422">
        <v>5217124.76</v>
      </c>
      <c r="AG370" s="422">
        <v>3533011.84</v>
      </c>
      <c r="AH370" s="422">
        <v>11313086.267759999</v>
      </c>
      <c r="AI370" s="422">
        <v>24523237.247760002</v>
      </c>
      <c r="AJ370" s="422">
        <v>3539141.87</v>
      </c>
      <c r="AK370" s="422">
        <v>20984095.377760001</v>
      </c>
      <c r="AL370" s="422">
        <v>24661582.297759999</v>
      </c>
      <c r="AM370" s="422">
        <v>1123208.49</v>
      </c>
      <c r="AN370" s="422">
        <v>1123208.49</v>
      </c>
      <c r="AO370" s="422">
        <v>1169741.4099999999</v>
      </c>
      <c r="AP370" s="422">
        <v>1169741.4099999999</v>
      </c>
      <c r="AQ370" s="422">
        <v>1152090.99</v>
      </c>
      <c r="AR370" s="422">
        <v>1152090.99</v>
      </c>
      <c r="AS370" s="422">
        <v>1200228.5</v>
      </c>
      <c r="AT370" s="422">
        <v>1200228.5</v>
      </c>
      <c r="AU370" s="422">
        <v>1440113.74</v>
      </c>
      <c r="AV370" s="422">
        <v>1874955.88</v>
      </c>
      <c r="AW370" s="422">
        <v>782366.87</v>
      </c>
      <c r="AX370" s="422">
        <v>296690.56</v>
      </c>
      <c r="AY370" s="422">
        <v>13684665.83</v>
      </c>
      <c r="AZ370" s="422">
        <v>60713513.710000001</v>
      </c>
      <c r="BA370" s="422">
        <v>5992383.5999999996</v>
      </c>
      <c r="BB370" s="422">
        <v>945190.99</v>
      </c>
      <c r="BC370" s="422">
        <v>1796232.44</v>
      </c>
    </row>
    <row r="371" spans="1:55">
      <c r="A371" s="425" t="s">
        <v>3478</v>
      </c>
      <c r="B371" s="425" t="s">
        <v>6378</v>
      </c>
      <c r="C371">
        <v>833.12</v>
      </c>
      <c r="D371" s="422">
        <v>14819478.91</v>
      </c>
      <c r="E371" s="422">
        <v>15873961.539999999</v>
      </c>
      <c r="F371" s="423">
        <v>1.07115517599532</v>
      </c>
      <c r="G371">
        <v>4</v>
      </c>
      <c r="H371" s="422">
        <v>992.96</v>
      </c>
      <c r="I371" s="422">
        <v>1697851.82</v>
      </c>
      <c r="J371" s="422">
        <v>1698844.78</v>
      </c>
      <c r="K371" s="424">
        <v>1.0390900000000001</v>
      </c>
      <c r="L371" s="422">
        <v>3183950.7</v>
      </c>
      <c r="M371" s="422">
        <v>636790.13</v>
      </c>
      <c r="N371" s="422">
        <v>315581.45</v>
      </c>
      <c r="O371" s="422">
        <v>139920.45000000001</v>
      </c>
      <c r="P371" s="422">
        <v>134476.45000000001</v>
      </c>
      <c r="Q371" s="422">
        <v>188702.17</v>
      </c>
      <c r="R371" s="422">
        <v>74212.56</v>
      </c>
      <c r="S371" s="422">
        <v>123531.61</v>
      </c>
      <c r="T371" s="422">
        <v>160836.91</v>
      </c>
      <c r="U371" s="422">
        <v>92732.4</v>
      </c>
      <c r="V371" s="422">
        <v>235795.87</v>
      </c>
      <c r="W371" s="422">
        <v>204155.41</v>
      </c>
      <c r="X371" s="422">
        <v>148231.79</v>
      </c>
      <c r="Y371" s="422">
        <v>5638917.9000000004</v>
      </c>
      <c r="Z371" s="422">
        <v>73781.100000000006</v>
      </c>
      <c r="AA371" s="422">
        <v>104140</v>
      </c>
      <c r="AB371" s="422">
        <v>284093.92</v>
      </c>
      <c r="AC371" s="422">
        <v>28326.080000000002</v>
      </c>
      <c r="AD371" s="422">
        <v>237855.76</v>
      </c>
      <c r="AE371" s="422">
        <v>159955.63</v>
      </c>
      <c r="AF371" s="422">
        <v>1318828.96</v>
      </c>
      <c r="AG371" s="422">
        <v>893104.64000000001</v>
      </c>
      <c r="AH371" s="422">
        <v>2795832.3819599999</v>
      </c>
      <c r="AI371" s="422">
        <v>5895918.4719599998</v>
      </c>
      <c r="AJ371" s="422">
        <v>894654.24</v>
      </c>
      <c r="AK371" s="422">
        <v>5001264.2319599995</v>
      </c>
      <c r="AL371" s="422">
        <v>5930890.50196</v>
      </c>
      <c r="AM371" s="422">
        <v>282406.7</v>
      </c>
      <c r="AN371" s="422">
        <v>282406.7</v>
      </c>
      <c r="AO371" s="422">
        <v>293638.78999999998</v>
      </c>
      <c r="AP371" s="422">
        <v>293638.78999999998</v>
      </c>
      <c r="AQ371" s="422">
        <v>253524.2</v>
      </c>
      <c r="AR371" s="422">
        <v>253524.2</v>
      </c>
      <c r="AS371" s="422">
        <v>263953.99</v>
      </c>
      <c r="AT371" s="422">
        <v>263953.99</v>
      </c>
      <c r="AU371" s="422">
        <v>316905.25</v>
      </c>
      <c r="AV371" s="422">
        <v>473352.15</v>
      </c>
      <c r="AW371" s="422">
        <v>197516.66</v>
      </c>
      <c r="AX371" s="422">
        <v>74848.98</v>
      </c>
      <c r="AY371" s="422">
        <v>3249670.4</v>
      </c>
      <c r="AZ371" s="422">
        <v>14819478.91</v>
      </c>
      <c r="BA371" s="422">
        <v>908292.24</v>
      </c>
      <c r="BB371" s="422">
        <v>115087.18</v>
      </c>
      <c r="BC371" s="422">
        <v>362458.88</v>
      </c>
    </row>
    <row r="372" spans="1:55">
      <c r="A372" s="425" t="s">
        <v>2335</v>
      </c>
      <c r="B372" s="425" t="s">
        <v>6379</v>
      </c>
      <c r="C372">
        <v>950.05</v>
      </c>
      <c r="D372" s="422">
        <v>13777393.560000001</v>
      </c>
      <c r="E372" s="422">
        <v>13876318.15</v>
      </c>
      <c r="F372" s="423">
        <v>1.0071802107974299</v>
      </c>
      <c r="G372">
        <v>4</v>
      </c>
      <c r="H372" s="422">
        <v>923.14</v>
      </c>
      <c r="I372" s="422">
        <v>732106.92</v>
      </c>
      <c r="J372" s="422">
        <v>733030.06</v>
      </c>
      <c r="K372" s="424">
        <v>1.0390900000000001</v>
      </c>
      <c r="L372" s="422">
        <v>3288130.6</v>
      </c>
      <c r="M372" s="422">
        <v>657626.11</v>
      </c>
      <c r="N372" s="422">
        <v>360447.24</v>
      </c>
      <c r="O372" s="422">
        <v>159691.81</v>
      </c>
      <c r="P372" s="422">
        <v>116408.07</v>
      </c>
      <c r="Q372" s="422">
        <v>214397.78</v>
      </c>
      <c r="R372" s="422">
        <v>84241.29</v>
      </c>
      <c r="S372" s="422">
        <v>140939.85999999999</v>
      </c>
      <c r="T372" s="422">
        <v>183563.87</v>
      </c>
      <c r="U372" s="422">
        <v>105788.58</v>
      </c>
      <c r="V372" s="422">
        <v>269114.84999999998</v>
      </c>
      <c r="W372" s="422">
        <v>233003.46</v>
      </c>
      <c r="X372" s="422">
        <v>169120.83</v>
      </c>
      <c r="Y372" s="422">
        <v>5982474.3499999996</v>
      </c>
      <c r="Z372" s="422">
        <v>84402</v>
      </c>
      <c r="AA372" s="422">
        <v>118756.25</v>
      </c>
      <c r="AB372" s="422">
        <v>323967.05</v>
      </c>
      <c r="AC372" s="422">
        <v>32301.7</v>
      </c>
      <c r="AD372" s="422">
        <v>271239.27</v>
      </c>
      <c r="AE372" s="422">
        <v>181843.56</v>
      </c>
      <c r="AF372" s="422">
        <v>1503929.15</v>
      </c>
      <c r="AG372" s="422">
        <v>1018453.6</v>
      </c>
      <c r="AH372" s="422">
        <v>2497139.1609</v>
      </c>
      <c r="AI372" s="422">
        <v>6032031.7408999996</v>
      </c>
      <c r="AJ372" s="422">
        <v>1020220.69</v>
      </c>
      <c r="AK372" s="422">
        <v>5011811.0509000001</v>
      </c>
      <c r="AL372" s="422">
        <v>6071912.1608999996</v>
      </c>
      <c r="AM372" s="422">
        <v>83438.34</v>
      </c>
      <c r="AN372" s="422">
        <v>83438.34</v>
      </c>
      <c r="AO372" s="422">
        <v>87449.8</v>
      </c>
      <c r="AP372" s="422">
        <v>87449.8</v>
      </c>
      <c r="AQ372" s="422">
        <v>99484.18</v>
      </c>
      <c r="AR372" s="422">
        <v>99484.18</v>
      </c>
      <c r="AS372" s="422">
        <v>103495.63</v>
      </c>
      <c r="AT372" s="422">
        <v>103495.63</v>
      </c>
      <c r="AU372" s="422">
        <v>124355.22</v>
      </c>
      <c r="AV372" s="422">
        <v>539942.36</v>
      </c>
      <c r="AW372" s="422">
        <v>225302.91</v>
      </c>
      <c r="AX372" s="422">
        <v>85670.52</v>
      </c>
      <c r="AY372" s="422">
        <v>1723006.91</v>
      </c>
      <c r="AZ372" s="422">
        <v>13777393.560000001</v>
      </c>
      <c r="BA372" s="422">
        <v>100667.73</v>
      </c>
      <c r="BB372" s="422">
        <v>22490.82</v>
      </c>
      <c r="BC372" s="422">
        <v>302104.09000000003</v>
      </c>
    </row>
    <row r="373" spans="1:55">
      <c r="A373" s="425" t="s">
        <v>2603</v>
      </c>
      <c r="B373" s="425" t="s">
        <v>6380</v>
      </c>
      <c r="C373">
        <v>711.5</v>
      </c>
      <c r="D373" s="422">
        <v>11425333.220000001</v>
      </c>
      <c r="E373" s="422">
        <v>10855890.789999999</v>
      </c>
      <c r="F373" s="423">
        <v>0.95015966545262798</v>
      </c>
      <c r="G373">
        <v>3</v>
      </c>
      <c r="H373" s="422">
        <v>14958.3</v>
      </c>
      <c r="I373" s="422">
        <v>743470.15</v>
      </c>
      <c r="J373" s="422">
        <v>758428.45</v>
      </c>
      <c r="K373" s="424">
        <v>1.0390900000000001</v>
      </c>
      <c r="L373" s="422">
        <v>2566475.66</v>
      </c>
      <c r="M373" s="422">
        <v>513295.13</v>
      </c>
      <c r="N373" s="422">
        <v>269955.21000000002</v>
      </c>
      <c r="O373" s="422">
        <v>119388.64</v>
      </c>
      <c r="P373" s="422">
        <v>100215.2</v>
      </c>
      <c r="Q373" s="422">
        <v>161400.57999999999</v>
      </c>
      <c r="R373" s="422">
        <v>62178.09</v>
      </c>
      <c r="S373" s="422">
        <v>105453.81</v>
      </c>
      <c r="T373" s="422">
        <v>137235.84</v>
      </c>
      <c r="U373" s="422">
        <v>79006.66</v>
      </c>
      <c r="V373" s="422">
        <v>201195.39</v>
      </c>
      <c r="W373" s="422">
        <v>174197.82</v>
      </c>
      <c r="X373" s="422">
        <v>126539.34</v>
      </c>
      <c r="Y373" s="422">
        <v>4616537.37</v>
      </c>
      <c r="Z373" s="422">
        <v>63180</v>
      </c>
      <c r="AA373" s="422">
        <v>88937.5</v>
      </c>
      <c r="AB373" s="422">
        <v>242621.5</v>
      </c>
      <c r="AC373" s="422">
        <v>24191</v>
      </c>
      <c r="AD373" s="422">
        <v>203133.25</v>
      </c>
      <c r="AE373" s="422">
        <v>137358</v>
      </c>
      <c r="AF373" s="422">
        <v>1126304.5</v>
      </c>
      <c r="AG373" s="422">
        <v>762728</v>
      </c>
      <c r="AH373" s="422">
        <v>2115029.3849999998</v>
      </c>
      <c r="AI373" s="422">
        <v>4763483.1349999998</v>
      </c>
      <c r="AJ373" s="422">
        <v>764051.39</v>
      </c>
      <c r="AK373" s="422">
        <v>3999431.7450000001</v>
      </c>
      <c r="AL373" s="422">
        <v>4793349.8949999996</v>
      </c>
      <c r="AM373" s="422">
        <v>139598.76</v>
      </c>
      <c r="AN373" s="422">
        <v>139598.76</v>
      </c>
      <c r="AO373" s="422">
        <v>145214.81</v>
      </c>
      <c r="AP373" s="422">
        <v>145214.81</v>
      </c>
      <c r="AQ373" s="422">
        <v>151633.14000000001</v>
      </c>
      <c r="AR373" s="422">
        <v>151633.14000000001</v>
      </c>
      <c r="AS373" s="422">
        <v>158051.48000000001</v>
      </c>
      <c r="AT373" s="422">
        <v>158051.48000000001</v>
      </c>
      <c r="AU373" s="422">
        <v>189340.86</v>
      </c>
      <c r="AV373" s="422">
        <v>404355.05</v>
      </c>
      <c r="AW373" s="422">
        <v>168726.1</v>
      </c>
      <c r="AX373" s="422">
        <v>64027.44</v>
      </c>
      <c r="AY373" s="422">
        <v>2015445.83</v>
      </c>
      <c r="AZ373" s="422">
        <v>11425333.220000001</v>
      </c>
      <c r="BA373" s="422">
        <v>302994.89</v>
      </c>
      <c r="BB373" s="422">
        <v>18283.509999999998</v>
      </c>
      <c r="BC373" s="422">
        <v>212918.92</v>
      </c>
    </row>
    <row r="374" spans="1:55">
      <c r="A374" s="425" t="s">
        <v>3075</v>
      </c>
      <c r="B374" s="425" t="s">
        <v>6381</v>
      </c>
      <c r="C374">
        <v>695.75</v>
      </c>
      <c r="D374" s="422">
        <v>10350365.789999999</v>
      </c>
      <c r="E374" s="422">
        <v>10763061.220000001</v>
      </c>
      <c r="F374" s="423">
        <v>1.03987254541272</v>
      </c>
      <c r="G374">
        <v>4</v>
      </c>
      <c r="H374" s="422">
        <v>693.51</v>
      </c>
      <c r="I374" s="422">
        <v>593143.43000000005</v>
      </c>
      <c r="J374" s="422">
        <v>593836.93999999994</v>
      </c>
      <c r="K374" s="424">
        <v>1.0390900000000001</v>
      </c>
      <c r="L374" s="422">
        <v>2441763.96</v>
      </c>
      <c r="M374" s="422">
        <v>488352.78</v>
      </c>
      <c r="N374" s="422">
        <v>263871.71999999997</v>
      </c>
      <c r="O374" s="422">
        <v>117107.33</v>
      </c>
      <c r="P374" s="422">
        <v>88298.57</v>
      </c>
      <c r="Q374" s="422">
        <v>156582.65</v>
      </c>
      <c r="R374" s="422">
        <v>60840.93</v>
      </c>
      <c r="S374" s="422">
        <v>103110.39</v>
      </c>
      <c r="T374" s="422">
        <v>134613.5</v>
      </c>
      <c r="U374" s="422">
        <v>77332.789999999994</v>
      </c>
      <c r="V374" s="422">
        <v>197350.89</v>
      </c>
      <c r="W374" s="422">
        <v>170869.2</v>
      </c>
      <c r="X374" s="422">
        <v>123727.35</v>
      </c>
      <c r="Y374" s="422">
        <v>4423822.0599999996</v>
      </c>
      <c r="Z374" s="422">
        <v>61650</v>
      </c>
      <c r="AA374" s="422">
        <v>86968.75</v>
      </c>
      <c r="AB374" s="422">
        <v>237250.75</v>
      </c>
      <c r="AC374" s="422">
        <v>23655.5</v>
      </c>
      <c r="AD374" s="422">
        <v>198636.62</v>
      </c>
      <c r="AE374" s="422">
        <v>132661</v>
      </c>
      <c r="AF374" s="422">
        <v>1101372.25</v>
      </c>
      <c r="AG374" s="422">
        <v>745844</v>
      </c>
      <c r="AH374" s="422">
        <v>1886616.9824999999</v>
      </c>
      <c r="AI374" s="422">
        <v>4474655.8525</v>
      </c>
      <c r="AJ374" s="422">
        <v>747138.09</v>
      </c>
      <c r="AK374" s="422">
        <v>3727517.7625000002</v>
      </c>
      <c r="AL374" s="422">
        <v>4503861.4725000001</v>
      </c>
      <c r="AM374" s="422">
        <v>97879.59</v>
      </c>
      <c r="AN374" s="422">
        <v>97879.59</v>
      </c>
      <c r="AO374" s="422">
        <v>101891.05</v>
      </c>
      <c r="AP374" s="422">
        <v>101891.05</v>
      </c>
      <c r="AQ374" s="422">
        <v>75415.42</v>
      </c>
      <c r="AR374" s="422">
        <v>75415.42</v>
      </c>
      <c r="AS374" s="422">
        <v>77822.3</v>
      </c>
      <c r="AT374" s="422">
        <v>77822.3</v>
      </c>
      <c r="AU374" s="422">
        <v>93868.13</v>
      </c>
      <c r="AV374" s="422">
        <v>395529.84</v>
      </c>
      <c r="AW374" s="422">
        <v>165043.57999999999</v>
      </c>
      <c r="AX374" s="422">
        <v>62223.85</v>
      </c>
      <c r="AY374" s="422">
        <v>1422682.12</v>
      </c>
      <c r="AZ374" s="422">
        <v>10350365.789999999</v>
      </c>
      <c r="BA374" s="422">
        <v>105442.61</v>
      </c>
      <c r="BB374" s="422">
        <v>26773.67</v>
      </c>
      <c r="BC374" s="422">
        <v>190808.16</v>
      </c>
    </row>
    <row r="375" spans="1:55">
      <c r="A375" s="425" t="s">
        <v>1574</v>
      </c>
      <c r="B375" s="425" t="s">
        <v>6382</v>
      </c>
      <c r="C375">
        <v>1284.5</v>
      </c>
      <c r="D375" s="422">
        <v>18142799.739999998</v>
      </c>
      <c r="E375" s="422">
        <v>20071525.079999998</v>
      </c>
      <c r="F375" s="423">
        <v>1.1063080322574299</v>
      </c>
      <c r="G375">
        <v>4</v>
      </c>
      <c r="H375" s="422">
        <v>1215.6400000000001</v>
      </c>
      <c r="I375" s="422">
        <v>924219.4</v>
      </c>
      <c r="J375" s="422">
        <v>925435.04</v>
      </c>
      <c r="K375" s="424">
        <v>1.0390900000000001</v>
      </c>
      <c r="L375" s="422">
        <v>4387722.84</v>
      </c>
      <c r="M375" s="422">
        <v>877544.56</v>
      </c>
      <c r="N375" s="422">
        <v>487440.26</v>
      </c>
      <c r="O375" s="422">
        <v>215964.17</v>
      </c>
      <c r="P375" s="422">
        <v>151206.01</v>
      </c>
      <c r="Q375" s="422">
        <v>298711.52</v>
      </c>
      <c r="R375" s="422">
        <v>113658.88</v>
      </c>
      <c r="S375" s="422">
        <v>190821.18</v>
      </c>
      <c r="T375" s="422">
        <v>248248.28</v>
      </c>
      <c r="U375" s="422">
        <v>142948.5</v>
      </c>
      <c r="V375" s="422">
        <v>363945.8</v>
      </c>
      <c r="W375" s="422">
        <v>315109.44</v>
      </c>
      <c r="X375" s="422">
        <v>228975.95</v>
      </c>
      <c r="Y375" s="422">
        <v>8022297.3899999997</v>
      </c>
      <c r="Z375" s="422">
        <v>114255</v>
      </c>
      <c r="AA375" s="422">
        <v>160562.5</v>
      </c>
      <c r="AB375" s="422">
        <v>438014.5</v>
      </c>
      <c r="AC375" s="422">
        <v>43673</v>
      </c>
      <c r="AD375" s="422">
        <v>366724.75</v>
      </c>
      <c r="AE375" s="422">
        <v>255069.5</v>
      </c>
      <c r="AF375" s="422">
        <v>2033363.5</v>
      </c>
      <c r="AG375" s="422">
        <v>1376984</v>
      </c>
      <c r="AH375" s="422">
        <v>3266917.1189999999</v>
      </c>
      <c r="AI375" s="422">
        <v>8055563.8689999999</v>
      </c>
      <c r="AJ375" s="422">
        <v>1379373.17</v>
      </c>
      <c r="AK375" s="422">
        <v>6676190.699</v>
      </c>
      <c r="AL375" s="422">
        <v>8109483.5590000004</v>
      </c>
      <c r="AM375" s="422">
        <v>119541.47</v>
      </c>
      <c r="AN375" s="422">
        <v>119541.47</v>
      </c>
      <c r="AO375" s="422">
        <v>124355.22</v>
      </c>
      <c r="AP375" s="422">
        <v>124355.22</v>
      </c>
      <c r="AQ375" s="422">
        <v>69799.38</v>
      </c>
      <c r="AR375" s="422">
        <v>69799.38</v>
      </c>
      <c r="AS375" s="422">
        <v>73008.55</v>
      </c>
      <c r="AT375" s="422">
        <v>73008.55</v>
      </c>
      <c r="AU375" s="422">
        <v>87449.8</v>
      </c>
      <c r="AV375" s="422">
        <v>730085.51</v>
      </c>
      <c r="AW375" s="422">
        <v>304644.34999999998</v>
      </c>
      <c r="AX375" s="422">
        <v>115429.75999999999</v>
      </c>
      <c r="AY375" s="422">
        <v>2011018.66</v>
      </c>
      <c r="AZ375" s="422">
        <v>18142799.739999998</v>
      </c>
      <c r="BA375" s="422">
        <v>149092.54</v>
      </c>
      <c r="BB375" s="422">
        <v>6105.18</v>
      </c>
      <c r="BC375" s="422">
        <v>365039.95</v>
      </c>
    </row>
    <row r="376" spans="1:55">
      <c r="A376" s="425" t="s">
        <v>2571</v>
      </c>
      <c r="B376" s="425" t="s">
        <v>6383</v>
      </c>
      <c r="C376">
        <v>2308.56</v>
      </c>
      <c r="D376" s="422">
        <v>40579004.969999999</v>
      </c>
      <c r="E376" s="422">
        <v>38622039.159999996</v>
      </c>
      <c r="F376" s="423">
        <v>0.95177393306102998</v>
      </c>
      <c r="G376">
        <v>3</v>
      </c>
      <c r="H376" s="422">
        <v>53126.96</v>
      </c>
      <c r="I376" s="422">
        <v>14924977.51</v>
      </c>
      <c r="J376" s="422">
        <v>14978104.470000001</v>
      </c>
      <c r="K376" s="424">
        <v>1.0390900000000001</v>
      </c>
      <c r="L376" s="422">
        <v>8985326.3599999994</v>
      </c>
      <c r="M376" s="422">
        <v>1797065.26</v>
      </c>
      <c r="N376" s="422">
        <v>876784.13</v>
      </c>
      <c r="O376" s="422">
        <v>389343.86</v>
      </c>
      <c r="P376" s="422">
        <v>367564.3</v>
      </c>
      <c r="Q376" s="422">
        <v>521942.18</v>
      </c>
      <c r="R376" s="422">
        <v>205254.57</v>
      </c>
      <c r="S376" s="422">
        <v>343143.36</v>
      </c>
      <c r="T376" s="422">
        <v>447546.2</v>
      </c>
      <c r="U376" s="422">
        <v>257441.21</v>
      </c>
      <c r="V376" s="422">
        <v>656127.64</v>
      </c>
      <c r="W376" s="422">
        <v>568084.63</v>
      </c>
      <c r="X376" s="422">
        <v>411754.99</v>
      </c>
      <c r="Y376" s="422">
        <v>15827378.689999999</v>
      </c>
      <c r="Z376" s="422">
        <v>204943.5</v>
      </c>
      <c r="AA376" s="422">
        <v>288570</v>
      </c>
      <c r="AB376" s="422">
        <v>787218.96</v>
      </c>
      <c r="AC376" s="422">
        <v>78491.039999999994</v>
      </c>
      <c r="AD376" s="422">
        <v>659093.87</v>
      </c>
      <c r="AE376" s="422">
        <v>442122.27</v>
      </c>
      <c r="AF376" s="422">
        <v>3654450.48</v>
      </c>
      <c r="AG376" s="422">
        <v>2474776.3199999998</v>
      </c>
      <c r="AH376" s="422">
        <v>7639705.5754800001</v>
      </c>
      <c r="AI376" s="422">
        <v>16229372.015480001</v>
      </c>
      <c r="AJ376" s="422">
        <v>2479070.2400000002</v>
      </c>
      <c r="AK376" s="422">
        <v>13750301.77548</v>
      </c>
      <c r="AL376" s="422">
        <v>16326278.86548</v>
      </c>
      <c r="AM376" s="422">
        <v>838394.9</v>
      </c>
      <c r="AN376" s="422">
        <v>838394.9</v>
      </c>
      <c r="AO376" s="422">
        <v>872893.45</v>
      </c>
      <c r="AP376" s="422">
        <v>872893.45</v>
      </c>
      <c r="AQ376" s="422">
        <v>550372.16</v>
      </c>
      <c r="AR376" s="422">
        <v>550372.16</v>
      </c>
      <c r="AS376" s="422">
        <v>572836.32999999996</v>
      </c>
      <c r="AT376" s="422">
        <v>572836.32999999996</v>
      </c>
      <c r="AU376" s="422">
        <v>687564.05</v>
      </c>
      <c r="AV376" s="422">
        <v>1313351.6399999999</v>
      </c>
      <c r="AW376" s="422">
        <v>548025.06000000006</v>
      </c>
      <c r="AX376" s="422">
        <v>207412.85</v>
      </c>
      <c r="AY376" s="422">
        <v>8425347.2799999993</v>
      </c>
      <c r="AZ376" s="422">
        <v>40579004.969999999</v>
      </c>
      <c r="BA376" s="422">
        <v>4797941.68</v>
      </c>
      <c r="BB376" s="422">
        <v>404020.59</v>
      </c>
      <c r="BC376" s="422">
        <v>646995.86</v>
      </c>
    </row>
    <row r="377" spans="1:55">
      <c r="A377" s="425" t="s">
        <v>2972</v>
      </c>
      <c r="B377" s="425" t="s">
        <v>6384</v>
      </c>
      <c r="C377">
        <v>1600.55</v>
      </c>
      <c r="D377" s="422">
        <v>27722184.5</v>
      </c>
      <c r="E377" s="422">
        <v>23728900.690000001</v>
      </c>
      <c r="F377" s="423">
        <v>0.85595349421327205</v>
      </c>
      <c r="G377">
        <v>2</v>
      </c>
      <c r="H377" s="422">
        <v>53637.65</v>
      </c>
      <c r="I377" s="422">
        <v>9808434.1300000008</v>
      </c>
      <c r="J377" s="422">
        <v>9862071.7799999993</v>
      </c>
      <c r="K377" s="424">
        <v>1.0390900000000001</v>
      </c>
      <c r="L377" s="422">
        <v>5908597.3099999996</v>
      </c>
      <c r="M377" s="422">
        <v>1181719.46</v>
      </c>
      <c r="N377" s="422">
        <v>607589.35</v>
      </c>
      <c r="O377" s="422">
        <v>269955.21000000002</v>
      </c>
      <c r="P377" s="422">
        <v>243590.61</v>
      </c>
      <c r="Q377" s="422">
        <v>367768.49</v>
      </c>
      <c r="R377" s="422">
        <v>141739.31</v>
      </c>
      <c r="S377" s="422">
        <v>238024.32000000001</v>
      </c>
      <c r="T377" s="422">
        <v>310310.34999999998</v>
      </c>
      <c r="U377" s="422">
        <v>178099.77</v>
      </c>
      <c r="V377" s="422">
        <v>454932.25</v>
      </c>
      <c r="W377" s="422">
        <v>393886.8</v>
      </c>
      <c r="X377" s="422">
        <v>285617.36</v>
      </c>
      <c r="Y377" s="422">
        <v>10581830.59</v>
      </c>
      <c r="Z377" s="422">
        <v>141799.5</v>
      </c>
      <c r="AA377" s="422">
        <v>200068.75</v>
      </c>
      <c r="AB377" s="422">
        <v>545787.55000000005</v>
      </c>
      <c r="AC377" s="422">
        <v>54418.7</v>
      </c>
      <c r="AD377" s="422">
        <v>913914.05</v>
      </c>
      <c r="AE377" s="422">
        <v>312069.78999999998</v>
      </c>
      <c r="AF377" s="422">
        <v>2533670.65</v>
      </c>
      <c r="AG377" s="422">
        <v>1715789.6</v>
      </c>
      <c r="AH377" s="422">
        <v>5103430.3718999997</v>
      </c>
      <c r="AI377" s="422">
        <v>11520948.9619</v>
      </c>
      <c r="AJ377" s="422">
        <v>1718766.62</v>
      </c>
      <c r="AK377" s="422">
        <v>9802182.3419000003</v>
      </c>
      <c r="AL377" s="422">
        <v>11588135.5419</v>
      </c>
      <c r="AM377" s="422">
        <v>423610.05</v>
      </c>
      <c r="AN377" s="422">
        <v>423610.05</v>
      </c>
      <c r="AO377" s="422">
        <v>441260.47</v>
      </c>
      <c r="AP377" s="422">
        <v>441260.47</v>
      </c>
      <c r="AQ377" s="422">
        <v>447678.81</v>
      </c>
      <c r="AR377" s="422">
        <v>447678.81</v>
      </c>
      <c r="AS377" s="422">
        <v>466131.52</v>
      </c>
      <c r="AT377" s="422">
        <v>466131.52</v>
      </c>
      <c r="AU377" s="422">
        <v>559999.66</v>
      </c>
      <c r="AV377" s="422">
        <v>910601.17</v>
      </c>
      <c r="AW377" s="422">
        <v>379968.5</v>
      </c>
      <c r="AX377" s="422">
        <v>144287.20000000001</v>
      </c>
      <c r="AY377" s="422">
        <v>5552218.2300000004</v>
      </c>
      <c r="AZ377" s="422">
        <v>27722184.5</v>
      </c>
      <c r="BA377" s="422">
        <v>1729859.07</v>
      </c>
      <c r="BB377" s="422">
        <v>558306.49</v>
      </c>
      <c r="BC377" s="422">
        <v>647902.97</v>
      </c>
    </row>
    <row r="378" spans="1:55">
      <c r="A378" s="425" t="s">
        <v>2382</v>
      </c>
      <c r="B378" s="425" t="s">
        <v>6385</v>
      </c>
      <c r="C378">
        <v>1277.98</v>
      </c>
      <c r="D378" s="422">
        <v>21646053.120000001</v>
      </c>
      <c r="E378" s="422">
        <v>17628698.989999998</v>
      </c>
      <c r="F378" s="423">
        <v>0.81440708346557</v>
      </c>
      <c r="G378">
        <v>2</v>
      </c>
      <c r="H378" s="422">
        <v>57461.13</v>
      </c>
      <c r="I378" s="422">
        <v>3391292.79</v>
      </c>
      <c r="J378" s="422">
        <v>3448753.92</v>
      </c>
      <c r="K378" s="424">
        <v>1.0390900000000001</v>
      </c>
      <c r="L378" s="422">
        <v>4866037.8600000003</v>
      </c>
      <c r="M378" s="422">
        <v>973207.56</v>
      </c>
      <c r="N378" s="422">
        <v>485158.95</v>
      </c>
      <c r="O378" s="422">
        <v>215203.73</v>
      </c>
      <c r="P378" s="422">
        <v>189542.51</v>
      </c>
      <c r="Q378" s="422">
        <v>289878.65000000002</v>
      </c>
      <c r="R378" s="422">
        <v>113658.88</v>
      </c>
      <c r="S378" s="422">
        <v>189816.86</v>
      </c>
      <c r="T378" s="422">
        <v>247374.17</v>
      </c>
      <c r="U378" s="422">
        <v>142278.95000000001</v>
      </c>
      <c r="V378" s="422">
        <v>362664.3</v>
      </c>
      <c r="W378" s="422">
        <v>313999.90000000002</v>
      </c>
      <c r="X378" s="422">
        <v>227770.81</v>
      </c>
      <c r="Y378" s="422">
        <v>8616593.1300000008</v>
      </c>
      <c r="Z378" s="422">
        <v>113878.8</v>
      </c>
      <c r="AA378" s="422">
        <v>159747.5</v>
      </c>
      <c r="AB378" s="422">
        <v>435791.18</v>
      </c>
      <c r="AC378" s="422">
        <v>43451.32</v>
      </c>
      <c r="AD378" s="422">
        <v>729726.58</v>
      </c>
      <c r="AE378" s="422">
        <v>246302.92</v>
      </c>
      <c r="AF378" s="422">
        <v>2023042.34</v>
      </c>
      <c r="AG378" s="422">
        <v>1369994.56</v>
      </c>
      <c r="AH378" s="422">
        <v>3966935.8328399998</v>
      </c>
      <c r="AI378" s="422">
        <v>9088871.0328400005</v>
      </c>
      <c r="AJ378" s="422">
        <v>1372371.6</v>
      </c>
      <c r="AK378" s="422">
        <v>7716499.4328399999</v>
      </c>
      <c r="AL378" s="422">
        <v>9142517.0328400005</v>
      </c>
      <c r="AM378" s="422">
        <v>381890.88</v>
      </c>
      <c r="AN378" s="422">
        <v>381890.88</v>
      </c>
      <c r="AO378" s="422">
        <v>397134.43</v>
      </c>
      <c r="AP378" s="422">
        <v>397134.43</v>
      </c>
      <c r="AQ378" s="422">
        <v>222234.82</v>
      </c>
      <c r="AR378" s="422">
        <v>222234.82</v>
      </c>
      <c r="AS378" s="422">
        <v>231060.03</v>
      </c>
      <c r="AT378" s="422">
        <v>231060.03</v>
      </c>
      <c r="AU378" s="422">
        <v>277592.95</v>
      </c>
      <c r="AV378" s="422">
        <v>726876.35</v>
      </c>
      <c r="AW378" s="422">
        <v>303305.25</v>
      </c>
      <c r="AX378" s="422">
        <v>114527.96</v>
      </c>
      <c r="AY378" s="422">
        <v>3886942.83</v>
      </c>
      <c r="AZ378" s="422">
        <v>21646053.120000001</v>
      </c>
      <c r="BA378" s="422">
        <v>1203955.45</v>
      </c>
      <c r="BB378" s="422">
        <v>174434.83</v>
      </c>
      <c r="BC378" s="422">
        <v>594064.78</v>
      </c>
    </row>
    <row r="379" spans="1:55">
      <c r="A379" s="425" t="s">
        <v>1539</v>
      </c>
      <c r="B379" s="425" t="s">
        <v>6386</v>
      </c>
      <c r="C379">
        <v>614.5</v>
      </c>
      <c r="D379" s="422">
        <v>9084271.8800000008</v>
      </c>
      <c r="E379" s="422">
        <v>11443750.039999999</v>
      </c>
      <c r="F379" s="423">
        <v>1.2597322263322701</v>
      </c>
      <c r="G379">
        <v>4</v>
      </c>
      <c r="H379" s="422">
        <v>608.67999999999995</v>
      </c>
      <c r="I379" s="422">
        <v>571158.14</v>
      </c>
      <c r="J379" s="422">
        <v>571766.81999999995</v>
      </c>
      <c r="K379" s="424">
        <v>1.0390900000000001</v>
      </c>
      <c r="L379" s="422">
        <v>2141391.25</v>
      </c>
      <c r="M379" s="422">
        <v>428278.24</v>
      </c>
      <c r="N379" s="422">
        <v>233454.23</v>
      </c>
      <c r="O379" s="422">
        <v>103419.46</v>
      </c>
      <c r="P379" s="422">
        <v>77416.070000000007</v>
      </c>
      <c r="Q379" s="422">
        <v>136507.95000000001</v>
      </c>
      <c r="R379" s="422">
        <v>54155.11</v>
      </c>
      <c r="S379" s="422">
        <v>91058.53</v>
      </c>
      <c r="T379" s="422">
        <v>118879.46</v>
      </c>
      <c r="U379" s="422">
        <v>68293.89</v>
      </c>
      <c r="V379" s="422">
        <v>174283.9</v>
      </c>
      <c r="W379" s="422">
        <v>150897.48000000001</v>
      </c>
      <c r="X379" s="422">
        <v>109265.71</v>
      </c>
      <c r="Y379" s="422">
        <v>3887301.28</v>
      </c>
      <c r="Z379" s="422">
        <v>54315</v>
      </c>
      <c r="AA379" s="422">
        <v>76812.5</v>
      </c>
      <c r="AB379" s="422">
        <v>209544.5</v>
      </c>
      <c r="AC379" s="422">
        <v>20893</v>
      </c>
      <c r="AD379" s="422">
        <v>175439.75</v>
      </c>
      <c r="AE379" s="422">
        <v>115515.5</v>
      </c>
      <c r="AF379" s="422">
        <v>972753.5</v>
      </c>
      <c r="AG379" s="422">
        <v>658744</v>
      </c>
      <c r="AH379" s="422">
        <v>1653972.108</v>
      </c>
      <c r="AI379" s="422">
        <v>3937989.858</v>
      </c>
      <c r="AJ379" s="422">
        <v>659886.97</v>
      </c>
      <c r="AK379" s="422">
        <v>3278102.8879999998</v>
      </c>
      <c r="AL379" s="422">
        <v>3963784.838</v>
      </c>
      <c r="AM379" s="422">
        <v>60171.88</v>
      </c>
      <c r="AN379" s="422">
        <v>60171.88</v>
      </c>
      <c r="AO379" s="422">
        <v>62578.75</v>
      </c>
      <c r="AP379" s="422">
        <v>62578.75</v>
      </c>
      <c r="AQ379" s="422">
        <v>81833.759999999995</v>
      </c>
      <c r="AR379" s="422">
        <v>81833.759999999995</v>
      </c>
      <c r="AS379" s="422">
        <v>85845.22</v>
      </c>
      <c r="AT379" s="422">
        <v>85845.22</v>
      </c>
      <c r="AU379" s="422">
        <v>102693.34</v>
      </c>
      <c r="AV379" s="422">
        <v>348996.92</v>
      </c>
      <c r="AW379" s="422">
        <v>145626.69</v>
      </c>
      <c r="AX379" s="422">
        <v>55009.49</v>
      </c>
      <c r="AY379" s="422">
        <v>1233185.6599999999</v>
      </c>
      <c r="AZ379" s="422">
        <v>9084271.8800000008</v>
      </c>
      <c r="BA379" s="422">
        <v>49653.84</v>
      </c>
      <c r="BB379" s="422">
        <v>10413.790000000001</v>
      </c>
      <c r="BC379" s="422">
        <v>252990.71</v>
      </c>
    </row>
    <row r="380" spans="1:55">
      <c r="A380" s="425" t="s">
        <v>3412</v>
      </c>
      <c r="B380" s="425" t="s">
        <v>6387</v>
      </c>
      <c r="C380">
        <v>3060.37</v>
      </c>
      <c r="D380" s="422">
        <v>58805015.670000002</v>
      </c>
      <c r="E380" s="422">
        <v>53873878.789999999</v>
      </c>
      <c r="F380" s="423">
        <v>0.91614428082678501</v>
      </c>
      <c r="G380">
        <v>3</v>
      </c>
      <c r="H380" s="422">
        <v>76988.87</v>
      </c>
      <c r="I380" s="422">
        <v>26524815.539999999</v>
      </c>
      <c r="J380" s="422">
        <v>26601804.41</v>
      </c>
      <c r="K380" s="424">
        <v>1.0390900000000001</v>
      </c>
      <c r="L380" s="422">
        <v>11961677.699999999</v>
      </c>
      <c r="M380" s="422">
        <v>2392335.54</v>
      </c>
      <c r="N380" s="422">
        <v>1163468.96</v>
      </c>
      <c r="O380" s="422">
        <v>516336.88</v>
      </c>
      <c r="P380" s="422">
        <v>534876.17000000004</v>
      </c>
      <c r="Q380" s="422">
        <v>701008.49</v>
      </c>
      <c r="R380" s="422">
        <v>272112.74</v>
      </c>
      <c r="S380" s="422">
        <v>454957.88</v>
      </c>
      <c r="T380" s="422">
        <v>593523.18000000005</v>
      </c>
      <c r="U380" s="422">
        <v>341469.49</v>
      </c>
      <c r="V380" s="422">
        <v>870138.02</v>
      </c>
      <c r="W380" s="422">
        <v>753377.86</v>
      </c>
      <c r="X380" s="422">
        <v>545926.87</v>
      </c>
      <c r="Y380" s="422">
        <v>21101209.780000001</v>
      </c>
      <c r="Z380" s="422">
        <v>272246.40000000002</v>
      </c>
      <c r="AA380" s="422">
        <v>382546.25</v>
      </c>
      <c r="AB380" s="422">
        <v>1043586.17</v>
      </c>
      <c r="AC380" s="422">
        <v>104052.58</v>
      </c>
      <c r="AD380" s="422">
        <v>1747471.27</v>
      </c>
      <c r="AE380" s="422">
        <v>595913.28</v>
      </c>
      <c r="AF380" s="422">
        <v>4844565.71</v>
      </c>
      <c r="AG380" s="422">
        <v>3280716.64</v>
      </c>
      <c r="AH380" s="422">
        <v>11041554.36846</v>
      </c>
      <c r="AI380" s="422">
        <v>23312652.66846</v>
      </c>
      <c r="AJ380" s="422">
        <v>3286408.92</v>
      </c>
      <c r="AK380" s="422">
        <v>20026243.748459999</v>
      </c>
      <c r="AL380" s="422">
        <v>23441118.388459999</v>
      </c>
      <c r="AM380" s="422">
        <v>1176159.74</v>
      </c>
      <c r="AN380" s="422">
        <v>1176159.74</v>
      </c>
      <c r="AO380" s="422">
        <v>1225099.54</v>
      </c>
      <c r="AP380" s="422">
        <v>1225099.54</v>
      </c>
      <c r="AQ380" s="422">
        <v>1259598.0900000001</v>
      </c>
      <c r="AR380" s="422">
        <v>1259598.0900000001</v>
      </c>
      <c r="AS380" s="422">
        <v>1311747.06</v>
      </c>
      <c r="AT380" s="422">
        <v>1311747.06</v>
      </c>
      <c r="AU380" s="422">
        <v>1574096.47</v>
      </c>
      <c r="AV380" s="422">
        <v>1740973.16</v>
      </c>
      <c r="AW380" s="422">
        <v>726459.61</v>
      </c>
      <c r="AX380" s="422">
        <v>275949.28000000003</v>
      </c>
      <c r="AY380" s="422">
        <v>14262687.380000001</v>
      </c>
      <c r="AZ380" s="422">
        <v>58805015.670000002</v>
      </c>
      <c r="BA380" s="422">
        <v>6929051.4100000001</v>
      </c>
      <c r="BB380" s="422">
        <v>2093680.63</v>
      </c>
      <c r="BC380" s="422">
        <v>2066941.36</v>
      </c>
    </row>
    <row r="381" spans="1:55">
      <c r="A381" s="425" t="s">
        <v>3466</v>
      </c>
      <c r="B381" s="425" t="s">
        <v>6388</v>
      </c>
      <c r="C381">
        <v>282.5</v>
      </c>
      <c r="D381" s="422">
        <v>4281209.7300000004</v>
      </c>
      <c r="E381" s="422">
        <v>5357027.0999999996</v>
      </c>
      <c r="F381" s="423">
        <v>1.25128817270066</v>
      </c>
      <c r="G381">
        <v>4</v>
      </c>
      <c r="H381" s="422">
        <v>286.85000000000002</v>
      </c>
      <c r="I381" s="422">
        <v>279917.46999999997</v>
      </c>
      <c r="J381" s="422">
        <v>280204.32</v>
      </c>
      <c r="K381" s="424">
        <v>1.0390900000000001</v>
      </c>
      <c r="L381" s="422">
        <v>1019746.33</v>
      </c>
      <c r="M381" s="422">
        <v>203949.26</v>
      </c>
      <c r="N381" s="422">
        <v>107221.65</v>
      </c>
      <c r="O381" s="422">
        <v>47147.1</v>
      </c>
      <c r="P381" s="422">
        <v>36982.17</v>
      </c>
      <c r="Q381" s="422">
        <v>61027.08</v>
      </c>
      <c r="R381" s="422">
        <v>24068.94</v>
      </c>
      <c r="S381" s="422">
        <v>41846.75</v>
      </c>
      <c r="T381" s="422">
        <v>54195.040000000001</v>
      </c>
      <c r="U381" s="422">
        <v>31133.98</v>
      </c>
      <c r="V381" s="422">
        <v>79452.95</v>
      </c>
      <c r="W381" s="422">
        <v>68791.490000000005</v>
      </c>
      <c r="X381" s="422">
        <v>50214.02</v>
      </c>
      <c r="Y381" s="422">
        <v>1825776.76</v>
      </c>
      <c r="Z381" s="422">
        <v>25132.5</v>
      </c>
      <c r="AA381" s="422">
        <v>35312.5</v>
      </c>
      <c r="AB381" s="422">
        <v>96332.5</v>
      </c>
      <c r="AC381" s="422">
        <v>9605</v>
      </c>
      <c r="AD381" s="422">
        <v>80653.75</v>
      </c>
      <c r="AE381" s="422">
        <v>52299.25</v>
      </c>
      <c r="AF381" s="422">
        <v>447197.5</v>
      </c>
      <c r="AG381" s="422">
        <v>302840</v>
      </c>
      <c r="AH381" s="422">
        <v>783715.80900000001</v>
      </c>
      <c r="AI381" s="422">
        <v>1833088.8089999999</v>
      </c>
      <c r="AJ381" s="422">
        <v>303365.45</v>
      </c>
      <c r="AK381" s="422">
        <v>1529723.3589999999</v>
      </c>
      <c r="AL381" s="422">
        <v>1844947.3589999999</v>
      </c>
      <c r="AM381" s="422">
        <v>42521.46</v>
      </c>
      <c r="AN381" s="422">
        <v>42521.46</v>
      </c>
      <c r="AO381" s="422">
        <v>44126.04</v>
      </c>
      <c r="AP381" s="422">
        <v>44126.04</v>
      </c>
      <c r="AQ381" s="422">
        <v>34498.54</v>
      </c>
      <c r="AR381" s="422">
        <v>34498.54</v>
      </c>
      <c r="AS381" s="422">
        <v>36103.129999999997</v>
      </c>
      <c r="AT381" s="422">
        <v>36103.129999999997</v>
      </c>
      <c r="AU381" s="422">
        <v>43323.75</v>
      </c>
      <c r="AV381" s="422">
        <v>160458.35</v>
      </c>
      <c r="AW381" s="422">
        <v>66954.8</v>
      </c>
      <c r="AX381" s="422">
        <v>25250.26</v>
      </c>
      <c r="AY381" s="422">
        <v>610485.5</v>
      </c>
      <c r="AZ381" s="422">
        <v>4281209.7300000004</v>
      </c>
      <c r="BA381" s="422">
        <v>39105.279999999999</v>
      </c>
      <c r="BB381" s="422">
        <v>5852.89</v>
      </c>
      <c r="BC381" s="422">
        <v>138245.79999999999</v>
      </c>
    </row>
    <row r="382" spans="1:55">
      <c r="A382" s="425" t="s">
        <v>2168</v>
      </c>
      <c r="B382" s="425" t="s">
        <v>6389</v>
      </c>
      <c r="C382">
        <v>3250.14</v>
      </c>
      <c r="D382" s="422">
        <v>47430928.25</v>
      </c>
      <c r="E382" s="422">
        <v>55039069.869999997</v>
      </c>
      <c r="F382" s="423">
        <v>1.16040465368712</v>
      </c>
      <c r="G382">
        <v>4</v>
      </c>
      <c r="H382" s="422">
        <v>3178.06</v>
      </c>
      <c r="I382" s="422">
        <v>2639335.17</v>
      </c>
      <c r="J382" s="422">
        <v>2642513.23</v>
      </c>
      <c r="K382" s="424">
        <v>1.0390900000000001</v>
      </c>
      <c r="L382" s="422">
        <v>11299336.869999999</v>
      </c>
      <c r="M382" s="422">
        <v>2259867.36</v>
      </c>
      <c r="N382" s="422">
        <v>1234950.06</v>
      </c>
      <c r="O382" s="422">
        <v>548275.24</v>
      </c>
      <c r="P382" s="422">
        <v>401301.89</v>
      </c>
      <c r="Q382" s="422">
        <v>741960.88</v>
      </c>
      <c r="R382" s="422">
        <v>289495.86</v>
      </c>
      <c r="S382" s="422">
        <v>483078.9</v>
      </c>
      <c r="T382" s="422">
        <v>630235.96</v>
      </c>
      <c r="U382" s="422">
        <v>362560.25</v>
      </c>
      <c r="V382" s="422">
        <v>923960.99</v>
      </c>
      <c r="W382" s="422">
        <v>799978.55</v>
      </c>
      <c r="X382" s="422">
        <v>579670.68999999994</v>
      </c>
      <c r="Y382" s="422">
        <v>20554673.5</v>
      </c>
      <c r="Z382" s="422">
        <v>289445.40000000002</v>
      </c>
      <c r="AA382" s="422">
        <v>406267.5</v>
      </c>
      <c r="AB382" s="422">
        <v>1108297.74</v>
      </c>
      <c r="AC382" s="422">
        <v>110504.76</v>
      </c>
      <c r="AD382" s="422">
        <v>927914.97</v>
      </c>
      <c r="AE382" s="422">
        <v>630511.74</v>
      </c>
      <c r="AF382" s="422">
        <v>5144971.62</v>
      </c>
      <c r="AG382" s="422">
        <v>3484150.08</v>
      </c>
      <c r="AH382" s="422">
        <v>8606835.5131199993</v>
      </c>
      <c r="AI382" s="422">
        <v>20708899.323120002</v>
      </c>
      <c r="AJ382" s="422">
        <v>3490195.34</v>
      </c>
      <c r="AK382" s="422">
        <v>17218703.983120002</v>
      </c>
      <c r="AL382" s="422">
        <v>20845331.053119998</v>
      </c>
      <c r="AM382" s="422">
        <v>357019.84</v>
      </c>
      <c r="AN382" s="422">
        <v>357019.84</v>
      </c>
      <c r="AO382" s="422">
        <v>371461.09</v>
      </c>
      <c r="AP382" s="422">
        <v>371461.09</v>
      </c>
      <c r="AQ382" s="422">
        <v>311289.21000000002</v>
      </c>
      <c r="AR382" s="422">
        <v>311289.21000000002</v>
      </c>
      <c r="AS382" s="422">
        <v>324125.87</v>
      </c>
      <c r="AT382" s="422">
        <v>324125.87</v>
      </c>
      <c r="AU382" s="422">
        <v>389111.51</v>
      </c>
      <c r="AV382" s="422">
        <v>1849282.55</v>
      </c>
      <c r="AW382" s="422">
        <v>771654.1</v>
      </c>
      <c r="AX382" s="422">
        <v>293083.38</v>
      </c>
      <c r="AY382" s="422">
        <v>6030923.5599999996</v>
      </c>
      <c r="AZ382" s="422">
        <v>47430928.25</v>
      </c>
      <c r="BA382" s="422">
        <v>402580.25</v>
      </c>
      <c r="BB382" s="422">
        <v>138550.32999999999</v>
      </c>
      <c r="BC382" s="422">
        <v>962556.75</v>
      </c>
    </row>
    <row r="383" spans="1:55">
      <c r="A383" s="425" t="s">
        <v>2521</v>
      </c>
      <c r="B383" s="425" t="s">
        <v>6390</v>
      </c>
      <c r="C383">
        <v>2895.55</v>
      </c>
      <c r="D383" s="422">
        <v>43998838.969999999</v>
      </c>
      <c r="E383" s="422">
        <v>55232270.939999998</v>
      </c>
      <c r="F383" s="423">
        <v>1.25531200897504</v>
      </c>
      <c r="G383">
        <v>4</v>
      </c>
      <c r="H383" s="422">
        <v>2948.1</v>
      </c>
      <c r="I383" s="422">
        <v>3371106.35</v>
      </c>
      <c r="J383" s="422">
        <v>3374054.45</v>
      </c>
      <c r="K383" s="424">
        <v>1.0390900000000001</v>
      </c>
      <c r="L383" s="422">
        <v>10376166.060000001</v>
      </c>
      <c r="M383" s="422">
        <v>2075233.21</v>
      </c>
      <c r="N383" s="422">
        <v>1100352.67</v>
      </c>
      <c r="O383" s="422">
        <v>488200.7</v>
      </c>
      <c r="P383" s="422">
        <v>378825.21</v>
      </c>
      <c r="Q383" s="422">
        <v>653632.19999999995</v>
      </c>
      <c r="R383" s="422">
        <v>257403.94</v>
      </c>
      <c r="S383" s="422">
        <v>430519.38</v>
      </c>
      <c r="T383" s="422">
        <v>561180.98</v>
      </c>
      <c r="U383" s="422">
        <v>322722.15000000002</v>
      </c>
      <c r="V383" s="422">
        <v>822722.55</v>
      </c>
      <c r="W383" s="422">
        <v>712324.87</v>
      </c>
      <c r="X383" s="422">
        <v>516601.88</v>
      </c>
      <c r="Y383" s="422">
        <v>18695885.800000001</v>
      </c>
      <c r="Z383" s="422">
        <v>256137.3</v>
      </c>
      <c r="AA383" s="422">
        <v>361943.75</v>
      </c>
      <c r="AB383" s="422">
        <v>987382.55</v>
      </c>
      <c r="AC383" s="422">
        <v>98448.7</v>
      </c>
      <c r="AD383" s="422">
        <v>826679.52</v>
      </c>
      <c r="AE383" s="422">
        <v>551671.73</v>
      </c>
      <c r="AF383" s="422">
        <v>4583655.6500000004</v>
      </c>
      <c r="AG383" s="422">
        <v>3104029.6</v>
      </c>
      <c r="AH383" s="422">
        <v>8056100.8479000004</v>
      </c>
      <c r="AI383" s="422">
        <v>18826049.6479</v>
      </c>
      <c r="AJ383" s="422">
        <v>3109415.32</v>
      </c>
      <c r="AK383" s="422">
        <v>15716634.3279</v>
      </c>
      <c r="AL383" s="422">
        <v>18947596.687899999</v>
      </c>
      <c r="AM383" s="422">
        <v>503036.94</v>
      </c>
      <c r="AN383" s="422">
        <v>503036.94</v>
      </c>
      <c r="AO383" s="422">
        <v>523896.53</v>
      </c>
      <c r="AP383" s="422">
        <v>523896.53</v>
      </c>
      <c r="AQ383" s="422">
        <v>320114.42</v>
      </c>
      <c r="AR383" s="422">
        <v>320114.42</v>
      </c>
      <c r="AS383" s="422">
        <v>332951.08</v>
      </c>
      <c r="AT383" s="422">
        <v>332951.08</v>
      </c>
      <c r="AU383" s="422">
        <v>400343.59</v>
      </c>
      <c r="AV383" s="422">
        <v>1647105.02</v>
      </c>
      <c r="AW383" s="422">
        <v>687291.05</v>
      </c>
      <c r="AX383" s="422">
        <v>260618.76</v>
      </c>
      <c r="AY383" s="422">
        <v>6355356.3600000003</v>
      </c>
      <c r="AZ383" s="422">
        <v>43998838.969999999</v>
      </c>
      <c r="BA383" s="422">
        <v>899624.67</v>
      </c>
      <c r="BB383" s="422">
        <v>90941.62</v>
      </c>
      <c r="BC383" s="422">
        <v>1201134.24</v>
      </c>
    </row>
    <row r="384" spans="1:55">
      <c r="A384" s="425" t="s">
        <v>3127</v>
      </c>
      <c r="B384" s="425" t="s">
        <v>6391</v>
      </c>
      <c r="C384">
        <v>3046.62</v>
      </c>
      <c r="D384" s="422">
        <v>51317547.969999999</v>
      </c>
      <c r="E384" s="422">
        <v>43699726.270000003</v>
      </c>
      <c r="F384" s="423">
        <v>0.85155522815600304</v>
      </c>
      <c r="G384">
        <v>2</v>
      </c>
      <c r="H384" s="422">
        <v>77359.48</v>
      </c>
      <c r="I384" s="422">
        <v>6549247.2000000002</v>
      </c>
      <c r="J384" s="422">
        <v>6626606.6799999997</v>
      </c>
      <c r="K384" s="424">
        <v>1.0390900000000001</v>
      </c>
      <c r="L384" s="422">
        <v>11398954.140000001</v>
      </c>
      <c r="M384" s="422">
        <v>2279790.8199999998</v>
      </c>
      <c r="N384" s="422">
        <v>1158145.8999999999</v>
      </c>
      <c r="O384" s="422">
        <v>514055.57</v>
      </c>
      <c r="P384" s="422">
        <v>447733.36</v>
      </c>
      <c r="Q384" s="422">
        <v>691372.64</v>
      </c>
      <c r="R384" s="422">
        <v>270775.57</v>
      </c>
      <c r="S384" s="422">
        <v>452949.24</v>
      </c>
      <c r="T384" s="422">
        <v>590900.84</v>
      </c>
      <c r="U384" s="422">
        <v>339795.62</v>
      </c>
      <c r="V384" s="422">
        <v>866293.53</v>
      </c>
      <c r="W384" s="422">
        <v>750049.24</v>
      </c>
      <c r="X384" s="422">
        <v>543516.59</v>
      </c>
      <c r="Y384" s="422">
        <v>20304333.059999999</v>
      </c>
      <c r="Z384" s="422">
        <v>269261.09999999998</v>
      </c>
      <c r="AA384" s="422">
        <v>380827.5</v>
      </c>
      <c r="AB384" s="422">
        <v>1038897.42</v>
      </c>
      <c r="AC384" s="422">
        <v>103585.08</v>
      </c>
      <c r="AD384" s="422">
        <v>1739620.02</v>
      </c>
      <c r="AE384" s="422">
        <v>583327.63</v>
      </c>
      <c r="AF384" s="422">
        <v>4822799.46</v>
      </c>
      <c r="AG384" s="422">
        <v>3265976.64</v>
      </c>
      <c r="AH384" s="422">
        <v>9395297.5029600002</v>
      </c>
      <c r="AI384" s="422">
        <v>21599592.352960002</v>
      </c>
      <c r="AJ384" s="422">
        <v>3271643.35</v>
      </c>
      <c r="AK384" s="422">
        <v>18327949.00296</v>
      </c>
      <c r="AL384" s="422">
        <v>21727480.882959999</v>
      </c>
      <c r="AM384" s="422">
        <v>855243.03</v>
      </c>
      <c r="AN384" s="422">
        <v>855243.03</v>
      </c>
      <c r="AO384" s="422">
        <v>890543.87</v>
      </c>
      <c r="AP384" s="422">
        <v>890543.87</v>
      </c>
      <c r="AQ384" s="422">
        <v>574440.91</v>
      </c>
      <c r="AR384" s="422">
        <v>574440.91</v>
      </c>
      <c r="AS384" s="422">
        <v>598509.66</v>
      </c>
      <c r="AT384" s="422">
        <v>598509.66</v>
      </c>
      <c r="AU384" s="422">
        <v>718051.14</v>
      </c>
      <c r="AV384" s="422">
        <v>1732950.24</v>
      </c>
      <c r="AW384" s="422">
        <v>723111.87</v>
      </c>
      <c r="AX384" s="422">
        <v>274145.69</v>
      </c>
      <c r="AY384" s="422">
        <v>9285733.8800000008</v>
      </c>
      <c r="AZ384" s="422">
        <v>51317547.969999999</v>
      </c>
      <c r="BA384" s="422">
        <v>2338320.35</v>
      </c>
      <c r="BB384" s="422">
        <v>507743.78</v>
      </c>
      <c r="BC384" s="422">
        <v>1496624.75</v>
      </c>
    </row>
    <row r="385" spans="1:55">
      <c r="A385" s="425" t="s">
        <v>3095</v>
      </c>
      <c r="B385" s="425" t="s">
        <v>6392</v>
      </c>
      <c r="C385">
        <v>466.38</v>
      </c>
      <c r="D385" s="422">
        <v>7163548.8300000001</v>
      </c>
      <c r="E385" s="422">
        <v>12025023.42</v>
      </c>
      <c r="F385" s="423">
        <v>1.67864053213971</v>
      </c>
      <c r="G385">
        <v>4</v>
      </c>
      <c r="H385" s="422">
        <v>479.98</v>
      </c>
      <c r="I385" s="422">
        <v>484959.97</v>
      </c>
      <c r="J385" s="422">
        <v>485439.95</v>
      </c>
      <c r="K385" s="424">
        <v>1.0390900000000001</v>
      </c>
      <c r="L385" s="422">
        <v>1705660.71</v>
      </c>
      <c r="M385" s="422">
        <v>341132.13</v>
      </c>
      <c r="N385" s="422">
        <v>176421.43</v>
      </c>
      <c r="O385" s="422">
        <v>78325.03</v>
      </c>
      <c r="P385" s="422">
        <v>62068.3</v>
      </c>
      <c r="Q385" s="422">
        <v>103585.44</v>
      </c>
      <c r="R385" s="422">
        <v>40783.480000000003</v>
      </c>
      <c r="S385" s="422">
        <v>68963.44</v>
      </c>
      <c r="T385" s="422">
        <v>90033.7</v>
      </c>
      <c r="U385" s="422">
        <v>51555.19</v>
      </c>
      <c r="V385" s="422">
        <v>131994.42000000001</v>
      </c>
      <c r="W385" s="422">
        <v>114282.65</v>
      </c>
      <c r="X385" s="422">
        <v>82752.710000000006</v>
      </c>
      <c r="Y385" s="422">
        <v>3047558.63</v>
      </c>
      <c r="Z385" s="422">
        <v>41096.699999999997</v>
      </c>
      <c r="AA385" s="422">
        <v>58297.5</v>
      </c>
      <c r="AB385" s="422">
        <v>159035.57999999999</v>
      </c>
      <c r="AC385" s="422">
        <v>15856.92</v>
      </c>
      <c r="AD385" s="422">
        <v>133151.48000000001</v>
      </c>
      <c r="AE385" s="422">
        <v>87809.91</v>
      </c>
      <c r="AF385" s="422">
        <v>738279.54</v>
      </c>
      <c r="AG385" s="422">
        <v>499959.36</v>
      </c>
      <c r="AH385" s="422">
        <v>1314807.89904</v>
      </c>
      <c r="AI385" s="422">
        <v>3048294.8890399998</v>
      </c>
      <c r="AJ385" s="422">
        <v>500826.82</v>
      </c>
      <c r="AK385" s="422">
        <v>2547468.06904</v>
      </c>
      <c r="AL385" s="422">
        <v>3067872.2090400001</v>
      </c>
      <c r="AM385" s="422">
        <v>100286.47</v>
      </c>
      <c r="AN385" s="422">
        <v>100286.47</v>
      </c>
      <c r="AO385" s="422">
        <v>104297.93</v>
      </c>
      <c r="AP385" s="422">
        <v>104297.93</v>
      </c>
      <c r="AQ385" s="422">
        <v>41719.17</v>
      </c>
      <c r="AR385" s="422">
        <v>41719.17</v>
      </c>
      <c r="AS385" s="422">
        <v>43323.75</v>
      </c>
      <c r="AT385" s="422">
        <v>43323.75</v>
      </c>
      <c r="AU385" s="422">
        <v>52148.959999999999</v>
      </c>
      <c r="AV385" s="422">
        <v>264756.28000000003</v>
      </c>
      <c r="AW385" s="422">
        <v>110475.42</v>
      </c>
      <c r="AX385" s="422">
        <v>41482.57</v>
      </c>
      <c r="AY385" s="422">
        <v>1048117.87</v>
      </c>
      <c r="AZ385" s="422">
        <v>7163548.8300000001</v>
      </c>
      <c r="BA385" s="422">
        <v>175515.07</v>
      </c>
      <c r="BB385" s="422">
        <v>158.79</v>
      </c>
      <c r="BC385" s="422">
        <v>141869.22</v>
      </c>
    </row>
    <row r="386" spans="1:55">
      <c r="A386" s="425" t="s">
        <v>1647</v>
      </c>
      <c r="B386" s="425" t="s">
        <v>6393</v>
      </c>
      <c r="C386">
        <v>460.98</v>
      </c>
      <c r="D386" s="422">
        <v>6275894.8499999996</v>
      </c>
      <c r="E386" s="422">
        <v>12044572.4</v>
      </c>
      <c r="F386" s="423">
        <v>1.91918008313986</v>
      </c>
      <c r="G386">
        <v>4</v>
      </c>
      <c r="H386" s="422">
        <v>420.51</v>
      </c>
      <c r="I386" s="422">
        <v>294737.53999999998</v>
      </c>
      <c r="J386" s="422">
        <v>295158.05</v>
      </c>
      <c r="K386" s="424">
        <v>1.0390900000000001</v>
      </c>
      <c r="L386" s="422">
        <v>1539885.4</v>
      </c>
      <c r="M386" s="422">
        <v>307977.08</v>
      </c>
      <c r="N386" s="422">
        <v>174900.56</v>
      </c>
      <c r="O386" s="422">
        <v>76804.160000000003</v>
      </c>
      <c r="P386" s="422">
        <v>51551.42</v>
      </c>
      <c r="Q386" s="422">
        <v>106797.4</v>
      </c>
      <c r="R386" s="422">
        <v>40114.9</v>
      </c>
      <c r="S386" s="422">
        <v>68293.89</v>
      </c>
      <c r="T386" s="422">
        <v>88285.48</v>
      </c>
      <c r="U386" s="422">
        <v>51220.42</v>
      </c>
      <c r="V386" s="422">
        <v>129431.42</v>
      </c>
      <c r="W386" s="422">
        <v>112063.57</v>
      </c>
      <c r="X386" s="422">
        <v>81949.279999999999</v>
      </c>
      <c r="Y386" s="422">
        <v>2829274.98</v>
      </c>
      <c r="Z386" s="422">
        <v>41158.800000000003</v>
      </c>
      <c r="AA386" s="422">
        <v>57622.5</v>
      </c>
      <c r="AB386" s="422">
        <v>157194.18</v>
      </c>
      <c r="AC386" s="422">
        <v>15673.32</v>
      </c>
      <c r="AD386" s="422">
        <v>131609.79</v>
      </c>
      <c r="AE386" s="422">
        <v>92038.44</v>
      </c>
      <c r="AF386" s="422">
        <v>729731.34</v>
      </c>
      <c r="AG386" s="422">
        <v>494170.56</v>
      </c>
      <c r="AH386" s="422">
        <v>1120202.3348399999</v>
      </c>
      <c r="AI386" s="422">
        <v>2839401.2648399998</v>
      </c>
      <c r="AJ386" s="422">
        <v>495027.98</v>
      </c>
      <c r="AK386" s="422">
        <v>2344373.2848399999</v>
      </c>
      <c r="AL386" s="422">
        <v>2858751.90484</v>
      </c>
      <c r="AM386" s="422">
        <v>7220.62</v>
      </c>
      <c r="AN386" s="422">
        <v>7220.62</v>
      </c>
      <c r="AO386" s="422">
        <v>8022.91</v>
      </c>
      <c r="AP386" s="422">
        <v>8022.91</v>
      </c>
      <c r="AQ386" s="422">
        <v>27277.919999999998</v>
      </c>
      <c r="AR386" s="422">
        <v>27277.919999999998</v>
      </c>
      <c r="AS386" s="422">
        <v>28080.21</v>
      </c>
      <c r="AT386" s="422">
        <v>28080.21</v>
      </c>
      <c r="AU386" s="422">
        <v>34498.54</v>
      </c>
      <c r="AV386" s="422">
        <v>261547.12</v>
      </c>
      <c r="AW386" s="422">
        <v>109136.32000000001</v>
      </c>
      <c r="AX386" s="422">
        <v>41482.57</v>
      </c>
      <c r="AY386" s="422">
        <v>587867.87</v>
      </c>
      <c r="AZ386" s="422">
        <v>6275894.8499999996</v>
      </c>
      <c r="BA386" s="422">
        <v>8107.56</v>
      </c>
      <c r="BB386" s="422">
        <v>42.25</v>
      </c>
      <c r="BC386" s="422">
        <v>172150.59</v>
      </c>
    </row>
    <row r="387" spans="1:55">
      <c r="A387" s="425" t="s">
        <v>1946</v>
      </c>
      <c r="B387" s="425" t="s">
        <v>6394</v>
      </c>
      <c r="C387">
        <v>4745.6400000000003</v>
      </c>
      <c r="D387" s="422">
        <v>66241674.490000002</v>
      </c>
      <c r="E387" s="422">
        <v>68015305.480000004</v>
      </c>
      <c r="F387" s="423">
        <v>1.02677515331029</v>
      </c>
      <c r="G387">
        <v>4</v>
      </c>
      <c r="H387" s="422">
        <v>4438.46</v>
      </c>
      <c r="I387" s="422">
        <v>3552546.72</v>
      </c>
      <c r="J387" s="422">
        <v>3556985.18</v>
      </c>
      <c r="K387" s="424">
        <v>1.0390900000000001</v>
      </c>
      <c r="L387" s="422">
        <v>16385901.529999999</v>
      </c>
      <c r="M387" s="422">
        <v>3277180.29</v>
      </c>
      <c r="N387" s="422">
        <v>1803757.12</v>
      </c>
      <c r="O387" s="422">
        <v>801500.84</v>
      </c>
      <c r="P387" s="422">
        <v>551488.43000000005</v>
      </c>
      <c r="Q387" s="422">
        <v>1071185.95</v>
      </c>
      <c r="R387" s="422">
        <v>422543.62</v>
      </c>
      <c r="S387" s="422">
        <v>706038.4</v>
      </c>
      <c r="T387" s="422">
        <v>921315.81</v>
      </c>
      <c r="U387" s="422">
        <v>529277.71</v>
      </c>
      <c r="V387" s="422">
        <v>1350700.26</v>
      </c>
      <c r="W387" s="422">
        <v>1169455.47</v>
      </c>
      <c r="X387" s="422">
        <v>847211.01</v>
      </c>
      <c r="Y387" s="422">
        <v>29837556.440000001</v>
      </c>
      <c r="Z387" s="422">
        <v>422562.6</v>
      </c>
      <c r="AA387" s="422">
        <v>593205</v>
      </c>
      <c r="AB387" s="422">
        <v>1618263.24</v>
      </c>
      <c r="AC387" s="422">
        <v>161351.76</v>
      </c>
      <c r="AD387" s="422">
        <v>1354880.21</v>
      </c>
      <c r="AE387" s="422">
        <v>907953.86</v>
      </c>
      <c r="AF387" s="422">
        <v>7512348.1200000001</v>
      </c>
      <c r="AG387" s="422">
        <v>5087326.08</v>
      </c>
      <c r="AH387" s="422">
        <v>11902511.74212</v>
      </c>
      <c r="AI387" s="422">
        <v>29560402.612119999</v>
      </c>
      <c r="AJ387" s="422">
        <v>5096152.97</v>
      </c>
      <c r="AK387" s="422">
        <v>24464249.64212</v>
      </c>
      <c r="AL387" s="422">
        <v>29759611.222119998</v>
      </c>
      <c r="AM387" s="422">
        <v>347392.34</v>
      </c>
      <c r="AN387" s="422">
        <v>347392.34</v>
      </c>
      <c r="AO387" s="422">
        <v>361833.59</v>
      </c>
      <c r="AP387" s="422">
        <v>361833.59</v>
      </c>
      <c r="AQ387" s="422">
        <v>182120.23</v>
      </c>
      <c r="AR387" s="422">
        <v>182120.23</v>
      </c>
      <c r="AS387" s="422">
        <v>190143.15</v>
      </c>
      <c r="AT387" s="422">
        <v>190143.15</v>
      </c>
      <c r="AU387" s="422">
        <v>227850.86</v>
      </c>
      <c r="AV387" s="422">
        <v>2699711.83</v>
      </c>
      <c r="AW387" s="422">
        <v>1126514.56</v>
      </c>
      <c r="AX387" s="422">
        <v>427450.84</v>
      </c>
      <c r="AY387" s="422">
        <v>6644506.71</v>
      </c>
      <c r="AZ387" s="422">
        <v>66241674.490000002</v>
      </c>
      <c r="BA387" s="422">
        <v>431133.18</v>
      </c>
      <c r="BB387" s="422">
        <v>67343.710000000006</v>
      </c>
      <c r="BC387" s="422">
        <v>1565703.36</v>
      </c>
    </row>
    <row r="388" spans="1:55">
      <c r="A388" s="425" t="s">
        <v>2545</v>
      </c>
      <c r="B388" s="425" t="s">
        <v>6395</v>
      </c>
      <c r="C388">
        <v>1370.25</v>
      </c>
      <c r="D388" s="422">
        <v>21796120.870000001</v>
      </c>
      <c r="E388" s="422">
        <v>21246410.41</v>
      </c>
      <c r="F388" s="423">
        <v>0.97477943606210105</v>
      </c>
      <c r="G388">
        <v>3</v>
      </c>
      <c r="H388" s="422">
        <v>28535.98</v>
      </c>
      <c r="I388" s="422">
        <v>1520905.31</v>
      </c>
      <c r="J388" s="422">
        <v>1549441.29</v>
      </c>
      <c r="K388" s="424">
        <v>1.0390900000000001</v>
      </c>
      <c r="L388" s="422">
        <v>4948925.5199999996</v>
      </c>
      <c r="M388" s="422">
        <v>989785.09</v>
      </c>
      <c r="N388" s="422">
        <v>520139.06</v>
      </c>
      <c r="O388" s="422">
        <v>231172.91</v>
      </c>
      <c r="P388" s="422">
        <v>190647.21</v>
      </c>
      <c r="Q388" s="422">
        <v>309150.36</v>
      </c>
      <c r="R388" s="422">
        <v>121681.86</v>
      </c>
      <c r="S388" s="422">
        <v>203542.6</v>
      </c>
      <c r="T388" s="422">
        <v>265730.55</v>
      </c>
      <c r="U388" s="422">
        <v>152656.95000000001</v>
      </c>
      <c r="V388" s="422">
        <v>389575.78</v>
      </c>
      <c r="W388" s="422">
        <v>337300.25</v>
      </c>
      <c r="X388" s="422">
        <v>244241.01</v>
      </c>
      <c r="Y388" s="422">
        <v>8904549.1500000004</v>
      </c>
      <c r="Z388" s="422">
        <v>121770</v>
      </c>
      <c r="AA388" s="422">
        <v>171281.25</v>
      </c>
      <c r="AB388" s="422">
        <v>467255.25</v>
      </c>
      <c r="AC388" s="422">
        <v>46588.5</v>
      </c>
      <c r="AD388" s="422">
        <v>391206.37</v>
      </c>
      <c r="AE388" s="422">
        <v>261705</v>
      </c>
      <c r="AF388" s="422">
        <v>2169105.75</v>
      </c>
      <c r="AG388" s="422">
        <v>1468908</v>
      </c>
      <c r="AH388" s="422">
        <v>4027909.2974999999</v>
      </c>
      <c r="AI388" s="422">
        <v>9125729.4175000004</v>
      </c>
      <c r="AJ388" s="422">
        <v>1471456.66</v>
      </c>
      <c r="AK388" s="422">
        <v>7654272.7575000003</v>
      </c>
      <c r="AL388" s="422">
        <v>9183248.6575000007</v>
      </c>
      <c r="AM388" s="422">
        <v>257535.66</v>
      </c>
      <c r="AN388" s="422">
        <v>257535.66</v>
      </c>
      <c r="AO388" s="422">
        <v>267965.45</v>
      </c>
      <c r="AP388" s="422">
        <v>267965.45</v>
      </c>
      <c r="AQ388" s="422">
        <v>267965.45</v>
      </c>
      <c r="AR388" s="422">
        <v>267965.45</v>
      </c>
      <c r="AS388" s="422">
        <v>279197.53000000003</v>
      </c>
      <c r="AT388" s="422">
        <v>279197.53000000003</v>
      </c>
      <c r="AU388" s="422">
        <v>335357.96000000002</v>
      </c>
      <c r="AV388" s="422">
        <v>779025.31</v>
      </c>
      <c r="AW388" s="422">
        <v>325065.56</v>
      </c>
      <c r="AX388" s="422">
        <v>123545.92</v>
      </c>
      <c r="AY388" s="422">
        <v>3708322.93</v>
      </c>
      <c r="AZ388" s="422">
        <v>21796120.870000001</v>
      </c>
      <c r="BA388" s="422">
        <v>448851.69</v>
      </c>
      <c r="BB388" s="422">
        <v>67152.539999999994</v>
      </c>
      <c r="BC388" s="422">
        <v>357672.08</v>
      </c>
    </row>
    <row r="389" spans="1:55">
      <c r="A389" s="425" t="s">
        <v>1902</v>
      </c>
      <c r="B389" s="425" t="s">
        <v>6396</v>
      </c>
      <c r="C389">
        <v>1218.5</v>
      </c>
      <c r="D389" s="422">
        <v>18383478.850000001</v>
      </c>
      <c r="E389" s="422">
        <v>18083074.670000002</v>
      </c>
      <c r="F389" s="423">
        <v>0.98365901348427298</v>
      </c>
      <c r="G389">
        <v>3</v>
      </c>
      <c r="H389" s="422">
        <v>24068.07</v>
      </c>
      <c r="I389" s="422">
        <v>2039158.54</v>
      </c>
      <c r="J389" s="422">
        <v>2063226.61</v>
      </c>
      <c r="K389" s="424">
        <v>1.0390900000000001</v>
      </c>
      <c r="L389" s="422">
        <v>4402171.1500000004</v>
      </c>
      <c r="M389" s="422">
        <v>880434.22</v>
      </c>
      <c r="N389" s="422">
        <v>463106.27</v>
      </c>
      <c r="O389" s="422">
        <v>204557.61</v>
      </c>
      <c r="P389" s="422">
        <v>158043.76999999999</v>
      </c>
      <c r="Q389" s="422">
        <v>276227.86</v>
      </c>
      <c r="R389" s="422">
        <v>107641.65</v>
      </c>
      <c r="S389" s="422">
        <v>180777.96</v>
      </c>
      <c r="T389" s="422">
        <v>235136.58</v>
      </c>
      <c r="U389" s="422">
        <v>135583.47</v>
      </c>
      <c r="V389" s="422">
        <v>344723.31</v>
      </c>
      <c r="W389" s="422">
        <v>298466.34000000003</v>
      </c>
      <c r="X389" s="422">
        <v>216924.58</v>
      </c>
      <c r="Y389" s="422">
        <v>7903794.7699999996</v>
      </c>
      <c r="Z389" s="422">
        <v>108225</v>
      </c>
      <c r="AA389" s="422">
        <v>152312.5</v>
      </c>
      <c r="AB389" s="422">
        <v>415508.5</v>
      </c>
      <c r="AC389" s="422">
        <v>41429</v>
      </c>
      <c r="AD389" s="422">
        <v>347881.75</v>
      </c>
      <c r="AE389" s="422">
        <v>234554.5</v>
      </c>
      <c r="AF389" s="422">
        <v>1928885.5</v>
      </c>
      <c r="AG389" s="422">
        <v>1306232</v>
      </c>
      <c r="AH389" s="422">
        <v>3360245.7059999998</v>
      </c>
      <c r="AI389" s="422">
        <v>7895274.4560000002</v>
      </c>
      <c r="AJ389" s="422">
        <v>1308498.4099999999</v>
      </c>
      <c r="AK389" s="422">
        <v>6586776.0460000001</v>
      </c>
      <c r="AL389" s="422">
        <v>7946423.6560000004</v>
      </c>
      <c r="AM389" s="422">
        <v>223037.11</v>
      </c>
      <c r="AN389" s="422">
        <v>223037.11</v>
      </c>
      <c r="AO389" s="422">
        <v>232664.61</v>
      </c>
      <c r="AP389" s="422">
        <v>232664.61</v>
      </c>
      <c r="AQ389" s="422">
        <v>99484.18</v>
      </c>
      <c r="AR389" s="422">
        <v>99484.18</v>
      </c>
      <c r="AS389" s="422">
        <v>103495.63</v>
      </c>
      <c r="AT389" s="422">
        <v>103495.63</v>
      </c>
      <c r="AU389" s="422">
        <v>124355.22</v>
      </c>
      <c r="AV389" s="422">
        <v>693180.09</v>
      </c>
      <c r="AW389" s="422">
        <v>289244.74</v>
      </c>
      <c r="AX389" s="422">
        <v>109117.19</v>
      </c>
      <c r="AY389" s="422">
        <v>2533260.2999999998</v>
      </c>
      <c r="AZ389" s="422">
        <v>18383478.850000001</v>
      </c>
      <c r="BA389" s="422">
        <v>614272.5</v>
      </c>
      <c r="BB389" s="422">
        <v>83564.429999999993</v>
      </c>
      <c r="BC389" s="422">
        <v>518053.69</v>
      </c>
    </row>
    <row r="390" spans="1:55">
      <c r="A390" s="425" t="s">
        <v>2182</v>
      </c>
      <c r="B390" s="425" t="s">
        <v>6397</v>
      </c>
      <c r="C390">
        <v>888.75</v>
      </c>
      <c r="D390" s="422">
        <v>12828432.6</v>
      </c>
      <c r="E390" s="422">
        <v>14886217.1</v>
      </c>
      <c r="F390" s="423">
        <v>1.1604081000511299</v>
      </c>
      <c r="G390">
        <v>4</v>
      </c>
      <c r="H390" s="422">
        <v>859.55</v>
      </c>
      <c r="I390" s="422">
        <v>601778.46</v>
      </c>
      <c r="J390" s="422">
        <v>602638.01</v>
      </c>
      <c r="K390" s="424">
        <v>1.0390900000000001</v>
      </c>
      <c r="L390" s="422">
        <v>3095739.98</v>
      </c>
      <c r="M390" s="422">
        <v>619147.99</v>
      </c>
      <c r="N390" s="422">
        <v>336873.69</v>
      </c>
      <c r="O390" s="422">
        <v>149806.13</v>
      </c>
      <c r="P390" s="422">
        <v>108152.43</v>
      </c>
      <c r="Q390" s="422">
        <v>203155.95</v>
      </c>
      <c r="R390" s="422">
        <v>78892.63</v>
      </c>
      <c r="S390" s="422">
        <v>132235.73000000001</v>
      </c>
      <c r="T390" s="422">
        <v>172200.39</v>
      </c>
      <c r="U390" s="422">
        <v>99093.1</v>
      </c>
      <c r="V390" s="422">
        <v>252455.36</v>
      </c>
      <c r="W390" s="422">
        <v>218579.43</v>
      </c>
      <c r="X390" s="422">
        <v>158676.31</v>
      </c>
      <c r="Y390" s="422">
        <v>5625009.1200000001</v>
      </c>
      <c r="Z390" s="422">
        <v>78975</v>
      </c>
      <c r="AA390" s="422">
        <v>111093.75</v>
      </c>
      <c r="AB390" s="422">
        <v>303063.75</v>
      </c>
      <c r="AC390" s="422">
        <v>30217.5</v>
      </c>
      <c r="AD390" s="422">
        <v>253738.12</v>
      </c>
      <c r="AE390" s="422">
        <v>172597.5</v>
      </c>
      <c r="AF390" s="422">
        <v>1406891.25</v>
      </c>
      <c r="AG390" s="422">
        <v>952740</v>
      </c>
      <c r="AH390" s="422">
        <v>2322179.1765000001</v>
      </c>
      <c r="AI390" s="422">
        <v>5631496.0465000002</v>
      </c>
      <c r="AJ390" s="422">
        <v>954393.07</v>
      </c>
      <c r="AK390" s="422">
        <v>4677102.9764999999</v>
      </c>
      <c r="AL390" s="422">
        <v>5668803.2664999999</v>
      </c>
      <c r="AM390" s="422">
        <v>94670.43</v>
      </c>
      <c r="AN390" s="422">
        <v>94670.43</v>
      </c>
      <c r="AO390" s="422">
        <v>98681.88</v>
      </c>
      <c r="AP390" s="422">
        <v>98681.88</v>
      </c>
      <c r="AQ390" s="422">
        <v>65787.92</v>
      </c>
      <c r="AR390" s="422">
        <v>65787.92</v>
      </c>
      <c r="AS390" s="422">
        <v>68997.09</v>
      </c>
      <c r="AT390" s="422">
        <v>68997.09</v>
      </c>
      <c r="AU390" s="422">
        <v>82636.05</v>
      </c>
      <c r="AV390" s="422">
        <v>505443.82</v>
      </c>
      <c r="AW390" s="422">
        <v>210907.63</v>
      </c>
      <c r="AX390" s="422">
        <v>79357.960000000006</v>
      </c>
      <c r="AY390" s="422">
        <v>1534620.1</v>
      </c>
      <c r="AZ390" s="422">
        <v>12828432.6</v>
      </c>
      <c r="BA390" s="422">
        <v>107984.71</v>
      </c>
      <c r="BB390" s="422">
        <v>10329.69</v>
      </c>
      <c r="BC390" s="422">
        <v>301140.71999999997</v>
      </c>
    </row>
    <row r="391" spans="1:55">
      <c r="A391" s="425" t="s">
        <v>1715</v>
      </c>
      <c r="B391" s="425" t="s">
        <v>6398</v>
      </c>
      <c r="C391">
        <v>726.46</v>
      </c>
      <c r="D391" s="422">
        <v>10761576.5</v>
      </c>
      <c r="E391" s="422">
        <v>10795152.41</v>
      </c>
      <c r="F391" s="423">
        <v>1.00311998060879</v>
      </c>
      <c r="G391">
        <v>4</v>
      </c>
      <c r="H391" s="422">
        <v>721.06</v>
      </c>
      <c r="I391" s="422">
        <v>625118.04</v>
      </c>
      <c r="J391" s="422">
        <v>625839.1</v>
      </c>
      <c r="K391" s="424">
        <v>1.0390900000000001</v>
      </c>
      <c r="L391" s="422">
        <v>2594611.84</v>
      </c>
      <c r="M391" s="422">
        <v>518922.36</v>
      </c>
      <c r="N391" s="422">
        <v>275278.27</v>
      </c>
      <c r="O391" s="422">
        <v>121669.95</v>
      </c>
      <c r="P391" s="422">
        <v>91907.89</v>
      </c>
      <c r="Q391" s="422">
        <v>163809.54</v>
      </c>
      <c r="R391" s="422">
        <v>64183.839999999997</v>
      </c>
      <c r="S391" s="422">
        <v>107462.45</v>
      </c>
      <c r="T391" s="422">
        <v>139858.18</v>
      </c>
      <c r="U391" s="422">
        <v>80680.53</v>
      </c>
      <c r="V391" s="422">
        <v>205039.88</v>
      </c>
      <c r="W391" s="422">
        <v>177526.44</v>
      </c>
      <c r="X391" s="422">
        <v>128949.61</v>
      </c>
      <c r="Y391" s="422">
        <v>4669900.78</v>
      </c>
      <c r="Z391" s="422">
        <v>64766.7</v>
      </c>
      <c r="AA391" s="422">
        <v>90807.5</v>
      </c>
      <c r="AB391" s="422">
        <v>247722.86</v>
      </c>
      <c r="AC391" s="422">
        <v>24699.64</v>
      </c>
      <c r="AD391" s="422">
        <v>207404.33</v>
      </c>
      <c r="AE391" s="422">
        <v>139312.43</v>
      </c>
      <c r="AF391" s="422">
        <v>1149986.18</v>
      </c>
      <c r="AG391" s="422">
        <v>778765.12</v>
      </c>
      <c r="AH391" s="422">
        <v>1959462.0646800001</v>
      </c>
      <c r="AI391" s="422">
        <v>4662926.8246799996</v>
      </c>
      <c r="AJ391" s="422">
        <v>780116.33</v>
      </c>
      <c r="AK391" s="422">
        <v>3882810.49468</v>
      </c>
      <c r="AL391" s="422">
        <v>4693421.5646799998</v>
      </c>
      <c r="AM391" s="422">
        <v>109913.97</v>
      </c>
      <c r="AN391" s="422">
        <v>109913.97</v>
      </c>
      <c r="AO391" s="422">
        <v>113925.43</v>
      </c>
      <c r="AP391" s="422">
        <v>113925.43</v>
      </c>
      <c r="AQ391" s="422">
        <v>56160.42</v>
      </c>
      <c r="AR391" s="422">
        <v>56160.42</v>
      </c>
      <c r="AS391" s="422">
        <v>58567.29</v>
      </c>
      <c r="AT391" s="422">
        <v>58567.29</v>
      </c>
      <c r="AU391" s="422">
        <v>70601.67</v>
      </c>
      <c r="AV391" s="422">
        <v>413180.26</v>
      </c>
      <c r="AW391" s="422">
        <v>172408.61</v>
      </c>
      <c r="AX391" s="422">
        <v>64929.24</v>
      </c>
      <c r="AY391" s="422">
        <v>1398254</v>
      </c>
      <c r="AZ391" s="422">
        <v>10761576.5</v>
      </c>
      <c r="BA391" s="422">
        <v>96214.62</v>
      </c>
      <c r="BB391" s="422">
        <v>4150.47</v>
      </c>
      <c r="BC391" s="422">
        <v>224358.8</v>
      </c>
    </row>
    <row r="392" spans="1:55">
      <c r="A392" s="425" t="s">
        <v>1732</v>
      </c>
      <c r="B392" s="425" t="s">
        <v>6399</v>
      </c>
      <c r="C392">
        <v>1104.56</v>
      </c>
      <c r="D392" s="422">
        <v>15537840.289999999</v>
      </c>
      <c r="E392" s="422">
        <v>16210496.23</v>
      </c>
      <c r="F392" s="423">
        <v>1.0432914695636899</v>
      </c>
      <c r="G392">
        <v>4</v>
      </c>
      <c r="H392" s="422">
        <v>1041.0899999999999</v>
      </c>
      <c r="I392" s="422">
        <v>778900.94</v>
      </c>
      <c r="J392" s="422">
        <v>779942.03</v>
      </c>
      <c r="K392" s="424">
        <v>1.0390900000000001</v>
      </c>
      <c r="L392" s="422">
        <v>3850093.71</v>
      </c>
      <c r="M392" s="422">
        <v>770018.73</v>
      </c>
      <c r="N392" s="422">
        <v>419761.35</v>
      </c>
      <c r="O392" s="422">
        <v>185546.68</v>
      </c>
      <c r="P392" s="422">
        <v>129968.72</v>
      </c>
      <c r="Q392" s="422">
        <v>248123.28</v>
      </c>
      <c r="R392" s="422">
        <v>97612.92</v>
      </c>
      <c r="S392" s="422">
        <v>163704.49</v>
      </c>
      <c r="T392" s="422">
        <v>213283.73</v>
      </c>
      <c r="U392" s="422">
        <v>122862.06</v>
      </c>
      <c r="V392" s="422">
        <v>312685.83</v>
      </c>
      <c r="W392" s="422">
        <v>270727.83</v>
      </c>
      <c r="X392" s="422">
        <v>196437.26</v>
      </c>
      <c r="Y392" s="422">
        <v>6980826.5899999999</v>
      </c>
      <c r="Z392" s="422">
        <v>98413.2</v>
      </c>
      <c r="AA392" s="422">
        <v>138070</v>
      </c>
      <c r="AB392" s="422">
        <v>376654.96</v>
      </c>
      <c r="AC392" s="422">
        <v>37555.040000000001</v>
      </c>
      <c r="AD392" s="422">
        <v>315351.87</v>
      </c>
      <c r="AE392" s="422">
        <v>211018.12</v>
      </c>
      <c r="AF392" s="422">
        <v>1748518.48</v>
      </c>
      <c r="AG392" s="422">
        <v>1184088.32</v>
      </c>
      <c r="AH392" s="422">
        <v>2796901.8634799998</v>
      </c>
      <c r="AI392" s="422">
        <v>6906571.85348</v>
      </c>
      <c r="AJ392" s="422">
        <v>1186142.8</v>
      </c>
      <c r="AK392" s="422">
        <v>5720429.0534800002</v>
      </c>
      <c r="AL392" s="422">
        <v>6952938.1734800003</v>
      </c>
      <c r="AM392" s="422">
        <v>97077.3</v>
      </c>
      <c r="AN392" s="422">
        <v>97077.3</v>
      </c>
      <c r="AO392" s="422">
        <v>101088.76</v>
      </c>
      <c r="AP392" s="422">
        <v>101088.76</v>
      </c>
      <c r="AQ392" s="422">
        <v>40916.879999999997</v>
      </c>
      <c r="AR392" s="422">
        <v>40916.879999999997</v>
      </c>
      <c r="AS392" s="422">
        <v>42521.46</v>
      </c>
      <c r="AT392" s="422">
        <v>42521.46</v>
      </c>
      <c r="AU392" s="422">
        <v>51346.67</v>
      </c>
      <c r="AV392" s="422">
        <v>628194.46</v>
      </c>
      <c r="AW392" s="422">
        <v>262128.05</v>
      </c>
      <c r="AX392" s="422">
        <v>99197.45</v>
      </c>
      <c r="AY392" s="422">
        <v>1604075.43</v>
      </c>
      <c r="AZ392" s="422">
        <v>15537840.289999999</v>
      </c>
      <c r="BA392" s="422">
        <v>94791.81</v>
      </c>
      <c r="BB392" s="422">
        <v>7612.02</v>
      </c>
      <c r="BC392" s="422">
        <v>342120.05</v>
      </c>
    </row>
    <row r="393" spans="1:55">
      <c r="A393" s="425" t="s">
        <v>3490</v>
      </c>
      <c r="B393" s="425" t="s">
        <v>6400</v>
      </c>
      <c r="C393">
        <v>2833.75</v>
      </c>
      <c r="D393" s="422">
        <v>44345120.460000001</v>
      </c>
      <c r="E393" s="422">
        <v>39878932.630000003</v>
      </c>
      <c r="F393" s="423">
        <v>0.89928569854650497</v>
      </c>
      <c r="G393">
        <v>2</v>
      </c>
      <c r="H393" s="422">
        <v>71954.3</v>
      </c>
      <c r="I393" s="422">
        <v>4623961</v>
      </c>
      <c r="J393" s="422">
        <v>4695915.3</v>
      </c>
      <c r="K393" s="424">
        <v>1.0390900000000001</v>
      </c>
      <c r="L393" s="422">
        <v>10391374.810000001</v>
      </c>
      <c r="M393" s="422">
        <v>2078274.96</v>
      </c>
      <c r="N393" s="422">
        <v>1076779.1200000001</v>
      </c>
      <c r="O393" s="422">
        <v>478315.02</v>
      </c>
      <c r="P393" s="422">
        <v>386688.84</v>
      </c>
      <c r="Q393" s="422">
        <v>631951.53</v>
      </c>
      <c r="R393" s="422">
        <v>252055.29</v>
      </c>
      <c r="S393" s="422">
        <v>421480.48</v>
      </c>
      <c r="T393" s="422">
        <v>549817.5</v>
      </c>
      <c r="U393" s="422">
        <v>316026.67</v>
      </c>
      <c r="V393" s="422">
        <v>806063.06</v>
      </c>
      <c r="W393" s="422">
        <v>697900.84</v>
      </c>
      <c r="X393" s="422">
        <v>505755.65</v>
      </c>
      <c r="Y393" s="422">
        <v>18592483.77</v>
      </c>
      <c r="Z393" s="422">
        <v>251415</v>
      </c>
      <c r="AA393" s="422">
        <v>354218.75</v>
      </c>
      <c r="AB393" s="422">
        <v>966308.75</v>
      </c>
      <c r="AC393" s="422">
        <v>96347.5</v>
      </c>
      <c r="AD393" s="422">
        <v>809035.62</v>
      </c>
      <c r="AE393" s="422">
        <v>533145.5</v>
      </c>
      <c r="AF393" s="422">
        <v>4485826.25</v>
      </c>
      <c r="AG393" s="422">
        <v>3037780</v>
      </c>
      <c r="AH393" s="422">
        <v>8169892.6184999999</v>
      </c>
      <c r="AI393" s="422">
        <v>18703969.988499999</v>
      </c>
      <c r="AJ393" s="422">
        <v>3043050.77</v>
      </c>
      <c r="AK393" s="422">
        <v>15660919.218499999</v>
      </c>
      <c r="AL393" s="422">
        <v>18822922.838500001</v>
      </c>
      <c r="AM393" s="422">
        <v>572034.03</v>
      </c>
      <c r="AN393" s="422">
        <v>572034.03</v>
      </c>
      <c r="AO393" s="422">
        <v>596102.79</v>
      </c>
      <c r="AP393" s="422">
        <v>596102.79</v>
      </c>
      <c r="AQ393" s="422">
        <v>385100.05</v>
      </c>
      <c r="AR393" s="422">
        <v>385100.05</v>
      </c>
      <c r="AS393" s="422">
        <v>401145.88</v>
      </c>
      <c r="AT393" s="422">
        <v>401145.88</v>
      </c>
      <c r="AU393" s="422">
        <v>481375.06</v>
      </c>
      <c r="AV393" s="422">
        <v>1611804.18</v>
      </c>
      <c r="AW393" s="422">
        <v>672560.99</v>
      </c>
      <c r="AX393" s="422">
        <v>255207.99</v>
      </c>
      <c r="AY393" s="422">
        <v>6929713.7199999997</v>
      </c>
      <c r="AZ393" s="422">
        <v>44345120.460000001</v>
      </c>
      <c r="BA393" s="422">
        <v>1723315.15</v>
      </c>
      <c r="BB393" s="422">
        <v>188606.05</v>
      </c>
      <c r="BC393" s="422">
        <v>1046368.98</v>
      </c>
    </row>
    <row r="394" spans="1:55">
      <c r="A394" s="425" t="s">
        <v>2284</v>
      </c>
      <c r="B394" s="425" t="s">
        <v>6401</v>
      </c>
      <c r="C394">
        <v>3808</v>
      </c>
      <c r="D394" s="422">
        <v>59922433.43</v>
      </c>
      <c r="E394" s="422">
        <v>92713944.459999993</v>
      </c>
      <c r="F394" s="423">
        <v>1.54723263313908</v>
      </c>
      <c r="G394">
        <v>4</v>
      </c>
      <c r="H394" s="422">
        <v>4015.04</v>
      </c>
      <c r="I394" s="422">
        <v>2819904.61</v>
      </c>
      <c r="J394" s="422">
        <v>2823919.65</v>
      </c>
      <c r="K394" s="424">
        <v>1.0390900000000001</v>
      </c>
      <c r="L394" s="422">
        <v>13890649.35</v>
      </c>
      <c r="M394" s="422">
        <v>4629753.42</v>
      </c>
      <c r="N394" s="422">
        <v>1676776.54</v>
      </c>
      <c r="O394" s="422">
        <v>558338.4</v>
      </c>
      <c r="P394" s="422">
        <v>442686.13</v>
      </c>
      <c r="Q394" s="422">
        <v>1421811.9</v>
      </c>
      <c r="R394" s="422">
        <v>338970.91</v>
      </c>
      <c r="S394" s="422">
        <v>637409.72</v>
      </c>
      <c r="T394" s="422">
        <v>554188.06999999995</v>
      </c>
      <c r="U394" s="422">
        <v>424828.22</v>
      </c>
      <c r="V394" s="422">
        <v>812470.56</v>
      </c>
      <c r="W394" s="422">
        <v>703448.55</v>
      </c>
      <c r="X394" s="422">
        <v>764860.01</v>
      </c>
      <c r="Y394" s="422">
        <v>26856191.780000001</v>
      </c>
      <c r="Z394" s="422">
        <v>342720</v>
      </c>
      <c r="AA394" s="422">
        <v>476000</v>
      </c>
      <c r="AB394" s="422">
        <v>1298528</v>
      </c>
      <c r="AC394" s="422">
        <v>129472</v>
      </c>
      <c r="AD394" s="422">
        <v>1087184</v>
      </c>
      <c r="AE394" s="422">
        <v>3788960</v>
      </c>
      <c r="AF394" s="422">
        <v>6028064</v>
      </c>
      <c r="AG394" s="422">
        <v>4082176</v>
      </c>
      <c r="AH394" s="422">
        <v>10380759.062999999</v>
      </c>
      <c r="AI394" s="422">
        <v>27613863.063000001</v>
      </c>
      <c r="AJ394" s="422">
        <v>4089258.88</v>
      </c>
      <c r="AK394" s="422">
        <v>23524604.182999998</v>
      </c>
      <c r="AL394" s="422">
        <v>27773712.182999998</v>
      </c>
      <c r="AM394" s="422">
        <v>347392.34</v>
      </c>
      <c r="AN394" s="422">
        <v>347392.34</v>
      </c>
      <c r="AO394" s="422">
        <v>361833.59</v>
      </c>
      <c r="AP394" s="422">
        <v>361833.59</v>
      </c>
      <c r="AQ394" s="422">
        <v>86647.51</v>
      </c>
      <c r="AR394" s="422">
        <v>86647.51</v>
      </c>
      <c r="AS394" s="422">
        <v>89856.67</v>
      </c>
      <c r="AT394" s="422">
        <v>89856.67</v>
      </c>
      <c r="AU394" s="422">
        <v>108309.39</v>
      </c>
      <c r="AV394" s="422">
        <v>2166187.7999999998</v>
      </c>
      <c r="AW394" s="422">
        <v>903889.84</v>
      </c>
      <c r="AX394" s="422">
        <v>342682.11</v>
      </c>
      <c r="AY394" s="422">
        <v>5292529.3600000003</v>
      </c>
      <c r="AZ394" s="422">
        <v>59922433.43</v>
      </c>
      <c r="BA394" s="422">
        <v>246787.54</v>
      </c>
      <c r="BB394" s="422">
        <v>13072.25</v>
      </c>
      <c r="BC394" s="422">
        <v>1516601.72</v>
      </c>
    </row>
    <row r="395" spans="1:55">
      <c r="A395" s="425" t="s">
        <v>2170</v>
      </c>
      <c r="B395" s="425" t="s">
        <v>6402</v>
      </c>
      <c r="C395">
        <v>7737</v>
      </c>
      <c r="D395" s="422">
        <v>129415520.06</v>
      </c>
      <c r="E395" s="422">
        <v>123099332.38</v>
      </c>
      <c r="F395" s="423">
        <v>0.951194511469168</v>
      </c>
      <c r="G395">
        <v>3</v>
      </c>
      <c r="H395" s="422">
        <v>169433.76</v>
      </c>
      <c r="I395" s="422">
        <v>8521463.7200000007</v>
      </c>
      <c r="J395" s="422">
        <v>8690897.4800000004</v>
      </c>
      <c r="K395" s="424">
        <v>1.0390900000000001</v>
      </c>
      <c r="L395" s="422">
        <v>29261688.079999998</v>
      </c>
      <c r="M395" s="422">
        <v>9752920.6300000008</v>
      </c>
      <c r="N395" s="422">
        <v>3406392.67</v>
      </c>
      <c r="O395" s="422">
        <v>1135170.67</v>
      </c>
      <c r="P395" s="422">
        <v>987405.53</v>
      </c>
      <c r="Q395" s="422">
        <v>2888434.7</v>
      </c>
      <c r="R395" s="422">
        <v>689307.71</v>
      </c>
      <c r="S395" s="422">
        <v>1294905.8899999999</v>
      </c>
      <c r="T395" s="422">
        <v>1126732.53</v>
      </c>
      <c r="U395" s="422">
        <v>863382.18</v>
      </c>
      <c r="V395" s="422">
        <v>1651852.6</v>
      </c>
      <c r="W395" s="422">
        <v>1430197.44</v>
      </c>
      <c r="X395" s="422">
        <v>1553822.76</v>
      </c>
      <c r="Y395" s="422">
        <v>56042213.390000001</v>
      </c>
      <c r="Z395" s="422">
        <v>696330</v>
      </c>
      <c r="AA395" s="422">
        <v>967125</v>
      </c>
      <c r="AB395" s="422">
        <v>2638317</v>
      </c>
      <c r="AC395" s="422">
        <v>263058</v>
      </c>
      <c r="AD395" s="422">
        <v>2208913.5</v>
      </c>
      <c r="AE395" s="422">
        <v>7698315</v>
      </c>
      <c r="AF395" s="422">
        <v>12247671</v>
      </c>
      <c r="AG395" s="422">
        <v>8294064</v>
      </c>
      <c r="AH395" s="422">
        <v>22789232.055</v>
      </c>
      <c r="AI395" s="422">
        <v>57803025.555</v>
      </c>
      <c r="AJ395" s="422">
        <v>8308454.8200000003</v>
      </c>
      <c r="AK395" s="422">
        <v>49494570.734999999</v>
      </c>
      <c r="AL395" s="422">
        <v>58127803.045000002</v>
      </c>
      <c r="AM395" s="422">
        <v>1462577.91</v>
      </c>
      <c r="AN395" s="422">
        <v>1462577.91</v>
      </c>
      <c r="AO395" s="422">
        <v>1523552.09</v>
      </c>
      <c r="AP395" s="422">
        <v>1523552.09</v>
      </c>
      <c r="AQ395" s="422">
        <v>438051.31</v>
      </c>
      <c r="AR395" s="422">
        <v>438051.31</v>
      </c>
      <c r="AS395" s="422">
        <v>456504.02</v>
      </c>
      <c r="AT395" s="422">
        <v>456504.02</v>
      </c>
      <c r="AU395" s="422">
        <v>547965.28</v>
      </c>
      <c r="AV395" s="422">
        <v>4402174.99</v>
      </c>
      <c r="AW395" s="422">
        <v>1836905.02</v>
      </c>
      <c r="AX395" s="422">
        <v>697087.56</v>
      </c>
      <c r="AY395" s="422">
        <v>15245503.51</v>
      </c>
      <c r="AZ395" s="422">
        <v>129415520.06</v>
      </c>
      <c r="BA395" s="422">
        <v>1833635.83</v>
      </c>
      <c r="BB395" s="422">
        <v>98778.28</v>
      </c>
      <c r="BC395" s="422">
        <v>2302816.11</v>
      </c>
    </row>
    <row r="396" spans="1:55">
      <c r="A396" s="425" t="s">
        <v>1954</v>
      </c>
      <c r="B396" s="425" t="s">
        <v>6403</v>
      </c>
      <c r="C396">
        <v>3803.48</v>
      </c>
      <c r="D396" s="422">
        <v>69400464.670000002</v>
      </c>
      <c r="E396" s="422">
        <v>59405081.259999998</v>
      </c>
      <c r="F396" s="423">
        <v>0.85597526677194202</v>
      </c>
      <c r="G396">
        <v>2</v>
      </c>
      <c r="H396" s="422">
        <v>96577.59</v>
      </c>
      <c r="I396" s="422">
        <v>5840530.1399999997</v>
      </c>
      <c r="J396" s="422">
        <v>5937107.7300000004</v>
      </c>
      <c r="K396" s="424">
        <v>1.0390900000000001</v>
      </c>
      <c r="L396" s="422">
        <v>14757218.74</v>
      </c>
      <c r="M396" s="422">
        <v>4918580.99</v>
      </c>
      <c r="N396" s="422">
        <v>1674134.56</v>
      </c>
      <c r="O396" s="422">
        <v>557457.74</v>
      </c>
      <c r="P396" s="422">
        <v>539524.72</v>
      </c>
      <c r="Q396" s="422">
        <v>1419944.78</v>
      </c>
      <c r="R396" s="422">
        <v>338970.91</v>
      </c>
      <c r="S396" s="422">
        <v>636405.4</v>
      </c>
      <c r="T396" s="422">
        <v>553313.94999999995</v>
      </c>
      <c r="U396" s="422">
        <v>424158.67</v>
      </c>
      <c r="V396" s="422">
        <v>811189.06</v>
      </c>
      <c r="W396" s="422">
        <v>702339.01</v>
      </c>
      <c r="X396" s="422">
        <v>763654.88</v>
      </c>
      <c r="Y396" s="422">
        <v>28096893.41</v>
      </c>
      <c r="Z396" s="422">
        <v>342313.2</v>
      </c>
      <c r="AA396" s="422">
        <v>475435</v>
      </c>
      <c r="AB396" s="422">
        <v>1296986.68</v>
      </c>
      <c r="AC396" s="422">
        <v>129318.32</v>
      </c>
      <c r="AD396" s="422">
        <v>2171787.08</v>
      </c>
      <c r="AE396" s="422">
        <v>3784462.6</v>
      </c>
      <c r="AF396" s="422">
        <v>6020908.8399999999</v>
      </c>
      <c r="AG396" s="422">
        <v>4077330.56</v>
      </c>
      <c r="AH396" s="422">
        <v>12242672.86884</v>
      </c>
      <c r="AI396" s="422">
        <v>30541215.148839999</v>
      </c>
      <c r="AJ396" s="422">
        <v>4084405.03</v>
      </c>
      <c r="AK396" s="422">
        <v>26456810.118840002</v>
      </c>
      <c r="AL396" s="422">
        <v>30700874.53884</v>
      </c>
      <c r="AM396" s="422">
        <v>990028.05</v>
      </c>
      <c r="AN396" s="422">
        <v>990028.05</v>
      </c>
      <c r="AO396" s="422">
        <v>1031747.22</v>
      </c>
      <c r="AP396" s="422">
        <v>1031747.22</v>
      </c>
      <c r="AQ396" s="422">
        <v>590486.75</v>
      </c>
      <c r="AR396" s="422">
        <v>590486.75</v>
      </c>
      <c r="AS396" s="422">
        <v>615357.79</v>
      </c>
      <c r="AT396" s="422">
        <v>615357.79</v>
      </c>
      <c r="AU396" s="422">
        <v>738108.43</v>
      </c>
      <c r="AV396" s="422">
        <v>2163780.9300000002</v>
      </c>
      <c r="AW396" s="422">
        <v>902885.52</v>
      </c>
      <c r="AX396" s="422">
        <v>342682.11</v>
      </c>
      <c r="AY396" s="422">
        <v>10602696.609999999</v>
      </c>
      <c r="AZ396" s="422">
        <v>69400464.670000002</v>
      </c>
      <c r="BA396" s="422">
        <v>2063169.48</v>
      </c>
      <c r="BB396" s="422">
        <v>161448.69</v>
      </c>
      <c r="BC396" s="422">
        <v>1322908.72</v>
      </c>
    </row>
    <row r="397" spans="1:55">
      <c r="A397" s="425" t="s">
        <v>1728</v>
      </c>
      <c r="B397" s="425" t="s">
        <v>6404</v>
      </c>
      <c r="C397">
        <v>2163.71</v>
      </c>
      <c r="D397" s="422">
        <v>31393374.969999999</v>
      </c>
      <c r="E397" s="422">
        <v>32635535.850000001</v>
      </c>
      <c r="F397" s="423">
        <v>1.0395676119941599</v>
      </c>
      <c r="G397">
        <v>4</v>
      </c>
      <c r="H397" s="422">
        <v>2103.48</v>
      </c>
      <c r="I397" s="422">
        <v>1649044.93</v>
      </c>
      <c r="J397" s="422">
        <v>1651148.41</v>
      </c>
      <c r="K397" s="424">
        <v>1.0390900000000001</v>
      </c>
      <c r="L397" s="422">
        <v>7589924.0300000003</v>
      </c>
      <c r="M397" s="422">
        <v>1517984.8</v>
      </c>
      <c r="N397" s="422">
        <v>822032.65</v>
      </c>
      <c r="O397" s="422">
        <v>365009.87</v>
      </c>
      <c r="P397" s="422">
        <v>265595.46999999997</v>
      </c>
      <c r="Q397" s="422">
        <v>486610.7</v>
      </c>
      <c r="R397" s="422">
        <v>191882.94</v>
      </c>
      <c r="S397" s="422">
        <v>321717.82</v>
      </c>
      <c r="T397" s="422">
        <v>419574.56</v>
      </c>
      <c r="U397" s="422">
        <v>241037.29</v>
      </c>
      <c r="V397" s="422">
        <v>615119.66</v>
      </c>
      <c r="W397" s="422">
        <v>532579.34</v>
      </c>
      <c r="X397" s="422">
        <v>386045.41</v>
      </c>
      <c r="Y397" s="422">
        <v>13755114.539999999</v>
      </c>
      <c r="Z397" s="422">
        <v>192064.5</v>
      </c>
      <c r="AA397" s="422">
        <v>270463.75</v>
      </c>
      <c r="AB397" s="422">
        <v>737825.11</v>
      </c>
      <c r="AC397" s="422">
        <v>73566.14</v>
      </c>
      <c r="AD397" s="422">
        <v>617739.19999999995</v>
      </c>
      <c r="AE397" s="422">
        <v>411531.81</v>
      </c>
      <c r="AF397" s="422">
        <v>3425152.93</v>
      </c>
      <c r="AG397" s="422">
        <v>2319497.12</v>
      </c>
      <c r="AH397" s="422">
        <v>5691206.8411800005</v>
      </c>
      <c r="AI397" s="422">
        <v>13739047.401179999</v>
      </c>
      <c r="AJ397" s="422">
        <v>2323521.62</v>
      </c>
      <c r="AK397" s="422">
        <v>11415525.78118</v>
      </c>
      <c r="AL397" s="422">
        <v>13829873.86118</v>
      </c>
      <c r="AM397" s="422">
        <v>243896.7</v>
      </c>
      <c r="AN397" s="422">
        <v>243896.7</v>
      </c>
      <c r="AO397" s="422">
        <v>253524.2</v>
      </c>
      <c r="AP397" s="422">
        <v>253524.2</v>
      </c>
      <c r="AQ397" s="422">
        <v>163667.51999999999</v>
      </c>
      <c r="AR397" s="422">
        <v>163667.51999999999</v>
      </c>
      <c r="AS397" s="422">
        <v>170888.14</v>
      </c>
      <c r="AT397" s="422">
        <v>170888.14</v>
      </c>
      <c r="AU397" s="422">
        <v>205386.69</v>
      </c>
      <c r="AV397" s="422">
        <v>1230715.5900000001</v>
      </c>
      <c r="AW397" s="422">
        <v>513543.34</v>
      </c>
      <c r="AX397" s="422">
        <v>194787.72</v>
      </c>
      <c r="AY397" s="422">
        <v>3808386.46</v>
      </c>
      <c r="AZ397" s="422">
        <v>31393374.969999999</v>
      </c>
      <c r="BA397" s="422">
        <v>187653.6</v>
      </c>
      <c r="BB397" s="422">
        <v>53837.2</v>
      </c>
      <c r="BC397" s="422">
        <v>575269.56000000006</v>
      </c>
    </row>
    <row r="398" spans="1:55">
      <c r="A398" s="425" t="s">
        <v>1730</v>
      </c>
      <c r="B398" s="425" t="s">
        <v>6405</v>
      </c>
      <c r="C398">
        <v>3172.5</v>
      </c>
      <c r="D398" s="422">
        <v>50450522.539999999</v>
      </c>
      <c r="E398" s="422">
        <v>60870123.100000001</v>
      </c>
      <c r="F398" s="423">
        <v>1.2065310731269201</v>
      </c>
      <c r="G398">
        <v>4</v>
      </c>
      <c r="H398" s="422">
        <v>3380.39</v>
      </c>
      <c r="I398" s="422">
        <v>3924159.96</v>
      </c>
      <c r="J398" s="422">
        <v>3927540.35</v>
      </c>
      <c r="K398" s="424">
        <v>1.0390900000000001</v>
      </c>
      <c r="L398" s="422">
        <v>11419485.949999999</v>
      </c>
      <c r="M398" s="422">
        <v>2283897.1800000002</v>
      </c>
      <c r="N398" s="422">
        <v>1206053.45</v>
      </c>
      <c r="O398" s="422">
        <v>535347.81000000006</v>
      </c>
      <c r="P398" s="422">
        <v>441050.02</v>
      </c>
      <c r="Q398" s="422">
        <v>721083.19</v>
      </c>
      <c r="R398" s="422">
        <v>282141.46000000002</v>
      </c>
      <c r="S398" s="422">
        <v>471696.58</v>
      </c>
      <c r="T398" s="422">
        <v>615376.03</v>
      </c>
      <c r="U398" s="422">
        <v>353521.36</v>
      </c>
      <c r="V398" s="422">
        <v>902175.51</v>
      </c>
      <c r="W398" s="422">
        <v>781116.37</v>
      </c>
      <c r="X398" s="422">
        <v>566012.48</v>
      </c>
      <c r="Y398" s="422">
        <v>20578957.390000001</v>
      </c>
      <c r="Z398" s="422">
        <v>282060</v>
      </c>
      <c r="AA398" s="422">
        <v>396562.5</v>
      </c>
      <c r="AB398" s="422">
        <v>1081822.5</v>
      </c>
      <c r="AC398" s="422">
        <v>107865</v>
      </c>
      <c r="AD398" s="422">
        <v>905748.75</v>
      </c>
      <c r="AE398" s="422">
        <v>612038</v>
      </c>
      <c r="AF398" s="422">
        <v>5022067.5</v>
      </c>
      <c r="AG398" s="422">
        <v>3400920</v>
      </c>
      <c r="AH398" s="422">
        <v>9321377.0069999993</v>
      </c>
      <c r="AI398" s="422">
        <v>21130461.256999999</v>
      </c>
      <c r="AJ398" s="422">
        <v>3406820.85</v>
      </c>
      <c r="AK398" s="422">
        <v>17723640.407000002</v>
      </c>
      <c r="AL398" s="422">
        <v>21263633.877</v>
      </c>
      <c r="AM398" s="422">
        <v>563208.81999999995</v>
      </c>
      <c r="AN398" s="422">
        <v>563208.81999999995</v>
      </c>
      <c r="AO398" s="422">
        <v>587277.57999999996</v>
      </c>
      <c r="AP398" s="422">
        <v>587277.57999999996</v>
      </c>
      <c r="AQ398" s="422">
        <v>649054.04</v>
      </c>
      <c r="AR398" s="422">
        <v>649054.04</v>
      </c>
      <c r="AS398" s="422">
        <v>676331.97</v>
      </c>
      <c r="AT398" s="422">
        <v>676331.97</v>
      </c>
      <c r="AU398" s="422">
        <v>811919.28</v>
      </c>
      <c r="AV398" s="422">
        <v>1805156.5</v>
      </c>
      <c r="AW398" s="422">
        <v>753241.53</v>
      </c>
      <c r="AX398" s="422">
        <v>285869.02</v>
      </c>
      <c r="AY398" s="422">
        <v>8607931.1500000004</v>
      </c>
      <c r="AZ398" s="422">
        <v>50450522.539999999</v>
      </c>
      <c r="BA398" s="422">
        <v>866145.05</v>
      </c>
      <c r="BB398" s="422">
        <v>132674.37</v>
      </c>
      <c r="BC398" s="422">
        <v>1379266.64</v>
      </c>
    </row>
    <row r="399" spans="1:55">
      <c r="A399" s="425" t="s">
        <v>1809</v>
      </c>
      <c r="B399" s="425" t="s">
        <v>6406</v>
      </c>
      <c r="C399">
        <v>2060.14</v>
      </c>
      <c r="D399" s="422">
        <v>39555008.340000004</v>
      </c>
      <c r="E399" s="422">
        <v>28134386.289999999</v>
      </c>
      <c r="F399" s="423">
        <v>0.71127241456169998</v>
      </c>
      <c r="G399">
        <v>1</v>
      </c>
      <c r="H399" s="422">
        <v>861834.72</v>
      </c>
      <c r="I399" s="422">
        <v>8750935.6099999994</v>
      </c>
      <c r="J399" s="422">
        <v>9612770.3300000001</v>
      </c>
      <c r="K399" s="424">
        <v>1.0390900000000001</v>
      </c>
      <c r="L399" s="422">
        <v>8144343.1900000004</v>
      </c>
      <c r="M399" s="422">
        <v>2714509.58</v>
      </c>
      <c r="N399" s="422">
        <v>907079.74</v>
      </c>
      <c r="O399" s="422">
        <v>302066.36</v>
      </c>
      <c r="P399" s="422">
        <v>314844.34999999998</v>
      </c>
      <c r="Q399" s="422">
        <v>769253.45</v>
      </c>
      <c r="R399" s="422">
        <v>183191.37</v>
      </c>
      <c r="S399" s="422">
        <v>344817.23</v>
      </c>
      <c r="T399" s="422">
        <v>299820.99</v>
      </c>
      <c r="U399" s="422">
        <v>229654.97</v>
      </c>
      <c r="V399" s="422">
        <v>439554.26</v>
      </c>
      <c r="W399" s="422">
        <v>380572.32</v>
      </c>
      <c r="X399" s="422">
        <v>413763.55</v>
      </c>
      <c r="Y399" s="422">
        <v>15443471.359999999</v>
      </c>
      <c r="Z399" s="422">
        <v>185412.6</v>
      </c>
      <c r="AA399" s="422">
        <v>257517.5</v>
      </c>
      <c r="AB399" s="422">
        <v>702507.74</v>
      </c>
      <c r="AC399" s="422">
        <v>70044.759999999995</v>
      </c>
      <c r="AD399" s="422">
        <v>1176339.94</v>
      </c>
      <c r="AE399" s="422">
        <v>2049839.3</v>
      </c>
      <c r="AF399" s="422">
        <v>3261201.62</v>
      </c>
      <c r="AG399" s="422">
        <v>2208470.08</v>
      </c>
      <c r="AH399" s="422">
        <v>7066246.2691200003</v>
      </c>
      <c r="AI399" s="422">
        <v>16977579.809119999</v>
      </c>
      <c r="AJ399" s="422">
        <v>2212301.94</v>
      </c>
      <c r="AK399" s="422">
        <v>14765277.86912</v>
      </c>
      <c r="AL399" s="422">
        <v>17064058.689119998</v>
      </c>
      <c r="AM399" s="422">
        <v>646647.17000000004</v>
      </c>
      <c r="AN399" s="422">
        <v>646647.17000000004</v>
      </c>
      <c r="AO399" s="422">
        <v>673925.09</v>
      </c>
      <c r="AP399" s="422">
        <v>673925.09</v>
      </c>
      <c r="AQ399" s="422">
        <v>479770.48</v>
      </c>
      <c r="AR399" s="422">
        <v>479770.48</v>
      </c>
      <c r="AS399" s="422">
        <v>499827.77</v>
      </c>
      <c r="AT399" s="422">
        <v>499827.77</v>
      </c>
      <c r="AU399" s="422">
        <v>600114.25</v>
      </c>
      <c r="AV399" s="422">
        <v>1172148.29</v>
      </c>
      <c r="AW399" s="422">
        <v>489104.83</v>
      </c>
      <c r="AX399" s="422">
        <v>185769.77</v>
      </c>
      <c r="AY399" s="422">
        <v>7047478.1600000001</v>
      </c>
      <c r="AZ399" s="422">
        <v>39555008.340000004</v>
      </c>
      <c r="BA399" s="422">
        <v>1948950.76</v>
      </c>
      <c r="BB399" s="422">
        <v>553981.98</v>
      </c>
      <c r="BC399" s="422">
        <v>1071020.68</v>
      </c>
    </row>
    <row r="400" spans="1:55">
      <c r="A400" s="425" t="s">
        <v>1811</v>
      </c>
      <c r="B400" s="425" t="s">
        <v>6407</v>
      </c>
      <c r="C400">
        <v>4685.66</v>
      </c>
      <c r="D400" s="422">
        <v>75569342.980000004</v>
      </c>
      <c r="E400" s="422">
        <v>90217545.599999994</v>
      </c>
      <c r="F400" s="423">
        <v>1.1938378983111799</v>
      </c>
      <c r="G400">
        <v>4</v>
      </c>
      <c r="H400" s="422">
        <v>5063.45</v>
      </c>
      <c r="I400" s="422">
        <v>4057200.15</v>
      </c>
      <c r="J400" s="422">
        <v>4062263.6</v>
      </c>
      <c r="K400" s="424">
        <v>1.0390900000000001</v>
      </c>
      <c r="L400" s="422">
        <v>17348120.300000001</v>
      </c>
      <c r="M400" s="422">
        <v>5782128.4900000002</v>
      </c>
      <c r="N400" s="422">
        <v>2062505.59</v>
      </c>
      <c r="O400" s="422">
        <v>686914.75</v>
      </c>
      <c r="P400" s="422">
        <v>565802.77</v>
      </c>
      <c r="Q400" s="422">
        <v>1749491.47</v>
      </c>
      <c r="R400" s="422">
        <v>417194.96</v>
      </c>
      <c r="S400" s="422">
        <v>784040.74</v>
      </c>
      <c r="T400" s="422">
        <v>681808.67</v>
      </c>
      <c r="U400" s="422">
        <v>522582.23</v>
      </c>
      <c r="V400" s="422">
        <v>999569.45</v>
      </c>
      <c r="W400" s="422">
        <v>865441.43</v>
      </c>
      <c r="X400" s="422">
        <v>940809.95</v>
      </c>
      <c r="Y400" s="422">
        <v>33406410.800000001</v>
      </c>
      <c r="Z400" s="422">
        <v>421709.4</v>
      </c>
      <c r="AA400" s="422">
        <v>585707.5</v>
      </c>
      <c r="AB400" s="422">
        <v>1597810.06</v>
      </c>
      <c r="AC400" s="422">
        <v>159312.44</v>
      </c>
      <c r="AD400" s="422">
        <v>1337755.93</v>
      </c>
      <c r="AE400" s="422">
        <v>4662231.7</v>
      </c>
      <c r="AF400" s="422">
        <v>7417399.7800000003</v>
      </c>
      <c r="AG400" s="422">
        <v>5023027.5199999996</v>
      </c>
      <c r="AH400" s="422">
        <v>13179919.661280001</v>
      </c>
      <c r="AI400" s="422">
        <v>34384873.991279997</v>
      </c>
      <c r="AJ400" s="422">
        <v>5031742.84</v>
      </c>
      <c r="AK400" s="422">
        <v>29353131.151280001</v>
      </c>
      <c r="AL400" s="422">
        <v>34581564.811279997</v>
      </c>
      <c r="AM400" s="422">
        <v>613753.21</v>
      </c>
      <c r="AN400" s="422">
        <v>613753.21</v>
      </c>
      <c r="AO400" s="422">
        <v>639426.54</v>
      </c>
      <c r="AP400" s="422">
        <v>639426.54</v>
      </c>
      <c r="AQ400" s="422">
        <v>163667.51999999999</v>
      </c>
      <c r="AR400" s="422">
        <v>163667.51999999999</v>
      </c>
      <c r="AS400" s="422">
        <v>170888.14</v>
      </c>
      <c r="AT400" s="422">
        <v>170888.14</v>
      </c>
      <c r="AU400" s="422">
        <v>205386.69</v>
      </c>
      <c r="AV400" s="422">
        <v>2666015.58</v>
      </c>
      <c r="AW400" s="422">
        <v>1112454.05</v>
      </c>
      <c r="AX400" s="422">
        <v>422040.07</v>
      </c>
      <c r="AY400" s="422">
        <v>7581367.21</v>
      </c>
      <c r="AZ400" s="422">
        <v>75569342.980000004</v>
      </c>
      <c r="BA400" s="422">
        <v>561378.87</v>
      </c>
      <c r="BB400" s="422">
        <v>29016.04</v>
      </c>
      <c r="BC400" s="422">
        <v>1670909.44</v>
      </c>
    </row>
    <row r="401" spans="1:55">
      <c r="A401" s="425" t="s">
        <v>2069</v>
      </c>
      <c r="B401" s="425" t="s">
        <v>6408</v>
      </c>
      <c r="C401">
        <v>1407.65</v>
      </c>
      <c r="D401" s="422">
        <v>26028909.489999998</v>
      </c>
      <c r="E401" s="422">
        <v>27703440.420000002</v>
      </c>
      <c r="F401" s="423">
        <v>1.0643335031244101</v>
      </c>
      <c r="G401">
        <v>4</v>
      </c>
      <c r="H401" s="422">
        <v>1744.04</v>
      </c>
      <c r="I401" s="422">
        <v>1853975.75</v>
      </c>
      <c r="J401" s="422">
        <v>1855719.79</v>
      </c>
      <c r="K401" s="424">
        <v>1.0390900000000001</v>
      </c>
      <c r="L401" s="422">
        <v>5537589.75</v>
      </c>
      <c r="M401" s="422">
        <v>1845678.65</v>
      </c>
      <c r="N401" s="422">
        <v>619103.93999999994</v>
      </c>
      <c r="O401" s="422">
        <v>206074.42</v>
      </c>
      <c r="P401" s="422">
        <v>208267.02</v>
      </c>
      <c r="Q401" s="422">
        <v>525594.29</v>
      </c>
      <c r="R401" s="422">
        <v>125024.77</v>
      </c>
      <c r="S401" s="422">
        <v>235346.13</v>
      </c>
      <c r="T401" s="422">
        <v>204542.6</v>
      </c>
      <c r="U401" s="422">
        <v>157009.01</v>
      </c>
      <c r="V401" s="422">
        <v>299870.83</v>
      </c>
      <c r="W401" s="422">
        <v>259632.43</v>
      </c>
      <c r="X401" s="422">
        <v>282403.67</v>
      </c>
      <c r="Y401" s="422">
        <v>10506137.51</v>
      </c>
      <c r="Z401" s="422">
        <v>126688.5</v>
      </c>
      <c r="AA401" s="422">
        <v>175956.25</v>
      </c>
      <c r="AB401" s="422">
        <v>480008.65</v>
      </c>
      <c r="AC401" s="422">
        <v>47860.1</v>
      </c>
      <c r="AD401" s="422">
        <v>401884.07</v>
      </c>
      <c r="AE401" s="422">
        <v>1400611.75</v>
      </c>
      <c r="AF401" s="422">
        <v>2228309.9500000002</v>
      </c>
      <c r="AG401" s="422">
        <v>1509000.8</v>
      </c>
      <c r="AH401" s="422">
        <v>4696161.1467000004</v>
      </c>
      <c r="AI401" s="422">
        <v>11066481.216700001</v>
      </c>
      <c r="AJ401" s="422">
        <v>1511619.02</v>
      </c>
      <c r="AK401" s="422">
        <v>9554862.1966999993</v>
      </c>
      <c r="AL401" s="422">
        <v>11125570.3967</v>
      </c>
      <c r="AM401" s="422">
        <v>422005.47</v>
      </c>
      <c r="AN401" s="422">
        <v>422005.47</v>
      </c>
      <c r="AO401" s="422">
        <v>439655.89</v>
      </c>
      <c r="AP401" s="422">
        <v>439655.89</v>
      </c>
      <c r="AQ401" s="422">
        <v>264756.28000000003</v>
      </c>
      <c r="AR401" s="422">
        <v>264756.28000000003</v>
      </c>
      <c r="AS401" s="422">
        <v>275988.37</v>
      </c>
      <c r="AT401" s="422">
        <v>275988.37</v>
      </c>
      <c r="AU401" s="422">
        <v>331346.5</v>
      </c>
      <c r="AV401" s="422">
        <v>800687.19</v>
      </c>
      <c r="AW401" s="422">
        <v>334104.46000000002</v>
      </c>
      <c r="AX401" s="422">
        <v>126251.3</v>
      </c>
      <c r="AY401" s="422">
        <v>4397201.47</v>
      </c>
      <c r="AZ401" s="422">
        <v>26028909.489999998</v>
      </c>
      <c r="BA401" s="422">
        <v>809987.63</v>
      </c>
      <c r="BB401" s="422">
        <v>32154.67</v>
      </c>
      <c r="BC401" s="422">
        <v>417160.91</v>
      </c>
    </row>
    <row r="402" spans="1:55">
      <c r="A402" s="425" t="s">
        <v>2436</v>
      </c>
      <c r="B402" s="425" t="s">
        <v>6409</v>
      </c>
      <c r="C402">
        <v>2539.15</v>
      </c>
      <c r="D402" s="422">
        <v>41852275.490000002</v>
      </c>
      <c r="E402" s="422">
        <v>45071357.939999998</v>
      </c>
      <c r="F402" s="423">
        <v>1.07691535077392</v>
      </c>
      <c r="G402">
        <v>4</v>
      </c>
      <c r="H402" s="422">
        <v>2804.27</v>
      </c>
      <c r="I402" s="422">
        <v>2076631.25</v>
      </c>
      <c r="J402" s="422">
        <v>2079435.52</v>
      </c>
      <c r="K402" s="424">
        <v>1.0390900000000001</v>
      </c>
      <c r="L402" s="422">
        <v>9494394.8900000006</v>
      </c>
      <c r="M402" s="422">
        <v>3164481.81</v>
      </c>
      <c r="N402" s="422">
        <v>1117557.47</v>
      </c>
      <c r="O402" s="422">
        <v>372519.15</v>
      </c>
      <c r="P402" s="422">
        <v>316967.51</v>
      </c>
      <c r="Q402" s="422">
        <v>947563.41</v>
      </c>
      <c r="R402" s="422">
        <v>225980.6</v>
      </c>
      <c r="S402" s="422">
        <v>424828.22</v>
      </c>
      <c r="T402" s="422">
        <v>369750.08</v>
      </c>
      <c r="U402" s="422">
        <v>283218.81</v>
      </c>
      <c r="V402" s="422">
        <v>542074.19999999995</v>
      </c>
      <c r="W402" s="422">
        <v>469335.54</v>
      </c>
      <c r="X402" s="422">
        <v>509772.77</v>
      </c>
      <c r="Y402" s="422">
        <v>18238444.460000001</v>
      </c>
      <c r="Z402" s="422">
        <v>228523.5</v>
      </c>
      <c r="AA402" s="422">
        <v>317393.75</v>
      </c>
      <c r="AB402" s="422">
        <v>865850.15</v>
      </c>
      <c r="AC402" s="422">
        <v>86331.1</v>
      </c>
      <c r="AD402" s="422">
        <v>724927.32</v>
      </c>
      <c r="AE402" s="422">
        <v>2526454.25</v>
      </c>
      <c r="AF402" s="422">
        <v>4019474.45</v>
      </c>
      <c r="AG402" s="422">
        <v>2721968.8</v>
      </c>
      <c r="AH402" s="422">
        <v>7341793.9676999999</v>
      </c>
      <c r="AI402" s="422">
        <v>18832717.287700001</v>
      </c>
      <c r="AJ402" s="422">
        <v>2726691.61</v>
      </c>
      <c r="AK402" s="422">
        <v>16106025.6777</v>
      </c>
      <c r="AL402" s="422">
        <v>18939303.657699998</v>
      </c>
      <c r="AM402" s="422">
        <v>401145.88</v>
      </c>
      <c r="AN402" s="422">
        <v>401145.88</v>
      </c>
      <c r="AO402" s="422">
        <v>417191.72</v>
      </c>
      <c r="AP402" s="422">
        <v>417191.72</v>
      </c>
      <c r="AQ402" s="422">
        <v>142807.93</v>
      </c>
      <c r="AR402" s="422">
        <v>142807.93</v>
      </c>
      <c r="AS402" s="422">
        <v>149226.26999999999</v>
      </c>
      <c r="AT402" s="422">
        <v>149226.26999999999</v>
      </c>
      <c r="AU402" s="422">
        <v>178911.06</v>
      </c>
      <c r="AV402" s="422">
        <v>1444125.2</v>
      </c>
      <c r="AW402" s="422">
        <v>602593.22</v>
      </c>
      <c r="AX402" s="422">
        <v>228154.14</v>
      </c>
      <c r="AY402" s="422">
        <v>4674527.22</v>
      </c>
      <c r="AZ402" s="422">
        <v>41852275.490000002</v>
      </c>
      <c r="BA402" s="422">
        <v>380850.43</v>
      </c>
      <c r="BB402" s="422">
        <v>7695.17</v>
      </c>
      <c r="BC402" s="422">
        <v>674063.37</v>
      </c>
    </row>
    <row r="403" spans="1:55">
      <c r="A403" s="425" t="s">
        <v>1721</v>
      </c>
      <c r="B403" s="425" t="s">
        <v>6410</v>
      </c>
      <c r="C403">
        <v>457.97</v>
      </c>
      <c r="D403" s="422">
        <v>7631087.29</v>
      </c>
      <c r="E403" s="422">
        <v>10784836.119999999</v>
      </c>
      <c r="F403" s="423">
        <v>1.41327647164157</v>
      </c>
      <c r="G403">
        <v>4</v>
      </c>
      <c r="H403" s="422">
        <v>511.31</v>
      </c>
      <c r="I403" s="422">
        <v>1852489.72</v>
      </c>
      <c r="J403" s="422">
        <v>1853001.03</v>
      </c>
      <c r="K403" s="424">
        <v>1.0390900000000001</v>
      </c>
      <c r="L403" s="422">
        <v>1837976.79</v>
      </c>
      <c r="M403" s="422">
        <v>367595.35</v>
      </c>
      <c r="N403" s="422">
        <v>173379.68</v>
      </c>
      <c r="O403" s="422">
        <v>76804.160000000003</v>
      </c>
      <c r="P403" s="422">
        <v>68305.320000000007</v>
      </c>
      <c r="Q403" s="422">
        <v>101979.47</v>
      </c>
      <c r="R403" s="422">
        <v>40114.9</v>
      </c>
      <c r="S403" s="422">
        <v>67959.12</v>
      </c>
      <c r="T403" s="422">
        <v>88285.48</v>
      </c>
      <c r="U403" s="422">
        <v>50550.87</v>
      </c>
      <c r="V403" s="422">
        <v>129431.42</v>
      </c>
      <c r="W403" s="422">
        <v>112063.57</v>
      </c>
      <c r="X403" s="422">
        <v>81547.570000000007</v>
      </c>
      <c r="Y403" s="422">
        <v>3195993.7</v>
      </c>
      <c r="Z403" s="422">
        <v>40917.599999999999</v>
      </c>
      <c r="AA403" s="422">
        <v>57246.25</v>
      </c>
      <c r="AB403" s="422">
        <v>156167.76999999999</v>
      </c>
      <c r="AC403" s="422">
        <v>15570.98</v>
      </c>
      <c r="AD403" s="422">
        <v>130750.43</v>
      </c>
      <c r="AE403" s="422">
        <v>87472.4</v>
      </c>
      <c r="AF403" s="422">
        <v>724966.51</v>
      </c>
      <c r="AG403" s="422">
        <v>490943.84</v>
      </c>
      <c r="AH403" s="422">
        <v>1422729.2832599999</v>
      </c>
      <c r="AI403" s="422">
        <v>3126765.0632600002</v>
      </c>
      <c r="AJ403" s="422">
        <v>491795.66</v>
      </c>
      <c r="AK403" s="422">
        <v>2634969.4032600001</v>
      </c>
      <c r="AL403" s="422">
        <v>3145989.3532599998</v>
      </c>
      <c r="AM403" s="422">
        <v>193352.31</v>
      </c>
      <c r="AN403" s="422">
        <v>193352.31</v>
      </c>
      <c r="AO403" s="422">
        <v>201375.23</v>
      </c>
      <c r="AP403" s="422">
        <v>201375.23</v>
      </c>
      <c r="AQ403" s="422">
        <v>16848.12</v>
      </c>
      <c r="AR403" s="422">
        <v>16848.12</v>
      </c>
      <c r="AS403" s="422">
        <v>17650.41</v>
      </c>
      <c r="AT403" s="422">
        <v>17650.41</v>
      </c>
      <c r="AU403" s="422">
        <v>21661.87</v>
      </c>
      <c r="AV403" s="422">
        <v>259942.53</v>
      </c>
      <c r="AW403" s="422">
        <v>108466.78</v>
      </c>
      <c r="AX403" s="422">
        <v>40580.769999999997</v>
      </c>
      <c r="AY403" s="422">
        <v>1289104.0900000001</v>
      </c>
      <c r="AZ403" s="422">
        <v>7631087.29</v>
      </c>
      <c r="BA403" s="422">
        <v>1170276.79</v>
      </c>
      <c r="BB403" s="422">
        <v>45.62</v>
      </c>
      <c r="BC403" s="422">
        <v>321947.09999999998</v>
      </c>
    </row>
    <row r="404" spans="1:55">
      <c r="A404" s="425" t="s">
        <v>2282</v>
      </c>
      <c r="B404" s="425" t="s">
        <v>6411</v>
      </c>
      <c r="C404">
        <v>3364.2</v>
      </c>
      <c r="D404" s="422">
        <v>45218009.289999999</v>
      </c>
      <c r="E404" s="422">
        <v>70681451.040000007</v>
      </c>
      <c r="F404" s="423">
        <v>1.56312611169354</v>
      </c>
      <c r="G404">
        <v>4</v>
      </c>
      <c r="H404" s="422">
        <v>3029.79</v>
      </c>
      <c r="I404" s="422">
        <v>2261903.52</v>
      </c>
      <c r="J404" s="422">
        <v>2264933.31</v>
      </c>
      <c r="K404" s="424">
        <v>1.0390900000000001</v>
      </c>
      <c r="L404" s="422">
        <v>11233939.26</v>
      </c>
      <c r="M404" s="422">
        <v>2246787.84</v>
      </c>
      <c r="N404" s="422">
        <v>1278294.99</v>
      </c>
      <c r="O404" s="422">
        <v>568046.61</v>
      </c>
      <c r="P404" s="422">
        <v>369026.82</v>
      </c>
      <c r="Q404" s="422">
        <v>778898.33</v>
      </c>
      <c r="R404" s="422">
        <v>299524.59000000003</v>
      </c>
      <c r="S404" s="422">
        <v>500487.15</v>
      </c>
      <c r="T404" s="422">
        <v>652962.91</v>
      </c>
      <c r="U404" s="422">
        <v>374946.89</v>
      </c>
      <c r="V404" s="422">
        <v>957279.98</v>
      </c>
      <c r="W404" s="422">
        <v>828826.6</v>
      </c>
      <c r="X404" s="422">
        <v>600559.73</v>
      </c>
      <c r="Y404" s="422">
        <v>20689581.699999999</v>
      </c>
      <c r="Z404" s="422">
        <v>300633.3</v>
      </c>
      <c r="AA404" s="422">
        <v>420525</v>
      </c>
      <c r="AB404" s="422">
        <v>1147192.2</v>
      </c>
      <c r="AC404" s="422">
        <v>114382.8</v>
      </c>
      <c r="AD404" s="422">
        <v>960479.09</v>
      </c>
      <c r="AE404" s="422">
        <v>664879.25</v>
      </c>
      <c r="AF404" s="422">
        <v>5325528.5999999996</v>
      </c>
      <c r="AG404" s="422">
        <v>3606422.4</v>
      </c>
      <c r="AH404" s="422">
        <v>8047618.8245999999</v>
      </c>
      <c r="AI404" s="422">
        <v>20587661.464600001</v>
      </c>
      <c r="AJ404" s="422">
        <v>3612679.81</v>
      </c>
      <c r="AK404" s="422">
        <v>16974981.654599998</v>
      </c>
      <c r="AL404" s="422">
        <v>20728881.114599999</v>
      </c>
      <c r="AM404" s="422">
        <v>55358.13</v>
      </c>
      <c r="AN404" s="422">
        <v>55358.13</v>
      </c>
      <c r="AO404" s="422">
        <v>56962.71</v>
      </c>
      <c r="AP404" s="422">
        <v>56962.71</v>
      </c>
      <c r="AQ404" s="422">
        <v>105100.22</v>
      </c>
      <c r="AR404" s="422">
        <v>105100.22</v>
      </c>
      <c r="AS404" s="422">
        <v>109111.67999999999</v>
      </c>
      <c r="AT404" s="422">
        <v>109111.67999999999</v>
      </c>
      <c r="AU404" s="422">
        <v>131575.85</v>
      </c>
      <c r="AV404" s="422">
        <v>1913465.89</v>
      </c>
      <c r="AW404" s="422">
        <v>798436.02</v>
      </c>
      <c r="AX404" s="422">
        <v>303003.13</v>
      </c>
      <c r="AY404" s="422">
        <v>3799546.37</v>
      </c>
      <c r="AZ404" s="422">
        <v>45218009.289999999</v>
      </c>
      <c r="BA404" s="422">
        <v>76262.14</v>
      </c>
      <c r="BB404" s="422">
        <v>9209.18</v>
      </c>
      <c r="BC404" s="422">
        <v>1375663.56</v>
      </c>
    </row>
    <row r="405" spans="1:55">
      <c r="A405" s="425" t="s">
        <v>1877</v>
      </c>
      <c r="B405" s="425" t="s">
        <v>6412</v>
      </c>
      <c r="C405">
        <v>11087.5</v>
      </c>
      <c r="D405" s="422">
        <v>171300366.63</v>
      </c>
      <c r="E405" s="422">
        <v>168297332.24000001</v>
      </c>
      <c r="F405" s="423">
        <v>0.98246918877595601</v>
      </c>
      <c r="G405">
        <v>3</v>
      </c>
      <c r="H405" s="422">
        <v>224270.36</v>
      </c>
      <c r="I405" s="422">
        <v>14256040.289999999</v>
      </c>
      <c r="J405" s="422">
        <v>14480310.65</v>
      </c>
      <c r="K405" s="424">
        <v>1.0390900000000001</v>
      </c>
      <c r="L405" s="422">
        <v>39951918.310000002</v>
      </c>
      <c r="M405" s="422">
        <v>9845294.1799999997</v>
      </c>
      <c r="N405" s="422">
        <v>4439318.95</v>
      </c>
      <c r="O405" s="422">
        <v>1789444.26</v>
      </c>
      <c r="P405" s="422">
        <v>1403560.59</v>
      </c>
      <c r="Q405" s="422">
        <v>3072722.38</v>
      </c>
      <c r="R405" s="422">
        <v>987495.13</v>
      </c>
      <c r="S405" s="422">
        <v>1718729.79</v>
      </c>
      <c r="T405" s="422">
        <v>1971126.34</v>
      </c>
      <c r="U405" s="422">
        <v>1236655.21</v>
      </c>
      <c r="V405" s="422">
        <v>2889780.93</v>
      </c>
      <c r="W405" s="422">
        <v>2502013.38</v>
      </c>
      <c r="X405" s="422">
        <v>2062390.4</v>
      </c>
      <c r="Y405" s="422">
        <v>73870449.849999994</v>
      </c>
      <c r="Z405" s="422">
        <v>990427.5</v>
      </c>
      <c r="AA405" s="422">
        <v>1385937.5</v>
      </c>
      <c r="AB405" s="422">
        <v>3780837.5</v>
      </c>
      <c r="AC405" s="422">
        <v>376975</v>
      </c>
      <c r="AD405" s="422">
        <v>3165481.25</v>
      </c>
      <c r="AE405" s="422">
        <v>5136772.75</v>
      </c>
      <c r="AF405" s="422">
        <v>17551512.5</v>
      </c>
      <c r="AG405" s="422">
        <v>11885800</v>
      </c>
      <c r="AH405" s="422">
        <v>30811107.123</v>
      </c>
      <c r="AI405" s="422">
        <v>75084851.122999996</v>
      </c>
      <c r="AJ405" s="422">
        <v>11906422.75</v>
      </c>
      <c r="AK405" s="422">
        <v>63178428.373000003</v>
      </c>
      <c r="AL405" s="422">
        <v>75550273.182999998</v>
      </c>
      <c r="AM405" s="422">
        <v>1668766.9</v>
      </c>
      <c r="AN405" s="422">
        <v>1668766.9</v>
      </c>
      <c r="AO405" s="422">
        <v>1737763.99</v>
      </c>
      <c r="AP405" s="422">
        <v>1737763.99</v>
      </c>
      <c r="AQ405" s="422">
        <v>961145.55</v>
      </c>
      <c r="AR405" s="422">
        <v>961145.55</v>
      </c>
      <c r="AS405" s="422">
        <v>1001260.14</v>
      </c>
      <c r="AT405" s="422">
        <v>1001260.14</v>
      </c>
      <c r="AU405" s="422">
        <v>1201833.08</v>
      </c>
      <c r="AV405" s="422">
        <v>6308420.2599999998</v>
      </c>
      <c r="AW405" s="422">
        <v>2632328.08</v>
      </c>
      <c r="AX405" s="422">
        <v>999188.9</v>
      </c>
      <c r="AY405" s="422">
        <v>21879643.48</v>
      </c>
      <c r="AZ405" s="422">
        <v>171300366.63</v>
      </c>
      <c r="BA405" s="422">
        <v>2146595.79</v>
      </c>
      <c r="BB405" s="422">
        <v>392143.02</v>
      </c>
      <c r="BC405" s="422">
        <v>5253769.7300000004</v>
      </c>
    </row>
    <row r="406" spans="1:55">
      <c r="A406" s="425" t="s">
        <v>1879</v>
      </c>
      <c r="B406" s="425" t="s">
        <v>6413</v>
      </c>
      <c r="C406">
        <v>1289.25</v>
      </c>
      <c r="D406" s="422">
        <v>20292216.16</v>
      </c>
      <c r="E406" s="422">
        <v>25565593.469999999</v>
      </c>
      <c r="F406" s="423">
        <v>1.25987192667476</v>
      </c>
      <c r="G406">
        <v>4</v>
      </c>
      <c r="H406" s="422">
        <v>1359.66</v>
      </c>
      <c r="I406" s="422">
        <v>1331445.76</v>
      </c>
      <c r="J406" s="422">
        <v>1332805.42</v>
      </c>
      <c r="K406" s="424">
        <v>1.0390900000000001</v>
      </c>
      <c r="L406" s="422">
        <v>4775886.82</v>
      </c>
      <c r="M406" s="422">
        <v>1154508.92</v>
      </c>
      <c r="N406" s="422">
        <v>513165</v>
      </c>
      <c r="O406" s="422">
        <v>208569.9</v>
      </c>
      <c r="P406" s="422">
        <v>168772.2</v>
      </c>
      <c r="Q406" s="422">
        <v>348791.31</v>
      </c>
      <c r="R406" s="422">
        <v>114327.46</v>
      </c>
      <c r="S406" s="422">
        <v>198855.76</v>
      </c>
      <c r="T406" s="422">
        <v>230766.01</v>
      </c>
      <c r="U406" s="422">
        <v>143618.04999999999</v>
      </c>
      <c r="V406" s="422">
        <v>338315.81</v>
      </c>
      <c r="W406" s="422">
        <v>292918.63</v>
      </c>
      <c r="X406" s="422">
        <v>238617.04</v>
      </c>
      <c r="Y406" s="422">
        <v>8727112.9100000001</v>
      </c>
      <c r="Z406" s="422">
        <v>114660</v>
      </c>
      <c r="AA406" s="422">
        <v>161156.25</v>
      </c>
      <c r="AB406" s="422">
        <v>439634.25</v>
      </c>
      <c r="AC406" s="422">
        <v>43834.5</v>
      </c>
      <c r="AD406" s="422">
        <v>368080.87</v>
      </c>
      <c r="AE406" s="422">
        <v>560856</v>
      </c>
      <c r="AF406" s="422">
        <v>2040882.75</v>
      </c>
      <c r="AG406" s="422">
        <v>1382076</v>
      </c>
      <c r="AH406" s="422">
        <v>3673405.9725000001</v>
      </c>
      <c r="AI406" s="422">
        <v>8784586.5924999993</v>
      </c>
      <c r="AJ406" s="422">
        <v>1384474</v>
      </c>
      <c r="AK406" s="422">
        <v>7400112.5925000003</v>
      </c>
      <c r="AL406" s="422">
        <v>8838705.6724999994</v>
      </c>
      <c r="AM406" s="422">
        <v>279999.83</v>
      </c>
      <c r="AN406" s="422">
        <v>279999.83</v>
      </c>
      <c r="AO406" s="422">
        <v>292034.2</v>
      </c>
      <c r="AP406" s="422">
        <v>292034.2</v>
      </c>
      <c r="AQ406" s="422">
        <v>80229.17</v>
      </c>
      <c r="AR406" s="422">
        <v>80229.17</v>
      </c>
      <c r="AS406" s="422">
        <v>83438.34</v>
      </c>
      <c r="AT406" s="422">
        <v>83438.34</v>
      </c>
      <c r="AU406" s="422">
        <v>100286.47</v>
      </c>
      <c r="AV406" s="422">
        <v>733294.68</v>
      </c>
      <c r="AW406" s="422">
        <v>305983.45</v>
      </c>
      <c r="AX406" s="422">
        <v>115429.75999999999</v>
      </c>
      <c r="AY406" s="422">
        <v>2726397.44</v>
      </c>
      <c r="AZ406" s="422">
        <v>20292216.16</v>
      </c>
      <c r="BA406" s="422">
        <v>388658.02</v>
      </c>
      <c r="BB406" s="422">
        <v>26379.99</v>
      </c>
      <c r="BC406" s="422">
        <v>517405.92</v>
      </c>
    </row>
    <row r="407" spans="1:55">
      <c r="A407" s="425" t="s">
        <v>2505</v>
      </c>
      <c r="B407" s="425" t="s">
        <v>6414</v>
      </c>
      <c r="C407">
        <v>1541</v>
      </c>
      <c r="D407" s="422">
        <v>22964817.27</v>
      </c>
      <c r="E407" s="422">
        <v>32944304.699999999</v>
      </c>
      <c r="F407" s="423">
        <v>1.4345554903690301</v>
      </c>
      <c r="G407">
        <v>4</v>
      </c>
      <c r="H407" s="422">
        <v>1538.73</v>
      </c>
      <c r="I407" s="422">
        <v>1259823.01</v>
      </c>
      <c r="J407" s="422">
        <v>1261361.74</v>
      </c>
      <c r="K407" s="424">
        <v>1.0390900000000001</v>
      </c>
      <c r="L407" s="422">
        <v>5537910.3099999996</v>
      </c>
      <c r="M407" s="422">
        <v>1326283.29</v>
      </c>
      <c r="N407" s="422">
        <v>611345.44999999995</v>
      </c>
      <c r="O407" s="422">
        <v>249074.42</v>
      </c>
      <c r="P407" s="422">
        <v>187301.28</v>
      </c>
      <c r="Q407" s="422">
        <v>408545.47</v>
      </c>
      <c r="R407" s="422">
        <v>137059.24</v>
      </c>
      <c r="S407" s="422">
        <v>236685.22</v>
      </c>
      <c r="T407" s="422">
        <v>276219.92</v>
      </c>
      <c r="U407" s="422">
        <v>171404.29</v>
      </c>
      <c r="V407" s="422">
        <v>404953.78</v>
      </c>
      <c r="W407" s="422">
        <v>350614.73</v>
      </c>
      <c r="X407" s="422">
        <v>284010.52</v>
      </c>
      <c r="Y407" s="422">
        <v>10181407.92</v>
      </c>
      <c r="Z407" s="422">
        <v>137790</v>
      </c>
      <c r="AA407" s="422">
        <v>192625</v>
      </c>
      <c r="AB407" s="422">
        <v>525481</v>
      </c>
      <c r="AC407" s="422">
        <v>52394</v>
      </c>
      <c r="AD407" s="422">
        <v>439955.5</v>
      </c>
      <c r="AE407" s="422">
        <v>647858</v>
      </c>
      <c r="AF407" s="422">
        <v>2439403</v>
      </c>
      <c r="AG407" s="422">
        <v>1651952</v>
      </c>
      <c r="AH407" s="422">
        <v>4109852.7540000002</v>
      </c>
      <c r="AI407" s="422">
        <v>10197311.254000001</v>
      </c>
      <c r="AJ407" s="422">
        <v>1654818.26</v>
      </c>
      <c r="AK407" s="422">
        <v>8542492.9940000009</v>
      </c>
      <c r="AL407" s="422">
        <v>10261998.094000001</v>
      </c>
      <c r="AM407" s="422">
        <v>198968.36</v>
      </c>
      <c r="AN407" s="422">
        <v>198968.36</v>
      </c>
      <c r="AO407" s="422">
        <v>206991.27</v>
      </c>
      <c r="AP407" s="422">
        <v>206991.27</v>
      </c>
      <c r="AQ407" s="422">
        <v>61776.46</v>
      </c>
      <c r="AR407" s="422">
        <v>61776.46</v>
      </c>
      <c r="AS407" s="422">
        <v>64183.34</v>
      </c>
      <c r="AT407" s="422">
        <v>64183.34</v>
      </c>
      <c r="AU407" s="422">
        <v>77020.009999999995</v>
      </c>
      <c r="AV407" s="422">
        <v>876102.62</v>
      </c>
      <c r="AW407" s="422">
        <v>365573.22</v>
      </c>
      <c r="AX407" s="422">
        <v>138876.43</v>
      </c>
      <c r="AY407" s="422">
        <v>2521411.14</v>
      </c>
      <c r="AZ407" s="422">
        <v>22964817.27</v>
      </c>
      <c r="BA407" s="422">
        <v>320621.39</v>
      </c>
      <c r="BB407" s="422">
        <v>13492.16</v>
      </c>
      <c r="BC407" s="422">
        <v>568808.94999999995</v>
      </c>
    </row>
    <row r="408" spans="1:55">
      <c r="A408" s="425" t="s">
        <v>2696</v>
      </c>
      <c r="B408" s="425" t="s">
        <v>6415</v>
      </c>
      <c r="C408">
        <v>15701.25</v>
      </c>
      <c r="D408" s="422">
        <v>229307780.97</v>
      </c>
      <c r="E408" s="422">
        <v>282051536.98000002</v>
      </c>
      <c r="F408" s="423">
        <v>1.2300129362679599</v>
      </c>
      <c r="G408">
        <v>4</v>
      </c>
      <c r="H408" s="422">
        <v>15364.55</v>
      </c>
      <c r="I408" s="422">
        <v>12726050.689999999</v>
      </c>
      <c r="J408" s="422">
        <v>12741415.24</v>
      </c>
      <c r="K408" s="424">
        <v>1.0390900000000001</v>
      </c>
      <c r="L408" s="422">
        <v>54999170.630000003</v>
      </c>
      <c r="M408" s="422">
        <v>13405430.390000001</v>
      </c>
      <c r="N408" s="422">
        <v>6268507.2999999998</v>
      </c>
      <c r="O408" s="422">
        <v>2540908.59</v>
      </c>
      <c r="P408" s="422">
        <v>1839401.44</v>
      </c>
      <c r="Q408" s="422">
        <v>4289081.88</v>
      </c>
      <c r="R408" s="422">
        <v>1399341.45</v>
      </c>
      <c r="S408" s="422">
        <v>2428450.71</v>
      </c>
      <c r="T408" s="422">
        <v>2805904.91</v>
      </c>
      <c r="U408" s="422">
        <v>1751872.42</v>
      </c>
      <c r="V408" s="422">
        <v>4113612.77</v>
      </c>
      <c r="W408" s="422">
        <v>3561624.36</v>
      </c>
      <c r="X408" s="422">
        <v>2914020.25</v>
      </c>
      <c r="Y408" s="422">
        <v>102317327.09999999</v>
      </c>
      <c r="Z408" s="422">
        <v>1406902.5</v>
      </c>
      <c r="AA408" s="422">
        <v>1962656.25</v>
      </c>
      <c r="AB408" s="422">
        <v>5354126.25</v>
      </c>
      <c r="AC408" s="422">
        <v>533842.5</v>
      </c>
      <c r="AD408" s="422">
        <v>4482706.87</v>
      </c>
      <c r="AE408" s="422">
        <v>7028527.25</v>
      </c>
      <c r="AF408" s="422">
        <v>24855078.75</v>
      </c>
      <c r="AG408" s="422">
        <v>16831740</v>
      </c>
      <c r="AH408" s="422">
        <v>40745672.842500001</v>
      </c>
      <c r="AI408" s="422">
        <v>103201253.21250001</v>
      </c>
      <c r="AJ408" s="422">
        <v>16860944.32</v>
      </c>
      <c r="AK408" s="422">
        <v>86340308.892499998</v>
      </c>
      <c r="AL408" s="422">
        <v>103860347.52249999</v>
      </c>
      <c r="AM408" s="422">
        <v>1075070.98</v>
      </c>
      <c r="AN408" s="422">
        <v>1075070.98</v>
      </c>
      <c r="AO408" s="422">
        <v>1119999.32</v>
      </c>
      <c r="AP408" s="422">
        <v>1119999.32</v>
      </c>
      <c r="AQ408" s="422">
        <v>874498.04</v>
      </c>
      <c r="AR408" s="422">
        <v>874498.04</v>
      </c>
      <c r="AS408" s="422">
        <v>910601.17</v>
      </c>
      <c r="AT408" s="422">
        <v>910601.17</v>
      </c>
      <c r="AU408" s="422">
        <v>1092721.3999999999</v>
      </c>
      <c r="AV408" s="422">
        <v>8933518.9600000009</v>
      </c>
      <c r="AW408" s="422">
        <v>3727708.67</v>
      </c>
      <c r="AX408" s="422">
        <v>1415818.21</v>
      </c>
      <c r="AY408" s="422">
        <v>23130106.260000002</v>
      </c>
      <c r="AZ408" s="422">
        <v>229307780.97</v>
      </c>
      <c r="BA408" s="422">
        <v>885805.2</v>
      </c>
      <c r="BB408" s="422">
        <v>257715.73</v>
      </c>
      <c r="BC408" s="422">
        <v>5621569.96</v>
      </c>
    </row>
    <row r="409" spans="1:55">
      <c r="A409" s="425" t="s">
        <v>2318</v>
      </c>
      <c r="B409" s="425" t="s">
        <v>6416</v>
      </c>
      <c r="C409">
        <v>25626.75</v>
      </c>
      <c r="D409" s="422">
        <v>391588624.50999999</v>
      </c>
      <c r="E409" s="422">
        <v>329151642.13999999</v>
      </c>
      <c r="F409" s="423">
        <v>0.84055465745939795</v>
      </c>
      <c r="G409">
        <v>2</v>
      </c>
      <c r="H409" s="422">
        <v>650711.97</v>
      </c>
      <c r="I409" s="422">
        <v>43174119.399999999</v>
      </c>
      <c r="J409" s="422">
        <v>43824831.369999997</v>
      </c>
      <c r="K409" s="424">
        <v>1.0390900000000001</v>
      </c>
      <c r="L409" s="422">
        <v>89816110.069999993</v>
      </c>
      <c r="M409" s="422">
        <v>22111854.260000002</v>
      </c>
      <c r="N409" s="422">
        <v>10257635.73</v>
      </c>
      <c r="O409" s="422">
        <v>4139519.3</v>
      </c>
      <c r="P409" s="422">
        <v>3106470.21</v>
      </c>
      <c r="Q409" s="422">
        <v>7108928.04</v>
      </c>
      <c r="R409" s="422">
        <v>2283875.0099999998</v>
      </c>
      <c r="S409" s="422">
        <v>3972093.7</v>
      </c>
      <c r="T409" s="422">
        <v>4561125.18</v>
      </c>
      <c r="U409" s="422">
        <v>2859304.87</v>
      </c>
      <c r="V409" s="422">
        <v>6686863.3700000001</v>
      </c>
      <c r="W409" s="422">
        <v>5789581.29</v>
      </c>
      <c r="X409" s="422">
        <v>4766315.18</v>
      </c>
      <c r="Y409" s="422">
        <v>167459676.21000001</v>
      </c>
      <c r="Z409" s="422">
        <v>2290275</v>
      </c>
      <c r="AA409" s="422">
        <v>3203343.75</v>
      </c>
      <c r="AB409" s="422">
        <v>8738721.75</v>
      </c>
      <c r="AC409" s="422">
        <v>871309.5</v>
      </c>
      <c r="AD409" s="422">
        <v>14632874.25</v>
      </c>
      <c r="AE409" s="422">
        <v>11845989.5</v>
      </c>
      <c r="AF409" s="422">
        <v>40567145.25</v>
      </c>
      <c r="AG409" s="422">
        <v>27471876</v>
      </c>
      <c r="AH409" s="422">
        <v>68639186.548500001</v>
      </c>
      <c r="AI409" s="422">
        <v>178260721.5485</v>
      </c>
      <c r="AJ409" s="422">
        <v>27519541.75</v>
      </c>
      <c r="AK409" s="422">
        <v>150741179.7985</v>
      </c>
      <c r="AL409" s="422">
        <v>179336460.4285</v>
      </c>
      <c r="AM409" s="422">
        <v>2045041.74</v>
      </c>
      <c r="AN409" s="422">
        <v>2045041.74</v>
      </c>
      <c r="AO409" s="422">
        <v>2130084.67</v>
      </c>
      <c r="AP409" s="422">
        <v>2130084.67</v>
      </c>
      <c r="AQ409" s="422">
        <v>2524812.23</v>
      </c>
      <c r="AR409" s="422">
        <v>2524812.23</v>
      </c>
      <c r="AS409" s="422">
        <v>2629912.4500000002</v>
      </c>
      <c r="AT409" s="422">
        <v>2629912.4500000002</v>
      </c>
      <c r="AU409" s="422">
        <v>3156215.86</v>
      </c>
      <c r="AV409" s="422">
        <v>14581653.09</v>
      </c>
      <c r="AW409" s="422">
        <v>6084517.7400000002</v>
      </c>
      <c r="AX409" s="422">
        <v>2310398.88</v>
      </c>
      <c r="AY409" s="422">
        <v>44792487.75</v>
      </c>
      <c r="AZ409" s="422">
        <v>391588624.50999999</v>
      </c>
      <c r="BA409" s="422">
        <v>1772133.74</v>
      </c>
      <c r="BB409" s="422">
        <v>991770.79</v>
      </c>
      <c r="BC409" s="422">
        <v>9811403.8699999992</v>
      </c>
    </row>
    <row r="410" spans="1:55">
      <c r="A410" s="425" t="s">
        <v>2018</v>
      </c>
      <c r="B410" s="425" t="s">
        <v>6417</v>
      </c>
      <c r="C410">
        <v>8098.47</v>
      </c>
      <c r="D410" s="422">
        <v>119205230.89</v>
      </c>
      <c r="E410" s="422">
        <v>133746318.83</v>
      </c>
      <c r="F410" s="423">
        <v>1.1219836397399201</v>
      </c>
      <c r="G410">
        <v>4</v>
      </c>
      <c r="H410" s="422">
        <v>7987.23</v>
      </c>
      <c r="I410" s="422">
        <v>6536519.5599999996</v>
      </c>
      <c r="J410" s="422">
        <v>6544506.79</v>
      </c>
      <c r="K410" s="424">
        <v>1.0390900000000001</v>
      </c>
      <c r="L410" s="422">
        <v>28335852.739999998</v>
      </c>
      <c r="M410" s="422">
        <v>6951438.7000000002</v>
      </c>
      <c r="N410" s="422">
        <v>3239026.79</v>
      </c>
      <c r="O410" s="422">
        <v>1307980.0900000001</v>
      </c>
      <c r="P410" s="422">
        <v>957611.03</v>
      </c>
      <c r="Q410" s="422">
        <v>2221879.4500000002</v>
      </c>
      <c r="R410" s="422">
        <v>720731.04</v>
      </c>
      <c r="S410" s="422">
        <v>1254063.46</v>
      </c>
      <c r="T410" s="422">
        <v>1442287.57</v>
      </c>
      <c r="U410" s="422">
        <v>903220.29</v>
      </c>
      <c r="V410" s="422">
        <v>2114473.85</v>
      </c>
      <c r="W410" s="422">
        <v>1830741.49</v>
      </c>
      <c r="X410" s="422">
        <v>1504813.87</v>
      </c>
      <c r="Y410" s="422">
        <v>52784120.369999997</v>
      </c>
      <c r="Z410" s="422">
        <v>722502.9</v>
      </c>
      <c r="AA410" s="422">
        <v>1012308.75</v>
      </c>
      <c r="AB410" s="422">
        <v>2761578.27</v>
      </c>
      <c r="AC410" s="422">
        <v>275347.98</v>
      </c>
      <c r="AD410" s="422">
        <v>2312113.1800000002</v>
      </c>
      <c r="AE410" s="422">
        <v>3688395.49</v>
      </c>
      <c r="AF410" s="422">
        <v>12819878.01</v>
      </c>
      <c r="AG410" s="422">
        <v>8681559.8399999999</v>
      </c>
      <c r="AH410" s="422">
        <v>21209304.475260001</v>
      </c>
      <c r="AI410" s="422">
        <v>53482988.895259999</v>
      </c>
      <c r="AJ410" s="422">
        <v>8696622.9900000002</v>
      </c>
      <c r="AK410" s="422">
        <v>44786365.905259997</v>
      </c>
      <c r="AL410" s="422">
        <v>53822939.885260001</v>
      </c>
      <c r="AM410" s="422">
        <v>564813.41</v>
      </c>
      <c r="AN410" s="422">
        <v>564813.41</v>
      </c>
      <c r="AO410" s="422">
        <v>588079.87</v>
      </c>
      <c r="AP410" s="422">
        <v>588079.87</v>
      </c>
      <c r="AQ410" s="422">
        <v>568824.87</v>
      </c>
      <c r="AR410" s="422">
        <v>568824.87</v>
      </c>
      <c r="AS410" s="422">
        <v>592091.32999999996</v>
      </c>
      <c r="AT410" s="422">
        <v>592091.32999999996</v>
      </c>
      <c r="AU410" s="422">
        <v>710830.51</v>
      </c>
      <c r="AV410" s="422">
        <v>4607561.6900000004</v>
      </c>
      <c r="AW410" s="422">
        <v>1922607.17</v>
      </c>
      <c r="AX410" s="422">
        <v>729552.18</v>
      </c>
      <c r="AY410" s="422">
        <v>12598170.51</v>
      </c>
      <c r="AZ410" s="422">
        <v>119205230.89</v>
      </c>
      <c r="BA410" s="422">
        <v>506954.58</v>
      </c>
      <c r="BB410" s="422">
        <v>193122.43</v>
      </c>
      <c r="BC410" s="422">
        <v>2739406.64</v>
      </c>
    </row>
    <row r="411" spans="1:55">
      <c r="A411" s="425"/>
      <c r="B411" s="425" t="s">
        <v>6418</v>
      </c>
      <c r="C411">
        <v>13.99</v>
      </c>
      <c r="D411" s="422">
        <v>193622.57</v>
      </c>
      <c r="E411" s="422">
        <v>317176.03000000003</v>
      </c>
      <c r="F411" s="423">
        <v>1.6381149676920399</v>
      </c>
      <c r="G411">
        <v>4</v>
      </c>
      <c r="H411" s="422">
        <v>12.97</v>
      </c>
      <c r="I411" s="422">
        <v>297813.78000000003</v>
      </c>
      <c r="J411" s="422">
        <v>297826.75</v>
      </c>
      <c r="K411" s="424">
        <v>0.9</v>
      </c>
      <c r="L411" s="422">
        <v>44308.800000000003</v>
      </c>
      <c r="M411" s="422">
        <v>13538.95</v>
      </c>
      <c r="N411" s="422">
        <v>4472.53</v>
      </c>
      <c r="O411" s="422">
        <v>762.77</v>
      </c>
      <c r="P411" s="422">
        <v>1429.68</v>
      </c>
      <c r="Q411" s="422">
        <v>3929.88</v>
      </c>
      <c r="R411" s="422">
        <v>579.08000000000004</v>
      </c>
      <c r="S411" s="422">
        <v>1739.77</v>
      </c>
      <c r="T411" s="422">
        <v>757.1</v>
      </c>
      <c r="U411" s="422">
        <v>1159.8399999999999</v>
      </c>
      <c r="V411" s="422">
        <v>1109.96</v>
      </c>
      <c r="W411" s="422">
        <v>961.02</v>
      </c>
      <c r="X411" s="422">
        <v>2087.64</v>
      </c>
      <c r="Y411" s="422">
        <v>76837.02</v>
      </c>
      <c r="Z411" s="422">
        <v>1259.0999999999999</v>
      </c>
      <c r="AA411" s="422">
        <v>1748.75</v>
      </c>
      <c r="AB411" s="422">
        <v>4770.59</v>
      </c>
      <c r="AC411" s="422">
        <v>475.66</v>
      </c>
      <c r="AD411" s="422">
        <v>3994.14</v>
      </c>
      <c r="AE411" s="422">
        <v>11569.07</v>
      </c>
      <c r="AF411" s="422">
        <v>22146.17</v>
      </c>
      <c r="AG411" s="422">
        <v>14997.28</v>
      </c>
      <c r="AH411" s="422">
        <v>36563.856419999996</v>
      </c>
      <c r="AI411" s="422">
        <v>97524.616420000006</v>
      </c>
      <c r="AJ411" s="422">
        <v>15023.3</v>
      </c>
      <c r="AK411" s="422">
        <v>82501.316420000003</v>
      </c>
      <c r="AL411" s="422">
        <v>96022.286420000004</v>
      </c>
      <c r="AM411" s="422">
        <v>2779.59</v>
      </c>
      <c r="AN411" s="422">
        <v>2779.59</v>
      </c>
      <c r="AO411" s="422">
        <v>2779.59</v>
      </c>
      <c r="AP411" s="422">
        <v>2779.59</v>
      </c>
      <c r="AQ411" s="422">
        <v>0</v>
      </c>
      <c r="AR411" s="422">
        <v>0</v>
      </c>
      <c r="AS411" s="422">
        <v>0</v>
      </c>
      <c r="AT411" s="422">
        <v>0</v>
      </c>
      <c r="AU411" s="422">
        <v>0</v>
      </c>
      <c r="AV411" s="422">
        <v>6254.09</v>
      </c>
      <c r="AW411" s="422">
        <v>2609.65</v>
      </c>
      <c r="AX411" s="422">
        <v>781.08</v>
      </c>
      <c r="AY411" s="422">
        <v>20763.18</v>
      </c>
      <c r="AZ411" s="422">
        <v>193622.57</v>
      </c>
      <c r="BA411" s="422">
        <v>14462.85</v>
      </c>
      <c r="BB411" s="422">
        <v>0</v>
      </c>
      <c r="BC411" s="422">
        <v>7093.54</v>
      </c>
    </row>
    <row r="412" spans="1:55">
      <c r="A412" s="425"/>
      <c r="B412" s="425" t="s">
        <v>6419</v>
      </c>
      <c r="C412">
        <v>16.649999999999999</v>
      </c>
      <c r="D412" s="422">
        <v>233727.32</v>
      </c>
      <c r="E412" s="422">
        <v>194444.24</v>
      </c>
      <c r="F412" s="423">
        <v>0.83192773527716002</v>
      </c>
      <c r="G412">
        <v>2</v>
      </c>
      <c r="H412" s="422">
        <v>1026.0999999999999</v>
      </c>
      <c r="I412" s="422">
        <v>171071.51</v>
      </c>
      <c r="J412" s="422">
        <v>172097.61</v>
      </c>
      <c r="K412" s="424">
        <v>0.9</v>
      </c>
      <c r="L412" s="422">
        <v>51970.43</v>
      </c>
      <c r="M412" s="422">
        <v>15477.99</v>
      </c>
      <c r="N412" s="422">
        <v>5131.17</v>
      </c>
      <c r="O412" s="422">
        <v>1421.42</v>
      </c>
      <c r="P412" s="422">
        <v>1685.71</v>
      </c>
      <c r="Q412" s="422">
        <v>3929.88</v>
      </c>
      <c r="R412" s="422">
        <v>579.08000000000004</v>
      </c>
      <c r="S412" s="422">
        <v>2029.73</v>
      </c>
      <c r="T412" s="422">
        <v>1514.21</v>
      </c>
      <c r="U412" s="422">
        <v>1159.8399999999999</v>
      </c>
      <c r="V412" s="422">
        <v>2219.92</v>
      </c>
      <c r="W412" s="422">
        <v>1922.04</v>
      </c>
      <c r="X412" s="422">
        <v>2435.58</v>
      </c>
      <c r="Y412" s="422">
        <v>91477</v>
      </c>
      <c r="Z412" s="422">
        <v>1498.5</v>
      </c>
      <c r="AA412" s="422">
        <v>2081.25</v>
      </c>
      <c r="AB412" s="422">
        <v>5677.65</v>
      </c>
      <c r="AC412" s="422">
        <v>566.1</v>
      </c>
      <c r="AD412" s="422">
        <v>9507.15</v>
      </c>
      <c r="AE412" s="422">
        <v>13043.81</v>
      </c>
      <c r="AF412" s="422">
        <v>26356.95</v>
      </c>
      <c r="AG412" s="422">
        <v>17848.8</v>
      </c>
      <c r="AH412" s="422">
        <v>43335.290699999998</v>
      </c>
      <c r="AI412" s="422">
        <v>119915.5007</v>
      </c>
      <c r="AJ412" s="422">
        <v>17879.759999999998</v>
      </c>
      <c r="AK412" s="422">
        <v>102035.74069999999</v>
      </c>
      <c r="AL412" s="422">
        <v>118127.52069999999</v>
      </c>
      <c r="AM412" s="422">
        <v>2779.59</v>
      </c>
      <c r="AN412" s="422">
        <v>2779.59</v>
      </c>
      <c r="AO412" s="422">
        <v>3474.49</v>
      </c>
      <c r="AP412" s="422">
        <v>3474.49</v>
      </c>
      <c r="AQ412" s="422">
        <v>0</v>
      </c>
      <c r="AR412" s="422">
        <v>0</v>
      </c>
      <c r="AS412" s="422">
        <v>0</v>
      </c>
      <c r="AT412" s="422">
        <v>0</v>
      </c>
      <c r="AU412" s="422">
        <v>0</v>
      </c>
      <c r="AV412" s="422">
        <v>7643.88</v>
      </c>
      <c r="AW412" s="422">
        <v>3189.58</v>
      </c>
      <c r="AX412" s="422">
        <v>781.08</v>
      </c>
      <c r="AY412" s="422">
        <v>24122.7</v>
      </c>
      <c r="AZ412" s="422">
        <v>233727.32</v>
      </c>
      <c r="BA412" s="422">
        <v>2563.08</v>
      </c>
      <c r="BB412" s="422">
        <v>0</v>
      </c>
      <c r="BC412" s="422">
        <v>1555.07</v>
      </c>
    </row>
    <row r="413" spans="1:55">
      <c r="A413" s="425" t="s">
        <v>2003</v>
      </c>
      <c r="B413" s="425" t="s">
        <v>6420</v>
      </c>
      <c r="C413">
        <v>796.3</v>
      </c>
      <c r="D413" s="422">
        <v>11216405.310000001</v>
      </c>
      <c r="E413" s="422">
        <v>8637641.7100000009</v>
      </c>
      <c r="F413" s="423">
        <v>0.77009001291163204</v>
      </c>
      <c r="G413">
        <v>2</v>
      </c>
      <c r="H413" s="422">
        <v>73174.66</v>
      </c>
      <c r="I413" s="422">
        <v>4999843.6900000004</v>
      </c>
      <c r="J413" s="422">
        <v>5073018.3499999996</v>
      </c>
      <c r="K413" s="424">
        <v>0.9</v>
      </c>
      <c r="L413" s="422">
        <v>2530934.33</v>
      </c>
      <c r="M413" s="422">
        <v>609491.88</v>
      </c>
      <c r="N413" s="422">
        <v>273770.19</v>
      </c>
      <c r="O413" s="422">
        <v>111420.53</v>
      </c>
      <c r="P413" s="422">
        <v>85045.57</v>
      </c>
      <c r="Q413" s="422">
        <v>185314.93</v>
      </c>
      <c r="R413" s="422">
        <v>60225.04</v>
      </c>
      <c r="S413" s="422">
        <v>106126.09</v>
      </c>
      <c r="T413" s="422">
        <v>123408.44</v>
      </c>
      <c r="U413" s="422">
        <v>76549.960000000006</v>
      </c>
      <c r="V413" s="422">
        <v>180923.64</v>
      </c>
      <c r="W413" s="422">
        <v>156646.26</v>
      </c>
      <c r="X413" s="422">
        <v>127346.04</v>
      </c>
      <c r="Y413" s="422">
        <v>4627202.9000000004</v>
      </c>
      <c r="Z413" s="422">
        <v>71277.3</v>
      </c>
      <c r="AA413" s="422">
        <v>99537.5</v>
      </c>
      <c r="AB413" s="422">
        <v>271538.3</v>
      </c>
      <c r="AC413" s="422">
        <v>27074.2</v>
      </c>
      <c r="AD413" s="422">
        <v>454687.3</v>
      </c>
      <c r="AE413" s="422">
        <v>343414.65</v>
      </c>
      <c r="AF413" s="422">
        <v>1260542.8999999999</v>
      </c>
      <c r="AG413" s="422">
        <v>853633.6</v>
      </c>
      <c r="AH413" s="422">
        <v>2151192.1764000002</v>
      </c>
      <c r="AI413" s="422">
        <v>5532897.9264000002</v>
      </c>
      <c r="AJ413" s="422">
        <v>855114.71</v>
      </c>
      <c r="AK413" s="422">
        <v>4677783.2164000003</v>
      </c>
      <c r="AL413" s="422">
        <v>5447386.4463999998</v>
      </c>
      <c r="AM413" s="422">
        <v>122302.22</v>
      </c>
      <c r="AN413" s="422">
        <v>122302.22</v>
      </c>
      <c r="AO413" s="422">
        <v>127166.51</v>
      </c>
      <c r="AP413" s="422">
        <v>127166.51</v>
      </c>
      <c r="AQ413" s="422">
        <v>4864.29</v>
      </c>
      <c r="AR413" s="422">
        <v>4864.29</v>
      </c>
      <c r="AS413" s="422">
        <v>4864.29</v>
      </c>
      <c r="AT413" s="422">
        <v>4864.29</v>
      </c>
      <c r="AU413" s="422">
        <v>6254.09</v>
      </c>
      <c r="AV413" s="422">
        <v>391923.03</v>
      </c>
      <c r="AW413" s="422">
        <v>163538.56</v>
      </c>
      <c r="AX413" s="422">
        <v>61705.55</v>
      </c>
      <c r="AY413" s="422">
        <v>1141815.8500000001</v>
      </c>
      <c r="AZ413" s="422">
        <v>11216405.310000001</v>
      </c>
      <c r="BA413" s="422">
        <v>333796.32</v>
      </c>
      <c r="BB413" s="422">
        <v>1085.6199999999999</v>
      </c>
      <c r="BC413" s="422">
        <v>362940.3</v>
      </c>
    </row>
    <row r="414" spans="1:55">
      <c r="A414" s="425" t="s">
        <v>2133</v>
      </c>
      <c r="B414" s="425" t="s">
        <v>6421</v>
      </c>
      <c r="C414">
        <v>646.45000000000005</v>
      </c>
      <c r="D414" s="422">
        <v>9477374.5099999998</v>
      </c>
      <c r="E414" s="422">
        <v>7115349</v>
      </c>
      <c r="F414" s="423">
        <v>0.75077216717480999</v>
      </c>
      <c r="G414">
        <v>1</v>
      </c>
      <c r="H414" s="422">
        <v>86462.44</v>
      </c>
      <c r="I414" s="422">
        <v>3741551.55</v>
      </c>
      <c r="J414" s="422">
        <v>3828013.99</v>
      </c>
      <c r="K414" s="424">
        <v>0.9</v>
      </c>
      <c r="L414" s="422">
        <v>2126853.63</v>
      </c>
      <c r="M414" s="422">
        <v>514847.51</v>
      </c>
      <c r="N414" s="422">
        <v>221734.55</v>
      </c>
      <c r="O414" s="422">
        <v>89719.039999999994</v>
      </c>
      <c r="P414" s="422">
        <v>73270.03</v>
      </c>
      <c r="Q414" s="422">
        <v>150121.32999999999</v>
      </c>
      <c r="R414" s="422">
        <v>48643.3</v>
      </c>
      <c r="S414" s="422">
        <v>85828.75</v>
      </c>
      <c r="T414" s="422">
        <v>99181.01</v>
      </c>
      <c r="U414" s="422">
        <v>61761.9</v>
      </c>
      <c r="V414" s="422">
        <v>145404.89000000001</v>
      </c>
      <c r="W414" s="422">
        <v>125893.62</v>
      </c>
      <c r="X414" s="422">
        <v>102990.24</v>
      </c>
      <c r="Y414" s="422">
        <v>3846249.8</v>
      </c>
      <c r="Z414" s="422">
        <v>57865.5</v>
      </c>
      <c r="AA414" s="422">
        <v>80806.25</v>
      </c>
      <c r="AB414" s="422">
        <v>220439.45</v>
      </c>
      <c r="AC414" s="422">
        <v>21979.3</v>
      </c>
      <c r="AD414" s="422">
        <v>369122.95</v>
      </c>
      <c r="AE414" s="422">
        <v>284664.81</v>
      </c>
      <c r="AF414" s="422">
        <v>1023330.35</v>
      </c>
      <c r="AG414" s="422">
        <v>692994.4</v>
      </c>
      <c r="AH414" s="422">
        <v>1836774.5660999999</v>
      </c>
      <c r="AI414" s="422">
        <v>4587977.5761000002</v>
      </c>
      <c r="AJ414" s="422">
        <v>694196.79</v>
      </c>
      <c r="AK414" s="422">
        <v>3893780.7861000001</v>
      </c>
      <c r="AL414" s="422">
        <v>4518557.8960999995</v>
      </c>
      <c r="AM414" s="422">
        <v>145928.79</v>
      </c>
      <c r="AN414" s="422">
        <v>145928.79</v>
      </c>
      <c r="AO414" s="422">
        <v>151487.98000000001</v>
      </c>
      <c r="AP414" s="422">
        <v>151487.98000000001</v>
      </c>
      <c r="AQ414" s="422">
        <v>2779.59</v>
      </c>
      <c r="AR414" s="422">
        <v>2779.59</v>
      </c>
      <c r="AS414" s="422">
        <v>3474.49</v>
      </c>
      <c r="AT414" s="422">
        <v>3474.49</v>
      </c>
      <c r="AU414" s="422">
        <v>4169.3900000000003</v>
      </c>
      <c r="AV414" s="422">
        <v>318263.74</v>
      </c>
      <c r="AW414" s="422">
        <v>132802.59</v>
      </c>
      <c r="AX414" s="422">
        <v>49989.31</v>
      </c>
      <c r="AY414" s="422">
        <v>1112566.73</v>
      </c>
      <c r="AZ414" s="422">
        <v>9477374.5099999998</v>
      </c>
      <c r="BA414" s="422">
        <v>719612.6</v>
      </c>
      <c r="BB414" s="422">
        <v>1724.1</v>
      </c>
      <c r="BC414" s="422">
        <v>281501.48</v>
      </c>
    </row>
    <row r="415" spans="1:55">
      <c r="A415" s="425" t="s">
        <v>2221</v>
      </c>
      <c r="B415" s="425" t="s">
        <v>6422</v>
      </c>
      <c r="C415">
        <v>1039.6199999999999</v>
      </c>
      <c r="D415" s="422">
        <v>14915807.35</v>
      </c>
      <c r="E415" s="422">
        <v>12082410.810000001</v>
      </c>
      <c r="F415" s="423">
        <v>0.81004068546111896</v>
      </c>
      <c r="G415">
        <v>2</v>
      </c>
      <c r="H415" s="422">
        <v>64134.12</v>
      </c>
      <c r="I415" s="422">
        <v>6705577.3099999996</v>
      </c>
      <c r="J415" s="422">
        <v>6769711.4299999997</v>
      </c>
      <c r="K415" s="424">
        <v>0.9</v>
      </c>
      <c r="L415" s="422">
        <v>3346418.7</v>
      </c>
      <c r="M415" s="422">
        <v>806752.62</v>
      </c>
      <c r="N415" s="422">
        <v>357319.29</v>
      </c>
      <c r="O415" s="422">
        <v>144943.79</v>
      </c>
      <c r="P415" s="422">
        <v>114092.1</v>
      </c>
      <c r="Q415" s="422">
        <v>242843.81</v>
      </c>
      <c r="R415" s="422">
        <v>79334.91</v>
      </c>
      <c r="S415" s="422">
        <v>138601.82999999999</v>
      </c>
      <c r="T415" s="422">
        <v>160506.68</v>
      </c>
      <c r="U415" s="422">
        <v>100036.89</v>
      </c>
      <c r="V415" s="422">
        <v>235311.73</v>
      </c>
      <c r="W415" s="422">
        <v>203736.24</v>
      </c>
      <c r="X415" s="422">
        <v>166315.32</v>
      </c>
      <c r="Y415" s="422">
        <v>6096213.9100000001</v>
      </c>
      <c r="Z415" s="422">
        <v>92336.4</v>
      </c>
      <c r="AA415" s="422">
        <v>129952.5</v>
      </c>
      <c r="AB415" s="422">
        <v>354510.42</v>
      </c>
      <c r="AC415" s="422">
        <v>35347.08</v>
      </c>
      <c r="AD415" s="422">
        <v>593623.02</v>
      </c>
      <c r="AE415" s="422">
        <v>448487.24</v>
      </c>
      <c r="AF415" s="422">
        <v>1645718.46</v>
      </c>
      <c r="AG415" s="422">
        <v>1114472.6399999999</v>
      </c>
      <c r="AH415" s="422">
        <v>2875918.4559599999</v>
      </c>
      <c r="AI415" s="422">
        <v>7290366.2159599997</v>
      </c>
      <c r="AJ415" s="422">
        <v>1116406.33</v>
      </c>
      <c r="AK415" s="422">
        <v>6173959.8859599996</v>
      </c>
      <c r="AL415" s="422">
        <v>7178725.57596</v>
      </c>
      <c r="AM415" s="422">
        <v>204300.3</v>
      </c>
      <c r="AN415" s="422">
        <v>204300.3</v>
      </c>
      <c r="AO415" s="422">
        <v>212639.09</v>
      </c>
      <c r="AP415" s="422">
        <v>212639.09</v>
      </c>
      <c r="AQ415" s="422">
        <v>0</v>
      </c>
      <c r="AR415" s="422">
        <v>0</v>
      </c>
      <c r="AS415" s="422">
        <v>0</v>
      </c>
      <c r="AT415" s="422">
        <v>0</v>
      </c>
      <c r="AU415" s="422">
        <v>694.89</v>
      </c>
      <c r="AV415" s="422">
        <v>512140.56</v>
      </c>
      <c r="AW415" s="422">
        <v>213701.99</v>
      </c>
      <c r="AX415" s="422">
        <v>80451.539999999994</v>
      </c>
      <c r="AY415" s="422">
        <v>1640867.76</v>
      </c>
      <c r="AZ415" s="422">
        <v>14915807.35</v>
      </c>
      <c r="BA415" s="422">
        <v>749144.32</v>
      </c>
      <c r="BB415" s="422">
        <v>0</v>
      </c>
      <c r="BC415" s="422">
        <v>441321.92</v>
      </c>
    </row>
    <row r="416" spans="1:55">
      <c r="A416" s="425" t="s">
        <v>2226</v>
      </c>
      <c r="B416" s="425" t="s">
        <v>6423</v>
      </c>
      <c r="C416">
        <v>498.28</v>
      </c>
      <c r="D416" s="422">
        <v>7114074.5800000001</v>
      </c>
      <c r="E416" s="422">
        <v>5265881.83</v>
      </c>
      <c r="F416" s="423">
        <v>0.74020616044764598</v>
      </c>
      <c r="G416">
        <v>1</v>
      </c>
      <c r="H416" s="422">
        <v>100298.8</v>
      </c>
      <c r="I416" s="422">
        <v>3629513.98</v>
      </c>
      <c r="J416" s="422">
        <v>3729812.78</v>
      </c>
      <c r="K416" s="424">
        <v>0.9</v>
      </c>
      <c r="L416" s="422">
        <v>1594854.88</v>
      </c>
      <c r="M416" s="422">
        <v>393196.04</v>
      </c>
      <c r="N416" s="422">
        <v>171432.72</v>
      </c>
      <c r="O416" s="422">
        <v>68780.34</v>
      </c>
      <c r="P416" s="422">
        <v>53870.98</v>
      </c>
      <c r="Q416" s="422">
        <v>119553.12</v>
      </c>
      <c r="R416" s="422">
        <v>37640.65</v>
      </c>
      <c r="S416" s="422">
        <v>66691.259999999995</v>
      </c>
      <c r="T416" s="422">
        <v>75710.7</v>
      </c>
      <c r="U416" s="422">
        <v>47843.73</v>
      </c>
      <c r="V416" s="422">
        <v>110996.1</v>
      </c>
      <c r="W416" s="422">
        <v>96102</v>
      </c>
      <c r="X416" s="422">
        <v>80026.2</v>
      </c>
      <c r="Y416" s="422">
        <v>2916698.72</v>
      </c>
      <c r="Z416" s="422">
        <v>44515.8</v>
      </c>
      <c r="AA416" s="422">
        <v>62285</v>
      </c>
      <c r="AB416" s="422">
        <v>169913.48</v>
      </c>
      <c r="AC416" s="422">
        <v>16941.52</v>
      </c>
      <c r="AD416" s="422">
        <v>284517.88</v>
      </c>
      <c r="AE416" s="422">
        <v>233048.42</v>
      </c>
      <c r="AF416" s="422">
        <v>788777.24</v>
      </c>
      <c r="AG416" s="422">
        <v>534156.16</v>
      </c>
      <c r="AH416" s="422">
        <v>1365282.7652400001</v>
      </c>
      <c r="AI416" s="422">
        <v>3499438.2652400001</v>
      </c>
      <c r="AJ416" s="422">
        <v>535082.96</v>
      </c>
      <c r="AK416" s="422">
        <v>2964355.3052400001</v>
      </c>
      <c r="AL416" s="422">
        <v>3445929.9652399998</v>
      </c>
      <c r="AM416" s="422">
        <v>89641.97</v>
      </c>
      <c r="AN416" s="422">
        <v>89641.97</v>
      </c>
      <c r="AO416" s="422">
        <v>93116.46</v>
      </c>
      <c r="AP416" s="422">
        <v>93116.46</v>
      </c>
      <c r="AQ416" s="422">
        <v>0</v>
      </c>
      <c r="AR416" s="422">
        <v>0</v>
      </c>
      <c r="AS416" s="422">
        <v>0</v>
      </c>
      <c r="AT416" s="422">
        <v>0</v>
      </c>
      <c r="AU416" s="422">
        <v>0</v>
      </c>
      <c r="AV416" s="422">
        <v>245299.34</v>
      </c>
      <c r="AW416" s="422">
        <v>102356.58</v>
      </c>
      <c r="AX416" s="422">
        <v>38273.06</v>
      </c>
      <c r="AY416" s="422">
        <v>751445.84</v>
      </c>
      <c r="AZ416" s="422">
        <v>7114074.5800000001</v>
      </c>
      <c r="BA416" s="422">
        <v>661559.66</v>
      </c>
      <c r="BB416" s="422">
        <v>0</v>
      </c>
      <c r="BC416" s="422">
        <v>225317.77</v>
      </c>
    </row>
    <row r="417" spans="1:55">
      <c r="A417" s="425" t="s">
        <v>2931</v>
      </c>
      <c r="B417" s="425" t="s">
        <v>6424</v>
      </c>
      <c r="C417">
        <v>436.64</v>
      </c>
      <c r="D417" s="422">
        <v>6381328.4299999997</v>
      </c>
      <c r="E417" s="422">
        <v>5237627.45</v>
      </c>
      <c r="F417" s="423">
        <v>0.82077384159962397</v>
      </c>
      <c r="G417">
        <v>2</v>
      </c>
      <c r="H417" s="422">
        <v>22092.12</v>
      </c>
      <c r="I417" s="422">
        <v>2666897.4700000002</v>
      </c>
      <c r="J417" s="422">
        <v>2688989.59</v>
      </c>
      <c r="K417" s="424">
        <v>0.9</v>
      </c>
      <c r="L417" s="422">
        <v>1420032.37</v>
      </c>
      <c r="M417" s="422">
        <v>355384.54</v>
      </c>
      <c r="N417" s="422">
        <v>151152.66</v>
      </c>
      <c r="O417" s="422">
        <v>59351.02</v>
      </c>
      <c r="P417" s="422">
        <v>48715.83</v>
      </c>
      <c r="Q417" s="422">
        <v>105190.7</v>
      </c>
      <c r="R417" s="422">
        <v>33007.949999999997</v>
      </c>
      <c r="S417" s="422">
        <v>58282.36</v>
      </c>
      <c r="T417" s="422">
        <v>65111.199999999997</v>
      </c>
      <c r="U417" s="422">
        <v>42044.49</v>
      </c>
      <c r="V417" s="422">
        <v>95456.639999999999</v>
      </c>
      <c r="W417" s="422">
        <v>82647.72</v>
      </c>
      <c r="X417" s="422">
        <v>69935.94</v>
      </c>
      <c r="Y417" s="422">
        <v>2586313.42</v>
      </c>
      <c r="Z417" s="422">
        <v>38817.9</v>
      </c>
      <c r="AA417" s="422">
        <v>54580</v>
      </c>
      <c r="AB417" s="422">
        <v>148894.24</v>
      </c>
      <c r="AC417" s="422">
        <v>14845.76</v>
      </c>
      <c r="AD417" s="422">
        <v>249321.44</v>
      </c>
      <c r="AE417" s="422">
        <v>212817.49</v>
      </c>
      <c r="AF417" s="422">
        <v>691201.12</v>
      </c>
      <c r="AG417" s="422">
        <v>468078.08000000002</v>
      </c>
      <c r="AH417" s="422">
        <v>1230736.6981200001</v>
      </c>
      <c r="AI417" s="422">
        <v>3109292.7281200001</v>
      </c>
      <c r="AJ417" s="422">
        <v>468890.23</v>
      </c>
      <c r="AK417" s="422">
        <v>2640402.4981200001</v>
      </c>
      <c r="AL417" s="422">
        <v>3062403.6981199998</v>
      </c>
      <c r="AM417" s="422">
        <v>96590.96</v>
      </c>
      <c r="AN417" s="422">
        <v>96590.96</v>
      </c>
      <c r="AO417" s="422">
        <v>100760.35</v>
      </c>
      <c r="AP417" s="422">
        <v>100760.35</v>
      </c>
      <c r="AQ417" s="422">
        <v>0</v>
      </c>
      <c r="AR417" s="422">
        <v>0</v>
      </c>
      <c r="AS417" s="422">
        <v>0</v>
      </c>
      <c r="AT417" s="422">
        <v>0</v>
      </c>
      <c r="AU417" s="422">
        <v>0</v>
      </c>
      <c r="AV417" s="422">
        <v>214723.79</v>
      </c>
      <c r="AW417" s="422">
        <v>89598.25</v>
      </c>
      <c r="AX417" s="422">
        <v>33586.559999999998</v>
      </c>
      <c r="AY417" s="422">
        <v>732611.22</v>
      </c>
      <c r="AZ417" s="422">
        <v>6381328.4299999997</v>
      </c>
      <c r="BA417" s="422">
        <v>289566.28000000003</v>
      </c>
      <c r="BB417" s="422">
        <v>0</v>
      </c>
      <c r="BC417" s="422">
        <v>192232.23</v>
      </c>
    </row>
    <row r="418" spans="1:55">
      <c r="A418" s="425" t="s">
        <v>2125</v>
      </c>
      <c r="B418" s="425" t="s">
        <v>6425</v>
      </c>
      <c r="C418">
        <v>364.25</v>
      </c>
      <c r="D418" s="422">
        <v>5263592.49</v>
      </c>
      <c r="E418" s="422">
        <v>3863308.03</v>
      </c>
      <c r="F418" s="423">
        <v>0.73396791969357</v>
      </c>
      <c r="G418">
        <v>1</v>
      </c>
      <c r="H418" s="422">
        <v>77985.37</v>
      </c>
      <c r="I418" s="422">
        <v>2298509.36</v>
      </c>
      <c r="J418" s="422">
        <v>2376494.73</v>
      </c>
      <c r="K418" s="424">
        <v>0.9</v>
      </c>
      <c r="L418" s="422">
        <v>1177484.46</v>
      </c>
      <c r="M418" s="422">
        <v>286132.61</v>
      </c>
      <c r="N418" s="422">
        <v>125809.16</v>
      </c>
      <c r="O418" s="422">
        <v>50718.34</v>
      </c>
      <c r="P418" s="422">
        <v>40270.050000000003</v>
      </c>
      <c r="Q418" s="422">
        <v>86462.96</v>
      </c>
      <c r="R418" s="422">
        <v>27217.08</v>
      </c>
      <c r="S418" s="422">
        <v>48423.65</v>
      </c>
      <c r="T418" s="422">
        <v>56025.91</v>
      </c>
      <c r="U418" s="422">
        <v>35085.4</v>
      </c>
      <c r="V418" s="422">
        <v>82137.11</v>
      </c>
      <c r="W418" s="422">
        <v>71115.48</v>
      </c>
      <c r="X418" s="422">
        <v>58105.98</v>
      </c>
      <c r="Y418" s="422">
        <v>2144988.19</v>
      </c>
      <c r="Z418" s="422">
        <v>32580</v>
      </c>
      <c r="AA418" s="422">
        <v>45531.25</v>
      </c>
      <c r="AB418" s="422">
        <v>124209.25</v>
      </c>
      <c r="AC418" s="422">
        <v>12384.5</v>
      </c>
      <c r="AD418" s="422">
        <v>207986.75</v>
      </c>
      <c r="AE418" s="422">
        <v>163214</v>
      </c>
      <c r="AF418" s="422">
        <v>576607.75</v>
      </c>
      <c r="AG418" s="422">
        <v>390476</v>
      </c>
      <c r="AH418" s="422">
        <v>1015371.6105</v>
      </c>
      <c r="AI418" s="422">
        <v>2568361.1105</v>
      </c>
      <c r="AJ418" s="422">
        <v>391153.5</v>
      </c>
      <c r="AK418" s="422">
        <v>2177207.6105</v>
      </c>
      <c r="AL418" s="422">
        <v>2529245.7604999999</v>
      </c>
      <c r="AM418" s="422">
        <v>75049.09</v>
      </c>
      <c r="AN418" s="422">
        <v>75049.09</v>
      </c>
      <c r="AO418" s="422">
        <v>78523.58</v>
      </c>
      <c r="AP418" s="422">
        <v>78523.58</v>
      </c>
      <c r="AQ418" s="422">
        <v>0</v>
      </c>
      <c r="AR418" s="422">
        <v>0</v>
      </c>
      <c r="AS418" s="422">
        <v>0</v>
      </c>
      <c r="AT418" s="422">
        <v>0</v>
      </c>
      <c r="AU418" s="422">
        <v>0</v>
      </c>
      <c r="AV418" s="422">
        <v>179283.94</v>
      </c>
      <c r="AW418" s="422">
        <v>74810.19</v>
      </c>
      <c r="AX418" s="422">
        <v>28118.98</v>
      </c>
      <c r="AY418" s="422">
        <v>589358.44999999995</v>
      </c>
      <c r="AZ418" s="422">
        <v>5263592.49</v>
      </c>
      <c r="BA418" s="422">
        <v>289709.73</v>
      </c>
      <c r="BB418" s="422">
        <v>0</v>
      </c>
      <c r="BC418" s="422">
        <v>191326.49</v>
      </c>
    </row>
    <row r="419" spans="1:55">
      <c r="A419" s="425" t="s">
        <v>1698</v>
      </c>
      <c r="B419" s="425" t="s">
        <v>6426</v>
      </c>
      <c r="C419">
        <v>395.03</v>
      </c>
      <c r="D419" s="422">
        <v>5753213.3099999996</v>
      </c>
      <c r="E419" s="422">
        <v>4439982.72</v>
      </c>
      <c r="F419" s="423">
        <v>0.77173963153471203</v>
      </c>
      <c r="G419">
        <v>2</v>
      </c>
      <c r="H419" s="422">
        <v>46786.27</v>
      </c>
      <c r="I419" s="422">
        <v>3684680.05</v>
      </c>
      <c r="J419" s="422">
        <v>3731466.32</v>
      </c>
      <c r="K419" s="424">
        <v>0.9</v>
      </c>
      <c r="L419" s="422">
        <v>1296764.77</v>
      </c>
      <c r="M419" s="422">
        <v>306836.65000000002</v>
      </c>
      <c r="N419" s="422">
        <v>134509.57</v>
      </c>
      <c r="O419" s="422">
        <v>55120.61</v>
      </c>
      <c r="P419" s="422">
        <v>44699.99</v>
      </c>
      <c r="Q419" s="422">
        <v>88210.18</v>
      </c>
      <c r="R419" s="422">
        <v>29533.43</v>
      </c>
      <c r="S419" s="422">
        <v>52193.16</v>
      </c>
      <c r="T419" s="422">
        <v>61325.66</v>
      </c>
      <c r="U419" s="422">
        <v>37985.019999999997</v>
      </c>
      <c r="V419" s="422">
        <v>89906.84</v>
      </c>
      <c r="W419" s="422">
        <v>77842.62</v>
      </c>
      <c r="X419" s="422">
        <v>62629.2</v>
      </c>
      <c r="Y419" s="422">
        <v>2337557.7000000002</v>
      </c>
      <c r="Z419" s="422">
        <v>35110.800000000003</v>
      </c>
      <c r="AA419" s="422">
        <v>49378.75</v>
      </c>
      <c r="AB419" s="422">
        <v>134705.23000000001</v>
      </c>
      <c r="AC419" s="422">
        <v>13431.02</v>
      </c>
      <c r="AD419" s="422">
        <v>225562.13</v>
      </c>
      <c r="AE419" s="422">
        <v>158322.9</v>
      </c>
      <c r="AF419" s="422">
        <v>625332.49</v>
      </c>
      <c r="AG419" s="422">
        <v>423472.16</v>
      </c>
      <c r="AH419" s="422">
        <v>1116851.1887399999</v>
      </c>
      <c r="AI419" s="422">
        <v>2782166.6687400001</v>
      </c>
      <c r="AJ419" s="422">
        <v>424206.91</v>
      </c>
      <c r="AK419" s="422">
        <v>2357959.75874</v>
      </c>
      <c r="AL419" s="422">
        <v>2739745.9687399999</v>
      </c>
      <c r="AM419" s="422">
        <v>89641.97</v>
      </c>
      <c r="AN419" s="422">
        <v>89641.97</v>
      </c>
      <c r="AO419" s="422">
        <v>93116.46</v>
      </c>
      <c r="AP419" s="422">
        <v>93116.46</v>
      </c>
      <c r="AQ419" s="422">
        <v>694.89</v>
      </c>
      <c r="AR419" s="422">
        <v>694.89</v>
      </c>
      <c r="AS419" s="422">
        <v>694.89</v>
      </c>
      <c r="AT419" s="422">
        <v>694.89</v>
      </c>
      <c r="AU419" s="422">
        <v>1389.79</v>
      </c>
      <c r="AV419" s="422">
        <v>194571.72</v>
      </c>
      <c r="AW419" s="422">
        <v>81189.36</v>
      </c>
      <c r="AX419" s="422">
        <v>30462.23</v>
      </c>
      <c r="AY419" s="422">
        <v>675909.52</v>
      </c>
      <c r="AZ419" s="422">
        <v>5753213.3099999996</v>
      </c>
      <c r="BA419" s="422">
        <v>663234.49</v>
      </c>
      <c r="BB419" s="422">
        <v>196.31</v>
      </c>
      <c r="BC419" s="422">
        <v>231925.94</v>
      </c>
    </row>
    <row r="420" spans="1:55">
      <c r="A420" s="425" t="s">
        <v>2233</v>
      </c>
      <c r="B420" s="425" t="s">
        <v>6427</v>
      </c>
      <c r="C420">
        <v>1678.25</v>
      </c>
      <c r="D420" s="422">
        <v>24847824.050000001</v>
      </c>
      <c r="E420" s="422">
        <v>18377967.91</v>
      </c>
      <c r="F420" s="423">
        <v>0.73962081641511002</v>
      </c>
      <c r="G420">
        <v>1</v>
      </c>
      <c r="H420" s="422">
        <v>352472.21</v>
      </c>
      <c r="I420" s="422">
        <v>13826690.66</v>
      </c>
      <c r="J420" s="422">
        <v>14179162.869999999</v>
      </c>
      <c r="K420" s="424">
        <v>0.9</v>
      </c>
      <c r="L420" s="422">
        <v>5569700.6699999999</v>
      </c>
      <c r="M420" s="422">
        <v>1332141.48</v>
      </c>
      <c r="N420" s="422">
        <v>577041.51</v>
      </c>
      <c r="O420" s="422">
        <v>235563.61</v>
      </c>
      <c r="P420" s="422">
        <v>193582.91</v>
      </c>
      <c r="Q420" s="422">
        <v>386965.69</v>
      </c>
      <c r="R420" s="422">
        <v>128557.31</v>
      </c>
      <c r="S420" s="422">
        <v>223850.66</v>
      </c>
      <c r="T420" s="422">
        <v>261201.91</v>
      </c>
      <c r="U420" s="422">
        <v>161798.79</v>
      </c>
      <c r="V420" s="422">
        <v>382936.54</v>
      </c>
      <c r="W420" s="422">
        <v>331551.90000000002</v>
      </c>
      <c r="X420" s="422">
        <v>268609.68</v>
      </c>
      <c r="Y420" s="422">
        <v>10053502.66</v>
      </c>
      <c r="Z420" s="422">
        <v>149535</v>
      </c>
      <c r="AA420" s="422">
        <v>209781.25</v>
      </c>
      <c r="AB420" s="422">
        <v>572283.25</v>
      </c>
      <c r="AC420" s="422">
        <v>57060.5</v>
      </c>
      <c r="AD420" s="422">
        <v>958280.75</v>
      </c>
      <c r="AE420" s="422">
        <v>705546.5</v>
      </c>
      <c r="AF420" s="422">
        <v>2656669.75</v>
      </c>
      <c r="AG420" s="422">
        <v>1799084</v>
      </c>
      <c r="AH420" s="422">
        <v>4837051.4205</v>
      </c>
      <c r="AI420" s="422">
        <v>11945292.420499999</v>
      </c>
      <c r="AJ420" s="422">
        <v>1802205.54</v>
      </c>
      <c r="AK420" s="422">
        <v>10143086.8805</v>
      </c>
      <c r="AL420" s="422">
        <v>11765071.8605</v>
      </c>
      <c r="AM420" s="422">
        <v>414854.7</v>
      </c>
      <c r="AN420" s="422">
        <v>414854.7</v>
      </c>
      <c r="AO420" s="422">
        <v>432227.17</v>
      </c>
      <c r="AP420" s="422">
        <v>432227.17</v>
      </c>
      <c r="AQ420" s="422">
        <v>6254.09</v>
      </c>
      <c r="AR420" s="422">
        <v>6254.09</v>
      </c>
      <c r="AS420" s="422">
        <v>6254.09</v>
      </c>
      <c r="AT420" s="422">
        <v>6254.09</v>
      </c>
      <c r="AU420" s="422">
        <v>7643.88</v>
      </c>
      <c r="AV420" s="422">
        <v>826929.81</v>
      </c>
      <c r="AW420" s="422">
        <v>345054.78</v>
      </c>
      <c r="AX420" s="422">
        <v>130440.86</v>
      </c>
      <c r="AY420" s="422">
        <v>3029249.43</v>
      </c>
      <c r="AZ420" s="422">
        <v>24847824.050000001</v>
      </c>
      <c r="BA420" s="422">
        <v>2396853.06</v>
      </c>
      <c r="BB420" s="422">
        <v>2653.3</v>
      </c>
      <c r="BC420" s="422">
        <v>916175.65</v>
      </c>
    </row>
    <row r="421" spans="1:55">
      <c r="A421" s="425" t="s">
        <v>2016</v>
      </c>
      <c r="B421" s="425" t="s">
        <v>6428</v>
      </c>
      <c r="C421">
        <v>1010.5</v>
      </c>
      <c r="D421" s="422">
        <v>14796445.25</v>
      </c>
      <c r="E421" s="422">
        <v>10730107.58</v>
      </c>
      <c r="F421" s="423">
        <v>0.72518144721280298</v>
      </c>
      <c r="G421">
        <v>1</v>
      </c>
      <c r="H421" s="422">
        <v>290234.21999999997</v>
      </c>
      <c r="I421" s="422">
        <v>8587054.1500000004</v>
      </c>
      <c r="J421" s="422">
        <v>8877288.3699999992</v>
      </c>
      <c r="K421" s="424">
        <v>0.9</v>
      </c>
      <c r="L421" s="422">
        <v>3313239.17</v>
      </c>
      <c r="M421" s="422">
        <v>796659.66</v>
      </c>
      <c r="N421" s="422">
        <v>348132.1</v>
      </c>
      <c r="O421" s="422">
        <v>141442.29</v>
      </c>
      <c r="P421" s="422">
        <v>114379.15</v>
      </c>
      <c r="Q421" s="422">
        <v>236018.82</v>
      </c>
      <c r="R421" s="422">
        <v>77018.570000000007</v>
      </c>
      <c r="S421" s="422">
        <v>134832.32999999999</v>
      </c>
      <c r="T421" s="422">
        <v>156721.14000000001</v>
      </c>
      <c r="U421" s="422">
        <v>97427.23</v>
      </c>
      <c r="V421" s="422">
        <v>229761.92000000001</v>
      </c>
      <c r="W421" s="422">
        <v>198931.14</v>
      </c>
      <c r="X421" s="422">
        <v>161792.1</v>
      </c>
      <c r="Y421" s="422">
        <v>6006355.6200000001</v>
      </c>
      <c r="Z421" s="422">
        <v>90270</v>
      </c>
      <c r="AA421" s="422">
        <v>126312.5</v>
      </c>
      <c r="AB421" s="422">
        <v>344580.5</v>
      </c>
      <c r="AC421" s="422">
        <v>34357</v>
      </c>
      <c r="AD421" s="422">
        <v>576995.5</v>
      </c>
      <c r="AE421" s="422">
        <v>434296</v>
      </c>
      <c r="AF421" s="422">
        <v>1599621.5</v>
      </c>
      <c r="AG421" s="422">
        <v>1083256</v>
      </c>
      <c r="AH421" s="422">
        <v>2869378.1579999998</v>
      </c>
      <c r="AI421" s="422">
        <v>7159067.1579999998</v>
      </c>
      <c r="AJ421" s="422">
        <v>1085135.53</v>
      </c>
      <c r="AK421" s="422">
        <v>6073931.6279999996</v>
      </c>
      <c r="AL421" s="422">
        <v>7050553.5980000002</v>
      </c>
      <c r="AM421" s="422">
        <v>232096.26</v>
      </c>
      <c r="AN421" s="422">
        <v>232096.26</v>
      </c>
      <c r="AO421" s="422">
        <v>241824.85</v>
      </c>
      <c r="AP421" s="422">
        <v>241824.85</v>
      </c>
      <c r="AQ421" s="422">
        <v>1389.79</v>
      </c>
      <c r="AR421" s="422">
        <v>1389.79</v>
      </c>
      <c r="AS421" s="422">
        <v>1389.79</v>
      </c>
      <c r="AT421" s="422">
        <v>1389.79</v>
      </c>
      <c r="AU421" s="422">
        <v>2084.69</v>
      </c>
      <c r="AV421" s="422">
        <v>497547.68</v>
      </c>
      <c r="AW421" s="422">
        <v>207612.79</v>
      </c>
      <c r="AX421" s="422">
        <v>78889.38</v>
      </c>
      <c r="AY421" s="422">
        <v>1739535.92</v>
      </c>
      <c r="AZ421" s="422">
        <v>14796445.25</v>
      </c>
      <c r="BA421" s="422">
        <v>1528978.4</v>
      </c>
      <c r="BB421" s="422">
        <v>174.14</v>
      </c>
      <c r="BC421" s="422">
        <v>526907.74</v>
      </c>
    </row>
    <row r="422" spans="1:55">
      <c r="A422" s="425" t="s">
        <v>1417</v>
      </c>
      <c r="B422" s="425" t="s">
        <v>6429</v>
      </c>
      <c r="C422">
        <v>160.94999999999999</v>
      </c>
      <c r="D422" s="422">
        <v>2249135.7999999998</v>
      </c>
      <c r="E422" s="422">
        <v>1718174.86</v>
      </c>
      <c r="F422" s="423">
        <v>0.76392668686346099</v>
      </c>
      <c r="G422">
        <v>2</v>
      </c>
      <c r="H422" s="422">
        <v>16540.38</v>
      </c>
      <c r="I422" s="422">
        <v>1141844.5900000001</v>
      </c>
      <c r="J422" s="422">
        <v>1158384.97</v>
      </c>
      <c r="K422" s="424">
        <v>0.9</v>
      </c>
      <c r="L422" s="422">
        <v>510299.79</v>
      </c>
      <c r="M422" s="422">
        <v>118633.5</v>
      </c>
      <c r="N422" s="422">
        <v>53248.800000000003</v>
      </c>
      <c r="O422" s="422">
        <v>22360.13</v>
      </c>
      <c r="P422" s="422">
        <v>17201.45</v>
      </c>
      <c r="Q422" s="422">
        <v>35776</v>
      </c>
      <c r="R422" s="422">
        <v>11581.74</v>
      </c>
      <c r="S422" s="422">
        <v>20877.259999999998</v>
      </c>
      <c r="T422" s="422">
        <v>24984.53</v>
      </c>
      <c r="U422" s="422">
        <v>15078.02</v>
      </c>
      <c r="V422" s="422">
        <v>36628.71</v>
      </c>
      <c r="W422" s="422">
        <v>31713.66</v>
      </c>
      <c r="X422" s="422">
        <v>25051.68</v>
      </c>
      <c r="Y422" s="422">
        <v>923435.27</v>
      </c>
      <c r="Z422" s="422">
        <v>14336.1</v>
      </c>
      <c r="AA422" s="422">
        <v>20118.75</v>
      </c>
      <c r="AB422" s="422">
        <v>54883.95</v>
      </c>
      <c r="AC422" s="422">
        <v>5472.3</v>
      </c>
      <c r="AD422" s="422">
        <v>91902.45</v>
      </c>
      <c r="AE422" s="422">
        <v>61338.63</v>
      </c>
      <c r="AF422" s="422">
        <v>254783.85</v>
      </c>
      <c r="AG422" s="422">
        <v>172538.4</v>
      </c>
      <c r="AH422" s="422">
        <v>432349.42109999998</v>
      </c>
      <c r="AI422" s="422">
        <v>1107723.8511000001</v>
      </c>
      <c r="AJ422" s="422">
        <v>172837.76000000001</v>
      </c>
      <c r="AK422" s="422">
        <v>934886.09109999996</v>
      </c>
      <c r="AL422" s="422">
        <v>1090440.0711000001</v>
      </c>
      <c r="AM422" s="422">
        <v>27101.06</v>
      </c>
      <c r="AN422" s="422">
        <v>27101.06</v>
      </c>
      <c r="AO422" s="422">
        <v>27795.96</v>
      </c>
      <c r="AP422" s="422">
        <v>27795.96</v>
      </c>
      <c r="AQ422" s="422">
        <v>0</v>
      </c>
      <c r="AR422" s="422">
        <v>0</v>
      </c>
      <c r="AS422" s="422">
        <v>0</v>
      </c>
      <c r="AT422" s="422">
        <v>0</v>
      </c>
      <c r="AU422" s="422">
        <v>694.89</v>
      </c>
      <c r="AV422" s="422">
        <v>79218.48</v>
      </c>
      <c r="AW422" s="422">
        <v>33055.660000000003</v>
      </c>
      <c r="AX422" s="422">
        <v>12497.32</v>
      </c>
      <c r="AY422" s="422">
        <v>235260.39</v>
      </c>
      <c r="AZ422" s="422">
        <v>2249135.7999999998</v>
      </c>
      <c r="BA422" s="422">
        <v>126135.08</v>
      </c>
      <c r="BB422" s="422">
        <v>6.61</v>
      </c>
      <c r="BC422" s="422">
        <v>69887.55</v>
      </c>
    </row>
    <row r="423" spans="1:55">
      <c r="A423" s="425" t="s">
        <v>3371</v>
      </c>
      <c r="B423" s="425" t="s">
        <v>6430</v>
      </c>
      <c r="C423">
        <v>1291.45</v>
      </c>
      <c r="D423" s="422">
        <v>18603198.719999999</v>
      </c>
      <c r="E423" s="422">
        <v>13940233.529999999</v>
      </c>
      <c r="F423" s="423">
        <v>0.74934605278462596</v>
      </c>
      <c r="G423">
        <v>1</v>
      </c>
      <c r="H423" s="422">
        <v>175826.08</v>
      </c>
      <c r="I423" s="422">
        <v>7060110.6699999999</v>
      </c>
      <c r="J423" s="422">
        <v>7235936.75</v>
      </c>
      <c r="K423" s="424">
        <v>0.9</v>
      </c>
      <c r="L423" s="422">
        <v>4149575.82</v>
      </c>
      <c r="M423" s="422">
        <v>1012020.76</v>
      </c>
      <c r="N423" s="422">
        <v>445515.31</v>
      </c>
      <c r="O423" s="422">
        <v>179646.35</v>
      </c>
      <c r="P423" s="422">
        <v>141990.91</v>
      </c>
      <c r="Q423" s="422">
        <v>305094.24</v>
      </c>
      <c r="R423" s="422">
        <v>98444.79</v>
      </c>
      <c r="S423" s="422">
        <v>172527.39</v>
      </c>
      <c r="T423" s="422">
        <v>198362.03</v>
      </c>
      <c r="U423" s="422">
        <v>124393.69</v>
      </c>
      <c r="V423" s="422">
        <v>290809.78000000003</v>
      </c>
      <c r="W423" s="422">
        <v>251787.24</v>
      </c>
      <c r="X423" s="422">
        <v>207024.3</v>
      </c>
      <c r="Y423" s="422">
        <v>7577192.6100000003</v>
      </c>
      <c r="Z423" s="422">
        <v>115158.6</v>
      </c>
      <c r="AA423" s="422">
        <v>161431.25</v>
      </c>
      <c r="AB423" s="422">
        <v>440384.45</v>
      </c>
      <c r="AC423" s="422">
        <v>43909.3</v>
      </c>
      <c r="AD423" s="422">
        <v>737417.95</v>
      </c>
      <c r="AE423" s="422">
        <v>579474.38</v>
      </c>
      <c r="AF423" s="422">
        <v>2044365.35</v>
      </c>
      <c r="AG423" s="422">
        <v>1384434.4</v>
      </c>
      <c r="AH423" s="422">
        <v>3585367.1571</v>
      </c>
      <c r="AI423" s="422">
        <v>9091942.8370999992</v>
      </c>
      <c r="AJ423" s="422">
        <v>1386836.49</v>
      </c>
      <c r="AK423" s="422">
        <v>7705106.3470999999</v>
      </c>
      <c r="AL423" s="422">
        <v>8953259.1871000007</v>
      </c>
      <c r="AM423" s="422">
        <v>248773.84</v>
      </c>
      <c r="AN423" s="422">
        <v>248773.84</v>
      </c>
      <c r="AO423" s="422">
        <v>259197.32</v>
      </c>
      <c r="AP423" s="422">
        <v>259197.32</v>
      </c>
      <c r="AQ423" s="422">
        <v>10423.48</v>
      </c>
      <c r="AR423" s="422">
        <v>10423.48</v>
      </c>
      <c r="AS423" s="422">
        <v>10423.48</v>
      </c>
      <c r="AT423" s="422">
        <v>10423.48</v>
      </c>
      <c r="AU423" s="422">
        <v>13203.08</v>
      </c>
      <c r="AV423" s="422">
        <v>635832.57999999996</v>
      </c>
      <c r="AW423" s="422">
        <v>265315.23</v>
      </c>
      <c r="AX423" s="422">
        <v>100759.7</v>
      </c>
      <c r="AY423" s="422">
        <v>2072746.83</v>
      </c>
      <c r="AZ423" s="422">
        <v>18603198.719999999</v>
      </c>
      <c r="BA423" s="422">
        <v>830926.44</v>
      </c>
      <c r="BB423" s="422">
        <v>1302.23</v>
      </c>
      <c r="BC423" s="422">
        <v>544695.06999999995</v>
      </c>
    </row>
    <row r="424" spans="1:55">
      <c r="A424" s="425" t="s">
        <v>2714</v>
      </c>
      <c r="B424" s="425" t="s">
        <v>6431</v>
      </c>
      <c r="C424">
        <v>194.5</v>
      </c>
      <c r="D424" s="422">
        <v>2623287</v>
      </c>
      <c r="E424" s="422">
        <v>1968696.3200000001</v>
      </c>
      <c r="F424" s="423">
        <v>0.75046928528979095</v>
      </c>
      <c r="G424">
        <v>1</v>
      </c>
      <c r="H424" s="422">
        <v>24554.57</v>
      </c>
      <c r="I424" s="422">
        <v>1224494.9099999999</v>
      </c>
      <c r="J424" s="422">
        <v>1249049.48</v>
      </c>
      <c r="K424" s="424">
        <v>0.9</v>
      </c>
      <c r="L424" s="422">
        <v>600686.06000000006</v>
      </c>
      <c r="M424" s="422">
        <v>120137.21</v>
      </c>
      <c r="N424" s="422">
        <v>63230.11</v>
      </c>
      <c r="O424" s="422">
        <v>27663.17</v>
      </c>
      <c r="P424" s="422">
        <v>20565.37</v>
      </c>
      <c r="Q424" s="422">
        <v>37557.1</v>
      </c>
      <c r="R424" s="422">
        <v>14477.17</v>
      </c>
      <c r="S424" s="422">
        <v>24936.73</v>
      </c>
      <c r="T424" s="422">
        <v>31798.49</v>
      </c>
      <c r="U424" s="422">
        <v>18557.560000000001</v>
      </c>
      <c r="V424" s="422">
        <v>46618.36</v>
      </c>
      <c r="W424" s="422">
        <v>40362.839999999997</v>
      </c>
      <c r="X424" s="422">
        <v>29922.84</v>
      </c>
      <c r="Y424" s="422">
        <v>1076513.01</v>
      </c>
      <c r="Z424" s="422">
        <v>17235</v>
      </c>
      <c r="AA424" s="422">
        <v>24312.5</v>
      </c>
      <c r="AB424" s="422">
        <v>66324.5</v>
      </c>
      <c r="AC424" s="422">
        <v>6613</v>
      </c>
      <c r="AD424" s="422">
        <v>111059.5</v>
      </c>
      <c r="AE424" s="422">
        <v>37199.5</v>
      </c>
      <c r="AF424" s="422">
        <v>307893.5</v>
      </c>
      <c r="AG424" s="422">
        <v>208504</v>
      </c>
      <c r="AH424" s="422">
        <v>508111.473</v>
      </c>
      <c r="AI424" s="422">
        <v>1287252.973</v>
      </c>
      <c r="AJ424" s="422">
        <v>208865.77</v>
      </c>
      <c r="AK424" s="422">
        <v>1078387.203</v>
      </c>
      <c r="AL424" s="422">
        <v>1266366.3929999999</v>
      </c>
      <c r="AM424" s="422">
        <v>31965.35</v>
      </c>
      <c r="AN424" s="422">
        <v>31965.35</v>
      </c>
      <c r="AO424" s="422">
        <v>33355.15</v>
      </c>
      <c r="AP424" s="422">
        <v>33355.15</v>
      </c>
      <c r="AQ424" s="422">
        <v>0</v>
      </c>
      <c r="AR424" s="422">
        <v>0</v>
      </c>
      <c r="AS424" s="422">
        <v>0</v>
      </c>
      <c r="AT424" s="422">
        <v>0</v>
      </c>
      <c r="AU424" s="422">
        <v>0</v>
      </c>
      <c r="AV424" s="422">
        <v>95201.16</v>
      </c>
      <c r="AW424" s="422">
        <v>39724.79</v>
      </c>
      <c r="AX424" s="422">
        <v>14840.57</v>
      </c>
      <c r="AY424" s="422">
        <v>280407.52</v>
      </c>
      <c r="AZ424" s="422">
        <v>2623287</v>
      </c>
      <c r="BA424" s="422">
        <v>110713.32</v>
      </c>
      <c r="BB424" s="422">
        <v>0</v>
      </c>
      <c r="BC424" s="422">
        <v>76271.95</v>
      </c>
    </row>
    <row r="425" spans="1:55">
      <c r="A425" s="425" t="s">
        <v>2144</v>
      </c>
      <c r="B425" s="425" t="s">
        <v>6432</v>
      </c>
      <c r="C425">
        <v>99.5</v>
      </c>
      <c r="D425" s="422">
        <v>1385277.83</v>
      </c>
      <c r="E425" s="422">
        <v>989794.98</v>
      </c>
      <c r="F425" s="423">
        <v>0.71451008495530499</v>
      </c>
      <c r="G425">
        <v>1</v>
      </c>
      <c r="H425" s="422">
        <v>32055.73</v>
      </c>
      <c r="I425" s="422">
        <v>800444.07</v>
      </c>
      <c r="J425" s="422">
        <v>832499.8</v>
      </c>
      <c r="K425" s="424">
        <v>0.9</v>
      </c>
      <c r="L425" s="422">
        <v>322737.03000000003</v>
      </c>
      <c r="M425" s="422">
        <v>64547.4</v>
      </c>
      <c r="N425" s="422">
        <v>32273.7</v>
      </c>
      <c r="O425" s="422">
        <v>13831.58</v>
      </c>
      <c r="P425" s="422">
        <v>11116.9</v>
      </c>
      <c r="Q425" s="422">
        <v>18083.05</v>
      </c>
      <c r="R425" s="422">
        <v>6949.04</v>
      </c>
      <c r="S425" s="422">
        <v>12758.32</v>
      </c>
      <c r="T425" s="422">
        <v>15899.24</v>
      </c>
      <c r="U425" s="422">
        <v>9278.7800000000007</v>
      </c>
      <c r="V425" s="422">
        <v>23309.18</v>
      </c>
      <c r="W425" s="422">
        <v>20181.419999999998</v>
      </c>
      <c r="X425" s="422">
        <v>15309.36</v>
      </c>
      <c r="Y425" s="422">
        <v>566275</v>
      </c>
      <c r="Z425" s="422">
        <v>8910</v>
      </c>
      <c r="AA425" s="422">
        <v>12437.5</v>
      </c>
      <c r="AB425" s="422">
        <v>33929.5</v>
      </c>
      <c r="AC425" s="422">
        <v>3383</v>
      </c>
      <c r="AD425" s="422">
        <v>56814.5</v>
      </c>
      <c r="AE425" s="422">
        <v>18603</v>
      </c>
      <c r="AF425" s="422">
        <v>157508.5</v>
      </c>
      <c r="AG425" s="422">
        <v>106664</v>
      </c>
      <c r="AH425" s="422">
        <v>270690</v>
      </c>
      <c r="AI425" s="422">
        <v>668940</v>
      </c>
      <c r="AJ425" s="422">
        <v>106849.07</v>
      </c>
      <c r="AK425" s="422">
        <v>562090.93000000005</v>
      </c>
      <c r="AL425" s="422">
        <v>658255.09</v>
      </c>
      <c r="AM425" s="422">
        <v>20846.97</v>
      </c>
      <c r="AN425" s="422">
        <v>20846.97</v>
      </c>
      <c r="AO425" s="422">
        <v>21541.86</v>
      </c>
      <c r="AP425" s="422">
        <v>21541.86</v>
      </c>
      <c r="AQ425" s="422">
        <v>0</v>
      </c>
      <c r="AR425" s="422">
        <v>0</v>
      </c>
      <c r="AS425" s="422">
        <v>0</v>
      </c>
      <c r="AT425" s="422">
        <v>0</v>
      </c>
      <c r="AU425" s="422">
        <v>0</v>
      </c>
      <c r="AV425" s="422">
        <v>48642.93</v>
      </c>
      <c r="AW425" s="422">
        <v>20297.34</v>
      </c>
      <c r="AX425" s="422">
        <v>7029.74</v>
      </c>
      <c r="AY425" s="422">
        <v>160747.67000000001</v>
      </c>
      <c r="AZ425" s="422">
        <v>1385277.83</v>
      </c>
      <c r="BA425" s="422">
        <v>114725.71</v>
      </c>
      <c r="BB425" s="422">
        <v>0</v>
      </c>
      <c r="BC425" s="422">
        <v>44708.62</v>
      </c>
    </row>
    <row r="426" spans="1:55">
      <c r="A426" s="425" t="s">
        <v>2347</v>
      </c>
      <c r="B426" s="425" t="s">
        <v>6433</v>
      </c>
      <c r="C426">
        <v>170.72</v>
      </c>
      <c r="D426" s="422">
        <v>2290796.98</v>
      </c>
      <c r="E426" s="422">
        <v>1768403.89</v>
      </c>
      <c r="F426" s="423">
        <v>0.77196011058125302</v>
      </c>
      <c r="G426">
        <v>2</v>
      </c>
      <c r="H426" s="422">
        <v>18021.28</v>
      </c>
      <c r="I426" s="422">
        <v>1444916.73</v>
      </c>
      <c r="J426" s="422">
        <v>1462938.01</v>
      </c>
      <c r="K426" s="424">
        <v>0.9</v>
      </c>
      <c r="L426" s="422">
        <v>531528.12</v>
      </c>
      <c r="M426" s="422">
        <v>106305.62</v>
      </c>
      <c r="N426" s="422">
        <v>55984.99</v>
      </c>
      <c r="O426" s="422">
        <v>24369.93</v>
      </c>
      <c r="P426" s="422">
        <v>17974.939999999999</v>
      </c>
      <c r="Q426" s="422">
        <v>32688.59</v>
      </c>
      <c r="R426" s="422">
        <v>12739.91</v>
      </c>
      <c r="S426" s="422">
        <v>21457.18</v>
      </c>
      <c r="T426" s="422">
        <v>28012.95</v>
      </c>
      <c r="U426" s="422">
        <v>16237.87</v>
      </c>
      <c r="V426" s="422">
        <v>41068.550000000003</v>
      </c>
      <c r="W426" s="422">
        <v>35557.74</v>
      </c>
      <c r="X426" s="422">
        <v>25747.56</v>
      </c>
      <c r="Y426" s="422">
        <v>949673.95</v>
      </c>
      <c r="Z426" s="422">
        <v>15207.3</v>
      </c>
      <c r="AA426" s="422">
        <v>21340</v>
      </c>
      <c r="AB426" s="422">
        <v>58215.519999999997</v>
      </c>
      <c r="AC426" s="422">
        <v>5804.48</v>
      </c>
      <c r="AD426" s="422">
        <v>97481.12</v>
      </c>
      <c r="AE426" s="422">
        <v>32564.65</v>
      </c>
      <c r="AF426" s="422">
        <v>270249.76</v>
      </c>
      <c r="AG426" s="422">
        <v>183011.84</v>
      </c>
      <c r="AH426" s="422">
        <v>443069.18676000001</v>
      </c>
      <c r="AI426" s="422">
        <v>1126943.8567600001</v>
      </c>
      <c r="AJ426" s="422">
        <v>183329.37</v>
      </c>
      <c r="AK426" s="422">
        <v>943614.48676</v>
      </c>
      <c r="AL426" s="422">
        <v>1108610.9167599999</v>
      </c>
      <c r="AM426" s="422">
        <v>24321.46</v>
      </c>
      <c r="AN426" s="422">
        <v>24321.46</v>
      </c>
      <c r="AO426" s="422">
        <v>25711.26</v>
      </c>
      <c r="AP426" s="422">
        <v>25711.26</v>
      </c>
      <c r="AQ426" s="422">
        <v>0</v>
      </c>
      <c r="AR426" s="422">
        <v>0</v>
      </c>
      <c r="AS426" s="422">
        <v>0</v>
      </c>
      <c r="AT426" s="422">
        <v>0</v>
      </c>
      <c r="AU426" s="422">
        <v>0</v>
      </c>
      <c r="AV426" s="422">
        <v>84082.77</v>
      </c>
      <c r="AW426" s="422">
        <v>35085.4</v>
      </c>
      <c r="AX426" s="422">
        <v>13278.41</v>
      </c>
      <c r="AY426" s="422">
        <v>232512.02</v>
      </c>
      <c r="AZ426" s="422">
        <v>2290796.98</v>
      </c>
      <c r="BA426" s="422">
        <v>158128.37</v>
      </c>
      <c r="BB426" s="422">
        <v>0</v>
      </c>
      <c r="BC426" s="422">
        <v>107819.71</v>
      </c>
    </row>
    <row r="427" spans="1:55">
      <c r="A427" s="425" t="s">
        <v>3399</v>
      </c>
      <c r="B427" s="425" t="s">
        <v>6434</v>
      </c>
      <c r="C427">
        <v>453.04</v>
      </c>
      <c r="D427" s="422">
        <v>6406692.2400000002</v>
      </c>
      <c r="E427" s="422">
        <v>5618312.6399999997</v>
      </c>
      <c r="F427" s="423">
        <v>0.876944362165897</v>
      </c>
      <c r="G427">
        <v>2</v>
      </c>
      <c r="H427" s="422">
        <v>11503.54</v>
      </c>
      <c r="I427" s="422">
        <v>2666210.37</v>
      </c>
      <c r="J427" s="422">
        <v>2677713.91</v>
      </c>
      <c r="K427" s="424">
        <v>0.9</v>
      </c>
      <c r="L427" s="422">
        <v>1442169.07</v>
      </c>
      <c r="M427" s="422">
        <v>348627.28</v>
      </c>
      <c r="N427" s="422">
        <v>154617.76</v>
      </c>
      <c r="O427" s="422">
        <v>62227.73</v>
      </c>
      <c r="P427" s="422">
        <v>48677.21</v>
      </c>
      <c r="Q427" s="422">
        <v>104868.36</v>
      </c>
      <c r="R427" s="422">
        <v>34166.129999999997</v>
      </c>
      <c r="S427" s="422">
        <v>60022.13</v>
      </c>
      <c r="T427" s="422">
        <v>68896.73</v>
      </c>
      <c r="U427" s="422">
        <v>43204.33</v>
      </c>
      <c r="V427" s="422">
        <v>101006.45</v>
      </c>
      <c r="W427" s="422">
        <v>87452.82</v>
      </c>
      <c r="X427" s="422">
        <v>72023.58</v>
      </c>
      <c r="Y427" s="422">
        <v>2627959.58</v>
      </c>
      <c r="Z427" s="422">
        <v>40436.1</v>
      </c>
      <c r="AA427" s="422">
        <v>56630</v>
      </c>
      <c r="AB427" s="422">
        <v>154486.64000000001</v>
      </c>
      <c r="AC427" s="422">
        <v>15403.36</v>
      </c>
      <c r="AD427" s="422">
        <v>258685.84</v>
      </c>
      <c r="AE427" s="422">
        <v>197691.63</v>
      </c>
      <c r="AF427" s="422">
        <v>717162.32</v>
      </c>
      <c r="AG427" s="422">
        <v>485658.88</v>
      </c>
      <c r="AH427" s="422">
        <v>1229590.4503200001</v>
      </c>
      <c r="AI427" s="422">
        <v>3155745.2203199998</v>
      </c>
      <c r="AJ427" s="422">
        <v>486501.53</v>
      </c>
      <c r="AK427" s="422">
        <v>2669243.6903200001</v>
      </c>
      <c r="AL427" s="422">
        <v>3107095.0603200002</v>
      </c>
      <c r="AM427" s="422">
        <v>78523.58</v>
      </c>
      <c r="AN427" s="422">
        <v>78523.58</v>
      </c>
      <c r="AO427" s="422">
        <v>81303.179999999993</v>
      </c>
      <c r="AP427" s="422">
        <v>81303.179999999993</v>
      </c>
      <c r="AQ427" s="422">
        <v>0</v>
      </c>
      <c r="AR427" s="422">
        <v>0</v>
      </c>
      <c r="AS427" s="422">
        <v>0</v>
      </c>
      <c r="AT427" s="422">
        <v>0</v>
      </c>
      <c r="AU427" s="422">
        <v>694.89</v>
      </c>
      <c r="AV427" s="422">
        <v>223062.57</v>
      </c>
      <c r="AW427" s="422">
        <v>93077.8</v>
      </c>
      <c r="AX427" s="422">
        <v>35148.730000000003</v>
      </c>
      <c r="AY427" s="422">
        <v>671637.51</v>
      </c>
      <c r="AZ427" s="422">
        <v>6406692.2400000002</v>
      </c>
      <c r="BA427" s="422">
        <v>222503.74</v>
      </c>
      <c r="BB427" s="422">
        <v>36.03</v>
      </c>
      <c r="BC427" s="422">
        <v>172724.77</v>
      </c>
    </row>
    <row r="428" spans="1:55">
      <c r="A428" s="425" t="s">
        <v>2059</v>
      </c>
      <c r="B428" s="425" t="s">
        <v>6435</v>
      </c>
      <c r="C428">
        <v>543.64</v>
      </c>
      <c r="D428" s="422">
        <v>7794252.0499999998</v>
      </c>
      <c r="E428" s="422">
        <v>5821172.8200000003</v>
      </c>
      <c r="F428" s="423">
        <v>0.74685457727787996</v>
      </c>
      <c r="G428">
        <v>1</v>
      </c>
      <c r="H428" s="422">
        <v>90890.87</v>
      </c>
      <c r="I428" s="422">
        <v>4399628.72</v>
      </c>
      <c r="J428" s="422">
        <v>4490519.59</v>
      </c>
      <c r="K428" s="424">
        <v>0.9</v>
      </c>
      <c r="L428" s="422">
        <v>1790861.19</v>
      </c>
      <c r="M428" s="422">
        <v>358172.23</v>
      </c>
      <c r="N428" s="422">
        <v>178493.33</v>
      </c>
      <c r="O428" s="422">
        <v>79037.64</v>
      </c>
      <c r="P428" s="422">
        <v>62963.1</v>
      </c>
      <c r="Q428" s="422">
        <v>105020.8</v>
      </c>
      <c r="R428" s="422">
        <v>41115.17</v>
      </c>
      <c r="S428" s="422">
        <v>69590.880000000005</v>
      </c>
      <c r="T428" s="422">
        <v>90852.84</v>
      </c>
      <c r="U428" s="422">
        <v>52193.16</v>
      </c>
      <c r="V428" s="422">
        <v>133195.32</v>
      </c>
      <c r="W428" s="422">
        <v>115322.4</v>
      </c>
      <c r="X428" s="422">
        <v>83505.600000000006</v>
      </c>
      <c r="Y428" s="422">
        <v>3160323.66</v>
      </c>
      <c r="Z428" s="422">
        <v>48598.2</v>
      </c>
      <c r="AA428" s="422">
        <v>67955</v>
      </c>
      <c r="AB428" s="422">
        <v>185381.24</v>
      </c>
      <c r="AC428" s="422">
        <v>18483.759999999998</v>
      </c>
      <c r="AD428" s="422">
        <v>310418.44</v>
      </c>
      <c r="AE428" s="422">
        <v>103783.66</v>
      </c>
      <c r="AF428" s="422">
        <v>860582.12</v>
      </c>
      <c r="AG428" s="422">
        <v>582782.07999999996</v>
      </c>
      <c r="AH428" s="422">
        <v>1534274.4241200001</v>
      </c>
      <c r="AI428" s="422">
        <v>3712258.9241200001</v>
      </c>
      <c r="AJ428" s="422">
        <v>583793.25</v>
      </c>
      <c r="AK428" s="422">
        <v>3128465.6741200001</v>
      </c>
      <c r="AL428" s="422">
        <v>3653879.59412</v>
      </c>
      <c r="AM428" s="422">
        <v>134115.5</v>
      </c>
      <c r="AN428" s="422">
        <v>134115.5</v>
      </c>
      <c r="AO428" s="422">
        <v>139674.69</v>
      </c>
      <c r="AP428" s="422">
        <v>139674.69</v>
      </c>
      <c r="AQ428" s="422">
        <v>2084.69</v>
      </c>
      <c r="AR428" s="422">
        <v>2084.69</v>
      </c>
      <c r="AS428" s="422">
        <v>2084.69</v>
      </c>
      <c r="AT428" s="422">
        <v>2084.69</v>
      </c>
      <c r="AU428" s="422">
        <v>2779.59</v>
      </c>
      <c r="AV428" s="422">
        <v>267536.11</v>
      </c>
      <c r="AW428" s="422">
        <v>111635.37</v>
      </c>
      <c r="AX428" s="422">
        <v>42178.48</v>
      </c>
      <c r="AY428" s="422">
        <v>980048.69</v>
      </c>
      <c r="AZ428" s="422">
        <v>7794252.0499999998</v>
      </c>
      <c r="BA428" s="422">
        <v>639109.98</v>
      </c>
      <c r="BB428" s="422">
        <v>172.69</v>
      </c>
      <c r="BC428" s="422">
        <v>326007.14</v>
      </c>
    </row>
    <row r="429" spans="1:55">
      <c r="A429" s="425" t="s">
        <v>2760</v>
      </c>
      <c r="B429" s="425" t="s">
        <v>6436</v>
      </c>
      <c r="C429">
        <v>373.5</v>
      </c>
      <c r="D429" s="422">
        <v>5209099.5599999996</v>
      </c>
      <c r="E429" s="422">
        <v>4480401.92</v>
      </c>
      <c r="F429" s="423">
        <v>0.860110633016966</v>
      </c>
      <c r="G429">
        <v>2</v>
      </c>
      <c r="H429" s="422">
        <v>9483.8700000000008</v>
      </c>
      <c r="I429" s="422">
        <v>1962870.3</v>
      </c>
      <c r="J429" s="422">
        <v>1972354.17</v>
      </c>
      <c r="K429" s="424">
        <v>0.9</v>
      </c>
      <c r="L429" s="422">
        <v>1183438.56</v>
      </c>
      <c r="M429" s="422">
        <v>280917.71000000002</v>
      </c>
      <c r="N429" s="422">
        <v>127818.97</v>
      </c>
      <c r="O429" s="422">
        <v>52486.02</v>
      </c>
      <c r="P429" s="422">
        <v>39514.959999999999</v>
      </c>
      <c r="Q429" s="422">
        <v>84506.49</v>
      </c>
      <c r="R429" s="422">
        <v>27796.17</v>
      </c>
      <c r="S429" s="422">
        <v>49583.5</v>
      </c>
      <c r="T429" s="422">
        <v>58297.23</v>
      </c>
      <c r="U429" s="422">
        <v>35665.32</v>
      </c>
      <c r="V429" s="422">
        <v>85466.99</v>
      </c>
      <c r="W429" s="422">
        <v>73998.539999999994</v>
      </c>
      <c r="X429" s="422">
        <v>59497.74</v>
      </c>
      <c r="Y429" s="422">
        <v>2158988.2000000002</v>
      </c>
      <c r="Z429" s="422">
        <v>33390</v>
      </c>
      <c r="AA429" s="422">
        <v>46687.5</v>
      </c>
      <c r="AB429" s="422">
        <v>127363.5</v>
      </c>
      <c r="AC429" s="422">
        <v>12699</v>
      </c>
      <c r="AD429" s="422">
        <v>213268.5</v>
      </c>
      <c r="AE429" s="422">
        <v>152951</v>
      </c>
      <c r="AF429" s="422">
        <v>591250.5</v>
      </c>
      <c r="AG429" s="422">
        <v>400392</v>
      </c>
      <c r="AH429" s="422">
        <v>998167.326</v>
      </c>
      <c r="AI429" s="422">
        <v>2576169.3259999999</v>
      </c>
      <c r="AJ429" s="422">
        <v>401086.71</v>
      </c>
      <c r="AK429" s="422">
        <v>2175082.6159999999</v>
      </c>
      <c r="AL429" s="422">
        <v>2536060.6460000002</v>
      </c>
      <c r="AM429" s="422">
        <v>54897.02</v>
      </c>
      <c r="AN429" s="422">
        <v>54897.02</v>
      </c>
      <c r="AO429" s="422">
        <v>57676.61</v>
      </c>
      <c r="AP429" s="422">
        <v>57676.61</v>
      </c>
      <c r="AQ429" s="422">
        <v>0</v>
      </c>
      <c r="AR429" s="422">
        <v>0</v>
      </c>
      <c r="AS429" s="422">
        <v>0</v>
      </c>
      <c r="AT429" s="422">
        <v>0</v>
      </c>
      <c r="AU429" s="422">
        <v>0</v>
      </c>
      <c r="AV429" s="422">
        <v>183453.33</v>
      </c>
      <c r="AW429" s="422">
        <v>76549.960000000006</v>
      </c>
      <c r="AX429" s="422">
        <v>28900.07</v>
      </c>
      <c r="AY429" s="422">
        <v>514050.62</v>
      </c>
      <c r="AZ429" s="422">
        <v>5209099.5599999996</v>
      </c>
      <c r="BA429" s="422">
        <v>148181.44</v>
      </c>
      <c r="BB429" s="422">
        <v>0.91</v>
      </c>
      <c r="BC429" s="422">
        <v>144726.85999999999</v>
      </c>
    </row>
    <row r="430" spans="1:55">
      <c r="A430" s="425" t="s">
        <v>2056</v>
      </c>
      <c r="B430" s="425" t="s">
        <v>6437</v>
      </c>
      <c r="C430">
        <v>443</v>
      </c>
      <c r="D430" s="422">
        <v>6833083.8499999996</v>
      </c>
      <c r="E430" s="422">
        <v>4825885.55</v>
      </c>
      <c r="F430" s="423">
        <v>0.70625293878107498</v>
      </c>
      <c r="G430">
        <v>1</v>
      </c>
      <c r="H430" s="422">
        <v>175284.46</v>
      </c>
      <c r="I430" s="422">
        <v>3406365.62</v>
      </c>
      <c r="J430" s="422">
        <v>3581650.08</v>
      </c>
      <c r="K430" s="424">
        <v>0.9</v>
      </c>
      <c r="L430" s="422">
        <v>1463769.06</v>
      </c>
      <c r="M430" s="422">
        <v>487874.22</v>
      </c>
      <c r="N430" s="422">
        <v>168573.71</v>
      </c>
      <c r="O430" s="422">
        <v>55682.720000000001</v>
      </c>
      <c r="P430" s="422">
        <v>47981.17</v>
      </c>
      <c r="Q430" s="422">
        <v>143121.49</v>
      </c>
      <c r="R430" s="422">
        <v>34166.129999999997</v>
      </c>
      <c r="S430" s="422">
        <v>64081.599999999999</v>
      </c>
      <c r="T430" s="422">
        <v>55268.81</v>
      </c>
      <c r="U430" s="422">
        <v>42624.41</v>
      </c>
      <c r="V430" s="422">
        <v>81027.149999999994</v>
      </c>
      <c r="W430" s="422">
        <v>70154.460000000006</v>
      </c>
      <c r="X430" s="422">
        <v>76894.740000000005</v>
      </c>
      <c r="Y430" s="422">
        <v>2791219.67</v>
      </c>
      <c r="Z430" s="422">
        <v>39870</v>
      </c>
      <c r="AA430" s="422">
        <v>55375</v>
      </c>
      <c r="AB430" s="422">
        <v>151063</v>
      </c>
      <c r="AC430" s="422">
        <v>15062</v>
      </c>
      <c r="AD430" s="422">
        <v>252953</v>
      </c>
      <c r="AE430" s="422">
        <v>440785</v>
      </c>
      <c r="AF430" s="422">
        <v>701269</v>
      </c>
      <c r="AG430" s="422">
        <v>474896</v>
      </c>
      <c r="AH430" s="422">
        <v>1282387.4129999999</v>
      </c>
      <c r="AI430" s="422">
        <v>3413660.4130000002</v>
      </c>
      <c r="AJ430" s="422">
        <v>475719.98</v>
      </c>
      <c r="AK430" s="422">
        <v>2937940.4330000002</v>
      </c>
      <c r="AL430" s="422">
        <v>3366088.4130000002</v>
      </c>
      <c r="AM430" s="422">
        <v>81303.179999999993</v>
      </c>
      <c r="AN430" s="422">
        <v>81303.179999999993</v>
      </c>
      <c r="AO430" s="422">
        <v>84777.67</v>
      </c>
      <c r="AP430" s="422">
        <v>84777.67</v>
      </c>
      <c r="AQ430" s="422">
        <v>0</v>
      </c>
      <c r="AR430" s="422">
        <v>0</v>
      </c>
      <c r="AS430" s="422">
        <v>0</v>
      </c>
      <c r="AT430" s="422">
        <v>0</v>
      </c>
      <c r="AU430" s="422">
        <v>0</v>
      </c>
      <c r="AV430" s="422">
        <v>218198.28</v>
      </c>
      <c r="AW430" s="422">
        <v>91048.06</v>
      </c>
      <c r="AX430" s="422">
        <v>34367.65</v>
      </c>
      <c r="AY430" s="422">
        <v>675775.69</v>
      </c>
      <c r="AZ430" s="422">
        <v>6833083.8499999996</v>
      </c>
      <c r="BA430" s="422">
        <v>376823.74</v>
      </c>
      <c r="BB430" s="422">
        <v>0</v>
      </c>
      <c r="BC430" s="422">
        <v>235025.2</v>
      </c>
    </row>
    <row r="431" spans="1:55">
      <c r="A431" s="425" t="s">
        <v>2202</v>
      </c>
      <c r="B431" s="425" t="s">
        <v>6438</v>
      </c>
      <c r="C431">
        <v>262</v>
      </c>
      <c r="D431" s="422">
        <v>3798211.73</v>
      </c>
      <c r="E431" s="422">
        <v>2896413.28</v>
      </c>
      <c r="F431" s="423">
        <v>0.76257288584593996</v>
      </c>
      <c r="G431">
        <v>2</v>
      </c>
      <c r="H431" s="422">
        <v>27641.8</v>
      </c>
      <c r="I431" s="422">
        <v>1681681.21</v>
      </c>
      <c r="J431" s="422">
        <v>1709323.01</v>
      </c>
      <c r="K431" s="424">
        <v>0.9</v>
      </c>
      <c r="L431" s="422">
        <v>854419.86</v>
      </c>
      <c r="M431" s="422">
        <v>209623.35</v>
      </c>
      <c r="N431" s="422">
        <v>89443.05</v>
      </c>
      <c r="O431" s="422">
        <v>35707.46</v>
      </c>
      <c r="P431" s="422">
        <v>29098.26</v>
      </c>
      <c r="Q431" s="422">
        <v>61571.86</v>
      </c>
      <c r="R431" s="422">
        <v>19109.87</v>
      </c>
      <c r="S431" s="422">
        <v>34795.440000000002</v>
      </c>
      <c r="T431" s="422">
        <v>39369.56</v>
      </c>
      <c r="U431" s="422">
        <v>25226.69</v>
      </c>
      <c r="V431" s="422">
        <v>57717.97</v>
      </c>
      <c r="W431" s="422">
        <v>49973.04</v>
      </c>
      <c r="X431" s="422">
        <v>41752.800000000003</v>
      </c>
      <c r="Y431" s="422">
        <v>1547809.21</v>
      </c>
      <c r="Z431" s="422">
        <v>23400</v>
      </c>
      <c r="AA431" s="422">
        <v>32750</v>
      </c>
      <c r="AB431" s="422">
        <v>89342</v>
      </c>
      <c r="AC431" s="422">
        <v>8908</v>
      </c>
      <c r="AD431" s="422">
        <v>149602</v>
      </c>
      <c r="AE431" s="422">
        <v>119930</v>
      </c>
      <c r="AF431" s="422">
        <v>414746</v>
      </c>
      <c r="AG431" s="422">
        <v>280864</v>
      </c>
      <c r="AH431" s="422">
        <v>732730.69799999997</v>
      </c>
      <c r="AI431" s="422">
        <v>1852272.6980000001</v>
      </c>
      <c r="AJ431" s="422">
        <v>281351.32</v>
      </c>
      <c r="AK431" s="422">
        <v>1570921.378</v>
      </c>
      <c r="AL431" s="422">
        <v>1824137.558</v>
      </c>
      <c r="AM431" s="422">
        <v>54897.02</v>
      </c>
      <c r="AN431" s="422">
        <v>54897.02</v>
      </c>
      <c r="AO431" s="422">
        <v>56981.71</v>
      </c>
      <c r="AP431" s="422">
        <v>56981.71</v>
      </c>
      <c r="AQ431" s="422">
        <v>0</v>
      </c>
      <c r="AR431" s="422">
        <v>0</v>
      </c>
      <c r="AS431" s="422">
        <v>0</v>
      </c>
      <c r="AT431" s="422">
        <v>0</v>
      </c>
      <c r="AU431" s="422">
        <v>0</v>
      </c>
      <c r="AV431" s="422">
        <v>128556.31</v>
      </c>
      <c r="AW431" s="422">
        <v>53642.97</v>
      </c>
      <c r="AX431" s="422">
        <v>20308.150000000001</v>
      </c>
      <c r="AY431" s="422">
        <v>426264.89</v>
      </c>
      <c r="AZ431" s="422">
        <v>3798211.73</v>
      </c>
      <c r="BA431" s="422">
        <v>174961.81</v>
      </c>
      <c r="BB431" s="422">
        <v>0</v>
      </c>
      <c r="BC431" s="422">
        <v>109521.12</v>
      </c>
    </row>
    <row r="432" spans="1:55">
      <c r="A432" s="425" t="s">
        <v>2738</v>
      </c>
      <c r="B432" s="425" t="s">
        <v>6439</v>
      </c>
      <c r="C432">
        <v>627.07000000000005</v>
      </c>
      <c r="D432" s="422">
        <v>8963603.4900000002</v>
      </c>
      <c r="E432" s="422">
        <v>7288656.7999999998</v>
      </c>
      <c r="F432" s="423">
        <v>0.81313913630064005</v>
      </c>
      <c r="G432">
        <v>2</v>
      </c>
      <c r="H432" s="422">
        <v>39478.89</v>
      </c>
      <c r="I432" s="422">
        <v>4531799.0199999996</v>
      </c>
      <c r="J432" s="422">
        <v>4571277.91</v>
      </c>
      <c r="K432" s="424">
        <v>0.9</v>
      </c>
      <c r="L432" s="422">
        <v>2007216.94</v>
      </c>
      <c r="M432" s="422">
        <v>486649.69</v>
      </c>
      <c r="N432" s="422">
        <v>215494.34</v>
      </c>
      <c r="O432" s="422">
        <v>87638.97</v>
      </c>
      <c r="P432" s="422">
        <v>68211.95</v>
      </c>
      <c r="Q432" s="422">
        <v>149199.64000000001</v>
      </c>
      <c r="R432" s="422">
        <v>47485.13</v>
      </c>
      <c r="S432" s="422">
        <v>83509.05</v>
      </c>
      <c r="T432" s="422">
        <v>96909.69</v>
      </c>
      <c r="U432" s="422">
        <v>60312.09</v>
      </c>
      <c r="V432" s="422">
        <v>142075</v>
      </c>
      <c r="W432" s="422">
        <v>123010.56</v>
      </c>
      <c r="X432" s="422">
        <v>100206.72</v>
      </c>
      <c r="Y432" s="422">
        <v>3667919.77</v>
      </c>
      <c r="Z432" s="422">
        <v>56053.8</v>
      </c>
      <c r="AA432" s="422">
        <v>78383.75</v>
      </c>
      <c r="AB432" s="422">
        <v>213830.87</v>
      </c>
      <c r="AC432" s="422">
        <v>21320.38</v>
      </c>
      <c r="AD432" s="422">
        <v>358056.97</v>
      </c>
      <c r="AE432" s="422">
        <v>277966.90000000002</v>
      </c>
      <c r="AF432" s="422">
        <v>992651.81</v>
      </c>
      <c r="AG432" s="422">
        <v>672219.04</v>
      </c>
      <c r="AH432" s="422">
        <v>1724573.3520599999</v>
      </c>
      <c r="AI432" s="422">
        <v>4395056.87206</v>
      </c>
      <c r="AJ432" s="422">
        <v>673385.39</v>
      </c>
      <c r="AK432" s="422">
        <v>3721671.4820599998</v>
      </c>
      <c r="AL432" s="422">
        <v>4327718.3320599999</v>
      </c>
      <c r="AM432" s="422">
        <v>118132.83</v>
      </c>
      <c r="AN432" s="422">
        <v>118132.83</v>
      </c>
      <c r="AO432" s="422">
        <v>122997.12</v>
      </c>
      <c r="AP432" s="422">
        <v>122997.12</v>
      </c>
      <c r="AQ432" s="422">
        <v>0</v>
      </c>
      <c r="AR432" s="422">
        <v>0</v>
      </c>
      <c r="AS432" s="422">
        <v>0</v>
      </c>
      <c r="AT432" s="422">
        <v>0</v>
      </c>
      <c r="AU432" s="422">
        <v>0</v>
      </c>
      <c r="AV432" s="422">
        <v>308535.15000000002</v>
      </c>
      <c r="AW432" s="422">
        <v>128743.12</v>
      </c>
      <c r="AX432" s="422">
        <v>48427.14</v>
      </c>
      <c r="AY432" s="422">
        <v>967965.31</v>
      </c>
      <c r="AZ432" s="422">
        <v>8963603.4900000002</v>
      </c>
      <c r="BA432" s="422">
        <v>638889.65</v>
      </c>
      <c r="BB432" s="422">
        <v>713.4</v>
      </c>
      <c r="BC432" s="422">
        <v>327276.28999999998</v>
      </c>
    </row>
    <row r="433" spans="1:55">
      <c r="A433" s="425" t="s">
        <v>1695</v>
      </c>
      <c r="B433" s="425" t="s">
        <v>6440</v>
      </c>
      <c r="C433">
        <v>1208.8699999999999</v>
      </c>
      <c r="D433" s="422">
        <v>17440426.91</v>
      </c>
      <c r="E433" s="422">
        <v>13673714.300000001</v>
      </c>
      <c r="F433" s="423">
        <v>0.78402405919087703</v>
      </c>
      <c r="G433">
        <v>2</v>
      </c>
      <c r="H433" s="422">
        <v>89559.9</v>
      </c>
      <c r="I433" s="422">
        <v>6512809.7199999997</v>
      </c>
      <c r="J433" s="422">
        <v>6602369.6200000001</v>
      </c>
      <c r="K433" s="424">
        <v>0.9</v>
      </c>
      <c r="L433" s="422">
        <v>3889993.59</v>
      </c>
      <c r="M433" s="422">
        <v>955528.8</v>
      </c>
      <c r="N433" s="422">
        <v>417990.14</v>
      </c>
      <c r="O433" s="422">
        <v>168241.09</v>
      </c>
      <c r="P433" s="422">
        <v>132861.99</v>
      </c>
      <c r="Q433" s="422">
        <v>289340.82</v>
      </c>
      <c r="R433" s="422">
        <v>92653.92</v>
      </c>
      <c r="S433" s="422">
        <v>161798.79</v>
      </c>
      <c r="T433" s="422">
        <v>185491.21</v>
      </c>
      <c r="U433" s="422">
        <v>116564.72</v>
      </c>
      <c r="V433" s="422">
        <v>271940.44</v>
      </c>
      <c r="W433" s="422">
        <v>235449.9</v>
      </c>
      <c r="X433" s="422">
        <v>194150.52</v>
      </c>
      <c r="Y433" s="422">
        <v>7112005.9299999997</v>
      </c>
      <c r="Z433" s="422">
        <v>107756.1</v>
      </c>
      <c r="AA433" s="422">
        <v>151108.75</v>
      </c>
      <c r="AB433" s="422">
        <v>412224.67</v>
      </c>
      <c r="AC433" s="422">
        <v>41101.58</v>
      </c>
      <c r="AD433" s="422">
        <v>690264.77</v>
      </c>
      <c r="AE433" s="422">
        <v>556047.13</v>
      </c>
      <c r="AF433" s="422">
        <v>1913641.21</v>
      </c>
      <c r="AG433" s="422">
        <v>1295908.6399999999</v>
      </c>
      <c r="AH433" s="422">
        <v>3359417.3004600001</v>
      </c>
      <c r="AI433" s="422">
        <v>8527470.1504599992</v>
      </c>
      <c r="AJ433" s="422">
        <v>1298157.1299999999</v>
      </c>
      <c r="AK433" s="422">
        <v>7229313.0204600003</v>
      </c>
      <c r="AL433" s="422">
        <v>8397654.4304600004</v>
      </c>
      <c r="AM433" s="422">
        <v>236265.66</v>
      </c>
      <c r="AN433" s="422">
        <v>236265.66</v>
      </c>
      <c r="AO433" s="422">
        <v>246689.14</v>
      </c>
      <c r="AP433" s="422">
        <v>246689.14</v>
      </c>
      <c r="AQ433" s="422">
        <v>4864.29</v>
      </c>
      <c r="AR433" s="422">
        <v>4864.29</v>
      </c>
      <c r="AS433" s="422">
        <v>5559.19</v>
      </c>
      <c r="AT433" s="422">
        <v>5559.19</v>
      </c>
      <c r="AU433" s="422">
        <v>6254.09</v>
      </c>
      <c r="AV433" s="422">
        <v>595528.43999999994</v>
      </c>
      <c r="AW433" s="422">
        <v>248497.43</v>
      </c>
      <c r="AX433" s="422">
        <v>93729.96</v>
      </c>
      <c r="AY433" s="422">
        <v>1930766.48</v>
      </c>
      <c r="AZ433" s="422">
        <v>17440426.91</v>
      </c>
      <c r="BA433" s="422">
        <v>955235.34</v>
      </c>
      <c r="BB433" s="422">
        <v>2484.02</v>
      </c>
      <c r="BC433" s="422">
        <v>657538.11</v>
      </c>
    </row>
    <row r="434" spans="1:55">
      <c r="A434" s="425"/>
      <c r="B434" s="425" t="s">
        <v>6441</v>
      </c>
      <c r="C434">
        <v>75.3</v>
      </c>
      <c r="D434" s="422">
        <v>1152061.8600000001</v>
      </c>
      <c r="E434" s="422">
        <v>950999.84</v>
      </c>
      <c r="F434" s="423">
        <v>0.825476368083221</v>
      </c>
      <c r="G434">
        <v>2</v>
      </c>
      <c r="H434" s="422">
        <v>5537.1</v>
      </c>
      <c r="I434" s="422">
        <v>835793.66</v>
      </c>
      <c r="J434" s="422">
        <v>841330.76</v>
      </c>
      <c r="K434" s="424">
        <v>0.9</v>
      </c>
      <c r="L434" s="422">
        <v>247655.34</v>
      </c>
      <c r="M434" s="422">
        <v>79119.41</v>
      </c>
      <c r="N434" s="422">
        <v>27806.22</v>
      </c>
      <c r="O434" s="422">
        <v>9049.19</v>
      </c>
      <c r="P434" s="422">
        <v>8237.1</v>
      </c>
      <c r="Q434" s="422">
        <v>23110</v>
      </c>
      <c r="R434" s="422">
        <v>5211.78</v>
      </c>
      <c r="S434" s="422">
        <v>10438.629999999999</v>
      </c>
      <c r="T434" s="422">
        <v>9085.2800000000007</v>
      </c>
      <c r="U434" s="422">
        <v>6959.08</v>
      </c>
      <c r="V434" s="422">
        <v>13319.53</v>
      </c>
      <c r="W434" s="422">
        <v>11532.24</v>
      </c>
      <c r="X434" s="422">
        <v>12525.84</v>
      </c>
      <c r="Y434" s="422">
        <v>464049.64</v>
      </c>
      <c r="Z434" s="422">
        <v>6777</v>
      </c>
      <c r="AA434" s="422">
        <v>9412.5</v>
      </c>
      <c r="AB434" s="422">
        <v>25677.3</v>
      </c>
      <c r="AC434" s="422">
        <v>2560.1999999999998</v>
      </c>
      <c r="AD434" s="422">
        <v>42996.3</v>
      </c>
      <c r="AE434" s="422">
        <v>68576.56</v>
      </c>
      <c r="AF434" s="422">
        <v>119199.9</v>
      </c>
      <c r="AG434" s="422">
        <v>80721.600000000006</v>
      </c>
      <c r="AH434" s="422">
        <v>217191.2634</v>
      </c>
      <c r="AI434" s="422">
        <v>573112.62340000004</v>
      </c>
      <c r="AJ434" s="422">
        <v>80861.649999999994</v>
      </c>
      <c r="AK434" s="422">
        <v>492250.97340000002</v>
      </c>
      <c r="AL434" s="422">
        <v>565026.4534</v>
      </c>
      <c r="AM434" s="422">
        <v>15982.67</v>
      </c>
      <c r="AN434" s="422">
        <v>15982.67</v>
      </c>
      <c r="AO434" s="422">
        <v>16677.57</v>
      </c>
      <c r="AP434" s="422">
        <v>16677.57</v>
      </c>
      <c r="AQ434" s="422">
        <v>0</v>
      </c>
      <c r="AR434" s="422">
        <v>0</v>
      </c>
      <c r="AS434" s="422">
        <v>0</v>
      </c>
      <c r="AT434" s="422">
        <v>0</v>
      </c>
      <c r="AU434" s="422">
        <v>0</v>
      </c>
      <c r="AV434" s="422">
        <v>36829.64</v>
      </c>
      <c r="AW434" s="422">
        <v>15367.98</v>
      </c>
      <c r="AX434" s="422">
        <v>5467.58</v>
      </c>
      <c r="AY434" s="422">
        <v>122985.68</v>
      </c>
      <c r="AZ434" s="422">
        <v>1152061.8600000001</v>
      </c>
      <c r="BA434" s="422">
        <v>41045.35</v>
      </c>
      <c r="BB434" s="422">
        <v>60.55</v>
      </c>
      <c r="BC434" s="422">
        <v>20191.53</v>
      </c>
    </row>
    <row r="435" spans="1:55">
      <c r="A435" s="425"/>
      <c r="B435" s="425" t="s">
        <v>6442</v>
      </c>
      <c r="C435">
        <v>15.98</v>
      </c>
      <c r="D435" s="422">
        <v>213178.22</v>
      </c>
      <c r="E435" s="422">
        <v>218499.44</v>
      </c>
      <c r="F435" s="423">
        <v>1.0249613680046701</v>
      </c>
      <c r="G435">
        <v>4</v>
      </c>
      <c r="H435" s="422">
        <v>14.28</v>
      </c>
      <c r="I435" s="422">
        <v>197181.62</v>
      </c>
      <c r="J435" s="422">
        <v>197195.9</v>
      </c>
      <c r="K435" s="424">
        <v>0.9</v>
      </c>
      <c r="L435" s="422">
        <v>47216.85</v>
      </c>
      <c r="M435" s="422">
        <v>11171.89</v>
      </c>
      <c r="N435" s="422">
        <v>4056.01</v>
      </c>
      <c r="O435" s="422">
        <v>1317.29</v>
      </c>
      <c r="P435" s="422">
        <v>1621.17</v>
      </c>
      <c r="Q435" s="422">
        <v>3590.6</v>
      </c>
      <c r="R435" s="422">
        <v>579.08000000000004</v>
      </c>
      <c r="S435" s="422">
        <v>1739.77</v>
      </c>
      <c r="T435" s="422">
        <v>1514.21</v>
      </c>
      <c r="U435" s="422">
        <v>1159.8399999999999</v>
      </c>
      <c r="V435" s="422">
        <v>2219.92</v>
      </c>
      <c r="W435" s="422">
        <v>1922.04</v>
      </c>
      <c r="X435" s="422">
        <v>2087.64</v>
      </c>
      <c r="Y435" s="422">
        <v>80196.31</v>
      </c>
      <c r="Z435" s="422">
        <v>1438.2</v>
      </c>
      <c r="AA435" s="422">
        <v>1997.5</v>
      </c>
      <c r="AB435" s="422">
        <v>5449.18</v>
      </c>
      <c r="AC435" s="422">
        <v>543.32000000000005</v>
      </c>
      <c r="AD435" s="422">
        <v>9124.58</v>
      </c>
      <c r="AE435" s="422">
        <v>7435.16</v>
      </c>
      <c r="AF435" s="422">
        <v>25296.34</v>
      </c>
      <c r="AG435" s="422">
        <v>17130.560000000001</v>
      </c>
      <c r="AH435" s="422">
        <v>40075.62384</v>
      </c>
      <c r="AI435" s="422">
        <v>108490.46384</v>
      </c>
      <c r="AJ435" s="422">
        <v>17160.28</v>
      </c>
      <c r="AK435" s="422">
        <v>91330.183839999998</v>
      </c>
      <c r="AL435" s="422">
        <v>106774.43384</v>
      </c>
      <c r="AM435" s="422">
        <v>3474.49</v>
      </c>
      <c r="AN435" s="422">
        <v>3474.49</v>
      </c>
      <c r="AO435" s="422">
        <v>3474.49</v>
      </c>
      <c r="AP435" s="422">
        <v>3474.49</v>
      </c>
      <c r="AQ435" s="422">
        <v>0</v>
      </c>
      <c r="AR435" s="422">
        <v>0</v>
      </c>
      <c r="AS435" s="422">
        <v>0</v>
      </c>
      <c r="AT435" s="422">
        <v>0</v>
      </c>
      <c r="AU435" s="422">
        <v>694.89</v>
      </c>
      <c r="AV435" s="422">
        <v>7643.88</v>
      </c>
      <c r="AW435" s="422">
        <v>3189.58</v>
      </c>
      <c r="AX435" s="422">
        <v>781.08</v>
      </c>
      <c r="AY435" s="422">
        <v>26207.39</v>
      </c>
      <c r="AZ435" s="422">
        <v>213178.22</v>
      </c>
      <c r="BA435" s="422">
        <v>6625.91</v>
      </c>
      <c r="BB435" s="422">
        <v>0.06</v>
      </c>
      <c r="BC435" s="422">
        <v>3503.66</v>
      </c>
    </row>
    <row r="436" spans="1:55">
      <c r="A436" s="428"/>
      <c r="B436" s="426" t="s">
        <v>6443</v>
      </c>
      <c r="C436">
        <v>428</v>
      </c>
      <c r="D436" s="422">
        <v>6148866.8899999997</v>
      </c>
      <c r="E436" s="422">
        <v>2301339.36</v>
      </c>
      <c r="F436" s="423">
        <v>0.374270479613521</v>
      </c>
      <c r="G436">
        <v>1</v>
      </c>
      <c r="H436" s="422">
        <v>867607.45</v>
      </c>
      <c r="I436" s="422">
        <v>1686452.68</v>
      </c>
      <c r="J436" s="422">
        <v>2554060.13</v>
      </c>
      <c r="K436" s="424">
        <v>0.9</v>
      </c>
      <c r="L436" s="422">
        <v>1332736.1299999999</v>
      </c>
      <c r="M436" s="422">
        <v>358159.25</v>
      </c>
      <c r="N436" s="422">
        <v>150913.07</v>
      </c>
      <c r="O436" s="422">
        <v>58208.12</v>
      </c>
      <c r="P436" s="422">
        <v>46372.9</v>
      </c>
      <c r="Q436" s="422">
        <v>117076.51</v>
      </c>
      <c r="R436" s="422">
        <v>32428.87</v>
      </c>
      <c r="S436" s="422">
        <v>58282.36</v>
      </c>
      <c r="T436" s="422">
        <v>62839.88</v>
      </c>
      <c r="U436" s="422">
        <v>41174.6</v>
      </c>
      <c r="V436" s="422">
        <v>92126.76</v>
      </c>
      <c r="W436" s="422">
        <v>79764.66</v>
      </c>
      <c r="X436" s="422">
        <v>69935.94</v>
      </c>
      <c r="Y436" s="422">
        <v>2500019.0499999998</v>
      </c>
      <c r="Z436" s="422">
        <v>38520</v>
      </c>
      <c r="AA436" s="422">
        <v>53500</v>
      </c>
      <c r="AB436" s="422">
        <v>145948</v>
      </c>
      <c r="AC436" s="422">
        <v>14552</v>
      </c>
      <c r="AD436" s="422">
        <v>122194</v>
      </c>
      <c r="AE436" s="422">
        <v>255462</v>
      </c>
      <c r="AF436" s="422">
        <v>677524</v>
      </c>
      <c r="AG436" s="422">
        <v>458816</v>
      </c>
      <c r="AH436" s="422">
        <v>1198897.5179999999</v>
      </c>
      <c r="AI436" s="422">
        <v>2965413.5180000002</v>
      </c>
      <c r="AJ436" s="422">
        <v>459612.08</v>
      </c>
      <c r="AK436" s="422">
        <v>2505801.4380000001</v>
      </c>
      <c r="AL436" s="422">
        <v>2919452.3080000002</v>
      </c>
      <c r="AM436" s="422">
        <v>93811.36</v>
      </c>
      <c r="AN436" s="422">
        <v>93811.36</v>
      </c>
      <c r="AO436" s="422">
        <v>97980.75</v>
      </c>
      <c r="AP436" s="422">
        <v>97980.75</v>
      </c>
      <c r="AQ436" s="422">
        <v>2779.59</v>
      </c>
      <c r="AR436" s="422">
        <v>2779.59</v>
      </c>
      <c r="AS436" s="422">
        <v>2779.59</v>
      </c>
      <c r="AT436" s="422">
        <v>2779.59</v>
      </c>
      <c r="AU436" s="422">
        <v>3474.49</v>
      </c>
      <c r="AV436" s="422">
        <v>210554.39</v>
      </c>
      <c r="AW436" s="422">
        <v>87858.48</v>
      </c>
      <c r="AX436" s="422">
        <v>32805.480000000003</v>
      </c>
      <c r="AY436" s="422">
        <v>729395.42</v>
      </c>
      <c r="AZ436" s="422">
        <v>6148866.8899999997</v>
      </c>
      <c r="BA436" s="422">
        <v>101943.87</v>
      </c>
      <c r="BB436" s="422">
        <v>2776.34</v>
      </c>
      <c r="BC436" s="422">
        <v>63161.82</v>
      </c>
    </row>
    <row r="437" spans="1:55">
      <c r="A437" s="425" t="s">
        <v>1543</v>
      </c>
      <c r="B437" s="425" t="s">
        <v>6444</v>
      </c>
      <c r="C437">
        <v>994.25</v>
      </c>
      <c r="D437" s="422">
        <v>14187302.390000001</v>
      </c>
      <c r="E437" s="422">
        <v>10533763.949999999</v>
      </c>
      <c r="F437" s="423">
        <v>0.74247828519005699</v>
      </c>
      <c r="G437">
        <v>1</v>
      </c>
      <c r="H437" s="422">
        <v>187297.99</v>
      </c>
      <c r="I437" s="422">
        <v>7892114.79</v>
      </c>
      <c r="J437" s="422">
        <v>8079412.7800000003</v>
      </c>
      <c r="K437" s="424">
        <v>0.9</v>
      </c>
      <c r="L437" s="422">
        <v>3258985.35</v>
      </c>
      <c r="M437" s="422">
        <v>651797.06000000006</v>
      </c>
      <c r="N437" s="422">
        <v>327347.55</v>
      </c>
      <c r="O437" s="422">
        <v>144902.34</v>
      </c>
      <c r="P437" s="422">
        <v>114358.62</v>
      </c>
      <c r="Q437" s="422">
        <v>191263.05</v>
      </c>
      <c r="R437" s="422">
        <v>75860.39</v>
      </c>
      <c r="S437" s="422">
        <v>127873.24</v>
      </c>
      <c r="T437" s="422">
        <v>166563.54</v>
      </c>
      <c r="U437" s="422">
        <v>95977.42</v>
      </c>
      <c r="V437" s="422">
        <v>244191.42</v>
      </c>
      <c r="W437" s="422">
        <v>211424.4</v>
      </c>
      <c r="X437" s="422">
        <v>153441.54</v>
      </c>
      <c r="Y437" s="422">
        <v>5763985.9199999999</v>
      </c>
      <c r="Z437" s="422">
        <v>88695</v>
      </c>
      <c r="AA437" s="422">
        <v>124281.25</v>
      </c>
      <c r="AB437" s="422">
        <v>339039.25</v>
      </c>
      <c r="AC437" s="422">
        <v>33804.5</v>
      </c>
      <c r="AD437" s="422">
        <v>567716.75</v>
      </c>
      <c r="AE437" s="422">
        <v>187825.5</v>
      </c>
      <c r="AF437" s="422">
        <v>1573897.75</v>
      </c>
      <c r="AG437" s="422">
        <v>1065836</v>
      </c>
      <c r="AH437" s="422">
        <v>2789883.2684999998</v>
      </c>
      <c r="AI437" s="422">
        <v>6770979.2685000002</v>
      </c>
      <c r="AJ437" s="422">
        <v>1067685.3</v>
      </c>
      <c r="AK437" s="422">
        <v>5703293.9685000004</v>
      </c>
      <c r="AL437" s="422">
        <v>6664210.7385</v>
      </c>
      <c r="AM437" s="422">
        <v>235570.76</v>
      </c>
      <c r="AN437" s="422">
        <v>235570.76</v>
      </c>
      <c r="AO437" s="422">
        <v>245299.34</v>
      </c>
      <c r="AP437" s="422">
        <v>245299.34</v>
      </c>
      <c r="AQ437" s="422">
        <v>4864.29</v>
      </c>
      <c r="AR437" s="422">
        <v>4864.29</v>
      </c>
      <c r="AS437" s="422">
        <v>4864.29</v>
      </c>
      <c r="AT437" s="422">
        <v>4864.29</v>
      </c>
      <c r="AU437" s="422">
        <v>6254.09</v>
      </c>
      <c r="AV437" s="422">
        <v>489903.79</v>
      </c>
      <c r="AW437" s="422">
        <v>204423.21</v>
      </c>
      <c r="AX437" s="422">
        <v>77327.210000000006</v>
      </c>
      <c r="AY437" s="422">
        <v>1759105.66</v>
      </c>
      <c r="AZ437" s="422">
        <v>14187302.390000001</v>
      </c>
      <c r="BA437" s="422">
        <v>1327356.99</v>
      </c>
      <c r="BB437" s="422">
        <v>5287.76</v>
      </c>
      <c r="BC437" s="422">
        <v>559938.9</v>
      </c>
    </row>
    <row r="438" spans="1:55">
      <c r="A438" s="425" t="s">
        <v>1406</v>
      </c>
      <c r="B438" s="425" t="s">
        <v>6445</v>
      </c>
      <c r="C438">
        <v>105.5</v>
      </c>
      <c r="D438" s="422">
        <v>1371848.5</v>
      </c>
      <c r="E438" s="422">
        <v>1641882.94</v>
      </c>
      <c r="F438" s="423">
        <v>1.19683984055091</v>
      </c>
      <c r="G438">
        <v>4</v>
      </c>
      <c r="H438" s="422">
        <v>91.91</v>
      </c>
      <c r="I438" s="422">
        <v>213747.69</v>
      </c>
      <c r="J438" s="422">
        <v>213839.6</v>
      </c>
      <c r="K438" s="424">
        <v>0.9</v>
      </c>
      <c r="L438" s="422">
        <v>328664.84999999998</v>
      </c>
      <c r="M438" s="422">
        <v>65732.960000000006</v>
      </c>
      <c r="N438" s="422">
        <v>34249.64</v>
      </c>
      <c r="O438" s="422">
        <v>14490.23</v>
      </c>
      <c r="P438" s="422">
        <v>11035.18</v>
      </c>
      <c r="Q438" s="422">
        <v>18083.05</v>
      </c>
      <c r="R438" s="422">
        <v>7528.13</v>
      </c>
      <c r="S438" s="422">
        <v>13338.25</v>
      </c>
      <c r="T438" s="422">
        <v>16656.349999999999</v>
      </c>
      <c r="U438" s="422">
        <v>10148.67</v>
      </c>
      <c r="V438" s="422">
        <v>24419.14</v>
      </c>
      <c r="W438" s="422">
        <v>21142.44</v>
      </c>
      <c r="X438" s="422">
        <v>16005.24</v>
      </c>
      <c r="Y438" s="422">
        <v>581494.13</v>
      </c>
      <c r="Z438" s="422">
        <v>9270</v>
      </c>
      <c r="AA438" s="422">
        <v>13187.5</v>
      </c>
      <c r="AB438" s="422">
        <v>35975.5</v>
      </c>
      <c r="AC438" s="422">
        <v>3587</v>
      </c>
      <c r="AD438" s="422">
        <v>30120.25</v>
      </c>
      <c r="AE438" s="422">
        <v>18031</v>
      </c>
      <c r="AF438" s="422">
        <v>167006.5</v>
      </c>
      <c r="AG438" s="422">
        <v>113096</v>
      </c>
      <c r="AH438" s="422">
        <v>270957.94799999997</v>
      </c>
      <c r="AI438" s="422">
        <v>661231.69799999997</v>
      </c>
      <c r="AJ438" s="422">
        <v>113292.23</v>
      </c>
      <c r="AK438" s="422">
        <v>547939.46799999999</v>
      </c>
      <c r="AL438" s="422">
        <v>649902.46799999999</v>
      </c>
      <c r="AM438" s="422">
        <v>14592.87</v>
      </c>
      <c r="AN438" s="422">
        <v>14592.87</v>
      </c>
      <c r="AO438" s="422">
        <v>15287.77</v>
      </c>
      <c r="AP438" s="422">
        <v>15287.77</v>
      </c>
      <c r="AQ438" s="422">
        <v>0</v>
      </c>
      <c r="AR438" s="422">
        <v>0</v>
      </c>
      <c r="AS438" s="422">
        <v>0</v>
      </c>
      <c r="AT438" s="422">
        <v>0</v>
      </c>
      <c r="AU438" s="422">
        <v>0</v>
      </c>
      <c r="AV438" s="422">
        <v>51422.52</v>
      </c>
      <c r="AW438" s="422">
        <v>21457.18</v>
      </c>
      <c r="AX438" s="422">
        <v>7810.83</v>
      </c>
      <c r="AY438" s="422">
        <v>140451.81</v>
      </c>
      <c r="AZ438" s="422">
        <v>1371848.5</v>
      </c>
      <c r="BA438" s="422">
        <v>93659.49</v>
      </c>
      <c r="BB438" s="422">
        <v>0</v>
      </c>
      <c r="BC438" s="422">
        <v>23229.4</v>
      </c>
    </row>
    <row r="439" spans="1:55">
      <c r="A439" s="425" t="s">
        <v>1799</v>
      </c>
      <c r="B439" s="425" t="s">
        <v>6446</v>
      </c>
      <c r="C439">
        <v>673.75</v>
      </c>
      <c r="D439" s="422">
        <v>10070514.66</v>
      </c>
      <c r="E439" s="422">
        <v>7424062.7999999998</v>
      </c>
      <c r="F439" s="423">
        <v>0.737207883673346</v>
      </c>
      <c r="G439">
        <v>1</v>
      </c>
      <c r="H439" s="422">
        <v>160173.73000000001</v>
      </c>
      <c r="I439" s="422">
        <v>6499853.9199999999</v>
      </c>
      <c r="J439" s="422">
        <v>6660027.6500000004</v>
      </c>
      <c r="K439" s="424">
        <v>0.9</v>
      </c>
      <c r="L439" s="422">
        <v>2255708.84</v>
      </c>
      <c r="M439" s="422">
        <v>542957.15</v>
      </c>
      <c r="N439" s="422">
        <v>231059.74</v>
      </c>
      <c r="O439" s="422">
        <v>93670.92</v>
      </c>
      <c r="P439" s="422">
        <v>78664.86</v>
      </c>
      <c r="Q439" s="422">
        <v>157189.44</v>
      </c>
      <c r="R439" s="422">
        <v>50959.65</v>
      </c>
      <c r="S439" s="422">
        <v>89598.25</v>
      </c>
      <c r="T439" s="422">
        <v>103723.65</v>
      </c>
      <c r="U439" s="422">
        <v>64661.52</v>
      </c>
      <c r="V439" s="422">
        <v>152064.65</v>
      </c>
      <c r="W439" s="422">
        <v>131659.74</v>
      </c>
      <c r="X439" s="422">
        <v>107513.46</v>
      </c>
      <c r="Y439" s="422">
        <v>4059431.87</v>
      </c>
      <c r="Z439" s="422">
        <v>60255</v>
      </c>
      <c r="AA439" s="422">
        <v>84218.75</v>
      </c>
      <c r="AB439" s="422">
        <v>229748.75</v>
      </c>
      <c r="AC439" s="422">
        <v>22907.5</v>
      </c>
      <c r="AD439" s="422">
        <v>384711.25</v>
      </c>
      <c r="AE439" s="422">
        <v>291464.5</v>
      </c>
      <c r="AF439" s="422">
        <v>1066546.25</v>
      </c>
      <c r="AG439" s="422">
        <v>722260</v>
      </c>
      <c r="AH439" s="422">
        <v>1963312.7445</v>
      </c>
      <c r="AI439" s="422">
        <v>4825424.7445</v>
      </c>
      <c r="AJ439" s="422">
        <v>723513.17</v>
      </c>
      <c r="AK439" s="422">
        <v>4101911.5745000001</v>
      </c>
      <c r="AL439" s="422">
        <v>4753073.4244999997</v>
      </c>
      <c r="AM439" s="422">
        <v>179283.94</v>
      </c>
      <c r="AN439" s="422">
        <v>179283.94</v>
      </c>
      <c r="AO439" s="422">
        <v>186927.83</v>
      </c>
      <c r="AP439" s="422">
        <v>186927.83</v>
      </c>
      <c r="AQ439" s="422">
        <v>694.89</v>
      </c>
      <c r="AR439" s="422">
        <v>694.89</v>
      </c>
      <c r="AS439" s="422">
        <v>694.89</v>
      </c>
      <c r="AT439" s="422">
        <v>694.89</v>
      </c>
      <c r="AU439" s="422">
        <v>694.89</v>
      </c>
      <c r="AV439" s="422">
        <v>331466.82</v>
      </c>
      <c r="AW439" s="422">
        <v>138311.87</v>
      </c>
      <c r="AX439" s="422">
        <v>52332.56</v>
      </c>
      <c r="AY439" s="422">
        <v>1258009.24</v>
      </c>
      <c r="AZ439" s="422">
        <v>10070514.66</v>
      </c>
      <c r="BA439" s="422">
        <v>1084847.1399999999</v>
      </c>
      <c r="BB439" s="422">
        <v>517.03</v>
      </c>
      <c r="BC439" s="422">
        <v>424681.05</v>
      </c>
    </row>
    <row r="440" spans="1:55">
      <c r="A440" s="425" t="s">
        <v>1545</v>
      </c>
      <c r="B440" s="425" t="s">
        <v>6447</v>
      </c>
      <c r="C440">
        <v>600</v>
      </c>
      <c r="D440" s="422">
        <v>9404645.8499999996</v>
      </c>
      <c r="E440" s="422">
        <v>6236355.1600000001</v>
      </c>
      <c r="F440" s="423">
        <v>0.66311430110895697</v>
      </c>
      <c r="G440">
        <v>1</v>
      </c>
      <c r="H440" s="422">
        <v>385774.12</v>
      </c>
      <c r="I440" s="422">
        <v>4409981.91</v>
      </c>
      <c r="J440" s="422">
        <v>4795756.03</v>
      </c>
      <c r="K440" s="424">
        <v>0.9</v>
      </c>
      <c r="L440" s="422">
        <v>2001526.84</v>
      </c>
      <c r="M440" s="422">
        <v>667108.89</v>
      </c>
      <c r="N440" s="422">
        <v>228833.1</v>
      </c>
      <c r="O440" s="422">
        <v>76277.7</v>
      </c>
      <c r="P440" s="422">
        <v>66586.41</v>
      </c>
      <c r="Q440" s="422">
        <v>194063.04</v>
      </c>
      <c r="R440" s="422">
        <v>46326.96</v>
      </c>
      <c r="S440" s="422">
        <v>86988.6</v>
      </c>
      <c r="T440" s="422">
        <v>75710.7</v>
      </c>
      <c r="U440" s="422">
        <v>57992.4</v>
      </c>
      <c r="V440" s="422">
        <v>110996.1</v>
      </c>
      <c r="W440" s="422">
        <v>96102</v>
      </c>
      <c r="X440" s="422">
        <v>104382</v>
      </c>
      <c r="Y440" s="422">
        <v>3812894.74</v>
      </c>
      <c r="Z440" s="422">
        <v>54000</v>
      </c>
      <c r="AA440" s="422">
        <v>75000</v>
      </c>
      <c r="AB440" s="422">
        <v>204600</v>
      </c>
      <c r="AC440" s="422">
        <v>20400</v>
      </c>
      <c r="AD440" s="422">
        <v>342600</v>
      </c>
      <c r="AE440" s="422">
        <v>597000</v>
      </c>
      <c r="AF440" s="422">
        <v>949800</v>
      </c>
      <c r="AG440" s="422">
        <v>643200</v>
      </c>
      <c r="AH440" s="422">
        <v>1773943.86</v>
      </c>
      <c r="AI440" s="422">
        <v>4660543.8600000003</v>
      </c>
      <c r="AJ440" s="422">
        <v>644316</v>
      </c>
      <c r="AK440" s="422">
        <v>4016227.86</v>
      </c>
      <c r="AL440" s="422">
        <v>4596112.26</v>
      </c>
      <c r="AM440" s="422">
        <v>124386.92</v>
      </c>
      <c r="AN440" s="422">
        <v>124386.92</v>
      </c>
      <c r="AO440" s="422">
        <v>129946.11</v>
      </c>
      <c r="AP440" s="422">
        <v>129946.11</v>
      </c>
      <c r="AQ440" s="422">
        <v>4169.3900000000003</v>
      </c>
      <c r="AR440" s="422">
        <v>4169.3900000000003</v>
      </c>
      <c r="AS440" s="422">
        <v>4169.3900000000003</v>
      </c>
      <c r="AT440" s="422">
        <v>4169.3900000000003</v>
      </c>
      <c r="AU440" s="422">
        <v>4864.29</v>
      </c>
      <c r="AV440" s="422">
        <v>295332.07</v>
      </c>
      <c r="AW440" s="422">
        <v>123233.85</v>
      </c>
      <c r="AX440" s="422">
        <v>46864.98</v>
      </c>
      <c r="AY440" s="422">
        <v>995638.81</v>
      </c>
      <c r="AZ440" s="422">
        <v>9404645.8499999996</v>
      </c>
      <c r="BA440" s="422">
        <v>645760.18999999994</v>
      </c>
      <c r="BB440" s="422">
        <v>2025.5</v>
      </c>
      <c r="BC440" s="422">
        <v>319528.42</v>
      </c>
    </row>
    <row r="441" spans="1:55">
      <c r="A441" s="425" t="s">
        <v>2050</v>
      </c>
      <c r="B441" s="425" t="s">
        <v>6448</v>
      </c>
      <c r="C441">
        <v>223.25</v>
      </c>
      <c r="D441" s="422">
        <v>3025907.79</v>
      </c>
      <c r="E441" s="422">
        <v>2007687.65</v>
      </c>
      <c r="F441" s="423">
        <v>0.66349928330102903</v>
      </c>
      <c r="G441">
        <v>1</v>
      </c>
      <c r="H441" s="422">
        <v>122331.58</v>
      </c>
      <c r="I441" s="422">
        <v>1458458.87</v>
      </c>
      <c r="J441" s="422">
        <v>1580790.45</v>
      </c>
      <c r="K441" s="424">
        <v>0.9</v>
      </c>
      <c r="L441" s="422">
        <v>706069.58</v>
      </c>
      <c r="M441" s="422">
        <v>141213.91</v>
      </c>
      <c r="N441" s="422">
        <v>73109.81</v>
      </c>
      <c r="O441" s="422">
        <v>32273.7</v>
      </c>
      <c r="P441" s="422">
        <v>23841.07</v>
      </c>
      <c r="Q441" s="422">
        <v>43121.120000000003</v>
      </c>
      <c r="R441" s="422">
        <v>16793.52</v>
      </c>
      <c r="S441" s="422">
        <v>28706.23</v>
      </c>
      <c r="T441" s="422">
        <v>37098.239999999998</v>
      </c>
      <c r="U441" s="422">
        <v>21457.18</v>
      </c>
      <c r="V441" s="422">
        <v>54388.08</v>
      </c>
      <c r="W441" s="422">
        <v>47089.98</v>
      </c>
      <c r="X441" s="422">
        <v>34446.06</v>
      </c>
      <c r="Y441" s="422">
        <v>1259608.48</v>
      </c>
      <c r="Z441" s="422">
        <v>19980</v>
      </c>
      <c r="AA441" s="422">
        <v>27906.25</v>
      </c>
      <c r="AB441" s="422">
        <v>76128.25</v>
      </c>
      <c r="AC441" s="422">
        <v>7590.5</v>
      </c>
      <c r="AD441" s="422">
        <v>127475.75</v>
      </c>
      <c r="AE441" s="422">
        <v>42630</v>
      </c>
      <c r="AF441" s="422">
        <v>353404.75</v>
      </c>
      <c r="AG441" s="422">
        <v>239324</v>
      </c>
      <c r="AH441" s="422">
        <v>586841.61750000005</v>
      </c>
      <c r="AI441" s="422">
        <v>1481281.1174999999</v>
      </c>
      <c r="AJ441" s="422">
        <v>239739.24</v>
      </c>
      <c r="AK441" s="422">
        <v>1241541.8774999999</v>
      </c>
      <c r="AL441" s="422">
        <v>1457307.1875</v>
      </c>
      <c r="AM441" s="422">
        <v>33355.15</v>
      </c>
      <c r="AN441" s="422">
        <v>33355.15</v>
      </c>
      <c r="AO441" s="422">
        <v>34744.949999999997</v>
      </c>
      <c r="AP441" s="422">
        <v>34744.949999999997</v>
      </c>
      <c r="AQ441" s="422">
        <v>0</v>
      </c>
      <c r="AR441" s="422">
        <v>0</v>
      </c>
      <c r="AS441" s="422">
        <v>0</v>
      </c>
      <c r="AT441" s="422">
        <v>0</v>
      </c>
      <c r="AU441" s="422">
        <v>0</v>
      </c>
      <c r="AV441" s="422">
        <v>109794.04</v>
      </c>
      <c r="AW441" s="422">
        <v>45813.99</v>
      </c>
      <c r="AX441" s="422">
        <v>17183.82</v>
      </c>
      <c r="AY441" s="422">
        <v>308992.05</v>
      </c>
      <c r="AZ441" s="422">
        <v>3025907.79</v>
      </c>
      <c r="BA441" s="422">
        <v>137436.96</v>
      </c>
      <c r="BB441" s="422">
        <v>0</v>
      </c>
      <c r="BC441" s="422">
        <v>121515.73</v>
      </c>
    </row>
    <row r="442" spans="1:55">
      <c r="A442" s="425" t="s">
        <v>2107</v>
      </c>
      <c r="B442" s="425" t="s">
        <v>6449</v>
      </c>
      <c r="C442">
        <v>1414.5</v>
      </c>
      <c r="D442" s="422">
        <v>21257158.920000002</v>
      </c>
      <c r="E442" s="422">
        <v>15765222.460000001</v>
      </c>
      <c r="F442" s="423">
        <v>0.74164296928537998</v>
      </c>
      <c r="G442">
        <v>1</v>
      </c>
      <c r="H442" s="422">
        <v>298704.93</v>
      </c>
      <c r="I442" s="422">
        <v>13049236.619999999</v>
      </c>
      <c r="J442" s="422">
        <v>13347941.550000001</v>
      </c>
      <c r="K442" s="424">
        <v>0.9</v>
      </c>
      <c r="L442" s="422">
        <v>4735118.07</v>
      </c>
      <c r="M442" s="422">
        <v>1132992.99</v>
      </c>
      <c r="N442" s="422">
        <v>486039.03999999998</v>
      </c>
      <c r="O442" s="422">
        <v>198642.98</v>
      </c>
      <c r="P442" s="422">
        <v>166629.59</v>
      </c>
      <c r="Q442" s="422">
        <v>327124.11</v>
      </c>
      <c r="R442" s="422">
        <v>108868.35</v>
      </c>
      <c r="S442" s="422">
        <v>188475.3</v>
      </c>
      <c r="T442" s="422">
        <v>220318.13</v>
      </c>
      <c r="U442" s="422">
        <v>136572.1</v>
      </c>
      <c r="V442" s="422">
        <v>322998.65000000002</v>
      </c>
      <c r="W442" s="422">
        <v>279656.82</v>
      </c>
      <c r="X442" s="422">
        <v>226161</v>
      </c>
      <c r="Y442" s="422">
        <v>8529597.1300000008</v>
      </c>
      <c r="Z442" s="422">
        <v>125730</v>
      </c>
      <c r="AA442" s="422">
        <v>176812.5</v>
      </c>
      <c r="AB442" s="422">
        <v>482344.5</v>
      </c>
      <c r="AC442" s="422">
        <v>48093</v>
      </c>
      <c r="AD442" s="422">
        <v>807679.5</v>
      </c>
      <c r="AE442" s="422">
        <v>594040</v>
      </c>
      <c r="AF442" s="422">
        <v>2239153.5</v>
      </c>
      <c r="AG442" s="422">
        <v>1516344</v>
      </c>
      <c r="AH442" s="422">
        <v>4154826.8250000002</v>
      </c>
      <c r="AI442" s="422">
        <v>10145023.824999999</v>
      </c>
      <c r="AJ442" s="422">
        <v>1518974.97</v>
      </c>
      <c r="AK442" s="422">
        <v>8626048.8550000004</v>
      </c>
      <c r="AL442" s="422">
        <v>9993126.3249999993</v>
      </c>
      <c r="AM442" s="422">
        <v>397482.22</v>
      </c>
      <c r="AN442" s="422">
        <v>397482.22</v>
      </c>
      <c r="AO442" s="422">
        <v>413464.9</v>
      </c>
      <c r="AP442" s="422">
        <v>413464.9</v>
      </c>
      <c r="AQ442" s="422">
        <v>2779.59</v>
      </c>
      <c r="AR442" s="422">
        <v>2779.59</v>
      </c>
      <c r="AS442" s="422">
        <v>2779.59</v>
      </c>
      <c r="AT442" s="422">
        <v>2779.59</v>
      </c>
      <c r="AU442" s="422">
        <v>3474.49</v>
      </c>
      <c r="AV442" s="422">
        <v>696983.69</v>
      </c>
      <c r="AW442" s="422">
        <v>290831.88</v>
      </c>
      <c r="AX442" s="422">
        <v>110132.7</v>
      </c>
      <c r="AY442" s="422">
        <v>2734435.36</v>
      </c>
      <c r="AZ442" s="422">
        <v>21257158.920000002</v>
      </c>
      <c r="BA442" s="422">
        <v>2528511.69</v>
      </c>
      <c r="BB442" s="422">
        <v>382.57</v>
      </c>
      <c r="BC442" s="422">
        <v>804479.53</v>
      </c>
    </row>
    <row r="443" spans="1:55">
      <c r="A443" s="425" t="s">
        <v>3281</v>
      </c>
      <c r="B443" s="425" t="s">
        <v>6450</v>
      </c>
      <c r="C443">
        <v>278.94</v>
      </c>
      <c r="D443" s="422">
        <v>4010361.17</v>
      </c>
      <c r="E443" s="422">
        <v>3046214.42</v>
      </c>
      <c r="F443" s="423">
        <v>0.75958605493878795</v>
      </c>
      <c r="G443">
        <v>2</v>
      </c>
      <c r="H443" s="422">
        <v>32075.73</v>
      </c>
      <c r="I443" s="422">
        <v>2157519.23</v>
      </c>
      <c r="J443" s="422">
        <v>2189594.96</v>
      </c>
      <c r="K443" s="424">
        <v>0.9</v>
      </c>
      <c r="L443" s="422">
        <v>898622.01</v>
      </c>
      <c r="M443" s="422">
        <v>221107.41</v>
      </c>
      <c r="N443" s="422">
        <v>95683.26</v>
      </c>
      <c r="O443" s="422">
        <v>37787.53</v>
      </c>
      <c r="P443" s="422">
        <v>30569.93</v>
      </c>
      <c r="Q443" s="422">
        <v>66084.149999999994</v>
      </c>
      <c r="R443" s="422">
        <v>20847.13</v>
      </c>
      <c r="S443" s="422">
        <v>36825.17</v>
      </c>
      <c r="T443" s="422">
        <v>41640.879999999997</v>
      </c>
      <c r="U443" s="422">
        <v>26386.54</v>
      </c>
      <c r="V443" s="422">
        <v>61047.85</v>
      </c>
      <c r="W443" s="422">
        <v>52856.1</v>
      </c>
      <c r="X443" s="422">
        <v>44188.38</v>
      </c>
      <c r="Y443" s="422">
        <v>1633646.34</v>
      </c>
      <c r="Z443" s="422">
        <v>24894.9</v>
      </c>
      <c r="AA443" s="422">
        <v>34867.5</v>
      </c>
      <c r="AB443" s="422">
        <v>95118.54</v>
      </c>
      <c r="AC443" s="422">
        <v>9483.9599999999991</v>
      </c>
      <c r="AD443" s="422">
        <v>159274.74</v>
      </c>
      <c r="AE443" s="422">
        <v>129363.57</v>
      </c>
      <c r="AF443" s="422">
        <v>441562.02</v>
      </c>
      <c r="AG443" s="422">
        <v>299023.68</v>
      </c>
      <c r="AH443" s="422">
        <v>771436.21152000001</v>
      </c>
      <c r="AI443" s="422">
        <v>1965025.12152</v>
      </c>
      <c r="AJ443" s="422">
        <v>299542.5</v>
      </c>
      <c r="AK443" s="422">
        <v>1665482.62152</v>
      </c>
      <c r="AL443" s="422">
        <v>1935070.87152</v>
      </c>
      <c r="AM443" s="422">
        <v>55591.92</v>
      </c>
      <c r="AN443" s="422">
        <v>55591.92</v>
      </c>
      <c r="AO443" s="422">
        <v>57676.61</v>
      </c>
      <c r="AP443" s="422">
        <v>57676.61</v>
      </c>
      <c r="AQ443" s="422">
        <v>0</v>
      </c>
      <c r="AR443" s="422">
        <v>0</v>
      </c>
      <c r="AS443" s="422">
        <v>0</v>
      </c>
      <c r="AT443" s="422">
        <v>0</v>
      </c>
      <c r="AU443" s="422">
        <v>0</v>
      </c>
      <c r="AV443" s="422">
        <v>136895.1</v>
      </c>
      <c r="AW443" s="422">
        <v>57122.51</v>
      </c>
      <c r="AX443" s="422">
        <v>21089.24</v>
      </c>
      <c r="AY443" s="422">
        <v>441643.91</v>
      </c>
      <c r="AZ443" s="422">
        <v>4010361.17</v>
      </c>
      <c r="BA443" s="422">
        <v>250972.79</v>
      </c>
      <c r="BB443" s="422">
        <v>0</v>
      </c>
      <c r="BC443" s="422">
        <v>122135.79</v>
      </c>
    </row>
    <row r="444" spans="1:55">
      <c r="A444" s="425" t="s">
        <v>3498</v>
      </c>
      <c r="B444" s="425" t="s">
        <v>6451</v>
      </c>
      <c r="C444">
        <v>455.78</v>
      </c>
      <c r="D444" s="422">
        <v>6731311.0300000003</v>
      </c>
      <c r="E444" s="422">
        <v>5333955.55</v>
      </c>
      <c r="F444" s="423">
        <v>0.79240961028657098</v>
      </c>
      <c r="G444">
        <v>2</v>
      </c>
      <c r="H444" s="422">
        <v>46489.47</v>
      </c>
      <c r="I444" s="422">
        <v>4624386.96</v>
      </c>
      <c r="J444" s="422">
        <v>4670876.43</v>
      </c>
      <c r="K444" s="424">
        <v>0.9</v>
      </c>
      <c r="L444" s="422">
        <v>1509002.28</v>
      </c>
      <c r="M444" s="422">
        <v>360367.08</v>
      </c>
      <c r="N444" s="422">
        <v>155518.54</v>
      </c>
      <c r="O444" s="422">
        <v>63440.9</v>
      </c>
      <c r="P444" s="422">
        <v>52444.35</v>
      </c>
      <c r="Q444" s="422">
        <v>103833.57</v>
      </c>
      <c r="R444" s="422">
        <v>34166.129999999997</v>
      </c>
      <c r="S444" s="422">
        <v>60312.09</v>
      </c>
      <c r="T444" s="422">
        <v>70410.95</v>
      </c>
      <c r="U444" s="422">
        <v>43784.26</v>
      </c>
      <c r="V444" s="422">
        <v>103226.37</v>
      </c>
      <c r="W444" s="422">
        <v>89374.86</v>
      </c>
      <c r="X444" s="422">
        <v>72371.520000000004</v>
      </c>
      <c r="Y444" s="422">
        <v>2718252.9</v>
      </c>
      <c r="Z444" s="422">
        <v>40585.5</v>
      </c>
      <c r="AA444" s="422">
        <v>56972.5</v>
      </c>
      <c r="AB444" s="422">
        <v>155420.98000000001</v>
      </c>
      <c r="AC444" s="422">
        <v>15496.52</v>
      </c>
      <c r="AD444" s="422">
        <v>260250.38</v>
      </c>
      <c r="AE444" s="422">
        <v>190397.27</v>
      </c>
      <c r="AF444" s="422">
        <v>721499.74</v>
      </c>
      <c r="AG444" s="422">
        <v>488596.16</v>
      </c>
      <c r="AH444" s="422">
        <v>1309772.8862399999</v>
      </c>
      <c r="AI444" s="422">
        <v>3238991.9362400002</v>
      </c>
      <c r="AJ444" s="422">
        <v>489443.91</v>
      </c>
      <c r="AK444" s="422">
        <v>2749548.02624</v>
      </c>
      <c r="AL444" s="422">
        <v>3190047.5362399998</v>
      </c>
      <c r="AM444" s="422">
        <v>113963.43</v>
      </c>
      <c r="AN444" s="422">
        <v>113963.43</v>
      </c>
      <c r="AO444" s="422">
        <v>118827.72</v>
      </c>
      <c r="AP444" s="422">
        <v>118827.72</v>
      </c>
      <c r="AQ444" s="422">
        <v>694.89</v>
      </c>
      <c r="AR444" s="422">
        <v>694.89</v>
      </c>
      <c r="AS444" s="422">
        <v>694.89</v>
      </c>
      <c r="AT444" s="422">
        <v>694.89</v>
      </c>
      <c r="AU444" s="422">
        <v>1389.79</v>
      </c>
      <c r="AV444" s="422">
        <v>224452.37</v>
      </c>
      <c r="AW444" s="422">
        <v>93657.72</v>
      </c>
      <c r="AX444" s="422">
        <v>35148.730000000003</v>
      </c>
      <c r="AY444" s="422">
        <v>823010.47</v>
      </c>
      <c r="AZ444" s="422">
        <v>6731311.0300000003</v>
      </c>
      <c r="BA444" s="422">
        <v>947366.73</v>
      </c>
      <c r="BB444" s="422">
        <v>59.21</v>
      </c>
      <c r="BC444" s="422">
        <v>275616.45</v>
      </c>
    </row>
    <row r="445" spans="1:55">
      <c r="A445" s="425" t="s">
        <v>3139</v>
      </c>
      <c r="B445" s="425" t="s">
        <v>6452</v>
      </c>
      <c r="C445">
        <v>542.61</v>
      </c>
      <c r="D445" s="422">
        <v>7796726.2800000003</v>
      </c>
      <c r="E445" s="422">
        <v>5772111.29</v>
      </c>
      <c r="F445" s="423">
        <v>0.74032498804100599</v>
      </c>
      <c r="G445">
        <v>1</v>
      </c>
      <c r="H445" s="422">
        <v>112419.22</v>
      </c>
      <c r="I445" s="422">
        <v>4400778.38</v>
      </c>
      <c r="J445" s="422">
        <v>4513197.5999999996</v>
      </c>
      <c r="K445" s="424">
        <v>0.9</v>
      </c>
      <c r="L445" s="422">
        <v>1746143.01</v>
      </c>
      <c r="M445" s="422">
        <v>429045.96</v>
      </c>
      <c r="N445" s="422">
        <v>187206.39</v>
      </c>
      <c r="O445" s="422">
        <v>74916.42</v>
      </c>
      <c r="P445" s="422">
        <v>59330.43</v>
      </c>
      <c r="Q445" s="422">
        <v>129160.11</v>
      </c>
      <c r="R445" s="422">
        <v>41694.26</v>
      </c>
      <c r="S445" s="422">
        <v>72490.5</v>
      </c>
      <c r="T445" s="422">
        <v>82524.66</v>
      </c>
      <c r="U445" s="422">
        <v>52193.16</v>
      </c>
      <c r="V445" s="422">
        <v>120985.74</v>
      </c>
      <c r="W445" s="422">
        <v>104751.18</v>
      </c>
      <c r="X445" s="422">
        <v>86985</v>
      </c>
      <c r="Y445" s="422">
        <v>3187426.82</v>
      </c>
      <c r="Z445" s="422">
        <v>48550.5</v>
      </c>
      <c r="AA445" s="422">
        <v>67826.25</v>
      </c>
      <c r="AB445" s="422">
        <v>185030.01</v>
      </c>
      <c r="AC445" s="422">
        <v>18448.740000000002</v>
      </c>
      <c r="AD445" s="422">
        <v>309830.31</v>
      </c>
      <c r="AE445" s="422">
        <v>250370.35</v>
      </c>
      <c r="AF445" s="422">
        <v>858951.63</v>
      </c>
      <c r="AG445" s="422">
        <v>581677.92000000004</v>
      </c>
      <c r="AH445" s="422">
        <v>1499849.32638</v>
      </c>
      <c r="AI445" s="422">
        <v>3820535.0363799999</v>
      </c>
      <c r="AJ445" s="422">
        <v>582687.17000000004</v>
      </c>
      <c r="AK445" s="422">
        <v>3237847.86638</v>
      </c>
      <c r="AL445" s="422">
        <v>3762266.3163800002</v>
      </c>
      <c r="AM445" s="422">
        <v>104234.85</v>
      </c>
      <c r="AN445" s="422">
        <v>104234.85</v>
      </c>
      <c r="AO445" s="422">
        <v>109099.14</v>
      </c>
      <c r="AP445" s="422">
        <v>109099.14</v>
      </c>
      <c r="AQ445" s="422">
        <v>0</v>
      </c>
      <c r="AR445" s="422">
        <v>0</v>
      </c>
      <c r="AS445" s="422">
        <v>0</v>
      </c>
      <c r="AT445" s="422">
        <v>0</v>
      </c>
      <c r="AU445" s="422">
        <v>0</v>
      </c>
      <c r="AV445" s="422">
        <v>266841.21000000002</v>
      </c>
      <c r="AW445" s="422">
        <v>111345.4</v>
      </c>
      <c r="AX445" s="422">
        <v>42178.48</v>
      </c>
      <c r="AY445" s="422">
        <v>847033.07</v>
      </c>
      <c r="AZ445" s="422">
        <v>7796726.2800000003</v>
      </c>
      <c r="BA445" s="422">
        <v>478226.09</v>
      </c>
      <c r="BB445" s="422">
        <v>0</v>
      </c>
      <c r="BC445" s="422">
        <v>249673.9</v>
      </c>
    </row>
    <row r="446" spans="1:55">
      <c r="A446" s="425" t="s">
        <v>2180</v>
      </c>
      <c r="B446" s="425" t="s">
        <v>6453</v>
      </c>
      <c r="C446">
        <v>577.11</v>
      </c>
      <c r="D446" s="422">
        <v>8085127.4500000002</v>
      </c>
      <c r="E446" s="422">
        <v>6019500.4800000004</v>
      </c>
      <c r="F446" s="423">
        <v>0.74451522467960596</v>
      </c>
      <c r="G446">
        <v>1</v>
      </c>
      <c r="H446" s="422">
        <v>86208.48</v>
      </c>
      <c r="I446" s="422">
        <v>2903795.76</v>
      </c>
      <c r="J446" s="422">
        <v>2990004.24</v>
      </c>
      <c r="K446" s="424">
        <v>0.9</v>
      </c>
      <c r="L446" s="422">
        <v>1831309.15</v>
      </c>
      <c r="M446" s="422">
        <v>440486.89</v>
      </c>
      <c r="N446" s="422">
        <v>197882.73</v>
      </c>
      <c r="O446" s="422">
        <v>79977.33</v>
      </c>
      <c r="P446" s="422">
        <v>61207.74</v>
      </c>
      <c r="Q446" s="422">
        <v>134271.75</v>
      </c>
      <c r="R446" s="422">
        <v>43431.519999999997</v>
      </c>
      <c r="S446" s="422">
        <v>76839.929999999993</v>
      </c>
      <c r="T446" s="422">
        <v>88581.51</v>
      </c>
      <c r="U446" s="422">
        <v>55382.74</v>
      </c>
      <c r="V446" s="422">
        <v>129865.43</v>
      </c>
      <c r="W446" s="422">
        <v>112439.34</v>
      </c>
      <c r="X446" s="422">
        <v>92204.1</v>
      </c>
      <c r="Y446" s="422">
        <v>3343880.16</v>
      </c>
      <c r="Z446" s="422">
        <v>51685.2</v>
      </c>
      <c r="AA446" s="422">
        <v>72138.75</v>
      </c>
      <c r="AB446" s="422">
        <v>196794.51</v>
      </c>
      <c r="AC446" s="422">
        <v>19621.740000000002</v>
      </c>
      <c r="AD446" s="422">
        <v>329529.81</v>
      </c>
      <c r="AE446" s="422">
        <v>248401.66</v>
      </c>
      <c r="AF446" s="422">
        <v>913565.13</v>
      </c>
      <c r="AG446" s="422">
        <v>618661.92000000004</v>
      </c>
      <c r="AH446" s="422">
        <v>1548314.08338</v>
      </c>
      <c r="AI446" s="422">
        <v>3998712.8033799999</v>
      </c>
      <c r="AJ446" s="422">
        <v>619735.34</v>
      </c>
      <c r="AK446" s="422">
        <v>3378977.4633800001</v>
      </c>
      <c r="AL446" s="422">
        <v>3936739.2633799999</v>
      </c>
      <c r="AM446" s="422">
        <v>87557.27</v>
      </c>
      <c r="AN446" s="422">
        <v>87557.27</v>
      </c>
      <c r="AO446" s="422">
        <v>91031.76</v>
      </c>
      <c r="AP446" s="422">
        <v>91031.76</v>
      </c>
      <c r="AQ446" s="422">
        <v>0</v>
      </c>
      <c r="AR446" s="422">
        <v>0</v>
      </c>
      <c r="AS446" s="422">
        <v>0</v>
      </c>
      <c r="AT446" s="422">
        <v>0</v>
      </c>
      <c r="AU446" s="422">
        <v>0</v>
      </c>
      <c r="AV446" s="422">
        <v>284213.69</v>
      </c>
      <c r="AW446" s="422">
        <v>118594.45</v>
      </c>
      <c r="AX446" s="422">
        <v>44521.73</v>
      </c>
      <c r="AY446" s="422">
        <v>804507.93</v>
      </c>
      <c r="AZ446" s="422">
        <v>8085127.4500000002</v>
      </c>
      <c r="BA446" s="422">
        <v>301058.13</v>
      </c>
      <c r="BB446" s="422">
        <v>0</v>
      </c>
      <c r="BC446" s="422">
        <v>263313.17</v>
      </c>
    </row>
    <row r="447" spans="1:55">
      <c r="A447" s="425" t="s">
        <v>2718</v>
      </c>
      <c r="B447" s="425" t="s">
        <v>6454</v>
      </c>
      <c r="C447">
        <v>194.06</v>
      </c>
      <c r="D447" s="422">
        <v>2650819.36</v>
      </c>
      <c r="E447" s="422">
        <v>2026312.64</v>
      </c>
      <c r="F447" s="423">
        <v>0.76440992946422404</v>
      </c>
      <c r="G447">
        <v>2</v>
      </c>
      <c r="H447" s="422">
        <v>20257.09</v>
      </c>
      <c r="I447" s="422">
        <v>1399431.5</v>
      </c>
      <c r="J447" s="422">
        <v>1419688.59</v>
      </c>
      <c r="K447" s="424">
        <v>0.9</v>
      </c>
      <c r="L447" s="422">
        <v>613200.35</v>
      </c>
      <c r="M447" s="422">
        <v>122640.06</v>
      </c>
      <c r="N447" s="422">
        <v>63230.11</v>
      </c>
      <c r="O447" s="422">
        <v>27663.17</v>
      </c>
      <c r="P447" s="422">
        <v>20978.45</v>
      </c>
      <c r="Q447" s="422">
        <v>36861.599999999999</v>
      </c>
      <c r="R447" s="422">
        <v>14477.17</v>
      </c>
      <c r="S447" s="422">
        <v>24646.77</v>
      </c>
      <c r="T447" s="422">
        <v>31798.49</v>
      </c>
      <c r="U447" s="422">
        <v>18557.560000000001</v>
      </c>
      <c r="V447" s="422">
        <v>46618.36</v>
      </c>
      <c r="W447" s="422">
        <v>40362.839999999997</v>
      </c>
      <c r="X447" s="422">
        <v>29574.9</v>
      </c>
      <c r="Y447" s="422">
        <v>1090609.83</v>
      </c>
      <c r="Z447" s="422">
        <v>17233.2</v>
      </c>
      <c r="AA447" s="422">
        <v>24257.5</v>
      </c>
      <c r="AB447" s="422">
        <v>66174.460000000006</v>
      </c>
      <c r="AC447" s="422">
        <v>6598.04</v>
      </c>
      <c r="AD447" s="422">
        <v>110808.26</v>
      </c>
      <c r="AE447" s="422">
        <v>36691.160000000003</v>
      </c>
      <c r="AF447" s="422">
        <v>307196.98</v>
      </c>
      <c r="AG447" s="422">
        <v>208032.32</v>
      </c>
      <c r="AH447" s="422">
        <v>515310.56748000003</v>
      </c>
      <c r="AI447" s="422">
        <v>1292302.4874799999</v>
      </c>
      <c r="AJ447" s="422">
        <v>208393.27</v>
      </c>
      <c r="AK447" s="422">
        <v>1083909.2174800001</v>
      </c>
      <c r="AL447" s="422">
        <v>1271463.1574800001</v>
      </c>
      <c r="AM447" s="422">
        <v>34050.050000000003</v>
      </c>
      <c r="AN447" s="422">
        <v>34050.050000000003</v>
      </c>
      <c r="AO447" s="422">
        <v>35439.839999999997</v>
      </c>
      <c r="AP447" s="422">
        <v>35439.839999999997</v>
      </c>
      <c r="AQ447" s="422">
        <v>0</v>
      </c>
      <c r="AR447" s="422">
        <v>0</v>
      </c>
      <c r="AS447" s="422">
        <v>0</v>
      </c>
      <c r="AT447" s="422">
        <v>0</v>
      </c>
      <c r="AU447" s="422">
        <v>0</v>
      </c>
      <c r="AV447" s="422">
        <v>95201.16</v>
      </c>
      <c r="AW447" s="422">
        <v>39724.79</v>
      </c>
      <c r="AX447" s="422">
        <v>14840.57</v>
      </c>
      <c r="AY447" s="422">
        <v>288746.3</v>
      </c>
      <c r="AZ447" s="422">
        <v>2650819.36</v>
      </c>
      <c r="BA447" s="422">
        <v>194021.48</v>
      </c>
      <c r="BB447" s="422">
        <v>0</v>
      </c>
      <c r="BC447" s="422">
        <v>90150.46</v>
      </c>
    </row>
    <row r="448" spans="1:55">
      <c r="A448" s="425" t="s">
        <v>1632</v>
      </c>
      <c r="B448" s="425" t="s">
        <v>6455</v>
      </c>
      <c r="C448">
        <v>54.06</v>
      </c>
      <c r="D448" s="422">
        <v>774888.59</v>
      </c>
      <c r="E448" s="422">
        <v>692123.1</v>
      </c>
      <c r="F448" s="423">
        <v>0.89319046496735799</v>
      </c>
      <c r="G448">
        <v>2</v>
      </c>
      <c r="H448" s="422">
        <v>1372.68</v>
      </c>
      <c r="I448" s="422">
        <v>350849.13</v>
      </c>
      <c r="J448" s="422">
        <v>352221.81</v>
      </c>
      <c r="K448" s="424">
        <v>0.9</v>
      </c>
      <c r="L448" s="422">
        <v>179810.63</v>
      </c>
      <c r="M448" s="422">
        <v>35962.11</v>
      </c>
      <c r="N448" s="422">
        <v>17124.82</v>
      </c>
      <c r="O448" s="422">
        <v>7245.11</v>
      </c>
      <c r="P448" s="422">
        <v>6310.39</v>
      </c>
      <c r="Q448" s="422">
        <v>9737.02</v>
      </c>
      <c r="R448" s="422">
        <v>3474.52</v>
      </c>
      <c r="S448" s="422">
        <v>6669.12</v>
      </c>
      <c r="T448" s="422">
        <v>8328.17</v>
      </c>
      <c r="U448" s="422">
        <v>4929.3500000000004</v>
      </c>
      <c r="V448" s="422">
        <v>12209.57</v>
      </c>
      <c r="W448" s="422">
        <v>10571.22</v>
      </c>
      <c r="X448" s="422">
        <v>8002.62</v>
      </c>
      <c r="Y448" s="422">
        <v>310374.65000000002</v>
      </c>
      <c r="Z448" s="422">
        <v>4842.8999999999996</v>
      </c>
      <c r="AA448" s="422">
        <v>6757.5</v>
      </c>
      <c r="AB448" s="422">
        <v>18434.46</v>
      </c>
      <c r="AC448" s="422">
        <v>1838.04</v>
      </c>
      <c r="AD448" s="422">
        <v>30868.26</v>
      </c>
      <c r="AE448" s="422">
        <v>10489.49</v>
      </c>
      <c r="AF448" s="422">
        <v>85576.98</v>
      </c>
      <c r="AG448" s="422">
        <v>57952.32</v>
      </c>
      <c r="AH448" s="422">
        <v>152467.77948</v>
      </c>
      <c r="AI448" s="422">
        <v>369227.72947999998</v>
      </c>
      <c r="AJ448" s="422">
        <v>58052.87</v>
      </c>
      <c r="AK448" s="422">
        <v>311174.85947999998</v>
      </c>
      <c r="AL448" s="422">
        <v>363422.43948</v>
      </c>
      <c r="AM448" s="422">
        <v>14592.87</v>
      </c>
      <c r="AN448" s="422">
        <v>14592.87</v>
      </c>
      <c r="AO448" s="422">
        <v>15287.77</v>
      </c>
      <c r="AP448" s="422">
        <v>15287.77</v>
      </c>
      <c r="AQ448" s="422">
        <v>0</v>
      </c>
      <c r="AR448" s="422">
        <v>0</v>
      </c>
      <c r="AS448" s="422">
        <v>0</v>
      </c>
      <c r="AT448" s="422">
        <v>0</v>
      </c>
      <c r="AU448" s="422">
        <v>0</v>
      </c>
      <c r="AV448" s="422">
        <v>26406.16</v>
      </c>
      <c r="AW448" s="422">
        <v>11018.55</v>
      </c>
      <c r="AX448" s="422">
        <v>3905.41</v>
      </c>
      <c r="AY448" s="422">
        <v>101091.4</v>
      </c>
      <c r="AZ448" s="422">
        <v>774888.59</v>
      </c>
      <c r="BA448" s="422">
        <v>52077.23</v>
      </c>
      <c r="BB448" s="422">
        <v>0</v>
      </c>
      <c r="BC448" s="422">
        <v>25995.58</v>
      </c>
    </row>
    <row r="449" spans="1:55">
      <c r="A449" s="425" t="s">
        <v>3361</v>
      </c>
      <c r="B449" s="425" t="s">
        <v>6456</v>
      </c>
      <c r="C449">
        <v>367.14</v>
      </c>
      <c r="D449" s="422">
        <v>5106946.97</v>
      </c>
      <c r="E449" s="422">
        <v>3705552.02</v>
      </c>
      <c r="F449" s="423">
        <v>0.72559046368950297</v>
      </c>
      <c r="G449">
        <v>1</v>
      </c>
      <c r="H449" s="422">
        <v>97019.05</v>
      </c>
      <c r="I449" s="422">
        <v>2645107.0299999998</v>
      </c>
      <c r="J449" s="422">
        <v>2742126.08</v>
      </c>
      <c r="K449" s="424">
        <v>0.9</v>
      </c>
      <c r="L449" s="422">
        <v>1181612.71</v>
      </c>
      <c r="M449" s="422">
        <v>236322.54</v>
      </c>
      <c r="N449" s="422">
        <v>120532.4</v>
      </c>
      <c r="O449" s="422">
        <v>52691.76</v>
      </c>
      <c r="P449" s="422">
        <v>40732.629999999997</v>
      </c>
      <c r="Q449" s="422">
        <v>70941.2</v>
      </c>
      <c r="R449" s="422">
        <v>27796.17</v>
      </c>
      <c r="S449" s="422">
        <v>46973.84</v>
      </c>
      <c r="T449" s="422">
        <v>60568.56</v>
      </c>
      <c r="U449" s="422">
        <v>35085.4</v>
      </c>
      <c r="V449" s="422">
        <v>88796.88</v>
      </c>
      <c r="W449" s="422">
        <v>76881.600000000006</v>
      </c>
      <c r="X449" s="422">
        <v>56366.28</v>
      </c>
      <c r="Y449" s="422">
        <v>2095301.97</v>
      </c>
      <c r="Z449" s="422">
        <v>32803.199999999997</v>
      </c>
      <c r="AA449" s="422">
        <v>45892.5</v>
      </c>
      <c r="AB449" s="422">
        <v>125194.74</v>
      </c>
      <c r="AC449" s="422">
        <v>12482.76</v>
      </c>
      <c r="AD449" s="422">
        <v>209636.94</v>
      </c>
      <c r="AE449" s="422">
        <v>70777.600000000006</v>
      </c>
      <c r="AF449" s="422">
        <v>581182.62</v>
      </c>
      <c r="AG449" s="422">
        <v>393574.08</v>
      </c>
      <c r="AH449" s="422">
        <v>997231.71612</v>
      </c>
      <c r="AI449" s="422">
        <v>2468776.1561199999</v>
      </c>
      <c r="AJ449" s="422">
        <v>394256.96</v>
      </c>
      <c r="AK449" s="422">
        <v>2074519.19612</v>
      </c>
      <c r="AL449" s="422">
        <v>2429350.4561200002</v>
      </c>
      <c r="AM449" s="422">
        <v>72269.490000000005</v>
      </c>
      <c r="AN449" s="422">
        <v>72269.490000000005</v>
      </c>
      <c r="AO449" s="422">
        <v>75049.09</v>
      </c>
      <c r="AP449" s="422">
        <v>75049.09</v>
      </c>
      <c r="AQ449" s="422">
        <v>694.89</v>
      </c>
      <c r="AR449" s="422">
        <v>694.89</v>
      </c>
      <c r="AS449" s="422">
        <v>694.89</v>
      </c>
      <c r="AT449" s="422">
        <v>694.89</v>
      </c>
      <c r="AU449" s="422">
        <v>694.89</v>
      </c>
      <c r="AV449" s="422">
        <v>180673.74</v>
      </c>
      <c r="AW449" s="422">
        <v>75390.12</v>
      </c>
      <c r="AX449" s="422">
        <v>28118.98</v>
      </c>
      <c r="AY449" s="422">
        <v>582294.44999999995</v>
      </c>
      <c r="AZ449" s="422">
        <v>5106946.97</v>
      </c>
      <c r="BA449" s="422">
        <v>359026.03</v>
      </c>
      <c r="BB449" s="422">
        <v>7198.84</v>
      </c>
      <c r="BC449" s="422">
        <v>178181.74</v>
      </c>
    </row>
    <row r="450" spans="1:55">
      <c r="A450" s="425" t="s">
        <v>1890</v>
      </c>
      <c r="B450" s="425" t="s">
        <v>6457</v>
      </c>
      <c r="C450">
        <v>90.5</v>
      </c>
      <c r="D450" s="422">
        <v>1277316.67</v>
      </c>
      <c r="E450" s="422">
        <v>1045871.42</v>
      </c>
      <c r="F450" s="423">
        <v>0.81880354697007096</v>
      </c>
      <c r="G450">
        <v>2</v>
      </c>
      <c r="H450" s="422">
        <v>6152.21</v>
      </c>
      <c r="I450" s="422">
        <v>750796.93</v>
      </c>
      <c r="J450" s="422">
        <v>756949.14</v>
      </c>
      <c r="K450" s="424">
        <v>0.9</v>
      </c>
      <c r="L450" s="422">
        <v>295073.84999999998</v>
      </c>
      <c r="M450" s="422">
        <v>59014.76</v>
      </c>
      <c r="N450" s="422">
        <v>28980.46</v>
      </c>
      <c r="O450" s="422">
        <v>12514.29</v>
      </c>
      <c r="P450" s="422">
        <v>10284.26</v>
      </c>
      <c r="Q450" s="422">
        <v>16692.04</v>
      </c>
      <c r="R450" s="422">
        <v>6369.95</v>
      </c>
      <c r="S450" s="422">
        <v>11598.48</v>
      </c>
      <c r="T450" s="422">
        <v>14385.03</v>
      </c>
      <c r="U450" s="422">
        <v>8408.89</v>
      </c>
      <c r="V450" s="422">
        <v>21089.25</v>
      </c>
      <c r="W450" s="422">
        <v>18259.38</v>
      </c>
      <c r="X450" s="422">
        <v>13917.6</v>
      </c>
      <c r="Y450" s="422">
        <v>516588.24</v>
      </c>
      <c r="Z450" s="422">
        <v>8010</v>
      </c>
      <c r="AA450" s="422">
        <v>11312.5</v>
      </c>
      <c r="AB450" s="422">
        <v>30860.5</v>
      </c>
      <c r="AC450" s="422">
        <v>3077</v>
      </c>
      <c r="AD450" s="422">
        <v>51675.5</v>
      </c>
      <c r="AE450" s="422">
        <v>17153</v>
      </c>
      <c r="AF450" s="422">
        <v>143261.5</v>
      </c>
      <c r="AG450" s="422">
        <v>97016</v>
      </c>
      <c r="AH450" s="422">
        <v>250462.68599999999</v>
      </c>
      <c r="AI450" s="422">
        <v>612828.68599999999</v>
      </c>
      <c r="AJ450" s="422">
        <v>97184.33</v>
      </c>
      <c r="AK450" s="422">
        <v>515644.35600000003</v>
      </c>
      <c r="AL450" s="422">
        <v>603110.24600000004</v>
      </c>
      <c r="AM450" s="422">
        <v>21541.86</v>
      </c>
      <c r="AN450" s="422">
        <v>21541.86</v>
      </c>
      <c r="AO450" s="422">
        <v>22236.76</v>
      </c>
      <c r="AP450" s="422">
        <v>22236.76</v>
      </c>
      <c r="AQ450" s="422">
        <v>0</v>
      </c>
      <c r="AR450" s="422">
        <v>0</v>
      </c>
      <c r="AS450" s="422">
        <v>0</v>
      </c>
      <c r="AT450" s="422">
        <v>0</v>
      </c>
      <c r="AU450" s="422">
        <v>0</v>
      </c>
      <c r="AV450" s="422">
        <v>44473.53</v>
      </c>
      <c r="AW450" s="422">
        <v>18557.560000000001</v>
      </c>
      <c r="AX450" s="422">
        <v>7029.74</v>
      </c>
      <c r="AY450" s="422">
        <v>157618.07</v>
      </c>
      <c r="AZ450" s="422">
        <v>1277316.67</v>
      </c>
      <c r="BA450" s="422">
        <v>70965.600000000006</v>
      </c>
      <c r="BB450" s="422">
        <v>0</v>
      </c>
      <c r="BC450" s="422">
        <v>42389.11</v>
      </c>
    </row>
    <row r="451" spans="1:55">
      <c r="A451" s="425" t="s">
        <v>3359</v>
      </c>
      <c r="B451" s="425" t="s">
        <v>6458</v>
      </c>
      <c r="C451">
        <v>311.66000000000003</v>
      </c>
      <c r="D451" s="422">
        <v>4814622.63</v>
      </c>
      <c r="E451" s="422">
        <v>3758476.29</v>
      </c>
      <c r="F451" s="423">
        <v>0.780637773473848</v>
      </c>
      <c r="G451">
        <v>2</v>
      </c>
      <c r="H451" s="422">
        <v>34221.620000000003</v>
      </c>
      <c r="I451" s="422">
        <v>2319207.0099999998</v>
      </c>
      <c r="J451" s="422">
        <v>2353428.63</v>
      </c>
      <c r="K451" s="424">
        <v>0.9</v>
      </c>
      <c r="L451" s="422">
        <v>1028223.39</v>
      </c>
      <c r="M451" s="422">
        <v>342706.85</v>
      </c>
      <c r="N451" s="422">
        <v>118230.43</v>
      </c>
      <c r="O451" s="422">
        <v>38901.620000000003</v>
      </c>
      <c r="P451" s="422">
        <v>33861.78</v>
      </c>
      <c r="Q451" s="422">
        <v>100265.9</v>
      </c>
      <c r="R451" s="422">
        <v>23742.560000000001</v>
      </c>
      <c r="S451" s="422">
        <v>44944.11</v>
      </c>
      <c r="T451" s="422">
        <v>38612.449999999997</v>
      </c>
      <c r="U451" s="422">
        <v>29866.080000000002</v>
      </c>
      <c r="V451" s="422">
        <v>56608.01</v>
      </c>
      <c r="W451" s="422">
        <v>49012.02</v>
      </c>
      <c r="X451" s="422">
        <v>53930.7</v>
      </c>
      <c r="Y451" s="422">
        <v>1958905.9</v>
      </c>
      <c r="Z451" s="422">
        <v>28049.4</v>
      </c>
      <c r="AA451" s="422">
        <v>38957.5</v>
      </c>
      <c r="AB451" s="422">
        <v>106276.06</v>
      </c>
      <c r="AC451" s="422">
        <v>10596.44</v>
      </c>
      <c r="AD451" s="422">
        <v>177957.86</v>
      </c>
      <c r="AE451" s="422">
        <v>310101.7</v>
      </c>
      <c r="AF451" s="422">
        <v>493357.78</v>
      </c>
      <c r="AG451" s="422">
        <v>334099.52</v>
      </c>
      <c r="AH451" s="422">
        <v>904010.95128000004</v>
      </c>
      <c r="AI451" s="422">
        <v>2403407.2112799999</v>
      </c>
      <c r="AJ451" s="422">
        <v>334679.2</v>
      </c>
      <c r="AK451" s="422">
        <v>2068728.01128</v>
      </c>
      <c r="AL451" s="422">
        <v>2369939.29128</v>
      </c>
      <c r="AM451" s="422">
        <v>56286.81</v>
      </c>
      <c r="AN451" s="422">
        <v>56286.81</v>
      </c>
      <c r="AO451" s="422">
        <v>58371.51</v>
      </c>
      <c r="AP451" s="422">
        <v>58371.51</v>
      </c>
      <c r="AQ451" s="422">
        <v>2779.59</v>
      </c>
      <c r="AR451" s="422">
        <v>2779.59</v>
      </c>
      <c r="AS451" s="422">
        <v>2779.59</v>
      </c>
      <c r="AT451" s="422">
        <v>2779.59</v>
      </c>
      <c r="AU451" s="422">
        <v>3474.49</v>
      </c>
      <c r="AV451" s="422">
        <v>153572.67000000001</v>
      </c>
      <c r="AW451" s="422">
        <v>64081.599999999999</v>
      </c>
      <c r="AX451" s="422">
        <v>24213.57</v>
      </c>
      <c r="AY451" s="422">
        <v>485777.33</v>
      </c>
      <c r="AZ451" s="422">
        <v>4814622.63</v>
      </c>
      <c r="BA451" s="422">
        <v>251386.04</v>
      </c>
      <c r="BB451" s="422">
        <v>589.04999999999995</v>
      </c>
      <c r="BC451" s="422">
        <v>181113.44</v>
      </c>
    </row>
    <row r="452" spans="1:55">
      <c r="A452" s="425" t="s">
        <v>2581</v>
      </c>
      <c r="B452" s="425" t="s">
        <v>6459</v>
      </c>
      <c r="C452">
        <v>1765.22</v>
      </c>
      <c r="D452" s="422">
        <v>25970576.390000001</v>
      </c>
      <c r="E452" s="422">
        <v>18864470.699999999</v>
      </c>
      <c r="F452" s="423">
        <v>0.72637859155346995</v>
      </c>
      <c r="G452">
        <v>1</v>
      </c>
      <c r="H452" s="422">
        <v>488437.33</v>
      </c>
      <c r="I452" s="422">
        <v>13210159.189999999</v>
      </c>
      <c r="J452" s="422">
        <v>13698596.52</v>
      </c>
      <c r="K452" s="424">
        <v>0.9</v>
      </c>
      <c r="L452" s="422">
        <v>5786876.2699999996</v>
      </c>
      <c r="M452" s="422">
        <v>1398555.88</v>
      </c>
      <c r="N452" s="422">
        <v>608174.84</v>
      </c>
      <c r="O452" s="422">
        <v>247039.13</v>
      </c>
      <c r="P452" s="422">
        <v>200869.17</v>
      </c>
      <c r="Q452" s="422">
        <v>414378.73</v>
      </c>
      <c r="R452" s="422">
        <v>135506.35</v>
      </c>
      <c r="S452" s="422">
        <v>235739.1</v>
      </c>
      <c r="T452" s="422">
        <v>273315.62</v>
      </c>
      <c r="U452" s="422">
        <v>170497.65</v>
      </c>
      <c r="V452" s="422">
        <v>400695.92</v>
      </c>
      <c r="W452" s="422">
        <v>346928.22</v>
      </c>
      <c r="X452" s="422">
        <v>282875.21999999997</v>
      </c>
      <c r="Y452" s="422">
        <v>10501452.1</v>
      </c>
      <c r="Z452" s="422">
        <v>157347.9</v>
      </c>
      <c r="AA452" s="422">
        <v>220652.5</v>
      </c>
      <c r="AB452" s="422">
        <v>601940.02</v>
      </c>
      <c r="AC452" s="422">
        <v>60017.48</v>
      </c>
      <c r="AD452" s="422">
        <v>1007940.62</v>
      </c>
      <c r="AE452" s="422">
        <v>770281.51</v>
      </c>
      <c r="AF452" s="422">
        <v>2794343.26</v>
      </c>
      <c r="AG452" s="422">
        <v>1892315.84</v>
      </c>
      <c r="AH452" s="422">
        <v>5040116.8107599998</v>
      </c>
      <c r="AI452" s="422">
        <v>12544955.94076</v>
      </c>
      <c r="AJ452" s="422">
        <v>1895599.14</v>
      </c>
      <c r="AK452" s="422">
        <v>10649356.800759999</v>
      </c>
      <c r="AL452" s="422">
        <v>12355396.02076</v>
      </c>
      <c r="AM452" s="422">
        <v>405126.11</v>
      </c>
      <c r="AN452" s="422">
        <v>405126.11</v>
      </c>
      <c r="AO452" s="422">
        <v>422498.59</v>
      </c>
      <c r="AP452" s="422">
        <v>422498.59</v>
      </c>
      <c r="AQ452" s="422">
        <v>16677.57</v>
      </c>
      <c r="AR452" s="422">
        <v>16677.57</v>
      </c>
      <c r="AS452" s="422">
        <v>17372.47</v>
      </c>
      <c r="AT452" s="422">
        <v>17372.47</v>
      </c>
      <c r="AU452" s="422">
        <v>20846.97</v>
      </c>
      <c r="AV452" s="422">
        <v>869318.64</v>
      </c>
      <c r="AW452" s="422">
        <v>362742.46</v>
      </c>
      <c r="AX452" s="422">
        <v>137470.6</v>
      </c>
      <c r="AY452" s="422">
        <v>3113728.15</v>
      </c>
      <c r="AZ452" s="422">
        <v>25970576.390000001</v>
      </c>
      <c r="BA452" s="422">
        <v>2206363.4</v>
      </c>
      <c r="BB452" s="422">
        <v>2432.4299999999998</v>
      </c>
      <c r="BC452" s="422">
        <v>980706.19</v>
      </c>
    </row>
    <row r="453" spans="1:55">
      <c r="A453" s="425" t="s">
        <v>2365</v>
      </c>
      <c r="B453" s="425" t="s">
        <v>6460</v>
      </c>
      <c r="C453">
        <v>189.7</v>
      </c>
      <c r="D453" s="422">
        <v>2800661.75</v>
      </c>
      <c r="E453" s="422">
        <v>2342774.9500000002</v>
      </c>
      <c r="F453" s="423">
        <v>0.83650763966766095</v>
      </c>
      <c r="G453">
        <v>2</v>
      </c>
      <c r="H453" s="422">
        <v>10360.870000000001</v>
      </c>
      <c r="I453" s="422">
        <v>529413.35</v>
      </c>
      <c r="J453" s="422">
        <v>539774.22</v>
      </c>
      <c r="K453" s="424">
        <v>0.9</v>
      </c>
      <c r="L453" s="422">
        <v>638053.56000000006</v>
      </c>
      <c r="M453" s="422">
        <v>152521.85</v>
      </c>
      <c r="N453" s="422">
        <v>63961.55</v>
      </c>
      <c r="O453" s="422">
        <v>25202.97</v>
      </c>
      <c r="P453" s="422">
        <v>22511.3</v>
      </c>
      <c r="Q453" s="422">
        <v>42714.09</v>
      </c>
      <c r="R453" s="422">
        <v>13898.08</v>
      </c>
      <c r="S453" s="422">
        <v>24646.77</v>
      </c>
      <c r="T453" s="422">
        <v>28012.95</v>
      </c>
      <c r="U453" s="422">
        <v>17687.68</v>
      </c>
      <c r="V453" s="422">
        <v>41068.550000000003</v>
      </c>
      <c r="W453" s="422">
        <v>35557.74</v>
      </c>
      <c r="X453" s="422">
        <v>29574.9</v>
      </c>
      <c r="Y453" s="422">
        <v>1135411.99</v>
      </c>
      <c r="Z453" s="422">
        <v>16901.099999999999</v>
      </c>
      <c r="AA453" s="422">
        <v>23712.5</v>
      </c>
      <c r="AB453" s="422">
        <v>64687.7</v>
      </c>
      <c r="AC453" s="422">
        <v>6449.8</v>
      </c>
      <c r="AD453" s="422">
        <v>54159.34</v>
      </c>
      <c r="AE453" s="422">
        <v>79807.11</v>
      </c>
      <c r="AF453" s="422">
        <v>300295.09999999998</v>
      </c>
      <c r="AG453" s="422">
        <v>203358.4</v>
      </c>
      <c r="AH453" s="422">
        <v>558122.66159999999</v>
      </c>
      <c r="AI453" s="422">
        <v>1307493.7116</v>
      </c>
      <c r="AJ453" s="422">
        <v>203711.24</v>
      </c>
      <c r="AK453" s="422">
        <v>1103782.4716</v>
      </c>
      <c r="AL453" s="422">
        <v>1287122.5815999999</v>
      </c>
      <c r="AM453" s="422">
        <v>56981.71</v>
      </c>
      <c r="AN453" s="422">
        <v>56981.71</v>
      </c>
      <c r="AO453" s="422">
        <v>59066.41</v>
      </c>
      <c r="AP453" s="422">
        <v>59066.41</v>
      </c>
      <c r="AQ453" s="422">
        <v>0</v>
      </c>
      <c r="AR453" s="422">
        <v>0</v>
      </c>
      <c r="AS453" s="422">
        <v>0</v>
      </c>
      <c r="AT453" s="422">
        <v>0</v>
      </c>
      <c r="AU453" s="422">
        <v>0</v>
      </c>
      <c r="AV453" s="422">
        <v>93116.46</v>
      </c>
      <c r="AW453" s="422">
        <v>38854.9</v>
      </c>
      <c r="AX453" s="422">
        <v>14059.49</v>
      </c>
      <c r="AY453" s="422">
        <v>378127.09</v>
      </c>
      <c r="AZ453" s="422">
        <v>2800661.75</v>
      </c>
      <c r="BA453" s="422">
        <v>222011.65</v>
      </c>
      <c r="BB453" s="422">
        <v>0</v>
      </c>
      <c r="BC453" s="422">
        <v>89580.93</v>
      </c>
    </row>
    <row r="454" spans="1:55">
      <c r="A454" s="425" t="s">
        <v>2358</v>
      </c>
      <c r="B454" s="425" t="s">
        <v>6461</v>
      </c>
      <c r="C454">
        <v>989.54</v>
      </c>
      <c r="D454" s="422">
        <v>14598605.789999999</v>
      </c>
      <c r="E454" s="422">
        <v>10678835.130000001</v>
      </c>
      <c r="F454" s="423">
        <v>0.73149691714498999</v>
      </c>
      <c r="G454">
        <v>1</v>
      </c>
      <c r="H454" s="422">
        <v>246486.61</v>
      </c>
      <c r="I454" s="422">
        <v>7861942.6399999997</v>
      </c>
      <c r="J454" s="422">
        <v>8108429.25</v>
      </c>
      <c r="K454" s="424">
        <v>0.9</v>
      </c>
      <c r="L454" s="422">
        <v>3276955.97</v>
      </c>
      <c r="M454" s="422">
        <v>798350.7</v>
      </c>
      <c r="N454" s="422">
        <v>341165.51</v>
      </c>
      <c r="O454" s="422">
        <v>137144.16</v>
      </c>
      <c r="P454" s="422">
        <v>112942.96</v>
      </c>
      <c r="Q454" s="422">
        <v>233446.06</v>
      </c>
      <c r="R454" s="422">
        <v>75281.31</v>
      </c>
      <c r="S454" s="422">
        <v>131932.71</v>
      </c>
      <c r="T454" s="422">
        <v>151421.4</v>
      </c>
      <c r="U454" s="422">
        <v>95107.53</v>
      </c>
      <c r="V454" s="422">
        <v>221992.2</v>
      </c>
      <c r="W454" s="422">
        <v>192204</v>
      </c>
      <c r="X454" s="422">
        <v>158312.70000000001</v>
      </c>
      <c r="Y454" s="422">
        <v>5926257.21</v>
      </c>
      <c r="Z454" s="422">
        <v>88676.1</v>
      </c>
      <c r="AA454" s="422">
        <v>123692.5</v>
      </c>
      <c r="AB454" s="422">
        <v>337433.14</v>
      </c>
      <c r="AC454" s="422">
        <v>33644.36</v>
      </c>
      <c r="AD454" s="422">
        <v>565027.34</v>
      </c>
      <c r="AE454" s="422">
        <v>445157.09</v>
      </c>
      <c r="AF454" s="422">
        <v>1566441.82</v>
      </c>
      <c r="AG454" s="422">
        <v>1060786.8799999999</v>
      </c>
      <c r="AH454" s="422">
        <v>2831857.7563200002</v>
      </c>
      <c r="AI454" s="422">
        <v>7052716.9863200001</v>
      </c>
      <c r="AJ454" s="422">
        <v>1062627.42</v>
      </c>
      <c r="AK454" s="422">
        <v>5990089.5663200002</v>
      </c>
      <c r="AL454" s="422">
        <v>6946454.2363200001</v>
      </c>
      <c r="AM454" s="422">
        <v>234875.86</v>
      </c>
      <c r="AN454" s="422">
        <v>234875.86</v>
      </c>
      <c r="AO454" s="422">
        <v>244604.44</v>
      </c>
      <c r="AP454" s="422">
        <v>244604.44</v>
      </c>
      <c r="AQ454" s="422">
        <v>0</v>
      </c>
      <c r="AR454" s="422">
        <v>0</v>
      </c>
      <c r="AS454" s="422">
        <v>0</v>
      </c>
      <c r="AT454" s="422">
        <v>0</v>
      </c>
      <c r="AU454" s="422">
        <v>0</v>
      </c>
      <c r="AV454" s="422">
        <v>487124.19</v>
      </c>
      <c r="AW454" s="422">
        <v>203263.35999999999</v>
      </c>
      <c r="AX454" s="422">
        <v>76546.13</v>
      </c>
      <c r="AY454" s="422">
        <v>1725894.28</v>
      </c>
      <c r="AZ454" s="422">
        <v>14598605.789999999</v>
      </c>
      <c r="BA454" s="422">
        <v>1556032.53</v>
      </c>
      <c r="BB454" s="422">
        <v>0</v>
      </c>
      <c r="BC454" s="422">
        <v>358236.92</v>
      </c>
    </row>
    <row r="455" spans="1:55">
      <c r="A455" s="425" t="s">
        <v>2563</v>
      </c>
      <c r="B455" s="425" t="s">
        <v>6462</v>
      </c>
      <c r="C455">
        <v>3509.8</v>
      </c>
      <c r="D455" s="422">
        <v>51368044.140000001</v>
      </c>
      <c r="E455" s="422">
        <v>40428840.630000003</v>
      </c>
      <c r="F455" s="423">
        <v>0.78704263140356401</v>
      </c>
      <c r="G455">
        <v>2</v>
      </c>
      <c r="H455" s="422">
        <v>208853.22</v>
      </c>
      <c r="I455" s="422">
        <v>12852303.050000001</v>
      </c>
      <c r="J455" s="422">
        <v>13061156.27</v>
      </c>
      <c r="K455" s="424">
        <v>0.9</v>
      </c>
      <c r="L455" s="422">
        <v>11502134.42</v>
      </c>
      <c r="M455" s="422">
        <v>2783601.56</v>
      </c>
      <c r="N455" s="422">
        <v>1210734.26</v>
      </c>
      <c r="O455" s="422">
        <v>491547.81</v>
      </c>
      <c r="P455" s="422">
        <v>396285.48</v>
      </c>
      <c r="Q455" s="422">
        <v>822141.73</v>
      </c>
      <c r="R455" s="422">
        <v>269854.53999999998</v>
      </c>
      <c r="S455" s="422">
        <v>469448.47</v>
      </c>
      <c r="T455" s="422">
        <v>543602.81999999995</v>
      </c>
      <c r="U455" s="422">
        <v>338675.61</v>
      </c>
      <c r="V455" s="422">
        <v>796951.99</v>
      </c>
      <c r="W455" s="422">
        <v>690012.36</v>
      </c>
      <c r="X455" s="422">
        <v>563314.86</v>
      </c>
      <c r="Y455" s="422">
        <v>20878305.91</v>
      </c>
      <c r="Z455" s="422">
        <v>313722</v>
      </c>
      <c r="AA455" s="422">
        <v>438725</v>
      </c>
      <c r="AB455" s="422">
        <v>1196841.8</v>
      </c>
      <c r="AC455" s="422">
        <v>119333.2</v>
      </c>
      <c r="AD455" s="422">
        <v>2004095.8</v>
      </c>
      <c r="AE455" s="422">
        <v>1538062.06</v>
      </c>
      <c r="AF455" s="422">
        <v>5556013.4000000004</v>
      </c>
      <c r="AG455" s="422">
        <v>3762505.6</v>
      </c>
      <c r="AH455" s="422">
        <v>9952873.4064000007</v>
      </c>
      <c r="AI455" s="422">
        <v>24882172.266399998</v>
      </c>
      <c r="AJ455" s="422">
        <v>3769033.82</v>
      </c>
      <c r="AK455" s="422">
        <v>21113138.446400002</v>
      </c>
      <c r="AL455" s="422">
        <v>24505268.876400001</v>
      </c>
      <c r="AM455" s="422">
        <v>780371.57</v>
      </c>
      <c r="AN455" s="422">
        <v>780371.57</v>
      </c>
      <c r="AO455" s="422">
        <v>813031.83</v>
      </c>
      <c r="AP455" s="422">
        <v>813031.83</v>
      </c>
      <c r="AQ455" s="422">
        <v>13897.98</v>
      </c>
      <c r="AR455" s="422">
        <v>13897.98</v>
      </c>
      <c r="AS455" s="422">
        <v>13897.98</v>
      </c>
      <c r="AT455" s="422">
        <v>13897.98</v>
      </c>
      <c r="AU455" s="422">
        <v>17372.47</v>
      </c>
      <c r="AV455" s="422">
        <v>1729603.61</v>
      </c>
      <c r="AW455" s="422">
        <v>721715.41</v>
      </c>
      <c r="AX455" s="422">
        <v>273379.05</v>
      </c>
      <c r="AY455" s="422">
        <v>5984469.2599999998</v>
      </c>
      <c r="AZ455" s="422">
        <v>51368044.140000001</v>
      </c>
      <c r="BA455" s="422">
        <v>2603091.06</v>
      </c>
      <c r="BB455" s="422">
        <v>5371.81</v>
      </c>
      <c r="BC455" s="422">
        <v>789182.36</v>
      </c>
    </row>
    <row r="456" spans="1:55">
      <c r="A456" s="425" t="s">
        <v>1862</v>
      </c>
      <c r="B456" s="425" t="s">
        <v>6463</v>
      </c>
      <c r="C456">
        <v>447.45</v>
      </c>
      <c r="D456" s="422">
        <v>6317001.71</v>
      </c>
      <c r="E456" s="422">
        <v>4654735.55</v>
      </c>
      <c r="F456" s="423">
        <v>0.73685836472569199</v>
      </c>
      <c r="G456">
        <v>1</v>
      </c>
      <c r="H456" s="422">
        <v>93978.7</v>
      </c>
      <c r="I456" s="422">
        <v>2876369.05</v>
      </c>
      <c r="J456" s="422">
        <v>2970347.75</v>
      </c>
      <c r="K456" s="424">
        <v>0.9</v>
      </c>
      <c r="L456" s="422">
        <v>1430802.73</v>
      </c>
      <c r="M456" s="422">
        <v>349404.36</v>
      </c>
      <c r="N456" s="422">
        <v>153716.99</v>
      </c>
      <c r="O456" s="422">
        <v>61777.35</v>
      </c>
      <c r="P456" s="422">
        <v>47803.7</v>
      </c>
      <c r="Q456" s="422">
        <v>105320.73</v>
      </c>
      <c r="R456" s="422">
        <v>33587.040000000001</v>
      </c>
      <c r="S456" s="422">
        <v>59442.21</v>
      </c>
      <c r="T456" s="422">
        <v>68139.63</v>
      </c>
      <c r="U456" s="422">
        <v>42624.41</v>
      </c>
      <c r="V456" s="422">
        <v>99896.49</v>
      </c>
      <c r="W456" s="422">
        <v>86491.8</v>
      </c>
      <c r="X456" s="422">
        <v>71327.7</v>
      </c>
      <c r="Y456" s="422">
        <v>2610335.14</v>
      </c>
      <c r="Z456" s="422">
        <v>40211.1</v>
      </c>
      <c r="AA456" s="422">
        <v>55931.25</v>
      </c>
      <c r="AB456" s="422">
        <v>152580.45000000001</v>
      </c>
      <c r="AC456" s="422">
        <v>15213.3</v>
      </c>
      <c r="AD456" s="422">
        <v>255493.95</v>
      </c>
      <c r="AE456" s="422">
        <v>203304.15</v>
      </c>
      <c r="AF456" s="422">
        <v>708313.35</v>
      </c>
      <c r="AG456" s="422">
        <v>479666.4</v>
      </c>
      <c r="AH456" s="422">
        <v>1209745.6791000001</v>
      </c>
      <c r="AI456" s="422">
        <v>3120459.6291</v>
      </c>
      <c r="AJ456" s="422">
        <v>480498.65</v>
      </c>
      <c r="AK456" s="422">
        <v>2639960.9791000001</v>
      </c>
      <c r="AL456" s="422">
        <v>3072409.7590999999</v>
      </c>
      <c r="AM456" s="422">
        <v>70184.789999999994</v>
      </c>
      <c r="AN456" s="422">
        <v>70184.789999999994</v>
      </c>
      <c r="AO456" s="422">
        <v>73659.289999999994</v>
      </c>
      <c r="AP456" s="422">
        <v>73659.289999999994</v>
      </c>
      <c r="AQ456" s="422">
        <v>0</v>
      </c>
      <c r="AR456" s="422">
        <v>0</v>
      </c>
      <c r="AS456" s="422">
        <v>0</v>
      </c>
      <c r="AT456" s="422">
        <v>0</v>
      </c>
      <c r="AU456" s="422">
        <v>0</v>
      </c>
      <c r="AV456" s="422">
        <v>220282.98</v>
      </c>
      <c r="AW456" s="422">
        <v>91917.95</v>
      </c>
      <c r="AX456" s="422">
        <v>34367.65</v>
      </c>
      <c r="AY456" s="422">
        <v>634256.74</v>
      </c>
      <c r="AZ456" s="422">
        <v>6317001.71</v>
      </c>
      <c r="BA456" s="422">
        <v>277703.96000000002</v>
      </c>
      <c r="BB456" s="422">
        <v>0</v>
      </c>
      <c r="BC456" s="422">
        <v>143858.70000000001</v>
      </c>
    </row>
    <row r="457" spans="1:55">
      <c r="A457" s="425" t="s">
        <v>2263</v>
      </c>
      <c r="B457" s="425" t="s">
        <v>6464</v>
      </c>
      <c r="C457">
        <v>2208.5500000000002</v>
      </c>
      <c r="D457" s="422">
        <v>32781689.350000001</v>
      </c>
      <c r="E457" s="422">
        <v>23878477.52</v>
      </c>
      <c r="F457" s="423">
        <v>0.72840899884862098</v>
      </c>
      <c r="G457">
        <v>1</v>
      </c>
      <c r="H457" s="422">
        <v>592437.43999999994</v>
      </c>
      <c r="I457" s="422">
        <v>18276341.59</v>
      </c>
      <c r="J457" s="422">
        <v>18868779.030000001</v>
      </c>
      <c r="K457" s="424">
        <v>0.9</v>
      </c>
      <c r="L457" s="422">
        <v>7328488.4000000004</v>
      </c>
      <c r="M457" s="422">
        <v>1757412.36</v>
      </c>
      <c r="N457" s="422">
        <v>760017.5</v>
      </c>
      <c r="O457" s="422">
        <v>310167.64</v>
      </c>
      <c r="P457" s="422">
        <v>255413.24</v>
      </c>
      <c r="Q457" s="422">
        <v>511048.04</v>
      </c>
      <c r="R457" s="422">
        <v>169093.4</v>
      </c>
      <c r="S457" s="422">
        <v>294601.39</v>
      </c>
      <c r="T457" s="422">
        <v>343726.57</v>
      </c>
      <c r="U457" s="422">
        <v>212832.1</v>
      </c>
      <c r="V457" s="422">
        <v>503922.29</v>
      </c>
      <c r="W457" s="422">
        <v>436303.08</v>
      </c>
      <c r="X457" s="422">
        <v>353507.04</v>
      </c>
      <c r="Y457" s="422">
        <v>13236533.050000001</v>
      </c>
      <c r="Z457" s="422">
        <v>197142.3</v>
      </c>
      <c r="AA457" s="422">
        <v>276068.75</v>
      </c>
      <c r="AB457" s="422">
        <v>753115.55</v>
      </c>
      <c r="AC457" s="422">
        <v>75090.7</v>
      </c>
      <c r="AD457" s="422">
        <v>1261082.05</v>
      </c>
      <c r="AE457" s="422">
        <v>937457.69</v>
      </c>
      <c r="AF457" s="422">
        <v>3496134.65</v>
      </c>
      <c r="AG457" s="422">
        <v>2367565.6</v>
      </c>
      <c r="AH457" s="422">
        <v>6383573.0828999998</v>
      </c>
      <c r="AI457" s="422">
        <v>15747230.3729</v>
      </c>
      <c r="AJ457" s="422">
        <v>2371673.5</v>
      </c>
      <c r="AK457" s="422">
        <v>13375556.8729</v>
      </c>
      <c r="AL457" s="422">
        <v>15510063.0229</v>
      </c>
      <c r="AM457" s="422">
        <v>551054.9</v>
      </c>
      <c r="AN457" s="422">
        <v>551054.9</v>
      </c>
      <c r="AO457" s="422">
        <v>573986.56999999995</v>
      </c>
      <c r="AP457" s="422">
        <v>573986.56999999995</v>
      </c>
      <c r="AQ457" s="422">
        <v>13203.08</v>
      </c>
      <c r="AR457" s="422">
        <v>13203.08</v>
      </c>
      <c r="AS457" s="422">
        <v>13897.98</v>
      </c>
      <c r="AT457" s="422">
        <v>13897.98</v>
      </c>
      <c r="AU457" s="422">
        <v>16677.57</v>
      </c>
      <c r="AV457" s="422">
        <v>1088211.83</v>
      </c>
      <c r="AW457" s="422">
        <v>454080.49</v>
      </c>
      <c r="AX457" s="422">
        <v>171838.26</v>
      </c>
      <c r="AY457" s="422">
        <v>4035093.21</v>
      </c>
      <c r="AZ457" s="422">
        <v>32781689.350000001</v>
      </c>
      <c r="BA457" s="422">
        <v>3399343.08</v>
      </c>
      <c r="BB457" s="422">
        <v>12659.85</v>
      </c>
      <c r="BC457" s="422">
        <v>874169.24</v>
      </c>
    </row>
    <row r="458" spans="1:55">
      <c r="A458" s="425" t="s">
        <v>1704</v>
      </c>
      <c r="B458" s="425" t="s">
        <v>6465</v>
      </c>
      <c r="C458">
        <v>2182.8000000000002</v>
      </c>
      <c r="D458" s="422">
        <v>30682851.780000001</v>
      </c>
      <c r="E458" s="422">
        <v>22229731.02</v>
      </c>
      <c r="F458" s="423">
        <v>0.72450015987399197</v>
      </c>
      <c r="G458">
        <v>1</v>
      </c>
      <c r="H458" s="422">
        <v>569469.74</v>
      </c>
      <c r="I458" s="422">
        <v>14515703.039999999</v>
      </c>
      <c r="J458" s="422">
        <v>15085172.779999999</v>
      </c>
      <c r="K458" s="424">
        <v>0.9</v>
      </c>
      <c r="L458" s="422">
        <v>6908738.1600000001</v>
      </c>
      <c r="M458" s="422">
        <v>1659125.69</v>
      </c>
      <c r="N458" s="422">
        <v>751142.7</v>
      </c>
      <c r="O458" s="422">
        <v>306111.63</v>
      </c>
      <c r="P458" s="422">
        <v>232532.82</v>
      </c>
      <c r="Q458" s="422">
        <v>507344.34</v>
      </c>
      <c r="R458" s="422">
        <v>167935.23</v>
      </c>
      <c r="S458" s="422">
        <v>291121.84000000003</v>
      </c>
      <c r="T458" s="422">
        <v>339183.93</v>
      </c>
      <c r="U458" s="422">
        <v>210802.37</v>
      </c>
      <c r="V458" s="422">
        <v>497262.52</v>
      </c>
      <c r="W458" s="422">
        <v>430536.96000000002</v>
      </c>
      <c r="X458" s="422">
        <v>349331.76</v>
      </c>
      <c r="Y458" s="422">
        <v>12651169.949999999</v>
      </c>
      <c r="Z458" s="422">
        <v>195304.5</v>
      </c>
      <c r="AA458" s="422">
        <v>272850</v>
      </c>
      <c r="AB458" s="422">
        <v>744334.8</v>
      </c>
      <c r="AC458" s="422">
        <v>74215.199999999997</v>
      </c>
      <c r="AD458" s="422">
        <v>1246378.8</v>
      </c>
      <c r="AE458" s="422">
        <v>932029.81</v>
      </c>
      <c r="AF458" s="422">
        <v>3455372.4</v>
      </c>
      <c r="AG458" s="422">
        <v>2339961.6</v>
      </c>
      <c r="AH458" s="422">
        <v>5883473.3634000001</v>
      </c>
      <c r="AI458" s="422">
        <v>15143920.4734</v>
      </c>
      <c r="AJ458" s="422">
        <v>2344021.6</v>
      </c>
      <c r="AK458" s="422">
        <v>12799898.873400001</v>
      </c>
      <c r="AL458" s="422">
        <v>14909518.3134</v>
      </c>
      <c r="AM458" s="422">
        <v>325212.73</v>
      </c>
      <c r="AN458" s="422">
        <v>325212.73</v>
      </c>
      <c r="AO458" s="422">
        <v>338415.81</v>
      </c>
      <c r="AP458" s="422">
        <v>338415.81</v>
      </c>
      <c r="AQ458" s="422">
        <v>18762.27</v>
      </c>
      <c r="AR458" s="422">
        <v>18762.27</v>
      </c>
      <c r="AS458" s="422">
        <v>19457.169999999998</v>
      </c>
      <c r="AT458" s="422">
        <v>19457.169999999998</v>
      </c>
      <c r="AU458" s="422">
        <v>23626.560000000001</v>
      </c>
      <c r="AV458" s="422">
        <v>1075703.6499999999</v>
      </c>
      <c r="AW458" s="422">
        <v>448861.17</v>
      </c>
      <c r="AX458" s="422">
        <v>170276.09</v>
      </c>
      <c r="AY458" s="422">
        <v>3122163.43</v>
      </c>
      <c r="AZ458" s="422">
        <v>30682851.780000001</v>
      </c>
      <c r="BA458" s="422">
        <v>1332813.03</v>
      </c>
      <c r="BB458" s="422">
        <v>14277.67</v>
      </c>
      <c r="BC458" s="422">
        <v>810821.97</v>
      </c>
    </row>
    <row r="459" spans="1:55">
      <c r="A459" s="425"/>
      <c r="B459" s="425" t="s">
        <v>6466</v>
      </c>
      <c r="C459">
        <v>44.31</v>
      </c>
      <c r="D459" s="422">
        <v>675687.78</v>
      </c>
      <c r="E459" s="422">
        <v>698916.93</v>
      </c>
      <c r="F459" s="423">
        <v>1.0343785261293299</v>
      </c>
      <c r="G459">
        <v>4</v>
      </c>
      <c r="H459" s="422">
        <v>45.27</v>
      </c>
      <c r="I459" s="422">
        <v>631348.16</v>
      </c>
      <c r="J459" s="422">
        <v>631393.43000000005</v>
      </c>
      <c r="K459" s="424">
        <v>0.95155999999999996</v>
      </c>
      <c r="L459" s="422">
        <v>148317.23000000001</v>
      </c>
      <c r="M459" s="422">
        <v>48691.5</v>
      </c>
      <c r="N459" s="422">
        <v>16935.98</v>
      </c>
      <c r="O459" s="422">
        <v>5645.32</v>
      </c>
      <c r="P459" s="422">
        <v>4816.8599999999997</v>
      </c>
      <c r="Q459" s="422">
        <v>13678.71</v>
      </c>
      <c r="R459" s="422">
        <v>3061.31</v>
      </c>
      <c r="S459" s="422">
        <v>6438.04</v>
      </c>
      <c r="T459" s="422">
        <v>5603.36</v>
      </c>
      <c r="U459" s="422">
        <v>4292.03</v>
      </c>
      <c r="V459" s="422">
        <v>8214.84</v>
      </c>
      <c r="W459" s="422">
        <v>7112.53</v>
      </c>
      <c r="X459" s="422">
        <v>7725.33</v>
      </c>
      <c r="Y459" s="422">
        <v>280533.03999999998</v>
      </c>
      <c r="Z459" s="422">
        <v>3987.9</v>
      </c>
      <c r="AA459" s="422">
        <v>5538.75</v>
      </c>
      <c r="AB459" s="422">
        <v>15109.71</v>
      </c>
      <c r="AC459" s="422">
        <v>1506.54</v>
      </c>
      <c r="AD459" s="422">
        <v>25301.01</v>
      </c>
      <c r="AE459" s="422">
        <v>42683.51</v>
      </c>
      <c r="AF459" s="422">
        <v>70142.73</v>
      </c>
      <c r="AG459" s="422">
        <v>47500.32</v>
      </c>
      <c r="AH459" s="422">
        <v>121452.39198</v>
      </c>
      <c r="AI459" s="422">
        <v>333222.86197999999</v>
      </c>
      <c r="AJ459" s="422">
        <v>47582.73</v>
      </c>
      <c r="AK459" s="422">
        <v>285640.13198000001</v>
      </c>
      <c r="AL459" s="422">
        <v>330917.95198000001</v>
      </c>
      <c r="AM459" s="422">
        <v>4408.25</v>
      </c>
      <c r="AN459" s="422">
        <v>4408.25</v>
      </c>
      <c r="AO459" s="422">
        <v>5142.96</v>
      </c>
      <c r="AP459" s="422">
        <v>5142.96</v>
      </c>
      <c r="AQ459" s="422">
        <v>1469.41</v>
      </c>
      <c r="AR459" s="422">
        <v>1469.41</v>
      </c>
      <c r="AS459" s="422">
        <v>2204.12</v>
      </c>
      <c r="AT459" s="422">
        <v>2204.12</v>
      </c>
      <c r="AU459" s="422">
        <v>2204.12</v>
      </c>
      <c r="AV459" s="422">
        <v>22775.97</v>
      </c>
      <c r="AW459" s="422">
        <v>9503.7800000000007</v>
      </c>
      <c r="AX459" s="422">
        <v>3303.32</v>
      </c>
      <c r="AY459" s="422">
        <v>64236.67</v>
      </c>
      <c r="AZ459" s="422">
        <v>675687.78</v>
      </c>
      <c r="BA459" s="422">
        <v>19867.66</v>
      </c>
      <c r="BB459" s="422">
        <v>1433.8</v>
      </c>
      <c r="BC459" s="422">
        <v>19737.55</v>
      </c>
    </row>
    <row r="460" spans="1:55">
      <c r="A460" s="425"/>
      <c r="B460" s="425" t="s">
        <v>6467</v>
      </c>
      <c r="C460">
        <v>102.3</v>
      </c>
      <c r="D460" s="422">
        <v>1564319.44</v>
      </c>
      <c r="E460" s="422">
        <v>1377145.22</v>
      </c>
      <c r="F460" s="423">
        <v>0.88034782716757598</v>
      </c>
      <c r="G460">
        <v>2</v>
      </c>
      <c r="H460" s="422">
        <v>2597.59</v>
      </c>
      <c r="I460" s="422">
        <v>1220713.28</v>
      </c>
      <c r="J460" s="422">
        <v>1223310.8700000001</v>
      </c>
      <c r="K460" s="424">
        <v>0.95155999999999996</v>
      </c>
      <c r="L460" s="422">
        <v>343520.14</v>
      </c>
      <c r="M460" s="422">
        <v>113102.84</v>
      </c>
      <c r="N460" s="422">
        <v>40213.68</v>
      </c>
      <c r="O460" s="422">
        <v>12903.61</v>
      </c>
      <c r="P460" s="422">
        <v>11096.42</v>
      </c>
      <c r="Q460" s="422">
        <v>34077.199999999997</v>
      </c>
      <c r="R460" s="422">
        <v>7959.4</v>
      </c>
      <c r="S460" s="422">
        <v>15328.68</v>
      </c>
      <c r="T460" s="422">
        <v>12807.69</v>
      </c>
      <c r="U460" s="422">
        <v>10116.92</v>
      </c>
      <c r="V460" s="422">
        <v>18776.79</v>
      </c>
      <c r="W460" s="422">
        <v>16257.21</v>
      </c>
      <c r="X460" s="422">
        <v>18393.650000000001</v>
      </c>
      <c r="Y460" s="422">
        <v>654554.23</v>
      </c>
      <c r="Z460" s="422">
        <v>9207</v>
      </c>
      <c r="AA460" s="422">
        <v>12787.5</v>
      </c>
      <c r="AB460" s="422">
        <v>34884.300000000003</v>
      </c>
      <c r="AC460" s="422">
        <v>3478.2</v>
      </c>
      <c r="AD460" s="422">
        <v>58413.3</v>
      </c>
      <c r="AE460" s="422">
        <v>99211.6</v>
      </c>
      <c r="AF460" s="422">
        <v>161940.9</v>
      </c>
      <c r="AG460" s="422">
        <v>109665.60000000001</v>
      </c>
      <c r="AH460" s="422">
        <v>281286.67440000002</v>
      </c>
      <c r="AI460" s="422">
        <v>770875.07440000004</v>
      </c>
      <c r="AJ460" s="422">
        <v>109855.87</v>
      </c>
      <c r="AK460" s="422">
        <v>661019.20440000005</v>
      </c>
      <c r="AL460" s="422">
        <v>765553.6544</v>
      </c>
      <c r="AM460" s="422">
        <v>11020.63</v>
      </c>
      <c r="AN460" s="422">
        <v>11020.63</v>
      </c>
      <c r="AO460" s="422">
        <v>11755.34</v>
      </c>
      <c r="AP460" s="422">
        <v>11755.34</v>
      </c>
      <c r="AQ460" s="422">
        <v>2938.83</v>
      </c>
      <c r="AR460" s="422">
        <v>2938.83</v>
      </c>
      <c r="AS460" s="422">
        <v>2938.83</v>
      </c>
      <c r="AT460" s="422">
        <v>2938.83</v>
      </c>
      <c r="AU460" s="422">
        <v>3673.54</v>
      </c>
      <c r="AV460" s="422">
        <v>52899.040000000001</v>
      </c>
      <c r="AW460" s="422">
        <v>22073.29</v>
      </c>
      <c r="AX460" s="422">
        <v>8258.2999999999993</v>
      </c>
      <c r="AY460" s="422">
        <v>144211.43</v>
      </c>
      <c r="AZ460" s="422">
        <v>1564319.44</v>
      </c>
      <c r="BA460" s="422">
        <v>30473.07</v>
      </c>
      <c r="BB460" s="422">
        <v>4565.16</v>
      </c>
      <c r="BC460" s="422">
        <v>31112.97</v>
      </c>
    </row>
    <row r="461" spans="1:55">
      <c r="A461" s="425" t="s">
        <v>1824</v>
      </c>
      <c r="B461" s="425" t="s">
        <v>6468</v>
      </c>
      <c r="C461">
        <v>2014.25</v>
      </c>
      <c r="D461" s="422">
        <v>28055977.699999999</v>
      </c>
      <c r="E461" s="422">
        <v>29188277.5</v>
      </c>
      <c r="F461" s="423">
        <v>1.04035859352711</v>
      </c>
      <c r="G461">
        <v>4</v>
      </c>
      <c r="H461" s="422">
        <v>1879.86</v>
      </c>
      <c r="I461" s="422">
        <v>1355081.91</v>
      </c>
      <c r="J461" s="422">
        <v>1356961.77</v>
      </c>
      <c r="K461" s="424">
        <v>0.95155999999999996</v>
      </c>
      <c r="L461" s="422">
        <v>6550270.0800000001</v>
      </c>
      <c r="M461" s="422">
        <v>1596442.54</v>
      </c>
      <c r="N461" s="422">
        <v>735348.61</v>
      </c>
      <c r="O461" s="422">
        <v>297772.27</v>
      </c>
      <c r="P461" s="422">
        <v>218339.01</v>
      </c>
      <c r="Q461" s="422">
        <v>500873.76</v>
      </c>
      <c r="R461" s="422">
        <v>163474.01999999999</v>
      </c>
      <c r="S461" s="422">
        <v>284806.87</v>
      </c>
      <c r="T461" s="422">
        <v>328997.61</v>
      </c>
      <c r="U461" s="422">
        <v>205710.88</v>
      </c>
      <c r="V461" s="422">
        <v>482328.81</v>
      </c>
      <c r="W461" s="422">
        <v>417607.14</v>
      </c>
      <c r="X461" s="422">
        <v>341754.1</v>
      </c>
      <c r="Y461" s="422">
        <v>12123725.699999999</v>
      </c>
      <c r="Z461" s="422">
        <v>177750</v>
      </c>
      <c r="AA461" s="422">
        <v>251781.25</v>
      </c>
      <c r="AB461" s="422">
        <v>686859.25</v>
      </c>
      <c r="AC461" s="422">
        <v>68484.5</v>
      </c>
      <c r="AD461" s="422">
        <v>575068.37</v>
      </c>
      <c r="AE461" s="422">
        <v>889801</v>
      </c>
      <c r="AF461" s="422">
        <v>3188557.75</v>
      </c>
      <c r="AG461" s="422">
        <v>2159276</v>
      </c>
      <c r="AH461" s="422">
        <v>5274157.7895</v>
      </c>
      <c r="AI461" s="422">
        <v>13271735.909499999</v>
      </c>
      <c r="AJ461" s="422">
        <v>2163022.5</v>
      </c>
      <c r="AK461" s="422">
        <v>11108713.409499999</v>
      </c>
      <c r="AL461" s="422">
        <v>13166959.0995</v>
      </c>
      <c r="AM461" s="422">
        <v>241719.25</v>
      </c>
      <c r="AN461" s="422">
        <v>241719.25</v>
      </c>
      <c r="AO461" s="422">
        <v>252005.18</v>
      </c>
      <c r="AP461" s="422">
        <v>252005.18</v>
      </c>
      <c r="AQ461" s="422">
        <v>23510.68</v>
      </c>
      <c r="AR461" s="422">
        <v>23510.68</v>
      </c>
      <c r="AS461" s="422">
        <v>24245.39</v>
      </c>
      <c r="AT461" s="422">
        <v>24245.39</v>
      </c>
      <c r="AU461" s="422">
        <v>29388.35</v>
      </c>
      <c r="AV461" s="422">
        <v>1049164.44</v>
      </c>
      <c r="AW461" s="422">
        <v>437787.1</v>
      </c>
      <c r="AX461" s="422">
        <v>165991.9</v>
      </c>
      <c r="AY461" s="422">
        <v>2765292.79</v>
      </c>
      <c r="AZ461" s="422">
        <v>28055977.699999999</v>
      </c>
      <c r="BA461" s="422">
        <v>294004.5</v>
      </c>
      <c r="BB461" s="422">
        <v>28.62</v>
      </c>
      <c r="BC461" s="422">
        <v>617175.6</v>
      </c>
    </row>
    <row r="462" spans="1:55">
      <c r="A462" s="425" t="s">
        <v>2662</v>
      </c>
      <c r="B462" s="425" t="s">
        <v>6469</v>
      </c>
      <c r="C462">
        <v>1023.55</v>
      </c>
      <c r="D462" s="422">
        <v>15141218.779999999</v>
      </c>
      <c r="E462" s="422">
        <v>12489003.359999999</v>
      </c>
      <c r="F462" s="423">
        <v>0.82483474688950997</v>
      </c>
      <c r="G462">
        <v>2</v>
      </c>
      <c r="H462" s="422">
        <v>43599.08</v>
      </c>
      <c r="I462" s="422">
        <v>4945444.46</v>
      </c>
      <c r="J462" s="422">
        <v>4989043.54</v>
      </c>
      <c r="K462" s="424">
        <v>0.95155999999999996</v>
      </c>
      <c r="L462" s="422">
        <v>3420619.32</v>
      </c>
      <c r="M462" s="422">
        <v>684123.86</v>
      </c>
      <c r="N462" s="422">
        <v>355850.25</v>
      </c>
      <c r="O462" s="422">
        <v>157381.91</v>
      </c>
      <c r="P462" s="422">
        <v>124340.46</v>
      </c>
      <c r="Q462" s="422">
        <v>211779.8</v>
      </c>
      <c r="R462" s="422">
        <v>83267.66</v>
      </c>
      <c r="S462" s="422">
        <v>138877.84</v>
      </c>
      <c r="T462" s="422">
        <v>180908.66</v>
      </c>
      <c r="U462" s="422">
        <v>104235.02</v>
      </c>
      <c r="V462" s="422">
        <v>265222.17</v>
      </c>
      <c r="W462" s="422">
        <v>229633.12</v>
      </c>
      <c r="X462" s="422">
        <v>166646.51</v>
      </c>
      <c r="Y462" s="422">
        <v>6122886.5800000001</v>
      </c>
      <c r="Z462" s="422">
        <v>90267.3</v>
      </c>
      <c r="AA462" s="422">
        <v>127943.75</v>
      </c>
      <c r="AB462" s="422">
        <v>349030.55</v>
      </c>
      <c r="AC462" s="422">
        <v>34800.699999999997</v>
      </c>
      <c r="AD462" s="422">
        <v>584447.05000000005</v>
      </c>
      <c r="AE462" s="422">
        <v>195300.73</v>
      </c>
      <c r="AF462" s="422">
        <v>1620279.65</v>
      </c>
      <c r="AG462" s="422">
        <v>1097245.6000000001</v>
      </c>
      <c r="AH462" s="422">
        <v>2880416.2149</v>
      </c>
      <c r="AI462" s="422">
        <v>6979731.5449000001</v>
      </c>
      <c r="AJ462" s="422">
        <v>1099149.3999999999</v>
      </c>
      <c r="AK462" s="422">
        <v>5880582.1448999997</v>
      </c>
      <c r="AL462" s="422">
        <v>6926488.7449000003</v>
      </c>
      <c r="AM462" s="422">
        <v>218208.57</v>
      </c>
      <c r="AN462" s="422">
        <v>218208.57</v>
      </c>
      <c r="AO462" s="422">
        <v>227759.78</v>
      </c>
      <c r="AP462" s="422">
        <v>227759.78</v>
      </c>
      <c r="AQ462" s="422">
        <v>67593.22</v>
      </c>
      <c r="AR462" s="422">
        <v>67593.22</v>
      </c>
      <c r="AS462" s="422">
        <v>70532.06</v>
      </c>
      <c r="AT462" s="422">
        <v>70532.06</v>
      </c>
      <c r="AU462" s="422">
        <v>84491.53</v>
      </c>
      <c r="AV462" s="422">
        <v>532664.01</v>
      </c>
      <c r="AW462" s="422">
        <v>222265.86</v>
      </c>
      <c r="AX462" s="422">
        <v>84234.69</v>
      </c>
      <c r="AY462" s="422">
        <v>2091843.35</v>
      </c>
      <c r="AZ462" s="422">
        <v>15141218.779999999</v>
      </c>
      <c r="BA462" s="422">
        <v>803468.7</v>
      </c>
      <c r="BB462" s="422">
        <v>83329.649999999994</v>
      </c>
      <c r="BC462" s="422">
        <v>527360.17000000004</v>
      </c>
    </row>
    <row r="463" spans="1:55">
      <c r="A463" s="425" t="s">
        <v>2140</v>
      </c>
      <c r="B463" s="425" t="s">
        <v>6470</v>
      </c>
      <c r="C463">
        <v>150.15</v>
      </c>
      <c r="D463" s="422">
        <v>2313014.4300000002</v>
      </c>
      <c r="E463" s="422">
        <v>2190783.9300000002</v>
      </c>
      <c r="F463" s="423">
        <v>0.94715532319441698</v>
      </c>
      <c r="G463">
        <v>3</v>
      </c>
      <c r="H463" s="422">
        <v>3028.25</v>
      </c>
      <c r="I463" s="422">
        <v>1171557.1399999999</v>
      </c>
      <c r="J463" s="422">
        <v>1174585.3899999999</v>
      </c>
      <c r="K463" s="424">
        <v>0.95155999999999996</v>
      </c>
      <c r="L463" s="422">
        <v>510499.08</v>
      </c>
      <c r="M463" s="422">
        <v>170149.33</v>
      </c>
      <c r="N463" s="422">
        <v>60485.67</v>
      </c>
      <c r="O463" s="422">
        <v>20161.89</v>
      </c>
      <c r="P463" s="422">
        <v>16285.21</v>
      </c>
      <c r="Q463" s="422">
        <v>51295.17</v>
      </c>
      <c r="R463" s="422">
        <v>12245.24</v>
      </c>
      <c r="S463" s="422">
        <v>22993.02</v>
      </c>
      <c r="T463" s="422">
        <v>20012.02</v>
      </c>
      <c r="U463" s="422">
        <v>15328.68</v>
      </c>
      <c r="V463" s="422">
        <v>29338.73</v>
      </c>
      <c r="W463" s="422">
        <v>25401.89</v>
      </c>
      <c r="X463" s="422">
        <v>27590.48</v>
      </c>
      <c r="Y463" s="422">
        <v>981786.41</v>
      </c>
      <c r="Z463" s="422">
        <v>13513.5</v>
      </c>
      <c r="AA463" s="422">
        <v>18768.75</v>
      </c>
      <c r="AB463" s="422">
        <v>51201.15</v>
      </c>
      <c r="AC463" s="422">
        <v>5105.1000000000004</v>
      </c>
      <c r="AD463" s="422">
        <v>85735.65</v>
      </c>
      <c r="AE463" s="422">
        <v>149399.25</v>
      </c>
      <c r="AF463" s="422">
        <v>237687.45</v>
      </c>
      <c r="AG463" s="422">
        <v>160960.79999999999</v>
      </c>
      <c r="AH463" s="422">
        <v>416024.2377</v>
      </c>
      <c r="AI463" s="422">
        <v>1138395.8877000001</v>
      </c>
      <c r="AJ463" s="422">
        <v>161240.07</v>
      </c>
      <c r="AK463" s="422">
        <v>977155.81770000001</v>
      </c>
      <c r="AL463" s="422">
        <v>1130585.4177000001</v>
      </c>
      <c r="AM463" s="422">
        <v>19102.43</v>
      </c>
      <c r="AN463" s="422">
        <v>19102.43</v>
      </c>
      <c r="AO463" s="422">
        <v>19837.14</v>
      </c>
      <c r="AP463" s="422">
        <v>19837.14</v>
      </c>
      <c r="AQ463" s="422">
        <v>0</v>
      </c>
      <c r="AR463" s="422">
        <v>0</v>
      </c>
      <c r="AS463" s="422">
        <v>0</v>
      </c>
      <c r="AT463" s="422">
        <v>0</v>
      </c>
      <c r="AU463" s="422">
        <v>0</v>
      </c>
      <c r="AV463" s="422">
        <v>77879.149999999994</v>
      </c>
      <c r="AW463" s="422">
        <v>32496.799999999999</v>
      </c>
      <c r="AX463" s="422">
        <v>12387.45</v>
      </c>
      <c r="AY463" s="422">
        <v>200642.54</v>
      </c>
      <c r="AZ463" s="422">
        <v>2313014.4300000002</v>
      </c>
      <c r="BA463" s="422">
        <v>111697.31</v>
      </c>
      <c r="BB463" s="422">
        <v>4.08</v>
      </c>
      <c r="BC463" s="422">
        <v>96606.84</v>
      </c>
    </row>
    <row r="464" spans="1:55">
      <c r="A464" s="425" t="s">
        <v>3183</v>
      </c>
      <c r="B464" s="425" t="s">
        <v>6471</v>
      </c>
      <c r="C464">
        <v>79.8</v>
      </c>
      <c r="D464" s="422">
        <v>1061749.76</v>
      </c>
      <c r="E464" s="422">
        <v>997057.39</v>
      </c>
      <c r="F464" s="423">
        <v>0.93907004038315001</v>
      </c>
      <c r="G464">
        <v>3</v>
      </c>
      <c r="H464" s="422">
        <v>1390.06</v>
      </c>
      <c r="I464" s="422">
        <v>252598.71</v>
      </c>
      <c r="J464" s="422">
        <v>253988.77</v>
      </c>
      <c r="K464" s="424">
        <v>0.95155999999999996</v>
      </c>
      <c r="L464" s="422">
        <v>254178.75</v>
      </c>
      <c r="M464" s="422">
        <v>50835.75</v>
      </c>
      <c r="N464" s="422">
        <v>27158.82</v>
      </c>
      <c r="O464" s="422">
        <v>11838.46</v>
      </c>
      <c r="P464" s="422">
        <v>8371.23</v>
      </c>
      <c r="Q464" s="422">
        <v>15442.27</v>
      </c>
      <c r="R464" s="422">
        <v>6122.62</v>
      </c>
      <c r="S464" s="422">
        <v>10730.07</v>
      </c>
      <c r="T464" s="422">
        <v>13608.17</v>
      </c>
      <c r="U464" s="422">
        <v>7970.91</v>
      </c>
      <c r="V464" s="422">
        <v>19950.34</v>
      </c>
      <c r="W464" s="422">
        <v>17273.28</v>
      </c>
      <c r="X464" s="422">
        <v>12875.55</v>
      </c>
      <c r="Y464" s="422">
        <v>456356.22</v>
      </c>
      <c r="Z464" s="422">
        <v>7047</v>
      </c>
      <c r="AA464" s="422">
        <v>9975</v>
      </c>
      <c r="AB464" s="422">
        <v>27211.8</v>
      </c>
      <c r="AC464" s="422">
        <v>2713.2</v>
      </c>
      <c r="AD464" s="422">
        <v>45565.8</v>
      </c>
      <c r="AE464" s="422">
        <v>15264.54</v>
      </c>
      <c r="AF464" s="422">
        <v>126323.4</v>
      </c>
      <c r="AG464" s="422">
        <v>85545.600000000006</v>
      </c>
      <c r="AH464" s="422">
        <v>196417.16339999999</v>
      </c>
      <c r="AI464" s="422">
        <v>516063.50339999999</v>
      </c>
      <c r="AJ464" s="422">
        <v>85694.02</v>
      </c>
      <c r="AK464" s="422">
        <v>430369.48340000003</v>
      </c>
      <c r="AL464" s="422">
        <v>511912.48340000003</v>
      </c>
      <c r="AM464" s="422">
        <v>7347.08</v>
      </c>
      <c r="AN464" s="422">
        <v>7347.08</v>
      </c>
      <c r="AO464" s="422">
        <v>7347.08</v>
      </c>
      <c r="AP464" s="422">
        <v>7347.08</v>
      </c>
      <c r="AQ464" s="422">
        <v>0</v>
      </c>
      <c r="AR464" s="422">
        <v>0</v>
      </c>
      <c r="AS464" s="422">
        <v>0</v>
      </c>
      <c r="AT464" s="422">
        <v>0</v>
      </c>
      <c r="AU464" s="422">
        <v>0</v>
      </c>
      <c r="AV464" s="422">
        <v>41143.699999999997</v>
      </c>
      <c r="AW464" s="422">
        <v>17168.12</v>
      </c>
      <c r="AX464" s="422">
        <v>5780.81</v>
      </c>
      <c r="AY464" s="422">
        <v>93480.95</v>
      </c>
      <c r="AZ464" s="422">
        <v>1061749.76</v>
      </c>
      <c r="BA464" s="422">
        <v>14798.78</v>
      </c>
      <c r="BB464" s="422">
        <v>3.34</v>
      </c>
      <c r="BC464" s="422">
        <v>19134.439999999999</v>
      </c>
    </row>
    <row r="465" spans="1:55">
      <c r="A465" s="425" t="s">
        <v>1602</v>
      </c>
      <c r="B465" s="425" t="s">
        <v>6472</v>
      </c>
      <c r="C465">
        <v>122.5</v>
      </c>
      <c r="D465" s="422">
        <v>1708399.41</v>
      </c>
      <c r="E465" s="422">
        <v>1410026.35</v>
      </c>
      <c r="F465" s="423">
        <v>0.82534935434097401</v>
      </c>
      <c r="G465">
        <v>2</v>
      </c>
      <c r="H465" s="422">
        <v>6242.77</v>
      </c>
      <c r="I465" s="422">
        <v>871759.89</v>
      </c>
      <c r="J465" s="422">
        <v>878002.66</v>
      </c>
      <c r="K465" s="424">
        <v>0.95155999999999996</v>
      </c>
      <c r="L465" s="422">
        <v>401811.34</v>
      </c>
      <c r="M465" s="422">
        <v>80362.259999999995</v>
      </c>
      <c r="N465" s="422">
        <v>41782.800000000003</v>
      </c>
      <c r="O465" s="422">
        <v>18105.88</v>
      </c>
      <c r="P465" s="422">
        <v>13755.62</v>
      </c>
      <c r="Q465" s="422">
        <v>24266.43</v>
      </c>
      <c r="R465" s="422">
        <v>9796.19</v>
      </c>
      <c r="S465" s="422">
        <v>16248.4</v>
      </c>
      <c r="T465" s="422">
        <v>20812.5</v>
      </c>
      <c r="U465" s="422">
        <v>12262.94</v>
      </c>
      <c r="V465" s="422">
        <v>30512.28</v>
      </c>
      <c r="W465" s="422">
        <v>26417.96</v>
      </c>
      <c r="X465" s="422">
        <v>19497.27</v>
      </c>
      <c r="Y465" s="422">
        <v>715631.87</v>
      </c>
      <c r="Z465" s="422">
        <v>10665</v>
      </c>
      <c r="AA465" s="422">
        <v>15312.5</v>
      </c>
      <c r="AB465" s="422">
        <v>41772.5</v>
      </c>
      <c r="AC465" s="422">
        <v>4165</v>
      </c>
      <c r="AD465" s="422">
        <v>69947.5</v>
      </c>
      <c r="AE465" s="422">
        <v>22582.5</v>
      </c>
      <c r="AF465" s="422">
        <v>193917.5</v>
      </c>
      <c r="AG465" s="422">
        <v>131320</v>
      </c>
      <c r="AH465" s="422">
        <v>320362.38</v>
      </c>
      <c r="AI465" s="422">
        <v>810044.88</v>
      </c>
      <c r="AJ465" s="422">
        <v>131547.85</v>
      </c>
      <c r="AK465" s="422">
        <v>678497.03</v>
      </c>
      <c r="AL465" s="422">
        <v>803672.7</v>
      </c>
      <c r="AM465" s="422">
        <v>22041.26</v>
      </c>
      <c r="AN465" s="422">
        <v>22041.26</v>
      </c>
      <c r="AO465" s="422">
        <v>22775.97</v>
      </c>
      <c r="AP465" s="422">
        <v>22775.97</v>
      </c>
      <c r="AQ465" s="422">
        <v>0</v>
      </c>
      <c r="AR465" s="422">
        <v>0</v>
      </c>
      <c r="AS465" s="422">
        <v>0</v>
      </c>
      <c r="AT465" s="422">
        <v>0</v>
      </c>
      <c r="AU465" s="422">
        <v>0</v>
      </c>
      <c r="AV465" s="422">
        <v>63184.97</v>
      </c>
      <c r="AW465" s="422">
        <v>26365.32</v>
      </c>
      <c r="AX465" s="422">
        <v>9909.9599999999991</v>
      </c>
      <c r="AY465" s="422">
        <v>189094.71</v>
      </c>
      <c r="AZ465" s="422">
        <v>1708399.41</v>
      </c>
      <c r="BA465" s="422">
        <v>184021.71</v>
      </c>
      <c r="BB465" s="422">
        <v>191.75</v>
      </c>
      <c r="BC465" s="422">
        <v>52458.42</v>
      </c>
    </row>
    <row r="466" spans="1:55">
      <c r="A466" s="425" t="s">
        <v>2660</v>
      </c>
      <c r="B466" s="425" t="s">
        <v>6473</v>
      </c>
      <c r="C466">
        <v>915.82</v>
      </c>
      <c r="D466" s="422">
        <v>14544701.66</v>
      </c>
      <c r="E466" s="422">
        <v>12114893.91</v>
      </c>
      <c r="F466" s="423">
        <v>0.83294207012287402</v>
      </c>
      <c r="G466">
        <v>2</v>
      </c>
      <c r="H466" s="422">
        <v>36546.35</v>
      </c>
      <c r="I466" s="422">
        <v>3453232.17</v>
      </c>
      <c r="J466" s="422">
        <v>3489778.52</v>
      </c>
      <c r="K466" s="424">
        <v>0.95155999999999996</v>
      </c>
      <c r="L466" s="422">
        <v>3156545.68</v>
      </c>
      <c r="M466" s="422">
        <v>1052076.67</v>
      </c>
      <c r="N466" s="422">
        <v>368559.37</v>
      </c>
      <c r="O466" s="422">
        <v>122584.29</v>
      </c>
      <c r="P466" s="422">
        <v>104363.72</v>
      </c>
      <c r="Q466" s="422">
        <v>312900.56</v>
      </c>
      <c r="R466" s="422">
        <v>74695.990000000005</v>
      </c>
      <c r="S466" s="422">
        <v>140104.13</v>
      </c>
      <c r="T466" s="422">
        <v>121673.08</v>
      </c>
      <c r="U466" s="422">
        <v>93504.94</v>
      </c>
      <c r="V466" s="422">
        <v>178379.51</v>
      </c>
      <c r="W466" s="422">
        <v>154443.51</v>
      </c>
      <c r="X466" s="422">
        <v>168118</v>
      </c>
      <c r="Y466" s="422">
        <v>6047949.4500000002</v>
      </c>
      <c r="Z466" s="422">
        <v>82423.8</v>
      </c>
      <c r="AA466" s="422">
        <v>114477.5</v>
      </c>
      <c r="AB466" s="422">
        <v>312294.62</v>
      </c>
      <c r="AC466" s="422">
        <v>31137.88</v>
      </c>
      <c r="AD466" s="422">
        <v>522933.22</v>
      </c>
      <c r="AE466" s="422">
        <v>911240.9</v>
      </c>
      <c r="AF466" s="422">
        <v>1449743.06</v>
      </c>
      <c r="AG466" s="422">
        <v>981759.04</v>
      </c>
      <c r="AH466" s="422">
        <v>2640973.7565600001</v>
      </c>
      <c r="AI466" s="422">
        <v>7046983.7765600001</v>
      </c>
      <c r="AJ466" s="422">
        <v>983462.46</v>
      </c>
      <c r="AK466" s="422">
        <v>6063521.3165600002</v>
      </c>
      <c r="AL466" s="422">
        <v>6999344.8465600004</v>
      </c>
      <c r="AM466" s="422">
        <v>147676.5</v>
      </c>
      <c r="AN466" s="422">
        <v>147676.5</v>
      </c>
      <c r="AO466" s="422">
        <v>153554.17000000001</v>
      </c>
      <c r="AP466" s="422">
        <v>153554.17000000001</v>
      </c>
      <c r="AQ466" s="422">
        <v>27184.23</v>
      </c>
      <c r="AR466" s="422">
        <v>27184.23</v>
      </c>
      <c r="AS466" s="422">
        <v>27918.94</v>
      </c>
      <c r="AT466" s="422">
        <v>27918.94</v>
      </c>
      <c r="AU466" s="422">
        <v>33796.61</v>
      </c>
      <c r="AV466" s="422">
        <v>476826.13</v>
      </c>
      <c r="AW466" s="422">
        <v>198966.26</v>
      </c>
      <c r="AX466" s="422">
        <v>75150.559999999998</v>
      </c>
      <c r="AY466" s="422">
        <v>1497407.24</v>
      </c>
      <c r="AZ466" s="422">
        <v>14544701.66</v>
      </c>
      <c r="BA466" s="422">
        <v>334279.38</v>
      </c>
      <c r="BB466" s="422">
        <v>12687.96</v>
      </c>
      <c r="BC466" s="422">
        <v>353019.42</v>
      </c>
    </row>
    <row r="467" spans="1:55">
      <c r="A467" s="425" t="s">
        <v>2642</v>
      </c>
      <c r="B467" s="425" t="s">
        <v>6474</v>
      </c>
      <c r="C467">
        <v>2904.83</v>
      </c>
      <c r="D467" s="422">
        <v>43996490.850000001</v>
      </c>
      <c r="E467" s="422">
        <v>36342885.780000001</v>
      </c>
      <c r="F467" s="423">
        <v>0.82604055636859997</v>
      </c>
      <c r="G467">
        <v>2</v>
      </c>
      <c r="H467" s="422">
        <v>119991.88</v>
      </c>
      <c r="I467" s="422">
        <v>8689087.8499999996</v>
      </c>
      <c r="J467" s="422">
        <v>8809079.7300000004</v>
      </c>
      <c r="K467" s="424">
        <v>0.95155999999999996</v>
      </c>
      <c r="L467" s="422">
        <v>9684966.0399999991</v>
      </c>
      <c r="M467" s="422">
        <v>3227999.17</v>
      </c>
      <c r="N467" s="422">
        <v>1171002.6299999999</v>
      </c>
      <c r="O467" s="422">
        <v>390334.21</v>
      </c>
      <c r="P467" s="422">
        <v>306938.01</v>
      </c>
      <c r="Q467" s="422">
        <v>992561.61</v>
      </c>
      <c r="R467" s="422">
        <v>236945.49</v>
      </c>
      <c r="S467" s="422">
        <v>445144.86</v>
      </c>
      <c r="T467" s="422">
        <v>387432.71</v>
      </c>
      <c r="U467" s="422">
        <v>296763.24</v>
      </c>
      <c r="V467" s="422">
        <v>567997.92000000004</v>
      </c>
      <c r="W467" s="422">
        <v>491780.67</v>
      </c>
      <c r="X467" s="422">
        <v>534151.73</v>
      </c>
      <c r="Y467" s="422">
        <v>18734018.289999999</v>
      </c>
      <c r="Z467" s="422">
        <v>261434.7</v>
      </c>
      <c r="AA467" s="422">
        <v>363103.75</v>
      </c>
      <c r="AB467" s="422">
        <v>990547.03</v>
      </c>
      <c r="AC467" s="422">
        <v>98764.22</v>
      </c>
      <c r="AD467" s="422">
        <v>1658657.93</v>
      </c>
      <c r="AE467" s="422">
        <v>2890305.85</v>
      </c>
      <c r="AF467" s="422">
        <v>4598345.8899999997</v>
      </c>
      <c r="AG467" s="422">
        <v>3113977.76</v>
      </c>
      <c r="AH467" s="422">
        <v>7870289.0261399997</v>
      </c>
      <c r="AI467" s="422">
        <v>21845426.15614</v>
      </c>
      <c r="AJ467" s="422">
        <v>3119380.74</v>
      </c>
      <c r="AK467" s="422">
        <v>18726045.416140001</v>
      </c>
      <c r="AL467" s="422">
        <v>21694323.346140001</v>
      </c>
      <c r="AM467" s="422">
        <v>229229.2</v>
      </c>
      <c r="AN467" s="422">
        <v>229229.2</v>
      </c>
      <c r="AO467" s="422">
        <v>238780.42</v>
      </c>
      <c r="AP467" s="422">
        <v>238780.42</v>
      </c>
      <c r="AQ467" s="422">
        <v>46286.66</v>
      </c>
      <c r="AR467" s="422">
        <v>46286.66</v>
      </c>
      <c r="AS467" s="422">
        <v>48490.79</v>
      </c>
      <c r="AT467" s="422">
        <v>48490.79</v>
      </c>
      <c r="AU467" s="422">
        <v>58042.01</v>
      </c>
      <c r="AV467" s="422">
        <v>1513500.52</v>
      </c>
      <c r="AW467" s="422">
        <v>631541.61</v>
      </c>
      <c r="AX467" s="422">
        <v>239490.8</v>
      </c>
      <c r="AY467" s="422">
        <v>3568149.08</v>
      </c>
      <c r="AZ467" s="422">
        <v>43996490.850000001</v>
      </c>
      <c r="BA467" s="422">
        <v>369915.38</v>
      </c>
      <c r="BB467" s="422">
        <v>14258.97</v>
      </c>
      <c r="BC467" s="422">
        <v>827013.97</v>
      </c>
    </row>
    <row r="468" spans="1:55">
      <c r="A468" s="425" t="s">
        <v>2640</v>
      </c>
      <c r="B468" s="425" t="s">
        <v>6475</v>
      </c>
      <c r="C468">
        <v>4253.29</v>
      </c>
      <c r="D468" s="422">
        <v>57561503.700000003</v>
      </c>
      <c r="E468" s="422">
        <v>51252035.350000001</v>
      </c>
      <c r="F468" s="423">
        <v>0.89038736057202805</v>
      </c>
      <c r="G468">
        <v>2</v>
      </c>
      <c r="H468" s="422">
        <v>107999.13</v>
      </c>
      <c r="I468" s="422">
        <v>15883800.68</v>
      </c>
      <c r="J468" s="422">
        <v>15991799.810000001</v>
      </c>
      <c r="K468" s="424">
        <v>0.95155999999999996</v>
      </c>
      <c r="L468" s="422">
        <v>13373980.869999999</v>
      </c>
      <c r="M468" s="422">
        <v>2674796.17</v>
      </c>
      <c r="N468" s="422">
        <v>1480504.2</v>
      </c>
      <c r="O468" s="422">
        <v>657382.86</v>
      </c>
      <c r="P468" s="422">
        <v>453066.06</v>
      </c>
      <c r="Q468" s="422">
        <v>894916.73</v>
      </c>
      <c r="R468" s="422">
        <v>346540.43</v>
      </c>
      <c r="S468" s="422">
        <v>579424.1</v>
      </c>
      <c r="T468" s="422">
        <v>755653.89</v>
      </c>
      <c r="U468" s="422">
        <v>434414.79</v>
      </c>
      <c r="V468" s="422">
        <v>1107830.6599999999</v>
      </c>
      <c r="W468" s="422">
        <v>959175.52</v>
      </c>
      <c r="X468" s="422">
        <v>695280.15</v>
      </c>
      <c r="Y468" s="422">
        <v>24412966.43</v>
      </c>
      <c r="Z468" s="422">
        <v>376054.2</v>
      </c>
      <c r="AA468" s="422">
        <v>531661.25</v>
      </c>
      <c r="AB468" s="422">
        <v>1450371.89</v>
      </c>
      <c r="AC468" s="422">
        <v>144611.85999999999</v>
      </c>
      <c r="AD468" s="422">
        <v>2428628.59</v>
      </c>
      <c r="AE468" s="422">
        <v>827214.7</v>
      </c>
      <c r="AF468" s="422">
        <v>6732958.0700000003</v>
      </c>
      <c r="AG468" s="422">
        <v>4559526.88</v>
      </c>
      <c r="AH468" s="422">
        <v>10696614.19482</v>
      </c>
      <c r="AI468" s="422">
        <v>27747641.634819999</v>
      </c>
      <c r="AJ468" s="422">
        <v>4567437.99</v>
      </c>
      <c r="AK468" s="422">
        <v>23180203.644820001</v>
      </c>
      <c r="AL468" s="422">
        <v>27526394.93482</v>
      </c>
      <c r="AM468" s="422">
        <v>365150.36</v>
      </c>
      <c r="AN468" s="422">
        <v>365150.36</v>
      </c>
      <c r="AO468" s="422">
        <v>380579.25</v>
      </c>
      <c r="AP468" s="422">
        <v>380579.25</v>
      </c>
      <c r="AQ468" s="422">
        <v>119757.56</v>
      </c>
      <c r="AR468" s="422">
        <v>119757.56</v>
      </c>
      <c r="AS468" s="422">
        <v>124900.52</v>
      </c>
      <c r="AT468" s="422">
        <v>124900.52</v>
      </c>
      <c r="AU468" s="422">
        <v>149880.63</v>
      </c>
      <c r="AV468" s="422">
        <v>2215882.31</v>
      </c>
      <c r="AW468" s="422">
        <v>924625.98</v>
      </c>
      <c r="AX468" s="422">
        <v>350977.91</v>
      </c>
      <c r="AY468" s="422">
        <v>5622142.21</v>
      </c>
      <c r="AZ468" s="422">
        <v>57561503.700000003</v>
      </c>
      <c r="BA468" s="422">
        <v>762631.26</v>
      </c>
      <c r="BB468" s="422">
        <v>81281.850000000006</v>
      </c>
      <c r="BC468" s="422">
        <v>1601745.39</v>
      </c>
    </row>
    <row r="469" spans="1:55">
      <c r="A469" s="425" t="s">
        <v>2724</v>
      </c>
      <c r="B469" s="425" t="s">
        <v>6476</v>
      </c>
      <c r="C469">
        <v>174.81</v>
      </c>
      <c r="D469" s="422">
        <v>2618099.92</v>
      </c>
      <c r="E469" s="422">
        <v>2941088.12</v>
      </c>
      <c r="F469" s="423">
        <v>1.12336740761216</v>
      </c>
      <c r="G469">
        <v>4</v>
      </c>
      <c r="H469" s="422">
        <v>175.42</v>
      </c>
      <c r="I469" s="422">
        <v>130759.15</v>
      </c>
      <c r="J469" s="422">
        <v>130934.57</v>
      </c>
      <c r="K469" s="424">
        <v>0.95742000000000005</v>
      </c>
      <c r="L469" s="422">
        <v>590729.9</v>
      </c>
      <c r="M469" s="422">
        <v>196890.27</v>
      </c>
      <c r="N469" s="422">
        <v>70595.460000000006</v>
      </c>
      <c r="O469" s="422">
        <v>23531.82</v>
      </c>
      <c r="P469" s="422">
        <v>18721.240000000002</v>
      </c>
      <c r="Q469" s="422">
        <v>59352.72</v>
      </c>
      <c r="R469" s="422">
        <v>14168.75</v>
      </c>
      <c r="S469" s="422">
        <v>26836.15</v>
      </c>
      <c r="T469" s="422">
        <v>23356.9</v>
      </c>
      <c r="U469" s="422">
        <v>17890.77</v>
      </c>
      <c r="V469" s="422">
        <v>34242.51</v>
      </c>
      <c r="W469" s="422">
        <v>29647.65</v>
      </c>
      <c r="X469" s="422">
        <v>32202.05</v>
      </c>
      <c r="Y469" s="422">
        <v>1138166.19</v>
      </c>
      <c r="Z469" s="422">
        <v>15732.9</v>
      </c>
      <c r="AA469" s="422">
        <v>21851.25</v>
      </c>
      <c r="AB469" s="422">
        <v>59610.21</v>
      </c>
      <c r="AC469" s="422">
        <v>5943.54</v>
      </c>
      <c r="AD469" s="422">
        <v>49908.25</v>
      </c>
      <c r="AE469" s="422">
        <v>173935.95</v>
      </c>
      <c r="AF469" s="422">
        <v>276724.23</v>
      </c>
      <c r="AG469" s="422">
        <v>187396.32</v>
      </c>
      <c r="AH469" s="422">
        <v>476212.60097999999</v>
      </c>
      <c r="AI469" s="422">
        <v>1267315.25098</v>
      </c>
      <c r="AJ469" s="422">
        <v>187721.46</v>
      </c>
      <c r="AK469" s="422">
        <v>1079593.79098</v>
      </c>
      <c r="AL469" s="422">
        <v>1259322.0709800001</v>
      </c>
      <c r="AM469" s="422">
        <v>17002.37</v>
      </c>
      <c r="AN469" s="422">
        <v>17002.37</v>
      </c>
      <c r="AO469" s="422">
        <v>17741.599999999999</v>
      </c>
      <c r="AP469" s="422">
        <v>17741.599999999999</v>
      </c>
      <c r="AQ469" s="422">
        <v>1478.46</v>
      </c>
      <c r="AR469" s="422">
        <v>1478.46</v>
      </c>
      <c r="AS469" s="422">
        <v>1478.46</v>
      </c>
      <c r="AT469" s="422">
        <v>1478.46</v>
      </c>
      <c r="AU469" s="422">
        <v>2217.6999999999998</v>
      </c>
      <c r="AV469" s="422">
        <v>90925.72</v>
      </c>
      <c r="AW469" s="422">
        <v>37940.769999999997</v>
      </c>
      <c r="AX469" s="422">
        <v>14125.57</v>
      </c>
      <c r="AY469" s="422">
        <v>220611.54</v>
      </c>
      <c r="AZ469" s="422">
        <v>2618099.92</v>
      </c>
      <c r="BA469" s="422">
        <v>15431.25</v>
      </c>
      <c r="BB469" s="422">
        <v>2.64</v>
      </c>
      <c r="BC469" s="422">
        <v>42286.76</v>
      </c>
    </row>
    <row r="470" spans="1:55">
      <c r="A470" s="425" t="s">
        <v>2722</v>
      </c>
      <c r="B470" s="425" t="s">
        <v>6477</v>
      </c>
      <c r="C470">
        <v>216.05</v>
      </c>
      <c r="D470" s="422">
        <v>2870761.2</v>
      </c>
      <c r="E470" s="422">
        <v>2932366.48</v>
      </c>
      <c r="F470" s="423">
        <v>1.0214595627111001</v>
      </c>
      <c r="G470">
        <v>4</v>
      </c>
      <c r="H470" s="422">
        <v>192.35</v>
      </c>
      <c r="I470" s="422">
        <v>225850.74</v>
      </c>
      <c r="J470" s="422">
        <v>226043.09</v>
      </c>
      <c r="K470" s="424">
        <v>0.95742000000000005</v>
      </c>
      <c r="L470" s="422">
        <v>690859.31</v>
      </c>
      <c r="M470" s="422">
        <v>138171.85</v>
      </c>
      <c r="N470" s="422">
        <v>74971.539999999994</v>
      </c>
      <c r="O470" s="422">
        <v>32931.42</v>
      </c>
      <c r="P470" s="422">
        <v>23205.01</v>
      </c>
      <c r="Q470" s="422">
        <v>45872.25</v>
      </c>
      <c r="R470" s="422">
        <v>17248.91</v>
      </c>
      <c r="S470" s="422">
        <v>29303.84</v>
      </c>
      <c r="T470" s="422">
        <v>37854.29</v>
      </c>
      <c r="U470" s="422">
        <v>21900.77</v>
      </c>
      <c r="V470" s="422">
        <v>55496.49</v>
      </c>
      <c r="W470" s="422">
        <v>48049.65</v>
      </c>
      <c r="X470" s="422">
        <v>35163.160000000003</v>
      </c>
      <c r="Y470" s="422">
        <v>1251028.49</v>
      </c>
      <c r="Z470" s="422">
        <v>19332</v>
      </c>
      <c r="AA470" s="422">
        <v>27006.25</v>
      </c>
      <c r="AB470" s="422">
        <v>73673.05</v>
      </c>
      <c r="AC470" s="422">
        <v>7345.7</v>
      </c>
      <c r="AD470" s="422">
        <v>61682.27</v>
      </c>
      <c r="AE470" s="422">
        <v>43265.04</v>
      </c>
      <c r="AF470" s="422">
        <v>342007.15</v>
      </c>
      <c r="AG470" s="422">
        <v>231605.6</v>
      </c>
      <c r="AH470" s="422">
        <v>542455.16489999997</v>
      </c>
      <c r="AI470" s="422">
        <v>1348372.2249</v>
      </c>
      <c r="AJ470" s="422">
        <v>232007.45</v>
      </c>
      <c r="AK470" s="422">
        <v>1116364.7749000001</v>
      </c>
      <c r="AL470" s="422">
        <v>1338493.3448999999</v>
      </c>
      <c r="AM470" s="422">
        <v>19220.07</v>
      </c>
      <c r="AN470" s="422">
        <v>19220.07</v>
      </c>
      <c r="AO470" s="422">
        <v>19959.3</v>
      </c>
      <c r="AP470" s="422">
        <v>19959.3</v>
      </c>
      <c r="AQ470" s="422">
        <v>4435.3999999999996</v>
      </c>
      <c r="AR470" s="422">
        <v>4435.3999999999996</v>
      </c>
      <c r="AS470" s="422">
        <v>5174.63</v>
      </c>
      <c r="AT470" s="422">
        <v>5174.63</v>
      </c>
      <c r="AU470" s="422">
        <v>5913.86</v>
      </c>
      <c r="AV470" s="422">
        <v>113102.73</v>
      </c>
      <c r="AW470" s="422">
        <v>47194.62</v>
      </c>
      <c r="AX470" s="422">
        <v>17449.23</v>
      </c>
      <c r="AY470" s="422">
        <v>281239.24</v>
      </c>
      <c r="AZ470" s="422">
        <v>2870761.2</v>
      </c>
      <c r="BA470" s="422">
        <v>26849.35</v>
      </c>
      <c r="BB470" s="422">
        <v>185.51</v>
      </c>
      <c r="BC470" s="422">
        <v>66475.179999999993</v>
      </c>
    </row>
    <row r="471" spans="1:55">
      <c r="A471" s="425" t="s">
        <v>2911</v>
      </c>
      <c r="B471" s="425" t="s">
        <v>6478</v>
      </c>
      <c r="C471">
        <v>2314.54</v>
      </c>
      <c r="D471" s="422">
        <v>37237950.100000001</v>
      </c>
      <c r="E471" s="422">
        <v>30490654.27</v>
      </c>
      <c r="F471" s="423">
        <v>0.81880592750458603</v>
      </c>
      <c r="G471">
        <v>2</v>
      </c>
      <c r="H471" s="422">
        <v>158119.10999999999</v>
      </c>
      <c r="I471" s="422">
        <v>17024718.98</v>
      </c>
      <c r="J471" s="422">
        <v>17182838.09</v>
      </c>
      <c r="K471" s="424">
        <v>0.95742000000000005</v>
      </c>
      <c r="L471" s="422">
        <v>8013913.0899999999</v>
      </c>
      <c r="M471" s="422">
        <v>1966434.15</v>
      </c>
      <c r="N471" s="422">
        <v>852288.46</v>
      </c>
      <c r="O471" s="422">
        <v>344083.18</v>
      </c>
      <c r="P471" s="422">
        <v>300371.44</v>
      </c>
      <c r="Q471" s="422">
        <v>586541.81999999995</v>
      </c>
      <c r="R471" s="422">
        <v>189122.05</v>
      </c>
      <c r="S471" s="422">
        <v>330053.88</v>
      </c>
      <c r="T471" s="422">
        <v>379348.31</v>
      </c>
      <c r="U471" s="422">
        <v>237823.87</v>
      </c>
      <c r="V471" s="422">
        <v>556145.73</v>
      </c>
      <c r="W471" s="422">
        <v>481518.87</v>
      </c>
      <c r="X471" s="422">
        <v>396048.27</v>
      </c>
      <c r="Y471" s="422">
        <v>14633693.119999999</v>
      </c>
      <c r="Z471" s="422">
        <v>206186.4</v>
      </c>
      <c r="AA471" s="422">
        <v>289317.5</v>
      </c>
      <c r="AB471" s="422">
        <v>789258.14</v>
      </c>
      <c r="AC471" s="422">
        <v>78694.36</v>
      </c>
      <c r="AD471" s="422">
        <v>1321602.3400000001</v>
      </c>
      <c r="AE471" s="422">
        <v>1058254.74</v>
      </c>
      <c r="AF471" s="422">
        <v>3663916.82</v>
      </c>
      <c r="AG471" s="422">
        <v>2481186.88</v>
      </c>
      <c r="AH471" s="422">
        <v>7046488.8583199997</v>
      </c>
      <c r="AI471" s="422">
        <v>16934906.038320001</v>
      </c>
      <c r="AJ471" s="422">
        <v>2485491.92</v>
      </c>
      <c r="AK471" s="422">
        <v>14449414.118319999</v>
      </c>
      <c r="AL471" s="422">
        <v>16829073.788320001</v>
      </c>
      <c r="AM471" s="422">
        <v>530030.44999999995</v>
      </c>
      <c r="AN471" s="422">
        <v>530030.44999999995</v>
      </c>
      <c r="AO471" s="422">
        <v>552207.46</v>
      </c>
      <c r="AP471" s="422">
        <v>552207.46</v>
      </c>
      <c r="AQ471" s="422">
        <v>318609.65999999997</v>
      </c>
      <c r="AR471" s="422">
        <v>318609.65999999997</v>
      </c>
      <c r="AS471" s="422">
        <v>331915.86</v>
      </c>
      <c r="AT471" s="422">
        <v>331915.86</v>
      </c>
      <c r="AU471" s="422">
        <v>398446.88</v>
      </c>
      <c r="AV471" s="422">
        <v>1213082.26</v>
      </c>
      <c r="AW471" s="422">
        <v>506185.44</v>
      </c>
      <c r="AX471" s="422">
        <v>191941.61</v>
      </c>
      <c r="AY471" s="422">
        <v>5775183.0499999998</v>
      </c>
      <c r="AZ471" s="422">
        <v>37237950.100000001</v>
      </c>
      <c r="BA471" s="422">
        <v>2195941.96</v>
      </c>
      <c r="BB471" s="422">
        <v>423398.78</v>
      </c>
      <c r="BC471" s="422">
        <v>903650.87</v>
      </c>
    </row>
    <row r="472" spans="1:55">
      <c r="A472" s="425" t="s">
        <v>2503</v>
      </c>
      <c r="B472" s="425" t="s">
        <v>6479</v>
      </c>
      <c r="C472">
        <v>121.13</v>
      </c>
      <c r="D472" s="422">
        <v>1584502.02</v>
      </c>
      <c r="E472" s="422">
        <v>1385030.99</v>
      </c>
      <c r="F472" s="423">
        <v>0.87411121760513799</v>
      </c>
      <c r="G472">
        <v>2</v>
      </c>
      <c r="H472" s="422">
        <v>3075.72</v>
      </c>
      <c r="I472" s="422">
        <v>116999.69</v>
      </c>
      <c r="J472" s="422">
        <v>120075.41</v>
      </c>
      <c r="K472" s="424">
        <v>0.95742000000000005</v>
      </c>
      <c r="L472" s="422">
        <v>383265.76</v>
      </c>
      <c r="M472" s="422">
        <v>76653.149999999994</v>
      </c>
      <c r="N472" s="422">
        <v>42040.12</v>
      </c>
      <c r="O472" s="422">
        <v>18217.38</v>
      </c>
      <c r="P472" s="422">
        <v>12392.73</v>
      </c>
      <c r="Q472" s="422">
        <v>23676</v>
      </c>
      <c r="R472" s="422">
        <v>9240.49</v>
      </c>
      <c r="S472" s="422">
        <v>16348.46</v>
      </c>
      <c r="T472" s="422">
        <v>20940.669999999998</v>
      </c>
      <c r="U472" s="422">
        <v>12338.46</v>
      </c>
      <c r="V472" s="422">
        <v>30700.18</v>
      </c>
      <c r="W472" s="422">
        <v>26580.65</v>
      </c>
      <c r="X472" s="422">
        <v>19617.34</v>
      </c>
      <c r="Y472" s="422">
        <v>692011.39</v>
      </c>
      <c r="Z472" s="422">
        <v>10856.7</v>
      </c>
      <c r="AA472" s="422">
        <v>15141.25</v>
      </c>
      <c r="AB472" s="422">
        <v>41305.33</v>
      </c>
      <c r="AC472" s="422">
        <v>4118.42</v>
      </c>
      <c r="AD472" s="422">
        <v>69165.23</v>
      </c>
      <c r="AE472" s="422">
        <v>22744.47</v>
      </c>
      <c r="AF472" s="422">
        <v>191748.79</v>
      </c>
      <c r="AG472" s="422">
        <v>129851.36</v>
      </c>
      <c r="AH472" s="422">
        <v>290417.13954</v>
      </c>
      <c r="AI472" s="422">
        <v>775348.68954000005</v>
      </c>
      <c r="AJ472" s="422">
        <v>130076.66</v>
      </c>
      <c r="AK472" s="422">
        <v>645272.02954000002</v>
      </c>
      <c r="AL472" s="422">
        <v>769810.01954000001</v>
      </c>
      <c r="AM472" s="422">
        <v>4435.3999999999996</v>
      </c>
      <c r="AN472" s="422">
        <v>4435.3999999999996</v>
      </c>
      <c r="AO472" s="422">
        <v>5174.63</v>
      </c>
      <c r="AP472" s="422">
        <v>5174.63</v>
      </c>
      <c r="AQ472" s="422">
        <v>739.23</v>
      </c>
      <c r="AR472" s="422">
        <v>739.23</v>
      </c>
      <c r="AS472" s="422">
        <v>739.23</v>
      </c>
      <c r="AT472" s="422">
        <v>739.23</v>
      </c>
      <c r="AU472" s="422">
        <v>1478.46</v>
      </c>
      <c r="AV472" s="422">
        <v>62834.85</v>
      </c>
      <c r="AW472" s="422">
        <v>26219.23</v>
      </c>
      <c r="AX472" s="422">
        <v>9970.99</v>
      </c>
      <c r="AY472" s="422">
        <v>122680.51</v>
      </c>
      <c r="AZ472" s="422">
        <v>1584502.02</v>
      </c>
      <c r="BA472" s="422">
        <v>21028.18</v>
      </c>
      <c r="BB472" s="422">
        <v>11.38</v>
      </c>
      <c r="BC472" s="422">
        <v>25616.52</v>
      </c>
    </row>
    <row r="473" spans="1:55">
      <c r="A473" s="425" t="s">
        <v>3496</v>
      </c>
      <c r="B473" s="425" t="s">
        <v>6480</v>
      </c>
      <c r="C473">
        <v>6974</v>
      </c>
      <c r="D473" s="422">
        <v>99946505.319999993</v>
      </c>
      <c r="E473" s="422">
        <v>75762226.420000002</v>
      </c>
      <c r="F473" s="423">
        <v>0.75802776872919297</v>
      </c>
      <c r="G473">
        <v>2</v>
      </c>
      <c r="H473" s="422">
        <v>633169.94999999995</v>
      </c>
      <c r="I473" s="422">
        <v>29362228.199999999</v>
      </c>
      <c r="J473" s="422">
        <v>29995398.149999999</v>
      </c>
      <c r="K473" s="424">
        <v>0.95742000000000005</v>
      </c>
      <c r="L473" s="422">
        <v>22596659.260000002</v>
      </c>
      <c r="M473" s="422">
        <v>5521050.1399999997</v>
      </c>
      <c r="N473" s="422">
        <v>2566744.12</v>
      </c>
      <c r="O473" s="422">
        <v>1038849.16</v>
      </c>
      <c r="P473" s="422">
        <v>764269.07</v>
      </c>
      <c r="Q473" s="422">
        <v>1767595.54</v>
      </c>
      <c r="R473" s="422">
        <v>572294.42000000004</v>
      </c>
      <c r="S473" s="422">
        <v>993863.19</v>
      </c>
      <c r="T473" s="422">
        <v>1146904.44</v>
      </c>
      <c r="U473" s="422">
        <v>716556.24</v>
      </c>
      <c r="V473" s="422">
        <v>1681425.75</v>
      </c>
      <c r="W473" s="422">
        <v>1455802.3</v>
      </c>
      <c r="X473" s="422">
        <v>1192586.47</v>
      </c>
      <c r="Y473" s="422">
        <v>42014600.100000001</v>
      </c>
      <c r="Z473" s="422">
        <v>621045</v>
      </c>
      <c r="AA473" s="422">
        <v>871750</v>
      </c>
      <c r="AB473" s="422">
        <v>2378134</v>
      </c>
      <c r="AC473" s="422">
        <v>237116</v>
      </c>
      <c r="AD473" s="422">
        <v>3982154</v>
      </c>
      <c r="AE473" s="422">
        <v>3138280.5</v>
      </c>
      <c r="AF473" s="422">
        <v>11039842</v>
      </c>
      <c r="AG473" s="422">
        <v>7476128</v>
      </c>
      <c r="AH473" s="422">
        <v>18353506.32</v>
      </c>
      <c r="AI473" s="422">
        <v>48097955.82</v>
      </c>
      <c r="AJ473" s="422">
        <v>7489099.6399999997</v>
      </c>
      <c r="AK473" s="422">
        <v>40608856.18</v>
      </c>
      <c r="AL473" s="422">
        <v>47779069.950000003</v>
      </c>
      <c r="AM473" s="422">
        <v>623913.12</v>
      </c>
      <c r="AN473" s="422">
        <v>623913.12</v>
      </c>
      <c r="AO473" s="422">
        <v>649786.29</v>
      </c>
      <c r="AP473" s="422">
        <v>649786.29</v>
      </c>
      <c r="AQ473" s="422">
        <v>345961.3</v>
      </c>
      <c r="AR473" s="422">
        <v>345961.3</v>
      </c>
      <c r="AS473" s="422">
        <v>360006.74</v>
      </c>
      <c r="AT473" s="422">
        <v>360006.74</v>
      </c>
      <c r="AU473" s="422">
        <v>432451.63</v>
      </c>
      <c r="AV473" s="422">
        <v>3656249.16</v>
      </c>
      <c r="AW473" s="422">
        <v>1525650.95</v>
      </c>
      <c r="AX473" s="422">
        <v>579148.51</v>
      </c>
      <c r="AY473" s="422">
        <v>10152835.15</v>
      </c>
      <c r="AZ473" s="422">
        <v>99946505.319999993</v>
      </c>
      <c r="BA473" s="422">
        <v>1599103.15</v>
      </c>
      <c r="BB473" s="422">
        <v>400877.4</v>
      </c>
      <c r="BC473" s="422">
        <v>3321346.1</v>
      </c>
    </row>
    <row r="474" spans="1:55">
      <c r="A474" s="425" t="s">
        <v>1885</v>
      </c>
      <c r="B474" s="425" t="s">
        <v>6481</v>
      </c>
      <c r="C474">
        <v>16396.939999999999</v>
      </c>
      <c r="D474" s="422">
        <v>242022788.40000001</v>
      </c>
      <c r="E474" s="422">
        <v>189539558.90000001</v>
      </c>
      <c r="F474" s="423">
        <v>0.78314757115656797</v>
      </c>
      <c r="G474">
        <v>2</v>
      </c>
      <c r="H474" s="422">
        <v>1426106.52</v>
      </c>
      <c r="I474" s="422">
        <v>105058858.27</v>
      </c>
      <c r="J474" s="422">
        <v>106484964.79000001</v>
      </c>
      <c r="K474" s="424">
        <v>0.95742000000000005</v>
      </c>
      <c r="L474" s="422">
        <v>53646173.530000001</v>
      </c>
      <c r="M474" s="422">
        <v>13258787.029999999</v>
      </c>
      <c r="N474" s="422">
        <v>6053214.6200000001</v>
      </c>
      <c r="O474" s="422">
        <v>2437168.2599999998</v>
      </c>
      <c r="P474" s="422">
        <v>1870916.71</v>
      </c>
      <c r="Q474" s="422">
        <v>4199468.57</v>
      </c>
      <c r="R474" s="422">
        <v>1346031.56</v>
      </c>
      <c r="S474" s="422">
        <v>2343382.58</v>
      </c>
      <c r="T474" s="422">
        <v>2682822.13</v>
      </c>
      <c r="U474" s="422">
        <v>1685434.04</v>
      </c>
      <c r="V474" s="422">
        <v>3933166.56</v>
      </c>
      <c r="W474" s="422">
        <v>3405391.47</v>
      </c>
      <c r="X474" s="422">
        <v>2811942.73</v>
      </c>
      <c r="Y474" s="422">
        <v>99673899.790000007</v>
      </c>
      <c r="Z474" s="422">
        <v>1462037.4</v>
      </c>
      <c r="AA474" s="422">
        <v>2049617.5</v>
      </c>
      <c r="AB474" s="422">
        <v>5591356.54</v>
      </c>
      <c r="AC474" s="422">
        <v>557495.96</v>
      </c>
      <c r="AD474" s="422">
        <v>9362652.7400000002</v>
      </c>
      <c r="AE474" s="422">
        <v>7658598.7400000002</v>
      </c>
      <c r="AF474" s="422">
        <v>25956356.02</v>
      </c>
      <c r="AG474" s="422">
        <v>17577519.68</v>
      </c>
      <c r="AH474" s="422">
        <v>44745014.816519998</v>
      </c>
      <c r="AI474" s="422">
        <v>114960649.39652</v>
      </c>
      <c r="AJ474" s="422">
        <v>17608017.98</v>
      </c>
      <c r="AK474" s="422">
        <v>97352631.41652</v>
      </c>
      <c r="AL474" s="422">
        <v>114210899.98652001</v>
      </c>
      <c r="AM474" s="422">
        <v>1721674.95</v>
      </c>
      <c r="AN474" s="422">
        <v>1721674.95</v>
      </c>
      <c r="AO474" s="422">
        <v>1793380.6</v>
      </c>
      <c r="AP474" s="422">
        <v>1793380.6</v>
      </c>
      <c r="AQ474" s="422">
        <v>1417849.96</v>
      </c>
      <c r="AR474" s="422">
        <v>1417849.96</v>
      </c>
      <c r="AS474" s="422">
        <v>1476988.64</v>
      </c>
      <c r="AT474" s="422">
        <v>1476988.64</v>
      </c>
      <c r="AU474" s="422">
        <v>1772682.06</v>
      </c>
      <c r="AV474" s="422">
        <v>8596547.0199999996</v>
      </c>
      <c r="AW474" s="422">
        <v>3587099.66</v>
      </c>
      <c r="AX474" s="422">
        <v>1361871.48</v>
      </c>
      <c r="AY474" s="422">
        <v>28137988.52</v>
      </c>
      <c r="AZ474" s="422">
        <v>242022788.40000001</v>
      </c>
      <c r="BA474" s="422">
        <v>4459716.24</v>
      </c>
      <c r="BB474" s="422">
        <v>1700138.81</v>
      </c>
      <c r="BC474" s="422">
        <v>9757694.9800000004</v>
      </c>
    </row>
    <row r="475" spans="1:55">
      <c r="A475" s="425"/>
      <c r="B475" s="425" t="s">
        <v>6482</v>
      </c>
      <c r="C475">
        <v>62</v>
      </c>
      <c r="D475" s="422">
        <v>941367.13</v>
      </c>
      <c r="E475" s="422">
        <v>585480.38</v>
      </c>
      <c r="F475" s="423">
        <v>0.62194691246549005</v>
      </c>
      <c r="G475">
        <v>1</v>
      </c>
      <c r="H475" s="422">
        <v>52355.13</v>
      </c>
      <c r="I475" s="422">
        <v>491343.67</v>
      </c>
      <c r="J475" s="422">
        <v>543698.80000000005</v>
      </c>
      <c r="K475" s="424">
        <v>0.9</v>
      </c>
      <c r="L475" s="422">
        <v>203416.8</v>
      </c>
      <c r="M475" s="422">
        <v>66306.25</v>
      </c>
      <c r="N475" s="422">
        <v>23437.82</v>
      </c>
      <c r="O475" s="422">
        <v>6864.99</v>
      </c>
      <c r="P475" s="422">
        <v>6672.95</v>
      </c>
      <c r="Q475" s="422">
        <v>19293.21</v>
      </c>
      <c r="R475" s="422">
        <v>4053.6</v>
      </c>
      <c r="S475" s="422">
        <v>8698.86</v>
      </c>
      <c r="T475" s="422">
        <v>6813.96</v>
      </c>
      <c r="U475" s="422">
        <v>5799.24</v>
      </c>
      <c r="V475" s="422">
        <v>9989.64</v>
      </c>
      <c r="W475" s="422">
        <v>8649.18</v>
      </c>
      <c r="X475" s="422">
        <v>10438.200000000001</v>
      </c>
      <c r="Y475" s="422">
        <v>380434.7</v>
      </c>
      <c r="Z475" s="422">
        <v>5580</v>
      </c>
      <c r="AA475" s="422">
        <v>7750</v>
      </c>
      <c r="AB475" s="422">
        <v>21142</v>
      </c>
      <c r="AC475" s="422">
        <v>2108</v>
      </c>
      <c r="AD475" s="422">
        <v>35402</v>
      </c>
      <c r="AE475" s="422">
        <v>58866</v>
      </c>
      <c r="AF475" s="422">
        <v>98146</v>
      </c>
      <c r="AG475" s="422">
        <v>66464</v>
      </c>
      <c r="AH475" s="422">
        <v>176453.87700000001</v>
      </c>
      <c r="AI475" s="422">
        <v>471911.87699999998</v>
      </c>
      <c r="AJ475" s="422">
        <v>66579.320000000007</v>
      </c>
      <c r="AK475" s="422">
        <v>405332.55699999997</v>
      </c>
      <c r="AL475" s="422">
        <v>465253.93699999998</v>
      </c>
      <c r="AM475" s="422">
        <v>11813.28</v>
      </c>
      <c r="AN475" s="422">
        <v>11813.28</v>
      </c>
      <c r="AO475" s="422">
        <v>12508.18</v>
      </c>
      <c r="AP475" s="422">
        <v>12508.18</v>
      </c>
      <c r="AQ475" s="422">
        <v>0</v>
      </c>
      <c r="AR475" s="422">
        <v>0</v>
      </c>
      <c r="AS475" s="422">
        <v>0</v>
      </c>
      <c r="AT475" s="422">
        <v>0</v>
      </c>
      <c r="AU475" s="422">
        <v>0</v>
      </c>
      <c r="AV475" s="422">
        <v>29880.65</v>
      </c>
      <c r="AW475" s="422">
        <v>12468.36</v>
      </c>
      <c r="AX475" s="422">
        <v>4686.49</v>
      </c>
      <c r="AY475" s="422">
        <v>95678.42</v>
      </c>
      <c r="AZ475" s="422">
        <v>941367.13</v>
      </c>
      <c r="BA475" s="422">
        <v>29328.77</v>
      </c>
      <c r="BB475" s="422">
        <v>0</v>
      </c>
      <c r="BC475" s="422">
        <v>16764.59</v>
      </c>
    </row>
    <row r="476" spans="1:55">
      <c r="A476" s="425"/>
      <c r="B476" s="425" t="s">
        <v>6483</v>
      </c>
      <c r="C476">
        <v>21</v>
      </c>
      <c r="D476" s="422">
        <v>289244.25</v>
      </c>
      <c r="E476" s="422">
        <v>199860.05</v>
      </c>
      <c r="F476" s="423">
        <v>0.69097328641796696</v>
      </c>
      <c r="G476">
        <v>1</v>
      </c>
      <c r="H476" s="422">
        <v>9195.6299999999992</v>
      </c>
      <c r="I476" s="422">
        <v>170935.63</v>
      </c>
      <c r="J476" s="422">
        <v>180131.26</v>
      </c>
      <c r="K476" s="424">
        <v>0.9</v>
      </c>
      <c r="L476" s="422">
        <v>62644.25</v>
      </c>
      <c r="M476" s="422">
        <v>15172.47</v>
      </c>
      <c r="N476" s="422">
        <v>6898.86</v>
      </c>
      <c r="O476" s="422">
        <v>2738.71</v>
      </c>
      <c r="P476" s="422">
        <v>2127.85</v>
      </c>
      <c r="Q476" s="422">
        <v>5790.2</v>
      </c>
      <c r="R476" s="422">
        <v>1158.17</v>
      </c>
      <c r="S476" s="422">
        <v>2609.65</v>
      </c>
      <c r="T476" s="422">
        <v>3028.42</v>
      </c>
      <c r="U476" s="422">
        <v>2029.73</v>
      </c>
      <c r="V476" s="422">
        <v>4439.84</v>
      </c>
      <c r="W476" s="422">
        <v>3844.08</v>
      </c>
      <c r="X476" s="422">
        <v>3131.46</v>
      </c>
      <c r="Y476" s="422">
        <v>115613.69</v>
      </c>
      <c r="Z476" s="422">
        <v>1890</v>
      </c>
      <c r="AA476" s="422">
        <v>2625</v>
      </c>
      <c r="AB476" s="422">
        <v>7161</v>
      </c>
      <c r="AC476" s="422">
        <v>714</v>
      </c>
      <c r="AD476" s="422">
        <v>11991</v>
      </c>
      <c r="AE476" s="422">
        <v>10305</v>
      </c>
      <c r="AF476" s="422">
        <v>33243</v>
      </c>
      <c r="AG476" s="422">
        <v>22512</v>
      </c>
      <c r="AH476" s="422">
        <v>54806.616000000002</v>
      </c>
      <c r="AI476" s="422">
        <v>145247.61600000001</v>
      </c>
      <c r="AJ476" s="422">
        <v>22551.06</v>
      </c>
      <c r="AK476" s="422">
        <v>122696.556</v>
      </c>
      <c r="AL476" s="422">
        <v>142992.50599999999</v>
      </c>
      <c r="AM476" s="422">
        <v>3474.49</v>
      </c>
      <c r="AN476" s="422">
        <v>3474.49</v>
      </c>
      <c r="AO476" s="422">
        <v>4169.3900000000003</v>
      </c>
      <c r="AP476" s="422">
        <v>4169.3900000000003</v>
      </c>
      <c r="AQ476" s="422">
        <v>0</v>
      </c>
      <c r="AR476" s="422">
        <v>0</v>
      </c>
      <c r="AS476" s="422">
        <v>0</v>
      </c>
      <c r="AT476" s="422">
        <v>0</v>
      </c>
      <c r="AU476" s="422">
        <v>0</v>
      </c>
      <c r="AV476" s="422">
        <v>9728.58</v>
      </c>
      <c r="AW476" s="422">
        <v>4059.46</v>
      </c>
      <c r="AX476" s="422">
        <v>1562.16</v>
      </c>
      <c r="AY476" s="422">
        <v>30637.96</v>
      </c>
      <c r="AZ476" s="422">
        <v>289244.25</v>
      </c>
      <c r="BA476" s="422">
        <v>6618.12</v>
      </c>
      <c r="BB476" s="422">
        <v>0</v>
      </c>
      <c r="BC476" s="422">
        <v>4030.96</v>
      </c>
    </row>
    <row r="477" spans="1:55">
      <c r="A477" s="428"/>
      <c r="B477" s="426" t="s">
        <v>6484</v>
      </c>
      <c r="C477">
        <v>248</v>
      </c>
      <c r="D477" s="422">
        <v>3477453.24</v>
      </c>
      <c r="E477" s="422">
        <v>1324942.2</v>
      </c>
      <c r="F477" s="423">
        <v>0.38100935039460099</v>
      </c>
      <c r="G477">
        <v>1</v>
      </c>
      <c r="H477" s="422">
        <v>482581.8</v>
      </c>
      <c r="I477" s="422">
        <v>977196.88</v>
      </c>
      <c r="J477" s="422">
        <v>1459778.68</v>
      </c>
      <c r="K477" s="424">
        <v>0.9</v>
      </c>
      <c r="L477" s="422">
        <v>753443.67</v>
      </c>
      <c r="M477" s="422">
        <v>193088.52</v>
      </c>
      <c r="N477" s="422">
        <v>86670.46</v>
      </c>
      <c r="O477" s="422">
        <v>33939.78</v>
      </c>
      <c r="P477" s="422">
        <v>26178.71</v>
      </c>
      <c r="Q477" s="422">
        <v>69674.759999999995</v>
      </c>
      <c r="R477" s="422">
        <v>17951.689999999999</v>
      </c>
      <c r="S477" s="422">
        <v>33055.660000000003</v>
      </c>
      <c r="T477" s="422">
        <v>37098.239999999998</v>
      </c>
      <c r="U477" s="422">
        <v>23776.880000000001</v>
      </c>
      <c r="V477" s="422">
        <v>54388.08</v>
      </c>
      <c r="W477" s="422">
        <v>47089.98</v>
      </c>
      <c r="X477" s="422">
        <v>39665.160000000003</v>
      </c>
      <c r="Y477" s="422">
        <v>1416021.59</v>
      </c>
      <c r="Z477" s="422">
        <v>22320</v>
      </c>
      <c r="AA477" s="422">
        <v>31000</v>
      </c>
      <c r="AB477" s="422">
        <v>84568</v>
      </c>
      <c r="AC477" s="422">
        <v>8432</v>
      </c>
      <c r="AD477" s="422">
        <v>70804</v>
      </c>
      <c r="AE477" s="422">
        <v>136568</v>
      </c>
      <c r="AF477" s="422">
        <v>392584</v>
      </c>
      <c r="AG477" s="422">
        <v>265856</v>
      </c>
      <c r="AH477" s="422">
        <v>676364.95200000005</v>
      </c>
      <c r="AI477" s="422">
        <v>1688496.952</v>
      </c>
      <c r="AJ477" s="422">
        <v>266317.28000000003</v>
      </c>
      <c r="AK477" s="422">
        <v>1422179.672</v>
      </c>
      <c r="AL477" s="422">
        <v>1661865.2220000001</v>
      </c>
      <c r="AM477" s="422">
        <v>48642.93</v>
      </c>
      <c r="AN477" s="422">
        <v>48642.93</v>
      </c>
      <c r="AO477" s="422">
        <v>50032.72</v>
      </c>
      <c r="AP477" s="422">
        <v>50032.72</v>
      </c>
      <c r="AQ477" s="422">
        <v>2084.69</v>
      </c>
      <c r="AR477" s="422">
        <v>2084.69</v>
      </c>
      <c r="AS477" s="422">
        <v>2084.69</v>
      </c>
      <c r="AT477" s="422">
        <v>2084.69</v>
      </c>
      <c r="AU477" s="422">
        <v>2779.59</v>
      </c>
      <c r="AV477" s="422">
        <v>121607.32</v>
      </c>
      <c r="AW477" s="422">
        <v>50743.35</v>
      </c>
      <c r="AX477" s="422">
        <v>18745.990000000002</v>
      </c>
      <c r="AY477" s="422">
        <v>399566.31</v>
      </c>
      <c r="AZ477" s="422">
        <v>3477453.24</v>
      </c>
      <c r="BA477" s="422">
        <v>51105.41</v>
      </c>
      <c r="BB477" s="422">
        <v>2075.1</v>
      </c>
      <c r="BC477" s="422">
        <v>35807.56</v>
      </c>
    </row>
    <row r="478" spans="1:55">
      <c r="A478" s="425" t="s">
        <v>1475</v>
      </c>
      <c r="B478" s="425" t="s">
        <v>6485</v>
      </c>
      <c r="C478">
        <v>245.14</v>
      </c>
      <c r="D478" s="422">
        <v>3395534.01</v>
      </c>
      <c r="E478" s="422">
        <v>3452718.05</v>
      </c>
      <c r="F478" s="423">
        <v>1.0168409563360501</v>
      </c>
      <c r="G478">
        <v>4</v>
      </c>
      <c r="H478" s="422">
        <v>227.51</v>
      </c>
      <c r="I478" s="422">
        <v>1840250.93</v>
      </c>
      <c r="J478" s="422">
        <v>1840478.44</v>
      </c>
      <c r="K478" s="424">
        <v>0.9</v>
      </c>
      <c r="L478" s="422">
        <v>780784.34</v>
      </c>
      <c r="M478" s="422">
        <v>190524.08</v>
      </c>
      <c r="N478" s="422">
        <v>84416</v>
      </c>
      <c r="O478" s="422">
        <v>33627.39</v>
      </c>
      <c r="P478" s="422">
        <v>26258.3</v>
      </c>
      <c r="Q478" s="422">
        <v>57059.56</v>
      </c>
      <c r="R478" s="422">
        <v>17951.689999999999</v>
      </c>
      <c r="S478" s="422">
        <v>32765.7</v>
      </c>
      <c r="T478" s="422">
        <v>37098.239999999998</v>
      </c>
      <c r="U478" s="422">
        <v>23196.959999999999</v>
      </c>
      <c r="V478" s="422">
        <v>54388.08</v>
      </c>
      <c r="W478" s="422">
        <v>47089.98</v>
      </c>
      <c r="X478" s="422">
        <v>39317.22</v>
      </c>
      <c r="Y478" s="422">
        <v>1424477.54</v>
      </c>
      <c r="Z478" s="422">
        <v>21747.599999999999</v>
      </c>
      <c r="AA478" s="422">
        <v>30642.5</v>
      </c>
      <c r="AB478" s="422">
        <v>83592.740000000005</v>
      </c>
      <c r="AC478" s="422">
        <v>8334.76</v>
      </c>
      <c r="AD478" s="422">
        <v>69987.460000000006</v>
      </c>
      <c r="AE478" s="422">
        <v>109865.82</v>
      </c>
      <c r="AF478" s="422">
        <v>388056.62</v>
      </c>
      <c r="AG478" s="422">
        <v>262790.08</v>
      </c>
      <c r="AH478" s="422">
        <v>664376.04312000005</v>
      </c>
      <c r="AI478" s="422">
        <v>1639393.6231199999</v>
      </c>
      <c r="AJ478" s="422">
        <v>263246.03999999998</v>
      </c>
      <c r="AK478" s="422">
        <v>1376147.5831200001</v>
      </c>
      <c r="AL478" s="422">
        <v>1613069.01312</v>
      </c>
      <c r="AM478" s="422">
        <v>40999.040000000001</v>
      </c>
      <c r="AN478" s="422">
        <v>40999.040000000001</v>
      </c>
      <c r="AO478" s="422">
        <v>43083.73</v>
      </c>
      <c r="AP478" s="422">
        <v>43083.73</v>
      </c>
      <c r="AQ478" s="422">
        <v>0</v>
      </c>
      <c r="AR478" s="422">
        <v>0</v>
      </c>
      <c r="AS478" s="422">
        <v>0</v>
      </c>
      <c r="AT478" s="422">
        <v>0</v>
      </c>
      <c r="AU478" s="422">
        <v>694.89</v>
      </c>
      <c r="AV478" s="422">
        <v>120217.52</v>
      </c>
      <c r="AW478" s="422">
        <v>50163.42</v>
      </c>
      <c r="AX478" s="422">
        <v>18745.990000000002</v>
      </c>
      <c r="AY478" s="422">
        <v>357987.36</v>
      </c>
      <c r="AZ478" s="422">
        <v>3395534.01</v>
      </c>
      <c r="BA478" s="422">
        <v>234343.86</v>
      </c>
      <c r="BB478" s="422">
        <v>0.08</v>
      </c>
      <c r="BC478" s="422">
        <v>134398.85999999999</v>
      </c>
    </row>
    <row r="479" spans="1:55">
      <c r="A479" s="425" t="s">
        <v>3343</v>
      </c>
      <c r="B479" s="425" t="s">
        <v>6486</v>
      </c>
      <c r="C479">
        <v>306.87</v>
      </c>
      <c r="D479" s="422">
        <v>4346714.59</v>
      </c>
      <c r="E479" s="422">
        <v>4370583.97</v>
      </c>
      <c r="F479" s="423">
        <v>1.0054913612352001</v>
      </c>
      <c r="G479">
        <v>4</v>
      </c>
      <c r="H479" s="422">
        <v>291.24</v>
      </c>
      <c r="I479" s="422">
        <v>769357.78</v>
      </c>
      <c r="J479" s="422">
        <v>769649.02</v>
      </c>
      <c r="K479" s="424">
        <v>0.9</v>
      </c>
      <c r="L479" s="422">
        <v>998975.95</v>
      </c>
      <c r="M479" s="422">
        <v>238839.6</v>
      </c>
      <c r="N479" s="422">
        <v>103933.28</v>
      </c>
      <c r="O479" s="422">
        <v>41635.279999999999</v>
      </c>
      <c r="P479" s="422">
        <v>34253.300000000003</v>
      </c>
      <c r="Q479" s="422">
        <v>69222.38</v>
      </c>
      <c r="R479" s="422">
        <v>22584.39</v>
      </c>
      <c r="S479" s="422">
        <v>40304.71</v>
      </c>
      <c r="T479" s="422">
        <v>46183.519999999997</v>
      </c>
      <c r="U479" s="422">
        <v>29286.16</v>
      </c>
      <c r="V479" s="422">
        <v>67707.62</v>
      </c>
      <c r="W479" s="422">
        <v>58622.22</v>
      </c>
      <c r="X479" s="422">
        <v>48363.66</v>
      </c>
      <c r="Y479" s="422">
        <v>1799912.07</v>
      </c>
      <c r="Z479" s="422">
        <v>27386.1</v>
      </c>
      <c r="AA479" s="422">
        <v>38358.75</v>
      </c>
      <c r="AB479" s="422">
        <v>104642.67</v>
      </c>
      <c r="AC479" s="422">
        <v>10433.58</v>
      </c>
      <c r="AD479" s="422">
        <v>87611.38</v>
      </c>
      <c r="AE479" s="422">
        <v>128846.61</v>
      </c>
      <c r="AF479" s="422">
        <v>485775.21</v>
      </c>
      <c r="AG479" s="422">
        <v>328964.64</v>
      </c>
      <c r="AH479" s="422">
        <v>857494.44246000005</v>
      </c>
      <c r="AI479" s="422">
        <v>2069513.38246</v>
      </c>
      <c r="AJ479" s="422">
        <v>329535.40999999997</v>
      </c>
      <c r="AK479" s="422">
        <v>1739977.9724600001</v>
      </c>
      <c r="AL479" s="422">
        <v>2036559.8324599999</v>
      </c>
      <c r="AM479" s="422">
        <v>66710.3</v>
      </c>
      <c r="AN479" s="422">
        <v>66710.3</v>
      </c>
      <c r="AO479" s="422">
        <v>69489.899999999994</v>
      </c>
      <c r="AP479" s="422">
        <v>69489.899999999994</v>
      </c>
      <c r="AQ479" s="422">
        <v>0</v>
      </c>
      <c r="AR479" s="422">
        <v>0</v>
      </c>
      <c r="AS479" s="422">
        <v>0</v>
      </c>
      <c r="AT479" s="422">
        <v>0</v>
      </c>
      <c r="AU479" s="422">
        <v>694.89</v>
      </c>
      <c r="AV479" s="422">
        <v>150793.07999999999</v>
      </c>
      <c r="AW479" s="422">
        <v>62921.75</v>
      </c>
      <c r="AX479" s="422">
        <v>23432.49</v>
      </c>
      <c r="AY479" s="422">
        <v>510242.61</v>
      </c>
      <c r="AZ479" s="422">
        <v>4346714.59</v>
      </c>
      <c r="BA479" s="422">
        <v>99740.87</v>
      </c>
      <c r="BB479" s="422">
        <v>0.05</v>
      </c>
      <c r="BC479" s="422">
        <v>100298.44</v>
      </c>
    </row>
    <row r="480" spans="1:55">
      <c r="A480" s="425" t="s">
        <v>1881</v>
      </c>
      <c r="B480" s="425" t="s">
        <v>6487</v>
      </c>
      <c r="C480">
        <v>364.29</v>
      </c>
      <c r="D480" s="422">
        <v>5151145.2699999996</v>
      </c>
      <c r="E480" s="422">
        <v>4661106.5</v>
      </c>
      <c r="F480" s="423">
        <v>0.90486799647178295</v>
      </c>
      <c r="G480">
        <v>3</v>
      </c>
      <c r="H480" s="422">
        <v>6743.99</v>
      </c>
      <c r="I480" s="422">
        <v>1834657.69</v>
      </c>
      <c r="J480" s="422">
        <v>1841401.68</v>
      </c>
      <c r="K480" s="424">
        <v>0.9</v>
      </c>
      <c r="L480" s="422">
        <v>1179707.58</v>
      </c>
      <c r="M480" s="422">
        <v>290034.3</v>
      </c>
      <c r="N480" s="422">
        <v>125567.03</v>
      </c>
      <c r="O480" s="422">
        <v>50163.83</v>
      </c>
      <c r="P480" s="422">
        <v>40115.160000000003</v>
      </c>
      <c r="Q480" s="422">
        <v>86106.74</v>
      </c>
      <c r="R480" s="422">
        <v>27796.17</v>
      </c>
      <c r="S480" s="422">
        <v>48423.65</v>
      </c>
      <c r="T480" s="422">
        <v>55268.81</v>
      </c>
      <c r="U480" s="422">
        <v>34505.47</v>
      </c>
      <c r="V480" s="422">
        <v>81027.149999999994</v>
      </c>
      <c r="W480" s="422">
        <v>70154.460000000006</v>
      </c>
      <c r="X480" s="422">
        <v>58105.98</v>
      </c>
      <c r="Y480" s="422">
        <v>2146976.33</v>
      </c>
      <c r="Z480" s="422">
        <v>32591.7</v>
      </c>
      <c r="AA480" s="422">
        <v>45536.25</v>
      </c>
      <c r="AB480" s="422">
        <v>124222.89</v>
      </c>
      <c r="AC480" s="422">
        <v>12385.86</v>
      </c>
      <c r="AD480" s="422">
        <v>104004.79</v>
      </c>
      <c r="AE480" s="422">
        <v>168577.35</v>
      </c>
      <c r="AF480" s="422">
        <v>576671.06999999995</v>
      </c>
      <c r="AG480" s="422">
        <v>390518.88</v>
      </c>
      <c r="AH480" s="422">
        <v>1011929.44482</v>
      </c>
      <c r="AI480" s="422">
        <v>2466438.2348199999</v>
      </c>
      <c r="AJ480" s="422">
        <v>391196.45</v>
      </c>
      <c r="AK480" s="422">
        <v>2075241.7848199999</v>
      </c>
      <c r="AL480" s="422">
        <v>2427318.58482</v>
      </c>
      <c r="AM480" s="422">
        <v>69489.899999999994</v>
      </c>
      <c r="AN480" s="422">
        <v>69489.899999999994</v>
      </c>
      <c r="AO480" s="422">
        <v>72269.490000000005</v>
      </c>
      <c r="AP480" s="422">
        <v>72269.490000000005</v>
      </c>
      <c r="AQ480" s="422">
        <v>2084.69</v>
      </c>
      <c r="AR480" s="422">
        <v>2084.69</v>
      </c>
      <c r="AS480" s="422">
        <v>2084.69</v>
      </c>
      <c r="AT480" s="422">
        <v>2084.69</v>
      </c>
      <c r="AU480" s="422">
        <v>2779.59</v>
      </c>
      <c r="AV480" s="422">
        <v>179283.94</v>
      </c>
      <c r="AW480" s="422">
        <v>74810.19</v>
      </c>
      <c r="AX480" s="422">
        <v>28118.98</v>
      </c>
      <c r="AY480" s="422">
        <v>576850.24</v>
      </c>
      <c r="AZ480" s="422">
        <v>5151145.2699999996</v>
      </c>
      <c r="BA480" s="422">
        <v>280833.06</v>
      </c>
      <c r="BB480" s="422">
        <v>132.22</v>
      </c>
      <c r="BC480" s="422">
        <v>186222.9</v>
      </c>
    </row>
    <row r="481" spans="1:55">
      <c r="A481" s="425" t="s">
        <v>3205</v>
      </c>
      <c r="B481" s="425" t="s">
        <v>6488</v>
      </c>
      <c r="C481">
        <v>222.02</v>
      </c>
      <c r="D481" s="422">
        <v>3136851.24</v>
      </c>
      <c r="E481" s="422">
        <v>4111433.72</v>
      </c>
      <c r="F481" s="423">
        <v>1.3106881408886999</v>
      </c>
      <c r="G481">
        <v>4</v>
      </c>
      <c r="H481" s="422">
        <v>210.18</v>
      </c>
      <c r="I481" s="422">
        <v>723893.27</v>
      </c>
      <c r="J481" s="422">
        <v>724103.45</v>
      </c>
      <c r="K481" s="424">
        <v>0.9</v>
      </c>
      <c r="L481" s="422">
        <v>730615.45</v>
      </c>
      <c r="M481" s="422">
        <v>174592.97</v>
      </c>
      <c r="N481" s="422">
        <v>75783.33</v>
      </c>
      <c r="O481" s="422">
        <v>30021.759999999998</v>
      </c>
      <c r="P481" s="422">
        <v>24752.18</v>
      </c>
      <c r="Q481" s="422">
        <v>49425.98</v>
      </c>
      <c r="R481" s="422">
        <v>16214.43</v>
      </c>
      <c r="S481" s="422">
        <v>29286.16</v>
      </c>
      <c r="T481" s="422">
        <v>33312.699999999997</v>
      </c>
      <c r="U481" s="422">
        <v>21167.22</v>
      </c>
      <c r="V481" s="422">
        <v>48838.28</v>
      </c>
      <c r="W481" s="422">
        <v>42284.88</v>
      </c>
      <c r="X481" s="422">
        <v>35141.94</v>
      </c>
      <c r="Y481" s="422">
        <v>1311437.28</v>
      </c>
      <c r="Z481" s="422">
        <v>19929.599999999999</v>
      </c>
      <c r="AA481" s="422">
        <v>27752.5</v>
      </c>
      <c r="AB481" s="422">
        <v>75708.820000000007</v>
      </c>
      <c r="AC481" s="422">
        <v>7548.68</v>
      </c>
      <c r="AD481" s="422">
        <v>63386.7</v>
      </c>
      <c r="AE481" s="422">
        <v>93218.4</v>
      </c>
      <c r="AF481" s="422">
        <v>351457.66</v>
      </c>
      <c r="AG481" s="422">
        <v>238005.44</v>
      </c>
      <c r="AH481" s="422">
        <v>618377.41416000004</v>
      </c>
      <c r="AI481" s="422">
        <v>1495385.21416</v>
      </c>
      <c r="AJ481" s="422">
        <v>238418.39</v>
      </c>
      <c r="AK481" s="422">
        <v>1256966.8241600001</v>
      </c>
      <c r="AL481" s="422">
        <v>1471543.3741599999</v>
      </c>
      <c r="AM481" s="422">
        <v>44473.53</v>
      </c>
      <c r="AN481" s="422">
        <v>44473.53</v>
      </c>
      <c r="AO481" s="422">
        <v>46558.23</v>
      </c>
      <c r="AP481" s="422">
        <v>46558.23</v>
      </c>
      <c r="AQ481" s="422">
        <v>0</v>
      </c>
      <c r="AR481" s="422">
        <v>0</v>
      </c>
      <c r="AS481" s="422">
        <v>0</v>
      </c>
      <c r="AT481" s="422">
        <v>0</v>
      </c>
      <c r="AU481" s="422">
        <v>0</v>
      </c>
      <c r="AV481" s="422">
        <v>109099.14</v>
      </c>
      <c r="AW481" s="422">
        <v>45524.03</v>
      </c>
      <c r="AX481" s="422">
        <v>17183.82</v>
      </c>
      <c r="AY481" s="422">
        <v>353870.51</v>
      </c>
      <c r="AZ481" s="422">
        <v>3136851.24</v>
      </c>
      <c r="BA481" s="422">
        <v>85949.65</v>
      </c>
      <c r="BB481" s="422">
        <v>0</v>
      </c>
      <c r="BC481" s="422">
        <v>122197.28</v>
      </c>
    </row>
    <row r="482" spans="1:55">
      <c r="A482" s="425" t="s">
        <v>1665</v>
      </c>
      <c r="B482" s="425" t="s">
        <v>6489</v>
      </c>
      <c r="C482">
        <v>1978.04</v>
      </c>
      <c r="D482" s="422">
        <v>28158140.530000001</v>
      </c>
      <c r="E482" s="422">
        <v>22691098.640000001</v>
      </c>
      <c r="F482" s="423">
        <v>0.80584506692921198</v>
      </c>
      <c r="G482">
        <v>2</v>
      </c>
      <c r="H482" s="422">
        <v>144046.01</v>
      </c>
      <c r="I482" s="422">
        <v>9704161.7300000004</v>
      </c>
      <c r="J482" s="422">
        <v>9848207.7400000002</v>
      </c>
      <c r="K482" s="424">
        <v>0.9</v>
      </c>
      <c r="L482" s="422">
        <v>6421397</v>
      </c>
      <c r="M482" s="422">
        <v>1552709.77</v>
      </c>
      <c r="N482" s="422">
        <v>682086.36</v>
      </c>
      <c r="O482" s="422">
        <v>277165.03000000003</v>
      </c>
      <c r="P482" s="422">
        <v>220722.54</v>
      </c>
      <c r="Q482" s="422">
        <v>462526.81</v>
      </c>
      <c r="R482" s="422">
        <v>151720.79</v>
      </c>
      <c r="S482" s="422">
        <v>264445.34000000003</v>
      </c>
      <c r="T482" s="422">
        <v>306628.33</v>
      </c>
      <c r="U482" s="422">
        <v>190794.99</v>
      </c>
      <c r="V482" s="422">
        <v>449534.2</v>
      </c>
      <c r="W482" s="422">
        <v>389213.1</v>
      </c>
      <c r="X482" s="422">
        <v>317321.28000000003</v>
      </c>
      <c r="Y482" s="422">
        <v>11686265.539999999</v>
      </c>
      <c r="Z482" s="422">
        <v>176193.9</v>
      </c>
      <c r="AA482" s="422">
        <v>247255</v>
      </c>
      <c r="AB482" s="422">
        <v>674511.64</v>
      </c>
      <c r="AC482" s="422">
        <v>67253.36</v>
      </c>
      <c r="AD482" s="422">
        <v>564730.41</v>
      </c>
      <c r="AE482" s="422">
        <v>861574.01</v>
      </c>
      <c r="AF482" s="422">
        <v>3131237.32</v>
      </c>
      <c r="AG482" s="422">
        <v>2120458.88</v>
      </c>
      <c r="AH482" s="422">
        <v>5554585.3753199996</v>
      </c>
      <c r="AI482" s="422">
        <v>13397799.89532</v>
      </c>
      <c r="AJ482" s="422">
        <v>2124138.0299999998</v>
      </c>
      <c r="AK482" s="422">
        <v>11273661.865320001</v>
      </c>
      <c r="AL482" s="422">
        <v>13185386.08532</v>
      </c>
      <c r="AM482" s="422">
        <v>418329.19</v>
      </c>
      <c r="AN482" s="422">
        <v>418329.19</v>
      </c>
      <c r="AO482" s="422">
        <v>435701.67</v>
      </c>
      <c r="AP482" s="422">
        <v>435701.67</v>
      </c>
      <c r="AQ482" s="422">
        <v>8338.7800000000007</v>
      </c>
      <c r="AR482" s="422">
        <v>8338.7800000000007</v>
      </c>
      <c r="AS482" s="422">
        <v>8338.7800000000007</v>
      </c>
      <c r="AT482" s="422">
        <v>8338.7800000000007</v>
      </c>
      <c r="AU482" s="422">
        <v>10423.48</v>
      </c>
      <c r="AV482" s="422">
        <v>974248.39</v>
      </c>
      <c r="AW482" s="422">
        <v>406526.71999999997</v>
      </c>
      <c r="AX482" s="422">
        <v>153873.35</v>
      </c>
      <c r="AY482" s="422">
        <v>3286488.78</v>
      </c>
      <c r="AZ482" s="422">
        <v>28158140.530000001</v>
      </c>
      <c r="BA482" s="422">
        <v>1659063.02</v>
      </c>
      <c r="BB482" s="422">
        <v>6512.2</v>
      </c>
      <c r="BC482" s="422">
        <v>978458.41</v>
      </c>
    </row>
    <row r="483" spans="1:55">
      <c r="A483" s="425" t="s">
        <v>2465</v>
      </c>
      <c r="B483" s="425" t="s">
        <v>6490</v>
      </c>
      <c r="C483">
        <v>557.96</v>
      </c>
      <c r="D483" s="422">
        <v>8077030.7599999998</v>
      </c>
      <c r="E483" s="422">
        <v>6394320.2400000002</v>
      </c>
      <c r="F483" s="423">
        <v>0.79166718934223801</v>
      </c>
      <c r="G483">
        <v>2</v>
      </c>
      <c r="H483" s="422">
        <v>42010.41</v>
      </c>
      <c r="I483" s="422">
        <v>2896413.68</v>
      </c>
      <c r="J483" s="422">
        <v>2938424.09</v>
      </c>
      <c r="K483" s="424">
        <v>0.9</v>
      </c>
      <c r="L483" s="422">
        <v>1815639.62</v>
      </c>
      <c r="M483" s="422">
        <v>436844.6</v>
      </c>
      <c r="N483" s="422">
        <v>190983.87</v>
      </c>
      <c r="O483" s="422">
        <v>77238.62</v>
      </c>
      <c r="P483" s="422">
        <v>62139.19</v>
      </c>
      <c r="Q483" s="422">
        <v>130568.05</v>
      </c>
      <c r="R483" s="422">
        <v>42273.35</v>
      </c>
      <c r="S483" s="422">
        <v>73940.31</v>
      </c>
      <c r="T483" s="422">
        <v>85553.09</v>
      </c>
      <c r="U483" s="422">
        <v>53642.97</v>
      </c>
      <c r="V483" s="422">
        <v>125425.59</v>
      </c>
      <c r="W483" s="422">
        <v>108595.26</v>
      </c>
      <c r="X483" s="422">
        <v>88724.7</v>
      </c>
      <c r="Y483" s="422">
        <v>3291569.22</v>
      </c>
      <c r="Z483" s="422">
        <v>49871.7</v>
      </c>
      <c r="AA483" s="422">
        <v>69745</v>
      </c>
      <c r="AB483" s="422">
        <v>190264.36</v>
      </c>
      <c r="AC483" s="422">
        <v>18970.64</v>
      </c>
      <c r="AD483" s="422">
        <v>318595.15999999997</v>
      </c>
      <c r="AE483" s="422">
        <v>241333.89</v>
      </c>
      <c r="AF483" s="422">
        <v>883250.68</v>
      </c>
      <c r="AG483" s="422">
        <v>598133.12</v>
      </c>
      <c r="AH483" s="422">
        <v>1560974.4856799999</v>
      </c>
      <c r="AI483" s="422">
        <v>3931139.0356800002</v>
      </c>
      <c r="AJ483" s="422">
        <v>599170.92000000004</v>
      </c>
      <c r="AK483" s="422">
        <v>3331968.1156799998</v>
      </c>
      <c r="AL483" s="422">
        <v>3871221.9356800001</v>
      </c>
      <c r="AM483" s="422">
        <v>118132.83</v>
      </c>
      <c r="AN483" s="422">
        <v>118132.83</v>
      </c>
      <c r="AO483" s="422">
        <v>122997.12</v>
      </c>
      <c r="AP483" s="422">
        <v>122997.12</v>
      </c>
      <c r="AQ483" s="422">
        <v>0</v>
      </c>
      <c r="AR483" s="422">
        <v>0</v>
      </c>
      <c r="AS483" s="422">
        <v>0</v>
      </c>
      <c r="AT483" s="422">
        <v>0</v>
      </c>
      <c r="AU483" s="422">
        <v>0</v>
      </c>
      <c r="AV483" s="422">
        <v>274485.09999999998</v>
      </c>
      <c r="AW483" s="422">
        <v>114534.99</v>
      </c>
      <c r="AX483" s="422">
        <v>42959.56</v>
      </c>
      <c r="AY483" s="422">
        <v>914239.55</v>
      </c>
      <c r="AZ483" s="422">
        <v>8077030.7599999998</v>
      </c>
      <c r="BA483" s="422">
        <v>385979.8</v>
      </c>
      <c r="BB483" s="422">
        <v>22.81</v>
      </c>
      <c r="BC483" s="422">
        <v>235874.12</v>
      </c>
    </row>
    <row r="484" spans="1:55">
      <c r="A484" s="425" t="s">
        <v>2314</v>
      </c>
      <c r="B484" s="425" t="s">
        <v>6491</v>
      </c>
      <c r="C484">
        <v>348</v>
      </c>
      <c r="D484" s="422">
        <v>5359975.6500000004</v>
      </c>
      <c r="E484" s="422">
        <v>3984546.12</v>
      </c>
      <c r="F484" s="423">
        <v>0.74338884729821497</v>
      </c>
      <c r="G484">
        <v>1</v>
      </c>
      <c r="H484" s="422">
        <v>55998.8</v>
      </c>
      <c r="I484" s="422">
        <v>1414686.09</v>
      </c>
      <c r="J484" s="422">
        <v>1470684.89</v>
      </c>
      <c r="K484" s="424">
        <v>0.9</v>
      </c>
      <c r="L484" s="422">
        <v>1140351.6100000001</v>
      </c>
      <c r="M484" s="422">
        <v>380079.18</v>
      </c>
      <c r="N484" s="422">
        <v>132723.19</v>
      </c>
      <c r="O484" s="422">
        <v>44241.06</v>
      </c>
      <c r="P484" s="422">
        <v>37584.99</v>
      </c>
      <c r="Q484" s="422">
        <v>112394.84</v>
      </c>
      <c r="R484" s="422">
        <v>26638</v>
      </c>
      <c r="S484" s="422">
        <v>50453.38</v>
      </c>
      <c r="T484" s="422">
        <v>43912.2</v>
      </c>
      <c r="U484" s="422">
        <v>33635.589999999997</v>
      </c>
      <c r="V484" s="422">
        <v>64377.73</v>
      </c>
      <c r="W484" s="422">
        <v>55739.16</v>
      </c>
      <c r="X484" s="422">
        <v>60541.56</v>
      </c>
      <c r="Y484" s="422">
        <v>2182672.4900000002</v>
      </c>
      <c r="Z484" s="422">
        <v>31320</v>
      </c>
      <c r="AA484" s="422">
        <v>43500</v>
      </c>
      <c r="AB484" s="422">
        <v>118668</v>
      </c>
      <c r="AC484" s="422">
        <v>11832</v>
      </c>
      <c r="AD484" s="422">
        <v>198708</v>
      </c>
      <c r="AE484" s="422">
        <v>346260</v>
      </c>
      <c r="AF484" s="422">
        <v>550884</v>
      </c>
      <c r="AG484" s="422">
        <v>373056</v>
      </c>
      <c r="AH484" s="422">
        <v>1005466.485</v>
      </c>
      <c r="AI484" s="422">
        <v>2679694.4849999999</v>
      </c>
      <c r="AJ484" s="422">
        <v>373703.28</v>
      </c>
      <c r="AK484" s="422">
        <v>2305991.2050000001</v>
      </c>
      <c r="AL484" s="422">
        <v>2642324.1549999998</v>
      </c>
      <c r="AM484" s="422">
        <v>56981.71</v>
      </c>
      <c r="AN484" s="422">
        <v>56981.71</v>
      </c>
      <c r="AO484" s="422">
        <v>59761.31</v>
      </c>
      <c r="AP484" s="422">
        <v>59761.31</v>
      </c>
      <c r="AQ484" s="422">
        <v>6254.09</v>
      </c>
      <c r="AR484" s="422">
        <v>6254.09</v>
      </c>
      <c r="AS484" s="422">
        <v>6254.09</v>
      </c>
      <c r="AT484" s="422">
        <v>6254.09</v>
      </c>
      <c r="AU484" s="422">
        <v>7643.88</v>
      </c>
      <c r="AV484" s="422">
        <v>170945.15</v>
      </c>
      <c r="AW484" s="422">
        <v>71330.649999999994</v>
      </c>
      <c r="AX484" s="422">
        <v>26556.82</v>
      </c>
      <c r="AY484" s="422">
        <v>534978.9</v>
      </c>
      <c r="AZ484" s="422">
        <v>5359975.6500000004</v>
      </c>
      <c r="BA484" s="422">
        <v>157414.17000000001</v>
      </c>
      <c r="BB484" s="422">
        <v>1686.58</v>
      </c>
      <c r="BC484" s="422">
        <v>122443.8</v>
      </c>
    </row>
    <row r="485" spans="1:55">
      <c r="A485" s="425" t="s">
        <v>3385</v>
      </c>
      <c r="B485" s="425" t="s">
        <v>6492</v>
      </c>
      <c r="C485">
        <v>353.97</v>
      </c>
      <c r="D485" s="422">
        <v>4911000.3899999997</v>
      </c>
      <c r="E485" s="422">
        <v>4098170.39</v>
      </c>
      <c r="F485" s="423">
        <v>0.83448789748518004</v>
      </c>
      <c r="G485">
        <v>2</v>
      </c>
      <c r="H485" s="422">
        <v>13659.98</v>
      </c>
      <c r="I485" s="422">
        <v>1921886.78</v>
      </c>
      <c r="J485" s="422">
        <v>1935546.76</v>
      </c>
      <c r="K485" s="424">
        <v>0.9</v>
      </c>
      <c r="L485" s="422">
        <v>1118307.83</v>
      </c>
      <c r="M485" s="422">
        <v>272467.08</v>
      </c>
      <c r="N485" s="422">
        <v>121094.5</v>
      </c>
      <c r="O485" s="422">
        <v>48638.27</v>
      </c>
      <c r="P485" s="422">
        <v>36901.97</v>
      </c>
      <c r="Q485" s="422">
        <v>82289.95</v>
      </c>
      <c r="R485" s="422">
        <v>26638</v>
      </c>
      <c r="S485" s="422">
        <v>46973.84</v>
      </c>
      <c r="T485" s="422">
        <v>53754.59</v>
      </c>
      <c r="U485" s="422">
        <v>33635.589999999997</v>
      </c>
      <c r="V485" s="422">
        <v>78807.23</v>
      </c>
      <c r="W485" s="422">
        <v>68232.42</v>
      </c>
      <c r="X485" s="422">
        <v>56366.28</v>
      </c>
      <c r="Y485" s="422">
        <v>2044107.55</v>
      </c>
      <c r="Z485" s="422">
        <v>31857.3</v>
      </c>
      <c r="AA485" s="422">
        <v>44246.25</v>
      </c>
      <c r="AB485" s="422">
        <v>120703.77</v>
      </c>
      <c r="AC485" s="422">
        <v>12034.98</v>
      </c>
      <c r="AD485" s="422">
        <v>202116.87</v>
      </c>
      <c r="AE485" s="422">
        <v>158543.69</v>
      </c>
      <c r="AF485" s="422">
        <v>560334.51</v>
      </c>
      <c r="AG485" s="422">
        <v>379455.84</v>
      </c>
      <c r="AH485" s="422">
        <v>936229.85826000001</v>
      </c>
      <c r="AI485" s="422">
        <v>2445523.0682600001</v>
      </c>
      <c r="AJ485" s="422">
        <v>380114.22</v>
      </c>
      <c r="AK485" s="422">
        <v>2065408.8482600001</v>
      </c>
      <c r="AL485" s="422">
        <v>2407511.6382599999</v>
      </c>
      <c r="AM485" s="422">
        <v>45168.43</v>
      </c>
      <c r="AN485" s="422">
        <v>45168.43</v>
      </c>
      <c r="AO485" s="422">
        <v>47253.13</v>
      </c>
      <c r="AP485" s="422">
        <v>47253.13</v>
      </c>
      <c r="AQ485" s="422">
        <v>0</v>
      </c>
      <c r="AR485" s="422">
        <v>0</v>
      </c>
      <c r="AS485" s="422">
        <v>0</v>
      </c>
      <c r="AT485" s="422">
        <v>0</v>
      </c>
      <c r="AU485" s="422">
        <v>0</v>
      </c>
      <c r="AV485" s="422">
        <v>174419.64</v>
      </c>
      <c r="AW485" s="422">
        <v>72780.460000000006</v>
      </c>
      <c r="AX485" s="422">
        <v>27337.9</v>
      </c>
      <c r="AY485" s="422">
        <v>459381.12</v>
      </c>
      <c r="AZ485" s="422">
        <v>4911000.3899999997</v>
      </c>
      <c r="BA485" s="422">
        <v>134235.43</v>
      </c>
      <c r="BB485" s="422">
        <v>0</v>
      </c>
      <c r="BC485" s="422">
        <v>145771.63</v>
      </c>
    </row>
    <row r="486" spans="1:55">
      <c r="A486" s="425" t="s">
        <v>1707</v>
      </c>
      <c r="B486" s="425" t="s">
        <v>6493</v>
      </c>
      <c r="C486">
        <v>374.3</v>
      </c>
      <c r="D486" s="422">
        <v>5109956.13</v>
      </c>
      <c r="E486" s="422">
        <v>4270950.03</v>
      </c>
      <c r="F486" s="423">
        <v>0.83580952973856604</v>
      </c>
      <c r="G486">
        <v>2</v>
      </c>
      <c r="H486" s="422">
        <v>10210.52</v>
      </c>
      <c r="I486" s="422">
        <v>1240991.53</v>
      </c>
      <c r="J486" s="422">
        <v>1251202.05</v>
      </c>
      <c r="K486" s="424">
        <v>0.9</v>
      </c>
      <c r="L486" s="422">
        <v>1171733.01</v>
      </c>
      <c r="M486" s="422">
        <v>234346.59</v>
      </c>
      <c r="N486" s="422">
        <v>122508.34</v>
      </c>
      <c r="O486" s="422">
        <v>54009.05</v>
      </c>
      <c r="P486" s="422">
        <v>40281.94</v>
      </c>
      <c r="Q486" s="422">
        <v>73723.210000000006</v>
      </c>
      <c r="R486" s="422">
        <v>27796.17</v>
      </c>
      <c r="S486" s="422">
        <v>47843.73</v>
      </c>
      <c r="T486" s="422">
        <v>62082.77</v>
      </c>
      <c r="U486" s="422">
        <v>35665.32</v>
      </c>
      <c r="V486" s="422">
        <v>91016.8</v>
      </c>
      <c r="W486" s="422">
        <v>78803.64</v>
      </c>
      <c r="X486" s="422">
        <v>57410.1</v>
      </c>
      <c r="Y486" s="422">
        <v>2097220.67</v>
      </c>
      <c r="Z486" s="422">
        <v>33560.1</v>
      </c>
      <c r="AA486" s="422">
        <v>46787.5</v>
      </c>
      <c r="AB486" s="422">
        <v>127636.3</v>
      </c>
      <c r="AC486" s="422">
        <v>12726.2</v>
      </c>
      <c r="AD486" s="422">
        <v>213725.3</v>
      </c>
      <c r="AE486" s="422">
        <v>73412.570000000007</v>
      </c>
      <c r="AF486" s="422">
        <v>592516.9</v>
      </c>
      <c r="AG486" s="422">
        <v>401249.6</v>
      </c>
      <c r="AH486" s="422">
        <v>992501.37840000005</v>
      </c>
      <c r="AI486" s="422">
        <v>2494115.8484</v>
      </c>
      <c r="AJ486" s="422">
        <v>401945.79</v>
      </c>
      <c r="AK486" s="422">
        <v>2092170.0584</v>
      </c>
      <c r="AL486" s="422">
        <v>2453921.2683999999</v>
      </c>
      <c r="AM486" s="422">
        <v>57676.61</v>
      </c>
      <c r="AN486" s="422">
        <v>57676.61</v>
      </c>
      <c r="AO486" s="422">
        <v>60456.21</v>
      </c>
      <c r="AP486" s="422">
        <v>60456.21</v>
      </c>
      <c r="AQ486" s="422">
        <v>6254.09</v>
      </c>
      <c r="AR486" s="422">
        <v>6254.09</v>
      </c>
      <c r="AS486" s="422">
        <v>6254.09</v>
      </c>
      <c r="AT486" s="422">
        <v>6254.09</v>
      </c>
      <c r="AU486" s="422">
        <v>7643.88</v>
      </c>
      <c r="AV486" s="422">
        <v>184148.23</v>
      </c>
      <c r="AW486" s="422">
        <v>76839.929999999993</v>
      </c>
      <c r="AX486" s="422">
        <v>28900.07</v>
      </c>
      <c r="AY486" s="422">
        <v>558814.11</v>
      </c>
      <c r="AZ486" s="422">
        <v>5109956.13</v>
      </c>
      <c r="BA486" s="422">
        <v>197057.47</v>
      </c>
      <c r="BB486" s="422">
        <v>1144.57</v>
      </c>
      <c r="BC486" s="422">
        <v>143334.79</v>
      </c>
    </row>
    <row r="487" spans="1:55">
      <c r="A487" s="425" t="s">
        <v>2702</v>
      </c>
      <c r="B487" s="425" t="s">
        <v>6494</v>
      </c>
      <c r="C487">
        <v>217.5</v>
      </c>
      <c r="D487" s="422">
        <v>2919512.04</v>
      </c>
      <c r="E487" s="422">
        <v>3111277.25</v>
      </c>
      <c r="F487" s="423">
        <v>1.0656839935484601</v>
      </c>
      <c r="G487">
        <v>4</v>
      </c>
      <c r="H487" s="422">
        <v>195.61</v>
      </c>
      <c r="I487" s="422">
        <v>322943.68</v>
      </c>
      <c r="J487" s="422">
        <v>323139.28999999998</v>
      </c>
      <c r="K487" s="424">
        <v>0.9</v>
      </c>
      <c r="L487" s="422">
        <v>674289.26</v>
      </c>
      <c r="M487" s="422">
        <v>167496.54</v>
      </c>
      <c r="N487" s="422">
        <v>74432.160000000003</v>
      </c>
      <c r="O487" s="422">
        <v>28912.73</v>
      </c>
      <c r="P487" s="422">
        <v>22128.51</v>
      </c>
      <c r="Q487" s="422">
        <v>51382.45</v>
      </c>
      <c r="R487" s="422">
        <v>15635.34</v>
      </c>
      <c r="S487" s="422">
        <v>28706.23</v>
      </c>
      <c r="T487" s="422">
        <v>31798.49</v>
      </c>
      <c r="U487" s="422">
        <v>20587.3</v>
      </c>
      <c r="V487" s="422">
        <v>46618.36</v>
      </c>
      <c r="W487" s="422">
        <v>40362.839999999997</v>
      </c>
      <c r="X487" s="422">
        <v>34446.06</v>
      </c>
      <c r="Y487" s="422">
        <v>1236796.27</v>
      </c>
      <c r="Z487" s="422">
        <v>19530</v>
      </c>
      <c r="AA487" s="422">
        <v>27187.5</v>
      </c>
      <c r="AB487" s="422">
        <v>74167.5</v>
      </c>
      <c r="AC487" s="422">
        <v>7395</v>
      </c>
      <c r="AD487" s="422">
        <v>62096.25</v>
      </c>
      <c r="AE487" s="422">
        <v>103906</v>
      </c>
      <c r="AF487" s="422">
        <v>344302.5</v>
      </c>
      <c r="AG487" s="422">
        <v>233160</v>
      </c>
      <c r="AH487" s="422">
        <v>564800.83200000005</v>
      </c>
      <c r="AI487" s="422">
        <v>1436545.5819999999</v>
      </c>
      <c r="AJ487" s="422">
        <v>233564.55</v>
      </c>
      <c r="AK487" s="422">
        <v>1202981.0319999999</v>
      </c>
      <c r="AL487" s="422">
        <v>1413189.122</v>
      </c>
      <c r="AM487" s="422">
        <v>25016.36</v>
      </c>
      <c r="AN487" s="422">
        <v>25016.36</v>
      </c>
      <c r="AO487" s="422">
        <v>25711.26</v>
      </c>
      <c r="AP487" s="422">
        <v>25711.26</v>
      </c>
      <c r="AQ487" s="422">
        <v>0</v>
      </c>
      <c r="AR487" s="422">
        <v>0</v>
      </c>
      <c r="AS487" s="422">
        <v>0</v>
      </c>
      <c r="AT487" s="422">
        <v>0</v>
      </c>
      <c r="AU487" s="422">
        <v>0</v>
      </c>
      <c r="AV487" s="422">
        <v>107014.44</v>
      </c>
      <c r="AW487" s="422">
        <v>44654.14</v>
      </c>
      <c r="AX487" s="422">
        <v>16402.740000000002</v>
      </c>
      <c r="AY487" s="422">
        <v>269526.56</v>
      </c>
      <c r="AZ487" s="422">
        <v>2919512.04</v>
      </c>
      <c r="BA487" s="422">
        <v>116388.48</v>
      </c>
      <c r="BB487" s="422">
        <v>0</v>
      </c>
      <c r="BC487" s="422">
        <v>80043.33</v>
      </c>
    </row>
    <row r="488" spans="1:55">
      <c r="A488" s="425" t="s">
        <v>1894</v>
      </c>
      <c r="B488" s="425" t="s">
        <v>6495</v>
      </c>
      <c r="C488">
        <v>144.74</v>
      </c>
      <c r="D488" s="422">
        <v>1958673.77</v>
      </c>
      <c r="E488" s="422">
        <v>1931663.13</v>
      </c>
      <c r="F488" s="423">
        <v>0.98620973006648305</v>
      </c>
      <c r="G488">
        <v>3</v>
      </c>
      <c r="H488" s="422">
        <v>2564.34</v>
      </c>
      <c r="I488" s="422">
        <v>943471.32</v>
      </c>
      <c r="J488" s="422">
        <v>946035.66</v>
      </c>
      <c r="K488" s="424">
        <v>0.9</v>
      </c>
      <c r="L488" s="422">
        <v>460394.25</v>
      </c>
      <c r="M488" s="422">
        <v>92078.84</v>
      </c>
      <c r="N488" s="422">
        <v>46763.93</v>
      </c>
      <c r="O488" s="422">
        <v>20418.05</v>
      </c>
      <c r="P488" s="422">
        <v>15884.69</v>
      </c>
      <c r="Q488" s="422">
        <v>28515.58</v>
      </c>
      <c r="R488" s="422">
        <v>10423.56</v>
      </c>
      <c r="S488" s="422">
        <v>18267.599999999999</v>
      </c>
      <c r="T488" s="422">
        <v>23470.31</v>
      </c>
      <c r="U488" s="422">
        <v>13628.21</v>
      </c>
      <c r="V488" s="422">
        <v>34408.79</v>
      </c>
      <c r="W488" s="422">
        <v>29791.62</v>
      </c>
      <c r="X488" s="422">
        <v>21920.22</v>
      </c>
      <c r="Y488" s="422">
        <v>815965.65</v>
      </c>
      <c r="Z488" s="422">
        <v>12974.4</v>
      </c>
      <c r="AA488" s="422">
        <v>18092.5</v>
      </c>
      <c r="AB488" s="422">
        <v>49356.34</v>
      </c>
      <c r="AC488" s="422">
        <v>4921.16</v>
      </c>
      <c r="AD488" s="422">
        <v>41323.26</v>
      </c>
      <c r="AE488" s="422">
        <v>28870.720000000001</v>
      </c>
      <c r="AF488" s="422">
        <v>229123.42</v>
      </c>
      <c r="AG488" s="422">
        <v>155161.28</v>
      </c>
      <c r="AH488" s="422">
        <v>389599.12391999998</v>
      </c>
      <c r="AI488" s="422">
        <v>929422.20392</v>
      </c>
      <c r="AJ488" s="422">
        <v>155430.49</v>
      </c>
      <c r="AK488" s="422">
        <v>773991.71392000001</v>
      </c>
      <c r="AL488" s="422">
        <v>913879.15391999995</v>
      </c>
      <c r="AM488" s="422">
        <v>28490.85</v>
      </c>
      <c r="AN488" s="422">
        <v>28490.85</v>
      </c>
      <c r="AO488" s="422">
        <v>29880.65</v>
      </c>
      <c r="AP488" s="422">
        <v>29880.65</v>
      </c>
      <c r="AQ488" s="422">
        <v>0</v>
      </c>
      <c r="AR488" s="422">
        <v>0</v>
      </c>
      <c r="AS488" s="422">
        <v>0</v>
      </c>
      <c r="AT488" s="422">
        <v>0</v>
      </c>
      <c r="AU488" s="422">
        <v>694.89</v>
      </c>
      <c r="AV488" s="422">
        <v>70879.69</v>
      </c>
      <c r="AW488" s="422">
        <v>29576.12</v>
      </c>
      <c r="AX488" s="422">
        <v>10935.16</v>
      </c>
      <c r="AY488" s="422">
        <v>228828.86</v>
      </c>
      <c r="AZ488" s="422">
        <v>1958673.77</v>
      </c>
      <c r="BA488" s="422">
        <v>254139.83</v>
      </c>
      <c r="BB488" s="422">
        <v>1.02</v>
      </c>
      <c r="BC488" s="422">
        <v>72633.89</v>
      </c>
    </row>
    <row r="489" spans="1:55">
      <c r="A489" s="425" t="s">
        <v>2219</v>
      </c>
      <c r="B489" s="425" t="s">
        <v>6496</v>
      </c>
      <c r="C489">
        <v>540.04</v>
      </c>
      <c r="D489" s="422">
        <v>7666471.2999999998</v>
      </c>
      <c r="E489" s="422">
        <v>5504825.8099999996</v>
      </c>
      <c r="F489" s="423">
        <v>0.71803905533436196</v>
      </c>
      <c r="G489">
        <v>1</v>
      </c>
      <c r="H489" s="422">
        <v>145989.75</v>
      </c>
      <c r="I489" s="422">
        <v>2397768.7200000002</v>
      </c>
      <c r="J489" s="422">
        <v>2543758.4700000002</v>
      </c>
      <c r="K489" s="424">
        <v>0.9</v>
      </c>
      <c r="L489" s="422">
        <v>1733035.28</v>
      </c>
      <c r="M489" s="422">
        <v>423272.39</v>
      </c>
      <c r="N489" s="422">
        <v>185576.7</v>
      </c>
      <c r="O489" s="422">
        <v>74812.289999999994</v>
      </c>
      <c r="P489" s="422">
        <v>58124.56</v>
      </c>
      <c r="Q489" s="422">
        <v>127542.92</v>
      </c>
      <c r="R489" s="422">
        <v>40536.089999999997</v>
      </c>
      <c r="S489" s="422">
        <v>71910.570000000007</v>
      </c>
      <c r="T489" s="422">
        <v>82524.66</v>
      </c>
      <c r="U489" s="422">
        <v>51903.19</v>
      </c>
      <c r="V489" s="422">
        <v>120985.74</v>
      </c>
      <c r="W489" s="422">
        <v>104751.18</v>
      </c>
      <c r="X489" s="422">
        <v>86289.12</v>
      </c>
      <c r="Y489" s="422">
        <v>3161264.69</v>
      </c>
      <c r="Z489" s="422">
        <v>48558.6</v>
      </c>
      <c r="AA489" s="422">
        <v>67505</v>
      </c>
      <c r="AB489" s="422">
        <v>184153.64</v>
      </c>
      <c r="AC489" s="422">
        <v>18361.36</v>
      </c>
      <c r="AD489" s="422">
        <v>308362.84000000003</v>
      </c>
      <c r="AE489" s="422">
        <v>245710.84</v>
      </c>
      <c r="AF489" s="422">
        <v>854883.32</v>
      </c>
      <c r="AG489" s="422">
        <v>578922.88</v>
      </c>
      <c r="AH489" s="422">
        <v>1470453.90432</v>
      </c>
      <c r="AI489" s="422">
        <v>3776912.3843200002</v>
      </c>
      <c r="AJ489" s="422">
        <v>579927.35</v>
      </c>
      <c r="AK489" s="422">
        <v>3196985.0343200001</v>
      </c>
      <c r="AL489" s="422">
        <v>3718919.64432</v>
      </c>
      <c r="AM489" s="422">
        <v>88947.07</v>
      </c>
      <c r="AN489" s="422">
        <v>88947.07</v>
      </c>
      <c r="AO489" s="422">
        <v>92421.56</v>
      </c>
      <c r="AP489" s="422">
        <v>92421.56</v>
      </c>
      <c r="AQ489" s="422">
        <v>694.89</v>
      </c>
      <c r="AR489" s="422">
        <v>694.89</v>
      </c>
      <c r="AS489" s="422">
        <v>694.89</v>
      </c>
      <c r="AT489" s="422">
        <v>694.89</v>
      </c>
      <c r="AU489" s="422">
        <v>1389.79</v>
      </c>
      <c r="AV489" s="422">
        <v>266146.31</v>
      </c>
      <c r="AW489" s="422">
        <v>111055.44</v>
      </c>
      <c r="AX489" s="422">
        <v>42178.48</v>
      </c>
      <c r="AY489" s="422">
        <v>786286.84</v>
      </c>
      <c r="AZ489" s="422">
        <v>7666471.2999999998</v>
      </c>
      <c r="BA489" s="422">
        <v>286889.98</v>
      </c>
      <c r="BB489" s="422">
        <v>526.02</v>
      </c>
      <c r="BC489" s="422">
        <v>255780.71</v>
      </c>
    </row>
    <row r="490" spans="1:55">
      <c r="A490" s="425" t="s">
        <v>3185</v>
      </c>
      <c r="B490" s="425" t="s">
        <v>6497</v>
      </c>
      <c r="C490">
        <v>403.04</v>
      </c>
      <c r="D490" s="422">
        <v>5876135.1200000001</v>
      </c>
      <c r="E490" s="422">
        <v>6063125.5499999998</v>
      </c>
      <c r="F490" s="423">
        <v>1.0318220099063999</v>
      </c>
      <c r="G490">
        <v>4</v>
      </c>
      <c r="H490" s="422">
        <v>393.72</v>
      </c>
      <c r="I490" s="422">
        <v>2003834.24</v>
      </c>
      <c r="J490" s="422">
        <v>2004227.96</v>
      </c>
      <c r="K490" s="424">
        <v>0.9</v>
      </c>
      <c r="L490" s="422">
        <v>1343400.83</v>
      </c>
      <c r="M490" s="422">
        <v>324399.78999999998</v>
      </c>
      <c r="N490" s="422">
        <v>138081.32999999999</v>
      </c>
      <c r="O490" s="422">
        <v>55433</v>
      </c>
      <c r="P490" s="422">
        <v>46663.199999999997</v>
      </c>
      <c r="Q490" s="422">
        <v>93870.36</v>
      </c>
      <c r="R490" s="422">
        <v>30112.52</v>
      </c>
      <c r="S490" s="422">
        <v>53642.97</v>
      </c>
      <c r="T490" s="422">
        <v>61325.66</v>
      </c>
      <c r="U490" s="422">
        <v>38564.94</v>
      </c>
      <c r="V490" s="422">
        <v>89906.84</v>
      </c>
      <c r="W490" s="422">
        <v>77842.62</v>
      </c>
      <c r="X490" s="422">
        <v>64368.9</v>
      </c>
      <c r="Y490" s="422">
        <v>2417612.96</v>
      </c>
      <c r="Z490" s="422">
        <v>36131.4</v>
      </c>
      <c r="AA490" s="422">
        <v>50380</v>
      </c>
      <c r="AB490" s="422">
        <v>137436.64000000001</v>
      </c>
      <c r="AC490" s="422">
        <v>13703.36</v>
      </c>
      <c r="AD490" s="422">
        <v>115067.92</v>
      </c>
      <c r="AE490" s="422">
        <v>175910.78</v>
      </c>
      <c r="AF490" s="422">
        <v>638012.31999999995</v>
      </c>
      <c r="AG490" s="422">
        <v>432058.88</v>
      </c>
      <c r="AH490" s="422">
        <v>1165894.78932</v>
      </c>
      <c r="AI490" s="422">
        <v>2764596.0893199998</v>
      </c>
      <c r="AJ490" s="422">
        <v>432808.53</v>
      </c>
      <c r="AK490" s="422">
        <v>2331787.55932</v>
      </c>
      <c r="AL490" s="422">
        <v>2721315.2293199999</v>
      </c>
      <c r="AM490" s="422">
        <v>104234.85</v>
      </c>
      <c r="AN490" s="422">
        <v>104234.85</v>
      </c>
      <c r="AO490" s="422">
        <v>108404.24</v>
      </c>
      <c r="AP490" s="422">
        <v>108404.24</v>
      </c>
      <c r="AQ490" s="422">
        <v>0</v>
      </c>
      <c r="AR490" s="422">
        <v>0</v>
      </c>
      <c r="AS490" s="422">
        <v>0</v>
      </c>
      <c r="AT490" s="422">
        <v>0</v>
      </c>
      <c r="AU490" s="422">
        <v>0</v>
      </c>
      <c r="AV490" s="422">
        <v>198046.21</v>
      </c>
      <c r="AW490" s="422">
        <v>82639.17</v>
      </c>
      <c r="AX490" s="422">
        <v>31243.32</v>
      </c>
      <c r="AY490" s="422">
        <v>737206.88</v>
      </c>
      <c r="AZ490" s="422">
        <v>5876135.1200000001</v>
      </c>
      <c r="BA490" s="422">
        <v>457553.45</v>
      </c>
      <c r="BB490" s="422">
        <v>0</v>
      </c>
      <c r="BC490" s="422">
        <v>162720.75</v>
      </c>
    </row>
    <row r="491" spans="1:55">
      <c r="A491" s="425" t="s">
        <v>2410</v>
      </c>
      <c r="B491" s="425" t="s">
        <v>6498</v>
      </c>
      <c r="C491">
        <v>172.79</v>
      </c>
      <c r="D491" s="422">
        <v>2398602.0299999998</v>
      </c>
      <c r="E491" s="422">
        <v>2422405.25</v>
      </c>
      <c r="F491" s="423">
        <v>1.00992378881627</v>
      </c>
      <c r="G491">
        <v>4</v>
      </c>
      <c r="H491" s="422">
        <v>160.71</v>
      </c>
      <c r="I491" s="422">
        <v>520921.33</v>
      </c>
      <c r="J491" s="422">
        <v>521082.04</v>
      </c>
      <c r="K491" s="424">
        <v>0.9</v>
      </c>
      <c r="L491" s="422">
        <v>567753.71</v>
      </c>
      <c r="M491" s="422">
        <v>113550.74</v>
      </c>
      <c r="N491" s="422">
        <v>55984.99</v>
      </c>
      <c r="O491" s="422">
        <v>24369.93</v>
      </c>
      <c r="P491" s="422">
        <v>19722.97</v>
      </c>
      <c r="Q491" s="422">
        <v>33384.089999999997</v>
      </c>
      <c r="R491" s="422">
        <v>12739.91</v>
      </c>
      <c r="S491" s="422">
        <v>22037.11</v>
      </c>
      <c r="T491" s="422">
        <v>28012.95</v>
      </c>
      <c r="U491" s="422">
        <v>16527.830000000002</v>
      </c>
      <c r="V491" s="422">
        <v>41068.550000000003</v>
      </c>
      <c r="W491" s="422">
        <v>35557.74</v>
      </c>
      <c r="X491" s="422">
        <v>26443.439999999999</v>
      </c>
      <c r="Y491" s="422">
        <v>997153.96</v>
      </c>
      <c r="Z491" s="422">
        <v>15536.7</v>
      </c>
      <c r="AA491" s="422">
        <v>21598.75</v>
      </c>
      <c r="AB491" s="422">
        <v>58921.39</v>
      </c>
      <c r="AC491" s="422">
        <v>5874.86</v>
      </c>
      <c r="AD491" s="422">
        <v>49331.54</v>
      </c>
      <c r="AE491" s="422">
        <v>33789.43</v>
      </c>
      <c r="AF491" s="422">
        <v>273526.57</v>
      </c>
      <c r="AG491" s="422">
        <v>185230.88</v>
      </c>
      <c r="AH491" s="422">
        <v>480155.30082</v>
      </c>
      <c r="AI491" s="422">
        <v>1123965.4208200001</v>
      </c>
      <c r="AJ491" s="422">
        <v>185552.26</v>
      </c>
      <c r="AK491" s="422">
        <v>938413.16081999999</v>
      </c>
      <c r="AL491" s="422">
        <v>1105410.1908199999</v>
      </c>
      <c r="AM491" s="422">
        <v>39609.24</v>
      </c>
      <c r="AN491" s="422">
        <v>39609.24</v>
      </c>
      <c r="AO491" s="422">
        <v>41693.94</v>
      </c>
      <c r="AP491" s="422">
        <v>41693.94</v>
      </c>
      <c r="AQ491" s="422">
        <v>0</v>
      </c>
      <c r="AR491" s="422">
        <v>0</v>
      </c>
      <c r="AS491" s="422">
        <v>0</v>
      </c>
      <c r="AT491" s="422">
        <v>0</v>
      </c>
      <c r="AU491" s="422">
        <v>0</v>
      </c>
      <c r="AV491" s="422">
        <v>84777.67</v>
      </c>
      <c r="AW491" s="422">
        <v>35375.360000000001</v>
      </c>
      <c r="AX491" s="422">
        <v>13278.41</v>
      </c>
      <c r="AY491" s="422">
        <v>296037.8</v>
      </c>
      <c r="AZ491" s="422">
        <v>2398602.0299999998</v>
      </c>
      <c r="BA491" s="422">
        <v>79138.34</v>
      </c>
      <c r="BB491" s="422">
        <v>0</v>
      </c>
      <c r="BC491" s="422">
        <v>96911.34</v>
      </c>
    </row>
    <row r="492" spans="1:55">
      <c r="A492" s="425" t="s">
        <v>3418</v>
      </c>
      <c r="B492" s="425" t="s">
        <v>6499</v>
      </c>
      <c r="C492">
        <v>534.13</v>
      </c>
      <c r="D492" s="422">
        <v>7473218.8499999996</v>
      </c>
      <c r="E492" s="422">
        <v>8064297.9299999997</v>
      </c>
      <c r="F492" s="423">
        <v>1.0790929707618599</v>
      </c>
      <c r="G492">
        <v>4</v>
      </c>
      <c r="H492" s="422">
        <v>500.73</v>
      </c>
      <c r="I492" s="422">
        <v>1468876.36</v>
      </c>
      <c r="J492" s="422">
        <v>1469377.09</v>
      </c>
      <c r="K492" s="424">
        <v>0.9</v>
      </c>
      <c r="L492" s="422">
        <v>1714171.59</v>
      </c>
      <c r="M492" s="422">
        <v>415229.17</v>
      </c>
      <c r="N492" s="422">
        <v>183738.76</v>
      </c>
      <c r="O492" s="422">
        <v>73945.38</v>
      </c>
      <c r="P492" s="422">
        <v>58110.54</v>
      </c>
      <c r="Q492" s="422">
        <v>124890.94</v>
      </c>
      <c r="R492" s="422">
        <v>39957</v>
      </c>
      <c r="S492" s="422">
        <v>71040.69</v>
      </c>
      <c r="T492" s="422">
        <v>81767.55</v>
      </c>
      <c r="U492" s="422">
        <v>51323.27</v>
      </c>
      <c r="V492" s="422">
        <v>119875.78</v>
      </c>
      <c r="W492" s="422">
        <v>103790.16</v>
      </c>
      <c r="X492" s="422">
        <v>85245.3</v>
      </c>
      <c r="Y492" s="422">
        <v>3123086.13</v>
      </c>
      <c r="Z492" s="422">
        <v>47817</v>
      </c>
      <c r="AA492" s="422">
        <v>66766.25</v>
      </c>
      <c r="AB492" s="422">
        <v>182138.33</v>
      </c>
      <c r="AC492" s="422">
        <v>18160.419999999998</v>
      </c>
      <c r="AD492" s="422">
        <v>152494.10999999999</v>
      </c>
      <c r="AE492" s="422">
        <v>235605.54</v>
      </c>
      <c r="AF492" s="422">
        <v>845527.79</v>
      </c>
      <c r="AG492" s="422">
        <v>572587.36</v>
      </c>
      <c r="AH492" s="422">
        <v>1466898.08754</v>
      </c>
      <c r="AI492" s="422">
        <v>3587994.88754</v>
      </c>
      <c r="AJ492" s="422">
        <v>573580.84</v>
      </c>
      <c r="AK492" s="422">
        <v>3014414.0475400002</v>
      </c>
      <c r="AL492" s="422">
        <v>3530636.7975400002</v>
      </c>
      <c r="AM492" s="422">
        <v>99370.55</v>
      </c>
      <c r="AN492" s="422">
        <v>99370.55</v>
      </c>
      <c r="AO492" s="422">
        <v>103539.95</v>
      </c>
      <c r="AP492" s="422">
        <v>103539.95</v>
      </c>
      <c r="AQ492" s="422">
        <v>0</v>
      </c>
      <c r="AR492" s="422">
        <v>0</v>
      </c>
      <c r="AS492" s="422">
        <v>0</v>
      </c>
      <c r="AT492" s="422">
        <v>0</v>
      </c>
      <c r="AU492" s="422">
        <v>0</v>
      </c>
      <c r="AV492" s="422">
        <v>262671.82</v>
      </c>
      <c r="AW492" s="422">
        <v>109605.63</v>
      </c>
      <c r="AX492" s="422">
        <v>41397.39</v>
      </c>
      <c r="AY492" s="422">
        <v>819495.84</v>
      </c>
      <c r="AZ492" s="422">
        <v>7473218.8499999996</v>
      </c>
      <c r="BA492" s="422">
        <v>291865.38</v>
      </c>
      <c r="BB492" s="422">
        <v>0</v>
      </c>
      <c r="BC492" s="422">
        <v>233960.5</v>
      </c>
    </row>
    <row r="493" spans="1:55">
      <c r="A493" s="425" t="s">
        <v>1644</v>
      </c>
      <c r="B493" s="425" t="s">
        <v>6500</v>
      </c>
      <c r="C493">
        <v>542.45000000000005</v>
      </c>
      <c r="D493" s="422">
        <v>8023324.2400000002</v>
      </c>
      <c r="E493" s="422">
        <v>6706895.1399999997</v>
      </c>
      <c r="F493" s="423">
        <v>0.83592472887522296</v>
      </c>
      <c r="G493">
        <v>2</v>
      </c>
      <c r="H493" s="422">
        <v>23772.61</v>
      </c>
      <c r="I493" s="422">
        <v>3618137.74</v>
      </c>
      <c r="J493" s="422">
        <v>3641910.35</v>
      </c>
      <c r="K493" s="424">
        <v>0.9</v>
      </c>
      <c r="L493" s="422">
        <v>1795955.53</v>
      </c>
      <c r="M493" s="422">
        <v>437483.29</v>
      </c>
      <c r="N493" s="422">
        <v>186131.22</v>
      </c>
      <c r="O493" s="422">
        <v>74708.160000000003</v>
      </c>
      <c r="P493" s="422">
        <v>62170.3</v>
      </c>
      <c r="Q493" s="422">
        <v>126734.32</v>
      </c>
      <c r="R493" s="422">
        <v>41115.17</v>
      </c>
      <c r="S493" s="422">
        <v>72200.53</v>
      </c>
      <c r="T493" s="422">
        <v>82524.66</v>
      </c>
      <c r="U493" s="422">
        <v>51903.19</v>
      </c>
      <c r="V493" s="422">
        <v>120985.74</v>
      </c>
      <c r="W493" s="422">
        <v>104751.18</v>
      </c>
      <c r="X493" s="422">
        <v>86637.06</v>
      </c>
      <c r="Y493" s="422">
        <v>3243300.35</v>
      </c>
      <c r="Z493" s="422">
        <v>48505.5</v>
      </c>
      <c r="AA493" s="422">
        <v>67806.25</v>
      </c>
      <c r="AB493" s="422">
        <v>184975.45</v>
      </c>
      <c r="AC493" s="422">
        <v>18443.3</v>
      </c>
      <c r="AD493" s="422">
        <v>309738.95</v>
      </c>
      <c r="AE493" s="422">
        <v>242875.83</v>
      </c>
      <c r="AF493" s="422">
        <v>858698.35</v>
      </c>
      <c r="AG493" s="422">
        <v>581506.4</v>
      </c>
      <c r="AH493" s="422">
        <v>1557779.8160999999</v>
      </c>
      <c r="AI493" s="422">
        <v>3870329.8461000002</v>
      </c>
      <c r="AJ493" s="422">
        <v>582515.35</v>
      </c>
      <c r="AK493" s="422">
        <v>3287814.4961000001</v>
      </c>
      <c r="AL493" s="422">
        <v>3812078.3061000002</v>
      </c>
      <c r="AM493" s="422">
        <v>134115.5</v>
      </c>
      <c r="AN493" s="422">
        <v>134115.5</v>
      </c>
      <c r="AO493" s="422">
        <v>139674.69</v>
      </c>
      <c r="AP493" s="422">
        <v>139674.69</v>
      </c>
      <c r="AQ493" s="422">
        <v>0</v>
      </c>
      <c r="AR493" s="422">
        <v>0</v>
      </c>
      <c r="AS493" s="422">
        <v>0</v>
      </c>
      <c r="AT493" s="422">
        <v>0</v>
      </c>
      <c r="AU493" s="422">
        <v>0</v>
      </c>
      <c r="AV493" s="422">
        <v>266841.21000000002</v>
      </c>
      <c r="AW493" s="422">
        <v>111345.4</v>
      </c>
      <c r="AX493" s="422">
        <v>42178.48</v>
      </c>
      <c r="AY493" s="422">
        <v>967945.47</v>
      </c>
      <c r="AZ493" s="422">
        <v>8023324.2400000002</v>
      </c>
      <c r="BA493" s="422">
        <v>636841.94999999995</v>
      </c>
      <c r="BB493" s="422">
        <v>106.82</v>
      </c>
      <c r="BC493" s="422">
        <v>324250.37</v>
      </c>
    </row>
    <row r="494" spans="1:55">
      <c r="A494" s="425" t="s">
        <v>2533</v>
      </c>
      <c r="B494" s="425" t="s">
        <v>6501</v>
      </c>
      <c r="C494">
        <v>1875.78</v>
      </c>
      <c r="D494" s="422">
        <v>27083774.600000001</v>
      </c>
      <c r="E494" s="422">
        <v>18803516.670000002</v>
      </c>
      <c r="F494" s="423">
        <v>0.69427238070427599</v>
      </c>
      <c r="G494">
        <v>1</v>
      </c>
      <c r="H494" s="422">
        <v>745579.13</v>
      </c>
      <c r="I494" s="422">
        <v>7161443.7199999997</v>
      </c>
      <c r="J494" s="422">
        <v>7907022.8499999996</v>
      </c>
      <c r="K494" s="424">
        <v>0.9</v>
      </c>
      <c r="L494" s="422">
        <v>6035286.7999999998</v>
      </c>
      <c r="M494" s="422">
        <v>1472132.35</v>
      </c>
      <c r="N494" s="422">
        <v>647628.46</v>
      </c>
      <c r="O494" s="422">
        <v>261253.37</v>
      </c>
      <c r="P494" s="422">
        <v>206909.9</v>
      </c>
      <c r="Q494" s="422">
        <v>445026.16</v>
      </c>
      <c r="R494" s="422">
        <v>143613.57</v>
      </c>
      <c r="S494" s="422">
        <v>250817.13</v>
      </c>
      <c r="T494" s="422">
        <v>288457.76</v>
      </c>
      <c r="U494" s="422">
        <v>180646.32</v>
      </c>
      <c r="V494" s="422">
        <v>422895.14</v>
      </c>
      <c r="W494" s="422">
        <v>366148.62</v>
      </c>
      <c r="X494" s="422">
        <v>300968.09999999998</v>
      </c>
      <c r="Y494" s="422">
        <v>11021783.68</v>
      </c>
      <c r="Z494" s="422">
        <v>167320.79999999999</v>
      </c>
      <c r="AA494" s="422">
        <v>234472.5</v>
      </c>
      <c r="AB494" s="422">
        <v>639640.98</v>
      </c>
      <c r="AC494" s="422">
        <v>63776.52</v>
      </c>
      <c r="AD494" s="422">
        <v>1071070.3799999999</v>
      </c>
      <c r="AE494" s="422">
        <v>843961</v>
      </c>
      <c r="AF494" s="422">
        <v>2969359.74</v>
      </c>
      <c r="AG494" s="422">
        <v>2010836.16</v>
      </c>
      <c r="AH494" s="422">
        <v>5222687.9342400003</v>
      </c>
      <c r="AI494" s="422">
        <v>13223126.01424</v>
      </c>
      <c r="AJ494" s="422">
        <v>2014325.11</v>
      </c>
      <c r="AK494" s="422">
        <v>11208800.904239999</v>
      </c>
      <c r="AL494" s="422">
        <v>13021693.494240001</v>
      </c>
      <c r="AM494" s="422">
        <v>359262.78</v>
      </c>
      <c r="AN494" s="422">
        <v>359262.78</v>
      </c>
      <c r="AO494" s="422">
        <v>373855.66</v>
      </c>
      <c r="AP494" s="422">
        <v>373855.66</v>
      </c>
      <c r="AQ494" s="422">
        <v>22236.76</v>
      </c>
      <c r="AR494" s="422">
        <v>22236.76</v>
      </c>
      <c r="AS494" s="422">
        <v>22931.66</v>
      </c>
      <c r="AT494" s="422">
        <v>22931.66</v>
      </c>
      <c r="AU494" s="422">
        <v>27795.96</v>
      </c>
      <c r="AV494" s="422">
        <v>924215.67</v>
      </c>
      <c r="AW494" s="422">
        <v>385649.46</v>
      </c>
      <c r="AX494" s="422">
        <v>146062.51999999999</v>
      </c>
      <c r="AY494" s="422">
        <v>3040297.33</v>
      </c>
      <c r="AZ494" s="422">
        <v>27083774.600000001</v>
      </c>
      <c r="BA494" s="422">
        <v>985651.25</v>
      </c>
      <c r="BB494" s="422">
        <v>15227.94</v>
      </c>
      <c r="BC494" s="422">
        <v>848603.68</v>
      </c>
    </row>
    <row r="495" spans="1:55">
      <c r="A495" s="425" t="s">
        <v>3121</v>
      </c>
      <c r="B495" s="425" t="s">
        <v>6502</v>
      </c>
      <c r="C495">
        <v>844.04</v>
      </c>
      <c r="D495" s="422">
        <v>12235851.01</v>
      </c>
      <c r="E495" s="422">
        <v>11260764.199999999</v>
      </c>
      <c r="F495" s="423">
        <v>0.92030903210548298</v>
      </c>
      <c r="G495">
        <v>3</v>
      </c>
      <c r="H495" s="422">
        <v>16019.45</v>
      </c>
      <c r="I495" s="422">
        <v>3837590.03</v>
      </c>
      <c r="J495" s="422">
        <v>3853609.48</v>
      </c>
      <c r="K495" s="424">
        <v>0.9</v>
      </c>
      <c r="L495" s="422">
        <v>2704397.1</v>
      </c>
      <c r="M495" s="422">
        <v>667570.41</v>
      </c>
      <c r="N495" s="422">
        <v>292285.09999999998</v>
      </c>
      <c r="O495" s="422">
        <v>117626.87</v>
      </c>
      <c r="P495" s="422">
        <v>93244.87</v>
      </c>
      <c r="Q495" s="422">
        <v>202877.85</v>
      </c>
      <c r="R495" s="422">
        <v>64278.65</v>
      </c>
      <c r="S495" s="422">
        <v>113085.18</v>
      </c>
      <c r="T495" s="422">
        <v>129465.29</v>
      </c>
      <c r="U495" s="422">
        <v>81189.36</v>
      </c>
      <c r="V495" s="422">
        <v>189803.33</v>
      </c>
      <c r="W495" s="422">
        <v>164334.42000000001</v>
      </c>
      <c r="X495" s="422">
        <v>135696.6</v>
      </c>
      <c r="Y495" s="422">
        <v>4955855.03</v>
      </c>
      <c r="Z495" s="422">
        <v>75446.100000000006</v>
      </c>
      <c r="AA495" s="422">
        <v>105505</v>
      </c>
      <c r="AB495" s="422">
        <v>287817.64</v>
      </c>
      <c r="AC495" s="422">
        <v>28697.360000000001</v>
      </c>
      <c r="AD495" s="422">
        <v>481946.84</v>
      </c>
      <c r="AE495" s="422">
        <v>395230.59</v>
      </c>
      <c r="AF495" s="422">
        <v>1336115.32</v>
      </c>
      <c r="AG495" s="422">
        <v>904810.88</v>
      </c>
      <c r="AH495" s="422">
        <v>2358354.3013200001</v>
      </c>
      <c r="AI495" s="422">
        <v>5973924.0313200001</v>
      </c>
      <c r="AJ495" s="422">
        <v>906380.79</v>
      </c>
      <c r="AK495" s="422">
        <v>5067543.24132</v>
      </c>
      <c r="AL495" s="422">
        <v>5883285.95132</v>
      </c>
      <c r="AM495" s="422">
        <v>151487.98000000001</v>
      </c>
      <c r="AN495" s="422">
        <v>151487.98000000001</v>
      </c>
      <c r="AO495" s="422">
        <v>157742.07</v>
      </c>
      <c r="AP495" s="422">
        <v>157742.07</v>
      </c>
      <c r="AQ495" s="422">
        <v>22931.66</v>
      </c>
      <c r="AR495" s="422">
        <v>22931.66</v>
      </c>
      <c r="AS495" s="422">
        <v>24321.46</v>
      </c>
      <c r="AT495" s="422">
        <v>24321.46</v>
      </c>
      <c r="AU495" s="422">
        <v>29185.75</v>
      </c>
      <c r="AV495" s="422">
        <v>415549.6</v>
      </c>
      <c r="AW495" s="422">
        <v>173397.27</v>
      </c>
      <c r="AX495" s="422">
        <v>65610.97</v>
      </c>
      <c r="AY495" s="422">
        <v>1396709.93</v>
      </c>
      <c r="AZ495" s="422">
        <v>12235851.01</v>
      </c>
      <c r="BA495" s="422">
        <v>313725.76</v>
      </c>
      <c r="BB495" s="422">
        <v>2805.66</v>
      </c>
      <c r="BC495" s="422">
        <v>402645.75</v>
      </c>
    </row>
    <row r="496" spans="1:55">
      <c r="A496" s="425"/>
      <c r="B496" s="425" t="s">
        <v>6503</v>
      </c>
      <c r="C496">
        <v>8</v>
      </c>
      <c r="D496" s="422">
        <v>107793.04</v>
      </c>
      <c r="E496" s="422">
        <v>83006.11</v>
      </c>
      <c r="F496" s="423">
        <v>0.77005073796972401</v>
      </c>
      <c r="G496">
        <v>2</v>
      </c>
      <c r="H496" s="422">
        <v>903.39</v>
      </c>
      <c r="I496" s="422">
        <v>72226.81</v>
      </c>
      <c r="J496" s="422">
        <v>73130.2</v>
      </c>
      <c r="K496" s="424">
        <v>0.9</v>
      </c>
      <c r="L496" s="422">
        <v>24338.6</v>
      </c>
      <c r="M496" s="422">
        <v>7409.67</v>
      </c>
      <c r="N496" s="422">
        <v>2946.97</v>
      </c>
      <c r="O496" s="422">
        <v>762.77</v>
      </c>
      <c r="P496" s="422">
        <v>775.62</v>
      </c>
      <c r="Q496" s="422">
        <v>1617.19</v>
      </c>
      <c r="R496" s="422">
        <v>0</v>
      </c>
      <c r="S496" s="422">
        <v>869.88</v>
      </c>
      <c r="T496" s="422">
        <v>757.1</v>
      </c>
      <c r="U496" s="422">
        <v>579.91999999999996</v>
      </c>
      <c r="V496" s="422">
        <v>1109.96</v>
      </c>
      <c r="W496" s="422">
        <v>961.02</v>
      </c>
      <c r="X496" s="422">
        <v>1043.82</v>
      </c>
      <c r="Y496" s="422">
        <v>43172.52</v>
      </c>
      <c r="Z496" s="422">
        <v>720</v>
      </c>
      <c r="AA496" s="422">
        <v>1000</v>
      </c>
      <c r="AB496" s="422">
        <v>2728</v>
      </c>
      <c r="AC496" s="422">
        <v>272</v>
      </c>
      <c r="AD496" s="422">
        <v>2284</v>
      </c>
      <c r="AE496" s="422">
        <v>6548</v>
      </c>
      <c r="AF496" s="422">
        <v>12664</v>
      </c>
      <c r="AG496" s="422">
        <v>8576</v>
      </c>
      <c r="AH496" s="422">
        <v>20204.076000000001</v>
      </c>
      <c r="AI496" s="422">
        <v>54996.076000000001</v>
      </c>
      <c r="AJ496" s="422">
        <v>8590.8799999999992</v>
      </c>
      <c r="AK496" s="422">
        <v>46405.196000000004</v>
      </c>
      <c r="AL496" s="422">
        <v>54136.985999999997</v>
      </c>
      <c r="AM496" s="422">
        <v>1389.79</v>
      </c>
      <c r="AN496" s="422">
        <v>1389.79</v>
      </c>
      <c r="AO496" s="422">
        <v>1389.79</v>
      </c>
      <c r="AP496" s="422">
        <v>1389.79</v>
      </c>
      <c r="AQ496" s="422">
        <v>0</v>
      </c>
      <c r="AR496" s="422">
        <v>0</v>
      </c>
      <c r="AS496" s="422">
        <v>0</v>
      </c>
      <c r="AT496" s="422">
        <v>0</v>
      </c>
      <c r="AU496" s="422">
        <v>0</v>
      </c>
      <c r="AV496" s="422">
        <v>3474.49</v>
      </c>
      <c r="AW496" s="422">
        <v>1449.81</v>
      </c>
      <c r="AX496" s="422">
        <v>0</v>
      </c>
      <c r="AY496" s="422">
        <v>10483.459999999999</v>
      </c>
      <c r="AZ496" s="422">
        <v>107793.04</v>
      </c>
      <c r="BA496" s="422">
        <v>694.35</v>
      </c>
      <c r="BB496" s="422">
        <v>0</v>
      </c>
      <c r="BC496" s="422">
        <v>468.87</v>
      </c>
    </row>
    <row r="497" spans="1:55">
      <c r="A497" s="428"/>
      <c r="B497" s="426" t="s">
        <v>6504</v>
      </c>
      <c r="C497">
        <v>63</v>
      </c>
      <c r="D497" s="422">
        <v>833607.79</v>
      </c>
      <c r="E497" s="422">
        <v>331600.3</v>
      </c>
      <c r="F497" s="423">
        <v>0.39778934887352702</v>
      </c>
      <c r="G497">
        <v>1</v>
      </c>
      <c r="H497" s="422">
        <v>110855.62</v>
      </c>
      <c r="I497" s="422">
        <v>248239.53</v>
      </c>
      <c r="J497" s="422">
        <v>359095.15</v>
      </c>
      <c r="K497" s="424">
        <v>0.9</v>
      </c>
      <c r="L497" s="422">
        <v>183803.96</v>
      </c>
      <c r="M497" s="422">
        <v>41946.37</v>
      </c>
      <c r="N497" s="422">
        <v>21042.83</v>
      </c>
      <c r="O497" s="422">
        <v>8112.02</v>
      </c>
      <c r="P497" s="422">
        <v>6368.53</v>
      </c>
      <c r="Q497" s="422">
        <v>15057.91</v>
      </c>
      <c r="R497" s="422">
        <v>4053.6</v>
      </c>
      <c r="S497" s="422">
        <v>7828.97</v>
      </c>
      <c r="T497" s="422">
        <v>9085.2800000000007</v>
      </c>
      <c r="U497" s="422">
        <v>5799.24</v>
      </c>
      <c r="V497" s="422">
        <v>13319.53</v>
      </c>
      <c r="W497" s="422">
        <v>11532.24</v>
      </c>
      <c r="X497" s="422">
        <v>9394.3799999999992</v>
      </c>
      <c r="Y497" s="422">
        <v>337344.86</v>
      </c>
      <c r="Z497" s="422">
        <v>5670</v>
      </c>
      <c r="AA497" s="422">
        <v>7875</v>
      </c>
      <c r="AB497" s="422">
        <v>21483</v>
      </c>
      <c r="AC497" s="422">
        <v>2142</v>
      </c>
      <c r="AD497" s="422">
        <v>17986.5</v>
      </c>
      <c r="AE497" s="422">
        <v>24807</v>
      </c>
      <c r="AF497" s="422">
        <v>99729</v>
      </c>
      <c r="AG497" s="422">
        <v>67536</v>
      </c>
      <c r="AH497" s="422">
        <v>161915.98499999999</v>
      </c>
      <c r="AI497" s="422">
        <v>409144.48499999999</v>
      </c>
      <c r="AJ497" s="422">
        <v>67653.179999999993</v>
      </c>
      <c r="AK497" s="422">
        <v>341491.30499999999</v>
      </c>
      <c r="AL497" s="422">
        <v>402379.16499999998</v>
      </c>
      <c r="AM497" s="422">
        <v>11118.38</v>
      </c>
      <c r="AN497" s="422">
        <v>11118.38</v>
      </c>
      <c r="AO497" s="422">
        <v>11813.28</v>
      </c>
      <c r="AP497" s="422">
        <v>11813.28</v>
      </c>
      <c r="AQ497" s="422">
        <v>0</v>
      </c>
      <c r="AR497" s="422">
        <v>0</v>
      </c>
      <c r="AS497" s="422">
        <v>0</v>
      </c>
      <c r="AT497" s="422">
        <v>0</v>
      </c>
      <c r="AU497" s="422">
        <v>0</v>
      </c>
      <c r="AV497" s="422">
        <v>30575.55</v>
      </c>
      <c r="AW497" s="422">
        <v>12758.32</v>
      </c>
      <c r="AX497" s="422">
        <v>4686.49</v>
      </c>
      <c r="AY497" s="422">
        <v>93883.68</v>
      </c>
      <c r="AZ497" s="422">
        <v>833607.79</v>
      </c>
      <c r="BA497" s="422">
        <v>11052.3</v>
      </c>
      <c r="BB497" s="422">
        <v>0</v>
      </c>
      <c r="BC497" s="422">
        <v>8624.56</v>
      </c>
    </row>
    <row r="498" spans="1:55">
      <c r="A498" s="425" t="s">
        <v>2818</v>
      </c>
      <c r="B498" s="425" t="s">
        <v>6505</v>
      </c>
      <c r="C498">
        <v>72.25</v>
      </c>
      <c r="D498" s="422">
        <v>998163.51</v>
      </c>
      <c r="E498" s="422">
        <v>1684092.98</v>
      </c>
      <c r="F498" s="423">
        <v>1.68719149030002</v>
      </c>
      <c r="G498">
        <v>4</v>
      </c>
      <c r="H498" s="422">
        <v>66.88</v>
      </c>
      <c r="I498" s="422">
        <v>143621.84</v>
      </c>
      <c r="J498" s="422">
        <v>143688.72</v>
      </c>
      <c r="K498" s="424">
        <v>0.9</v>
      </c>
      <c r="L498" s="422">
        <v>235795.62</v>
      </c>
      <c r="M498" s="422">
        <v>47159.11</v>
      </c>
      <c r="N498" s="422">
        <v>23052.639999999999</v>
      </c>
      <c r="O498" s="422">
        <v>9879.7000000000007</v>
      </c>
      <c r="P498" s="422">
        <v>8239.23</v>
      </c>
      <c r="Q498" s="422">
        <v>12519.03</v>
      </c>
      <c r="R498" s="422">
        <v>5211.78</v>
      </c>
      <c r="S498" s="422">
        <v>8988.82</v>
      </c>
      <c r="T498" s="422">
        <v>11356.6</v>
      </c>
      <c r="U498" s="422">
        <v>6669.12</v>
      </c>
      <c r="V498" s="422">
        <v>16649.41</v>
      </c>
      <c r="W498" s="422">
        <v>14415.3</v>
      </c>
      <c r="X498" s="422">
        <v>10786.14</v>
      </c>
      <c r="Y498" s="422">
        <v>410722.5</v>
      </c>
      <c r="Z498" s="422">
        <v>6390</v>
      </c>
      <c r="AA498" s="422">
        <v>9031.25</v>
      </c>
      <c r="AB498" s="422">
        <v>24637.25</v>
      </c>
      <c r="AC498" s="422">
        <v>2456.5</v>
      </c>
      <c r="AD498" s="422">
        <v>20627.37</v>
      </c>
      <c r="AE498" s="422">
        <v>13103</v>
      </c>
      <c r="AF498" s="422">
        <v>114371.75</v>
      </c>
      <c r="AG498" s="422">
        <v>77452</v>
      </c>
      <c r="AH498" s="422">
        <v>199860.3855</v>
      </c>
      <c r="AI498" s="422">
        <v>467929.50550000003</v>
      </c>
      <c r="AJ498" s="422">
        <v>77586.38</v>
      </c>
      <c r="AK498" s="422">
        <v>390343.12550000002</v>
      </c>
      <c r="AL498" s="422">
        <v>460170.86550000001</v>
      </c>
      <c r="AM498" s="422">
        <v>17372.47</v>
      </c>
      <c r="AN498" s="422">
        <v>17372.47</v>
      </c>
      <c r="AO498" s="422">
        <v>18067.37</v>
      </c>
      <c r="AP498" s="422">
        <v>18067.37</v>
      </c>
      <c r="AQ498" s="422">
        <v>0</v>
      </c>
      <c r="AR498" s="422">
        <v>0</v>
      </c>
      <c r="AS498" s="422">
        <v>0</v>
      </c>
      <c r="AT498" s="422">
        <v>0</v>
      </c>
      <c r="AU498" s="422">
        <v>694.89</v>
      </c>
      <c r="AV498" s="422">
        <v>35439.839999999997</v>
      </c>
      <c r="AW498" s="422">
        <v>14788.06</v>
      </c>
      <c r="AX498" s="422">
        <v>5467.58</v>
      </c>
      <c r="AY498" s="422">
        <v>127270.05</v>
      </c>
      <c r="AZ498" s="422">
        <v>998163.51</v>
      </c>
      <c r="BA498" s="422">
        <v>60418.71</v>
      </c>
      <c r="BB498" s="422">
        <v>0.06</v>
      </c>
      <c r="BC498" s="422">
        <v>50589.5</v>
      </c>
    </row>
    <row r="499" spans="1:55">
      <c r="A499" s="425" t="s">
        <v>2551</v>
      </c>
      <c r="B499" s="425" t="s">
        <v>6506</v>
      </c>
      <c r="C499">
        <v>75.05</v>
      </c>
      <c r="D499" s="422">
        <v>1016424.89</v>
      </c>
      <c r="E499" s="422">
        <v>1065935.75</v>
      </c>
      <c r="F499" s="423">
        <v>1.0487107906222199</v>
      </c>
      <c r="G499">
        <v>4</v>
      </c>
      <c r="H499" s="422">
        <v>68.099999999999994</v>
      </c>
      <c r="I499" s="422">
        <v>165948.57</v>
      </c>
      <c r="J499" s="422">
        <v>166016.67000000001</v>
      </c>
      <c r="K499" s="424">
        <v>0.9</v>
      </c>
      <c r="L499" s="422">
        <v>241064.8</v>
      </c>
      <c r="M499" s="422">
        <v>48212.95</v>
      </c>
      <c r="N499" s="422">
        <v>24369.93</v>
      </c>
      <c r="O499" s="422">
        <v>10538.35</v>
      </c>
      <c r="P499" s="422">
        <v>8275.83</v>
      </c>
      <c r="Q499" s="422">
        <v>14605.54</v>
      </c>
      <c r="R499" s="422">
        <v>5211.78</v>
      </c>
      <c r="S499" s="422">
        <v>9278.7800000000007</v>
      </c>
      <c r="T499" s="422">
        <v>12113.71</v>
      </c>
      <c r="U499" s="422">
        <v>6959.08</v>
      </c>
      <c r="V499" s="422">
        <v>17759.37</v>
      </c>
      <c r="W499" s="422">
        <v>15376.32</v>
      </c>
      <c r="X499" s="422">
        <v>11134.08</v>
      </c>
      <c r="Y499" s="422">
        <v>424900.52</v>
      </c>
      <c r="Z499" s="422">
        <v>6732</v>
      </c>
      <c r="AA499" s="422">
        <v>9381.25</v>
      </c>
      <c r="AB499" s="422">
        <v>25592.05</v>
      </c>
      <c r="AC499" s="422">
        <v>2551.6999999999998</v>
      </c>
      <c r="AD499" s="422">
        <v>21426.77</v>
      </c>
      <c r="AE499" s="422">
        <v>15020.56</v>
      </c>
      <c r="AF499" s="422">
        <v>118804.15</v>
      </c>
      <c r="AG499" s="422">
        <v>80453.600000000006</v>
      </c>
      <c r="AH499" s="422">
        <v>202195.04490000001</v>
      </c>
      <c r="AI499" s="422">
        <v>482157.1249</v>
      </c>
      <c r="AJ499" s="422">
        <v>80593.19</v>
      </c>
      <c r="AK499" s="422">
        <v>401563.93489999999</v>
      </c>
      <c r="AL499" s="422">
        <v>474097.80489999999</v>
      </c>
      <c r="AM499" s="422">
        <v>14592.87</v>
      </c>
      <c r="AN499" s="422">
        <v>14592.87</v>
      </c>
      <c r="AO499" s="422">
        <v>15287.77</v>
      </c>
      <c r="AP499" s="422">
        <v>15287.77</v>
      </c>
      <c r="AQ499" s="422">
        <v>0</v>
      </c>
      <c r="AR499" s="422">
        <v>0</v>
      </c>
      <c r="AS499" s="422">
        <v>0</v>
      </c>
      <c r="AT499" s="422">
        <v>0</v>
      </c>
      <c r="AU499" s="422">
        <v>0</v>
      </c>
      <c r="AV499" s="422">
        <v>36829.64</v>
      </c>
      <c r="AW499" s="422">
        <v>15367.98</v>
      </c>
      <c r="AX499" s="422">
        <v>5467.58</v>
      </c>
      <c r="AY499" s="422">
        <v>117426.48</v>
      </c>
      <c r="AZ499" s="422">
        <v>1016424.89</v>
      </c>
      <c r="BA499" s="422">
        <v>29925.4</v>
      </c>
      <c r="BB499" s="422">
        <v>0</v>
      </c>
      <c r="BC499" s="422">
        <v>67347.88</v>
      </c>
    </row>
    <row r="500" spans="1:55">
      <c r="A500" s="425" t="s">
        <v>2420</v>
      </c>
      <c r="B500" s="425" t="s">
        <v>6507</v>
      </c>
      <c r="C500">
        <v>169.56</v>
      </c>
      <c r="D500" s="422">
        <v>2418533.9700000002</v>
      </c>
      <c r="E500" s="422">
        <v>1934225.61</v>
      </c>
      <c r="F500" s="423">
        <v>0.79975126832723398</v>
      </c>
      <c r="G500">
        <v>2</v>
      </c>
      <c r="H500" s="422">
        <v>7971.22</v>
      </c>
      <c r="I500" s="422">
        <v>524504.94999999995</v>
      </c>
      <c r="J500" s="422">
        <v>532476.17000000004</v>
      </c>
      <c r="K500" s="424">
        <v>0.9</v>
      </c>
      <c r="L500" s="422">
        <v>555898.06000000006</v>
      </c>
      <c r="M500" s="422">
        <v>111179.61</v>
      </c>
      <c r="N500" s="422">
        <v>55326.34</v>
      </c>
      <c r="O500" s="422">
        <v>23711.29</v>
      </c>
      <c r="P500" s="422">
        <v>19570.21</v>
      </c>
      <c r="Q500" s="422">
        <v>31993.09</v>
      </c>
      <c r="R500" s="422">
        <v>12739.91</v>
      </c>
      <c r="S500" s="422">
        <v>21457.18</v>
      </c>
      <c r="T500" s="422">
        <v>27255.85</v>
      </c>
      <c r="U500" s="422">
        <v>15947.91</v>
      </c>
      <c r="V500" s="422">
        <v>39958.589999999997</v>
      </c>
      <c r="W500" s="422">
        <v>34596.720000000001</v>
      </c>
      <c r="X500" s="422">
        <v>25747.56</v>
      </c>
      <c r="Y500" s="422">
        <v>975382.32</v>
      </c>
      <c r="Z500" s="422">
        <v>14998.5</v>
      </c>
      <c r="AA500" s="422">
        <v>21195</v>
      </c>
      <c r="AB500" s="422">
        <v>57819.96</v>
      </c>
      <c r="AC500" s="422">
        <v>5765.04</v>
      </c>
      <c r="AD500" s="422">
        <v>96818.76</v>
      </c>
      <c r="AE500" s="422">
        <v>31771.77</v>
      </c>
      <c r="AF500" s="422">
        <v>268413.48</v>
      </c>
      <c r="AG500" s="422">
        <v>181768.32000000001</v>
      </c>
      <c r="AH500" s="422">
        <v>475624.15847999998</v>
      </c>
      <c r="AI500" s="422">
        <v>1154174.9884800001</v>
      </c>
      <c r="AJ500" s="422">
        <v>182083.7</v>
      </c>
      <c r="AK500" s="422">
        <v>972091.28847999999</v>
      </c>
      <c r="AL500" s="422">
        <v>1135966.6184799999</v>
      </c>
      <c r="AM500" s="422">
        <v>43083.73</v>
      </c>
      <c r="AN500" s="422">
        <v>43083.73</v>
      </c>
      <c r="AO500" s="422">
        <v>45168.43</v>
      </c>
      <c r="AP500" s="422">
        <v>45168.43</v>
      </c>
      <c r="AQ500" s="422">
        <v>0</v>
      </c>
      <c r="AR500" s="422">
        <v>0</v>
      </c>
      <c r="AS500" s="422">
        <v>0</v>
      </c>
      <c r="AT500" s="422">
        <v>0</v>
      </c>
      <c r="AU500" s="422">
        <v>0</v>
      </c>
      <c r="AV500" s="422">
        <v>83387.88</v>
      </c>
      <c r="AW500" s="422">
        <v>34795.440000000002</v>
      </c>
      <c r="AX500" s="422">
        <v>12497.32</v>
      </c>
      <c r="AY500" s="422">
        <v>307184.96000000002</v>
      </c>
      <c r="AZ500" s="422">
        <v>2418533.9700000002</v>
      </c>
      <c r="BA500" s="422">
        <v>47360.14</v>
      </c>
      <c r="BB500" s="422">
        <v>2.73</v>
      </c>
      <c r="BC500" s="422">
        <v>62483.41</v>
      </c>
    </row>
    <row r="501" spans="1:55">
      <c r="A501" s="425" t="s">
        <v>1896</v>
      </c>
      <c r="B501" s="425" t="s">
        <v>6508</v>
      </c>
      <c r="C501">
        <v>47.05</v>
      </c>
      <c r="D501" s="422">
        <v>656505.61</v>
      </c>
      <c r="E501" s="422">
        <v>650343.81999999995</v>
      </c>
      <c r="F501" s="423">
        <v>0.99061426146838305</v>
      </c>
      <c r="G501">
        <v>3</v>
      </c>
      <c r="H501" s="422">
        <v>859.51</v>
      </c>
      <c r="I501" s="422">
        <v>382606.4</v>
      </c>
      <c r="J501" s="422">
        <v>383465.91</v>
      </c>
      <c r="K501" s="424">
        <v>0.9</v>
      </c>
      <c r="L501" s="422">
        <v>150830.16</v>
      </c>
      <c r="M501" s="422">
        <v>30166.02</v>
      </c>
      <c r="N501" s="422">
        <v>14490.23</v>
      </c>
      <c r="O501" s="422">
        <v>5927.82</v>
      </c>
      <c r="P501" s="422">
        <v>5263.69</v>
      </c>
      <c r="Q501" s="422">
        <v>9041.52</v>
      </c>
      <c r="R501" s="422">
        <v>2895.43</v>
      </c>
      <c r="S501" s="422">
        <v>5799.24</v>
      </c>
      <c r="T501" s="422">
        <v>6813.96</v>
      </c>
      <c r="U501" s="422">
        <v>4349.43</v>
      </c>
      <c r="V501" s="422">
        <v>9989.64</v>
      </c>
      <c r="W501" s="422">
        <v>8649.18</v>
      </c>
      <c r="X501" s="422">
        <v>6958.8</v>
      </c>
      <c r="Y501" s="422">
        <v>261175.12</v>
      </c>
      <c r="Z501" s="422">
        <v>4227.3</v>
      </c>
      <c r="AA501" s="422">
        <v>5881.25</v>
      </c>
      <c r="AB501" s="422">
        <v>16044.05</v>
      </c>
      <c r="AC501" s="422">
        <v>1599.7</v>
      </c>
      <c r="AD501" s="422">
        <v>26865.55</v>
      </c>
      <c r="AE501" s="422">
        <v>9882.17</v>
      </c>
      <c r="AF501" s="422">
        <v>74480.149999999994</v>
      </c>
      <c r="AG501" s="422">
        <v>50437.599999999999</v>
      </c>
      <c r="AH501" s="422">
        <v>128087.31690000001</v>
      </c>
      <c r="AI501" s="422">
        <v>317505.08689999999</v>
      </c>
      <c r="AJ501" s="422">
        <v>50525.11</v>
      </c>
      <c r="AK501" s="422">
        <v>266979.97690000001</v>
      </c>
      <c r="AL501" s="422">
        <v>312452.56689999998</v>
      </c>
      <c r="AM501" s="422">
        <v>11813.28</v>
      </c>
      <c r="AN501" s="422">
        <v>11813.28</v>
      </c>
      <c r="AO501" s="422">
        <v>11813.28</v>
      </c>
      <c r="AP501" s="422">
        <v>11813.28</v>
      </c>
      <c r="AQ501" s="422">
        <v>0</v>
      </c>
      <c r="AR501" s="422">
        <v>0</v>
      </c>
      <c r="AS501" s="422">
        <v>0</v>
      </c>
      <c r="AT501" s="422">
        <v>0</v>
      </c>
      <c r="AU501" s="422">
        <v>0</v>
      </c>
      <c r="AV501" s="422">
        <v>22931.66</v>
      </c>
      <c r="AW501" s="422">
        <v>9568.74</v>
      </c>
      <c r="AX501" s="422">
        <v>3124.33</v>
      </c>
      <c r="AY501" s="422">
        <v>82877.850000000006</v>
      </c>
      <c r="AZ501" s="422">
        <v>656505.61</v>
      </c>
      <c r="BA501" s="422">
        <v>29304.29</v>
      </c>
      <c r="BB501" s="422">
        <v>0</v>
      </c>
      <c r="BC501" s="422">
        <v>37560.980000000003</v>
      </c>
    </row>
    <row r="502" spans="1:55">
      <c r="A502" s="425" t="s">
        <v>3211</v>
      </c>
      <c r="B502" s="425" t="s">
        <v>6509</v>
      </c>
      <c r="C502">
        <v>573.5</v>
      </c>
      <c r="D502" s="422">
        <v>8647582.8699999992</v>
      </c>
      <c r="E502" s="422">
        <v>6217132.5199999996</v>
      </c>
      <c r="F502" s="423">
        <v>0.71894454363291904</v>
      </c>
      <c r="G502">
        <v>1</v>
      </c>
      <c r="H502" s="422">
        <v>181532.9</v>
      </c>
      <c r="I502" s="422">
        <v>4549671.8</v>
      </c>
      <c r="J502" s="422">
        <v>4731204.7</v>
      </c>
      <c r="K502" s="424">
        <v>0.9</v>
      </c>
      <c r="L502" s="422">
        <v>1890316.89</v>
      </c>
      <c r="M502" s="422">
        <v>378063.37</v>
      </c>
      <c r="N502" s="422">
        <v>188373.04</v>
      </c>
      <c r="O502" s="422">
        <v>83648.160000000003</v>
      </c>
      <c r="P502" s="422">
        <v>71105.3</v>
      </c>
      <c r="Q502" s="422">
        <v>112671.32</v>
      </c>
      <c r="R502" s="422">
        <v>44010.61</v>
      </c>
      <c r="S502" s="422">
        <v>73650.34</v>
      </c>
      <c r="T502" s="422">
        <v>96152.58</v>
      </c>
      <c r="U502" s="422">
        <v>55382.74</v>
      </c>
      <c r="V502" s="422">
        <v>140965.04</v>
      </c>
      <c r="W502" s="422">
        <v>122049.54</v>
      </c>
      <c r="X502" s="422">
        <v>88376.76</v>
      </c>
      <c r="Y502" s="422">
        <v>3344765.69</v>
      </c>
      <c r="Z502" s="422">
        <v>51255</v>
      </c>
      <c r="AA502" s="422">
        <v>71687.5</v>
      </c>
      <c r="AB502" s="422">
        <v>195563.5</v>
      </c>
      <c r="AC502" s="422">
        <v>19499</v>
      </c>
      <c r="AD502" s="422">
        <v>327468.5</v>
      </c>
      <c r="AE502" s="422">
        <v>110729.5</v>
      </c>
      <c r="AF502" s="422">
        <v>907850.5</v>
      </c>
      <c r="AG502" s="422">
        <v>614792</v>
      </c>
      <c r="AH502" s="422">
        <v>1723372.6950000001</v>
      </c>
      <c r="AI502" s="422">
        <v>4022218.1949999998</v>
      </c>
      <c r="AJ502" s="422">
        <v>615858.71</v>
      </c>
      <c r="AK502" s="422">
        <v>3406359.4849999999</v>
      </c>
      <c r="AL502" s="422">
        <v>3960632.3149999999</v>
      </c>
      <c r="AM502" s="422">
        <v>147318.57999999999</v>
      </c>
      <c r="AN502" s="422">
        <v>147318.57999999999</v>
      </c>
      <c r="AO502" s="422">
        <v>153572.67000000001</v>
      </c>
      <c r="AP502" s="422">
        <v>153572.67000000001</v>
      </c>
      <c r="AQ502" s="422">
        <v>55591.92</v>
      </c>
      <c r="AR502" s="422">
        <v>55591.92</v>
      </c>
      <c r="AS502" s="422">
        <v>57676.61</v>
      </c>
      <c r="AT502" s="422">
        <v>57676.61</v>
      </c>
      <c r="AU502" s="422">
        <v>69489.899999999994</v>
      </c>
      <c r="AV502" s="422">
        <v>282128.99</v>
      </c>
      <c r="AW502" s="422">
        <v>117724.57</v>
      </c>
      <c r="AX502" s="422">
        <v>44521.73</v>
      </c>
      <c r="AY502" s="422">
        <v>1342184.75</v>
      </c>
      <c r="AZ502" s="422">
        <v>8647582.8699999992</v>
      </c>
      <c r="BA502" s="422">
        <v>804659.73</v>
      </c>
      <c r="BB502" s="422">
        <v>71648.5</v>
      </c>
      <c r="BC502" s="422">
        <v>297831.83</v>
      </c>
    </row>
    <row r="503" spans="1:55">
      <c r="A503" s="425" t="s">
        <v>1922</v>
      </c>
      <c r="B503" s="425" t="s">
        <v>6510</v>
      </c>
      <c r="C503">
        <v>287.39</v>
      </c>
      <c r="D503" s="422">
        <v>4858832.76</v>
      </c>
      <c r="E503" s="422">
        <v>3816266.62</v>
      </c>
      <c r="F503" s="423">
        <v>0.78542868390473297</v>
      </c>
      <c r="G503">
        <v>2</v>
      </c>
      <c r="H503" s="422">
        <v>37043.06</v>
      </c>
      <c r="I503" s="422">
        <v>3374798.21</v>
      </c>
      <c r="J503" s="422">
        <v>3411841.27</v>
      </c>
      <c r="K503" s="424">
        <v>0.9</v>
      </c>
      <c r="L503" s="422">
        <v>961609.99</v>
      </c>
      <c r="M503" s="422">
        <v>234111.72</v>
      </c>
      <c r="N503" s="422">
        <v>98213.72</v>
      </c>
      <c r="O503" s="422">
        <v>39763.47</v>
      </c>
      <c r="P503" s="422">
        <v>39754.35</v>
      </c>
      <c r="Q503" s="422">
        <v>67362.06</v>
      </c>
      <c r="R503" s="422">
        <v>21426.21</v>
      </c>
      <c r="S503" s="422">
        <v>37985.019999999997</v>
      </c>
      <c r="T503" s="422">
        <v>43912.2</v>
      </c>
      <c r="U503" s="422">
        <v>27256.42</v>
      </c>
      <c r="V503" s="422">
        <v>64377.73</v>
      </c>
      <c r="W503" s="422">
        <v>55739.16</v>
      </c>
      <c r="X503" s="422">
        <v>45580.14</v>
      </c>
      <c r="Y503" s="422">
        <v>1737092.19</v>
      </c>
      <c r="Z503" s="422">
        <v>25655.4</v>
      </c>
      <c r="AA503" s="422">
        <v>35923.75</v>
      </c>
      <c r="AB503" s="422">
        <v>97999.99</v>
      </c>
      <c r="AC503" s="422">
        <v>9771.26</v>
      </c>
      <c r="AD503" s="422">
        <v>164099.69</v>
      </c>
      <c r="AE503" s="422">
        <v>129179.26</v>
      </c>
      <c r="AF503" s="422">
        <v>454938.37</v>
      </c>
      <c r="AG503" s="422">
        <v>308082.08</v>
      </c>
      <c r="AH503" s="422">
        <v>975511.30662000005</v>
      </c>
      <c r="AI503" s="422">
        <v>2201161.1066200002</v>
      </c>
      <c r="AJ503" s="422">
        <v>308616.62</v>
      </c>
      <c r="AK503" s="422">
        <v>1892544.4866200001</v>
      </c>
      <c r="AL503" s="422">
        <v>2170299.4366199998</v>
      </c>
      <c r="AM503" s="422">
        <v>77133.78</v>
      </c>
      <c r="AN503" s="422">
        <v>77133.78</v>
      </c>
      <c r="AO503" s="422">
        <v>79913.38</v>
      </c>
      <c r="AP503" s="422">
        <v>79913.38</v>
      </c>
      <c r="AQ503" s="422">
        <v>77828.679999999993</v>
      </c>
      <c r="AR503" s="422">
        <v>77828.679999999993</v>
      </c>
      <c r="AS503" s="422">
        <v>81303.179999999993</v>
      </c>
      <c r="AT503" s="422">
        <v>81303.179999999993</v>
      </c>
      <c r="AU503" s="422">
        <v>97285.86</v>
      </c>
      <c r="AV503" s="422">
        <v>141064.49</v>
      </c>
      <c r="AW503" s="422">
        <v>58862.28</v>
      </c>
      <c r="AX503" s="422">
        <v>21870.32</v>
      </c>
      <c r="AY503" s="422">
        <v>951440.99</v>
      </c>
      <c r="AZ503" s="422">
        <v>4858832.76</v>
      </c>
      <c r="BA503" s="422">
        <v>427521.59</v>
      </c>
      <c r="BB503" s="422">
        <v>114692.5</v>
      </c>
      <c r="BC503" s="422">
        <v>203955.46</v>
      </c>
    </row>
    <row r="504" spans="1:55">
      <c r="A504" s="425" t="s">
        <v>2952</v>
      </c>
      <c r="B504" s="425" t="s">
        <v>6511</v>
      </c>
      <c r="C504">
        <v>971.75</v>
      </c>
      <c r="D504" s="422">
        <v>13528391.82</v>
      </c>
      <c r="E504" s="422">
        <v>11045909.24</v>
      </c>
      <c r="F504" s="423">
        <v>0.81649832344965301</v>
      </c>
      <c r="G504">
        <v>2</v>
      </c>
      <c r="H504" s="422">
        <v>29522.12</v>
      </c>
      <c r="I504" s="422">
        <v>1978915.54</v>
      </c>
      <c r="J504" s="422">
        <v>2008437.66</v>
      </c>
      <c r="K504" s="424">
        <v>0.9</v>
      </c>
      <c r="L504" s="422">
        <v>3106837.89</v>
      </c>
      <c r="M504" s="422">
        <v>621367.56999999995</v>
      </c>
      <c r="N504" s="422">
        <v>319443.78999999998</v>
      </c>
      <c r="O504" s="422">
        <v>141609.1</v>
      </c>
      <c r="P504" s="422">
        <v>107727.84</v>
      </c>
      <c r="Q504" s="422">
        <v>187785.54</v>
      </c>
      <c r="R504" s="422">
        <v>74702.22</v>
      </c>
      <c r="S504" s="422">
        <v>124973.62</v>
      </c>
      <c r="T504" s="422">
        <v>162778</v>
      </c>
      <c r="U504" s="422">
        <v>93657.72</v>
      </c>
      <c r="V504" s="422">
        <v>238641.61</v>
      </c>
      <c r="W504" s="422">
        <v>206619.3</v>
      </c>
      <c r="X504" s="422">
        <v>149962.14000000001</v>
      </c>
      <c r="Y504" s="422">
        <v>5536106.3399999999</v>
      </c>
      <c r="Z504" s="422">
        <v>86625</v>
      </c>
      <c r="AA504" s="422">
        <v>121468.75</v>
      </c>
      <c r="AB504" s="422">
        <v>331366.75</v>
      </c>
      <c r="AC504" s="422">
        <v>33039.5</v>
      </c>
      <c r="AD504" s="422">
        <v>554869.25</v>
      </c>
      <c r="AE504" s="422">
        <v>184346.5</v>
      </c>
      <c r="AF504" s="422">
        <v>1538280.25</v>
      </c>
      <c r="AG504" s="422">
        <v>1041716</v>
      </c>
      <c r="AH504" s="422">
        <v>2643118.8585000001</v>
      </c>
      <c r="AI504" s="422">
        <v>6534830.8585000001</v>
      </c>
      <c r="AJ504" s="422">
        <v>1043523.45</v>
      </c>
      <c r="AK504" s="422">
        <v>5491307.4084999999</v>
      </c>
      <c r="AL504" s="422">
        <v>6430478.5085000005</v>
      </c>
      <c r="AM504" s="422">
        <v>189012.52</v>
      </c>
      <c r="AN504" s="422">
        <v>189012.52</v>
      </c>
      <c r="AO504" s="422">
        <v>196656.41</v>
      </c>
      <c r="AP504" s="422">
        <v>196656.41</v>
      </c>
      <c r="AQ504" s="422">
        <v>6948.99</v>
      </c>
      <c r="AR504" s="422">
        <v>6948.99</v>
      </c>
      <c r="AS504" s="422">
        <v>6948.99</v>
      </c>
      <c r="AT504" s="422">
        <v>6948.99</v>
      </c>
      <c r="AU504" s="422">
        <v>8338.7800000000007</v>
      </c>
      <c r="AV504" s="422">
        <v>478785.41</v>
      </c>
      <c r="AW504" s="422">
        <v>199783.81</v>
      </c>
      <c r="AX504" s="422">
        <v>75765.05</v>
      </c>
      <c r="AY504" s="422">
        <v>1561806.87</v>
      </c>
      <c r="AZ504" s="422">
        <v>13528391.82</v>
      </c>
      <c r="BA504" s="422">
        <v>558425.13</v>
      </c>
      <c r="BB504" s="422">
        <v>106.27</v>
      </c>
      <c r="BC504" s="422">
        <v>523910.5</v>
      </c>
    </row>
    <row r="505" spans="1:55">
      <c r="A505" s="425" t="s">
        <v>2412</v>
      </c>
      <c r="B505" s="425" t="s">
        <v>6512</v>
      </c>
      <c r="C505">
        <v>180.75</v>
      </c>
      <c r="D505" s="422">
        <v>2584003.37</v>
      </c>
      <c r="E505" s="422">
        <v>3373505.83</v>
      </c>
      <c r="F505" s="423">
        <v>1.3055346092679401</v>
      </c>
      <c r="G505">
        <v>4</v>
      </c>
      <c r="H505" s="422">
        <v>173.13</v>
      </c>
      <c r="I505" s="422">
        <v>569503.1</v>
      </c>
      <c r="J505" s="422">
        <v>569676.23</v>
      </c>
      <c r="K505" s="424">
        <v>0.9</v>
      </c>
      <c r="L505" s="422">
        <v>592125.18999999994</v>
      </c>
      <c r="M505" s="422">
        <v>146081.49</v>
      </c>
      <c r="N505" s="422">
        <v>62506.26</v>
      </c>
      <c r="O505" s="422">
        <v>24752.59</v>
      </c>
      <c r="P505" s="422">
        <v>20232.900000000001</v>
      </c>
      <c r="Q505" s="422">
        <v>41662.36</v>
      </c>
      <c r="R505" s="422">
        <v>13319</v>
      </c>
      <c r="S505" s="422">
        <v>24066.84</v>
      </c>
      <c r="T505" s="422">
        <v>27255.85</v>
      </c>
      <c r="U505" s="422">
        <v>17107.75</v>
      </c>
      <c r="V505" s="422">
        <v>39958.589999999997</v>
      </c>
      <c r="W505" s="422">
        <v>34596.720000000001</v>
      </c>
      <c r="X505" s="422">
        <v>28879.02</v>
      </c>
      <c r="Y505" s="422">
        <v>1072544.56</v>
      </c>
      <c r="Z505" s="422">
        <v>16155</v>
      </c>
      <c r="AA505" s="422">
        <v>22593.75</v>
      </c>
      <c r="AB505" s="422">
        <v>61635.75</v>
      </c>
      <c r="AC505" s="422">
        <v>6145.5</v>
      </c>
      <c r="AD505" s="422">
        <v>51604.12</v>
      </c>
      <c r="AE505" s="422">
        <v>83911.5</v>
      </c>
      <c r="AF505" s="422">
        <v>286127.25</v>
      </c>
      <c r="AG505" s="422">
        <v>193764</v>
      </c>
      <c r="AH505" s="422">
        <v>508983.4485</v>
      </c>
      <c r="AI505" s="422">
        <v>1230920.3185000001</v>
      </c>
      <c r="AJ505" s="422">
        <v>194100.19</v>
      </c>
      <c r="AK505" s="422">
        <v>1036820.1285</v>
      </c>
      <c r="AL505" s="422">
        <v>1211510.2985</v>
      </c>
      <c r="AM505" s="422">
        <v>38914.339999999997</v>
      </c>
      <c r="AN505" s="422">
        <v>38914.339999999997</v>
      </c>
      <c r="AO505" s="422">
        <v>40999.040000000001</v>
      </c>
      <c r="AP505" s="422">
        <v>40999.040000000001</v>
      </c>
      <c r="AQ505" s="422">
        <v>0</v>
      </c>
      <c r="AR505" s="422">
        <v>0</v>
      </c>
      <c r="AS505" s="422">
        <v>0</v>
      </c>
      <c r="AT505" s="422">
        <v>0</v>
      </c>
      <c r="AU505" s="422">
        <v>0</v>
      </c>
      <c r="AV505" s="422">
        <v>88947.07</v>
      </c>
      <c r="AW505" s="422">
        <v>37115.129999999997</v>
      </c>
      <c r="AX505" s="422">
        <v>14059.49</v>
      </c>
      <c r="AY505" s="422">
        <v>299948.45</v>
      </c>
      <c r="AZ505" s="422">
        <v>2584003.37</v>
      </c>
      <c r="BA505" s="422">
        <v>110532.91</v>
      </c>
      <c r="BB505" s="422">
        <v>0</v>
      </c>
      <c r="BC505" s="422">
        <v>138421.59</v>
      </c>
    </row>
    <row r="506" spans="1:55">
      <c r="A506" s="425" t="s">
        <v>1640</v>
      </c>
      <c r="B506" s="425" t="s">
        <v>6513</v>
      </c>
      <c r="C506">
        <v>850.55</v>
      </c>
      <c r="D506" s="422">
        <v>12006869.35</v>
      </c>
      <c r="E506" s="422">
        <v>14117822.83</v>
      </c>
      <c r="F506" s="423">
        <v>1.17581214706896</v>
      </c>
      <c r="G506">
        <v>4</v>
      </c>
      <c r="H506" s="422">
        <v>804.5</v>
      </c>
      <c r="I506" s="422">
        <v>3030715.88</v>
      </c>
      <c r="J506" s="422">
        <v>3031520.38</v>
      </c>
      <c r="K506" s="424">
        <v>0.9</v>
      </c>
      <c r="L506" s="422">
        <v>2735387.37</v>
      </c>
      <c r="M506" s="422">
        <v>673158.41</v>
      </c>
      <c r="N506" s="422">
        <v>294052.78000000003</v>
      </c>
      <c r="O506" s="422">
        <v>118181.39</v>
      </c>
      <c r="P506" s="422">
        <v>93220.18</v>
      </c>
      <c r="Q506" s="422">
        <v>202764.76</v>
      </c>
      <c r="R506" s="422">
        <v>64857.74</v>
      </c>
      <c r="S506" s="422">
        <v>113955.06</v>
      </c>
      <c r="T506" s="422">
        <v>130222.39999999999</v>
      </c>
      <c r="U506" s="422">
        <v>81769.279999999999</v>
      </c>
      <c r="V506" s="422">
        <v>190913.29</v>
      </c>
      <c r="W506" s="422">
        <v>165295.44</v>
      </c>
      <c r="X506" s="422">
        <v>136740.42000000001</v>
      </c>
      <c r="Y506" s="422">
        <v>5000518.5199999996</v>
      </c>
      <c r="Z506" s="422">
        <v>75732.3</v>
      </c>
      <c r="AA506" s="422">
        <v>106318.75</v>
      </c>
      <c r="AB506" s="422">
        <v>290037.55</v>
      </c>
      <c r="AC506" s="422">
        <v>28918.7</v>
      </c>
      <c r="AD506" s="422">
        <v>242832.02</v>
      </c>
      <c r="AE506" s="422">
        <v>391949.23</v>
      </c>
      <c r="AF506" s="422">
        <v>1346420.65</v>
      </c>
      <c r="AG506" s="422">
        <v>911789.6</v>
      </c>
      <c r="AH506" s="422">
        <v>2358255.4989</v>
      </c>
      <c r="AI506" s="422">
        <v>5752254.2988999998</v>
      </c>
      <c r="AJ506" s="422">
        <v>913371.62</v>
      </c>
      <c r="AK506" s="422">
        <v>4838882.6788999997</v>
      </c>
      <c r="AL506" s="422">
        <v>5660917.1288999999</v>
      </c>
      <c r="AM506" s="422">
        <v>163996.16</v>
      </c>
      <c r="AN506" s="422">
        <v>163996.16</v>
      </c>
      <c r="AO506" s="422">
        <v>170250.25</v>
      </c>
      <c r="AP506" s="422">
        <v>170250.25</v>
      </c>
      <c r="AQ506" s="422">
        <v>2779.59</v>
      </c>
      <c r="AR506" s="422">
        <v>2779.59</v>
      </c>
      <c r="AS506" s="422">
        <v>3474.49</v>
      </c>
      <c r="AT506" s="422">
        <v>3474.49</v>
      </c>
      <c r="AU506" s="422">
        <v>4169.3900000000003</v>
      </c>
      <c r="AV506" s="422">
        <v>419024.09</v>
      </c>
      <c r="AW506" s="422">
        <v>174847.08</v>
      </c>
      <c r="AX506" s="422">
        <v>66392.05</v>
      </c>
      <c r="AY506" s="422">
        <v>1345433.59</v>
      </c>
      <c r="AZ506" s="422">
        <v>12006869.35</v>
      </c>
      <c r="BA506" s="422">
        <v>433283.69</v>
      </c>
      <c r="BB506" s="422">
        <v>76.67</v>
      </c>
      <c r="BC506" s="422">
        <v>397728.74</v>
      </c>
    </row>
    <row r="507" spans="1:55">
      <c r="A507" s="425" t="s">
        <v>2954</v>
      </c>
      <c r="B507" s="425" t="s">
        <v>6514</v>
      </c>
      <c r="C507">
        <v>466.65</v>
      </c>
      <c r="D507" s="422">
        <v>7139491.1200000001</v>
      </c>
      <c r="E507" s="422">
        <v>5825999.7599999998</v>
      </c>
      <c r="F507" s="423">
        <v>0.81602451240250296</v>
      </c>
      <c r="G507">
        <v>2</v>
      </c>
      <c r="H507" s="422">
        <v>19045.3</v>
      </c>
      <c r="I507" s="422">
        <v>891102.22</v>
      </c>
      <c r="J507" s="422">
        <v>910147.52</v>
      </c>
      <c r="K507" s="424">
        <v>0.9</v>
      </c>
      <c r="L507" s="422">
        <v>1531656.21</v>
      </c>
      <c r="M507" s="422">
        <v>510501.01</v>
      </c>
      <c r="N507" s="422">
        <v>177727.04</v>
      </c>
      <c r="O507" s="422">
        <v>58733.82</v>
      </c>
      <c r="P507" s="422">
        <v>49900.36</v>
      </c>
      <c r="Q507" s="422">
        <v>150398.85</v>
      </c>
      <c r="R507" s="422">
        <v>35903.39</v>
      </c>
      <c r="S507" s="422">
        <v>67561.14</v>
      </c>
      <c r="T507" s="422">
        <v>58297.23</v>
      </c>
      <c r="U507" s="422">
        <v>44944.11</v>
      </c>
      <c r="V507" s="422">
        <v>85466.99</v>
      </c>
      <c r="W507" s="422">
        <v>73998.539999999994</v>
      </c>
      <c r="X507" s="422">
        <v>81070.02</v>
      </c>
      <c r="Y507" s="422">
        <v>2926158.71</v>
      </c>
      <c r="Z507" s="422">
        <v>41998.5</v>
      </c>
      <c r="AA507" s="422">
        <v>58331.25</v>
      </c>
      <c r="AB507" s="422">
        <v>159127.65</v>
      </c>
      <c r="AC507" s="422">
        <v>15866.1</v>
      </c>
      <c r="AD507" s="422">
        <v>266457.15000000002</v>
      </c>
      <c r="AE507" s="422">
        <v>464316.75</v>
      </c>
      <c r="AF507" s="422">
        <v>738706.95</v>
      </c>
      <c r="AG507" s="422">
        <v>500248.8</v>
      </c>
      <c r="AH507" s="422">
        <v>1336413.5937000001</v>
      </c>
      <c r="AI507" s="422">
        <v>3581466.7437</v>
      </c>
      <c r="AJ507" s="422">
        <v>501116.76</v>
      </c>
      <c r="AK507" s="422">
        <v>3080349.9837000002</v>
      </c>
      <c r="AL507" s="422">
        <v>3531355.0636999998</v>
      </c>
      <c r="AM507" s="422">
        <v>78523.58</v>
      </c>
      <c r="AN507" s="422">
        <v>78523.58</v>
      </c>
      <c r="AO507" s="422">
        <v>81998.080000000002</v>
      </c>
      <c r="AP507" s="422">
        <v>81998.080000000002</v>
      </c>
      <c r="AQ507" s="422">
        <v>0</v>
      </c>
      <c r="AR507" s="422">
        <v>0</v>
      </c>
      <c r="AS507" s="422">
        <v>0</v>
      </c>
      <c r="AT507" s="422">
        <v>0</v>
      </c>
      <c r="AU507" s="422">
        <v>0</v>
      </c>
      <c r="AV507" s="422">
        <v>229316.67</v>
      </c>
      <c r="AW507" s="422">
        <v>95687.46</v>
      </c>
      <c r="AX507" s="422">
        <v>35929.81</v>
      </c>
      <c r="AY507" s="422">
        <v>681977.26</v>
      </c>
      <c r="AZ507" s="422">
        <v>7139491.1200000001</v>
      </c>
      <c r="BA507" s="422">
        <v>146036.47</v>
      </c>
      <c r="BB507" s="422">
        <v>1.56</v>
      </c>
      <c r="BC507" s="422">
        <v>206419.35</v>
      </c>
    </row>
    <row r="508" spans="1:55">
      <c r="A508" s="425" t="s">
        <v>2217</v>
      </c>
      <c r="B508" s="425" t="s">
        <v>6515</v>
      </c>
      <c r="C508">
        <v>394.32</v>
      </c>
      <c r="D508" s="422">
        <v>6404498.7800000003</v>
      </c>
      <c r="E508" s="422">
        <v>4642599.51</v>
      </c>
      <c r="F508" s="423">
        <v>0.72489661868590405</v>
      </c>
      <c r="G508">
        <v>1</v>
      </c>
      <c r="H508" s="422">
        <v>119270.5</v>
      </c>
      <c r="I508" s="422">
        <v>2562506.63</v>
      </c>
      <c r="J508" s="422">
        <v>2681777.13</v>
      </c>
      <c r="K508" s="424">
        <v>0.9</v>
      </c>
      <c r="L508" s="422">
        <v>1327231.98</v>
      </c>
      <c r="M508" s="422">
        <v>442366.41</v>
      </c>
      <c r="N508" s="422">
        <v>150267.06</v>
      </c>
      <c r="O508" s="422">
        <v>49580.5</v>
      </c>
      <c r="P508" s="422">
        <v>46295.26</v>
      </c>
      <c r="Q508" s="422">
        <v>126949.57</v>
      </c>
      <c r="R508" s="422">
        <v>30112.52</v>
      </c>
      <c r="S508" s="422">
        <v>57122.51</v>
      </c>
      <c r="T508" s="422">
        <v>49211.95</v>
      </c>
      <c r="U508" s="422">
        <v>37985.019999999997</v>
      </c>
      <c r="V508" s="422">
        <v>72147.460000000006</v>
      </c>
      <c r="W508" s="422">
        <v>62466.3</v>
      </c>
      <c r="X508" s="422">
        <v>68544.179999999993</v>
      </c>
      <c r="Y508" s="422">
        <v>2520280.7200000002</v>
      </c>
      <c r="Z508" s="422">
        <v>35488.800000000003</v>
      </c>
      <c r="AA508" s="422">
        <v>49290</v>
      </c>
      <c r="AB508" s="422">
        <v>134463.12</v>
      </c>
      <c r="AC508" s="422">
        <v>13406.88</v>
      </c>
      <c r="AD508" s="422">
        <v>225156.72</v>
      </c>
      <c r="AE508" s="422">
        <v>392348.4</v>
      </c>
      <c r="AF508" s="422">
        <v>624208.56000000006</v>
      </c>
      <c r="AG508" s="422">
        <v>422711.03999999998</v>
      </c>
      <c r="AH508" s="422">
        <v>1221143.62056</v>
      </c>
      <c r="AI508" s="422">
        <v>3118217.1405600002</v>
      </c>
      <c r="AJ508" s="422">
        <v>423444.47</v>
      </c>
      <c r="AK508" s="422">
        <v>2694772.67056</v>
      </c>
      <c r="AL508" s="422">
        <v>3075872.69056</v>
      </c>
      <c r="AM508" s="422">
        <v>90336.87</v>
      </c>
      <c r="AN508" s="422">
        <v>90336.87</v>
      </c>
      <c r="AO508" s="422">
        <v>93811.36</v>
      </c>
      <c r="AP508" s="422">
        <v>93811.36</v>
      </c>
      <c r="AQ508" s="422">
        <v>25016.36</v>
      </c>
      <c r="AR508" s="422">
        <v>25016.36</v>
      </c>
      <c r="AS508" s="422">
        <v>26406.16</v>
      </c>
      <c r="AT508" s="422">
        <v>26406.16</v>
      </c>
      <c r="AU508" s="422">
        <v>31965.35</v>
      </c>
      <c r="AV508" s="422">
        <v>193876.82</v>
      </c>
      <c r="AW508" s="422">
        <v>80899.39</v>
      </c>
      <c r="AX508" s="422">
        <v>30462.23</v>
      </c>
      <c r="AY508" s="422">
        <v>808345.29</v>
      </c>
      <c r="AZ508" s="422">
        <v>6404498.7800000003</v>
      </c>
      <c r="BA508" s="422">
        <v>383152.39</v>
      </c>
      <c r="BB508" s="422">
        <v>13927.79</v>
      </c>
      <c r="BC508" s="422">
        <v>226806.18</v>
      </c>
    </row>
    <row r="509" spans="1:55">
      <c r="A509" s="425" t="s">
        <v>2820</v>
      </c>
      <c r="B509" s="425" t="s">
        <v>6516</v>
      </c>
      <c r="C509">
        <v>24.98</v>
      </c>
      <c r="D509" s="422">
        <v>372692.66</v>
      </c>
      <c r="E509" s="422">
        <v>1319179.17</v>
      </c>
      <c r="F509" s="423">
        <v>3.5395898862081201</v>
      </c>
      <c r="G509">
        <v>4</v>
      </c>
      <c r="H509" s="422">
        <v>24.97</v>
      </c>
      <c r="I509" s="422">
        <v>53368.83</v>
      </c>
      <c r="J509" s="422">
        <v>53393.8</v>
      </c>
      <c r="K509" s="424">
        <v>0.9</v>
      </c>
      <c r="L509" s="422">
        <v>82379.91</v>
      </c>
      <c r="M509" s="422">
        <v>27457.21</v>
      </c>
      <c r="N509" s="422">
        <v>9153.32</v>
      </c>
      <c r="O509" s="422">
        <v>3051.1</v>
      </c>
      <c r="P509" s="422">
        <v>2660.35</v>
      </c>
      <c r="Q509" s="422">
        <v>7277.36</v>
      </c>
      <c r="R509" s="422">
        <v>1737.26</v>
      </c>
      <c r="S509" s="422">
        <v>3479.54</v>
      </c>
      <c r="T509" s="422">
        <v>3028.42</v>
      </c>
      <c r="U509" s="422">
        <v>2319.69</v>
      </c>
      <c r="V509" s="422">
        <v>4439.84</v>
      </c>
      <c r="W509" s="422">
        <v>3844.08</v>
      </c>
      <c r="X509" s="422">
        <v>4175.28</v>
      </c>
      <c r="Y509" s="422">
        <v>155003.35999999999</v>
      </c>
      <c r="Z509" s="422">
        <v>2248.1999999999998</v>
      </c>
      <c r="AA509" s="422">
        <v>3122.5</v>
      </c>
      <c r="AB509" s="422">
        <v>8518.18</v>
      </c>
      <c r="AC509" s="422">
        <v>849.32</v>
      </c>
      <c r="AD509" s="422">
        <v>7131.79</v>
      </c>
      <c r="AE509" s="422">
        <v>24855.1</v>
      </c>
      <c r="AF509" s="422">
        <v>39543.339999999997</v>
      </c>
      <c r="AG509" s="422">
        <v>26778.560000000001</v>
      </c>
      <c r="AH509" s="422">
        <v>70952.586840000004</v>
      </c>
      <c r="AI509" s="422">
        <v>183999.57683999999</v>
      </c>
      <c r="AJ509" s="422">
        <v>26825.02</v>
      </c>
      <c r="AK509" s="422">
        <v>157174.55684</v>
      </c>
      <c r="AL509" s="422">
        <v>181317.06684000001</v>
      </c>
      <c r="AM509" s="422">
        <v>4169.3900000000003</v>
      </c>
      <c r="AN509" s="422">
        <v>4169.3900000000003</v>
      </c>
      <c r="AO509" s="422">
        <v>4864.29</v>
      </c>
      <c r="AP509" s="422">
        <v>4864.29</v>
      </c>
      <c r="AQ509" s="422">
        <v>0</v>
      </c>
      <c r="AR509" s="422">
        <v>0</v>
      </c>
      <c r="AS509" s="422">
        <v>0</v>
      </c>
      <c r="AT509" s="422">
        <v>0</v>
      </c>
      <c r="AU509" s="422">
        <v>0</v>
      </c>
      <c r="AV509" s="422">
        <v>11813.28</v>
      </c>
      <c r="AW509" s="422">
        <v>4929.3500000000004</v>
      </c>
      <c r="AX509" s="422">
        <v>1562.16</v>
      </c>
      <c r="AY509" s="422">
        <v>36372.15</v>
      </c>
      <c r="AZ509" s="422">
        <v>372692.66</v>
      </c>
      <c r="BA509" s="422">
        <v>13502.44</v>
      </c>
      <c r="BB509" s="422">
        <v>0</v>
      </c>
      <c r="BC509" s="422">
        <v>8198.81</v>
      </c>
    </row>
    <row r="510" spans="1:55">
      <c r="A510" s="425" t="s">
        <v>1832</v>
      </c>
      <c r="B510" s="425" t="s">
        <v>6517</v>
      </c>
      <c r="C510">
        <v>334.13</v>
      </c>
      <c r="D510" s="422">
        <v>4687624.07</v>
      </c>
      <c r="E510" s="422">
        <v>3589470.36</v>
      </c>
      <c r="F510" s="423">
        <v>0.76573340916393096</v>
      </c>
      <c r="G510">
        <v>2</v>
      </c>
      <c r="H510" s="422">
        <v>36225.53</v>
      </c>
      <c r="I510" s="422">
        <v>2464181.61</v>
      </c>
      <c r="J510" s="422">
        <v>2500407.14</v>
      </c>
      <c r="K510" s="424">
        <v>0.9</v>
      </c>
      <c r="L510" s="422">
        <v>1074911.8999999999</v>
      </c>
      <c r="M510" s="422">
        <v>214982.37</v>
      </c>
      <c r="N510" s="422">
        <v>109335.4</v>
      </c>
      <c r="O510" s="422">
        <v>48081.23</v>
      </c>
      <c r="P510" s="422">
        <v>37492.400000000001</v>
      </c>
      <c r="Q510" s="422">
        <v>64681.68</v>
      </c>
      <c r="R510" s="422">
        <v>24900.74</v>
      </c>
      <c r="S510" s="422">
        <v>42914.37</v>
      </c>
      <c r="T510" s="422">
        <v>55268.81</v>
      </c>
      <c r="U510" s="422">
        <v>31895.82</v>
      </c>
      <c r="V510" s="422">
        <v>81027.149999999994</v>
      </c>
      <c r="W510" s="422">
        <v>70154.460000000006</v>
      </c>
      <c r="X510" s="422">
        <v>51495.12</v>
      </c>
      <c r="Y510" s="422">
        <v>1907141.45</v>
      </c>
      <c r="Z510" s="422">
        <v>29936.7</v>
      </c>
      <c r="AA510" s="422">
        <v>41766.25</v>
      </c>
      <c r="AB510" s="422">
        <v>113938.33</v>
      </c>
      <c r="AC510" s="422">
        <v>11360.42</v>
      </c>
      <c r="AD510" s="422">
        <v>190788.23</v>
      </c>
      <c r="AE510" s="422">
        <v>64213.91</v>
      </c>
      <c r="AF510" s="422">
        <v>528927.79</v>
      </c>
      <c r="AG510" s="422">
        <v>358187.36</v>
      </c>
      <c r="AH510" s="422">
        <v>917455.38054000004</v>
      </c>
      <c r="AI510" s="422">
        <v>2256574.37054</v>
      </c>
      <c r="AJ510" s="422">
        <v>358808.84</v>
      </c>
      <c r="AK510" s="422">
        <v>1897765.5305399999</v>
      </c>
      <c r="AL510" s="422">
        <v>2220693.4805399999</v>
      </c>
      <c r="AM510" s="422">
        <v>66710.3</v>
      </c>
      <c r="AN510" s="422">
        <v>66710.3</v>
      </c>
      <c r="AO510" s="422">
        <v>69489.899999999994</v>
      </c>
      <c r="AP510" s="422">
        <v>69489.899999999994</v>
      </c>
      <c r="AQ510" s="422">
        <v>5559.19</v>
      </c>
      <c r="AR510" s="422">
        <v>5559.19</v>
      </c>
      <c r="AS510" s="422">
        <v>5559.19</v>
      </c>
      <c r="AT510" s="422">
        <v>5559.19</v>
      </c>
      <c r="AU510" s="422">
        <v>6948.99</v>
      </c>
      <c r="AV510" s="422">
        <v>163996.16</v>
      </c>
      <c r="AW510" s="422">
        <v>68431.03</v>
      </c>
      <c r="AX510" s="422">
        <v>25775.73</v>
      </c>
      <c r="AY510" s="422">
        <v>559789.06999999995</v>
      </c>
      <c r="AZ510" s="422">
        <v>4687624.07</v>
      </c>
      <c r="BA510" s="422">
        <v>258838.96</v>
      </c>
      <c r="BB510" s="422">
        <v>1343.8</v>
      </c>
      <c r="BC510" s="422">
        <v>167654.29999999999</v>
      </c>
    </row>
    <row r="511" spans="1:55">
      <c r="A511" s="425" t="s">
        <v>2837</v>
      </c>
      <c r="B511" s="425" t="s">
        <v>6518</v>
      </c>
      <c r="C511">
        <v>957.45</v>
      </c>
      <c r="D511" s="422">
        <v>12723258.48</v>
      </c>
      <c r="E511" s="422">
        <v>10252646.82</v>
      </c>
      <c r="F511" s="423">
        <v>0.80581926682668503</v>
      </c>
      <c r="G511">
        <v>2</v>
      </c>
      <c r="H511" s="422">
        <v>35841.26</v>
      </c>
      <c r="I511" s="422">
        <v>2376827.88</v>
      </c>
      <c r="J511" s="422">
        <v>2412669.14</v>
      </c>
      <c r="K511" s="424">
        <v>0.9</v>
      </c>
      <c r="L511" s="422">
        <v>2901153.1</v>
      </c>
      <c r="M511" s="422">
        <v>702244.42</v>
      </c>
      <c r="N511" s="422">
        <v>329377.59000000003</v>
      </c>
      <c r="O511" s="422">
        <v>133434.4</v>
      </c>
      <c r="P511" s="422">
        <v>93306.84</v>
      </c>
      <c r="Q511" s="422">
        <v>224551.51</v>
      </c>
      <c r="R511" s="422">
        <v>72385.87</v>
      </c>
      <c r="S511" s="422">
        <v>127873.24</v>
      </c>
      <c r="T511" s="422">
        <v>147635.85999999999</v>
      </c>
      <c r="U511" s="422">
        <v>92207.91</v>
      </c>
      <c r="V511" s="422">
        <v>216442.39</v>
      </c>
      <c r="W511" s="422">
        <v>187398.9</v>
      </c>
      <c r="X511" s="422">
        <v>153441.54</v>
      </c>
      <c r="Y511" s="422">
        <v>5381453.5700000003</v>
      </c>
      <c r="Z511" s="422">
        <v>85825.8</v>
      </c>
      <c r="AA511" s="422">
        <v>119681.25</v>
      </c>
      <c r="AB511" s="422">
        <v>326490.45</v>
      </c>
      <c r="AC511" s="422">
        <v>32553.3</v>
      </c>
      <c r="AD511" s="422">
        <v>546703.94999999995</v>
      </c>
      <c r="AE511" s="422">
        <v>420144.96</v>
      </c>
      <c r="AF511" s="422">
        <v>1515643.35</v>
      </c>
      <c r="AG511" s="422">
        <v>1026386.4</v>
      </c>
      <c r="AH511" s="422">
        <v>2396172.3591</v>
      </c>
      <c r="AI511" s="422">
        <v>6469601.8191</v>
      </c>
      <c r="AJ511" s="422">
        <v>1028167.25</v>
      </c>
      <c r="AK511" s="422">
        <v>5441434.5691</v>
      </c>
      <c r="AL511" s="422">
        <v>6366785.0891000004</v>
      </c>
      <c r="AM511" s="422">
        <v>56981.71</v>
      </c>
      <c r="AN511" s="422">
        <v>56981.71</v>
      </c>
      <c r="AO511" s="422">
        <v>59066.41</v>
      </c>
      <c r="AP511" s="422">
        <v>59066.41</v>
      </c>
      <c r="AQ511" s="422">
        <v>0</v>
      </c>
      <c r="AR511" s="422">
        <v>0</v>
      </c>
      <c r="AS511" s="422">
        <v>0</v>
      </c>
      <c r="AT511" s="422">
        <v>0</v>
      </c>
      <c r="AU511" s="422">
        <v>0</v>
      </c>
      <c r="AV511" s="422">
        <v>471836.42</v>
      </c>
      <c r="AW511" s="422">
        <v>196884.19</v>
      </c>
      <c r="AX511" s="422">
        <v>74202.880000000005</v>
      </c>
      <c r="AY511" s="422">
        <v>975019.73</v>
      </c>
      <c r="AZ511" s="422">
        <v>12723258.48</v>
      </c>
      <c r="BA511" s="422">
        <v>84254.24</v>
      </c>
      <c r="BB511" s="422">
        <v>0</v>
      </c>
      <c r="BC511" s="422">
        <v>272328.17</v>
      </c>
    </row>
    <row r="512" spans="1:55">
      <c r="A512" s="425" t="s">
        <v>2136</v>
      </c>
      <c r="B512" s="425" t="s">
        <v>6519</v>
      </c>
      <c r="C512">
        <v>422.63</v>
      </c>
      <c r="D512" s="422">
        <v>6034718.9299999997</v>
      </c>
      <c r="E512" s="422">
        <v>5494255.4000000004</v>
      </c>
      <c r="F512" s="423">
        <v>0.91044097724034301</v>
      </c>
      <c r="G512">
        <v>3</v>
      </c>
      <c r="H512" s="422">
        <v>7900.79</v>
      </c>
      <c r="I512" s="422">
        <v>1214447.44</v>
      </c>
      <c r="J512" s="422">
        <v>1222348.23</v>
      </c>
      <c r="K512" s="424">
        <v>0.9</v>
      </c>
      <c r="L512" s="422">
        <v>1386288.2</v>
      </c>
      <c r="M512" s="422">
        <v>337552.79</v>
      </c>
      <c r="N512" s="422">
        <v>145292.57999999999</v>
      </c>
      <c r="O512" s="422">
        <v>58275.85</v>
      </c>
      <c r="P512" s="422">
        <v>47409.85</v>
      </c>
      <c r="Q512" s="422">
        <v>97104.74</v>
      </c>
      <c r="R512" s="422">
        <v>31270.69</v>
      </c>
      <c r="S512" s="422">
        <v>56252.62</v>
      </c>
      <c r="T512" s="422">
        <v>64354.09</v>
      </c>
      <c r="U512" s="422">
        <v>40304.71</v>
      </c>
      <c r="V512" s="422">
        <v>94346.68</v>
      </c>
      <c r="W512" s="422">
        <v>81686.7</v>
      </c>
      <c r="X512" s="422">
        <v>67500.36</v>
      </c>
      <c r="Y512" s="422">
        <v>2507639.86</v>
      </c>
      <c r="Z512" s="422">
        <v>37602</v>
      </c>
      <c r="AA512" s="422">
        <v>52828.75</v>
      </c>
      <c r="AB512" s="422">
        <v>144116.82999999999</v>
      </c>
      <c r="AC512" s="422">
        <v>14369.42</v>
      </c>
      <c r="AD512" s="422">
        <v>120660.86</v>
      </c>
      <c r="AE512" s="422">
        <v>187873.54</v>
      </c>
      <c r="AF512" s="422">
        <v>669023.29</v>
      </c>
      <c r="AG512" s="422">
        <v>453059.36</v>
      </c>
      <c r="AH512" s="422">
        <v>1190405.1185399999</v>
      </c>
      <c r="AI512" s="422">
        <v>2869939.16854</v>
      </c>
      <c r="AJ512" s="422">
        <v>453845.45</v>
      </c>
      <c r="AK512" s="422">
        <v>2416093.7185399998</v>
      </c>
      <c r="AL512" s="422">
        <v>2824554.6185400002</v>
      </c>
      <c r="AM512" s="422">
        <v>91726.66</v>
      </c>
      <c r="AN512" s="422">
        <v>91726.66</v>
      </c>
      <c r="AO512" s="422">
        <v>95896.06</v>
      </c>
      <c r="AP512" s="422">
        <v>95896.06</v>
      </c>
      <c r="AQ512" s="422">
        <v>0</v>
      </c>
      <c r="AR512" s="422">
        <v>0</v>
      </c>
      <c r="AS512" s="422">
        <v>0</v>
      </c>
      <c r="AT512" s="422">
        <v>0</v>
      </c>
      <c r="AU512" s="422">
        <v>0</v>
      </c>
      <c r="AV512" s="422">
        <v>207774.8</v>
      </c>
      <c r="AW512" s="422">
        <v>86698.63</v>
      </c>
      <c r="AX512" s="422">
        <v>32805.480000000003</v>
      </c>
      <c r="AY512" s="422">
        <v>702524.35</v>
      </c>
      <c r="AZ512" s="422">
        <v>6034718.9299999997</v>
      </c>
      <c r="BA512" s="422">
        <v>232186.33</v>
      </c>
      <c r="BB512" s="422">
        <v>0</v>
      </c>
      <c r="BC512" s="422">
        <v>103436.94</v>
      </c>
    </row>
    <row r="513" spans="1:55">
      <c r="A513" s="425" t="s">
        <v>1431</v>
      </c>
      <c r="B513" s="425" t="s">
        <v>6520</v>
      </c>
      <c r="C513">
        <v>337.79</v>
      </c>
      <c r="D513" s="422">
        <v>4554613.3</v>
      </c>
      <c r="E513" s="422">
        <v>5399774.8099999996</v>
      </c>
      <c r="F513" s="423">
        <v>1.18556163922852</v>
      </c>
      <c r="G513">
        <v>4</v>
      </c>
      <c r="H513" s="422">
        <v>305.17</v>
      </c>
      <c r="I513" s="422">
        <v>511922.72</v>
      </c>
      <c r="J513" s="422">
        <v>512227.89</v>
      </c>
      <c r="K513" s="424">
        <v>0.9</v>
      </c>
      <c r="L513" s="422">
        <v>1052333.94</v>
      </c>
      <c r="M513" s="422">
        <v>255306.86</v>
      </c>
      <c r="N513" s="422">
        <v>116067.45</v>
      </c>
      <c r="O513" s="422">
        <v>46558.2</v>
      </c>
      <c r="P513" s="422">
        <v>34810.69</v>
      </c>
      <c r="Q513" s="422">
        <v>78360.06</v>
      </c>
      <c r="R513" s="422">
        <v>24900.74</v>
      </c>
      <c r="S513" s="422">
        <v>44654.14</v>
      </c>
      <c r="T513" s="422">
        <v>51483.27</v>
      </c>
      <c r="U513" s="422">
        <v>32185.78</v>
      </c>
      <c r="V513" s="422">
        <v>75477.34</v>
      </c>
      <c r="W513" s="422">
        <v>65349.36</v>
      </c>
      <c r="X513" s="422">
        <v>53582.76</v>
      </c>
      <c r="Y513" s="422">
        <v>1931070.59</v>
      </c>
      <c r="Z513" s="422">
        <v>30176.1</v>
      </c>
      <c r="AA513" s="422">
        <v>42223.75</v>
      </c>
      <c r="AB513" s="422">
        <v>115186.39</v>
      </c>
      <c r="AC513" s="422">
        <v>11484.86</v>
      </c>
      <c r="AD513" s="422">
        <v>96439.039999999994</v>
      </c>
      <c r="AE513" s="422">
        <v>148575.63</v>
      </c>
      <c r="AF513" s="422">
        <v>534721.56999999995</v>
      </c>
      <c r="AG513" s="422">
        <v>362110.88</v>
      </c>
      <c r="AH513" s="422">
        <v>885405.89081999997</v>
      </c>
      <c r="AI513" s="422">
        <v>2226324.1108200001</v>
      </c>
      <c r="AJ513" s="422">
        <v>362739.16</v>
      </c>
      <c r="AK513" s="422">
        <v>1863584.9508199999</v>
      </c>
      <c r="AL513" s="422">
        <v>2190050.1908200001</v>
      </c>
      <c r="AM513" s="422">
        <v>42388.83</v>
      </c>
      <c r="AN513" s="422">
        <v>42388.83</v>
      </c>
      <c r="AO513" s="422">
        <v>43778.63</v>
      </c>
      <c r="AP513" s="422">
        <v>43778.63</v>
      </c>
      <c r="AQ513" s="422">
        <v>0</v>
      </c>
      <c r="AR513" s="422">
        <v>0</v>
      </c>
      <c r="AS513" s="422">
        <v>0</v>
      </c>
      <c r="AT513" s="422">
        <v>0</v>
      </c>
      <c r="AU513" s="422">
        <v>0</v>
      </c>
      <c r="AV513" s="422">
        <v>166080.85999999999</v>
      </c>
      <c r="AW513" s="422">
        <v>69300.91</v>
      </c>
      <c r="AX513" s="422">
        <v>25775.73</v>
      </c>
      <c r="AY513" s="422">
        <v>433492.42</v>
      </c>
      <c r="AZ513" s="422">
        <v>4554613.3</v>
      </c>
      <c r="BA513" s="422">
        <v>65129.73</v>
      </c>
      <c r="BB513" s="422">
        <v>11</v>
      </c>
      <c r="BC513" s="422">
        <v>110447.54</v>
      </c>
    </row>
    <row r="514" spans="1:55">
      <c r="A514" s="425" t="s">
        <v>1443</v>
      </c>
      <c r="B514" s="425" t="s">
        <v>6521</v>
      </c>
      <c r="C514">
        <v>305.38</v>
      </c>
      <c r="D514" s="422">
        <v>4125871.33</v>
      </c>
      <c r="E514" s="422">
        <v>4151664.21</v>
      </c>
      <c r="F514" s="423">
        <v>1.0062514988803599</v>
      </c>
      <c r="G514">
        <v>4</v>
      </c>
      <c r="H514" s="422">
        <v>276.45</v>
      </c>
      <c r="I514" s="422">
        <v>866733.96</v>
      </c>
      <c r="J514" s="422">
        <v>867010.41</v>
      </c>
      <c r="K514" s="424">
        <v>0.9</v>
      </c>
      <c r="L514" s="422">
        <v>952563.33</v>
      </c>
      <c r="M514" s="422">
        <v>233115.81</v>
      </c>
      <c r="N514" s="422">
        <v>104558.06</v>
      </c>
      <c r="O514" s="422">
        <v>41843.54</v>
      </c>
      <c r="P514" s="422">
        <v>31472.59</v>
      </c>
      <c r="Q514" s="422">
        <v>71874.36</v>
      </c>
      <c r="R514" s="422">
        <v>23163.48</v>
      </c>
      <c r="S514" s="422">
        <v>40594.68</v>
      </c>
      <c r="T514" s="422">
        <v>46183.519999999997</v>
      </c>
      <c r="U514" s="422">
        <v>29286.16</v>
      </c>
      <c r="V514" s="422">
        <v>67707.62</v>
      </c>
      <c r="W514" s="422">
        <v>58622.22</v>
      </c>
      <c r="X514" s="422">
        <v>48711.6</v>
      </c>
      <c r="Y514" s="422">
        <v>1749696.97</v>
      </c>
      <c r="Z514" s="422">
        <v>27222.3</v>
      </c>
      <c r="AA514" s="422">
        <v>38172.5</v>
      </c>
      <c r="AB514" s="422">
        <v>104134.58</v>
      </c>
      <c r="AC514" s="422">
        <v>10382.92</v>
      </c>
      <c r="AD514" s="422">
        <v>87185.98</v>
      </c>
      <c r="AE514" s="422">
        <v>138463.69</v>
      </c>
      <c r="AF514" s="422">
        <v>483416.54</v>
      </c>
      <c r="AG514" s="422">
        <v>327367.36</v>
      </c>
      <c r="AH514" s="422">
        <v>801497.06004000001</v>
      </c>
      <c r="AI514" s="422">
        <v>2017842.93004</v>
      </c>
      <c r="AJ514" s="422">
        <v>327935.35999999999</v>
      </c>
      <c r="AK514" s="422">
        <v>1689907.5700399999</v>
      </c>
      <c r="AL514" s="422">
        <v>1985049.39004</v>
      </c>
      <c r="AM514" s="422">
        <v>37524.54</v>
      </c>
      <c r="AN514" s="422">
        <v>37524.54</v>
      </c>
      <c r="AO514" s="422">
        <v>39609.24</v>
      </c>
      <c r="AP514" s="422">
        <v>39609.24</v>
      </c>
      <c r="AQ514" s="422">
        <v>0</v>
      </c>
      <c r="AR514" s="422">
        <v>0</v>
      </c>
      <c r="AS514" s="422">
        <v>0</v>
      </c>
      <c r="AT514" s="422">
        <v>0</v>
      </c>
      <c r="AU514" s="422">
        <v>694.89</v>
      </c>
      <c r="AV514" s="422">
        <v>150098.18</v>
      </c>
      <c r="AW514" s="422">
        <v>62631.79</v>
      </c>
      <c r="AX514" s="422">
        <v>23432.49</v>
      </c>
      <c r="AY514" s="422">
        <v>391124.91</v>
      </c>
      <c r="AZ514" s="422">
        <v>4125871.33</v>
      </c>
      <c r="BA514" s="422">
        <v>60827.72</v>
      </c>
      <c r="BB514" s="422">
        <v>4.42</v>
      </c>
      <c r="BC514" s="422">
        <v>84002.96</v>
      </c>
    </row>
    <row r="515" spans="1:55">
      <c r="A515" s="425" t="s">
        <v>1663</v>
      </c>
      <c r="B515" s="425" t="s">
        <v>6522</v>
      </c>
      <c r="C515">
        <v>424.95</v>
      </c>
      <c r="D515" s="422">
        <v>5930476.1900000004</v>
      </c>
      <c r="E515" s="422">
        <v>4408770.53</v>
      </c>
      <c r="F515" s="423">
        <v>0.74340919493683999</v>
      </c>
      <c r="G515">
        <v>1</v>
      </c>
      <c r="H515" s="422">
        <v>58543.8</v>
      </c>
      <c r="I515" s="422">
        <v>1446395.79</v>
      </c>
      <c r="J515" s="422">
        <v>1504939.59</v>
      </c>
      <c r="K515" s="424">
        <v>0.9</v>
      </c>
      <c r="L515" s="422">
        <v>1339724.94</v>
      </c>
      <c r="M515" s="422">
        <v>322647.84000000003</v>
      </c>
      <c r="N515" s="422">
        <v>146193.35</v>
      </c>
      <c r="O515" s="422">
        <v>59489.01</v>
      </c>
      <c r="P515" s="422">
        <v>44735.66</v>
      </c>
      <c r="Q515" s="422">
        <v>98851.96</v>
      </c>
      <c r="R515" s="422">
        <v>31270.69</v>
      </c>
      <c r="S515" s="422">
        <v>56542.59</v>
      </c>
      <c r="T515" s="422">
        <v>65868.3</v>
      </c>
      <c r="U515" s="422">
        <v>40594.68</v>
      </c>
      <c r="V515" s="422">
        <v>96566.6</v>
      </c>
      <c r="W515" s="422">
        <v>83608.740000000005</v>
      </c>
      <c r="X515" s="422">
        <v>67848.3</v>
      </c>
      <c r="Y515" s="422">
        <v>2453942.66</v>
      </c>
      <c r="Z515" s="422">
        <v>38013.300000000003</v>
      </c>
      <c r="AA515" s="422">
        <v>53118.75</v>
      </c>
      <c r="AB515" s="422">
        <v>144907.95000000001</v>
      </c>
      <c r="AC515" s="422">
        <v>14448.3</v>
      </c>
      <c r="AD515" s="422">
        <v>242646.45</v>
      </c>
      <c r="AE515" s="422">
        <v>183637.73</v>
      </c>
      <c r="AF515" s="422">
        <v>672695.85</v>
      </c>
      <c r="AG515" s="422">
        <v>455546.4</v>
      </c>
      <c r="AH515" s="422">
        <v>1134265.6521000001</v>
      </c>
      <c r="AI515" s="422">
        <v>2939280.3821</v>
      </c>
      <c r="AJ515" s="422">
        <v>456336.8</v>
      </c>
      <c r="AK515" s="422">
        <v>2482943.5821000002</v>
      </c>
      <c r="AL515" s="422">
        <v>2893646.7020999999</v>
      </c>
      <c r="AM515" s="422">
        <v>61846.01</v>
      </c>
      <c r="AN515" s="422">
        <v>61846.01</v>
      </c>
      <c r="AO515" s="422">
        <v>64625.599999999999</v>
      </c>
      <c r="AP515" s="422">
        <v>64625.599999999999</v>
      </c>
      <c r="AQ515" s="422">
        <v>0</v>
      </c>
      <c r="AR515" s="422">
        <v>0</v>
      </c>
      <c r="AS515" s="422">
        <v>0</v>
      </c>
      <c r="AT515" s="422">
        <v>0</v>
      </c>
      <c r="AU515" s="422">
        <v>694.89</v>
      </c>
      <c r="AV515" s="422">
        <v>209164.59</v>
      </c>
      <c r="AW515" s="422">
        <v>87278.56</v>
      </c>
      <c r="AX515" s="422">
        <v>32805.480000000003</v>
      </c>
      <c r="AY515" s="422">
        <v>582886.74</v>
      </c>
      <c r="AZ515" s="422">
        <v>5930476.1900000004</v>
      </c>
      <c r="BA515" s="422">
        <v>142204.01999999999</v>
      </c>
      <c r="BB515" s="422">
        <v>15.93</v>
      </c>
      <c r="BC515" s="422">
        <v>126407.98</v>
      </c>
    </row>
    <row r="516" spans="1:55">
      <c r="A516" s="425" t="s">
        <v>2148</v>
      </c>
      <c r="B516" s="425" t="s">
        <v>6523</v>
      </c>
      <c r="C516">
        <v>2372.9499999999998</v>
      </c>
      <c r="D516" s="422">
        <v>32207257.800000001</v>
      </c>
      <c r="E516" s="422">
        <v>24557860.93</v>
      </c>
      <c r="F516" s="423">
        <v>0.762494624115438</v>
      </c>
      <c r="G516">
        <v>2</v>
      </c>
      <c r="H516" s="422">
        <v>141539.82999999999</v>
      </c>
      <c r="I516" s="422">
        <v>5922613.5</v>
      </c>
      <c r="J516" s="422">
        <v>6064153.3300000001</v>
      </c>
      <c r="K516" s="424">
        <v>0.9</v>
      </c>
      <c r="L516" s="422">
        <v>7273944.0700000003</v>
      </c>
      <c r="M516" s="422">
        <v>1787784.83</v>
      </c>
      <c r="N516" s="422">
        <v>820761.13</v>
      </c>
      <c r="O516" s="422">
        <v>331108.88</v>
      </c>
      <c r="P516" s="422">
        <v>237462.78</v>
      </c>
      <c r="Q516" s="422">
        <v>570465.64</v>
      </c>
      <c r="R516" s="422">
        <v>182412.4</v>
      </c>
      <c r="S516" s="422">
        <v>317798.34999999998</v>
      </c>
      <c r="T516" s="422">
        <v>364925.57</v>
      </c>
      <c r="U516" s="422">
        <v>228780.01</v>
      </c>
      <c r="V516" s="422">
        <v>535001.19999999995</v>
      </c>
      <c r="W516" s="422">
        <v>463211.64</v>
      </c>
      <c r="X516" s="422">
        <v>381342.24</v>
      </c>
      <c r="Y516" s="422">
        <v>13494998.74</v>
      </c>
      <c r="Z516" s="422">
        <v>212283</v>
      </c>
      <c r="AA516" s="422">
        <v>296618.75</v>
      </c>
      <c r="AB516" s="422">
        <v>809175.95</v>
      </c>
      <c r="AC516" s="422">
        <v>80680.3</v>
      </c>
      <c r="AD516" s="422">
        <v>1354954.45</v>
      </c>
      <c r="AE516" s="422">
        <v>1095456.56</v>
      </c>
      <c r="AF516" s="422">
        <v>3756379.85</v>
      </c>
      <c r="AG516" s="422">
        <v>2543802.4</v>
      </c>
      <c r="AH516" s="422">
        <v>6092164.9611</v>
      </c>
      <c r="AI516" s="422">
        <v>16241516.221100001</v>
      </c>
      <c r="AJ516" s="422">
        <v>2548216.08</v>
      </c>
      <c r="AK516" s="422">
        <v>13693300.141100001</v>
      </c>
      <c r="AL516" s="422">
        <v>15986694.611099999</v>
      </c>
      <c r="AM516" s="422">
        <v>206385</v>
      </c>
      <c r="AN516" s="422">
        <v>206385</v>
      </c>
      <c r="AO516" s="422">
        <v>215418.69</v>
      </c>
      <c r="AP516" s="422">
        <v>215418.69</v>
      </c>
      <c r="AQ516" s="422">
        <v>7643.88</v>
      </c>
      <c r="AR516" s="422">
        <v>7643.88</v>
      </c>
      <c r="AS516" s="422">
        <v>7643.88</v>
      </c>
      <c r="AT516" s="422">
        <v>7643.88</v>
      </c>
      <c r="AU516" s="422">
        <v>9728.58</v>
      </c>
      <c r="AV516" s="422">
        <v>1168820.1100000001</v>
      </c>
      <c r="AW516" s="422">
        <v>487716.08</v>
      </c>
      <c r="AX516" s="422">
        <v>185116.67</v>
      </c>
      <c r="AY516" s="422">
        <v>2725564.34</v>
      </c>
      <c r="AZ516" s="422">
        <v>32207257.800000001</v>
      </c>
      <c r="BA516" s="422">
        <v>284408.27</v>
      </c>
      <c r="BB516" s="422">
        <v>1285.8499999999999</v>
      </c>
      <c r="BC516" s="422">
        <v>569599.71</v>
      </c>
    </row>
    <row r="517" spans="1:55">
      <c r="A517" s="425" t="s">
        <v>2388</v>
      </c>
      <c r="B517" s="425" t="s">
        <v>6524</v>
      </c>
      <c r="C517">
        <v>1777.71</v>
      </c>
      <c r="D517" s="422">
        <v>27746509.43</v>
      </c>
      <c r="E517" s="422">
        <v>19771447.649999999</v>
      </c>
      <c r="F517" s="423">
        <v>0.71257423208062198</v>
      </c>
      <c r="G517">
        <v>1</v>
      </c>
      <c r="H517" s="422">
        <v>677436.24</v>
      </c>
      <c r="I517" s="422">
        <v>16850019.010000002</v>
      </c>
      <c r="J517" s="422">
        <v>17527455.25</v>
      </c>
      <c r="K517" s="424">
        <v>0.9</v>
      </c>
      <c r="L517" s="422">
        <v>6028012.8799999999</v>
      </c>
      <c r="M517" s="422">
        <v>1475151.4</v>
      </c>
      <c r="N517" s="422">
        <v>615180.36</v>
      </c>
      <c r="O517" s="422">
        <v>248530.82</v>
      </c>
      <c r="P517" s="422">
        <v>219634.93</v>
      </c>
      <c r="Q517" s="422">
        <v>420700.53</v>
      </c>
      <c r="R517" s="422">
        <v>136085.44</v>
      </c>
      <c r="S517" s="422">
        <v>238058.8</v>
      </c>
      <c r="T517" s="422">
        <v>274072.73</v>
      </c>
      <c r="U517" s="422">
        <v>171367.54</v>
      </c>
      <c r="V517" s="422">
        <v>401805.88</v>
      </c>
      <c r="W517" s="422">
        <v>347889.24</v>
      </c>
      <c r="X517" s="422">
        <v>285658.74</v>
      </c>
      <c r="Y517" s="422">
        <v>10862149.289999999</v>
      </c>
      <c r="Z517" s="422">
        <v>158456.70000000001</v>
      </c>
      <c r="AA517" s="422">
        <v>222213.75</v>
      </c>
      <c r="AB517" s="422">
        <v>606199.11</v>
      </c>
      <c r="AC517" s="422">
        <v>60442.14</v>
      </c>
      <c r="AD517" s="422">
        <v>1015072.41</v>
      </c>
      <c r="AE517" s="422">
        <v>806639.41</v>
      </c>
      <c r="AF517" s="422">
        <v>2814114.93</v>
      </c>
      <c r="AG517" s="422">
        <v>1905705.12</v>
      </c>
      <c r="AH517" s="422">
        <v>5461760.6461800002</v>
      </c>
      <c r="AI517" s="422">
        <v>13050604.21618</v>
      </c>
      <c r="AJ517" s="422">
        <v>1909011.66</v>
      </c>
      <c r="AK517" s="422">
        <v>11141592.55618</v>
      </c>
      <c r="AL517" s="422">
        <v>12859703.046180001</v>
      </c>
      <c r="AM517" s="422">
        <v>537156.92000000004</v>
      </c>
      <c r="AN517" s="422">
        <v>537156.92000000004</v>
      </c>
      <c r="AO517" s="422">
        <v>559393.68999999994</v>
      </c>
      <c r="AP517" s="422">
        <v>559393.68999999994</v>
      </c>
      <c r="AQ517" s="422">
        <v>84777.67</v>
      </c>
      <c r="AR517" s="422">
        <v>84777.67</v>
      </c>
      <c r="AS517" s="422">
        <v>88252.17</v>
      </c>
      <c r="AT517" s="422">
        <v>88252.17</v>
      </c>
      <c r="AU517" s="422">
        <v>106319.54</v>
      </c>
      <c r="AV517" s="422">
        <v>875572.74</v>
      </c>
      <c r="AW517" s="422">
        <v>365352.12</v>
      </c>
      <c r="AX517" s="422">
        <v>138251.69</v>
      </c>
      <c r="AY517" s="422">
        <v>4024656.99</v>
      </c>
      <c r="AZ517" s="422">
        <v>27746509.43</v>
      </c>
      <c r="BA517" s="422">
        <v>3564122.94</v>
      </c>
      <c r="BB517" s="422">
        <v>207906.28</v>
      </c>
      <c r="BC517" s="422">
        <v>816159.69</v>
      </c>
    </row>
    <row r="518" spans="1:55">
      <c r="A518" s="425" t="s">
        <v>3432</v>
      </c>
      <c r="B518" s="425" t="s">
        <v>6525</v>
      </c>
      <c r="C518">
        <v>487.21</v>
      </c>
      <c r="D518" s="422">
        <v>7062272.5599999996</v>
      </c>
      <c r="E518" s="422">
        <v>5142256.41</v>
      </c>
      <c r="F518" s="423">
        <v>0.72813055093982404</v>
      </c>
      <c r="G518">
        <v>1</v>
      </c>
      <c r="H518" s="422">
        <v>116706.25</v>
      </c>
      <c r="I518" s="422">
        <v>2639505.2200000002</v>
      </c>
      <c r="J518" s="422">
        <v>2756211.47</v>
      </c>
      <c r="K518" s="424">
        <v>0.9</v>
      </c>
      <c r="L518" s="422">
        <v>1576223.19</v>
      </c>
      <c r="M518" s="422">
        <v>377064.96000000002</v>
      </c>
      <c r="N518" s="422">
        <v>166577.54</v>
      </c>
      <c r="O518" s="422">
        <v>68259.69</v>
      </c>
      <c r="P518" s="422">
        <v>54408.77</v>
      </c>
      <c r="Q518" s="422">
        <v>112631.97</v>
      </c>
      <c r="R518" s="422">
        <v>37061.56</v>
      </c>
      <c r="S518" s="422">
        <v>64661.52</v>
      </c>
      <c r="T518" s="422">
        <v>75710.7</v>
      </c>
      <c r="U518" s="422">
        <v>46683.88</v>
      </c>
      <c r="V518" s="422">
        <v>110996.1</v>
      </c>
      <c r="W518" s="422">
        <v>96102</v>
      </c>
      <c r="X518" s="422">
        <v>77590.62</v>
      </c>
      <c r="Y518" s="422">
        <v>2863972.5</v>
      </c>
      <c r="Z518" s="422">
        <v>43452</v>
      </c>
      <c r="AA518" s="422">
        <v>60901.25</v>
      </c>
      <c r="AB518" s="422">
        <v>166138.60999999999</v>
      </c>
      <c r="AC518" s="422">
        <v>16565.14</v>
      </c>
      <c r="AD518" s="422">
        <v>278196.90999999997</v>
      </c>
      <c r="AE518" s="422">
        <v>206043.51999999999</v>
      </c>
      <c r="AF518" s="422">
        <v>771253.43</v>
      </c>
      <c r="AG518" s="422">
        <v>522289.12</v>
      </c>
      <c r="AH518" s="422">
        <v>1366554.7861800001</v>
      </c>
      <c r="AI518" s="422">
        <v>3431394.7661799998</v>
      </c>
      <c r="AJ518" s="422">
        <v>523195.33</v>
      </c>
      <c r="AK518" s="422">
        <v>2908199.4361800002</v>
      </c>
      <c r="AL518" s="422">
        <v>3379075.2261800002</v>
      </c>
      <c r="AM518" s="422">
        <v>99370.55</v>
      </c>
      <c r="AN518" s="422">
        <v>99370.55</v>
      </c>
      <c r="AO518" s="422">
        <v>103539.95</v>
      </c>
      <c r="AP518" s="422">
        <v>103539.95</v>
      </c>
      <c r="AQ518" s="422">
        <v>6948.99</v>
      </c>
      <c r="AR518" s="422">
        <v>6948.99</v>
      </c>
      <c r="AS518" s="422">
        <v>6948.99</v>
      </c>
      <c r="AT518" s="422">
        <v>6948.99</v>
      </c>
      <c r="AU518" s="422">
        <v>8338.7800000000007</v>
      </c>
      <c r="AV518" s="422">
        <v>239740.15</v>
      </c>
      <c r="AW518" s="422">
        <v>100036.89</v>
      </c>
      <c r="AX518" s="422">
        <v>37491.980000000003</v>
      </c>
      <c r="AY518" s="422">
        <v>819224.76</v>
      </c>
      <c r="AZ518" s="422">
        <v>7062272.5599999996</v>
      </c>
      <c r="BA518" s="422">
        <v>310626.34000000003</v>
      </c>
      <c r="BB518" s="422">
        <v>2412.11</v>
      </c>
      <c r="BC518" s="422">
        <v>147963.13</v>
      </c>
    </row>
    <row r="519" spans="1:55">
      <c r="A519" s="425" t="s">
        <v>1605</v>
      </c>
      <c r="B519" s="425" t="s">
        <v>6526</v>
      </c>
      <c r="C519">
        <v>203.12</v>
      </c>
      <c r="D519" s="422">
        <v>2792319.01</v>
      </c>
      <c r="E519" s="422">
        <v>3781219.7</v>
      </c>
      <c r="F519" s="423">
        <v>1.35415032682817</v>
      </c>
      <c r="G519">
        <v>4</v>
      </c>
      <c r="H519" s="422">
        <v>187.09</v>
      </c>
      <c r="I519" s="422">
        <v>263054.81</v>
      </c>
      <c r="J519" s="422">
        <v>263241.90000000002</v>
      </c>
      <c r="K519" s="424">
        <v>0.9</v>
      </c>
      <c r="L519" s="422">
        <v>647516.74</v>
      </c>
      <c r="M519" s="422">
        <v>154007.78</v>
      </c>
      <c r="N519" s="422">
        <v>69438.98</v>
      </c>
      <c r="O519" s="422">
        <v>27283.05</v>
      </c>
      <c r="P519" s="422">
        <v>21777.75</v>
      </c>
      <c r="Q519" s="422">
        <v>44913.69</v>
      </c>
      <c r="R519" s="422">
        <v>14477.17</v>
      </c>
      <c r="S519" s="422">
        <v>26676.5</v>
      </c>
      <c r="T519" s="422">
        <v>30284.28</v>
      </c>
      <c r="U519" s="422">
        <v>19137.490000000002</v>
      </c>
      <c r="V519" s="422">
        <v>44398.44</v>
      </c>
      <c r="W519" s="422">
        <v>38440.800000000003</v>
      </c>
      <c r="X519" s="422">
        <v>32010.48</v>
      </c>
      <c r="Y519" s="422">
        <v>1170363.1499999999</v>
      </c>
      <c r="Z519" s="422">
        <v>18131.400000000001</v>
      </c>
      <c r="AA519" s="422">
        <v>25390</v>
      </c>
      <c r="AB519" s="422">
        <v>69263.92</v>
      </c>
      <c r="AC519" s="422">
        <v>6906.08</v>
      </c>
      <c r="AD519" s="422">
        <v>57990.75</v>
      </c>
      <c r="AE519" s="422">
        <v>83275.199999999997</v>
      </c>
      <c r="AF519" s="422">
        <v>321538.96000000002</v>
      </c>
      <c r="AG519" s="422">
        <v>217744.64000000001</v>
      </c>
      <c r="AH519" s="422">
        <v>547105.68995999999</v>
      </c>
      <c r="AI519" s="422">
        <v>1347346.6399600001</v>
      </c>
      <c r="AJ519" s="422">
        <v>218122.44</v>
      </c>
      <c r="AK519" s="422">
        <v>1129224.1999600001</v>
      </c>
      <c r="AL519" s="422">
        <v>1325534.3899600001</v>
      </c>
      <c r="AM519" s="422">
        <v>34050.050000000003</v>
      </c>
      <c r="AN519" s="422">
        <v>34050.050000000003</v>
      </c>
      <c r="AO519" s="422">
        <v>35439.839999999997</v>
      </c>
      <c r="AP519" s="422">
        <v>35439.839999999997</v>
      </c>
      <c r="AQ519" s="422">
        <v>0</v>
      </c>
      <c r="AR519" s="422">
        <v>0</v>
      </c>
      <c r="AS519" s="422">
        <v>0</v>
      </c>
      <c r="AT519" s="422">
        <v>0</v>
      </c>
      <c r="AU519" s="422">
        <v>0</v>
      </c>
      <c r="AV519" s="422">
        <v>100065.45</v>
      </c>
      <c r="AW519" s="422">
        <v>41754.519999999997</v>
      </c>
      <c r="AX519" s="422">
        <v>15621.66</v>
      </c>
      <c r="AY519" s="422">
        <v>296421.40999999997</v>
      </c>
      <c r="AZ519" s="422">
        <v>2792319.01</v>
      </c>
      <c r="BA519" s="422">
        <v>96150.14</v>
      </c>
      <c r="BB519" s="422">
        <v>0</v>
      </c>
      <c r="BC519" s="422">
        <v>61522.99</v>
      </c>
    </row>
    <row r="520" spans="1:55">
      <c r="A520" s="425" t="s">
        <v>3231</v>
      </c>
      <c r="B520" s="425" t="s">
        <v>6527</v>
      </c>
      <c r="C520">
        <v>593.76</v>
      </c>
      <c r="D520" s="422">
        <v>8360715.3700000001</v>
      </c>
      <c r="E520" s="422">
        <v>7841313.6200000001</v>
      </c>
      <c r="F520" s="423">
        <v>0.93787592006017495</v>
      </c>
      <c r="G520">
        <v>3</v>
      </c>
      <c r="H520" s="422">
        <v>10946.04</v>
      </c>
      <c r="I520" s="422">
        <v>1527333.04</v>
      </c>
      <c r="J520" s="422">
        <v>1538279.08</v>
      </c>
      <c r="K520" s="424">
        <v>0.9</v>
      </c>
      <c r="L520" s="422">
        <v>1908870.28</v>
      </c>
      <c r="M520" s="422">
        <v>466777</v>
      </c>
      <c r="N520" s="422">
        <v>204193.21</v>
      </c>
      <c r="O520" s="422">
        <v>81607.02</v>
      </c>
      <c r="P520" s="422">
        <v>65028.75</v>
      </c>
      <c r="Q520" s="422">
        <v>140740.51999999999</v>
      </c>
      <c r="R520" s="422">
        <v>45168.78</v>
      </c>
      <c r="S520" s="422">
        <v>78869.66</v>
      </c>
      <c r="T520" s="422">
        <v>90095.73</v>
      </c>
      <c r="U520" s="422">
        <v>56832.55</v>
      </c>
      <c r="V520" s="422">
        <v>132085.35</v>
      </c>
      <c r="W520" s="422">
        <v>114361.38</v>
      </c>
      <c r="X520" s="422">
        <v>94639.679999999993</v>
      </c>
      <c r="Y520" s="422">
        <v>3479269.91</v>
      </c>
      <c r="Z520" s="422">
        <v>52988.4</v>
      </c>
      <c r="AA520" s="422">
        <v>74220</v>
      </c>
      <c r="AB520" s="422">
        <v>202472.16</v>
      </c>
      <c r="AC520" s="422">
        <v>20187.84</v>
      </c>
      <c r="AD520" s="422">
        <v>169518.48</v>
      </c>
      <c r="AE520" s="422">
        <v>269214.32</v>
      </c>
      <c r="AF520" s="422">
        <v>939922.08</v>
      </c>
      <c r="AG520" s="422">
        <v>636510.71999999997</v>
      </c>
      <c r="AH520" s="422">
        <v>1642066.9330800001</v>
      </c>
      <c r="AI520" s="422">
        <v>4007100.9330799999</v>
      </c>
      <c r="AJ520" s="422">
        <v>637615.11</v>
      </c>
      <c r="AK520" s="422">
        <v>3369485.82308</v>
      </c>
      <c r="AL520" s="422">
        <v>3943339.4130799999</v>
      </c>
      <c r="AM520" s="422">
        <v>116048.13</v>
      </c>
      <c r="AN520" s="422">
        <v>116048.13</v>
      </c>
      <c r="AO520" s="422">
        <v>120912.42</v>
      </c>
      <c r="AP520" s="422">
        <v>120912.42</v>
      </c>
      <c r="AQ520" s="422">
        <v>694.89</v>
      </c>
      <c r="AR520" s="422">
        <v>694.89</v>
      </c>
      <c r="AS520" s="422">
        <v>694.89</v>
      </c>
      <c r="AT520" s="422">
        <v>694.89</v>
      </c>
      <c r="AU520" s="422">
        <v>694.89</v>
      </c>
      <c r="AV520" s="422">
        <v>292552.46999999997</v>
      </c>
      <c r="AW520" s="422">
        <v>122074</v>
      </c>
      <c r="AX520" s="422">
        <v>46083.89</v>
      </c>
      <c r="AY520" s="422">
        <v>938105.91</v>
      </c>
      <c r="AZ520" s="422">
        <v>8360715.3700000001</v>
      </c>
      <c r="BA520" s="422">
        <v>214272.04</v>
      </c>
      <c r="BB520" s="422">
        <v>3681.8</v>
      </c>
      <c r="BC520" s="422">
        <v>186047.07</v>
      </c>
    </row>
    <row r="521" spans="1:55">
      <c r="A521" s="425"/>
      <c r="B521" s="425" t="s">
        <v>6528</v>
      </c>
      <c r="C521">
        <v>10.99</v>
      </c>
      <c r="D521" s="422">
        <v>145639.96</v>
      </c>
      <c r="E521" s="422">
        <v>112439.88</v>
      </c>
      <c r="F521" s="423">
        <v>0.77204003626477202</v>
      </c>
      <c r="G521">
        <v>2</v>
      </c>
      <c r="H521" s="422">
        <v>1201.8900000000001</v>
      </c>
      <c r="I521" s="422">
        <v>97875.89</v>
      </c>
      <c r="J521" s="422">
        <v>99077.78</v>
      </c>
      <c r="K521" s="424">
        <v>0.9</v>
      </c>
      <c r="L521" s="422">
        <v>31719.18</v>
      </c>
      <c r="M521" s="422">
        <v>6445.51</v>
      </c>
      <c r="N521" s="422">
        <v>3293.23</v>
      </c>
      <c r="O521" s="422">
        <v>1317.29</v>
      </c>
      <c r="P521" s="422">
        <v>1109.0999999999999</v>
      </c>
      <c r="Q521" s="422">
        <v>2782</v>
      </c>
      <c r="R521" s="422">
        <v>579.08000000000004</v>
      </c>
      <c r="S521" s="422">
        <v>1159.8399999999999</v>
      </c>
      <c r="T521" s="422">
        <v>1514.21</v>
      </c>
      <c r="U521" s="422">
        <v>869.88</v>
      </c>
      <c r="V521" s="422">
        <v>2219.92</v>
      </c>
      <c r="W521" s="422">
        <v>1922.04</v>
      </c>
      <c r="X521" s="422">
        <v>1391.76</v>
      </c>
      <c r="Y521" s="422">
        <v>56323.040000000001</v>
      </c>
      <c r="Z521" s="422">
        <v>989.1</v>
      </c>
      <c r="AA521" s="422">
        <v>1373.75</v>
      </c>
      <c r="AB521" s="422">
        <v>3747.59</v>
      </c>
      <c r="AC521" s="422">
        <v>373.66</v>
      </c>
      <c r="AD521" s="422">
        <v>6275.29</v>
      </c>
      <c r="AE521" s="422">
        <v>3409.09</v>
      </c>
      <c r="AF521" s="422">
        <v>17397.169999999998</v>
      </c>
      <c r="AG521" s="422">
        <v>11781.28</v>
      </c>
      <c r="AH521" s="422">
        <v>27746.412420000001</v>
      </c>
      <c r="AI521" s="422">
        <v>73093.342420000001</v>
      </c>
      <c r="AJ521" s="422">
        <v>11801.72</v>
      </c>
      <c r="AK521" s="422">
        <v>61291.62242</v>
      </c>
      <c r="AL521" s="422">
        <v>71913.162419999993</v>
      </c>
      <c r="AM521" s="422">
        <v>2084.69</v>
      </c>
      <c r="AN521" s="422">
        <v>2084.69</v>
      </c>
      <c r="AO521" s="422">
        <v>2779.59</v>
      </c>
      <c r="AP521" s="422">
        <v>2779.59</v>
      </c>
      <c r="AQ521" s="422">
        <v>0</v>
      </c>
      <c r="AR521" s="422">
        <v>0</v>
      </c>
      <c r="AS521" s="422">
        <v>0</v>
      </c>
      <c r="AT521" s="422">
        <v>0</v>
      </c>
      <c r="AU521" s="422">
        <v>0</v>
      </c>
      <c r="AV521" s="422">
        <v>4864.29</v>
      </c>
      <c r="AW521" s="422">
        <v>2029.73</v>
      </c>
      <c r="AX521" s="422">
        <v>781.08</v>
      </c>
      <c r="AY521" s="422">
        <v>17403.66</v>
      </c>
      <c r="AZ521" s="422">
        <v>145639.96</v>
      </c>
      <c r="BA521" s="422">
        <v>5162.8500000000004</v>
      </c>
      <c r="BB521" s="422">
        <v>0</v>
      </c>
      <c r="BC521" s="422">
        <v>2656.42</v>
      </c>
    </row>
    <row r="522" spans="1:55">
      <c r="A522" s="425"/>
      <c r="B522" s="425" t="s">
        <v>6529</v>
      </c>
      <c r="C522">
        <v>34</v>
      </c>
      <c r="D522" s="422">
        <v>492168.87</v>
      </c>
      <c r="E522" s="422">
        <v>222791.04000000001</v>
      </c>
      <c r="F522" s="423">
        <v>0.45267194570839098</v>
      </c>
      <c r="G522">
        <v>1</v>
      </c>
      <c r="H522" s="422">
        <v>56127.18</v>
      </c>
      <c r="I522" s="422">
        <v>173574.16</v>
      </c>
      <c r="J522" s="422">
        <v>229701.34</v>
      </c>
      <c r="K522" s="424">
        <v>0.9</v>
      </c>
      <c r="L522" s="422">
        <v>105253.11</v>
      </c>
      <c r="M522" s="422">
        <v>27354.66</v>
      </c>
      <c r="N522" s="422">
        <v>11925.9</v>
      </c>
      <c r="O522" s="422">
        <v>4160.1400000000003</v>
      </c>
      <c r="P522" s="422">
        <v>3666.19</v>
      </c>
      <c r="Q522" s="422">
        <v>9606.99</v>
      </c>
      <c r="R522" s="422">
        <v>1737.26</v>
      </c>
      <c r="S522" s="422">
        <v>4349.43</v>
      </c>
      <c r="T522" s="422">
        <v>4542.6400000000003</v>
      </c>
      <c r="U522" s="422">
        <v>2899.62</v>
      </c>
      <c r="V522" s="422">
        <v>6659.76</v>
      </c>
      <c r="W522" s="422">
        <v>5766.12</v>
      </c>
      <c r="X522" s="422">
        <v>5219.1000000000004</v>
      </c>
      <c r="Y522" s="422">
        <v>193140.92</v>
      </c>
      <c r="Z522" s="422">
        <v>3060</v>
      </c>
      <c r="AA522" s="422">
        <v>4250</v>
      </c>
      <c r="AB522" s="422">
        <v>11594</v>
      </c>
      <c r="AC522" s="422">
        <v>1156</v>
      </c>
      <c r="AD522" s="422">
        <v>19414</v>
      </c>
      <c r="AE522" s="422">
        <v>19710</v>
      </c>
      <c r="AF522" s="422">
        <v>53822</v>
      </c>
      <c r="AG522" s="422">
        <v>36448</v>
      </c>
      <c r="AH522" s="422">
        <v>93889.98</v>
      </c>
      <c r="AI522" s="422">
        <v>243343.98</v>
      </c>
      <c r="AJ522" s="422">
        <v>36511.24</v>
      </c>
      <c r="AK522" s="422">
        <v>206832.74</v>
      </c>
      <c r="AL522" s="422">
        <v>239692.85</v>
      </c>
      <c r="AM522" s="422">
        <v>8338.7800000000007</v>
      </c>
      <c r="AN522" s="422">
        <v>8338.7800000000007</v>
      </c>
      <c r="AO522" s="422">
        <v>8338.7800000000007</v>
      </c>
      <c r="AP522" s="422">
        <v>8338.7800000000007</v>
      </c>
      <c r="AQ522" s="422">
        <v>0</v>
      </c>
      <c r="AR522" s="422">
        <v>0</v>
      </c>
      <c r="AS522" s="422">
        <v>0</v>
      </c>
      <c r="AT522" s="422">
        <v>0</v>
      </c>
      <c r="AU522" s="422">
        <v>0</v>
      </c>
      <c r="AV522" s="422">
        <v>16677.57</v>
      </c>
      <c r="AW522" s="422">
        <v>6959.08</v>
      </c>
      <c r="AX522" s="422">
        <v>2343.2399999999998</v>
      </c>
      <c r="AY522" s="422">
        <v>59335.01</v>
      </c>
      <c r="AZ522" s="422">
        <v>492168.87</v>
      </c>
      <c r="BA522" s="422">
        <v>17699.91</v>
      </c>
      <c r="BB522" s="422">
        <v>0</v>
      </c>
      <c r="BC522" s="422">
        <v>9363.36</v>
      </c>
    </row>
    <row r="523" spans="1:55">
      <c r="A523" s="425"/>
      <c r="B523" s="425" t="s">
        <v>6530</v>
      </c>
      <c r="C523">
        <v>7</v>
      </c>
      <c r="D523" s="422">
        <v>103933.21</v>
      </c>
      <c r="E523" s="422">
        <v>87479.18</v>
      </c>
      <c r="F523" s="423">
        <v>0.84168650232202002</v>
      </c>
      <c r="G523">
        <v>2</v>
      </c>
      <c r="H523" s="422">
        <v>390.87</v>
      </c>
      <c r="I523" s="422">
        <v>77085.86</v>
      </c>
      <c r="J523" s="422">
        <v>77476.73</v>
      </c>
      <c r="K523" s="424">
        <v>0.9</v>
      </c>
      <c r="L523" s="422">
        <v>23646.080000000002</v>
      </c>
      <c r="M523" s="422">
        <v>7881.23</v>
      </c>
      <c r="N523" s="422">
        <v>2288.33</v>
      </c>
      <c r="O523" s="422">
        <v>762.77</v>
      </c>
      <c r="P523" s="422">
        <v>731.51</v>
      </c>
      <c r="Q523" s="422">
        <v>1617.19</v>
      </c>
      <c r="R523" s="422">
        <v>0</v>
      </c>
      <c r="S523" s="422">
        <v>869.88</v>
      </c>
      <c r="T523" s="422">
        <v>757.1</v>
      </c>
      <c r="U523" s="422">
        <v>579.91999999999996</v>
      </c>
      <c r="V523" s="422">
        <v>1109.96</v>
      </c>
      <c r="W523" s="422">
        <v>961.02</v>
      </c>
      <c r="X523" s="422">
        <v>1043.82</v>
      </c>
      <c r="Y523" s="422">
        <v>42248.81</v>
      </c>
      <c r="Z523" s="422">
        <v>630</v>
      </c>
      <c r="AA523" s="422">
        <v>875</v>
      </c>
      <c r="AB523" s="422">
        <v>2387</v>
      </c>
      <c r="AC523" s="422">
        <v>238</v>
      </c>
      <c r="AD523" s="422">
        <v>3997</v>
      </c>
      <c r="AE523" s="422">
        <v>6965</v>
      </c>
      <c r="AF523" s="422">
        <v>11081</v>
      </c>
      <c r="AG523" s="422">
        <v>7504</v>
      </c>
      <c r="AH523" s="422">
        <v>19260.432000000001</v>
      </c>
      <c r="AI523" s="422">
        <v>52937.432000000001</v>
      </c>
      <c r="AJ523" s="422">
        <v>7517.02</v>
      </c>
      <c r="AK523" s="422">
        <v>45420.411999999997</v>
      </c>
      <c r="AL523" s="422">
        <v>52185.722000000002</v>
      </c>
      <c r="AM523" s="422">
        <v>1389.79</v>
      </c>
      <c r="AN523" s="422">
        <v>1389.79</v>
      </c>
      <c r="AO523" s="422">
        <v>1389.79</v>
      </c>
      <c r="AP523" s="422">
        <v>1389.79</v>
      </c>
      <c r="AQ523" s="422">
        <v>0</v>
      </c>
      <c r="AR523" s="422">
        <v>0</v>
      </c>
      <c r="AS523" s="422">
        <v>0</v>
      </c>
      <c r="AT523" s="422">
        <v>0</v>
      </c>
      <c r="AU523" s="422">
        <v>0</v>
      </c>
      <c r="AV523" s="422">
        <v>2779.59</v>
      </c>
      <c r="AW523" s="422">
        <v>1159.8399999999999</v>
      </c>
      <c r="AX523" s="422">
        <v>0</v>
      </c>
      <c r="AY523" s="422">
        <v>9498.59</v>
      </c>
      <c r="AZ523" s="422">
        <v>103933.21</v>
      </c>
      <c r="BA523" s="422">
        <v>1631.89</v>
      </c>
      <c r="BB523" s="422">
        <v>0</v>
      </c>
      <c r="BC523" s="422">
        <v>782.43</v>
      </c>
    </row>
    <row r="524" spans="1:55">
      <c r="A524" s="425" t="s">
        <v>1654</v>
      </c>
      <c r="B524" s="425" t="s">
        <v>6531</v>
      </c>
      <c r="C524">
        <v>265.88</v>
      </c>
      <c r="D524" s="422">
        <v>4146799.8</v>
      </c>
      <c r="E524" s="422">
        <v>4589833.92</v>
      </c>
      <c r="F524" s="423">
        <v>1.10683759558395</v>
      </c>
      <c r="G524">
        <v>4</v>
      </c>
      <c r="H524" s="422">
        <v>277.85000000000002</v>
      </c>
      <c r="I524" s="422">
        <v>3570943.74</v>
      </c>
      <c r="J524" s="422">
        <v>3571221.59</v>
      </c>
      <c r="K524" s="424">
        <v>0.9</v>
      </c>
      <c r="L524" s="422">
        <v>931585.69</v>
      </c>
      <c r="M524" s="422">
        <v>225158.2</v>
      </c>
      <c r="N524" s="422">
        <v>90447.95</v>
      </c>
      <c r="O524" s="422">
        <v>36261.980000000003</v>
      </c>
      <c r="P524" s="422">
        <v>33864.74</v>
      </c>
      <c r="Q524" s="422">
        <v>62041.17</v>
      </c>
      <c r="R524" s="422">
        <v>19109.87</v>
      </c>
      <c r="S524" s="422">
        <v>35085.4</v>
      </c>
      <c r="T524" s="422">
        <v>40126.67</v>
      </c>
      <c r="U524" s="422">
        <v>25226.69</v>
      </c>
      <c r="V524" s="422">
        <v>58827.93</v>
      </c>
      <c r="W524" s="422">
        <v>50934.06</v>
      </c>
      <c r="X524" s="422">
        <v>42100.74</v>
      </c>
      <c r="Y524" s="422">
        <v>1650771.09</v>
      </c>
      <c r="Z524" s="422">
        <v>23771.7</v>
      </c>
      <c r="AA524" s="422">
        <v>33235</v>
      </c>
      <c r="AB524" s="422">
        <v>90665.08</v>
      </c>
      <c r="AC524" s="422">
        <v>9039.92</v>
      </c>
      <c r="AD524" s="422">
        <v>75908.73</v>
      </c>
      <c r="AE524" s="422">
        <v>116731.39</v>
      </c>
      <c r="AF524" s="422">
        <v>420888.04</v>
      </c>
      <c r="AG524" s="422">
        <v>285023.35999999999</v>
      </c>
      <c r="AH524" s="422">
        <v>835797.43403999996</v>
      </c>
      <c r="AI524" s="422">
        <v>1891060.6540399999</v>
      </c>
      <c r="AJ524" s="422">
        <v>285517.89</v>
      </c>
      <c r="AK524" s="422">
        <v>1605542.76404</v>
      </c>
      <c r="AL524" s="422">
        <v>1862508.8640399999</v>
      </c>
      <c r="AM524" s="422">
        <v>104929.74</v>
      </c>
      <c r="AN524" s="422">
        <v>104929.74</v>
      </c>
      <c r="AO524" s="422">
        <v>109099.14</v>
      </c>
      <c r="AP524" s="422">
        <v>109099.14</v>
      </c>
      <c r="AQ524" s="422">
        <v>0</v>
      </c>
      <c r="AR524" s="422">
        <v>0</v>
      </c>
      <c r="AS524" s="422">
        <v>0</v>
      </c>
      <c r="AT524" s="422">
        <v>0</v>
      </c>
      <c r="AU524" s="422">
        <v>0</v>
      </c>
      <c r="AV524" s="422">
        <v>130641.01</v>
      </c>
      <c r="AW524" s="422">
        <v>54512.85</v>
      </c>
      <c r="AX524" s="422">
        <v>20308.150000000001</v>
      </c>
      <c r="AY524" s="422">
        <v>633519.77</v>
      </c>
      <c r="AZ524" s="422">
        <v>4146799.8</v>
      </c>
      <c r="BA524" s="422">
        <v>1399834.7</v>
      </c>
      <c r="BB524" s="422">
        <v>0</v>
      </c>
      <c r="BC524" s="422">
        <v>179407.6</v>
      </c>
    </row>
    <row r="525" spans="1:55">
      <c r="A525" s="425" t="s">
        <v>2010</v>
      </c>
      <c r="B525" s="425" t="s">
        <v>6532</v>
      </c>
      <c r="C525">
        <v>311.36</v>
      </c>
      <c r="D525" s="422">
        <v>4564528.21</v>
      </c>
      <c r="E525" s="422">
        <v>4013578.67</v>
      </c>
      <c r="F525" s="423">
        <v>0.87929759338698399</v>
      </c>
      <c r="G525">
        <v>2</v>
      </c>
      <c r="H525" s="422">
        <v>7906.02</v>
      </c>
      <c r="I525" s="422">
        <v>3061640.26</v>
      </c>
      <c r="J525" s="422">
        <v>3069546.28</v>
      </c>
      <c r="K525" s="424">
        <v>0.9</v>
      </c>
      <c r="L525" s="422">
        <v>1023004.69</v>
      </c>
      <c r="M525" s="422">
        <v>247814.15</v>
      </c>
      <c r="N525" s="422">
        <v>106325.74</v>
      </c>
      <c r="O525" s="422">
        <v>42398.06</v>
      </c>
      <c r="P525" s="422">
        <v>35315.050000000003</v>
      </c>
      <c r="Q525" s="422">
        <v>71761.259999999995</v>
      </c>
      <c r="R525" s="422">
        <v>23163.48</v>
      </c>
      <c r="S525" s="422">
        <v>41174.6</v>
      </c>
      <c r="T525" s="422">
        <v>46940.63</v>
      </c>
      <c r="U525" s="422">
        <v>29286.16</v>
      </c>
      <c r="V525" s="422">
        <v>68817.58</v>
      </c>
      <c r="W525" s="422">
        <v>59583.24</v>
      </c>
      <c r="X525" s="422">
        <v>49407.48</v>
      </c>
      <c r="Y525" s="422">
        <v>1844992.12</v>
      </c>
      <c r="Z525" s="422">
        <v>27850.5</v>
      </c>
      <c r="AA525" s="422">
        <v>38920</v>
      </c>
      <c r="AB525" s="422">
        <v>106173.75999999999</v>
      </c>
      <c r="AC525" s="422">
        <v>10586.24</v>
      </c>
      <c r="AD525" s="422">
        <v>177786.56</v>
      </c>
      <c r="AE525" s="422">
        <v>136315.81</v>
      </c>
      <c r="AF525" s="422">
        <v>492882.88</v>
      </c>
      <c r="AG525" s="422">
        <v>333777.91999999998</v>
      </c>
      <c r="AH525" s="422">
        <v>884819.13587999996</v>
      </c>
      <c r="AI525" s="422">
        <v>2209112.8058799999</v>
      </c>
      <c r="AJ525" s="422">
        <v>334357.03999999998</v>
      </c>
      <c r="AK525" s="422">
        <v>1874755.7658800001</v>
      </c>
      <c r="AL525" s="422">
        <v>2175677.0958799999</v>
      </c>
      <c r="AM525" s="422">
        <v>74354.19</v>
      </c>
      <c r="AN525" s="422">
        <v>74354.19</v>
      </c>
      <c r="AO525" s="422">
        <v>77133.78</v>
      </c>
      <c r="AP525" s="422">
        <v>77133.78</v>
      </c>
      <c r="AQ525" s="422">
        <v>0</v>
      </c>
      <c r="AR525" s="422">
        <v>0</v>
      </c>
      <c r="AS525" s="422">
        <v>0</v>
      </c>
      <c r="AT525" s="422">
        <v>0</v>
      </c>
      <c r="AU525" s="422">
        <v>0</v>
      </c>
      <c r="AV525" s="422">
        <v>152877.78</v>
      </c>
      <c r="AW525" s="422">
        <v>63791.64</v>
      </c>
      <c r="AX525" s="422">
        <v>24213.57</v>
      </c>
      <c r="AY525" s="422">
        <v>543858.93000000005</v>
      </c>
      <c r="AZ525" s="422">
        <v>4564528.21</v>
      </c>
      <c r="BA525" s="422">
        <v>628311.81000000006</v>
      </c>
      <c r="BB525" s="422">
        <v>0</v>
      </c>
      <c r="BC525" s="422">
        <v>151181.42000000001</v>
      </c>
    </row>
    <row r="526" spans="1:55">
      <c r="A526" s="425" t="s">
        <v>1926</v>
      </c>
      <c r="B526" s="425" t="s">
        <v>6533</v>
      </c>
      <c r="C526">
        <v>179.25</v>
      </c>
      <c r="D526" s="422">
        <v>2488171.4500000002</v>
      </c>
      <c r="E526" s="422">
        <v>1856107.02</v>
      </c>
      <c r="F526" s="423">
        <v>0.74597231633696304</v>
      </c>
      <c r="G526">
        <v>1</v>
      </c>
      <c r="H526" s="422">
        <v>29645.85</v>
      </c>
      <c r="I526" s="422">
        <v>1014828.75</v>
      </c>
      <c r="J526" s="422">
        <v>1044474.6</v>
      </c>
      <c r="K526" s="424">
        <v>0.9</v>
      </c>
      <c r="L526" s="422">
        <v>588171.77</v>
      </c>
      <c r="M526" s="422">
        <v>117634.34</v>
      </c>
      <c r="N526" s="422">
        <v>58619.58</v>
      </c>
      <c r="O526" s="422">
        <v>25687.23</v>
      </c>
      <c r="P526" s="422">
        <v>20498.59</v>
      </c>
      <c r="Q526" s="422">
        <v>32688.59</v>
      </c>
      <c r="R526" s="422">
        <v>13319</v>
      </c>
      <c r="S526" s="422">
        <v>22906.99</v>
      </c>
      <c r="T526" s="422">
        <v>29527.17</v>
      </c>
      <c r="U526" s="422">
        <v>17107.75</v>
      </c>
      <c r="V526" s="422">
        <v>43288.47</v>
      </c>
      <c r="W526" s="422">
        <v>37479.78</v>
      </c>
      <c r="X526" s="422">
        <v>27487.26</v>
      </c>
      <c r="Y526" s="422">
        <v>1034416.52</v>
      </c>
      <c r="Z526" s="422">
        <v>15885</v>
      </c>
      <c r="AA526" s="422">
        <v>22406.25</v>
      </c>
      <c r="AB526" s="422">
        <v>61124.25</v>
      </c>
      <c r="AC526" s="422">
        <v>6094.5</v>
      </c>
      <c r="AD526" s="422">
        <v>51175.87</v>
      </c>
      <c r="AE526" s="422">
        <v>32288.5</v>
      </c>
      <c r="AF526" s="422">
        <v>283752.75</v>
      </c>
      <c r="AG526" s="422">
        <v>192156</v>
      </c>
      <c r="AH526" s="422">
        <v>498819.78450000001</v>
      </c>
      <c r="AI526" s="422">
        <v>1163702.9044999999</v>
      </c>
      <c r="AJ526" s="422">
        <v>192489.4</v>
      </c>
      <c r="AK526" s="422">
        <v>971213.50450000004</v>
      </c>
      <c r="AL526" s="422">
        <v>1144453.9645</v>
      </c>
      <c r="AM526" s="422">
        <v>41693.94</v>
      </c>
      <c r="AN526" s="422">
        <v>41693.94</v>
      </c>
      <c r="AO526" s="422">
        <v>43778.63</v>
      </c>
      <c r="AP526" s="422">
        <v>43778.63</v>
      </c>
      <c r="AQ526" s="422">
        <v>0</v>
      </c>
      <c r="AR526" s="422">
        <v>0</v>
      </c>
      <c r="AS526" s="422">
        <v>0</v>
      </c>
      <c r="AT526" s="422">
        <v>0</v>
      </c>
      <c r="AU526" s="422">
        <v>0</v>
      </c>
      <c r="AV526" s="422">
        <v>88252.17</v>
      </c>
      <c r="AW526" s="422">
        <v>36825.17</v>
      </c>
      <c r="AX526" s="422">
        <v>13278.41</v>
      </c>
      <c r="AY526" s="422">
        <v>309300.89</v>
      </c>
      <c r="AZ526" s="422">
        <v>2488171.4500000002</v>
      </c>
      <c r="BA526" s="422">
        <v>170508.46</v>
      </c>
      <c r="BB526" s="422">
        <v>0</v>
      </c>
      <c r="BC526" s="422">
        <v>83043.98</v>
      </c>
    </row>
    <row r="527" spans="1:55">
      <c r="A527" s="425" t="s">
        <v>1675</v>
      </c>
      <c r="B527" s="425" t="s">
        <v>6534</v>
      </c>
      <c r="C527">
        <v>1543</v>
      </c>
      <c r="D527" s="422">
        <v>23701485.809999999</v>
      </c>
      <c r="E527" s="422">
        <v>15415022.67</v>
      </c>
      <c r="F527" s="423">
        <v>0.65038212344882496</v>
      </c>
      <c r="G527">
        <v>1</v>
      </c>
      <c r="H527" s="422">
        <v>1004385.78</v>
      </c>
      <c r="I527" s="422">
        <v>5967597.6200000001</v>
      </c>
      <c r="J527" s="422">
        <v>6971983.4000000004</v>
      </c>
      <c r="K527" s="424">
        <v>0.9</v>
      </c>
      <c r="L527" s="422">
        <v>5301449.7</v>
      </c>
      <c r="M527" s="422">
        <v>1060289.93</v>
      </c>
      <c r="N527" s="422">
        <v>507816.83</v>
      </c>
      <c r="O527" s="422">
        <v>225257.27</v>
      </c>
      <c r="P527" s="422">
        <v>197067.43</v>
      </c>
      <c r="Q527" s="422">
        <v>294892.84000000003</v>
      </c>
      <c r="R527" s="422">
        <v>118712.83</v>
      </c>
      <c r="S527" s="422">
        <v>198334</v>
      </c>
      <c r="T527" s="422">
        <v>258930.59</v>
      </c>
      <c r="U527" s="422">
        <v>148750.5</v>
      </c>
      <c r="V527" s="422">
        <v>379606.66</v>
      </c>
      <c r="W527" s="422">
        <v>328668.84000000003</v>
      </c>
      <c r="X527" s="422">
        <v>237990.96</v>
      </c>
      <c r="Y527" s="422">
        <v>9257768.3800000008</v>
      </c>
      <c r="Z527" s="422">
        <v>137070</v>
      </c>
      <c r="AA527" s="422">
        <v>192875</v>
      </c>
      <c r="AB527" s="422">
        <v>526163</v>
      </c>
      <c r="AC527" s="422">
        <v>52462</v>
      </c>
      <c r="AD527" s="422">
        <v>881053</v>
      </c>
      <c r="AE527" s="422">
        <v>287219</v>
      </c>
      <c r="AF527" s="422">
        <v>2442569</v>
      </c>
      <c r="AG527" s="422">
        <v>1654096</v>
      </c>
      <c r="AH527" s="422">
        <v>4746969.3389999997</v>
      </c>
      <c r="AI527" s="422">
        <v>10920476.339</v>
      </c>
      <c r="AJ527" s="422">
        <v>1656965.98</v>
      </c>
      <c r="AK527" s="422">
        <v>9263510.3589999992</v>
      </c>
      <c r="AL527" s="422">
        <v>10754779.739</v>
      </c>
      <c r="AM527" s="422">
        <v>510750.76</v>
      </c>
      <c r="AN527" s="422">
        <v>510750.76</v>
      </c>
      <c r="AO527" s="422">
        <v>531597.73</v>
      </c>
      <c r="AP527" s="422">
        <v>531597.73</v>
      </c>
      <c r="AQ527" s="422">
        <v>76438.89</v>
      </c>
      <c r="AR527" s="422">
        <v>76438.89</v>
      </c>
      <c r="AS527" s="422">
        <v>79218.48</v>
      </c>
      <c r="AT527" s="422">
        <v>79218.48</v>
      </c>
      <c r="AU527" s="422">
        <v>95201.16</v>
      </c>
      <c r="AV527" s="422">
        <v>760219.5</v>
      </c>
      <c r="AW527" s="422">
        <v>317218.42</v>
      </c>
      <c r="AX527" s="422">
        <v>120286.78</v>
      </c>
      <c r="AY527" s="422">
        <v>3688937.58</v>
      </c>
      <c r="AZ527" s="422">
        <v>23701485.809999999</v>
      </c>
      <c r="BA527" s="422">
        <v>2674801.7799999998</v>
      </c>
      <c r="BB527" s="422">
        <v>151643.59</v>
      </c>
      <c r="BC527" s="422">
        <v>719496.09</v>
      </c>
    </row>
    <row r="528" spans="1:55">
      <c r="A528" s="425" t="s">
        <v>2160</v>
      </c>
      <c r="B528" s="425" t="s">
        <v>6535</v>
      </c>
      <c r="C528">
        <v>207.87</v>
      </c>
      <c r="D528" s="422">
        <v>2790363.84</v>
      </c>
      <c r="E528" s="422">
        <v>2084246.68</v>
      </c>
      <c r="F528" s="423">
        <v>0.74694441281177204</v>
      </c>
      <c r="G528">
        <v>1</v>
      </c>
      <c r="H528" s="422">
        <v>25780.02</v>
      </c>
      <c r="I528" s="422">
        <v>910374.18</v>
      </c>
      <c r="J528" s="422">
        <v>936154.2</v>
      </c>
      <c r="K528" s="424">
        <v>0.9</v>
      </c>
      <c r="L528" s="422">
        <v>651401.88</v>
      </c>
      <c r="M528" s="422">
        <v>130280.37</v>
      </c>
      <c r="N528" s="422">
        <v>67840.639999999999</v>
      </c>
      <c r="O528" s="422">
        <v>29639.11</v>
      </c>
      <c r="P528" s="422">
        <v>21897.18</v>
      </c>
      <c r="Q528" s="422">
        <v>40339.11</v>
      </c>
      <c r="R528" s="422">
        <v>15635.34</v>
      </c>
      <c r="S528" s="422">
        <v>26676.5</v>
      </c>
      <c r="T528" s="422">
        <v>34069.81</v>
      </c>
      <c r="U528" s="422">
        <v>19717.41</v>
      </c>
      <c r="V528" s="422">
        <v>49948.24</v>
      </c>
      <c r="W528" s="422">
        <v>43245.9</v>
      </c>
      <c r="X528" s="422">
        <v>32010.48</v>
      </c>
      <c r="Y528" s="422">
        <v>1162701.97</v>
      </c>
      <c r="Z528" s="422">
        <v>18595.8</v>
      </c>
      <c r="AA528" s="422">
        <v>25983.75</v>
      </c>
      <c r="AB528" s="422">
        <v>70883.67</v>
      </c>
      <c r="AC528" s="422">
        <v>7067.58</v>
      </c>
      <c r="AD528" s="422">
        <v>118693.77</v>
      </c>
      <c r="AE528" s="422">
        <v>40110.46</v>
      </c>
      <c r="AF528" s="422">
        <v>329058.21000000002</v>
      </c>
      <c r="AG528" s="422">
        <v>222836.64</v>
      </c>
      <c r="AH528" s="422">
        <v>539615.01546000002</v>
      </c>
      <c r="AI528" s="422">
        <v>1372844.89546</v>
      </c>
      <c r="AJ528" s="422">
        <v>223223.27</v>
      </c>
      <c r="AK528" s="422">
        <v>1149621.62546</v>
      </c>
      <c r="AL528" s="422">
        <v>1350522.56546</v>
      </c>
      <c r="AM528" s="422">
        <v>28490.85</v>
      </c>
      <c r="AN528" s="422">
        <v>28490.85</v>
      </c>
      <c r="AO528" s="422">
        <v>29880.65</v>
      </c>
      <c r="AP528" s="422">
        <v>29880.65</v>
      </c>
      <c r="AQ528" s="422">
        <v>0</v>
      </c>
      <c r="AR528" s="422">
        <v>0</v>
      </c>
      <c r="AS528" s="422">
        <v>0</v>
      </c>
      <c r="AT528" s="422">
        <v>0</v>
      </c>
      <c r="AU528" s="422">
        <v>0</v>
      </c>
      <c r="AV528" s="422">
        <v>102150.15</v>
      </c>
      <c r="AW528" s="422">
        <v>42624.41</v>
      </c>
      <c r="AX528" s="422">
        <v>15621.66</v>
      </c>
      <c r="AY528" s="422">
        <v>277139.21999999997</v>
      </c>
      <c r="AZ528" s="422">
        <v>2790363.84</v>
      </c>
      <c r="BA528" s="422">
        <v>100900.87</v>
      </c>
      <c r="BB528" s="422">
        <v>139.69</v>
      </c>
      <c r="BC528" s="422">
        <v>93820.37</v>
      </c>
    </row>
    <row r="529" spans="1:55">
      <c r="A529" s="425" t="s">
        <v>3339</v>
      </c>
      <c r="B529" s="425" t="s">
        <v>6536</v>
      </c>
      <c r="C529">
        <v>567.89</v>
      </c>
      <c r="D529" s="422">
        <v>8039419.1600000001</v>
      </c>
      <c r="E529" s="422">
        <v>5744369.4800000004</v>
      </c>
      <c r="F529" s="423">
        <v>0.71452543593957896</v>
      </c>
      <c r="G529">
        <v>1</v>
      </c>
      <c r="H529" s="422">
        <v>180431.95</v>
      </c>
      <c r="I529" s="422">
        <v>4152860.04</v>
      </c>
      <c r="J529" s="422">
        <v>4333291.99</v>
      </c>
      <c r="K529" s="424">
        <v>0.9</v>
      </c>
      <c r="L529" s="422">
        <v>1803375.48</v>
      </c>
      <c r="M529" s="422">
        <v>360675.09</v>
      </c>
      <c r="N529" s="422">
        <v>185738.45</v>
      </c>
      <c r="O529" s="422">
        <v>82330.87</v>
      </c>
      <c r="P529" s="422">
        <v>64448.79</v>
      </c>
      <c r="Q529" s="422">
        <v>109889.31</v>
      </c>
      <c r="R529" s="422">
        <v>43431.519999999997</v>
      </c>
      <c r="S529" s="422">
        <v>72780.460000000006</v>
      </c>
      <c r="T529" s="422">
        <v>94638.37</v>
      </c>
      <c r="U529" s="422">
        <v>54512.85</v>
      </c>
      <c r="V529" s="422">
        <v>138745.12</v>
      </c>
      <c r="W529" s="422">
        <v>120127.5</v>
      </c>
      <c r="X529" s="422">
        <v>87332.94</v>
      </c>
      <c r="Y529" s="422">
        <v>3218026.75</v>
      </c>
      <c r="Z529" s="422">
        <v>50585.4</v>
      </c>
      <c r="AA529" s="422">
        <v>70986.25</v>
      </c>
      <c r="AB529" s="422">
        <v>193650.49</v>
      </c>
      <c r="AC529" s="422">
        <v>19308.259999999998</v>
      </c>
      <c r="AD529" s="422">
        <v>324265.19</v>
      </c>
      <c r="AE529" s="422">
        <v>108857.26</v>
      </c>
      <c r="AF529" s="422">
        <v>898969.87</v>
      </c>
      <c r="AG529" s="422">
        <v>608778.07999999996</v>
      </c>
      <c r="AH529" s="422">
        <v>1577350.98162</v>
      </c>
      <c r="AI529" s="422">
        <v>3852751.78162</v>
      </c>
      <c r="AJ529" s="422">
        <v>609834.35</v>
      </c>
      <c r="AK529" s="422">
        <v>3242917.4316199999</v>
      </c>
      <c r="AL529" s="422">
        <v>3791768.3416200001</v>
      </c>
      <c r="AM529" s="422">
        <v>100760.35</v>
      </c>
      <c r="AN529" s="422">
        <v>100760.35</v>
      </c>
      <c r="AO529" s="422">
        <v>104929.74</v>
      </c>
      <c r="AP529" s="422">
        <v>104929.74</v>
      </c>
      <c r="AQ529" s="422">
        <v>33355.15</v>
      </c>
      <c r="AR529" s="422">
        <v>33355.15</v>
      </c>
      <c r="AS529" s="422">
        <v>34744.949999999997</v>
      </c>
      <c r="AT529" s="422">
        <v>34744.949999999997</v>
      </c>
      <c r="AU529" s="422">
        <v>42388.83</v>
      </c>
      <c r="AV529" s="422">
        <v>279349.39</v>
      </c>
      <c r="AW529" s="422">
        <v>116564.72</v>
      </c>
      <c r="AX529" s="422">
        <v>43740.639999999999</v>
      </c>
      <c r="AY529" s="422">
        <v>1029623.96</v>
      </c>
      <c r="AZ529" s="422">
        <v>8039419.1600000001</v>
      </c>
      <c r="BA529" s="422">
        <v>542326.27</v>
      </c>
      <c r="BB529" s="422">
        <v>101547.52</v>
      </c>
      <c r="BC529" s="422">
        <v>300203.40000000002</v>
      </c>
    </row>
    <row r="530" spans="1:55">
      <c r="A530" s="425" t="s">
        <v>1672</v>
      </c>
      <c r="B530" s="425" t="s">
        <v>6537</v>
      </c>
      <c r="C530">
        <v>1007</v>
      </c>
      <c r="D530" s="422">
        <v>16263805.01</v>
      </c>
      <c r="E530" s="422">
        <v>9986981.25</v>
      </c>
      <c r="F530" s="423">
        <v>0.61406179205046896</v>
      </c>
      <c r="G530">
        <v>1</v>
      </c>
      <c r="H530" s="422">
        <v>897611.42</v>
      </c>
      <c r="I530" s="422">
        <v>2450674.6800000002</v>
      </c>
      <c r="J530" s="422">
        <v>3348286.1</v>
      </c>
      <c r="K530" s="424">
        <v>0.9</v>
      </c>
      <c r="L530" s="422">
        <v>3413427.07</v>
      </c>
      <c r="M530" s="422">
        <v>1137695.23</v>
      </c>
      <c r="N530" s="422">
        <v>383676.83</v>
      </c>
      <c r="O530" s="422">
        <v>127383.75</v>
      </c>
      <c r="P530" s="422">
        <v>117143.7</v>
      </c>
      <c r="Q530" s="422">
        <v>325055.59000000003</v>
      </c>
      <c r="R530" s="422">
        <v>77597.649999999994</v>
      </c>
      <c r="S530" s="422">
        <v>145850.88</v>
      </c>
      <c r="T530" s="422">
        <v>126436.86</v>
      </c>
      <c r="U530" s="422">
        <v>97137.27</v>
      </c>
      <c r="V530" s="422">
        <v>185363.48</v>
      </c>
      <c r="W530" s="422">
        <v>160490.34</v>
      </c>
      <c r="X530" s="422">
        <v>175013.82</v>
      </c>
      <c r="Y530" s="422">
        <v>6472272.4699999997</v>
      </c>
      <c r="Z530" s="422">
        <v>90630</v>
      </c>
      <c r="AA530" s="422">
        <v>125875</v>
      </c>
      <c r="AB530" s="422">
        <v>343387</v>
      </c>
      <c r="AC530" s="422">
        <v>34238</v>
      </c>
      <c r="AD530" s="422">
        <v>574997</v>
      </c>
      <c r="AE530" s="422">
        <v>1001965</v>
      </c>
      <c r="AF530" s="422">
        <v>1594081</v>
      </c>
      <c r="AG530" s="422">
        <v>1079504</v>
      </c>
      <c r="AH530" s="422">
        <v>3095840.3339999998</v>
      </c>
      <c r="AI530" s="422">
        <v>7940517.3339999998</v>
      </c>
      <c r="AJ530" s="422">
        <v>1081377.02</v>
      </c>
      <c r="AK530" s="422">
        <v>6859140.3140000002</v>
      </c>
      <c r="AL530" s="422">
        <v>7832379.6239999998</v>
      </c>
      <c r="AM530" s="422">
        <v>248773.84</v>
      </c>
      <c r="AN530" s="422">
        <v>248773.84</v>
      </c>
      <c r="AO530" s="422">
        <v>259197.32</v>
      </c>
      <c r="AP530" s="422">
        <v>259197.32</v>
      </c>
      <c r="AQ530" s="422">
        <v>30575.55</v>
      </c>
      <c r="AR530" s="422">
        <v>30575.55</v>
      </c>
      <c r="AS530" s="422">
        <v>31270.45</v>
      </c>
      <c r="AT530" s="422">
        <v>31270.45</v>
      </c>
      <c r="AU530" s="422">
        <v>38219.440000000002</v>
      </c>
      <c r="AV530" s="422">
        <v>496157.88</v>
      </c>
      <c r="AW530" s="422">
        <v>207032.86</v>
      </c>
      <c r="AX530" s="422">
        <v>78108.3</v>
      </c>
      <c r="AY530" s="422">
        <v>1959152.8</v>
      </c>
      <c r="AZ530" s="422">
        <v>16263805.01</v>
      </c>
      <c r="BA530" s="422">
        <v>937358.65</v>
      </c>
      <c r="BB530" s="422">
        <v>21737.42</v>
      </c>
      <c r="BC530" s="422">
        <v>384896.74</v>
      </c>
    </row>
    <row r="531" spans="1:55">
      <c r="A531" s="425" t="s">
        <v>3309</v>
      </c>
      <c r="B531" s="425" t="s">
        <v>6538</v>
      </c>
      <c r="C531">
        <v>829.75</v>
      </c>
      <c r="D531" s="422">
        <v>12248781.800000001</v>
      </c>
      <c r="E531" s="422">
        <v>9235644.9000000004</v>
      </c>
      <c r="F531" s="423">
        <v>0.75400517788634303</v>
      </c>
      <c r="G531">
        <v>1</v>
      </c>
      <c r="H531" s="422">
        <v>105296.7</v>
      </c>
      <c r="I531" s="422">
        <v>4052313.07</v>
      </c>
      <c r="J531" s="422">
        <v>4157609.77</v>
      </c>
      <c r="K531" s="424">
        <v>0.9</v>
      </c>
      <c r="L531" s="422">
        <v>2729075.36</v>
      </c>
      <c r="M531" s="422">
        <v>643222.75</v>
      </c>
      <c r="N531" s="422">
        <v>283925.89</v>
      </c>
      <c r="O531" s="422">
        <v>116377.31</v>
      </c>
      <c r="P531" s="422">
        <v>98483.49</v>
      </c>
      <c r="Q531" s="422">
        <v>185801.18</v>
      </c>
      <c r="R531" s="422">
        <v>63699.57</v>
      </c>
      <c r="S531" s="422">
        <v>109895.59</v>
      </c>
      <c r="T531" s="422">
        <v>129465.29</v>
      </c>
      <c r="U531" s="422">
        <v>79739.55</v>
      </c>
      <c r="V531" s="422">
        <v>189803.33</v>
      </c>
      <c r="W531" s="422">
        <v>164334.42000000001</v>
      </c>
      <c r="X531" s="422">
        <v>131869.26</v>
      </c>
      <c r="Y531" s="422">
        <v>4925692.99</v>
      </c>
      <c r="Z531" s="422">
        <v>73890</v>
      </c>
      <c r="AA531" s="422">
        <v>103718.75</v>
      </c>
      <c r="AB531" s="422">
        <v>282944.75</v>
      </c>
      <c r="AC531" s="422">
        <v>28211.5</v>
      </c>
      <c r="AD531" s="422">
        <v>236893.62</v>
      </c>
      <c r="AE531" s="422">
        <v>329264</v>
      </c>
      <c r="AF531" s="422">
        <v>1313494.25</v>
      </c>
      <c r="AG531" s="422">
        <v>889492</v>
      </c>
      <c r="AH531" s="422">
        <v>2445856.1954999999</v>
      </c>
      <c r="AI531" s="422">
        <v>5703765.0654999996</v>
      </c>
      <c r="AJ531" s="422">
        <v>891035.33</v>
      </c>
      <c r="AK531" s="422">
        <v>4812729.7355000004</v>
      </c>
      <c r="AL531" s="422">
        <v>5614661.5255000005</v>
      </c>
      <c r="AM531" s="422">
        <v>186232.93</v>
      </c>
      <c r="AN531" s="422">
        <v>186232.93</v>
      </c>
      <c r="AO531" s="422">
        <v>193876.82</v>
      </c>
      <c r="AP531" s="422">
        <v>193876.82</v>
      </c>
      <c r="AQ531" s="422">
        <v>56981.71</v>
      </c>
      <c r="AR531" s="422">
        <v>56981.71</v>
      </c>
      <c r="AS531" s="422">
        <v>59761.31</v>
      </c>
      <c r="AT531" s="422">
        <v>59761.31</v>
      </c>
      <c r="AU531" s="422">
        <v>71574.59</v>
      </c>
      <c r="AV531" s="422">
        <v>408600.61</v>
      </c>
      <c r="AW531" s="422">
        <v>170497.65</v>
      </c>
      <c r="AX531" s="422">
        <v>64048.800000000003</v>
      </c>
      <c r="AY531" s="422">
        <v>1708427.19</v>
      </c>
      <c r="AZ531" s="422">
        <v>12248781.800000001</v>
      </c>
      <c r="BA531" s="422">
        <v>691677.81</v>
      </c>
      <c r="BB531" s="422">
        <v>17192.04</v>
      </c>
      <c r="BC531" s="422">
        <v>363072.72</v>
      </c>
    </row>
    <row r="532" spans="1:55">
      <c r="A532" s="425" t="s">
        <v>2692</v>
      </c>
      <c r="B532" s="425" t="s">
        <v>6539</v>
      </c>
      <c r="C532">
        <v>1829.77</v>
      </c>
      <c r="D532" s="422">
        <v>27914407.43</v>
      </c>
      <c r="E532" s="422">
        <v>20280313.25</v>
      </c>
      <c r="F532" s="423">
        <v>0.726517777633512</v>
      </c>
      <c r="G532">
        <v>1</v>
      </c>
      <c r="H532" s="422">
        <v>518005.08</v>
      </c>
      <c r="I532" s="422">
        <v>14723398.710000001</v>
      </c>
      <c r="J532" s="422">
        <v>15241403.789999999</v>
      </c>
      <c r="K532" s="424">
        <v>0.9</v>
      </c>
      <c r="L532" s="422">
        <v>6140498.46</v>
      </c>
      <c r="M532" s="422">
        <v>1494293.14</v>
      </c>
      <c r="N532" s="422">
        <v>631438.28</v>
      </c>
      <c r="O532" s="422">
        <v>255013.16</v>
      </c>
      <c r="P532" s="422">
        <v>219137.18</v>
      </c>
      <c r="Q532" s="422">
        <v>431602.38</v>
      </c>
      <c r="R532" s="422">
        <v>140139.04999999999</v>
      </c>
      <c r="S532" s="422">
        <v>244437.96</v>
      </c>
      <c r="T532" s="422">
        <v>281643.8</v>
      </c>
      <c r="U532" s="422">
        <v>176586.85</v>
      </c>
      <c r="V532" s="422">
        <v>412905.49</v>
      </c>
      <c r="W532" s="422">
        <v>357499.44</v>
      </c>
      <c r="X532" s="422">
        <v>293313.42</v>
      </c>
      <c r="Y532" s="422">
        <v>11078508.609999999</v>
      </c>
      <c r="Z532" s="422">
        <v>163344.6</v>
      </c>
      <c r="AA532" s="422">
        <v>228721.25</v>
      </c>
      <c r="AB532" s="422">
        <v>623951.56999999995</v>
      </c>
      <c r="AC532" s="422">
        <v>62212.18</v>
      </c>
      <c r="AD532" s="422">
        <v>1044798.67</v>
      </c>
      <c r="AE532" s="422">
        <v>817683.38</v>
      </c>
      <c r="AF532" s="422">
        <v>2896525.91</v>
      </c>
      <c r="AG532" s="422">
        <v>1961513.44</v>
      </c>
      <c r="AH532" s="422">
        <v>5465359.0146599999</v>
      </c>
      <c r="AI532" s="422">
        <v>13264110.014660001</v>
      </c>
      <c r="AJ532" s="422">
        <v>1964916.81</v>
      </c>
      <c r="AK532" s="422">
        <v>11299193.20466</v>
      </c>
      <c r="AL532" s="422">
        <v>13067618.324659999</v>
      </c>
      <c r="AM532" s="422">
        <v>518394.65</v>
      </c>
      <c r="AN532" s="422">
        <v>518394.65</v>
      </c>
      <c r="AO532" s="422">
        <v>540631.42000000004</v>
      </c>
      <c r="AP532" s="422">
        <v>540631.42000000004</v>
      </c>
      <c r="AQ532" s="422">
        <v>43083.73</v>
      </c>
      <c r="AR532" s="422">
        <v>43083.73</v>
      </c>
      <c r="AS532" s="422">
        <v>45168.43</v>
      </c>
      <c r="AT532" s="422">
        <v>45168.43</v>
      </c>
      <c r="AU532" s="422">
        <v>54202.12</v>
      </c>
      <c r="AV532" s="422">
        <v>901284</v>
      </c>
      <c r="AW532" s="422">
        <v>376080.71</v>
      </c>
      <c r="AX532" s="422">
        <v>142157.1</v>
      </c>
      <c r="AY532" s="422">
        <v>3768280.39</v>
      </c>
      <c r="AZ532" s="422">
        <v>27914407.43</v>
      </c>
      <c r="BA532" s="422">
        <v>3158617.02</v>
      </c>
      <c r="BB532" s="422">
        <v>58389.279999999999</v>
      </c>
      <c r="BC532" s="422">
        <v>1112670.33</v>
      </c>
    </row>
    <row r="533" spans="1:55">
      <c r="A533" s="425" t="s">
        <v>2024</v>
      </c>
      <c r="B533" s="425" t="s">
        <v>6540</v>
      </c>
      <c r="C533">
        <v>338.95</v>
      </c>
      <c r="D533" s="422">
        <v>5053939.8899999997</v>
      </c>
      <c r="E533" s="422">
        <v>3922660.73</v>
      </c>
      <c r="F533" s="423">
        <v>0.77615896021272202</v>
      </c>
      <c r="G533">
        <v>2</v>
      </c>
      <c r="H533" s="422">
        <v>36786.19</v>
      </c>
      <c r="I533" s="422">
        <v>2959615.53</v>
      </c>
      <c r="J533" s="422">
        <v>2996401.72</v>
      </c>
      <c r="K533" s="424">
        <v>0.9</v>
      </c>
      <c r="L533" s="422">
        <v>1134253.3500000001</v>
      </c>
      <c r="M533" s="422">
        <v>275147.8</v>
      </c>
      <c r="N533" s="422">
        <v>116171.58</v>
      </c>
      <c r="O533" s="422">
        <v>45899.55</v>
      </c>
      <c r="P533" s="422">
        <v>39463.129999999997</v>
      </c>
      <c r="Q533" s="422">
        <v>77777.649999999994</v>
      </c>
      <c r="R533" s="422">
        <v>25479.82</v>
      </c>
      <c r="S533" s="422">
        <v>44944.11</v>
      </c>
      <c r="T533" s="422">
        <v>50726.16</v>
      </c>
      <c r="U533" s="422">
        <v>32185.78</v>
      </c>
      <c r="V533" s="422">
        <v>74367.38</v>
      </c>
      <c r="W533" s="422">
        <v>64388.34</v>
      </c>
      <c r="X533" s="422">
        <v>53930.7</v>
      </c>
      <c r="Y533" s="422">
        <v>2034735.35</v>
      </c>
      <c r="Z533" s="422">
        <v>30288.6</v>
      </c>
      <c r="AA533" s="422">
        <v>42368.75</v>
      </c>
      <c r="AB533" s="422">
        <v>115581.95</v>
      </c>
      <c r="AC533" s="422">
        <v>11524.3</v>
      </c>
      <c r="AD533" s="422">
        <v>193540.45</v>
      </c>
      <c r="AE533" s="422">
        <v>149368.38</v>
      </c>
      <c r="AF533" s="422">
        <v>536557.85</v>
      </c>
      <c r="AG533" s="422">
        <v>363354.4</v>
      </c>
      <c r="AH533" s="422">
        <v>983969.23109999998</v>
      </c>
      <c r="AI533" s="422">
        <v>2426553.9111000001</v>
      </c>
      <c r="AJ533" s="422">
        <v>363984.84</v>
      </c>
      <c r="AK533" s="422">
        <v>2062569.0711000001</v>
      </c>
      <c r="AL533" s="422">
        <v>2390155.4210999999</v>
      </c>
      <c r="AM533" s="422">
        <v>88947.07</v>
      </c>
      <c r="AN533" s="422">
        <v>88947.07</v>
      </c>
      <c r="AO533" s="422">
        <v>92421.56</v>
      </c>
      <c r="AP533" s="422">
        <v>92421.56</v>
      </c>
      <c r="AQ533" s="422">
        <v>694.89</v>
      </c>
      <c r="AR533" s="422">
        <v>694.89</v>
      </c>
      <c r="AS533" s="422">
        <v>694.89</v>
      </c>
      <c r="AT533" s="422">
        <v>694.89</v>
      </c>
      <c r="AU533" s="422">
        <v>1389.79</v>
      </c>
      <c r="AV533" s="422">
        <v>166775.76</v>
      </c>
      <c r="AW533" s="422">
        <v>69590.880000000005</v>
      </c>
      <c r="AX533" s="422">
        <v>25775.73</v>
      </c>
      <c r="AY533" s="422">
        <v>629048.98</v>
      </c>
      <c r="AZ533" s="422">
        <v>5053939.8899999997</v>
      </c>
      <c r="BA533" s="422">
        <v>452677.54</v>
      </c>
      <c r="BB533" s="422">
        <v>372.18</v>
      </c>
      <c r="BC533" s="422">
        <v>162283.35</v>
      </c>
    </row>
    <row r="534" spans="1:55">
      <c r="A534" s="425" t="s">
        <v>3269</v>
      </c>
      <c r="B534" s="425" t="s">
        <v>6541</v>
      </c>
      <c r="C534">
        <v>93.38</v>
      </c>
      <c r="D534" s="422">
        <v>1238922.76</v>
      </c>
      <c r="E534" s="422">
        <v>987469.65</v>
      </c>
      <c r="F534" s="423">
        <v>0.79703891306347496</v>
      </c>
      <c r="G534">
        <v>2</v>
      </c>
      <c r="H534" s="422">
        <v>7453.46</v>
      </c>
      <c r="I534" s="422">
        <v>728875.19</v>
      </c>
      <c r="J534" s="422">
        <v>736328.65</v>
      </c>
      <c r="K534" s="424">
        <v>0.9</v>
      </c>
      <c r="L534" s="422">
        <v>289804.68</v>
      </c>
      <c r="M534" s="422">
        <v>57960.93</v>
      </c>
      <c r="N534" s="422">
        <v>30297.759999999998</v>
      </c>
      <c r="O534" s="422">
        <v>12514.29</v>
      </c>
      <c r="P534" s="422">
        <v>9739.9699999999993</v>
      </c>
      <c r="Q534" s="422">
        <v>17387.55</v>
      </c>
      <c r="R534" s="422">
        <v>6949.04</v>
      </c>
      <c r="S534" s="422">
        <v>11598.48</v>
      </c>
      <c r="T534" s="422">
        <v>14385.03</v>
      </c>
      <c r="U534" s="422">
        <v>8698.86</v>
      </c>
      <c r="V534" s="422">
        <v>21089.25</v>
      </c>
      <c r="W534" s="422">
        <v>18259.38</v>
      </c>
      <c r="X534" s="422">
        <v>13917.6</v>
      </c>
      <c r="Y534" s="422">
        <v>512602.82</v>
      </c>
      <c r="Z534" s="422">
        <v>8307</v>
      </c>
      <c r="AA534" s="422">
        <v>11672.5</v>
      </c>
      <c r="AB534" s="422">
        <v>31842.58</v>
      </c>
      <c r="AC534" s="422">
        <v>3174.92</v>
      </c>
      <c r="AD534" s="422">
        <v>53319.98</v>
      </c>
      <c r="AE534" s="422">
        <v>17798.54</v>
      </c>
      <c r="AF534" s="422">
        <v>147820.54</v>
      </c>
      <c r="AG534" s="422">
        <v>100103.36</v>
      </c>
      <c r="AH534" s="422">
        <v>238855.10604000001</v>
      </c>
      <c r="AI534" s="422">
        <v>612894.52604000003</v>
      </c>
      <c r="AJ534" s="422">
        <v>100277.04</v>
      </c>
      <c r="AK534" s="422">
        <v>512617.48603999999</v>
      </c>
      <c r="AL534" s="422">
        <v>602866.81603999995</v>
      </c>
      <c r="AM534" s="422">
        <v>12508.18</v>
      </c>
      <c r="AN534" s="422">
        <v>12508.18</v>
      </c>
      <c r="AO534" s="422">
        <v>13203.08</v>
      </c>
      <c r="AP534" s="422">
        <v>13203.08</v>
      </c>
      <c r="AQ534" s="422">
        <v>0</v>
      </c>
      <c r="AR534" s="422">
        <v>0</v>
      </c>
      <c r="AS534" s="422">
        <v>0</v>
      </c>
      <c r="AT534" s="422">
        <v>0</v>
      </c>
      <c r="AU534" s="422">
        <v>0</v>
      </c>
      <c r="AV534" s="422">
        <v>45863.33</v>
      </c>
      <c r="AW534" s="422">
        <v>19137.490000000002</v>
      </c>
      <c r="AX534" s="422">
        <v>7029.74</v>
      </c>
      <c r="AY534" s="422">
        <v>123453.08</v>
      </c>
      <c r="AZ534" s="422">
        <v>1238922.76</v>
      </c>
      <c r="BA534" s="422">
        <v>106452.86</v>
      </c>
      <c r="BB534" s="422">
        <v>0</v>
      </c>
      <c r="BC534" s="422">
        <v>43692.77</v>
      </c>
    </row>
    <row r="535" spans="1:55">
      <c r="A535" s="425" t="s">
        <v>2905</v>
      </c>
      <c r="B535" s="425" t="s">
        <v>6542</v>
      </c>
      <c r="C535">
        <v>495.75</v>
      </c>
      <c r="D535" s="422">
        <v>6795241.0099999998</v>
      </c>
      <c r="E535" s="422">
        <v>5678520.46</v>
      </c>
      <c r="F535" s="423">
        <v>0.83566137707895705</v>
      </c>
      <c r="G535">
        <v>2</v>
      </c>
      <c r="H535" s="422">
        <v>18170.84</v>
      </c>
      <c r="I535" s="422">
        <v>2604896.7799999998</v>
      </c>
      <c r="J535" s="422">
        <v>2623067.62</v>
      </c>
      <c r="K535" s="424">
        <v>0.9</v>
      </c>
      <c r="L535" s="422">
        <v>1560334.74</v>
      </c>
      <c r="M535" s="422">
        <v>312066.94</v>
      </c>
      <c r="N535" s="422">
        <v>162685.79999999999</v>
      </c>
      <c r="O535" s="422">
        <v>71792.52</v>
      </c>
      <c r="P535" s="422">
        <v>53614.94</v>
      </c>
      <c r="Q535" s="422">
        <v>98761.279999999999</v>
      </c>
      <c r="R535" s="422">
        <v>37640.65</v>
      </c>
      <c r="S535" s="422">
        <v>63791.64</v>
      </c>
      <c r="T535" s="422">
        <v>82524.66</v>
      </c>
      <c r="U535" s="422">
        <v>47553.760000000002</v>
      </c>
      <c r="V535" s="422">
        <v>120985.74</v>
      </c>
      <c r="W535" s="422">
        <v>104751.18</v>
      </c>
      <c r="X535" s="422">
        <v>76546.8</v>
      </c>
      <c r="Y535" s="422">
        <v>2793050.65</v>
      </c>
      <c r="Z535" s="422">
        <v>44190</v>
      </c>
      <c r="AA535" s="422">
        <v>61968.75</v>
      </c>
      <c r="AB535" s="422">
        <v>169050.75</v>
      </c>
      <c r="AC535" s="422">
        <v>16855.5</v>
      </c>
      <c r="AD535" s="422">
        <v>283073.25</v>
      </c>
      <c r="AE535" s="422">
        <v>97475</v>
      </c>
      <c r="AF535" s="422">
        <v>784772.25</v>
      </c>
      <c r="AG535" s="422">
        <v>531444</v>
      </c>
      <c r="AH535" s="422">
        <v>1321290.6675</v>
      </c>
      <c r="AI535" s="422">
        <v>3310120.1675</v>
      </c>
      <c r="AJ535" s="422">
        <v>532366.09</v>
      </c>
      <c r="AK535" s="422">
        <v>2777754.0775000001</v>
      </c>
      <c r="AL535" s="422">
        <v>3256883.5575000001</v>
      </c>
      <c r="AM535" s="422">
        <v>87557.27</v>
      </c>
      <c r="AN535" s="422">
        <v>87557.27</v>
      </c>
      <c r="AO535" s="422">
        <v>91031.76</v>
      </c>
      <c r="AP535" s="422">
        <v>91031.76</v>
      </c>
      <c r="AQ535" s="422">
        <v>694.89</v>
      </c>
      <c r="AR535" s="422">
        <v>694.89</v>
      </c>
      <c r="AS535" s="422">
        <v>694.89</v>
      </c>
      <c r="AT535" s="422">
        <v>694.89</v>
      </c>
      <c r="AU535" s="422">
        <v>1389.79</v>
      </c>
      <c r="AV535" s="422">
        <v>243909.54</v>
      </c>
      <c r="AW535" s="422">
        <v>101776.66</v>
      </c>
      <c r="AX535" s="422">
        <v>38273.06</v>
      </c>
      <c r="AY535" s="422">
        <v>745306.67</v>
      </c>
      <c r="AZ535" s="422">
        <v>6795241.0099999998</v>
      </c>
      <c r="BA535" s="422">
        <v>315883.55</v>
      </c>
      <c r="BB535" s="422">
        <v>58.52</v>
      </c>
      <c r="BC535" s="422">
        <v>154762.99</v>
      </c>
    </row>
    <row r="536" spans="1:55">
      <c r="A536" s="425" t="s">
        <v>2903</v>
      </c>
      <c r="B536" s="425" t="s">
        <v>6543</v>
      </c>
      <c r="C536">
        <v>386.15</v>
      </c>
      <c r="D536" s="422">
        <v>5840663.8799999999</v>
      </c>
      <c r="E536" s="422">
        <v>4771083.3099999996</v>
      </c>
      <c r="F536" s="423">
        <v>0.81687345959719904</v>
      </c>
      <c r="G536">
        <v>2</v>
      </c>
      <c r="H536" s="422">
        <v>24750.62</v>
      </c>
      <c r="I536" s="422">
        <v>2301961.71</v>
      </c>
      <c r="J536" s="422">
        <v>2326712.33</v>
      </c>
      <c r="K536" s="424">
        <v>0.9</v>
      </c>
      <c r="L536" s="422">
        <v>1255530.94</v>
      </c>
      <c r="M536" s="422">
        <v>418468.45</v>
      </c>
      <c r="N536" s="422">
        <v>147215.96</v>
      </c>
      <c r="O536" s="422">
        <v>48817.72</v>
      </c>
      <c r="P536" s="422">
        <v>40531.58</v>
      </c>
      <c r="Q536" s="422">
        <v>124523.78</v>
      </c>
      <c r="R536" s="422">
        <v>29533.43</v>
      </c>
      <c r="S536" s="422">
        <v>55962.66</v>
      </c>
      <c r="T536" s="422">
        <v>48454.84</v>
      </c>
      <c r="U536" s="422">
        <v>37115.129999999997</v>
      </c>
      <c r="V536" s="422">
        <v>71037.5</v>
      </c>
      <c r="W536" s="422">
        <v>61505.279999999999</v>
      </c>
      <c r="X536" s="422">
        <v>67152.42</v>
      </c>
      <c r="Y536" s="422">
        <v>2405849.69</v>
      </c>
      <c r="Z536" s="422">
        <v>34753.5</v>
      </c>
      <c r="AA536" s="422">
        <v>48268.75</v>
      </c>
      <c r="AB536" s="422">
        <v>131677.15</v>
      </c>
      <c r="AC536" s="422">
        <v>13129.1</v>
      </c>
      <c r="AD536" s="422">
        <v>220491.65</v>
      </c>
      <c r="AE536" s="422">
        <v>384219.25</v>
      </c>
      <c r="AF536" s="422">
        <v>611275.44999999995</v>
      </c>
      <c r="AG536" s="422">
        <v>413952.8</v>
      </c>
      <c r="AH536" s="422">
        <v>1089258.9236999999</v>
      </c>
      <c r="AI536" s="422">
        <v>2947026.5737000001</v>
      </c>
      <c r="AJ536" s="422">
        <v>414671.03</v>
      </c>
      <c r="AK536" s="422">
        <v>2532355.5436999998</v>
      </c>
      <c r="AL536" s="422">
        <v>2905559.4637000002</v>
      </c>
      <c r="AM536" s="422">
        <v>56286.81</v>
      </c>
      <c r="AN536" s="422">
        <v>56286.81</v>
      </c>
      <c r="AO536" s="422">
        <v>59066.41</v>
      </c>
      <c r="AP536" s="422">
        <v>59066.41</v>
      </c>
      <c r="AQ536" s="422">
        <v>0</v>
      </c>
      <c r="AR536" s="422">
        <v>0</v>
      </c>
      <c r="AS536" s="422">
        <v>0</v>
      </c>
      <c r="AT536" s="422">
        <v>0</v>
      </c>
      <c r="AU536" s="422">
        <v>0</v>
      </c>
      <c r="AV536" s="422">
        <v>189707.42</v>
      </c>
      <c r="AW536" s="422">
        <v>79159.62</v>
      </c>
      <c r="AX536" s="422">
        <v>29681.15</v>
      </c>
      <c r="AY536" s="422">
        <v>529254.63</v>
      </c>
      <c r="AZ536" s="422">
        <v>5840663.8799999999</v>
      </c>
      <c r="BA536" s="422">
        <v>196277.67</v>
      </c>
      <c r="BB536" s="422">
        <v>0</v>
      </c>
      <c r="BC536" s="422">
        <v>172143.57</v>
      </c>
    </row>
    <row r="537" spans="1:55">
      <c r="A537" s="425" t="s">
        <v>1723</v>
      </c>
      <c r="B537" s="425" t="s">
        <v>6544</v>
      </c>
      <c r="C537">
        <v>177.04</v>
      </c>
      <c r="D537" s="422">
        <v>2318171.39</v>
      </c>
      <c r="E537" s="422">
        <v>1842978.9</v>
      </c>
      <c r="F537" s="423">
        <v>0.795014082198642</v>
      </c>
      <c r="G537">
        <v>2</v>
      </c>
      <c r="H537" s="422">
        <v>7963.11</v>
      </c>
      <c r="I537" s="422">
        <v>225166.54</v>
      </c>
      <c r="J537" s="422">
        <v>233129.65</v>
      </c>
      <c r="K537" s="424">
        <v>0.9</v>
      </c>
      <c r="L537" s="422">
        <v>542066.48</v>
      </c>
      <c r="M537" s="422">
        <v>108413.28</v>
      </c>
      <c r="N537" s="422">
        <v>57302.28</v>
      </c>
      <c r="O537" s="422">
        <v>25687.23</v>
      </c>
      <c r="P537" s="422">
        <v>17944.849999999999</v>
      </c>
      <c r="Q537" s="422">
        <v>34079.589999999997</v>
      </c>
      <c r="R537" s="422">
        <v>13319</v>
      </c>
      <c r="S537" s="422">
        <v>22617.03</v>
      </c>
      <c r="T537" s="422">
        <v>29527.17</v>
      </c>
      <c r="U537" s="422">
        <v>16817.79</v>
      </c>
      <c r="V537" s="422">
        <v>43288.47</v>
      </c>
      <c r="W537" s="422">
        <v>37479.78</v>
      </c>
      <c r="X537" s="422">
        <v>27139.32</v>
      </c>
      <c r="Y537" s="422">
        <v>975682.27</v>
      </c>
      <c r="Z537" s="422">
        <v>15806.7</v>
      </c>
      <c r="AA537" s="422">
        <v>22130</v>
      </c>
      <c r="AB537" s="422">
        <v>60370.64</v>
      </c>
      <c r="AC537" s="422">
        <v>6019.36</v>
      </c>
      <c r="AD537" s="422">
        <v>101089.84</v>
      </c>
      <c r="AE537" s="422">
        <v>33407.949999999997</v>
      </c>
      <c r="AF537" s="422">
        <v>280254.32</v>
      </c>
      <c r="AG537" s="422">
        <v>189786.88</v>
      </c>
      <c r="AH537" s="422">
        <v>445369.25532</v>
      </c>
      <c r="AI537" s="422">
        <v>1154234.9453199999</v>
      </c>
      <c r="AJ537" s="422">
        <v>190116.17</v>
      </c>
      <c r="AK537" s="422">
        <v>964118.77532000002</v>
      </c>
      <c r="AL537" s="422">
        <v>1135223.3253200001</v>
      </c>
      <c r="AM537" s="422">
        <v>17372.47</v>
      </c>
      <c r="AN537" s="422">
        <v>17372.47</v>
      </c>
      <c r="AO537" s="422">
        <v>18067.37</v>
      </c>
      <c r="AP537" s="422">
        <v>18067.37</v>
      </c>
      <c r="AQ537" s="422">
        <v>0</v>
      </c>
      <c r="AR537" s="422">
        <v>0</v>
      </c>
      <c r="AS537" s="422">
        <v>0</v>
      </c>
      <c r="AT537" s="422">
        <v>0</v>
      </c>
      <c r="AU537" s="422">
        <v>0</v>
      </c>
      <c r="AV537" s="422">
        <v>86862.37</v>
      </c>
      <c r="AW537" s="422">
        <v>36245.25</v>
      </c>
      <c r="AX537" s="422">
        <v>13278.41</v>
      </c>
      <c r="AY537" s="422">
        <v>207265.71</v>
      </c>
      <c r="AZ537" s="422">
        <v>2318171.39</v>
      </c>
      <c r="BA537" s="422">
        <v>27586.54</v>
      </c>
      <c r="BB537" s="422">
        <v>0</v>
      </c>
      <c r="BC537" s="422">
        <v>39361.949999999997</v>
      </c>
    </row>
    <row r="538" spans="1:55">
      <c r="A538" s="425" t="s">
        <v>1948</v>
      </c>
      <c r="B538" s="425" t="s">
        <v>6545</v>
      </c>
      <c r="C538">
        <v>1293.21</v>
      </c>
      <c r="D538" s="422">
        <v>18978130.609999999</v>
      </c>
      <c r="E538" s="422">
        <v>14156010.810000001</v>
      </c>
      <c r="F538" s="423">
        <v>0.74591176027321104</v>
      </c>
      <c r="G538">
        <v>1</v>
      </c>
      <c r="H538" s="422">
        <v>230412.55</v>
      </c>
      <c r="I538" s="422">
        <v>10576389.630000001</v>
      </c>
      <c r="J538" s="422">
        <v>10806802.18</v>
      </c>
      <c r="K538" s="424">
        <v>0.9</v>
      </c>
      <c r="L538" s="422">
        <v>4256315.5599999996</v>
      </c>
      <c r="M538" s="422">
        <v>1036622.42</v>
      </c>
      <c r="N538" s="422">
        <v>446278.09</v>
      </c>
      <c r="O538" s="422">
        <v>180305</v>
      </c>
      <c r="P538" s="422">
        <v>146377.65</v>
      </c>
      <c r="Q538" s="422">
        <v>304511.83</v>
      </c>
      <c r="R538" s="422">
        <v>99602.96</v>
      </c>
      <c r="S538" s="422">
        <v>172817.35</v>
      </c>
      <c r="T538" s="422">
        <v>199119.14</v>
      </c>
      <c r="U538" s="422">
        <v>124683.66</v>
      </c>
      <c r="V538" s="422">
        <v>291919.74</v>
      </c>
      <c r="W538" s="422">
        <v>252748.26</v>
      </c>
      <c r="X538" s="422">
        <v>207372.24</v>
      </c>
      <c r="Y538" s="422">
        <v>7718673.9000000004</v>
      </c>
      <c r="Z538" s="422">
        <v>115556.4</v>
      </c>
      <c r="AA538" s="422">
        <v>161651.25</v>
      </c>
      <c r="AB538" s="422">
        <v>440984.61</v>
      </c>
      <c r="AC538" s="422">
        <v>43969.14</v>
      </c>
      <c r="AD538" s="422">
        <v>738422.91</v>
      </c>
      <c r="AE538" s="422">
        <v>578446.28</v>
      </c>
      <c r="AF538" s="422">
        <v>2047151.43</v>
      </c>
      <c r="AG538" s="422">
        <v>1386321.12</v>
      </c>
      <c r="AH538" s="422">
        <v>3676994.0761799999</v>
      </c>
      <c r="AI538" s="422">
        <v>9189497.2161800005</v>
      </c>
      <c r="AJ538" s="422">
        <v>1388726.49</v>
      </c>
      <c r="AK538" s="422">
        <v>7800770.7261800002</v>
      </c>
      <c r="AL538" s="422">
        <v>9050624.5661800001</v>
      </c>
      <c r="AM538" s="422">
        <v>295332.07</v>
      </c>
      <c r="AN538" s="422">
        <v>295332.07</v>
      </c>
      <c r="AO538" s="422">
        <v>307145.34999999998</v>
      </c>
      <c r="AP538" s="422">
        <v>307145.34999999998</v>
      </c>
      <c r="AQ538" s="422">
        <v>0</v>
      </c>
      <c r="AR538" s="422">
        <v>0</v>
      </c>
      <c r="AS538" s="422">
        <v>0</v>
      </c>
      <c r="AT538" s="422">
        <v>0</v>
      </c>
      <c r="AU538" s="422">
        <v>0</v>
      </c>
      <c r="AV538" s="422">
        <v>637222.38</v>
      </c>
      <c r="AW538" s="422">
        <v>265895.15000000002</v>
      </c>
      <c r="AX538" s="422">
        <v>100759.7</v>
      </c>
      <c r="AY538" s="422">
        <v>2208832.0699999998</v>
      </c>
      <c r="AZ538" s="422">
        <v>18978130.609999999</v>
      </c>
      <c r="BA538" s="422">
        <v>1526391.44</v>
      </c>
      <c r="BB538" s="422">
        <v>0</v>
      </c>
      <c r="BC538" s="422">
        <v>667616.73</v>
      </c>
    </row>
    <row r="539" spans="1:55">
      <c r="A539" s="425" t="s">
        <v>1767</v>
      </c>
      <c r="B539" s="425" t="s">
        <v>6546</v>
      </c>
      <c r="C539">
        <v>307.25</v>
      </c>
      <c r="D539" s="422">
        <v>4397266.32</v>
      </c>
      <c r="E539" s="422">
        <v>3411184.09</v>
      </c>
      <c r="F539" s="423">
        <v>0.77575107845639901</v>
      </c>
      <c r="G539">
        <v>2</v>
      </c>
      <c r="H539" s="422">
        <v>32753.94</v>
      </c>
      <c r="I539" s="422">
        <v>2529220.65</v>
      </c>
      <c r="J539" s="422">
        <v>2561974.59</v>
      </c>
      <c r="K539" s="424">
        <v>0.9</v>
      </c>
      <c r="L539" s="422">
        <v>987534.29</v>
      </c>
      <c r="M539" s="422">
        <v>235026.09</v>
      </c>
      <c r="N539" s="422">
        <v>104487.8</v>
      </c>
      <c r="O539" s="422">
        <v>42952.58</v>
      </c>
      <c r="P539" s="422">
        <v>33775.69</v>
      </c>
      <c r="Q539" s="422">
        <v>68413.78</v>
      </c>
      <c r="R539" s="422">
        <v>23163.48</v>
      </c>
      <c r="S539" s="422">
        <v>40884.639999999999</v>
      </c>
      <c r="T539" s="422">
        <v>47697.74</v>
      </c>
      <c r="U539" s="422">
        <v>29576.12</v>
      </c>
      <c r="V539" s="422">
        <v>69927.539999999994</v>
      </c>
      <c r="W539" s="422">
        <v>60544.26</v>
      </c>
      <c r="X539" s="422">
        <v>49059.54</v>
      </c>
      <c r="Y539" s="422">
        <v>1793043.55</v>
      </c>
      <c r="Z539" s="422">
        <v>27112.5</v>
      </c>
      <c r="AA539" s="422">
        <v>38406.25</v>
      </c>
      <c r="AB539" s="422">
        <v>104772.25</v>
      </c>
      <c r="AC539" s="422">
        <v>10446.5</v>
      </c>
      <c r="AD539" s="422">
        <v>175439.75</v>
      </c>
      <c r="AE539" s="422">
        <v>124578.25</v>
      </c>
      <c r="AF539" s="422">
        <v>486376.75</v>
      </c>
      <c r="AG539" s="422">
        <v>329372</v>
      </c>
      <c r="AH539" s="422">
        <v>849232.46550000005</v>
      </c>
      <c r="AI539" s="422">
        <v>2145736.7154999999</v>
      </c>
      <c r="AJ539" s="422">
        <v>329943.48</v>
      </c>
      <c r="AK539" s="422">
        <v>1815793.2355</v>
      </c>
      <c r="AL539" s="422">
        <v>2112742.3654999998</v>
      </c>
      <c r="AM539" s="422">
        <v>62540.91</v>
      </c>
      <c r="AN539" s="422">
        <v>62540.91</v>
      </c>
      <c r="AO539" s="422">
        <v>64625.599999999999</v>
      </c>
      <c r="AP539" s="422">
        <v>64625.599999999999</v>
      </c>
      <c r="AQ539" s="422">
        <v>0</v>
      </c>
      <c r="AR539" s="422">
        <v>0</v>
      </c>
      <c r="AS539" s="422">
        <v>0</v>
      </c>
      <c r="AT539" s="422">
        <v>0</v>
      </c>
      <c r="AU539" s="422">
        <v>0</v>
      </c>
      <c r="AV539" s="422">
        <v>150793.07999999999</v>
      </c>
      <c r="AW539" s="422">
        <v>62921.75</v>
      </c>
      <c r="AX539" s="422">
        <v>23432.49</v>
      </c>
      <c r="AY539" s="422">
        <v>491480.34</v>
      </c>
      <c r="AZ539" s="422">
        <v>4397266.32</v>
      </c>
      <c r="BA539" s="422">
        <v>334837.03000000003</v>
      </c>
      <c r="BB539" s="422">
        <v>0</v>
      </c>
      <c r="BC539" s="422">
        <v>129992.53</v>
      </c>
    </row>
    <row r="540" spans="1:55">
      <c r="A540" s="425" t="s">
        <v>2614</v>
      </c>
      <c r="B540" s="425" t="s">
        <v>6547</v>
      </c>
      <c r="C540">
        <v>398.29</v>
      </c>
      <c r="D540" s="422">
        <v>6228790.1799999997</v>
      </c>
      <c r="E540" s="422">
        <v>4917987.34</v>
      </c>
      <c r="F540" s="423">
        <v>0.78955739363177602</v>
      </c>
      <c r="G540">
        <v>2</v>
      </c>
      <c r="H540" s="422">
        <v>42621.23</v>
      </c>
      <c r="I540" s="422">
        <v>4094579.58</v>
      </c>
      <c r="J540" s="422">
        <v>4137200.81</v>
      </c>
      <c r="K540" s="424">
        <v>0.9</v>
      </c>
      <c r="L540" s="422">
        <v>1387470.03</v>
      </c>
      <c r="M540" s="422">
        <v>340229.43</v>
      </c>
      <c r="N540" s="422">
        <v>136626.03</v>
      </c>
      <c r="O540" s="422">
        <v>54982.62</v>
      </c>
      <c r="P540" s="422">
        <v>49486.9</v>
      </c>
      <c r="Q540" s="422">
        <v>92931.73</v>
      </c>
      <c r="R540" s="422">
        <v>30112.52</v>
      </c>
      <c r="S540" s="422">
        <v>53063.040000000001</v>
      </c>
      <c r="T540" s="422">
        <v>60568.56</v>
      </c>
      <c r="U540" s="422">
        <v>38274.980000000003</v>
      </c>
      <c r="V540" s="422">
        <v>88796.88</v>
      </c>
      <c r="W540" s="422">
        <v>76881.600000000006</v>
      </c>
      <c r="X540" s="422">
        <v>63673.02</v>
      </c>
      <c r="Y540" s="422">
        <v>2473097.34</v>
      </c>
      <c r="Z540" s="422">
        <v>35471.699999999997</v>
      </c>
      <c r="AA540" s="422">
        <v>49786.25</v>
      </c>
      <c r="AB540" s="422">
        <v>135816.89000000001</v>
      </c>
      <c r="AC540" s="422">
        <v>13541.86</v>
      </c>
      <c r="AD540" s="422">
        <v>227423.59</v>
      </c>
      <c r="AE540" s="422">
        <v>181365.89</v>
      </c>
      <c r="AF540" s="422">
        <v>630493.06999999995</v>
      </c>
      <c r="AG540" s="422">
        <v>426966.88</v>
      </c>
      <c r="AH540" s="422">
        <v>1226536.2118200001</v>
      </c>
      <c r="AI540" s="422">
        <v>2927402.3418200002</v>
      </c>
      <c r="AJ540" s="422">
        <v>427707.69</v>
      </c>
      <c r="AK540" s="422">
        <v>2499694.6518199998</v>
      </c>
      <c r="AL540" s="422">
        <v>2884631.5718200002</v>
      </c>
      <c r="AM540" s="422">
        <v>137590</v>
      </c>
      <c r="AN540" s="422">
        <v>137590</v>
      </c>
      <c r="AO540" s="422">
        <v>143844.09</v>
      </c>
      <c r="AP540" s="422">
        <v>143844.09</v>
      </c>
      <c r="AQ540" s="422">
        <v>0</v>
      </c>
      <c r="AR540" s="422">
        <v>0</v>
      </c>
      <c r="AS540" s="422">
        <v>0</v>
      </c>
      <c r="AT540" s="422">
        <v>0</v>
      </c>
      <c r="AU540" s="422">
        <v>0</v>
      </c>
      <c r="AV540" s="422">
        <v>195961.51</v>
      </c>
      <c r="AW540" s="422">
        <v>81769.279999999999</v>
      </c>
      <c r="AX540" s="422">
        <v>30462.23</v>
      </c>
      <c r="AY540" s="422">
        <v>871061.2</v>
      </c>
      <c r="AZ540" s="422">
        <v>6228790.1799999997</v>
      </c>
      <c r="BA540" s="422">
        <v>1353036.16</v>
      </c>
      <c r="BB540" s="422">
        <v>0</v>
      </c>
      <c r="BC540" s="422">
        <v>188165.91</v>
      </c>
    </row>
    <row r="541" spans="1:55">
      <c r="A541" s="425" t="s">
        <v>2477</v>
      </c>
      <c r="B541" s="425" t="s">
        <v>6548</v>
      </c>
      <c r="C541">
        <v>114.71</v>
      </c>
      <c r="D541" s="422">
        <v>1526573.36</v>
      </c>
      <c r="E541" s="422">
        <v>1229771.5</v>
      </c>
      <c r="F541" s="423">
        <v>0.805576418548271</v>
      </c>
      <c r="G541">
        <v>2</v>
      </c>
      <c r="H541" s="422">
        <v>6563.2</v>
      </c>
      <c r="I541" s="422">
        <v>655525.5</v>
      </c>
      <c r="J541" s="422">
        <v>662088.69999999995</v>
      </c>
      <c r="K541" s="424">
        <v>0.9</v>
      </c>
      <c r="L541" s="422">
        <v>355010.73</v>
      </c>
      <c r="M541" s="422">
        <v>71002.14</v>
      </c>
      <c r="N541" s="422">
        <v>36884.230000000003</v>
      </c>
      <c r="O541" s="422">
        <v>15807.52</v>
      </c>
      <c r="P541" s="422">
        <v>11950.66</v>
      </c>
      <c r="Q541" s="422">
        <v>21560.560000000001</v>
      </c>
      <c r="R541" s="422">
        <v>8107.21</v>
      </c>
      <c r="S541" s="422">
        <v>14498.1</v>
      </c>
      <c r="T541" s="422">
        <v>18170.560000000001</v>
      </c>
      <c r="U541" s="422">
        <v>10728.59</v>
      </c>
      <c r="V541" s="422">
        <v>26639.06</v>
      </c>
      <c r="W541" s="422">
        <v>23064.48</v>
      </c>
      <c r="X541" s="422">
        <v>17397</v>
      </c>
      <c r="Y541" s="422">
        <v>630820.84</v>
      </c>
      <c r="Z541" s="422">
        <v>10242</v>
      </c>
      <c r="AA541" s="422">
        <v>14338.75</v>
      </c>
      <c r="AB541" s="422">
        <v>39116.11</v>
      </c>
      <c r="AC541" s="422">
        <v>3900.14</v>
      </c>
      <c r="AD541" s="422">
        <v>65499.41</v>
      </c>
      <c r="AE541" s="422">
        <v>22259.56</v>
      </c>
      <c r="AF541" s="422">
        <v>181585.93</v>
      </c>
      <c r="AG541" s="422">
        <v>122969.12</v>
      </c>
      <c r="AH541" s="422">
        <v>294473.53817999997</v>
      </c>
      <c r="AI541" s="422">
        <v>754384.55818000005</v>
      </c>
      <c r="AJ541" s="422">
        <v>123182.48</v>
      </c>
      <c r="AK541" s="422">
        <v>631202.07817999995</v>
      </c>
      <c r="AL541" s="422">
        <v>742066.30818000005</v>
      </c>
      <c r="AM541" s="422">
        <v>15982.67</v>
      </c>
      <c r="AN541" s="422">
        <v>15982.67</v>
      </c>
      <c r="AO541" s="422">
        <v>16677.57</v>
      </c>
      <c r="AP541" s="422">
        <v>16677.57</v>
      </c>
      <c r="AQ541" s="422">
        <v>0</v>
      </c>
      <c r="AR541" s="422">
        <v>0</v>
      </c>
      <c r="AS541" s="422">
        <v>0</v>
      </c>
      <c r="AT541" s="422">
        <v>0</v>
      </c>
      <c r="AU541" s="422">
        <v>0</v>
      </c>
      <c r="AV541" s="422">
        <v>56286.81</v>
      </c>
      <c r="AW541" s="422">
        <v>23486.92</v>
      </c>
      <c r="AX541" s="422">
        <v>8591.91</v>
      </c>
      <c r="AY541" s="422">
        <v>153686.12</v>
      </c>
      <c r="AZ541" s="422">
        <v>1526573.36</v>
      </c>
      <c r="BA541" s="422">
        <v>56078.49</v>
      </c>
      <c r="BB541" s="422">
        <v>0</v>
      </c>
      <c r="BC541" s="422">
        <v>45499.77</v>
      </c>
    </row>
    <row r="542" spans="1:55">
      <c r="A542" s="425" t="s">
        <v>1826</v>
      </c>
      <c r="B542" s="425" t="s">
        <v>6549</v>
      </c>
      <c r="C542">
        <v>424.37</v>
      </c>
      <c r="D542" s="422">
        <v>6457930.4500000002</v>
      </c>
      <c r="E542" s="422">
        <v>5058562.7300000004</v>
      </c>
      <c r="F542" s="423">
        <v>0.78331019034124205</v>
      </c>
      <c r="G542">
        <v>2</v>
      </c>
      <c r="H542" s="422">
        <v>43869.89</v>
      </c>
      <c r="I542" s="422">
        <v>3828707.7</v>
      </c>
      <c r="J542" s="422">
        <v>3872577.59</v>
      </c>
      <c r="K542" s="424">
        <v>0.9</v>
      </c>
      <c r="L542" s="422">
        <v>1392187.22</v>
      </c>
      <c r="M542" s="422">
        <v>343206.44</v>
      </c>
      <c r="N542" s="422">
        <v>146471.87</v>
      </c>
      <c r="O542" s="422">
        <v>58484.11</v>
      </c>
      <c r="P542" s="422">
        <v>50461.64</v>
      </c>
      <c r="Q542" s="422">
        <v>99643.62</v>
      </c>
      <c r="R542" s="422">
        <v>31849.78</v>
      </c>
      <c r="S542" s="422">
        <v>56832.55</v>
      </c>
      <c r="T542" s="422">
        <v>64354.09</v>
      </c>
      <c r="U542" s="422">
        <v>40594.68</v>
      </c>
      <c r="V542" s="422">
        <v>94346.68</v>
      </c>
      <c r="W542" s="422">
        <v>81686.7</v>
      </c>
      <c r="X542" s="422">
        <v>68196.240000000005</v>
      </c>
      <c r="Y542" s="422">
        <v>2528315.62</v>
      </c>
      <c r="Z542" s="422">
        <v>38035.800000000003</v>
      </c>
      <c r="AA542" s="422">
        <v>53046.25</v>
      </c>
      <c r="AB542" s="422">
        <v>144710.17000000001</v>
      </c>
      <c r="AC542" s="422">
        <v>14428.58</v>
      </c>
      <c r="AD542" s="422">
        <v>242315.27</v>
      </c>
      <c r="AE542" s="422">
        <v>197694.02</v>
      </c>
      <c r="AF542" s="422">
        <v>671777.71</v>
      </c>
      <c r="AG542" s="422">
        <v>454924.64</v>
      </c>
      <c r="AH542" s="422">
        <v>1261562.58546</v>
      </c>
      <c r="AI542" s="422">
        <v>3078495.0254600001</v>
      </c>
      <c r="AJ542" s="422">
        <v>455713.96</v>
      </c>
      <c r="AK542" s="422">
        <v>2622781.0654600002</v>
      </c>
      <c r="AL542" s="422">
        <v>3032923.6254599998</v>
      </c>
      <c r="AM542" s="422">
        <v>93811.36</v>
      </c>
      <c r="AN542" s="422">
        <v>93811.36</v>
      </c>
      <c r="AO542" s="422">
        <v>97980.75</v>
      </c>
      <c r="AP542" s="422">
        <v>97980.75</v>
      </c>
      <c r="AQ542" s="422">
        <v>34744.949999999997</v>
      </c>
      <c r="AR542" s="422">
        <v>34744.949999999997</v>
      </c>
      <c r="AS542" s="422">
        <v>36134.74</v>
      </c>
      <c r="AT542" s="422">
        <v>36134.74</v>
      </c>
      <c r="AU542" s="422">
        <v>43083.73</v>
      </c>
      <c r="AV542" s="422">
        <v>208469.7</v>
      </c>
      <c r="AW542" s="422">
        <v>86988.6</v>
      </c>
      <c r="AX542" s="422">
        <v>32805.480000000003</v>
      </c>
      <c r="AY542" s="422">
        <v>896691.11</v>
      </c>
      <c r="AZ542" s="422">
        <v>6457930.4500000002</v>
      </c>
      <c r="BA542" s="422">
        <v>647968.34</v>
      </c>
      <c r="BB542" s="422">
        <v>38836.050000000003</v>
      </c>
      <c r="BC542" s="422">
        <v>211703.13</v>
      </c>
    </row>
    <row r="543" spans="1:55">
      <c r="A543" s="425" t="s">
        <v>1437</v>
      </c>
      <c r="B543" s="425" t="s">
        <v>6550</v>
      </c>
      <c r="C543">
        <v>548.21</v>
      </c>
      <c r="D543" s="422">
        <v>7834644.7999999998</v>
      </c>
      <c r="E543" s="422">
        <v>6083830.3499999996</v>
      </c>
      <c r="F543" s="423">
        <v>0.77652918610936905</v>
      </c>
      <c r="G543">
        <v>2</v>
      </c>
      <c r="H543" s="422">
        <v>50332.72</v>
      </c>
      <c r="I543" s="422">
        <v>3809364.67</v>
      </c>
      <c r="J543" s="422">
        <v>3859697.39</v>
      </c>
      <c r="K543" s="424">
        <v>0.9</v>
      </c>
      <c r="L543" s="422">
        <v>1790202.54</v>
      </c>
      <c r="M543" s="422">
        <v>358040.5</v>
      </c>
      <c r="N543" s="422">
        <v>180469.27</v>
      </c>
      <c r="O543" s="422">
        <v>79696.28</v>
      </c>
      <c r="P543" s="422">
        <v>63134.17</v>
      </c>
      <c r="Q543" s="422">
        <v>106411.8</v>
      </c>
      <c r="R543" s="422">
        <v>42273.35</v>
      </c>
      <c r="S543" s="422">
        <v>70460.759999999995</v>
      </c>
      <c r="T543" s="422">
        <v>91609.94</v>
      </c>
      <c r="U543" s="422">
        <v>52773.08</v>
      </c>
      <c r="V543" s="422">
        <v>134305.28</v>
      </c>
      <c r="W543" s="422">
        <v>116283.42</v>
      </c>
      <c r="X543" s="422">
        <v>84549.42</v>
      </c>
      <c r="Y543" s="422">
        <v>3170209.81</v>
      </c>
      <c r="Z543" s="422">
        <v>48686.400000000001</v>
      </c>
      <c r="AA543" s="422">
        <v>68526.25</v>
      </c>
      <c r="AB543" s="422">
        <v>186939.61</v>
      </c>
      <c r="AC543" s="422">
        <v>18639.14</v>
      </c>
      <c r="AD543" s="422">
        <v>313027.90999999997</v>
      </c>
      <c r="AE543" s="422">
        <v>104382.24</v>
      </c>
      <c r="AF543" s="422">
        <v>867816.43</v>
      </c>
      <c r="AG543" s="422">
        <v>587681.12</v>
      </c>
      <c r="AH543" s="422">
        <v>1541128.08018</v>
      </c>
      <c r="AI543" s="422">
        <v>3736827.1801800001</v>
      </c>
      <c r="AJ543" s="422">
        <v>588700.79</v>
      </c>
      <c r="AK543" s="422">
        <v>3148126.3901800001</v>
      </c>
      <c r="AL543" s="422">
        <v>3677957.1001800001</v>
      </c>
      <c r="AM543" s="422">
        <v>134115.5</v>
      </c>
      <c r="AN543" s="422">
        <v>134115.5</v>
      </c>
      <c r="AO543" s="422">
        <v>139674.69</v>
      </c>
      <c r="AP543" s="422">
        <v>139674.69</v>
      </c>
      <c r="AQ543" s="422">
        <v>2779.59</v>
      </c>
      <c r="AR543" s="422">
        <v>2779.59</v>
      </c>
      <c r="AS543" s="422">
        <v>2779.59</v>
      </c>
      <c r="AT543" s="422">
        <v>2779.59</v>
      </c>
      <c r="AU543" s="422">
        <v>3474.49</v>
      </c>
      <c r="AV543" s="422">
        <v>269620.81</v>
      </c>
      <c r="AW543" s="422">
        <v>112505.25</v>
      </c>
      <c r="AX543" s="422">
        <v>42178.48</v>
      </c>
      <c r="AY543" s="422">
        <v>986477.77</v>
      </c>
      <c r="AZ543" s="422">
        <v>7834644.7999999998</v>
      </c>
      <c r="BA543" s="422">
        <v>531919.92000000004</v>
      </c>
      <c r="BB543" s="422">
        <v>2722.39</v>
      </c>
      <c r="BC543" s="422">
        <v>263842.07</v>
      </c>
    </row>
    <row r="544" spans="1:55">
      <c r="A544" s="425" t="s">
        <v>1854</v>
      </c>
      <c r="B544" s="425" t="s">
        <v>6551</v>
      </c>
      <c r="C544">
        <v>306.55</v>
      </c>
      <c r="D544" s="422">
        <v>4235282.46</v>
      </c>
      <c r="E544" s="422">
        <v>3292144.78</v>
      </c>
      <c r="F544" s="423">
        <v>0.77731410150150904</v>
      </c>
      <c r="G544">
        <v>2</v>
      </c>
      <c r="H544" s="422">
        <v>31627.119999999999</v>
      </c>
      <c r="I544" s="422">
        <v>2624774.4</v>
      </c>
      <c r="J544" s="422">
        <v>2656401.52</v>
      </c>
      <c r="K544" s="424">
        <v>0.9</v>
      </c>
      <c r="L544" s="422">
        <v>974138.91</v>
      </c>
      <c r="M544" s="422">
        <v>194827.77</v>
      </c>
      <c r="N544" s="422">
        <v>100114.34</v>
      </c>
      <c r="O544" s="422">
        <v>44129.34</v>
      </c>
      <c r="P544" s="422">
        <v>33620.78</v>
      </c>
      <c r="Q544" s="422">
        <v>59813.17</v>
      </c>
      <c r="R544" s="422">
        <v>23163.48</v>
      </c>
      <c r="S544" s="422">
        <v>39144.870000000003</v>
      </c>
      <c r="T544" s="422">
        <v>50726.16</v>
      </c>
      <c r="U544" s="422">
        <v>29576.12</v>
      </c>
      <c r="V544" s="422">
        <v>74367.38</v>
      </c>
      <c r="W544" s="422">
        <v>64388.34</v>
      </c>
      <c r="X544" s="422">
        <v>46971.9</v>
      </c>
      <c r="Y544" s="422">
        <v>1734982.56</v>
      </c>
      <c r="Z544" s="422">
        <v>27312.3</v>
      </c>
      <c r="AA544" s="422">
        <v>38318.75</v>
      </c>
      <c r="AB544" s="422">
        <v>104533.55</v>
      </c>
      <c r="AC544" s="422">
        <v>10422.700000000001</v>
      </c>
      <c r="AD544" s="422">
        <v>175040.05</v>
      </c>
      <c r="AE544" s="422">
        <v>59193.71</v>
      </c>
      <c r="AF544" s="422">
        <v>485268.65</v>
      </c>
      <c r="AG544" s="422">
        <v>328621.59999999998</v>
      </c>
      <c r="AH544" s="422">
        <v>825535.53689999995</v>
      </c>
      <c r="AI544" s="422">
        <v>2054246.8469</v>
      </c>
      <c r="AJ544" s="422">
        <v>329191.78000000003</v>
      </c>
      <c r="AK544" s="422">
        <v>1725055.0669</v>
      </c>
      <c r="AL544" s="422">
        <v>2021327.6669000001</v>
      </c>
      <c r="AM544" s="422">
        <v>56286.81</v>
      </c>
      <c r="AN544" s="422">
        <v>56286.81</v>
      </c>
      <c r="AO544" s="422">
        <v>59066.41</v>
      </c>
      <c r="AP544" s="422">
        <v>59066.41</v>
      </c>
      <c r="AQ544" s="422">
        <v>2084.69</v>
      </c>
      <c r="AR544" s="422">
        <v>2084.69</v>
      </c>
      <c r="AS544" s="422">
        <v>2084.69</v>
      </c>
      <c r="AT544" s="422">
        <v>2084.69</v>
      </c>
      <c r="AU544" s="422">
        <v>2779.59</v>
      </c>
      <c r="AV544" s="422">
        <v>150793.07999999999</v>
      </c>
      <c r="AW544" s="422">
        <v>62921.75</v>
      </c>
      <c r="AX544" s="422">
        <v>23432.49</v>
      </c>
      <c r="AY544" s="422">
        <v>478972.11</v>
      </c>
      <c r="AZ544" s="422">
        <v>4235282.46</v>
      </c>
      <c r="BA544" s="422">
        <v>386795.22</v>
      </c>
      <c r="BB544" s="422">
        <v>740.23</v>
      </c>
      <c r="BC544" s="422">
        <v>128071.25</v>
      </c>
    </row>
    <row r="545" spans="1:55">
      <c r="A545" s="425" t="s">
        <v>1942</v>
      </c>
      <c r="B545" s="425" t="s">
        <v>6552</v>
      </c>
      <c r="C545">
        <v>208.87</v>
      </c>
      <c r="D545" s="422">
        <v>3126083.51</v>
      </c>
      <c r="E545" s="422">
        <v>2534386.0499999998</v>
      </c>
      <c r="F545" s="423">
        <v>0.81072243972138802</v>
      </c>
      <c r="G545">
        <v>2</v>
      </c>
      <c r="H545" s="422">
        <v>16315.37</v>
      </c>
      <c r="I545" s="422">
        <v>1906621.22</v>
      </c>
      <c r="J545" s="422">
        <v>1922936.59</v>
      </c>
      <c r="K545" s="424">
        <v>0.9</v>
      </c>
      <c r="L545" s="422">
        <v>700869.68</v>
      </c>
      <c r="M545" s="422">
        <v>166610.25</v>
      </c>
      <c r="N545" s="422">
        <v>70756.28</v>
      </c>
      <c r="O545" s="422">
        <v>27941.69</v>
      </c>
      <c r="P545" s="422">
        <v>24626.25</v>
      </c>
      <c r="Q545" s="422">
        <v>47113.29</v>
      </c>
      <c r="R545" s="422">
        <v>15056.26</v>
      </c>
      <c r="S545" s="422">
        <v>27256.42</v>
      </c>
      <c r="T545" s="422">
        <v>31041.38</v>
      </c>
      <c r="U545" s="422">
        <v>20007.37</v>
      </c>
      <c r="V545" s="422">
        <v>45508.4</v>
      </c>
      <c r="W545" s="422">
        <v>39401.82</v>
      </c>
      <c r="X545" s="422">
        <v>32706.36</v>
      </c>
      <c r="Y545" s="422">
        <v>1248895.45</v>
      </c>
      <c r="Z545" s="422">
        <v>18656.099999999999</v>
      </c>
      <c r="AA545" s="422">
        <v>26108.75</v>
      </c>
      <c r="AB545" s="422">
        <v>71224.67</v>
      </c>
      <c r="AC545" s="422">
        <v>7101.58</v>
      </c>
      <c r="AD545" s="422">
        <v>119264.77</v>
      </c>
      <c r="AE545" s="422">
        <v>86019.07</v>
      </c>
      <c r="AF545" s="422">
        <v>330641.21000000002</v>
      </c>
      <c r="AG545" s="422">
        <v>223908.64</v>
      </c>
      <c r="AH545" s="422">
        <v>610707.40145999996</v>
      </c>
      <c r="AI545" s="422">
        <v>1493632.1914599999</v>
      </c>
      <c r="AJ545" s="422">
        <v>224297.13</v>
      </c>
      <c r="AK545" s="422">
        <v>1269335.06146</v>
      </c>
      <c r="AL545" s="422">
        <v>1471202.4714599999</v>
      </c>
      <c r="AM545" s="422">
        <v>59761.31</v>
      </c>
      <c r="AN545" s="422">
        <v>59761.31</v>
      </c>
      <c r="AO545" s="422">
        <v>62540.91</v>
      </c>
      <c r="AP545" s="422">
        <v>62540.91</v>
      </c>
      <c r="AQ545" s="422">
        <v>0</v>
      </c>
      <c r="AR545" s="422">
        <v>0</v>
      </c>
      <c r="AS545" s="422">
        <v>0</v>
      </c>
      <c r="AT545" s="422">
        <v>0</v>
      </c>
      <c r="AU545" s="422">
        <v>0</v>
      </c>
      <c r="AV545" s="422">
        <v>102845.05</v>
      </c>
      <c r="AW545" s="422">
        <v>42914.37</v>
      </c>
      <c r="AX545" s="422">
        <v>15621.66</v>
      </c>
      <c r="AY545" s="422">
        <v>405985.52</v>
      </c>
      <c r="AZ545" s="422">
        <v>3126083.51</v>
      </c>
      <c r="BA545" s="422">
        <v>286500.84000000003</v>
      </c>
      <c r="BB545" s="422">
        <v>0</v>
      </c>
      <c r="BC545" s="422">
        <v>101451.22</v>
      </c>
    </row>
    <row r="546" spans="1:55">
      <c r="A546" s="425" t="s">
        <v>1440</v>
      </c>
      <c r="B546" s="425" t="s">
        <v>6553</v>
      </c>
      <c r="C546">
        <v>474.15</v>
      </c>
      <c r="D546" s="422">
        <v>7419857.2000000002</v>
      </c>
      <c r="E546" s="422">
        <v>5422763.0899999999</v>
      </c>
      <c r="F546" s="423">
        <v>0.73084467043381895</v>
      </c>
      <c r="G546">
        <v>1</v>
      </c>
      <c r="H546" s="422">
        <v>126706.44</v>
      </c>
      <c r="I546" s="422">
        <v>3639619.72</v>
      </c>
      <c r="J546" s="422">
        <v>3766326.16</v>
      </c>
      <c r="K546" s="424">
        <v>0.9</v>
      </c>
      <c r="L546" s="422">
        <v>1583525.05</v>
      </c>
      <c r="M546" s="422">
        <v>527788.89</v>
      </c>
      <c r="N546" s="422">
        <v>180778.14</v>
      </c>
      <c r="O546" s="422">
        <v>60259.38</v>
      </c>
      <c r="P546" s="422">
        <v>52488.55</v>
      </c>
      <c r="Q546" s="422">
        <v>152824.64000000001</v>
      </c>
      <c r="R546" s="422">
        <v>36482.480000000003</v>
      </c>
      <c r="S546" s="422">
        <v>68720.990000000005</v>
      </c>
      <c r="T546" s="422">
        <v>59811.45</v>
      </c>
      <c r="U546" s="422">
        <v>45813.99</v>
      </c>
      <c r="V546" s="422">
        <v>87686.91</v>
      </c>
      <c r="W546" s="422">
        <v>75920.58</v>
      </c>
      <c r="X546" s="422">
        <v>82461.78</v>
      </c>
      <c r="Y546" s="422">
        <v>3014562.83</v>
      </c>
      <c r="Z546" s="422">
        <v>42673.5</v>
      </c>
      <c r="AA546" s="422">
        <v>59268.75</v>
      </c>
      <c r="AB546" s="422">
        <v>161685.15</v>
      </c>
      <c r="AC546" s="422">
        <v>16121.1</v>
      </c>
      <c r="AD546" s="422">
        <v>270739.65000000002</v>
      </c>
      <c r="AE546" s="422">
        <v>471779.25</v>
      </c>
      <c r="AF546" s="422">
        <v>750579.45</v>
      </c>
      <c r="AG546" s="422">
        <v>508288.8</v>
      </c>
      <c r="AH546" s="422">
        <v>1398850.9287</v>
      </c>
      <c r="AI546" s="422">
        <v>3679986.5787</v>
      </c>
      <c r="AJ546" s="422">
        <v>509170.71</v>
      </c>
      <c r="AK546" s="422">
        <v>3170815.8687</v>
      </c>
      <c r="AL546" s="422">
        <v>3629069.4986999999</v>
      </c>
      <c r="AM546" s="422">
        <v>100065.45</v>
      </c>
      <c r="AN546" s="422">
        <v>100065.45</v>
      </c>
      <c r="AO546" s="422">
        <v>104234.85</v>
      </c>
      <c r="AP546" s="422">
        <v>104234.85</v>
      </c>
      <c r="AQ546" s="422">
        <v>0</v>
      </c>
      <c r="AR546" s="422">
        <v>0</v>
      </c>
      <c r="AS546" s="422">
        <v>0</v>
      </c>
      <c r="AT546" s="422">
        <v>0</v>
      </c>
      <c r="AU546" s="422">
        <v>0</v>
      </c>
      <c r="AV546" s="422">
        <v>233486.06</v>
      </c>
      <c r="AW546" s="422">
        <v>97427.23</v>
      </c>
      <c r="AX546" s="422">
        <v>36710.9</v>
      </c>
      <c r="AY546" s="422">
        <v>776224.79</v>
      </c>
      <c r="AZ546" s="422">
        <v>7419857.2000000002</v>
      </c>
      <c r="BA546" s="422">
        <v>400185.5</v>
      </c>
      <c r="BB546" s="422">
        <v>1244.22</v>
      </c>
      <c r="BC546" s="422">
        <v>233143.37</v>
      </c>
    </row>
    <row r="547" spans="1:55">
      <c r="A547" s="425" t="s">
        <v>3141</v>
      </c>
      <c r="B547" s="425" t="s">
        <v>6554</v>
      </c>
      <c r="C547">
        <v>261.27999999999997</v>
      </c>
      <c r="D547" s="422">
        <v>3827349.76</v>
      </c>
      <c r="E547" s="422">
        <v>4041869.59</v>
      </c>
      <c r="F547" s="423">
        <v>1.05604918375686</v>
      </c>
      <c r="G547">
        <v>4</v>
      </c>
      <c r="H547" s="422">
        <v>256.44</v>
      </c>
      <c r="I547" s="422">
        <v>883264.74</v>
      </c>
      <c r="J547" s="422">
        <v>883521.18</v>
      </c>
      <c r="K547" s="424">
        <v>0.9</v>
      </c>
      <c r="L547" s="422">
        <v>869803.29</v>
      </c>
      <c r="M547" s="422">
        <v>206497.66</v>
      </c>
      <c r="N547" s="422">
        <v>88610.01</v>
      </c>
      <c r="O547" s="422">
        <v>35395.07</v>
      </c>
      <c r="P547" s="422">
        <v>30634.37</v>
      </c>
      <c r="Q547" s="422">
        <v>59502.29</v>
      </c>
      <c r="R547" s="422">
        <v>19109.87</v>
      </c>
      <c r="S547" s="422">
        <v>34505.47</v>
      </c>
      <c r="T547" s="422">
        <v>39369.56</v>
      </c>
      <c r="U547" s="422">
        <v>24646.77</v>
      </c>
      <c r="V547" s="422">
        <v>57717.97</v>
      </c>
      <c r="W547" s="422">
        <v>49973.04</v>
      </c>
      <c r="X547" s="422">
        <v>41404.86</v>
      </c>
      <c r="Y547" s="422">
        <v>1557170.23</v>
      </c>
      <c r="Z547" s="422">
        <v>23215.5</v>
      </c>
      <c r="AA547" s="422">
        <v>32660</v>
      </c>
      <c r="AB547" s="422">
        <v>89096.48</v>
      </c>
      <c r="AC547" s="422">
        <v>8883.52</v>
      </c>
      <c r="AD547" s="422">
        <v>74595.429999999993</v>
      </c>
      <c r="AE547" s="422">
        <v>107238.31</v>
      </c>
      <c r="AF547" s="422">
        <v>413606.24</v>
      </c>
      <c r="AG547" s="422">
        <v>280092.15999999997</v>
      </c>
      <c r="AH547" s="422">
        <v>761976.47424000001</v>
      </c>
      <c r="AI547" s="422">
        <v>1791364.11424</v>
      </c>
      <c r="AJ547" s="422">
        <v>280578.14</v>
      </c>
      <c r="AK547" s="422">
        <v>1510785.9742399999</v>
      </c>
      <c r="AL547" s="422">
        <v>1763306.29424</v>
      </c>
      <c r="AM547" s="422">
        <v>74354.19</v>
      </c>
      <c r="AN547" s="422">
        <v>74354.19</v>
      </c>
      <c r="AO547" s="422">
        <v>77828.679999999993</v>
      </c>
      <c r="AP547" s="422">
        <v>77828.679999999993</v>
      </c>
      <c r="AQ547" s="422">
        <v>0</v>
      </c>
      <c r="AR547" s="422">
        <v>0</v>
      </c>
      <c r="AS547" s="422">
        <v>0</v>
      </c>
      <c r="AT547" s="422">
        <v>0</v>
      </c>
      <c r="AU547" s="422">
        <v>0</v>
      </c>
      <c r="AV547" s="422">
        <v>128556.31</v>
      </c>
      <c r="AW547" s="422">
        <v>53642.97</v>
      </c>
      <c r="AX547" s="422">
        <v>20308.150000000001</v>
      </c>
      <c r="AY547" s="422">
        <v>506873.17</v>
      </c>
      <c r="AZ547" s="422">
        <v>3827349.76</v>
      </c>
      <c r="BA547" s="422">
        <v>502992</v>
      </c>
      <c r="BB547" s="422">
        <v>0</v>
      </c>
      <c r="BC547" s="422">
        <v>132263.20000000001</v>
      </c>
    </row>
    <row r="548" spans="1:55">
      <c r="A548" s="425"/>
      <c r="B548" s="425" t="s">
        <v>6555</v>
      </c>
      <c r="C548">
        <v>106</v>
      </c>
      <c r="D548" s="422">
        <v>1875692.55</v>
      </c>
      <c r="E548" s="422">
        <v>1379255.76</v>
      </c>
      <c r="F548" s="423">
        <v>0.73533146996825205</v>
      </c>
      <c r="G548">
        <v>1</v>
      </c>
      <c r="H548" s="422">
        <v>30915.040000000001</v>
      </c>
      <c r="I548" s="422">
        <v>1191686.51</v>
      </c>
      <c r="J548" s="422">
        <v>1222601.55</v>
      </c>
      <c r="K548" s="424">
        <v>1.0162800000000001</v>
      </c>
      <c r="L548" s="422">
        <v>385116.82</v>
      </c>
      <c r="M548" s="422">
        <v>117553.05</v>
      </c>
      <c r="N548" s="422">
        <v>43378.04</v>
      </c>
      <c r="O548" s="422">
        <v>14915.98</v>
      </c>
      <c r="P548" s="422">
        <v>14799.21</v>
      </c>
      <c r="Q548" s="422">
        <v>37071.730000000003</v>
      </c>
      <c r="R548" s="422">
        <v>8500.76</v>
      </c>
      <c r="S548" s="422">
        <v>16698.669999999998</v>
      </c>
      <c r="T548" s="422">
        <v>15388.65</v>
      </c>
      <c r="U548" s="422">
        <v>11459.87</v>
      </c>
      <c r="V548" s="422">
        <v>22560.62</v>
      </c>
      <c r="W548" s="422">
        <v>19533.3</v>
      </c>
      <c r="X548" s="422">
        <v>20037.580000000002</v>
      </c>
      <c r="Y548" s="422">
        <v>727014.28</v>
      </c>
      <c r="Z548" s="422">
        <v>9540</v>
      </c>
      <c r="AA548" s="422">
        <v>13250</v>
      </c>
      <c r="AB548" s="422">
        <v>36146</v>
      </c>
      <c r="AC548" s="422">
        <v>3604</v>
      </c>
      <c r="AD548" s="422">
        <v>60526</v>
      </c>
      <c r="AE548" s="422">
        <v>87820</v>
      </c>
      <c r="AF548" s="422">
        <v>167798</v>
      </c>
      <c r="AG548" s="422">
        <v>113632</v>
      </c>
      <c r="AH548" s="422">
        <v>337862.72700000001</v>
      </c>
      <c r="AI548" s="422">
        <v>830178.72699999996</v>
      </c>
      <c r="AJ548" s="422">
        <v>113829.16</v>
      </c>
      <c r="AK548" s="422">
        <v>716349.56700000004</v>
      </c>
      <c r="AL548" s="422">
        <v>832031.85699999996</v>
      </c>
      <c r="AM548" s="422">
        <v>24325.07</v>
      </c>
      <c r="AN548" s="422">
        <v>24325.07</v>
      </c>
      <c r="AO548" s="422">
        <v>25109.75</v>
      </c>
      <c r="AP548" s="422">
        <v>25109.75</v>
      </c>
      <c r="AQ548" s="422">
        <v>23540.39</v>
      </c>
      <c r="AR548" s="422">
        <v>23540.39</v>
      </c>
      <c r="AS548" s="422">
        <v>24325.07</v>
      </c>
      <c r="AT548" s="422">
        <v>24325.07</v>
      </c>
      <c r="AU548" s="422">
        <v>29817.83</v>
      </c>
      <c r="AV548" s="422">
        <v>58850.99</v>
      </c>
      <c r="AW548" s="422">
        <v>24556.880000000001</v>
      </c>
      <c r="AX548" s="422">
        <v>8819.98</v>
      </c>
      <c r="AY548" s="422">
        <v>316646.24</v>
      </c>
      <c r="AZ548" s="422">
        <v>1875692.55</v>
      </c>
      <c r="BA548" s="422">
        <v>6067.92</v>
      </c>
      <c r="BB548" s="422">
        <v>3529.89</v>
      </c>
      <c r="BC548" s="422">
        <v>3650.15</v>
      </c>
    </row>
    <row r="549" spans="1:55">
      <c r="A549" s="425"/>
      <c r="B549" s="425" t="s">
        <v>6556</v>
      </c>
      <c r="C549">
        <v>1187</v>
      </c>
      <c r="D549" s="422">
        <v>20796906.170000002</v>
      </c>
      <c r="E549" s="422">
        <v>12968096.92</v>
      </c>
      <c r="F549" s="423">
        <v>0.62355894737395001</v>
      </c>
      <c r="G549">
        <v>1</v>
      </c>
      <c r="H549" s="422">
        <v>1145070.95</v>
      </c>
      <c r="I549" s="422">
        <v>10888406.310000001</v>
      </c>
      <c r="J549" s="422">
        <v>12033477.26</v>
      </c>
      <c r="K549" s="424">
        <v>1.0162800000000001</v>
      </c>
      <c r="L549" s="422">
        <v>4412131.29</v>
      </c>
      <c r="M549" s="422">
        <v>1425156.73</v>
      </c>
      <c r="N549" s="422">
        <v>504653.03</v>
      </c>
      <c r="O549" s="422">
        <v>172145.11</v>
      </c>
      <c r="P549" s="422">
        <v>159944.32999999999</v>
      </c>
      <c r="Q549" s="422">
        <v>426644.56</v>
      </c>
      <c r="R549" s="422">
        <v>102663.09</v>
      </c>
      <c r="S549" s="422">
        <v>192198.52</v>
      </c>
      <c r="T549" s="422">
        <v>173549.82</v>
      </c>
      <c r="U549" s="422">
        <v>129005.48</v>
      </c>
      <c r="V549" s="422">
        <v>254433.69</v>
      </c>
      <c r="W549" s="422">
        <v>220292.3</v>
      </c>
      <c r="X549" s="422">
        <v>230628.68</v>
      </c>
      <c r="Y549" s="422">
        <v>8403446.6300000008</v>
      </c>
      <c r="Z549" s="422">
        <v>106830</v>
      </c>
      <c r="AA549" s="422">
        <v>148375</v>
      </c>
      <c r="AB549" s="422">
        <v>404767</v>
      </c>
      <c r="AC549" s="422">
        <v>40358</v>
      </c>
      <c r="AD549" s="422">
        <v>677777</v>
      </c>
      <c r="AE549" s="422">
        <v>1106791</v>
      </c>
      <c r="AF549" s="422">
        <v>1879021</v>
      </c>
      <c r="AG549" s="422">
        <v>1272464</v>
      </c>
      <c r="AH549" s="422">
        <v>3709374.2969999998</v>
      </c>
      <c r="AI549" s="422">
        <v>9345757.2970000003</v>
      </c>
      <c r="AJ549" s="422">
        <v>1274671.82</v>
      </c>
      <c r="AK549" s="422">
        <v>8071085.477</v>
      </c>
      <c r="AL549" s="422">
        <v>9366508.9470000006</v>
      </c>
      <c r="AM549" s="422">
        <v>274637.98</v>
      </c>
      <c r="AN549" s="422">
        <v>274637.98</v>
      </c>
      <c r="AO549" s="422">
        <v>286408.18</v>
      </c>
      <c r="AP549" s="422">
        <v>286408.18</v>
      </c>
      <c r="AQ549" s="422">
        <v>162428.74</v>
      </c>
      <c r="AR549" s="422">
        <v>162428.74</v>
      </c>
      <c r="AS549" s="422">
        <v>168706.18</v>
      </c>
      <c r="AT549" s="422">
        <v>168706.18</v>
      </c>
      <c r="AU549" s="422">
        <v>203232.1</v>
      </c>
      <c r="AV549" s="422">
        <v>659915.82999999996</v>
      </c>
      <c r="AW549" s="422">
        <v>275364.5</v>
      </c>
      <c r="AX549" s="422">
        <v>104075.87</v>
      </c>
      <c r="AY549" s="422">
        <v>3026950.46</v>
      </c>
      <c r="AZ549" s="422">
        <v>20796906.170000002</v>
      </c>
      <c r="BA549" s="422">
        <v>902436.83</v>
      </c>
      <c r="BB549" s="422">
        <v>261177.75</v>
      </c>
      <c r="BC549" s="422">
        <v>516774.39</v>
      </c>
    </row>
    <row r="550" spans="1:55">
      <c r="A550" s="425" t="s">
        <v>3129</v>
      </c>
      <c r="B550" s="425" t="s">
        <v>6557</v>
      </c>
      <c r="C550">
        <v>33898.19</v>
      </c>
      <c r="D550" s="422">
        <v>592694904.41999996</v>
      </c>
      <c r="E550" s="422">
        <v>450199187.69999999</v>
      </c>
      <c r="F550" s="423">
        <v>0.75957998684088002</v>
      </c>
      <c r="G550">
        <v>2</v>
      </c>
      <c r="H550" s="422">
        <v>4847460.8499999996</v>
      </c>
      <c r="I550" s="422">
        <v>301451389.38</v>
      </c>
      <c r="J550" s="422">
        <v>306298850.23000002</v>
      </c>
      <c r="K550" s="424">
        <v>1.0162800000000001</v>
      </c>
      <c r="L550" s="422">
        <v>127088615.59999999</v>
      </c>
      <c r="M550" s="422">
        <v>31275354.48</v>
      </c>
      <c r="N550" s="422">
        <v>13276143.73</v>
      </c>
      <c r="O550" s="422">
        <v>5353247.6900000004</v>
      </c>
      <c r="P550" s="422">
        <v>4977309.5999999996</v>
      </c>
      <c r="Q550" s="422">
        <v>9147464.5899999999</v>
      </c>
      <c r="R550" s="422">
        <v>2954996.87</v>
      </c>
      <c r="S550" s="422">
        <v>5140246.49</v>
      </c>
      <c r="T550" s="422">
        <v>5896419.2699999996</v>
      </c>
      <c r="U550" s="422">
        <v>3699248.67</v>
      </c>
      <c r="V550" s="422">
        <v>8644478.8200000003</v>
      </c>
      <c r="W550" s="422">
        <v>7484512.5499999998</v>
      </c>
      <c r="X550" s="422">
        <v>6168040.5099999998</v>
      </c>
      <c r="Y550" s="422">
        <v>231106078.87</v>
      </c>
      <c r="Z550" s="422">
        <v>3024475.2</v>
      </c>
      <c r="AA550" s="422">
        <v>4237273.75</v>
      </c>
      <c r="AB550" s="422">
        <v>11559282.789999999</v>
      </c>
      <c r="AC550" s="422">
        <v>1152538.46</v>
      </c>
      <c r="AD550" s="422">
        <v>19355866.489999998</v>
      </c>
      <c r="AE550" s="422">
        <v>15666309.68</v>
      </c>
      <c r="AF550" s="422">
        <v>53660834.770000003</v>
      </c>
      <c r="AG550" s="422">
        <v>36338859.68</v>
      </c>
      <c r="AH550" s="422">
        <v>109199577.06102</v>
      </c>
      <c r="AI550" s="422">
        <v>254195017.88102001</v>
      </c>
      <c r="AJ550" s="422">
        <v>36401910.310000002</v>
      </c>
      <c r="AK550" s="422">
        <v>217793107.57102001</v>
      </c>
      <c r="AL550" s="422">
        <v>254787640.97102001</v>
      </c>
      <c r="AM550" s="422">
        <v>9881474.6199999992</v>
      </c>
      <c r="AN550" s="422">
        <v>9881474.6199999992</v>
      </c>
      <c r="AO550" s="422">
        <v>10292646.91</v>
      </c>
      <c r="AP550" s="422">
        <v>10292646.91</v>
      </c>
      <c r="AQ550" s="422">
        <v>6886351.2400000002</v>
      </c>
      <c r="AR550" s="422">
        <v>6886351.2400000002</v>
      </c>
      <c r="AS550" s="422">
        <v>7173544.1100000003</v>
      </c>
      <c r="AT550" s="422">
        <v>7173544.1100000003</v>
      </c>
      <c r="AU550" s="422">
        <v>8607939.0600000005</v>
      </c>
      <c r="AV550" s="422">
        <v>18864490.690000001</v>
      </c>
      <c r="AW550" s="422">
        <v>7871626.5899999999</v>
      </c>
      <c r="AX550" s="422">
        <v>2989094.35</v>
      </c>
      <c r="AY550" s="422">
        <v>106801184.45</v>
      </c>
      <c r="AZ550" s="422">
        <v>592694904.41999996</v>
      </c>
      <c r="BA550" s="422">
        <v>54225556.340000004</v>
      </c>
      <c r="BB550" s="422">
        <v>17050933.5</v>
      </c>
      <c r="BC550" s="422">
        <v>22733164.390000001</v>
      </c>
    </row>
    <row r="551" spans="1:55">
      <c r="A551" s="425" t="s">
        <v>1507</v>
      </c>
      <c r="B551" s="425" t="s">
        <v>6558</v>
      </c>
      <c r="C551">
        <v>4903.29</v>
      </c>
      <c r="D551" s="422">
        <v>71416179.510000005</v>
      </c>
      <c r="E551" s="422">
        <v>79264576.260000005</v>
      </c>
      <c r="F551" s="423">
        <v>1.1098966201195499</v>
      </c>
      <c r="G551">
        <v>4</v>
      </c>
      <c r="H551" s="422">
        <v>4785.17</v>
      </c>
      <c r="I551" s="422">
        <v>5261034.58</v>
      </c>
      <c r="J551" s="422">
        <v>5265819.75</v>
      </c>
      <c r="K551" s="424">
        <v>1.0162800000000001</v>
      </c>
      <c r="L551" s="422">
        <v>16951003.899999999</v>
      </c>
      <c r="M551" s="422">
        <v>4210439.09</v>
      </c>
      <c r="N551" s="422">
        <v>1922433.83</v>
      </c>
      <c r="O551" s="422">
        <v>771423.14</v>
      </c>
      <c r="P551" s="422">
        <v>567466.80000000005</v>
      </c>
      <c r="Q551" s="422">
        <v>1337242.97</v>
      </c>
      <c r="R551" s="422">
        <v>426999.99</v>
      </c>
      <c r="S551" s="422">
        <v>743909.8</v>
      </c>
      <c r="T551" s="422">
        <v>848085.82</v>
      </c>
      <c r="U551" s="422">
        <v>534685.17000000004</v>
      </c>
      <c r="V551" s="422">
        <v>1243341.01</v>
      </c>
      <c r="W551" s="422">
        <v>1076502.31</v>
      </c>
      <c r="X551" s="422">
        <v>892654.82</v>
      </c>
      <c r="Y551" s="422">
        <v>31526188.649999999</v>
      </c>
      <c r="Z551" s="422">
        <v>438056.1</v>
      </c>
      <c r="AA551" s="422">
        <v>612911.25</v>
      </c>
      <c r="AB551" s="422">
        <v>1672021.89</v>
      </c>
      <c r="AC551" s="422">
        <v>166711.85999999999</v>
      </c>
      <c r="AD551" s="422">
        <v>1399889.29</v>
      </c>
      <c r="AE551" s="422">
        <v>2327658.61</v>
      </c>
      <c r="AF551" s="422">
        <v>7761908.0700000003</v>
      </c>
      <c r="AG551" s="422">
        <v>5256326.88</v>
      </c>
      <c r="AH551" s="422">
        <v>12872339.26482</v>
      </c>
      <c r="AI551" s="422">
        <v>32507823.214820001</v>
      </c>
      <c r="AJ551" s="422">
        <v>5265446.99</v>
      </c>
      <c r="AK551" s="422">
        <v>27242376.224819999</v>
      </c>
      <c r="AL551" s="422">
        <v>32593544.68482</v>
      </c>
      <c r="AM551" s="422">
        <v>470023.29</v>
      </c>
      <c r="AN551" s="422">
        <v>470023.29</v>
      </c>
      <c r="AO551" s="422">
        <v>489640.28</v>
      </c>
      <c r="AP551" s="422">
        <v>489640.28</v>
      </c>
      <c r="AQ551" s="422">
        <v>202447.42</v>
      </c>
      <c r="AR551" s="422">
        <v>202447.42</v>
      </c>
      <c r="AS551" s="422">
        <v>210294.22</v>
      </c>
      <c r="AT551" s="422">
        <v>210294.22</v>
      </c>
      <c r="AU551" s="422">
        <v>252666.94</v>
      </c>
      <c r="AV551" s="422">
        <v>2728332.18</v>
      </c>
      <c r="AW551" s="422">
        <v>1138457.03</v>
      </c>
      <c r="AX551" s="422">
        <v>432179.47</v>
      </c>
      <c r="AY551" s="422">
        <v>7296446.04</v>
      </c>
      <c r="AZ551" s="422">
        <v>71416179.510000005</v>
      </c>
      <c r="BA551" s="422">
        <v>574516.12</v>
      </c>
      <c r="BB551" s="422">
        <v>32167.96</v>
      </c>
      <c r="BC551" s="422">
        <v>1808706.77</v>
      </c>
    </row>
    <row r="552" spans="1:55">
      <c r="A552" s="425" t="s">
        <v>1490</v>
      </c>
      <c r="B552" s="425" t="s">
        <v>6559</v>
      </c>
      <c r="C552">
        <v>10473.030000000001</v>
      </c>
      <c r="D552" s="422">
        <v>184563403.11000001</v>
      </c>
      <c r="E552" s="422">
        <v>141752136.03</v>
      </c>
      <c r="F552" s="423">
        <v>0.76804032457895</v>
      </c>
      <c r="G552">
        <v>2</v>
      </c>
      <c r="H552" s="422">
        <v>1212947.6100000001</v>
      </c>
      <c r="I552" s="422">
        <v>76029861.760000005</v>
      </c>
      <c r="J552" s="422">
        <v>77242809.370000005</v>
      </c>
      <c r="K552" s="424">
        <v>1.0162800000000001</v>
      </c>
      <c r="L552" s="422">
        <v>39575090.590000004</v>
      </c>
      <c r="M552" s="422">
        <v>9733228.3599999994</v>
      </c>
      <c r="N552" s="422">
        <v>4100095.22</v>
      </c>
      <c r="O552" s="422">
        <v>1652961.53</v>
      </c>
      <c r="P552" s="422">
        <v>1554982.94</v>
      </c>
      <c r="Q552" s="422">
        <v>2828576.45</v>
      </c>
      <c r="R552" s="422">
        <v>911543.62</v>
      </c>
      <c r="S552" s="422">
        <v>1587356.83</v>
      </c>
      <c r="T552" s="422">
        <v>1820990.72</v>
      </c>
      <c r="U552" s="422">
        <v>1142386.1399999999</v>
      </c>
      <c r="V552" s="422">
        <v>2669673.75</v>
      </c>
      <c r="W552" s="422">
        <v>2311441.4500000002</v>
      </c>
      <c r="X552" s="422">
        <v>1904749.37</v>
      </c>
      <c r="Y552" s="422">
        <v>71793076.969999999</v>
      </c>
      <c r="Z552" s="422">
        <v>933895.8</v>
      </c>
      <c r="AA552" s="422">
        <v>1309128.75</v>
      </c>
      <c r="AB552" s="422">
        <v>3571303.23</v>
      </c>
      <c r="AC552" s="422">
        <v>356083.02</v>
      </c>
      <c r="AD552" s="422">
        <v>5980100.1299999999</v>
      </c>
      <c r="AE552" s="422">
        <v>4834798.4400000004</v>
      </c>
      <c r="AF552" s="422">
        <v>16578806.49</v>
      </c>
      <c r="AG552" s="422">
        <v>11227088.16</v>
      </c>
      <c r="AH552" s="422">
        <v>34065043.336740002</v>
      </c>
      <c r="AI552" s="422">
        <v>78856247.356739998</v>
      </c>
      <c r="AJ552" s="422">
        <v>11246567.99</v>
      </c>
      <c r="AK552" s="422">
        <v>67609679.366740003</v>
      </c>
      <c r="AL552" s="422">
        <v>79039341.476740003</v>
      </c>
      <c r="AM552" s="422">
        <v>3290163.03</v>
      </c>
      <c r="AN552" s="422">
        <v>3290163.03</v>
      </c>
      <c r="AO552" s="422">
        <v>3426697.34</v>
      </c>
      <c r="AP552" s="422">
        <v>3426697.34</v>
      </c>
      <c r="AQ552" s="422">
        <v>2084109.94</v>
      </c>
      <c r="AR552" s="422">
        <v>2084109.94</v>
      </c>
      <c r="AS552" s="422">
        <v>2170424.7400000002</v>
      </c>
      <c r="AT552" s="422">
        <v>2170424.7400000002</v>
      </c>
      <c r="AU552" s="422">
        <v>2605137.4300000002</v>
      </c>
      <c r="AV552" s="422">
        <v>5827817.9900000002</v>
      </c>
      <c r="AW552" s="422">
        <v>2431786.14</v>
      </c>
      <c r="AX552" s="422">
        <v>923452.87</v>
      </c>
      <c r="AY552" s="422">
        <v>33730984.530000001</v>
      </c>
      <c r="AZ552" s="422">
        <v>184563403.11000001</v>
      </c>
      <c r="BA552" s="422">
        <v>15476813.99</v>
      </c>
      <c r="BB552" s="422">
        <v>2776848.93</v>
      </c>
      <c r="BC552" s="422">
        <v>6363553.6299999999</v>
      </c>
    </row>
    <row r="553" spans="1:55">
      <c r="A553" s="425" t="s">
        <v>1486</v>
      </c>
      <c r="B553" s="425" t="s">
        <v>6560</v>
      </c>
      <c r="C553">
        <v>11781.71</v>
      </c>
      <c r="D553" s="422">
        <v>233213140.11000001</v>
      </c>
      <c r="E553" s="422">
        <v>177841735.80000001</v>
      </c>
      <c r="F553" s="423">
        <v>0.76257167892048106</v>
      </c>
      <c r="G553">
        <v>2</v>
      </c>
      <c r="H553" s="422">
        <v>2108118.59</v>
      </c>
      <c r="I553" s="422">
        <v>160306787.88</v>
      </c>
      <c r="J553" s="422">
        <v>162414906.47</v>
      </c>
      <c r="K553" s="424">
        <v>1.0162800000000001</v>
      </c>
      <c r="L553" s="422">
        <v>47251139.420000002</v>
      </c>
      <c r="M553" s="422">
        <v>11643768.34</v>
      </c>
      <c r="N553" s="422">
        <v>4616370.16</v>
      </c>
      <c r="O553" s="422">
        <v>1858560.86</v>
      </c>
      <c r="P553" s="422">
        <v>2046614.29</v>
      </c>
      <c r="Q553" s="422">
        <v>3196790.34</v>
      </c>
      <c r="R553" s="422">
        <v>1025977</v>
      </c>
      <c r="S553" s="422">
        <v>1787413.56</v>
      </c>
      <c r="T553" s="422">
        <v>2045836.06</v>
      </c>
      <c r="U553" s="422">
        <v>1285143.47</v>
      </c>
      <c r="V553" s="422">
        <v>2999309.53</v>
      </c>
      <c r="W553" s="422">
        <v>2596844.79</v>
      </c>
      <c r="X553" s="422">
        <v>2144807.5099999998</v>
      </c>
      <c r="Y553" s="422">
        <v>84498575.329999998</v>
      </c>
      <c r="Z553" s="422">
        <v>1052816.3999999999</v>
      </c>
      <c r="AA553" s="422">
        <v>1472713.75</v>
      </c>
      <c r="AB553" s="422">
        <v>4017563.11</v>
      </c>
      <c r="AC553" s="422">
        <v>400578.14</v>
      </c>
      <c r="AD553" s="422">
        <v>6727356.4100000001</v>
      </c>
      <c r="AE553" s="422">
        <v>5502510.2800000003</v>
      </c>
      <c r="AF553" s="422">
        <v>18650446.93</v>
      </c>
      <c r="AG553" s="422">
        <v>12629993.119999999</v>
      </c>
      <c r="AH553" s="422">
        <v>44070666.14418</v>
      </c>
      <c r="AI553" s="422">
        <v>94524644.28418</v>
      </c>
      <c r="AJ553" s="422">
        <v>12651907.1</v>
      </c>
      <c r="AK553" s="422">
        <v>81872737.184180006</v>
      </c>
      <c r="AL553" s="422">
        <v>94730617.324180007</v>
      </c>
      <c r="AM553" s="422">
        <v>5506883.8899999997</v>
      </c>
      <c r="AN553" s="422">
        <v>5506883.8899999997</v>
      </c>
      <c r="AO553" s="422">
        <v>5736795.1200000001</v>
      </c>
      <c r="AP553" s="422">
        <v>5736795.1200000001</v>
      </c>
      <c r="AQ553" s="422">
        <v>3968911.19</v>
      </c>
      <c r="AR553" s="422">
        <v>3968911.19</v>
      </c>
      <c r="AS553" s="422">
        <v>4133693.98</v>
      </c>
      <c r="AT553" s="422">
        <v>4133693.98</v>
      </c>
      <c r="AU553" s="422">
        <v>4960746.6399999997</v>
      </c>
      <c r="AV553" s="422">
        <v>6556000.9800000004</v>
      </c>
      <c r="AW553" s="422">
        <v>2735636.63</v>
      </c>
      <c r="AX553" s="422">
        <v>1038994.73</v>
      </c>
      <c r="AY553" s="422">
        <v>53983947.340000004</v>
      </c>
      <c r="AZ553" s="422">
        <v>233213140.11000001</v>
      </c>
      <c r="BA553" s="422">
        <v>50656136.310000002</v>
      </c>
      <c r="BB553" s="422">
        <v>7584334.2300000004</v>
      </c>
      <c r="BC553" s="422">
        <v>7885321.9900000002</v>
      </c>
    </row>
    <row r="554" spans="1:55">
      <c r="A554" s="425" t="s">
        <v>1883</v>
      </c>
      <c r="B554" s="425" t="s">
        <v>6561</v>
      </c>
      <c r="C554">
        <v>20026.5</v>
      </c>
      <c r="D554" s="422">
        <v>325316508.00999999</v>
      </c>
      <c r="E554" s="422">
        <v>252832313.63</v>
      </c>
      <c r="F554" s="423">
        <v>0.77718869901993404</v>
      </c>
      <c r="G554">
        <v>2</v>
      </c>
      <c r="H554" s="422">
        <v>1541702.41</v>
      </c>
      <c r="I554" s="422">
        <v>80125614.879999995</v>
      </c>
      <c r="J554" s="422">
        <v>81667317.290000007</v>
      </c>
      <c r="K554" s="424">
        <v>1.0162800000000001</v>
      </c>
      <c r="L554" s="422">
        <v>71987581.790000007</v>
      </c>
      <c r="M554" s="422">
        <v>17622554.719999999</v>
      </c>
      <c r="N554" s="422">
        <v>7830277.29</v>
      </c>
      <c r="O554" s="422">
        <v>3166869.72</v>
      </c>
      <c r="P554" s="422">
        <v>2654142.41</v>
      </c>
      <c r="Q554" s="422">
        <v>5379510.9199999999</v>
      </c>
      <c r="R554" s="422">
        <v>1745272.55</v>
      </c>
      <c r="S554" s="422">
        <v>3032611.18</v>
      </c>
      <c r="T554" s="422">
        <v>3493224.46</v>
      </c>
      <c r="U554" s="422">
        <v>2185562.4700000002</v>
      </c>
      <c r="V554" s="422">
        <v>5121261.4800000004</v>
      </c>
      <c r="W554" s="422">
        <v>4434060.9400000004</v>
      </c>
      <c r="X554" s="422">
        <v>3638982.82</v>
      </c>
      <c r="Y554" s="422">
        <v>132291912.75</v>
      </c>
      <c r="Z554" s="422">
        <v>1788322.5</v>
      </c>
      <c r="AA554" s="422">
        <v>2503312.5</v>
      </c>
      <c r="AB554" s="422">
        <v>6829036.5</v>
      </c>
      <c r="AC554" s="422">
        <v>680901</v>
      </c>
      <c r="AD554" s="422">
        <v>11435131.5</v>
      </c>
      <c r="AE554" s="422">
        <v>9093129.25</v>
      </c>
      <c r="AF554" s="422">
        <v>31701949.5</v>
      </c>
      <c r="AG554" s="422">
        <v>21468408</v>
      </c>
      <c r="AH554" s="422">
        <v>58954287.57</v>
      </c>
      <c r="AI554" s="422">
        <v>144454478.31999999</v>
      </c>
      <c r="AJ554" s="422">
        <v>21505657.289999999</v>
      </c>
      <c r="AK554" s="422">
        <v>122948821.03</v>
      </c>
      <c r="AL554" s="422">
        <v>144804590.41999999</v>
      </c>
      <c r="AM554" s="422">
        <v>3749985.48</v>
      </c>
      <c r="AN554" s="422">
        <v>3749985.48</v>
      </c>
      <c r="AO554" s="422">
        <v>3906136.79</v>
      </c>
      <c r="AP554" s="422">
        <v>3906136.79</v>
      </c>
      <c r="AQ554" s="422">
        <v>2877421.37</v>
      </c>
      <c r="AR554" s="422">
        <v>2877421.37</v>
      </c>
      <c r="AS554" s="422">
        <v>2997477.41</v>
      </c>
      <c r="AT554" s="422">
        <v>2997477.41</v>
      </c>
      <c r="AU554" s="422">
        <v>3596972.89</v>
      </c>
      <c r="AV554" s="422">
        <v>11144809.34</v>
      </c>
      <c r="AW554" s="422">
        <v>4650418.55</v>
      </c>
      <c r="AX554" s="422">
        <v>1765761.84</v>
      </c>
      <c r="AY554" s="422">
        <v>48220004.719999999</v>
      </c>
      <c r="AZ554" s="422">
        <v>325316508.00999999</v>
      </c>
      <c r="BA554" s="422">
        <v>9290911.6799999997</v>
      </c>
      <c r="BB554" s="422">
        <v>3028560.11</v>
      </c>
      <c r="BC554" s="422">
        <v>8754885.5899999999</v>
      </c>
    </row>
    <row r="555" spans="1:55">
      <c r="A555" s="425" t="s">
        <v>1745</v>
      </c>
      <c r="B555" s="425" t="s">
        <v>6562</v>
      </c>
      <c r="C555">
        <v>4952</v>
      </c>
      <c r="D555" s="422">
        <v>72592807.75</v>
      </c>
      <c r="E555" s="422">
        <v>52430870.75</v>
      </c>
      <c r="F555" s="423">
        <v>0.72225985431731698</v>
      </c>
      <c r="G555">
        <v>1</v>
      </c>
      <c r="H555" s="422">
        <v>1248381.4099999999</v>
      </c>
      <c r="I555" s="422">
        <v>14765687.859999999</v>
      </c>
      <c r="J555" s="422">
        <v>16014069.27</v>
      </c>
      <c r="K555" s="424">
        <v>1.0162800000000001</v>
      </c>
      <c r="L555" s="422">
        <v>16795438.57</v>
      </c>
      <c r="M555" s="422">
        <v>4085522.17</v>
      </c>
      <c r="N555" s="422">
        <v>1931776.57</v>
      </c>
      <c r="O555" s="422">
        <v>783749.43</v>
      </c>
      <c r="P555" s="422">
        <v>565536.99</v>
      </c>
      <c r="Q555" s="422">
        <v>1324632.17</v>
      </c>
      <c r="R555" s="422">
        <v>430923.42</v>
      </c>
      <c r="S555" s="422">
        <v>748166.33</v>
      </c>
      <c r="T555" s="422">
        <v>866039.25</v>
      </c>
      <c r="U555" s="422">
        <v>540251.39</v>
      </c>
      <c r="V555" s="422">
        <v>1269661.74</v>
      </c>
      <c r="W555" s="422">
        <v>1099291.17</v>
      </c>
      <c r="X555" s="422">
        <v>897762.44</v>
      </c>
      <c r="Y555" s="422">
        <v>31338751.640000001</v>
      </c>
      <c r="Z555" s="422">
        <v>442755</v>
      </c>
      <c r="AA555" s="422">
        <v>619000</v>
      </c>
      <c r="AB555" s="422">
        <v>1688632</v>
      </c>
      <c r="AC555" s="422">
        <v>168368</v>
      </c>
      <c r="AD555" s="422">
        <v>2827592</v>
      </c>
      <c r="AE555" s="422">
        <v>2201560.5</v>
      </c>
      <c r="AF555" s="422">
        <v>7839016</v>
      </c>
      <c r="AG555" s="422">
        <v>5308544</v>
      </c>
      <c r="AH555" s="422">
        <v>12820119.879000001</v>
      </c>
      <c r="AI555" s="422">
        <v>33915587.379000001</v>
      </c>
      <c r="AJ555" s="422">
        <v>5317754.72</v>
      </c>
      <c r="AK555" s="422">
        <v>28597832.659000002</v>
      </c>
      <c r="AL555" s="422">
        <v>34002160.419</v>
      </c>
      <c r="AM555" s="422">
        <v>266791.18</v>
      </c>
      <c r="AN555" s="422">
        <v>266791.18</v>
      </c>
      <c r="AO555" s="422">
        <v>277776.7</v>
      </c>
      <c r="AP555" s="422">
        <v>277776.7</v>
      </c>
      <c r="AQ555" s="422">
        <v>341335.77</v>
      </c>
      <c r="AR555" s="422">
        <v>341335.77</v>
      </c>
      <c r="AS555" s="422">
        <v>355460.01</v>
      </c>
      <c r="AT555" s="422">
        <v>355460.01</v>
      </c>
      <c r="AU555" s="422">
        <v>426865.89</v>
      </c>
      <c r="AV555" s="422">
        <v>2755795.98</v>
      </c>
      <c r="AW555" s="422">
        <v>1149916.9099999999</v>
      </c>
      <c r="AX555" s="422">
        <v>436589.46</v>
      </c>
      <c r="AY555" s="422">
        <v>7251895.5599999996</v>
      </c>
      <c r="AZ555" s="422">
        <v>72592807.75</v>
      </c>
      <c r="BA555" s="422">
        <v>497189.21</v>
      </c>
      <c r="BB555" s="422">
        <v>333486.24</v>
      </c>
      <c r="BC555" s="422">
        <v>1764288.85</v>
      </c>
    </row>
    <row r="556" spans="1:55">
      <c r="A556" s="425" t="s">
        <v>2368</v>
      </c>
      <c r="B556" s="425" t="s">
        <v>6563</v>
      </c>
      <c r="C556">
        <v>3735.95</v>
      </c>
      <c r="D556" s="422">
        <v>52927603.390000001</v>
      </c>
      <c r="E556" s="422">
        <v>55679552.740000002</v>
      </c>
      <c r="F556" s="423">
        <v>1.0519945958958701</v>
      </c>
      <c r="G556">
        <v>4</v>
      </c>
      <c r="H556" s="422">
        <v>3546.36</v>
      </c>
      <c r="I556" s="422">
        <v>7346319.3300000001</v>
      </c>
      <c r="J556" s="422">
        <v>7349865.6900000004</v>
      </c>
      <c r="K556" s="424">
        <v>1.0162800000000001</v>
      </c>
      <c r="L556" s="422">
        <v>12741382.470000001</v>
      </c>
      <c r="M556" s="422">
        <v>3136818.15</v>
      </c>
      <c r="N556" s="422">
        <v>1460963.65</v>
      </c>
      <c r="O556" s="422">
        <v>588841.64</v>
      </c>
      <c r="P556" s="422">
        <v>416186.95</v>
      </c>
      <c r="Q556" s="422">
        <v>1010742.65</v>
      </c>
      <c r="R556" s="422">
        <v>324990.8</v>
      </c>
      <c r="S556" s="422">
        <v>565790.55000000005</v>
      </c>
      <c r="T556" s="422">
        <v>648888.24</v>
      </c>
      <c r="U556" s="422">
        <v>407316.81</v>
      </c>
      <c r="V556" s="422">
        <v>951306.28</v>
      </c>
      <c r="W556" s="422">
        <v>823654.49</v>
      </c>
      <c r="X556" s="422">
        <v>678920.56</v>
      </c>
      <c r="Y556" s="422">
        <v>23755803.239999998</v>
      </c>
      <c r="Z556" s="422">
        <v>333513</v>
      </c>
      <c r="AA556" s="422">
        <v>466993.75</v>
      </c>
      <c r="AB556" s="422">
        <v>1273958.95</v>
      </c>
      <c r="AC556" s="422">
        <v>127022.3</v>
      </c>
      <c r="AD556" s="422">
        <v>1066613.72</v>
      </c>
      <c r="AE556" s="422">
        <v>1722567.06</v>
      </c>
      <c r="AF556" s="422">
        <v>5914008.8499999996</v>
      </c>
      <c r="AG556" s="422">
        <v>4004938.4</v>
      </c>
      <c r="AH556" s="422">
        <v>9484385.0120999999</v>
      </c>
      <c r="AI556" s="422">
        <v>24394001.042100001</v>
      </c>
      <c r="AJ556" s="422">
        <v>4011887.26</v>
      </c>
      <c r="AK556" s="422">
        <v>20382113.782099999</v>
      </c>
      <c r="AL556" s="422">
        <v>24459314.562100001</v>
      </c>
      <c r="AM556" s="422">
        <v>269929.90000000002</v>
      </c>
      <c r="AN556" s="422">
        <v>269929.90000000002</v>
      </c>
      <c r="AO556" s="422">
        <v>281700.09999999998</v>
      </c>
      <c r="AP556" s="422">
        <v>281700.09999999998</v>
      </c>
      <c r="AQ556" s="422">
        <v>62774.39</v>
      </c>
      <c r="AR556" s="422">
        <v>62774.39</v>
      </c>
      <c r="AS556" s="422">
        <v>65128.43</v>
      </c>
      <c r="AT556" s="422">
        <v>65128.43</v>
      </c>
      <c r="AU556" s="422">
        <v>78467.990000000005</v>
      </c>
      <c r="AV556" s="422">
        <v>2078617.18</v>
      </c>
      <c r="AW556" s="422">
        <v>867349.06</v>
      </c>
      <c r="AX556" s="422">
        <v>328985.59000000003</v>
      </c>
      <c r="AY556" s="422">
        <v>4712485.46</v>
      </c>
      <c r="AZ556" s="422">
        <v>52927603.390000001</v>
      </c>
      <c r="BA556" s="422">
        <v>295478.08</v>
      </c>
      <c r="BB556" s="422">
        <v>19694.36</v>
      </c>
      <c r="BC556" s="422">
        <v>1388770.43</v>
      </c>
    </row>
    <row r="557" spans="1:55">
      <c r="A557" s="425" t="s">
        <v>3215</v>
      </c>
      <c r="B557" s="425" t="s">
        <v>6564</v>
      </c>
      <c r="C557">
        <v>11484.35</v>
      </c>
      <c r="D557" s="422">
        <v>165633846.05000001</v>
      </c>
      <c r="E557" s="422">
        <v>179650767.53999999</v>
      </c>
      <c r="F557" s="423">
        <v>1.0846259494920401</v>
      </c>
      <c r="G557">
        <v>4</v>
      </c>
      <c r="H557" s="422">
        <v>11098.14</v>
      </c>
      <c r="I557" s="422">
        <v>9676130.4700000007</v>
      </c>
      <c r="J557" s="422">
        <v>9687228.6099999994</v>
      </c>
      <c r="K557" s="424">
        <v>1.0162800000000001</v>
      </c>
      <c r="L557" s="422">
        <v>39284857.390000001</v>
      </c>
      <c r="M557" s="422">
        <v>9662666.8800000008</v>
      </c>
      <c r="N557" s="422">
        <v>4494655.24</v>
      </c>
      <c r="O557" s="422">
        <v>1814518.41</v>
      </c>
      <c r="P557" s="422">
        <v>1313894.6399999999</v>
      </c>
      <c r="Q557" s="422">
        <v>3100311.89</v>
      </c>
      <c r="R557" s="422">
        <v>999820.80000000005</v>
      </c>
      <c r="S557" s="422">
        <v>1740591.78</v>
      </c>
      <c r="T557" s="422">
        <v>1999670.09</v>
      </c>
      <c r="U557" s="422">
        <v>1253055.82</v>
      </c>
      <c r="V557" s="422">
        <v>2931627.66</v>
      </c>
      <c r="W557" s="422">
        <v>2538244.87</v>
      </c>
      <c r="X557" s="422">
        <v>2088623.69</v>
      </c>
      <c r="Y557" s="422">
        <v>73222539.159999996</v>
      </c>
      <c r="Z557" s="422">
        <v>1026721.8</v>
      </c>
      <c r="AA557" s="422">
        <v>1435543.75</v>
      </c>
      <c r="AB557" s="422">
        <v>3916163.35</v>
      </c>
      <c r="AC557" s="422">
        <v>390467.9</v>
      </c>
      <c r="AD557" s="422">
        <v>3278781.92</v>
      </c>
      <c r="AE557" s="422">
        <v>5285009.5</v>
      </c>
      <c r="AF557" s="422">
        <v>18179726.050000001</v>
      </c>
      <c r="AG557" s="422">
        <v>12311223.199999999</v>
      </c>
      <c r="AH557" s="422">
        <v>29817872.649300002</v>
      </c>
      <c r="AI557" s="422">
        <v>75641510.119299993</v>
      </c>
      <c r="AJ557" s="422">
        <v>12332584.09</v>
      </c>
      <c r="AK557" s="422">
        <v>63308926.029299997</v>
      </c>
      <c r="AL557" s="422">
        <v>75842284.579300001</v>
      </c>
      <c r="AM557" s="422">
        <v>800373.54</v>
      </c>
      <c r="AN557" s="422">
        <v>800373.54</v>
      </c>
      <c r="AO557" s="422">
        <v>834114.78</v>
      </c>
      <c r="AP557" s="422">
        <v>834114.78</v>
      </c>
      <c r="AQ557" s="422">
        <v>605772.92000000004</v>
      </c>
      <c r="AR557" s="422">
        <v>605772.92000000004</v>
      </c>
      <c r="AS557" s="422">
        <v>630882.68000000005</v>
      </c>
      <c r="AT557" s="422">
        <v>630882.68000000005</v>
      </c>
      <c r="AU557" s="422">
        <v>757216.15</v>
      </c>
      <c r="AV557" s="422">
        <v>6390433.5099999998</v>
      </c>
      <c r="AW557" s="422">
        <v>2666549.9300000002</v>
      </c>
      <c r="AX557" s="422">
        <v>1012534.76</v>
      </c>
      <c r="AY557" s="422">
        <v>16569022.189999999</v>
      </c>
      <c r="AZ557" s="422">
        <v>165633846.05000001</v>
      </c>
      <c r="BA557" s="422">
        <v>698594.14</v>
      </c>
      <c r="BB557" s="422">
        <v>167294.91</v>
      </c>
      <c r="BC557" s="422">
        <v>3875139.46</v>
      </c>
    </row>
    <row r="558" spans="1:55">
      <c r="A558" s="425" t="s">
        <v>2150</v>
      </c>
      <c r="B558" s="425" t="s">
        <v>6565</v>
      </c>
      <c r="C558">
        <v>4951.21</v>
      </c>
      <c r="D558" s="422">
        <v>68897046.900000006</v>
      </c>
      <c r="E558" s="422">
        <v>82470915.409999996</v>
      </c>
      <c r="F558" s="423">
        <v>1.1970166955007799</v>
      </c>
      <c r="G558">
        <v>4</v>
      </c>
      <c r="H558" s="422">
        <v>4616.38</v>
      </c>
      <c r="I558" s="422">
        <v>4288045.38</v>
      </c>
      <c r="J558" s="422">
        <v>4292661.76</v>
      </c>
      <c r="K558" s="424">
        <v>1.0162800000000001</v>
      </c>
      <c r="L558" s="422">
        <v>16690566.66</v>
      </c>
      <c r="M558" s="422">
        <v>4091414.5</v>
      </c>
      <c r="N558" s="422">
        <v>1934913.09</v>
      </c>
      <c r="O558" s="422">
        <v>782811.62</v>
      </c>
      <c r="P558" s="422">
        <v>537588.23</v>
      </c>
      <c r="Q558" s="422">
        <v>1339075.28</v>
      </c>
      <c r="R558" s="422">
        <v>430923.42</v>
      </c>
      <c r="S558" s="422">
        <v>749476.03</v>
      </c>
      <c r="T558" s="422">
        <v>863474.47</v>
      </c>
      <c r="U558" s="422">
        <v>539923.97</v>
      </c>
      <c r="V558" s="422">
        <v>1265901.6399999999</v>
      </c>
      <c r="W558" s="422">
        <v>1096035.6200000001</v>
      </c>
      <c r="X558" s="422">
        <v>899334.01</v>
      </c>
      <c r="Y558" s="422">
        <v>31221438.539999999</v>
      </c>
      <c r="Z558" s="422">
        <v>442924.2</v>
      </c>
      <c r="AA558" s="422">
        <v>618901.25</v>
      </c>
      <c r="AB558" s="422">
        <v>1688362.61</v>
      </c>
      <c r="AC558" s="422">
        <v>168341.14</v>
      </c>
      <c r="AD558" s="422">
        <v>1413570.45</v>
      </c>
      <c r="AE558" s="422">
        <v>2259733.14</v>
      </c>
      <c r="AF558" s="422">
        <v>7837765.4299999997</v>
      </c>
      <c r="AG558" s="422">
        <v>5307697.12</v>
      </c>
      <c r="AH558" s="422">
        <v>12293524.866180001</v>
      </c>
      <c r="AI558" s="422">
        <v>32030820.206179999</v>
      </c>
      <c r="AJ558" s="422">
        <v>5316906.37</v>
      </c>
      <c r="AK558" s="422">
        <v>26713913.836180001</v>
      </c>
      <c r="AL558" s="422">
        <v>32117379.436179999</v>
      </c>
      <c r="AM558" s="422">
        <v>190677.22</v>
      </c>
      <c r="AN558" s="422">
        <v>190677.22</v>
      </c>
      <c r="AO558" s="422">
        <v>198524.02</v>
      </c>
      <c r="AP558" s="422">
        <v>198524.02</v>
      </c>
      <c r="AQ558" s="422">
        <v>82391.39</v>
      </c>
      <c r="AR558" s="422">
        <v>82391.39</v>
      </c>
      <c r="AS558" s="422">
        <v>85530.11</v>
      </c>
      <c r="AT558" s="422">
        <v>85530.11</v>
      </c>
      <c r="AU558" s="422">
        <v>102793.07</v>
      </c>
      <c r="AV558" s="422">
        <v>2755011.3</v>
      </c>
      <c r="AW558" s="422">
        <v>1149589.49</v>
      </c>
      <c r="AX558" s="422">
        <v>436589.46</v>
      </c>
      <c r="AY558" s="422">
        <v>5558228.7999999998</v>
      </c>
      <c r="AZ558" s="422">
        <v>68897046.900000006</v>
      </c>
      <c r="BA558" s="422">
        <v>195282.41</v>
      </c>
      <c r="BB558" s="422">
        <v>19453.82</v>
      </c>
      <c r="BC558" s="422">
        <v>1824541.25</v>
      </c>
    </row>
    <row r="559" spans="1:55">
      <c r="A559" s="425"/>
      <c r="B559" s="425" t="s">
        <v>6566</v>
      </c>
      <c r="C559">
        <v>117</v>
      </c>
      <c r="D559" s="422">
        <v>1905357.94</v>
      </c>
      <c r="E559" s="422">
        <v>1351705.32</v>
      </c>
      <c r="F559" s="423">
        <v>0.70942330132468401</v>
      </c>
      <c r="G559">
        <v>1</v>
      </c>
      <c r="H559" s="422">
        <v>48441.84</v>
      </c>
      <c r="I559" s="422">
        <v>1161169.53</v>
      </c>
      <c r="J559" s="422">
        <v>1209611.3700000001</v>
      </c>
      <c r="K559" s="424">
        <v>0.95155999999999996</v>
      </c>
      <c r="L559" s="422">
        <v>416141.43</v>
      </c>
      <c r="M559" s="422">
        <v>138699.93</v>
      </c>
      <c r="N559" s="422">
        <v>46775.58</v>
      </c>
      <c r="O559" s="422">
        <v>15323.03</v>
      </c>
      <c r="P559" s="422">
        <v>13882.97</v>
      </c>
      <c r="Q559" s="422">
        <v>39326.300000000003</v>
      </c>
      <c r="R559" s="422">
        <v>9183.93</v>
      </c>
      <c r="S559" s="422">
        <v>17781.259999999998</v>
      </c>
      <c r="T559" s="422">
        <v>15209.13</v>
      </c>
      <c r="U559" s="422">
        <v>11956.37</v>
      </c>
      <c r="V559" s="422">
        <v>22297.43</v>
      </c>
      <c r="W559" s="422">
        <v>19305.43</v>
      </c>
      <c r="X559" s="422">
        <v>21336.63</v>
      </c>
      <c r="Y559" s="422">
        <v>787219.42</v>
      </c>
      <c r="Z559" s="422">
        <v>10530</v>
      </c>
      <c r="AA559" s="422">
        <v>14625</v>
      </c>
      <c r="AB559" s="422">
        <v>39897</v>
      </c>
      <c r="AC559" s="422">
        <v>3978</v>
      </c>
      <c r="AD559" s="422">
        <v>66807</v>
      </c>
      <c r="AE559" s="422">
        <v>116415</v>
      </c>
      <c r="AF559" s="422">
        <v>185211</v>
      </c>
      <c r="AG559" s="422">
        <v>125424</v>
      </c>
      <c r="AH559" s="422">
        <v>348580.07400000002</v>
      </c>
      <c r="AI559" s="422">
        <v>911467.07400000002</v>
      </c>
      <c r="AJ559" s="422">
        <v>125641.62</v>
      </c>
      <c r="AK559" s="422">
        <v>785825.45400000003</v>
      </c>
      <c r="AL559" s="422">
        <v>905380.98400000005</v>
      </c>
      <c r="AM559" s="422">
        <v>27918.94</v>
      </c>
      <c r="AN559" s="422">
        <v>27918.94</v>
      </c>
      <c r="AO559" s="422">
        <v>29388.35</v>
      </c>
      <c r="AP559" s="422">
        <v>29388.35</v>
      </c>
      <c r="AQ559" s="422">
        <v>734.7</v>
      </c>
      <c r="AR559" s="422">
        <v>734.7</v>
      </c>
      <c r="AS559" s="422">
        <v>734.7</v>
      </c>
      <c r="AT559" s="422">
        <v>734.7</v>
      </c>
      <c r="AU559" s="422">
        <v>734.7</v>
      </c>
      <c r="AV559" s="422">
        <v>60246.13</v>
      </c>
      <c r="AW559" s="422">
        <v>25139.03</v>
      </c>
      <c r="AX559" s="422">
        <v>9084.1299999999992</v>
      </c>
      <c r="AY559" s="422">
        <v>212757.37</v>
      </c>
      <c r="AZ559" s="422">
        <v>1905357.94</v>
      </c>
      <c r="BA559" s="422">
        <v>80809.91</v>
      </c>
      <c r="BB559" s="422">
        <v>2638.21</v>
      </c>
      <c r="BC559" s="422">
        <v>39293.35</v>
      </c>
    </row>
    <row r="560" spans="1:55">
      <c r="A560" s="425"/>
      <c r="B560" s="425" t="s">
        <v>6567</v>
      </c>
      <c r="C560">
        <v>45</v>
      </c>
      <c r="D560" s="422">
        <v>705538.9</v>
      </c>
      <c r="E560" s="422">
        <v>381447.57</v>
      </c>
      <c r="F560" s="423">
        <v>0.54064711385864095</v>
      </c>
      <c r="G560">
        <v>1</v>
      </c>
      <c r="H560" s="422">
        <v>59036.88</v>
      </c>
      <c r="I560" s="422">
        <v>310893.68</v>
      </c>
      <c r="J560" s="422">
        <v>369930.56</v>
      </c>
      <c r="K560" s="424">
        <v>0.95155999999999996</v>
      </c>
      <c r="L560" s="422">
        <v>155828.82999999999</v>
      </c>
      <c r="M560" s="422">
        <v>48688.78</v>
      </c>
      <c r="N560" s="422">
        <v>17302.080000000002</v>
      </c>
      <c r="O560" s="422">
        <v>5535.23</v>
      </c>
      <c r="P560" s="422">
        <v>5212.6499999999996</v>
      </c>
      <c r="Q560" s="422">
        <v>14174.91</v>
      </c>
      <c r="R560" s="422">
        <v>3061.31</v>
      </c>
      <c r="S560" s="422">
        <v>6438.04</v>
      </c>
      <c r="T560" s="422">
        <v>5603.36</v>
      </c>
      <c r="U560" s="422">
        <v>4292.03</v>
      </c>
      <c r="V560" s="422">
        <v>8214.84</v>
      </c>
      <c r="W560" s="422">
        <v>7112.53</v>
      </c>
      <c r="X560" s="422">
        <v>7725.33</v>
      </c>
      <c r="Y560" s="422">
        <v>289189.92</v>
      </c>
      <c r="Z560" s="422">
        <v>4050</v>
      </c>
      <c r="AA560" s="422">
        <v>5625</v>
      </c>
      <c r="AB560" s="422">
        <v>15345</v>
      </c>
      <c r="AC560" s="422">
        <v>1530</v>
      </c>
      <c r="AD560" s="422">
        <v>25695</v>
      </c>
      <c r="AE560" s="422">
        <v>39127</v>
      </c>
      <c r="AF560" s="422">
        <v>71235</v>
      </c>
      <c r="AG560" s="422">
        <v>48240</v>
      </c>
      <c r="AH560" s="422">
        <v>128911.827</v>
      </c>
      <c r="AI560" s="422">
        <v>339758.82699999999</v>
      </c>
      <c r="AJ560" s="422">
        <v>48323.7</v>
      </c>
      <c r="AK560" s="422">
        <v>291435.12699999998</v>
      </c>
      <c r="AL560" s="422">
        <v>337418.01699999999</v>
      </c>
      <c r="AM560" s="422">
        <v>10285.92</v>
      </c>
      <c r="AN560" s="422">
        <v>10285.92</v>
      </c>
      <c r="AO560" s="422">
        <v>11020.63</v>
      </c>
      <c r="AP560" s="422">
        <v>11020.63</v>
      </c>
      <c r="AQ560" s="422">
        <v>0</v>
      </c>
      <c r="AR560" s="422">
        <v>0</v>
      </c>
      <c r="AS560" s="422">
        <v>0</v>
      </c>
      <c r="AT560" s="422">
        <v>0</v>
      </c>
      <c r="AU560" s="422">
        <v>734.7</v>
      </c>
      <c r="AV560" s="422">
        <v>22775.97</v>
      </c>
      <c r="AW560" s="422">
        <v>9503.7800000000007</v>
      </c>
      <c r="AX560" s="422">
        <v>3303.32</v>
      </c>
      <c r="AY560" s="422">
        <v>78930.87</v>
      </c>
      <c r="AZ560" s="422">
        <v>705538.9</v>
      </c>
      <c r="BA560" s="422">
        <v>18550.95</v>
      </c>
      <c r="BB560" s="422">
        <v>76.739999999999995</v>
      </c>
      <c r="BC560" s="422">
        <v>10012.129999999999</v>
      </c>
    </row>
    <row r="561" spans="1:55">
      <c r="A561" s="425" t="s">
        <v>1944</v>
      </c>
      <c r="B561" s="425" t="s">
        <v>6568</v>
      </c>
      <c r="C561">
        <v>282.25</v>
      </c>
      <c r="D561" s="422">
        <v>3978725.05</v>
      </c>
      <c r="E561" s="422">
        <v>3996994.6</v>
      </c>
      <c r="F561" s="423">
        <v>1.00459181013275</v>
      </c>
      <c r="G561">
        <v>4</v>
      </c>
      <c r="H561" s="422">
        <v>266.58999999999997</v>
      </c>
      <c r="I561" s="422">
        <v>1193637.52</v>
      </c>
      <c r="J561" s="422">
        <v>1193904.1100000001</v>
      </c>
      <c r="K561" s="424">
        <v>0.92288000000000003</v>
      </c>
      <c r="L561" s="422">
        <v>934427.95</v>
      </c>
      <c r="M561" s="422">
        <v>218894.34</v>
      </c>
      <c r="N561" s="422">
        <v>97616.58</v>
      </c>
      <c r="O561" s="422">
        <v>38996.46</v>
      </c>
      <c r="P561" s="422">
        <v>31681.33</v>
      </c>
      <c r="Q561" s="422">
        <v>62441.34</v>
      </c>
      <c r="R561" s="422">
        <v>21377.11</v>
      </c>
      <c r="S561" s="422">
        <v>37761.35</v>
      </c>
      <c r="T561" s="422">
        <v>43475.839999999997</v>
      </c>
      <c r="U561" s="422">
        <v>27354.68</v>
      </c>
      <c r="V561" s="422">
        <v>63738</v>
      </c>
      <c r="W561" s="422">
        <v>55185.27</v>
      </c>
      <c r="X561" s="422">
        <v>45311.74</v>
      </c>
      <c r="Y561" s="422">
        <v>1678261.99</v>
      </c>
      <c r="Z561" s="422">
        <v>25335</v>
      </c>
      <c r="AA561" s="422">
        <v>35281.25</v>
      </c>
      <c r="AB561" s="422">
        <v>96247.25</v>
      </c>
      <c r="AC561" s="422">
        <v>9596.5</v>
      </c>
      <c r="AD561" s="422">
        <v>80582.37</v>
      </c>
      <c r="AE561" s="422">
        <v>109296.5</v>
      </c>
      <c r="AF561" s="422">
        <v>446801.75</v>
      </c>
      <c r="AG561" s="422">
        <v>302572</v>
      </c>
      <c r="AH561" s="422">
        <v>771399.0135</v>
      </c>
      <c r="AI561" s="422">
        <v>1877111.6335</v>
      </c>
      <c r="AJ561" s="422">
        <v>303096.98</v>
      </c>
      <c r="AK561" s="422">
        <v>1574014.6535</v>
      </c>
      <c r="AL561" s="422">
        <v>1853736.7934999999</v>
      </c>
      <c r="AM561" s="422">
        <v>49166.97</v>
      </c>
      <c r="AN561" s="422">
        <v>49166.97</v>
      </c>
      <c r="AO561" s="422">
        <v>50592.1</v>
      </c>
      <c r="AP561" s="422">
        <v>50592.1</v>
      </c>
      <c r="AQ561" s="422">
        <v>4275.38</v>
      </c>
      <c r="AR561" s="422">
        <v>4275.38</v>
      </c>
      <c r="AS561" s="422">
        <v>4275.38</v>
      </c>
      <c r="AT561" s="422">
        <v>4275.38</v>
      </c>
      <c r="AU561" s="422">
        <v>5700.51</v>
      </c>
      <c r="AV561" s="422">
        <v>142512.97</v>
      </c>
      <c r="AW561" s="422">
        <v>59466.69</v>
      </c>
      <c r="AX561" s="422">
        <v>22426.31</v>
      </c>
      <c r="AY561" s="422">
        <v>446726.14</v>
      </c>
      <c r="AZ561" s="422">
        <v>3978725.05</v>
      </c>
      <c r="BA561" s="422">
        <v>156007.01</v>
      </c>
      <c r="BB561" s="422">
        <v>28.3</v>
      </c>
      <c r="BC561" s="422">
        <v>49000.56</v>
      </c>
    </row>
    <row r="562" spans="1:55">
      <c r="A562" s="425" t="s">
        <v>1747</v>
      </c>
      <c r="B562" s="425" t="s">
        <v>6569</v>
      </c>
      <c r="C562">
        <v>925.94</v>
      </c>
      <c r="D562" s="422">
        <v>13196576.279999999</v>
      </c>
      <c r="E562" s="422">
        <v>10523251.6</v>
      </c>
      <c r="F562" s="423">
        <v>0.79742286004503005</v>
      </c>
      <c r="G562">
        <v>2</v>
      </c>
      <c r="H562" s="422">
        <v>50994.13</v>
      </c>
      <c r="I562" s="422">
        <v>3764575.45</v>
      </c>
      <c r="J562" s="422">
        <v>3815569.58</v>
      </c>
      <c r="K562" s="424">
        <v>0.92288000000000003</v>
      </c>
      <c r="L562" s="422">
        <v>3000579.51</v>
      </c>
      <c r="M562" s="422">
        <v>731174.56</v>
      </c>
      <c r="N562" s="422">
        <v>327727.01</v>
      </c>
      <c r="O562" s="422">
        <v>132205.64000000001</v>
      </c>
      <c r="P562" s="422">
        <v>100555.32</v>
      </c>
      <c r="Q562" s="422">
        <v>223244.24</v>
      </c>
      <c r="R562" s="422">
        <v>72444.649999999994</v>
      </c>
      <c r="S562" s="422">
        <v>126961.39</v>
      </c>
      <c r="T562" s="422">
        <v>145954.60999999999</v>
      </c>
      <c r="U562" s="422">
        <v>91281.37</v>
      </c>
      <c r="V562" s="422">
        <v>213977.59</v>
      </c>
      <c r="W562" s="422">
        <v>185264.83</v>
      </c>
      <c r="X562" s="422">
        <v>152347.35999999999</v>
      </c>
      <c r="Y562" s="422">
        <v>5503718.0800000001</v>
      </c>
      <c r="Z562" s="422">
        <v>82420.2</v>
      </c>
      <c r="AA562" s="422">
        <v>115742.5</v>
      </c>
      <c r="AB562" s="422">
        <v>315745.53999999998</v>
      </c>
      <c r="AC562" s="422">
        <v>31481.96</v>
      </c>
      <c r="AD562" s="422">
        <v>528711.74</v>
      </c>
      <c r="AE562" s="422">
        <v>413751.12</v>
      </c>
      <c r="AF562" s="422">
        <v>1465763.02</v>
      </c>
      <c r="AG562" s="422">
        <v>992607.68</v>
      </c>
      <c r="AH562" s="422">
        <v>2488582.8025199999</v>
      </c>
      <c r="AI562" s="422">
        <v>6434806.5625200002</v>
      </c>
      <c r="AJ562" s="422">
        <v>994329.92</v>
      </c>
      <c r="AK562" s="422">
        <v>5440476.6425200002</v>
      </c>
      <c r="AL562" s="422">
        <v>6358123.8325199997</v>
      </c>
      <c r="AM562" s="422">
        <v>143938.1</v>
      </c>
      <c r="AN562" s="422">
        <v>143938.1</v>
      </c>
      <c r="AO562" s="422">
        <v>149638.62</v>
      </c>
      <c r="AP562" s="422">
        <v>149638.62</v>
      </c>
      <c r="AQ562" s="422">
        <v>2137.69</v>
      </c>
      <c r="AR562" s="422">
        <v>2137.69</v>
      </c>
      <c r="AS562" s="422">
        <v>2137.69</v>
      </c>
      <c r="AT562" s="422">
        <v>2137.69</v>
      </c>
      <c r="AU562" s="422">
        <v>2850.25</v>
      </c>
      <c r="AV562" s="422">
        <v>467442.55</v>
      </c>
      <c r="AW562" s="422">
        <v>195050.76</v>
      </c>
      <c r="AX562" s="422">
        <v>73686.460000000006</v>
      </c>
      <c r="AY562" s="422">
        <v>1334734.22</v>
      </c>
      <c r="AZ562" s="422">
        <v>13196576.279999999</v>
      </c>
      <c r="BA562" s="422">
        <v>331418.63</v>
      </c>
      <c r="BB562" s="422">
        <v>253.62</v>
      </c>
      <c r="BC562" s="422">
        <v>376192.59</v>
      </c>
    </row>
    <row r="563" spans="1:55">
      <c r="A563" s="425" t="s">
        <v>1815</v>
      </c>
      <c r="B563" s="425" t="s">
        <v>6570</v>
      </c>
      <c r="C563">
        <v>285.25</v>
      </c>
      <c r="D563" s="422">
        <v>4020049.22</v>
      </c>
      <c r="E563" s="422">
        <v>3004465.42</v>
      </c>
      <c r="F563" s="423">
        <v>0.747370307073006</v>
      </c>
      <c r="G563">
        <v>1</v>
      </c>
      <c r="H563" s="422">
        <v>33962.06</v>
      </c>
      <c r="I563" s="422">
        <v>867531.09</v>
      </c>
      <c r="J563" s="422">
        <v>901493.15</v>
      </c>
      <c r="K563" s="424">
        <v>0.92288000000000003</v>
      </c>
      <c r="L563" s="422">
        <v>916061.25</v>
      </c>
      <c r="M563" s="422">
        <v>223666.31</v>
      </c>
      <c r="N563" s="422">
        <v>100035.14</v>
      </c>
      <c r="O563" s="422">
        <v>40098.959999999999</v>
      </c>
      <c r="P563" s="422">
        <v>30474.6</v>
      </c>
      <c r="Q563" s="422">
        <v>68361.37</v>
      </c>
      <c r="R563" s="422">
        <v>21377.11</v>
      </c>
      <c r="S563" s="422">
        <v>38653.35</v>
      </c>
      <c r="T563" s="422">
        <v>44252.19</v>
      </c>
      <c r="U563" s="422">
        <v>27949.34</v>
      </c>
      <c r="V563" s="422">
        <v>64876.18</v>
      </c>
      <c r="W563" s="422">
        <v>56170.720000000001</v>
      </c>
      <c r="X563" s="422">
        <v>46382.1</v>
      </c>
      <c r="Y563" s="422">
        <v>1678358.62</v>
      </c>
      <c r="Z563" s="422">
        <v>25470</v>
      </c>
      <c r="AA563" s="422">
        <v>35656.25</v>
      </c>
      <c r="AB563" s="422">
        <v>97270.25</v>
      </c>
      <c r="AC563" s="422">
        <v>9698.5</v>
      </c>
      <c r="AD563" s="422">
        <v>162877.75</v>
      </c>
      <c r="AE563" s="422">
        <v>128458</v>
      </c>
      <c r="AF563" s="422">
        <v>451550.75</v>
      </c>
      <c r="AG563" s="422">
        <v>305788</v>
      </c>
      <c r="AH563" s="422">
        <v>755378.37450000003</v>
      </c>
      <c r="AI563" s="422">
        <v>1972147.8744999999</v>
      </c>
      <c r="AJ563" s="422">
        <v>306318.56</v>
      </c>
      <c r="AK563" s="422">
        <v>1665829.3145000001</v>
      </c>
      <c r="AL563" s="422">
        <v>1948524.5845000001</v>
      </c>
      <c r="AM563" s="422">
        <v>39903.629999999997</v>
      </c>
      <c r="AN563" s="422">
        <v>39903.629999999997</v>
      </c>
      <c r="AO563" s="422">
        <v>41328.76</v>
      </c>
      <c r="AP563" s="422">
        <v>41328.76</v>
      </c>
      <c r="AQ563" s="422">
        <v>712.56</v>
      </c>
      <c r="AR563" s="422">
        <v>712.56</v>
      </c>
      <c r="AS563" s="422">
        <v>712.56</v>
      </c>
      <c r="AT563" s="422">
        <v>712.56</v>
      </c>
      <c r="AU563" s="422">
        <v>1425.12</v>
      </c>
      <c r="AV563" s="422">
        <v>143938.1</v>
      </c>
      <c r="AW563" s="422">
        <v>60061.36</v>
      </c>
      <c r="AX563" s="422">
        <v>22426.31</v>
      </c>
      <c r="AY563" s="422">
        <v>393165.91</v>
      </c>
      <c r="AZ563" s="422">
        <v>4020049.22</v>
      </c>
      <c r="BA563" s="422">
        <v>61678.03</v>
      </c>
      <c r="BB563" s="422">
        <v>47.54</v>
      </c>
      <c r="BC563" s="422">
        <v>53805.37</v>
      </c>
    </row>
    <row r="564" spans="1:55">
      <c r="A564" s="425" t="s">
        <v>2327</v>
      </c>
      <c r="B564" s="425" t="s">
        <v>6571</v>
      </c>
      <c r="C564">
        <v>857.75</v>
      </c>
      <c r="D564" s="422">
        <v>13080481.119999999</v>
      </c>
      <c r="E564" s="422">
        <v>9012791.0899999999</v>
      </c>
      <c r="F564" s="423">
        <v>0.68902596221934698</v>
      </c>
      <c r="G564">
        <v>1</v>
      </c>
      <c r="H564" s="422">
        <v>404559.66</v>
      </c>
      <c r="I564" s="422">
        <v>5551053.8200000003</v>
      </c>
      <c r="J564" s="422">
        <v>5955613.4800000004</v>
      </c>
      <c r="K564" s="424">
        <v>0.92288000000000003</v>
      </c>
      <c r="L564" s="422">
        <v>2931078.48</v>
      </c>
      <c r="M564" s="422">
        <v>712061.2</v>
      </c>
      <c r="N564" s="422">
        <v>302806.99</v>
      </c>
      <c r="O564" s="422">
        <v>122998.44</v>
      </c>
      <c r="P564" s="422">
        <v>103149.31</v>
      </c>
      <c r="Q564" s="422">
        <v>205797.31</v>
      </c>
      <c r="R564" s="422">
        <v>67100.38</v>
      </c>
      <c r="S564" s="422">
        <v>117446.72</v>
      </c>
      <c r="T564" s="422">
        <v>135862</v>
      </c>
      <c r="U564" s="422">
        <v>84442.7</v>
      </c>
      <c r="V564" s="422">
        <v>199181.26</v>
      </c>
      <c r="W564" s="422">
        <v>172453.97</v>
      </c>
      <c r="X564" s="422">
        <v>140930.23000000001</v>
      </c>
      <c r="Y564" s="422">
        <v>5295308.99</v>
      </c>
      <c r="Z564" s="422">
        <v>76500</v>
      </c>
      <c r="AA564" s="422">
        <v>107218.75</v>
      </c>
      <c r="AB564" s="422">
        <v>292492.75</v>
      </c>
      <c r="AC564" s="422">
        <v>29163.5</v>
      </c>
      <c r="AD564" s="422">
        <v>489775.25</v>
      </c>
      <c r="AE564" s="422">
        <v>380665</v>
      </c>
      <c r="AF564" s="422">
        <v>1357818.25</v>
      </c>
      <c r="AG564" s="422">
        <v>919508</v>
      </c>
      <c r="AH564" s="422">
        <v>2513401.2494999999</v>
      </c>
      <c r="AI564" s="422">
        <v>6166542.7494999999</v>
      </c>
      <c r="AJ564" s="422">
        <v>921103.41</v>
      </c>
      <c r="AK564" s="422">
        <v>5245439.3394999998</v>
      </c>
      <c r="AL564" s="422">
        <v>6095507.2494999999</v>
      </c>
      <c r="AM564" s="422">
        <v>217332.28</v>
      </c>
      <c r="AN564" s="422">
        <v>217332.28</v>
      </c>
      <c r="AO564" s="422">
        <v>225883.06</v>
      </c>
      <c r="AP564" s="422">
        <v>225883.06</v>
      </c>
      <c r="AQ564" s="422">
        <v>22802.07</v>
      </c>
      <c r="AR564" s="422">
        <v>22802.07</v>
      </c>
      <c r="AS564" s="422">
        <v>23514.639999999999</v>
      </c>
      <c r="AT564" s="422">
        <v>23514.639999999999</v>
      </c>
      <c r="AU564" s="422">
        <v>28502.59</v>
      </c>
      <c r="AV564" s="422">
        <v>433239.44</v>
      </c>
      <c r="AW564" s="422">
        <v>180778.75</v>
      </c>
      <c r="AX564" s="422">
        <v>68079.88</v>
      </c>
      <c r="AY564" s="422">
        <v>1689664.76</v>
      </c>
      <c r="AZ564" s="422">
        <v>13080481.119999999</v>
      </c>
      <c r="BA564" s="422">
        <v>1140419.26</v>
      </c>
      <c r="BB564" s="422">
        <v>11214.15</v>
      </c>
      <c r="BC564" s="422">
        <v>273284.64</v>
      </c>
    </row>
    <row r="565" spans="1:55">
      <c r="A565" s="425" t="s">
        <v>2331</v>
      </c>
      <c r="B565" s="425" t="s">
        <v>6572</v>
      </c>
      <c r="C565">
        <v>770.36</v>
      </c>
      <c r="D565" s="422">
        <v>11787070.98</v>
      </c>
      <c r="E565" s="422">
        <v>9294681.6099999994</v>
      </c>
      <c r="F565" s="423">
        <v>0.78854887917201599</v>
      </c>
      <c r="G565">
        <v>2</v>
      </c>
      <c r="H565" s="422">
        <v>62356.4</v>
      </c>
      <c r="I565" s="422">
        <v>4890095.57</v>
      </c>
      <c r="J565" s="422">
        <v>4952451.97</v>
      </c>
      <c r="K565" s="424">
        <v>0.92288000000000003</v>
      </c>
      <c r="L565" s="422">
        <v>2604600.65</v>
      </c>
      <c r="M565" s="422">
        <v>635296.69999999995</v>
      </c>
      <c r="N565" s="422">
        <v>271701.67</v>
      </c>
      <c r="O565" s="422">
        <v>109632.12</v>
      </c>
      <c r="P565" s="422">
        <v>92786.71</v>
      </c>
      <c r="Q565" s="422">
        <v>188947.59</v>
      </c>
      <c r="R565" s="422">
        <v>59974.67</v>
      </c>
      <c r="S565" s="422">
        <v>105256.05</v>
      </c>
      <c r="T565" s="422">
        <v>121111.27</v>
      </c>
      <c r="U565" s="422">
        <v>75820.03</v>
      </c>
      <c r="V565" s="422">
        <v>177555.87</v>
      </c>
      <c r="W565" s="422">
        <v>153730.39000000001</v>
      </c>
      <c r="X565" s="422">
        <v>126302.03</v>
      </c>
      <c r="Y565" s="422">
        <v>4722715.75</v>
      </c>
      <c r="Z565" s="422">
        <v>68890.5</v>
      </c>
      <c r="AA565" s="422">
        <v>96295</v>
      </c>
      <c r="AB565" s="422">
        <v>262692.76</v>
      </c>
      <c r="AC565" s="422">
        <v>26192.240000000002</v>
      </c>
      <c r="AD565" s="422">
        <v>439875.56</v>
      </c>
      <c r="AE565" s="422">
        <v>348639.33</v>
      </c>
      <c r="AF565" s="422">
        <v>1219479.8799999999</v>
      </c>
      <c r="AG565" s="422">
        <v>825825.92</v>
      </c>
      <c r="AH565" s="422">
        <v>2265222.7198800002</v>
      </c>
      <c r="AI565" s="422">
        <v>5553113.9098800002</v>
      </c>
      <c r="AJ565" s="422">
        <v>827258.78</v>
      </c>
      <c r="AK565" s="422">
        <v>4725855.1298799999</v>
      </c>
      <c r="AL565" s="422">
        <v>5489315.70988</v>
      </c>
      <c r="AM565" s="422">
        <v>201655.86</v>
      </c>
      <c r="AN565" s="422">
        <v>201655.86</v>
      </c>
      <c r="AO565" s="422">
        <v>210206.63</v>
      </c>
      <c r="AP565" s="422">
        <v>210206.63</v>
      </c>
      <c r="AQ565" s="422">
        <v>25652.33</v>
      </c>
      <c r="AR565" s="422">
        <v>25652.33</v>
      </c>
      <c r="AS565" s="422">
        <v>27077.46</v>
      </c>
      <c r="AT565" s="422">
        <v>27077.46</v>
      </c>
      <c r="AU565" s="422">
        <v>32777.980000000003</v>
      </c>
      <c r="AV565" s="422">
        <v>389060.42</v>
      </c>
      <c r="AW565" s="422">
        <v>162344.07</v>
      </c>
      <c r="AX565" s="422">
        <v>61672.36</v>
      </c>
      <c r="AY565" s="422">
        <v>1575039.39</v>
      </c>
      <c r="AZ565" s="422">
        <v>11787070.98</v>
      </c>
      <c r="BA565" s="422">
        <v>800400.09</v>
      </c>
      <c r="BB565" s="422">
        <v>36782.379999999997</v>
      </c>
      <c r="BC565" s="422">
        <v>248854.35</v>
      </c>
    </row>
    <row r="566" spans="1:55">
      <c r="A566" s="425" t="s">
        <v>2632</v>
      </c>
      <c r="B566" s="425" t="s">
        <v>6573</v>
      </c>
      <c r="C566">
        <v>466.25</v>
      </c>
      <c r="D566" s="422">
        <v>6837624.96</v>
      </c>
      <c r="E566" s="422">
        <v>6920558.1200000001</v>
      </c>
      <c r="F566" s="423">
        <v>1.0121289425034501</v>
      </c>
      <c r="G566">
        <v>4</v>
      </c>
      <c r="H566" s="422">
        <v>458.14</v>
      </c>
      <c r="I566" s="422">
        <v>1715690.45</v>
      </c>
      <c r="J566" s="422">
        <v>1716148.59</v>
      </c>
      <c r="K566" s="424">
        <v>0.92288000000000003</v>
      </c>
      <c r="L566" s="422">
        <v>1564862.96</v>
      </c>
      <c r="M566" s="422">
        <v>380222.25</v>
      </c>
      <c r="N566" s="422">
        <v>164485.51</v>
      </c>
      <c r="O566" s="422">
        <v>66049.429999999993</v>
      </c>
      <c r="P566" s="422">
        <v>54478.1</v>
      </c>
      <c r="Q566" s="422">
        <v>111564.13</v>
      </c>
      <c r="R566" s="422">
        <v>36222.32</v>
      </c>
      <c r="S566" s="422">
        <v>63629.36</v>
      </c>
      <c r="T566" s="422">
        <v>72977.3</v>
      </c>
      <c r="U566" s="422">
        <v>45789.35</v>
      </c>
      <c r="V566" s="422">
        <v>106988.79</v>
      </c>
      <c r="W566" s="422">
        <v>92632.41</v>
      </c>
      <c r="X566" s="422">
        <v>76352.070000000007</v>
      </c>
      <c r="Y566" s="422">
        <v>2836253.98</v>
      </c>
      <c r="Z566" s="422">
        <v>41422.5</v>
      </c>
      <c r="AA566" s="422">
        <v>58281.25</v>
      </c>
      <c r="AB566" s="422">
        <v>158991.25</v>
      </c>
      <c r="AC566" s="422">
        <v>15852.5</v>
      </c>
      <c r="AD566" s="422">
        <v>133114.37</v>
      </c>
      <c r="AE566" s="422">
        <v>206532.25</v>
      </c>
      <c r="AF566" s="422">
        <v>738073.75</v>
      </c>
      <c r="AG566" s="422">
        <v>499820</v>
      </c>
      <c r="AH566" s="422">
        <v>1332529.6544999999</v>
      </c>
      <c r="AI566" s="422">
        <v>3184617.5244999998</v>
      </c>
      <c r="AJ566" s="422">
        <v>500687.22</v>
      </c>
      <c r="AK566" s="422">
        <v>2683930.3045000001</v>
      </c>
      <c r="AL566" s="422">
        <v>3146004.5244999998</v>
      </c>
      <c r="AM566" s="422">
        <v>109022.42</v>
      </c>
      <c r="AN566" s="422">
        <v>109022.42</v>
      </c>
      <c r="AO566" s="422">
        <v>114010.38</v>
      </c>
      <c r="AP566" s="422">
        <v>114010.38</v>
      </c>
      <c r="AQ566" s="422">
        <v>7125.64</v>
      </c>
      <c r="AR566" s="422">
        <v>7125.64</v>
      </c>
      <c r="AS566" s="422">
        <v>7838.21</v>
      </c>
      <c r="AT566" s="422">
        <v>7838.21</v>
      </c>
      <c r="AU566" s="422">
        <v>9263.34</v>
      </c>
      <c r="AV566" s="422">
        <v>235146.4</v>
      </c>
      <c r="AW566" s="422">
        <v>98120.04</v>
      </c>
      <c r="AX566" s="422">
        <v>36843.230000000003</v>
      </c>
      <c r="AY566" s="422">
        <v>855366.31</v>
      </c>
      <c r="AZ566" s="422">
        <v>6837624.96</v>
      </c>
      <c r="BA566" s="422">
        <v>468008.1</v>
      </c>
      <c r="BB566" s="422">
        <v>81.290000000000006</v>
      </c>
      <c r="BC566" s="422">
        <v>93749.89</v>
      </c>
    </row>
    <row r="567" spans="1:55">
      <c r="A567" s="425" t="s">
        <v>1864</v>
      </c>
      <c r="B567" s="425" t="s">
        <v>6574</v>
      </c>
      <c r="C567">
        <v>108.5</v>
      </c>
      <c r="D567" s="422">
        <v>1507033.47</v>
      </c>
      <c r="E567" s="422">
        <v>1859985.83</v>
      </c>
      <c r="F567" s="423">
        <v>1.23420339828285</v>
      </c>
      <c r="G567">
        <v>4</v>
      </c>
      <c r="H567" s="422">
        <v>100.97</v>
      </c>
      <c r="I567" s="422">
        <v>235755.11</v>
      </c>
      <c r="J567" s="422">
        <v>235856.08</v>
      </c>
      <c r="K567" s="424">
        <v>0.92288000000000003</v>
      </c>
      <c r="L567" s="422">
        <v>356945.07</v>
      </c>
      <c r="M567" s="422">
        <v>85568.78</v>
      </c>
      <c r="N567" s="422">
        <v>37504.17</v>
      </c>
      <c r="O567" s="422">
        <v>14717.1</v>
      </c>
      <c r="P567" s="422">
        <v>11856.23</v>
      </c>
      <c r="Q567" s="422">
        <v>24213.49</v>
      </c>
      <c r="R567" s="422">
        <v>8313.32</v>
      </c>
      <c r="S567" s="422">
        <v>14569.34</v>
      </c>
      <c r="T567" s="422">
        <v>16303.44</v>
      </c>
      <c r="U567" s="422">
        <v>10109.33</v>
      </c>
      <c r="V567" s="422">
        <v>23901.75</v>
      </c>
      <c r="W567" s="422">
        <v>20694.47</v>
      </c>
      <c r="X567" s="422">
        <v>17482.48</v>
      </c>
      <c r="Y567" s="422">
        <v>642178.97</v>
      </c>
      <c r="Z567" s="422">
        <v>9675</v>
      </c>
      <c r="AA567" s="422">
        <v>13562.5</v>
      </c>
      <c r="AB567" s="422">
        <v>36998.5</v>
      </c>
      <c r="AC567" s="422">
        <v>3689</v>
      </c>
      <c r="AD567" s="422">
        <v>30976.75</v>
      </c>
      <c r="AE567" s="422">
        <v>46171.5</v>
      </c>
      <c r="AF567" s="422">
        <v>171755.5</v>
      </c>
      <c r="AG567" s="422">
        <v>116312</v>
      </c>
      <c r="AH567" s="422">
        <v>290106.21600000001</v>
      </c>
      <c r="AI567" s="422">
        <v>719246.96600000001</v>
      </c>
      <c r="AJ567" s="422">
        <v>116513.81</v>
      </c>
      <c r="AK567" s="422">
        <v>602733.15599999996</v>
      </c>
      <c r="AL567" s="422">
        <v>710261.41599999997</v>
      </c>
      <c r="AM567" s="422">
        <v>17101.55</v>
      </c>
      <c r="AN567" s="422">
        <v>17101.55</v>
      </c>
      <c r="AO567" s="422">
        <v>17814.12</v>
      </c>
      <c r="AP567" s="422">
        <v>17814.12</v>
      </c>
      <c r="AQ567" s="422">
        <v>0</v>
      </c>
      <c r="AR567" s="422">
        <v>0</v>
      </c>
      <c r="AS567" s="422">
        <v>0</v>
      </c>
      <c r="AT567" s="422">
        <v>0</v>
      </c>
      <c r="AU567" s="422">
        <v>0</v>
      </c>
      <c r="AV567" s="422">
        <v>54154.93</v>
      </c>
      <c r="AW567" s="422">
        <v>22597.34</v>
      </c>
      <c r="AX567" s="422">
        <v>8009.39</v>
      </c>
      <c r="AY567" s="422">
        <v>154593</v>
      </c>
      <c r="AZ567" s="422">
        <v>1507033.47</v>
      </c>
      <c r="BA567" s="422">
        <v>28969.19</v>
      </c>
      <c r="BB567" s="422">
        <v>0</v>
      </c>
      <c r="BC567" s="422">
        <v>17825.169999999998</v>
      </c>
    </row>
    <row r="568" spans="1:55">
      <c r="A568" s="425" t="s">
        <v>2648</v>
      </c>
      <c r="B568" s="425" t="s">
        <v>6575</v>
      </c>
      <c r="C568">
        <v>924.55</v>
      </c>
      <c r="D568" s="422">
        <v>14671900.35</v>
      </c>
      <c r="E568" s="422">
        <v>11017340.800000001</v>
      </c>
      <c r="F568" s="423">
        <v>0.75091436945317003</v>
      </c>
      <c r="G568">
        <v>1</v>
      </c>
      <c r="H568" s="422">
        <v>126856.36</v>
      </c>
      <c r="I568" s="422">
        <v>5854188.21</v>
      </c>
      <c r="J568" s="422">
        <v>5981044.5700000003</v>
      </c>
      <c r="K568" s="424">
        <v>0.95155999999999996</v>
      </c>
      <c r="L568" s="422">
        <v>3231916.45</v>
      </c>
      <c r="M568" s="422">
        <v>798715.32</v>
      </c>
      <c r="N568" s="422">
        <v>338536.43</v>
      </c>
      <c r="O568" s="422">
        <v>135361.76</v>
      </c>
      <c r="P568" s="422">
        <v>117513.60000000001</v>
      </c>
      <c r="Q568" s="422">
        <v>232113</v>
      </c>
      <c r="R568" s="422">
        <v>74695.990000000005</v>
      </c>
      <c r="S568" s="422">
        <v>130906.92</v>
      </c>
      <c r="T568" s="422">
        <v>148889.43</v>
      </c>
      <c r="U568" s="422">
        <v>94118.09</v>
      </c>
      <c r="V568" s="422">
        <v>218280.19</v>
      </c>
      <c r="W568" s="422">
        <v>188990.09</v>
      </c>
      <c r="X568" s="422">
        <v>157081.81</v>
      </c>
      <c r="Y568" s="422">
        <v>5867119.0800000001</v>
      </c>
      <c r="Z568" s="422">
        <v>82272.600000000006</v>
      </c>
      <c r="AA568" s="422">
        <v>115568.75</v>
      </c>
      <c r="AB568" s="422">
        <v>315271.55</v>
      </c>
      <c r="AC568" s="422">
        <v>31434.7</v>
      </c>
      <c r="AD568" s="422">
        <v>527918.05000000005</v>
      </c>
      <c r="AE568" s="422">
        <v>431424.86</v>
      </c>
      <c r="AF568" s="422">
        <v>1463562.65</v>
      </c>
      <c r="AG568" s="422">
        <v>991117.6</v>
      </c>
      <c r="AH568" s="422">
        <v>2777810.0739000002</v>
      </c>
      <c r="AI568" s="422">
        <v>6736380.8339</v>
      </c>
      <c r="AJ568" s="422">
        <v>992837.26</v>
      </c>
      <c r="AK568" s="422">
        <v>5743543.5739000002</v>
      </c>
      <c r="AL568" s="422">
        <v>6688287.7938999999</v>
      </c>
      <c r="AM568" s="422">
        <v>244658.09</v>
      </c>
      <c r="AN568" s="422">
        <v>244658.09</v>
      </c>
      <c r="AO568" s="422">
        <v>254944.02</v>
      </c>
      <c r="AP568" s="422">
        <v>254944.02</v>
      </c>
      <c r="AQ568" s="422">
        <v>67593.22</v>
      </c>
      <c r="AR568" s="422">
        <v>67593.22</v>
      </c>
      <c r="AS568" s="422">
        <v>69797.350000000006</v>
      </c>
      <c r="AT568" s="422">
        <v>69797.350000000006</v>
      </c>
      <c r="AU568" s="422">
        <v>84491.53</v>
      </c>
      <c r="AV568" s="422">
        <v>481234.38</v>
      </c>
      <c r="AW568" s="422">
        <v>200805.7</v>
      </c>
      <c r="AX568" s="422">
        <v>75976.39</v>
      </c>
      <c r="AY568" s="422">
        <v>2116493.36</v>
      </c>
      <c r="AZ568" s="422">
        <v>14671900.35</v>
      </c>
      <c r="BA568" s="422">
        <v>1005481.42</v>
      </c>
      <c r="BB568" s="422">
        <v>83543.69</v>
      </c>
      <c r="BC568" s="422">
        <v>517259.75</v>
      </c>
    </row>
    <row r="569" spans="1:55">
      <c r="A569" s="425" t="s">
        <v>2265</v>
      </c>
      <c r="B569" s="425" t="s">
        <v>6576</v>
      </c>
      <c r="C569">
        <v>1614.62</v>
      </c>
      <c r="D569" s="422">
        <v>22459810.82</v>
      </c>
      <c r="E569" s="422">
        <v>21176420.949999999</v>
      </c>
      <c r="F569" s="423">
        <v>0.94285838468162098</v>
      </c>
      <c r="G569">
        <v>3</v>
      </c>
      <c r="H569" s="422">
        <v>29404.89</v>
      </c>
      <c r="I569" s="422">
        <v>2853468.78</v>
      </c>
      <c r="J569" s="422">
        <v>2882873.67</v>
      </c>
      <c r="K569" s="424">
        <v>0.95155999999999996</v>
      </c>
      <c r="L569" s="422">
        <v>5291035.1399999997</v>
      </c>
      <c r="M569" s="422">
        <v>1291381.46</v>
      </c>
      <c r="N569" s="422">
        <v>590383.42000000004</v>
      </c>
      <c r="O569" s="422">
        <v>238577.28</v>
      </c>
      <c r="P569" s="422">
        <v>174732.41</v>
      </c>
      <c r="Q569" s="422">
        <v>401864.81</v>
      </c>
      <c r="R569" s="422">
        <v>130411.85</v>
      </c>
      <c r="S569" s="422">
        <v>228397.33</v>
      </c>
      <c r="T569" s="422">
        <v>263358.18</v>
      </c>
      <c r="U569" s="422">
        <v>164630.01999999999</v>
      </c>
      <c r="V569" s="422">
        <v>386097.76</v>
      </c>
      <c r="W569" s="422">
        <v>334288.92</v>
      </c>
      <c r="X569" s="422">
        <v>274065.45</v>
      </c>
      <c r="Y569" s="422">
        <v>9769224.0299999993</v>
      </c>
      <c r="Z569" s="422">
        <v>143695.79999999999</v>
      </c>
      <c r="AA569" s="422">
        <v>201827.5</v>
      </c>
      <c r="AB569" s="422">
        <v>550585.42000000004</v>
      </c>
      <c r="AC569" s="422">
        <v>54897.08</v>
      </c>
      <c r="AD569" s="422">
        <v>460974</v>
      </c>
      <c r="AE569" s="422">
        <v>721835.48</v>
      </c>
      <c r="AF569" s="422">
        <v>2555943.46</v>
      </c>
      <c r="AG569" s="422">
        <v>1730872.64</v>
      </c>
      <c r="AH569" s="422">
        <v>4218333.0069599999</v>
      </c>
      <c r="AI569" s="422">
        <v>10638964.38696</v>
      </c>
      <c r="AJ569" s="422">
        <v>1733875.83</v>
      </c>
      <c r="AK569" s="422">
        <v>8905088.5569599997</v>
      </c>
      <c r="AL569" s="422">
        <v>10554975.436960001</v>
      </c>
      <c r="AM569" s="422">
        <v>190289.62</v>
      </c>
      <c r="AN569" s="422">
        <v>190289.62</v>
      </c>
      <c r="AO569" s="422">
        <v>198371.42</v>
      </c>
      <c r="AP569" s="422">
        <v>198371.42</v>
      </c>
      <c r="AQ569" s="422">
        <v>5877.67</v>
      </c>
      <c r="AR569" s="422">
        <v>5877.67</v>
      </c>
      <c r="AS569" s="422">
        <v>6612.38</v>
      </c>
      <c r="AT569" s="422">
        <v>6612.38</v>
      </c>
      <c r="AU569" s="422">
        <v>8081.79</v>
      </c>
      <c r="AV569" s="422">
        <v>841241.79</v>
      </c>
      <c r="AW569" s="422">
        <v>351026.77</v>
      </c>
      <c r="AX569" s="422">
        <v>132958.69</v>
      </c>
      <c r="AY569" s="422">
        <v>2135611.2200000002</v>
      </c>
      <c r="AZ569" s="422">
        <v>22459810.82</v>
      </c>
      <c r="BA569" s="422">
        <v>257709.53</v>
      </c>
      <c r="BB569" s="422">
        <v>273.35000000000002</v>
      </c>
      <c r="BC569" s="422">
        <v>536510.31000000006</v>
      </c>
    </row>
    <row r="570" spans="1:55">
      <c r="A570" s="425" t="s">
        <v>2557</v>
      </c>
      <c r="B570" s="425" t="s">
        <v>6577</v>
      </c>
      <c r="C570">
        <v>1694.11</v>
      </c>
      <c r="D570" s="422">
        <v>24393216.289999999</v>
      </c>
      <c r="E570" s="422">
        <v>20188397.129999999</v>
      </c>
      <c r="F570" s="423">
        <v>0.82762342160989399</v>
      </c>
      <c r="G570">
        <v>2</v>
      </c>
      <c r="H570" s="422">
        <v>58246.9</v>
      </c>
      <c r="I570" s="422">
        <v>5878923.0499999998</v>
      </c>
      <c r="J570" s="422">
        <v>5937169.9500000002</v>
      </c>
      <c r="K570" s="424">
        <v>0.95155999999999996</v>
      </c>
      <c r="L570" s="422">
        <v>5583428.7699999996</v>
      </c>
      <c r="M570" s="422">
        <v>1368135.74</v>
      </c>
      <c r="N570" s="422">
        <v>619634.06000000006</v>
      </c>
      <c r="O570" s="422">
        <v>249683.55</v>
      </c>
      <c r="P570" s="422">
        <v>186938.73</v>
      </c>
      <c r="Q570" s="422">
        <v>426454.15</v>
      </c>
      <c r="R570" s="422">
        <v>137146.74</v>
      </c>
      <c r="S570" s="422">
        <v>240047.12</v>
      </c>
      <c r="T570" s="422">
        <v>275365.40000000002</v>
      </c>
      <c r="U570" s="422">
        <v>172600.93</v>
      </c>
      <c r="V570" s="422">
        <v>403701</v>
      </c>
      <c r="W570" s="422">
        <v>349530.06</v>
      </c>
      <c r="X570" s="422">
        <v>288044.63</v>
      </c>
      <c r="Y570" s="422">
        <v>10300710.880000001</v>
      </c>
      <c r="Z570" s="422">
        <v>151389.9</v>
      </c>
      <c r="AA570" s="422">
        <v>211763.75</v>
      </c>
      <c r="AB570" s="422">
        <v>577691.51</v>
      </c>
      <c r="AC570" s="422">
        <v>57599.74</v>
      </c>
      <c r="AD570" s="422">
        <v>967336.81</v>
      </c>
      <c r="AE570" s="422">
        <v>772339.05</v>
      </c>
      <c r="AF570" s="422">
        <v>2681776.13</v>
      </c>
      <c r="AG570" s="422">
        <v>1816085.92</v>
      </c>
      <c r="AH570" s="422">
        <v>4503866.7853800002</v>
      </c>
      <c r="AI570" s="422">
        <v>11739849.595380001</v>
      </c>
      <c r="AJ570" s="422">
        <v>1819236.96</v>
      </c>
      <c r="AK570" s="422">
        <v>9920612.6353799999</v>
      </c>
      <c r="AL570" s="422">
        <v>11651725.755380001</v>
      </c>
      <c r="AM570" s="422">
        <v>218943.27</v>
      </c>
      <c r="AN570" s="422">
        <v>218943.27</v>
      </c>
      <c r="AO570" s="422">
        <v>228494.49</v>
      </c>
      <c r="AP570" s="422">
        <v>228494.49</v>
      </c>
      <c r="AQ570" s="422">
        <v>29388.35</v>
      </c>
      <c r="AR570" s="422">
        <v>29388.35</v>
      </c>
      <c r="AS570" s="422">
        <v>30123.06</v>
      </c>
      <c r="AT570" s="422">
        <v>30123.06</v>
      </c>
      <c r="AU570" s="422">
        <v>36735.440000000002</v>
      </c>
      <c r="AV570" s="422">
        <v>882385.49</v>
      </c>
      <c r="AW570" s="422">
        <v>368194.89</v>
      </c>
      <c r="AX570" s="422">
        <v>139565.32999999999</v>
      </c>
      <c r="AY570" s="422">
        <v>2440779.4900000002</v>
      </c>
      <c r="AZ570" s="422">
        <v>24393216.289999999</v>
      </c>
      <c r="BA570" s="422">
        <v>462770.4</v>
      </c>
      <c r="BB570" s="422">
        <v>6134.02</v>
      </c>
      <c r="BC570" s="422">
        <v>762896.85</v>
      </c>
    </row>
    <row r="571" spans="1:55">
      <c r="A571" s="425" t="s">
        <v>2194</v>
      </c>
      <c r="B571" s="425" t="s">
        <v>6578</v>
      </c>
      <c r="C571">
        <v>424.25</v>
      </c>
      <c r="D571" s="422">
        <v>6053991.4500000002</v>
      </c>
      <c r="E571" s="422">
        <v>5292605.41</v>
      </c>
      <c r="F571" s="423">
        <v>0.874234041080451</v>
      </c>
      <c r="G571">
        <v>2</v>
      </c>
      <c r="H571" s="422">
        <v>10772.51</v>
      </c>
      <c r="I571" s="422">
        <v>847545.71</v>
      </c>
      <c r="J571" s="422">
        <v>858318.22</v>
      </c>
      <c r="K571" s="424">
        <v>0.95155999999999996</v>
      </c>
      <c r="L571" s="422">
        <v>1422743.71</v>
      </c>
      <c r="M571" s="422">
        <v>342385.46</v>
      </c>
      <c r="N571" s="422">
        <v>153872.22</v>
      </c>
      <c r="O571" s="422">
        <v>62200.69</v>
      </c>
      <c r="P571" s="422">
        <v>47975.22</v>
      </c>
      <c r="Q571" s="422">
        <v>103779.74</v>
      </c>
      <c r="R571" s="422">
        <v>33674.42</v>
      </c>
      <c r="S571" s="422">
        <v>59475.27</v>
      </c>
      <c r="T571" s="422">
        <v>68841.350000000006</v>
      </c>
      <c r="U571" s="422">
        <v>42920.3</v>
      </c>
      <c r="V571" s="422">
        <v>100925.25</v>
      </c>
      <c r="W571" s="422">
        <v>87382.51</v>
      </c>
      <c r="X571" s="422">
        <v>71367.38</v>
      </c>
      <c r="Y571" s="422">
        <v>2597543.52</v>
      </c>
      <c r="Z571" s="422">
        <v>37980</v>
      </c>
      <c r="AA571" s="422">
        <v>53031.25</v>
      </c>
      <c r="AB571" s="422">
        <v>144669.25</v>
      </c>
      <c r="AC571" s="422">
        <v>14424.5</v>
      </c>
      <c r="AD571" s="422">
        <v>121123.37</v>
      </c>
      <c r="AE571" s="422">
        <v>182899</v>
      </c>
      <c r="AF571" s="422">
        <v>671587.75</v>
      </c>
      <c r="AG571" s="422">
        <v>454796</v>
      </c>
      <c r="AH571" s="422">
        <v>1146031.4025000001</v>
      </c>
      <c r="AI571" s="422">
        <v>2826542.5225</v>
      </c>
      <c r="AJ571" s="422">
        <v>455585.1</v>
      </c>
      <c r="AK571" s="422">
        <v>2370957.4224999999</v>
      </c>
      <c r="AL571" s="422">
        <v>2804473.9725000001</v>
      </c>
      <c r="AM571" s="422">
        <v>63184.97</v>
      </c>
      <c r="AN571" s="422">
        <v>63184.97</v>
      </c>
      <c r="AO571" s="422">
        <v>66123.8</v>
      </c>
      <c r="AP571" s="422">
        <v>66123.8</v>
      </c>
      <c r="AQ571" s="422">
        <v>8816.5</v>
      </c>
      <c r="AR571" s="422">
        <v>8816.5</v>
      </c>
      <c r="AS571" s="422">
        <v>8816.5</v>
      </c>
      <c r="AT571" s="422">
        <v>8816.5</v>
      </c>
      <c r="AU571" s="422">
        <v>11020.63</v>
      </c>
      <c r="AV571" s="422">
        <v>220412.69</v>
      </c>
      <c r="AW571" s="422">
        <v>91972.08</v>
      </c>
      <c r="AX571" s="422">
        <v>34684.870000000003</v>
      </c>
      <c r="AY571" s="422">
        <v>651973.81000000006</v>
      </c>
      <c r="AZ571" s="422">
        <v>6053991.4500000002</v>
      </c>
      <c r="BA571" s="422">
        <v>91868.69</v>
      </c>
      <c r="BB571" s="422">
        <v>315.67</v>
      </c>
      <c r="BC571" s="422">
        <v>163935.91</v>
      </c>
    </row>
    <row r="572" spans="1:55">
      <c r="A572" s="425" t="s">
        <v>3229</v>
      </c>
      <c r="B572" s="426" t="s">
        <v>6579</v>
      </c>
      <c r="C572">
        <v>444.25</v>
      </c>
      <c r="D572" s="422">
        <v>7049173.9800000004</v>
      </c>
      <c r="E572" s="422">
        <v>5868835.0199999996</v>
      </c>
      <c r="F572" s="423">
        <v>0.83255641535463998</v>
      </c>
      <c r="G572">
        <v>2</v>
      </c>
      <c r="H572" s="422">
        <v>23067.58</v>
      </c>
      <c r="I572" s="422">
        <v>2943490.35</v>
      </c>
      <c r="J572" s="422">
        <v>2966557.93</v>
      </c>
      <c r="K572" s="424">
        <v>0.95155999999999996</v>
      </c>
      <c r="L572" s="422">
        <v>1560534.56</v>
      </c>
      <c r="M572" s="422">
        <v>411332.36</v>
      </c>
      <c r="N572" s="422">
        <v>165239.84</v>
      </c>
      <c r="O572" s="422">
        <v>63631.94</v>
      </c>
      <c r="P572" s="422">
        <v>55416.92</v>
      </c>
      <c r="Q572" s="422">
        <v>117165.58</v>
      </c>
      <c r="R572" s="422">
        <v>35511.21</v>
      </c>
      <c r="S572" s="422">
        <v>63460.73</v>
      </c>
      <c r="T572" s="422">
        <v>68841.350000000006</v>
      </c>
      <c r="U572" s="422">
        <v>45372.89</v>
      </c>
      <c r="V572" s="422">
        <v>100925.25</v>
      </c>
      <c r="W572" s="422">
        <v>87382.51</v>
      </c>
      <c r="X572" s="422">
        <v>76149.73</v>
      </c>
      <c r="Y572" s="422">
        <v>2850964.87</v>
      </c>
      <c r="Z572" s="422">
        <v>39600</v>
      </c>
      <c r="AA572" s="422">
        <v>55531.25</v>
      </c>
      <c r="AB572" s="422">
        <v>151489.25</v>
      </c>
      <c r="AC572" s="422">
        <v>15104.5</v>
      </c>
      <c r="AD572" s="422">
        <v>253666.75</v>
      </c>
      <c r="AE572" s="422">
        <v>249686</v>
      </c>
      <c r="AF572" s="422">
        <v>703247.75</v>
      </c>
      <c r="AG572" s="422">
        <v>476236</v>
      </c>
      <c r="AH572" s="422">
        <v>1324648.7265000001</v>
      </c>
      <c r="AI572" s="422">
        <v>3269210.2264999999</v>
      </c>
      <c r="AJ572" s="422">
        <v>477062.3</v>
      </c>
      <c r="AK572" s="422">
        <v>2792147.9265000001</v>
      </c>
      <c r="AL572" s="422">
        <v>3246101.3265</v>
      </c>
      <c r="AM572" s="422">
        <v>119022.85</v>
      </c>
      <c r="AN572" s="422">
        <v>119022.85</v>
      </c>
      <c r="AO572" s="422">
        <v>124165.81</v>
      </c>
      <c r="AP572" s="422">
        <v>124165.81</v>
      </c>
      <c r="AQ572" s="422">
        <v>19102.43</v>
      </c>
      <c r="AR572" s="422">
        <v>19102.43</v>
      </c>
      <c r="AS572" s="422">
        <v>19837.14</v>
      </c>
      <c r="AT572" s="422">
        <v>19837.14</v>
      </c>
      <c r="AU572" s="422">
        <v>23510.68</v>
      </c>
      <c r="AV572" s="422">
        <v>231433.33</v>
      </c>
      <c r="AW572" s="422">
        <v>96570.68</v>
      </c>
      <c r="AX572" s="422">
        <v>36336.53</v>
      </c>
      <c r="AY572" s="422">
        <v>952107.68</v>
      </c>
      <c r="AZ572" s="422">
        <v>7049173.9800000004</v>
      </c>
      <c r="BA572" s="422">
        <v>619682.9</v>
      </c>
      <c r="BB572" s="422">
        <v>1491.57</v>
      </c>
      <c r="BC572" s="422">
        <v>231294.94</v>
      </c>
    </row>
    <row r="573" spans="1:55">
      <c r="A573" s="425" t="s">
        <v>1599</v>
      </c>
      <c r="B573" s="425" t="s">
        <v>6580</v>
      </c>
      <c r="C573">
        <v>2215.6999999999998</v>
      </c>
      <c r="D573" s="422">
        <v>31967358.539999999</v>
      </c>
      <c r="E573" s="422">
        <v>24356809.91</v>
      </c>
      <c r="F573" s="423">
        <v>0.76192751051116403</v>
      </c>
      <c r="G573">
        <v>2</v>
      </c>
      <c r="H573" s="422">
        <v>188951.14</v>
      </c>
      <c r="I573" s="422">
        <v>10184681.09</v>
      </c>
      <c r="J573" s="422">
        <v>10373632.23</v>
      </c>
      <c r="K573" s="424">
        <v>0.95155999999999996</v>
      </c>
      <c r="L573" s="422">
        <v>7441518.3300000001</v>
      </c>
      <c r="M573" s="422">
        <v>1488303.66</v>
      </c>
      <c r="N573" s="422">
        <v>770892.83</v>
      </c>
      <c r="O573" s="422">
        <v>341922.65</v>
      </c>
      <c r="P573" s="422">
        <v>260179.26</v>
      </c>
      <c r="Q573" s="422">
        <v>458120.89</v>
      </c>
      <c r="R573" s="422">
        <v>180005.1</v>
      </c>
      <c r="S573" s="422">
        <v>301668.42</v>
      </c>
      <c r="T573" s="422">
        <v>393036.08</v>
      </c>
      <c r="U573" s="422">
        <v>226251.31</v>
      </c>
      <c r="V573" s="422">
        <v>576212.77</v>
      </c>
      <c r="W573" s="422">
        <v>498893.2</v>
      </c>
      <c r="X573" s="422">
        <v>361987.12</v>
      </c>
      <c r="Y573" s="422">
        <v>13298991.619999999</v>
      </c>
      <c r="Z573" s="422">
        <v>197095.5</v>
      </c>
      <c r="AA573" s="422">
        <v>276962.5</v>
      </c>
      <c r="AB573" s="422">
        <v>755553.7</v>
      </c>
      <c r="AC573" s="422">
        <v>75333.8</v>
      </c>
      <c r="AD573" s="422">
        <v>1265164.7</v>
      </c>
      <c r="AE573" s="422">
        <v>424315.87</v>
      </c>
      <c r="AF573" s="422">
        <v>3507453.1</v>
      </c>
      <c r="AG573" s="422">
        <v>2375230.4</v>
      </c>
      <c r="AH573" s="422">
        <v>6042719.7995999996</v>
      </c>
      <c r="AI573" s="422">
        <v>14919829.3696</v>
      </c>
      <c r="AJ573" s="422">
        <v>2379351.6</v>
      </c>
      <c r="AK573" s="422">
        <v>12540477.7696</v>
      </c>
      <c r="AL573" s="422">
        <v>14804573.569599999</v>
      </c>
      <c r="AM573" s="422">
        <v>437886.55</v>
      </c>
      <c r="AN573" s="422">
        <v>437886.55</v>
      </c>
      <c r="AO573" s="422">
        <v>456254.28</v>
      </c>
      <c r="AP573" s="422">
        <v>456254.28</v>
      </c>
      <c r="AQ573" s="422">
        <v>48490.79</v>
      </c>
      <c r="AR573" s="422">
        <v>48490.79</v>
      </c>
      <c r="AS573" s="422">
        <v>49960.21</v>
      </c>
      <c r="AT573" s="422">
        <v>49960.21</v>
      </c>
      <c r="AU573" s="422">
        <v>60246.13</v>
      </c>
      <c r="AV573" s="422">
        <v>1154227.82</v>
      </c>
      <c r="AW573" s="422">
        <v>481627.12</v>
      </c>
      <c r="AX573" s="422">
        <v>182508.51</v>
      </c>
      <c r="AY573" s="422">
        <v>3863793.24</v>
      </c>
      <c r="AZ573" s="422">
        <v>31967358.539999999</v>
      </c>
      <c r="BA573" s="422">
        <v>1360395.7</v>
      </c>
      <c r="BB573" s="422">
        <v>66972.45</v>
      </c>
      <c r="BC573" s="422">
        <v>1140822.78</v>
      </c>
    </row>
    <row r="574" spans="1:55">
      <c r="A574" s="425" t="s">
        <v>1610</v>
      </c>
      <c r="B574" s="425" t="s">
        <v>6581</v>
      </c>
      <c r="C574">
        <v>1190</v>
      </c>
      <c r="D574" s="422">
        <v>18262759.059999999</v>
      </c>
      <c r="E574" s="422">
        <v>14853106.43</v>
      </c>
      <c r="F574" s="423">
        <v>0.81330024566397596</v>
      </c>
      <c r="G574">
        <v>2</v>
      </c>
      <c r="H574" s="422">
        <v>72151.179999999993</v>
      </c>
      <c r="I574" s="422">
        <v>6333676.5899999999</v>
      </c>
      <c r="J574" s="422">
        <v>6405827.7699999996</v>
      </c>
      <c r="K574" s="424">
        <v>0.95155999999999996</v>
      </c>
      <c r="L574" s="422">
        <v>4148336.58</v>
      </c>
      <c r="M574" s="422">
        <v>829667.31</v>
      </c>
      <c r="N574" s="422">
        <v>414346.19</v>
      </c>
      <c r="O574" s="422">
        <v>183147.98</v>
      </c>
      <c r="P574" s="422">
        <v>152636.01999999999</v>
      </c>
      <c r="Q574" s="422">
        <v>241929.01</v>
      </c>
      <c r="R574" s="422">
        <v>96737.43</v>
      </c>
      <c r="S574" s="422">
        <v>161870.85999999999</v>
      </c>
      <c r="T574" s="422">
        <v>210526.45</v>
      </c>
      <c r="U574" s="422">
        <v>121403.14</v>
      </c>
      <c r="V574" s="422">
        <v>308643.5</v>
      </c>
      <c r="W574" s="422">
        <v>267227.92</v>
      </c>
      <c r="X574" s="422">
        <v>194236.99</v>
      </c>
      <c r="Y574" s="422">
        <v>7330709.3799999999</v>
      </c>
      <c r="Z574" s="422">
        <v>104940</v>
      </c>
      <c r="AA574" s="422">
        <v>148750</v>
      </c>
      <c r="AB574" s="422">
        <v>405790</v>
      </c>
      <c r="AC574" s="422">
        <v>40460</v>
      </c>
      <c r="AD574" s="422">
        <v>679490</v>
      </c>
      <c r="AE574" s="422">
        <v>222062</v>
      </c>
      <c r="AF574" s="422">
        <v>1883770</v>
      </c>
      <c r="AG574" s="422">
        <v>1275680</v>
      </c>
      <c r="AH574" s="422">
        <v>3506122.2239999999</v>
      </c>
      <c r="AI574" s="422">
        <v>8267064.2240000004</v>
      </c>
      <c r="AJ574" s="422">
        <v>1277893.3999999999</v>
      </c>
      <c r="AK574" s="422">
        <v>6989170.824</v>
      </c>
      <c r="AL574" s="422">
        <v>8205163.0640000002</v>
      </c>
      <c r="AM574" s="422">
        <v>348252.06</v>
      </c>
      <c r="AN574" s="422">
        <v>348252.06</v>
      </c>
      <c r="AO574" s="422">
        <v>362946.24</v>
      </c>
      <c r="AP574" s="422">
        <v>362946.24</v>
      </c>
      <c r="AQ574" s="422">
        <v>61715.55</v>
      </c>
      <c r="AR574" s="422">
        <v>61715.55</v>
      </c>
      <c r="AS574" s="422">
        <v>63919.68</v>
      </c>
      <c r="AT574" s="422">
        <v>63919.68</v>
      </c>
      <c r="AU574" s="422">
        <v>77144.44</v>
      </c>
      <c r="AV574" s="422">
        <v>619359.67000000004</v>
      </c>
      <c r="AW574" s="422">
        <v>258441.54</v>
      </c>
      <c r="AX574" s="422">
        <v>98273.81</v>
      </c>
      <c r="AY574" s="422">
        <v>2726886.52</v>
      </c>
      <c r="AZ574" s="422">
        <v>18262759.059999999</v>
      </c>
      <c r="BA574" s="422">
        <v>1296979.52</v>
      </c>
      <c r="BB574" s="422">
        <v>52519.11</v>
      </c>
      <c r="BC574" s="422">
        <v>685784.78</v>
      </c>
    </row>
    <row r="575" spans="1:55">
      <c r="A575" s="425" t="s">
        <v>2376</v>
      </c>
      <c r="B575" s="425" t="s">
        <v>6582</v>
      </c>
      <c r="C575">
        <v>4244.13</v>
      </c>
      <c r="D575" s="422">
        <v>73670642.200000003</v>
      </c>
      <c r="E575" s="422">
        <v>54123055.32</v>
      </c>
      <c r="F575" s="423">
        <v>0.73466246124293999</v>
      </c>
      <c r="G575">
        <v>1</v>
      </c>
      <c r="H575" s="422">
        <v>1206587.79</v>
      </c>
      <c r="I575" s="422">
        <v>43741387.149999999</v>
      </c>
      <c r="J575" s="422">
        <v>44947974.939999998</v>
      </c>
      <c r="K575" s="424">
        <v>0.95155999999999996</v>
      </c>
      <c r="L575" s="422">
        <v>15746831.359999999</v>
      </c>
      <c r="M575" s="422">
        <v>3869745.23</v>
      </c>
      <c r="N575" s="422">
        <v>1554934.1</v>
      </c>
      <c r="O575" s="422">
        <v>626482.42000000004</v>
      </c>
      <c r="P575" s="422">
        <v>613068.18999999994</v>
      </c>
      <c r="Q575" s="422">
        <v>1063935.4099999999</v>
      </c>
      <c r="R575" s="422">
        <v>345928.17</v>
      </c>
      <c r="S575" s="422">
        <v>602110.55000000005</v>
      </c>
      <c r="T575" s="422">
        <v>690014.46</v>
      </c>
      <c r="U575" s="422">
        <v>433188.49</v>
      </c>
      <c r="V575" s="422">
        <v>1011599.61</v>
      </c>
      <c r="W575" s="422">
        <v>875857.31</v>
      </c>
      <c r="X575" s="422">
        <v>722502.76</v>
      </c>
      <c r="Y575" s="422">
        <v>28156198.059999999</v>
      </c>
      <c r="Z575" s="422">
        <v>378717.3</v>
      </c>
      <c r="AA575" s="422">
        <v>530516.25</v>
      </c>
      <c r="AB575" s="422">
        <v>1447248.33</v>
      </c>
      <c r="AC575" s="422">
        <v>144300.42000000001</v>
      </c>
      <c r="AD575" s="422">
        <v>2423398.23</v>
      </c>
      <c r="AE575" s="422">
        <v>1954286.67</v>
      </c>
      <c r="AF575" s="422">
        <v>6718457.79</v>
      </c>
      <c r="AG575" s="422">
        <v>4549707.3600000003</v>
      </c>
      <c r="AH575" s="422">
        <v>14254660.52754</v>
      </c>
      <c r="AI575" s="422">
        <v>32401292.87754</v>
      </c>
      <c r="AJ575" s="422">
        <v>4557601.4400000004</v>
      </c>
      <c r="AK575" s="422">
        <v>27843691.437539998</v>
      </c>
      <c r="AL575" s="422">
        <v>32180522.657540001</v>
      </c>
      <c r="AM575" s="422">
        <v>1697177.77</v>
      </c>
      <c r="AN575" s="422">
        <v>1697177.77</v>
      </c>
      <c r="AO575" s="422">
        <v>1767709.83</v>
      </c>
      <c r="AP575" s="422">
        <v>1767709.83</v>
      </c>
      <c r="AQ575" s="422">
        <v>547358.18999999994</v>
      </c>
      <c r="AR575" s="422">
        <v>547358.18999999994</v>
      </c>
      <c r="AS575" s="422">
        <v>570134.17000000004</v>
      </c>
      <c r="AT575" s="422">
        <v>570134.17000000004</v>
      </c>
      <c r="AU575" s="422">
        <v>684748.78</v>
      </c>
      <c r="AV575" s="422">
        <v>2211474.06</v>
      </c>
      <c r="AW575" s="422">
        <v>922786.53</v>
      </c>
      <c r="AX575" s="422">
        <v>350152.07</v>
      </c>
      <c r="AY575" s="422">
        <v>13333921.359999999</v>
      </c>
      <c r="AZ575" s="422">
        <v>73670642.200000003</v>
      </c>
      <c r="BA575" s="422">
        <v>13667798.800000001</v>
      </c>
      <c r="BB575" s="422">
        <v>765385.1</v>
      </c>
      <c r="BC575" s="422">
        <v>2798670.02</v>
      </c>
    </row>
    <row r="576" spans="1:55">
      <c r="A576" s="425" t="s">
        <v>3219</v>
      </c>
      <c r="B576" s="425" t="s">
        <v>6583</v>
      </c>
      <c r="C576">
        <v>365.5</v>
      </c>
      <c r="D576" s="422">
        <v>4941774.79</v>
      </c>
      <c r="E576" s="422">
        <v>4232324.93</v>
      </c>
      <c r="F576" s="423">
        <v>0.85643824533736002</v>
      </c>
      <c r="G576">
        <v>2</v>
      </c>
      <c r="H576" s="422">
        <v>9280.74</v>
      </c>
      <c r="I576" s="422">
        <v>1463294.03</v>
      </c>
      <c r="J576" s="422">
        <v>1472574.77</v>
      </c>
      <c r="K576" s="424">
        <v>0.95155999999999996</v>
      </c>
      <c r="L576" s="422">
        <v>1167133.1299999999</v>
      </c>
      <c r="M576" s="422">
        <v>233426.62</v>
      </c>
      <c r="N576" s="422">
        <v>126741.18</v>
      </c>
      <c r="O576" s="422">
        <v>56406.79</v>
      </c>
      <c r="P576" s="422">
        <v>39020.65</v>
      </c>
      <c r="Q576" s="422">
        <v>75005.34</v>
      </c>
      <c r="R576" s="422">
        <v>29388.58</v>
      </c>
      <c r="S576" s="422">
        <v>49664.92</v>
      </c>
      <c r="T576" s="422">
        <v>64838.94</v>
      </c>
      <c r="U576" s="422">
        <v>37095.4</v>
      </c>
      <c r="V576" s="422">
        <v>95057.5</v>
      </c>
      <c r="W576" s="422">
        <v>82302.13</v>
      </c>
      <c r="X576" s="422">
        <v>59595.44</v>
      </c>
      <c r="Y576" s="422">
        <v>2115676.62</v>
      </c>
      <c r="Z576" s="422">
        <v>32535</v>
      </c>
      <c r="AA576" s="422">
        <v>45687.5</v>
      </c>
      <c r="AB576" s="422">
        <v>124635.5</v>
      </c>
      <c r="AC576" s="422">
        <v>12427</v>
      </c>
      <c r="AD576" s="422">
        <v>208700.5</v>
      </c>
      <c r="AE576" s="422">
        <v>69913.5</v>
      </c>
      <c r="AF576" s="422">
        <v>578586.5</v>
      </c>
      <c r="AG576" s="422">
        <v>391816</v>
      </c>
      <c r="AH576" s="422">
        <v>918281.61600000004</v>
      </c>
      <c r="AI576" s="422">
        <v>2382583.1159999999</v>
      </c>
      <c r="AJ576" s="422">
        <v>392495.83</v>
      </c>
      <c r="AK576" s="422">
        <v>1990087.2860000001</v>
      </c>
      <c r="AL576" s="422">
        <v>2363570.6159999999</v>
      </c>
      <c r="AM576" s="422">
        <v>33796.61</v>
      </c>
      <c r="AN576" s="422">
        <v>33796.61</v>
      </c>
      <c r="AO576" s="422">
        <v>35266.03</v>
      </c>
      <c r="AP576" s="422">
        <v>35266.03</v>
      </c>
      <c r="AQ576" s="422">
        <v>4408.25</v>
      </c>
      <c r="AR576" s="422">
        <v>4408.25</v>
      </c>
      <c r="AS576" s="422">
        <v>5142.96</v>
      </c>
      <c r="AT576" s="422">
        <v>5142.96</v>
      </c>
      <c r="AU576" s="422">
        <v>5877.67</v>
      </c>
      <c r="AV576" s="422">
        <v>190289.62</v>
      </c>
      <c r="AW576" s="422">
        <v>79402.559999999998</v>
      </c>
      <c r="AX576" s="422">
        <v>29729.89</v>
      </c>
      <c r="AY576" s="422">
        <v>462527.44</v>
      </c>
      <c r="AZ576" s="422">
        <v>4941774.79</v>
      </c>
      <c r="BA576" s="422">
        <v>72511.45</v>
      </c>
      <c r="BB576" s="422">
        <v>6840.32</v>
      </c>
      <c r="BC576" s="422">
        <v>145551.34</v>
      </c>
    </row>
    <row r="577" spans="1:55">
      <c r="A577" s="425" t="s">
        <v>2885</v>
      </c>
      <c r="B577" s="425" t="s">
        <v>6584</v>
      </c>
      <c r="C577">
        <v>177.5</v>
      </c>
      <c r="D577" s="422">
        <v>2973561.99</v>
      </c>
      <c r="E577" s="422">
        <v>2519545.4</v>
      </c>
      <c r="F577" s="423">
        <v>0.84731557925247702</v>
      </c>
      <c r="G577">
        <v>2</v>
      </c>
      <c r="H577" s="422">
        <v>9792.5400000000009</v>
      </c>
      <c r="I577" s="422">
        <v>2152628.6</v>
      </c>
      <c r="J577" s="422">
        <v>2162421.14</v>
      </c>
      <c r="K577" s="424">
        <v>0.95155999999999996</v>
      </c>
      <c r="L577" s="422">
        <v>651811.81999999995</v>
      </c>
      <c r="M577" s="422">
        <v>130362.35</v>
      </c>
      <c r="N577" s="422">
        <v>61281.45</v>
      </c>
      <c r="O577" s="422">
        <v>27158.82</v>
      </c>
      <c r="P577" s="422">
        <v>25742.3</v>
      </c>
      <c r="Q577" s="422">
        <v>35296.629999999997</v>
      </c>
      <c r="R577" s="422">
        <v>13469.76</v>
      </c>
      <c r="S577" s="422">
        <v>23912.74</v>
      </c>
      <c r="T577" s="422">
        <v>31218.75</v>
      </c>
      <c r="U577" s="422">
        <v>17781.259999999998</v>
      </c>
      <c r="V577" s="422">
        <v>45768.42</v>
      </c>
      <c r="W577" s="422">
        <v>39626.949999999997</v>
      </c>
      <c r="X577" s="422">
        <v>28694.1</v>
      </c>
      <c r="Y577" s="422">
        <v>1132125.3500000001</v>
      </c>
      <c r="Z577" s="422">
        <v>15840</v>
      </c>
      <c r="AA577" s="422">
        <v>22187.5</v>
      </c>
      <c r="AB577" s="422">
        <v>60527.5</v>
      </c>
      <c r="AC577" s="422">
        <v>6035</v>
      </c>
      <c r="AD577" s="422">
        <v>101352.5</v>
      </c>
      <c r="AE577" s="422">
        <v>32792</v>
      </c>
      <c r="AF577" s="422">
        <v>280982.5</v>
      </c>
      <c r="AG577" s="422">
        <v>190280</v>
      </c>
      <c r="AH577" s="422">
        <v>582097.42500000005</v>
      </c>
      <c r="AI577" s="422">
        <v>1292094.425</v>
      </c>
      <c r="AJ577" s="422">
        <v>190610.15</v>
      </c>
      <c r="AK577" s="422">
        <v>1101484.2749999999</v>
      </c>
      <c r="AL577" s="422">
        <v>1282861.2649999999</v>
      </c>
      <c r="AM577" s="422">
        <v>66123.8</v>
      </c>
      <c r="AN577" s="422">
        <v>66123.8</v>
      </c>
      <c r="AO577" s="422">
        <v>69062.64</v>
      </c>
      <c r="AP577" s="422">
        <v>69062.64</v>
      </c>
      <c r="AQ577" s="422">
        <v>27184.23</v>
      </c>
      <c r="AR577" s="422">
        <v>27184.23</v>
      </c>
      <c r="AS577" s="422">
        <v>27918.94</v>
      </c>
      <c r="AT577" s="422">
        <v>27918.94</v>
      </c>
      <c r="AU577" s="422">
        <v>33796.61</v>
      </c>
      <c r="AV577" s="422">
        <v>91838.62</v>
      </c>
      <c r="AW577" s="422">
        <v>38321.699999999997</v>
      </c>
      <c r="AX577" s="422">
        <v>14039.11</v>
      </c>
      <c r="AY577" s="422">
        <v>558575.26</v>
      </c>
      <c r="AZ577" s="422">
        <v>2973561.99</v>
      </c>
      <c r="BA577" s="422">
        <v>746034.12</v>
      </c>
      <c r="BB577" s="422">
        <v>1420.09</v>
      </c>
      <c r="BC577" s="422">
        <v>112404.55</v>
      </c>
    </row>
    <row r="578" spans="1:55">
      <c r="A578" s="425" t="s">
        <v>1608</v>
      </c>
      <c r="B578" s="425" t="s">
        <v>6585</v>
      </c>
      <c r="C578">
        <v>1878.16</v>
      </c>
      <c r="D578" s="422">
        <v>30176432.670000002</v>
      </c>
      <c r="E578" s="422">
        <v>22050709.609999999</v>
      </c>
      <c r="F578" s="423">
        <v>0.73072618792087296</v>
      </c>
      <c r="G578">
        <v>1</v>
      </c>
      <c r="H578" s="422">
        <v>476059.83</v>
      </c>
      <c r="I578" s="422">
        <v>10001608.65</v>
      </c>
      <c r="J578" s="422">
        <v>10477668.48</v>
      </c>
      <c r="K578" s="424">
        <v>0.95155999999999996</v>
      </c>
      <c r="L578" s="422">
        <v>6538098.0599999996</v>
      </c>
      <c r="M578" s="422">
        <v>2179148.0699999998</v>
      </c>
      <c r="N578" s="422">
        <v>757280.63</v>
      </c>
      <c r="O578" s="422">
        <v>252426.87</v>
      </c>
      <c r="P578" s="422">
        <v>217874.15</v>
      </c>
      <c r="Q578" s="422">
        <v>642044.59</v>
      </c>
      <c r="R578" s="422">
        <v>153065.56</v>
      </c>
      <c r="S578" s="422">
        <v>287872.61</v>
      </c>
      <c r="T578" s="422">
        <v>250550.49</v>
      </c>
      <c r="U578" s="422">
        <v>191915.07</v>
      </c>
      <c r="V578" s="422">
        <v>367320.97</v>
      </c>
      <c r="W578" s="422">
        <v>318031.71000000002</v>
      </c>
      <c r="X578" s="422">
        <v>345432.83</v>
      </c>
      <c r="Y578" s="422">
        <v>12501061.609999999</v>
      </c>
      <c r="Z578" s="422">
        <v>169034.4</v>
      </c>
      <c r="AA578" s="422">
        <v>234770</v>
      </c>
      <c r="AB578" s="422">
        <v>640452.56000000006</v>
      </c>
      <c r="AC578" s="422">
        <v>63857.440000000002</v>
      </c>
      <c r="AD578" s="422">
        <v>1072429.3600000001</v>
      </c>
      <c r="AE578" s="422">
        <v>1868769.2</v>
      </c>
      <c r="AF578" s="422">
        <v>2973127.28</v>
      </c>
      <c r="AG578" s="422">
        <v>2013387.52</v>
      </c>
      <c r="AH578" s="422">
        <v>5498644.4902799996</v>
      </c>
      <c r="AI578" s="422">
        <v>14534472.25028</v>
      </c>
      <c r="AJ578" s="422">
        <v>2016880.89</v>
      </c>
      <c r="AK578" s="422">
        <v>12517591.36028</v>
      </c>
      <c r="AL578" s="422">
        <v>14436774.53028</v>
      </c>
      <c r="AM578" s="422">
        <v>349721.48</v>
      </c>
      <c r="AN578" s="422">
        <v>349721.48</v>
      </c>
      <c r="AO578" s="422">
        <v>363680.95</v>
      </c>
      <c r="AP578" s="422">
        <v>363680.95</v>
      </c>
      <c r="AQ578" s="422">
        <v>50694.92</v>
      </c>
      <c r="AR578" s="422">
        <v>50694.92</v>
      </c>
      <c r="AS578" s="422">
        <v>52899.040000000001</v>
      </c>
      <c r="AT578" s="422">
        <v>52899.040000000001</v>
      </c>
      <c r="AU578" s="422">
        <v>63184.97</v>
      </c>
      <c r="AV578" s="422">
        <v>978632.37</v>
      </c>
      <c r="AW578" s="422">
        <v>408356.03</v>
      </c>
      <c r="AX578" s="422">
        <v>154430.28</v>
      </c>
      <c r="AY578" s="422">
        <v>3238596.43</v>
      </c>
      <c r="AZ578" s="422">
        <v>30176432.670000002</v>
      </c>
      <c r="BA578" s="422">
        <v>1020437.43</v>
      </c>
      <c r="BB578" s="422">
        <v>40834.089999999997</v>
      </c>
      <c r="BC578" s="422">
        <v>967192.57</v>
      </c>
    </row>
    <row r="579" spans="1:55">
      <c r="A579" s="425"/>
      <c r="B579" s="425" t="s">
        <v>6586</v>
      </c>
      <c r="C579">
        <v>67</v>
      </c>
      <c r="D579" s="422">
        <v>1029123.73</v>
      </c>
      <c r="E579" s="422">
        <v>684627.75</v>
      </c>
      <c r="F579" s="423">
        <v>0.66525309838108604</v>
      </c>
      <c r="G579">
        <v>1</v>
      </c>
      <c r="H579" s="422">
        <v>41853.58</v>
      </c>
      <c r="I579" s="422">
        <v>581715.38</v>
      </c>
      <c r="J579" s="422">
        <v>623568.96</v>
      </c>
      <c r="K579" s="424">
        <v>0.9</v>
      </c>
      <c r="L579" s="422">
        <v>221374.66</v>
      </c>
      <c r="M579" s="422">
        <v>70711.25</v>
      </c>
      <c r="N579" s="422">
        <v>24755.119999999999</v>
      </c>
      <c r="O579" s="422">
        <v>7523.64</v>
      </c>
      <c r="P579" s="422">
        <v>7404.46</v>
      </c>
      <c r="Q579" s="422">
        <v>20684.21</v>
      </c>
      <c r="R579" s="422">
        <v>4632.6899999999996</v>
      </c>
      <c r="S579" s="422">
        <v>9278.7800000000007</v>
      </c>
      <c r="T579" s="422">
        <v>7571.07</v>
      </c>
      <c r="U579" s="422">
        <v>6089.2</v>
      </c>
      <c r="V579" s="422">
        <v>11099.61</v>
      </c>
      <c r="W579" s="422">
        <v>9610.2000000000007</v>
      </c>
      <c r="X579" s="422">
        <v>11134.08</v>
      </c>
      <c r="Y579" s="422">
        <v>411868.97</v>
      </c>
      <c r="Z579" s="422">
        <v>6030</v>
      </c>
      <c r="AA579" s="422">
        <v>8375</v>
      </c>
      <c r="AB579" s="422">
        <v>22847</v>
      </c>
      <c r="AC579" s="422">
        <v>2278</v>
      </c>
      <c r="AD579" s="422">
        <v>38257</v>
      </c>
      <c r="AE579" s="422">
        <v>61017</v>
      </c>
      <c r="AF579" s="422">
        <v>106061</v>
      </c>
      <c r="AG579" s="422">
        <v>71824</v>
      </c>
      <c r="AH579" s="422">
        <v>194244.723</v>
      </c>
      <c r="AI579" s="422">
        <v>510933.723</v>
      </c>
      <c r="AJ579" s="422">
        <v>71948.62</v>
      </c>
      <c r="AK579" s="422">
        <v>438985.103</v>
      </c>
      <c r="AL579" s="422">
        <v>503738.853</v>
      </c>
      <c r="AM579" s="422">
        <v>15287.77</v>
      </c>
      <c r="AN579" s="422">
        <v>15287.77</v>
      </c>
      <c r="AO579" s="422">
        <v>15982.67</v>
      </c>
      <c r="AP579" s="422">
        <v>15982.67</v>
      </c>
      <c r="AQ579" s="422">
        <v>0</v>
      </c>
      <c r="AR579" s="422">
        <v>0</v>
      </c>
      <c r="AS579" s="422">
        <v>0</v>
      </c>
      <c r="AT579" s="422">
        <v>0</v>
      </c>
      <c r="AU579" s="422">
        <v>0</v>
      </c>
      <c r="AV579" s="422">
        <v>32660.25</v>
      </c>
      <c r="AW579" s="422">
        <v>13628.21</v>
      </c>
      <c r="AX579" s="422">
        <v>4686.49</v>
      </c>
      <c r="AY579" s="422">
        <v>113515.83</v>
      </c>
      <c r="AZ579" s="422">
        <v>1029123.73</v>
      </c>
      <c r="BA579" s="422">
        <v>43394.96</v>
      </c>
      <c r="BB579" s="422">
        <v>0</v>
      </c>
      <c r="BC579" s="422">
        <v>21191.279999999999</v>
      </c>
    </row>
    <row r="580" spans="1:55">
      <c r="A580" s="425"/>
      <c r="B580" s="425" t="s">
        <v>6587</v>
      </c>
      <c r="C580">
        <v>21</v>
      </c>
      <c r="D580" s="422">
        <v>304092.37</v>
      </c>
      <c r="E580" s="422">
        <v>361718.51</v>
      </c>
      <c r="F580" s="423">
        <v>1.1895020910916001</v>
      </c>
      <c r="G580">
        <v>4</v>
      </c>
      <c r="H580" s="422">
        <v>20.37</v>
      </c>
      <c r="I580" s="422">
        <v>331309.28000000003</v>
      </c>
      <c r="J580" s="422">
        <v>331329.65000000002</v>
      </c>
      <c r="K580" s="424">
        <v>0.9</v>
      </c>
      <c r="L580" s="422">
        <v>66114.41</v>
      </c>
      <c r="M580" s="422">
        <v>18611.82</v>
      </c>
      <c r="N580" s="422">
        <v>7211.25</v>
      </c>
      <c r="O580" s="422">
        <v>2842.84</v>
      </c>
      <c r="P580" s="422">
        <v>2256.9299999999998</v>
      </c>
      <c r="Q580" s="422">
        <v>5320.89</v>
      </c>
      <c r="R580" s="422">
        <v>1158.17</v>
      </c>
      <c r="S580" s="422">
        <v>2899.62</v>
      </c>
      <c r="T580" s="422">
        <v>3028.42</v>
      </c>
      <c r="U580" s="422">
        <v>2029.73</v>
      </c>
      <c r="V580" s="422">
        <v>4439.84</v>
      </c>
      <c r="W580" s="422">
        <v>3844.08</v>
      </c>
      <c r="X580" s="422">
        <v>3479.4</v>
      </c>
      <c r="Y580" s="422">
        <v>123237.4</v>
      </c>
      <c r="Z580" s="422">
        <v>1890</v>
      </c>
      <c r="AA580" s="422">
        <v>2625</v>
      </c>
      <c r="AB580" s="422">
        <v>7161</v>
      </c>
      <c r="AC580" s="422">
        <v>714</v>
      </c>
      <c r="AD580" s="422">
        <v>5995.5</v>
      </c>
      <c r="AE580" s="422">
        <v>14541</v>
      </c>
      <c r="AF580" s="422">
        <v>33243</v>
      </c>
      <c r="AG580" s="422">
        <v>22512</v>
      </c>
      <c r="AH580" s="422">
        <v>58926.249000000003</v>
      </c>
      <c r="AI580" s="422">
        <v>147607.74900000001</v>
      </c>
      <c r="AJ580" s="422">
        <v>22551.06</v>
      </c>
      <c r="AK580" s="422">
        <v>125056.689</v>
      </c>
      <c r="AL580" s="422">
        <v>145352.639</v>
      </c>
      <c r="AM580" s="422">
        <v>4864.29</v>
      </c>
      <c r="AN580" s="422">
        <v>4864.29</v>
      </c>
      <c r="AO580" s="422">
        <v>4864.29</v>
      </c>
      <c r="AP580" s="422">
        <v>4864.29</v>
      </c>
      <c r="AQ580" s="422">
        <v>0</v>
      </c>
      <c r="AR580" s="422">
        <v>0</v>
      </c>
      <c r="AS580" s="422">
        <v>0</v>
      </c>
      <c r="AT580" s="422">
        <v>0</v>
      </c>
      <c r="AU580" s="422">
        <v>694.89</v>
      </c>
      <c r="AV580" s="422">
        <v>9728.58</v>
      </c>
      <c r="AW580" s="422">
        <v>4059.46</v>
      </c>
      <c r="AX580" s="422">
        <v>1562.16</v>
      </c>
      <c r="AY580" s="422">
        <v>35502.25</v>
      </c>
      <c r="AZ580" s="422">
        <v>304092.37</v>
      </c>
      <c r="BA580" s="422">
        <v>14.09</v>
      </c>
      <c r="BB580" s="422">
        <v>0.11</v>
      </c>
      <c r="BC580" s="422">
        <v>6.99</v>
      </c>
    </row>
    <row r="581" spans="1:55">
      <c r="A581" s="428"/>
      <c r="B581" s="426" t="s">
        <v>6588</v>
      </c>
      <c r="C581">
        <v>85</v>
      </c>
      <c r="D581" s="422">
        <v>1301116.79</v>
      </c>
      <c r="E581" s="422">
        <v>465038.02</v>
      </c>
      <c r="F581" s="423">
        <v>0.35741451003795</v>
      </c>
      <c r="G581">
        <v>1</v>
      </c>
      <c r="H581" s="422">
        <v>191157.65</v>
      </c>
      <c r="I581" s="422">
        <v>334926.34999999998</v>
      </c>
      <c r="J581" s="422">
        <v>526084</v>
      </c>
      <c r="K581" s="424">
        <v>0.9</v>
      </c>
      <c r="L581" s="422">
        <v>280522.48</v>
      </c>
      <c r="M581" s="422">
        <v>88844.86</v>
      </c>
      <c r="N581" s="422">
        <v>31411.85</v>
      </c>
      <c r="O581" s="422">
        <v>10470.61</v>
      </c>
      <c r="P581" s="422">
        <v>9578.56</v>
      </c>
      <c r="Q581" s="422">
        <v>26231.29</v>
      </c>
      <c r="R581" s="422">
        <v>5790.87</v>
      </c>
      <c r="S581" s="422">
        <v>11888.44</v>
      </c>
      <c r="T581" s="422">
        <v>10599.49</v>
      </c>
      <c r="U581" s="422">
        <v>8118.93</v>
      </c>
      <c r="V581" s="422">
        <v>15539.45</v>
      </c>
      <c r="W581" s="422">
        <v>13454.28</v>
      </c>
      <c r="X581" s="422">
        <v>14265.54</v>
      </c>
      <c r="Y581" s="422">
        <v>526716.65</v>
      </c>
      <c r="Z581" s="422">
        <v>7650</v>
      </c>
      <c r="AA581" s="422">
        <v>10625</v>
      </c>
      <c r="AB581" s="422">
        <v>28985</v>
      </c>
      <c r="AC581" s="422">
        <v>2890</v>
      </c>
      <c r="AD581" s="422">
        <v>24267.5</v>
      </c>
      <c r="AE581" s="422">
        <v>76103</v>
      </c>
      <c r="AF581" s="422">
        <v>134555</v>
      </c>
      <c r="AG581" s="422">
        <v>91120</v>
      </c>
      <c r="AH581" s="422">
        <v>251655.20699999999</v>
      </c>
      <c r="AI581" s="422">
        <v>627850.70700000005</v>
      </c>
      <c r="AJ581" s="422">
        <v>91278.1</v>
      </c>
      <c r="AK581" s="422">
        <v>536572.60699999996</v>
      </c>
      <c r="AL581" s="422">
        <v>618722.897</v>
      </c>
      <c r="AM581" s="422">
        <v>19457.169999999998</v>
      </c>
      <c r="AN581" s="422">
        <v>19457.169999999998</v>
      </c>
      <c r="AO581" s="422">
        <v>20152.07</v>
      </c>
      <c r="AP581" s="422">
        <v>20152.07</v>
      </c>
      <c r="AQ581" s="422">
        <v>2084.69</v>
      </c>
      <c r="AR581" s="422">
        <v>2084.69</v>
      </c>
      <c r="AS581" s="422">
        <v>2084.69</v>
      </c>
      <c r="AT581" s="422">
        <v>2084.69</v>
      </c>
      <c r="AU581" s="422">
        <v>2779.59</v>
      </c>
      <c r="AV581" s="422">
        <v>41693.94</v>
      </c>
      <c r="AW581" s="422">
        <v>17397.72</v>
      </c>
      <c r="AX581" s="422">
        <v>6248.66</v>
      </c>
      <c r="AY581" s="422">
        <v>155677.15</v>
      </c>
      <c r="AZ581" s="422">
        <v>1301116.79</v>
      </c>
      <c r="BA581" s="422">
        <v>22537.48</v>
      </c>
      <c r="BB581" s="422">
        <v>2198.31</v>
      </c>
      <c r="BC581" s="422">
        <v>12960.48</v>
      </c>
    </row>
    <row r="582" spans="1:55">
      <c r="A582" s="425" t="s">
        <v>3405</v>
      </c>
      <c r="B582" s="425" t="s">
        <v>6589</v>
      </c>
      <c r="C582">
        <v>700.75</v>
      </c>
      <c r="D582" s="422">
        <v>9664843.6500000004</v>
      </c>
      <c r="E582" s="422">
        <v>10123733.380000001</v>
      </c>
      <c r="F582" s="423">
        <v>1.04748030559191</v>
      </c>
      <c r="G582">
        <v>4</v>
      </c>
      <c r="H582" s="422">
        <v>647.58000000000004</v>
      </c>
      <c r="I582" s="422">
        <v>1963404.43</v>
      </c>
      <c r="J582" s="422">
        <v>1964052.01</v>
      </c>
      <c r="K582" s="424">
        <v>0.9</v>
      </c>
      <c r="L582" s="422">
        <v>2230401.73</v>
      </c>
      <c r="M582" s="422">
        <v>536980.62</v>
      </c>
      <c r="N582" s="422">
        <v>240697.32</v>
      </c>
      <c r="O582" s="422">
        <v>97068.29</v>
      </c>
      <c r="P582" s="422">
        <v>74817.2</v>
      </c>
      <c r="Q582" s="422">
        <v>163788.24</v>
      </c>
      <c r="R582" s="422">
        <v>52696.91</v>
      </c>
      <c r="S582" s="422">
        <v>93367.76</v>
      </c>
      <c r="T582" s="422">
        <v>107509.19</v>
      </c>
      <c r="U582" s="422">
        <v>67271.179999999993</v>
      </c>
      <c r="V582" s="422">
        <v>157614.46</v>
      </c>
      <c r="W582" s="422">
        <v>136464.84</v>
      </c>
      <c r="X582" s="422">
        <v>112036.68</v>
      </c>
      <c r="Y582" s="422">
        <v>4070714.42</v>
      </c>
      <c r="Z582" s="422">
        <v>62865</v>
      </c>
      <c r="AA582" s="422">
        <v>87593.75</v>
      </c>
      <c r="AB582" s="422">
        <v>238955.75</v>
      </c>
      <c r="AC582" s="422">
        <v>23825.5</v>
      </c>
      <c r="AD582" s="422">
        <v>200064.12</v>
      </c>
      <c r="AE582" s="422">
        <v>303059.5</v>
      </c>
      <c r="AF582" s="422">
        <v>1109287.25</v>
      </c>
      <c r="AG582" s="422">
        <v>751204</v>
      </c>
      <c r="AH582" s="422">
        <v>1891419.7424999999</v>
      </c>
      <c r="AI582" s="422">
        <v>4668274.6124999998</v>
      </c>
      <c r="AJ582" s="422">
        <v>752507.39</v>
      </c>
      <c r="AK582" s="422">
        <v>3915767.2225000001</v>
      </c>
      <c r="AL582" s="422">
        <v>4593023.8724999996</v>
      </c>
      <c r="AM582" s="422">
        <v>111878.73</v>
      </c>
      <c r="AN582" s="422">
        <v>111878.73</v>
      </c>
      <c r="AO582" s="422">
        <v>116743.03</v>
      </c>
      <c r="AP582" s="422">
        <v>116743.03</v>
      </c>
      <c r="AQ582" s="422">
        <v>0</v>
      </c>
      <c r="AR582" s="422">
        <v>0</v>
      </c>
      <c r="AS582" s="422">
        <v>0</v>
      </c>
      <c r="AT582" s="422">
        <v>0</v>
      </c>
      <c r="AU582" s="422">
        <v>694.89</v>
      </c>
      <c r="AV582" s="422">
        <v>344669.9</v>
      </c>
      <c r="AW582" s="422">
        <v>143821.15</v>
      </c>
      <c r="AX582" s="422">
        <v>54675.81</v>
      </c>
      <c r="AY582" s="422">
        <v>1001105.27</v>
      </c>
      <c r="AZ582" s="422">
        <v>9664843.6500000004</v>
      </c>
      <c r="BA582" s="422">
        <v>374168.07</v>
      </c>
      <c r="BB582" s="422">
        <v>0.3</v>
      </c>
      <c r="BC582" s="422">
        <v>251084.59</v>
      </c>
    </row>
    <row r="583" spans="1:55">
      <c r="A583" s="425" t="s">
        <v>2402</v>
      </c>
      <c r="B583" s="425" t="s">
        <v>6590</v>
      </c>
      <c r="C583">
        <v>882.03</v>
      </c>
      <c r="D583" s="422">
        <v>12507363.710000001</v>
      </c>
      <c r="E583" s="422">
        <v>10053291.109999999</v>
      </c>
      <c r="F583" s="423">
        <v>0.80378977881342795</v>
      </c>
      <c r="G583">
        <v>2</v>
      </c>
      <c r="H583" s="422">
        <v>52815.75</v>
      </c>
      <c r="I583" s="422">
        <v>4791790.16</v>
      </c>
      <c r="J583" s="422">
        <v>4844605.91</v>
      </c>
      <c r="K583" s="424">
        <v>0.9</v>
      </c>
      <c r="L583" s="422">
        <v>2822987.43</v>
      </c>
      <c r="M583" s="422">
        <v>690678.41</v>
      </c>
      <c r="N583" s="422">
        <v>304799.40000000002</v>
      </c>
      <c r="O583" s="422">
        <v>122896.05</v>
      </c>
      <c r="P583" s="422">
        <v>94706.98</v>
      </c>
      <c r="Q583" s="422">
        <v>207746.37</v>
      </c>
      <c r="R583" s="422">
        <v>67174.09</v>
      </c>
      <c r="S583" s="422">
        <v>118014.53</v>
      </c>
      <c r="T583" s="422">
        <v>135522.15</v>
      </c>
      <c r="U583" s="422">
        <v>84958.86</v>
      </c>
      <c r="V583" s="422">
        <v>198683.01</v>
      </c>
      <c r="W583" s="422">
        <v>172022.58</v>
      </c>
      <c r="X583" s="422">
        <v>141611.57999999999</v>
      </c>
      <c r="Y583" s="422">
        <v>5161801.4400000004</v>
      </c>
      <c r="Z583" s="422">
        <v>78940.800000000003</v>
      </c>
      <c r="AA583" s="422">
        <v>110253.75</v>
      </c>
      <c r="AB583" s="422">
        <v>300772.23</v>
      </c>
      <c r="AC583" s="422">
        <v>29989.02</v>
      </c>
      <c r="AD583" s="422">
        <v>503639.13</v>
      </c>
      <c r="AE583" s="422">
        <v>399940.98</v>
      </c>
      <c r="AF583" s="422">
        <v>1396253.49</v>
      </c>
      <c r="AG583" s="422">
        <v>945536.16</v>
      </c>
      <c r="AH583" s="422">
        <v>2398626.9767399998</v>
      </c>
      <c r="AI583" s="422">
        <v>6163952.5367400004</v>
      </c>
      <c r="AJ583" s="422">
        <v>947176.73</v>
      </c>
      <c r="AK583" s="422">
        <v>5216775.8067399999</v>
      </c>
      <c r="AL583" s="422">
        <v>6069234.8567399997</v>
      </c>
      <c r="AM583" s="422">
        <v>145233.89000000001</v>
      </c>
      <c r="AN583" s="422">
        <v>145233.89000000001</v>
      </c>
      <c r="AO583" s="422">
        <v>150793.07999999999</v>
      </c>
      <c r="AP583" s="422">
        <v>150793.07999999999</v>
      </c>
      <c r="AQ583" s="422">
        <v>0</v>
      </c>
      <c r="AR583" s="422">
        <v>0</v>
      </c>
      <c r="AS583" s="422">
        <v>0</v>
      </c>
      <c r="AT583" s="422">
        <v>0</v>
      </c>
      <c r="AU583" s="422">
        <v>0</v>
      </c>
      <c r="AV583" s="422">
        <v>434311.87</v>
      </c>
      <c r="AW583" s="422">
        <v>181226.25</v>
      </c>
      <c r="AX583" s="422">
        <v>68735.3</v>
      </c>
      <c r="AY583" s="422">
        <v>1276327.3600000001</v>
      </c>
      <c r="AZ583" s="422">
        <v>12507363.710000001</v>
      </c>
      <c r="BA583" s="422">
        <v>430285.57</v>
      </c>
      <c r="BB583" s="422">
        <v>43.11</v>
      </c>
      <c r="BC583" s="422">
        <v>281680.88</v>
      </c>
    </row>
    <row r="584" spans="1:55">
      <c r="A584" s="425" t="s">
        <v>2131</v>
      </c>
      <c r="B584" s="425" t="s">
        <v>6591</v>
      </c>
      <c r="C584">
        <v>3647.04</v>
      </c>
      <c r="D584" s="422">
        <v>57071893.939999998</v>
      </c>
      <c r="E584" s="422">
        <v>42675509.229999997</v>
      </c>
      <c r="F584" s="423">
        <v>0.74775000939805902</v>
      </c>
      <c r="G584">
        <v>1</v>
      </c>
      <c r="H584" s="422">
        <v>580315.04</v>
      </c>
      <c r="I584" s="422">
        <v>23838627.030000001</v>
      </c>
      <c r="J584" s="422">
        <v>24418942.07</v>
      </c>
      <c r="K584" s="424">
        <v>0.9</v>
      </c>
      <c r="L584" s="422">
        <v>12498918.58</v>
      </c>
      <c r="M584" s="422">
        <v>3016003.8</v>
      </c>
      <c r="N584" s="422">
        <v>1257951.1100000001</v>
      </c>
      <c r="O584" s="422">
        <v>511273.35</v>
      </c>
      <c r="P584" s="422">
        <v>454547.59</v>
      </c>
      <c r="Q584" s="422">
        <v>848763.12</v>
      </c>
      <c r="R584" s="422">
        <v>280278.09999999998</v>
      </c>
      <c r="S584" s="422">
        <v>487716.08</v>
      </c>
      <c r="T584" s="422">
        <v>565558.92000000004</v>
      </c>
      <c r="U584" s="422">
        <v>352013.86</v>
      </c>
      <c r="V584" s="422">
        <v>829140.86</v>
      </c>
      <c r="W584" s="422">
        <v>717881.94</v>
      </c>
      <c r="X584" s="422">
        <v>585235.07999999996</v>
      </c>
      <c r="Y584" s="422">
        <v>22405282.390000001</v>
      </c>
      <c r="Z584" s="422">
        <v>326696.40000000002</v>
      </c>
      <c r="AA584" s="422">
        <v>455880</v>
      </c>
      <c r="AB584" s="422">
        <v>1243640.6399999999</v>
      </c>
      <c r="AC584" s="422">
        <v>123999.36</v>
      </c>
      <c r="AD584" s="422">
        <v>2082459.84</v>
      </c>
      <c r="AE584" s="422">
        <v>1586936.76</v>
      </c>
      <c r="AF584" s="422">
        <v>5773264.3200000003</v>
      </c>
      <c r="AG584" s="422">
        <v>3909626.88</v>
      </c>
      <c r="AH584" s="422">
        <v>11257813.13232</v>
      </c>
      <c r="AI584" s="422">
        <v>26760317.332320001</v>
      </c>
      <c r="AJ584" s="422">
        <v>3916410.37</v>
      </c>
      <c r="AK584" s="422">
        <v>22843906.96232</v>
      </c>
      <c r="AL584" s="422">
        <v>26368676.292319998</v>
      </c>
      <c r="AM584" s="422">
        <v>1133380.26</v>
      </c>
      <c r="AN584" s="422">
        <v>1133380.26</v>
      </c>
      <c r="AO584" s="422">
        <v>1180633.3999999999</v>
      </c>
      <c r="AP584" s="422">
        <v>1180633.3999999999</v>
      </c>
      <c r="AQ584" s="422">
        <v>157047.17000000001</v>
      </c>
      <c r="AR584" s="422">
        <v>157047.17000000001</v>
      </c>
      <c r="AS584" s="422">
        <v>163996.16</v>
      </c>
      <c r="AT584" s="422">
        <v>163996.16</v>
      </c>
      <c r="AU584" s="422">
        <v>196656.41</v>
      </c>
      <c r="AV584" s="422">
        <v>1797008.81</v>
      </c>
      <c r="AW584" s="422">
        <v>749841.73</v>
      </c>
      <c r="AX584" s="422">
        <v>284314.21000000002</v>
      </c>
      <c r="AY584" s="422">
        <v>8297935.1399999997</v>
      </c>
      <c r="AZ584" s="422">
        <v>57071893.939999998</v>
      </c>
      <c r="BA584" s="422">
        <v>5720693.5700000003</v>
      </c>
      <c r="BB584" s="422">
        <v>168934.75</v>
      </c>
      <c r="BC584" s="422">
        <v>2029988.78</v>
      </c>
    </row>
    <row r="585" spans="1:55">
      <c r="A585" s="425" t="s">
        <v>2978</v>
      </c>
      <c r="B585" s="425" t="s">
        <v>6592</v>
      </c>
      <c r="C585">
        <v>569</v>
      </c>
      <c r="D585" s="422">
        <v>7726405.8799999999</v>
      </c>
      <c r="E585" s="422">
        <v>7145234.1299999999</v>
      </c>
      <c r="F585" s="423">
        <v>0.92478110016141202</v>
      </c>
      <c r="G585">
        <v>3</v>
      </c>
      <c r="H585" s="422">
        <v>10115.58</v>
      </c>
      <c r="I585" s="422">
        <v>1545579.82</v>
      </c>
      <c r="J585" s="422">
        <v>1555695.4</v>
      </c>
      <c r="K585" s="424">
        <v>0.9</v>
      </c>
      <c r="L585" s="422">
        <v>1803190.53</v>
      </c>
      <c r="M585" s="422">
        <v>431202.75</v>
      </c>
      <c r="N585" s="422">
        <v>195594.4</v>
      </c>
      <c r="O585" s="422">
        <v>79214.559999999998</v>
      </c>
      <c r="P585" s="422">
        <v>59600.59</v>
      </c>
      <c r="Q585" s="422">
        <v>130454.96</v>
      </c>
      <c r="R585" s="422">
        <v>42852.43</v>
      </c>
      <c r="S585" s="422">
        <v>75680.08</v>
      </c>
      <c r="T585" s="422">
        <v>87824.41</v>
      </c>
      <c r="U585" s="422">
        <v>54512.85</v>
      </c>
      <c r="V585" s="422">
        <v>128755.47</v>
      </c>
      <c r="W585" s="422">
        <v>111478.32</v>
      </c>
      <c r="X585" s="422">
        <v>90812.34</v>
      </c>
      <c r="Y585" s="422">
        <v>3291173.69</v>
      </c>
      <c r="Z585" s="422">
        <v>50940</v>
      </c>
      <c r="AA585" s="422">
        <v>71125</v>
      </c>
      <c r="AB585" s="422">
        <v>194029</v>
      </c>
      <c r="AC585" s="422">
        <v>19346</v>
      </c>
      <c r="AD585" s="422">
        <v>162449.5</v>
      </c>
      <c r="AE585" s="422">
        <v>239470</v>
      </c>
      <c r="AF585" s="422">
        <v>900727</v>
      </c>
      <c r="AG585" s="422">
        <v>609968</v>
      </c>
      <c r="AH585" s="422">
        <v>1507444.284</v>
      </c>
      <c r="AI585" s="422">
        <v>3755498.784</v>
      </c>
      <c r="AJ585" s="422">
        <v>611026.34</v>
      </c>
      <c r="AK585" s="422">
        <v>3144472.4440000001</v>
      </c>
      <c r="AL585" s="422">
        <v>3694396.1439999999</v>
      </c>
      <c r="AM585" s="422">
        <v>73659.289999999994</v>
      </c>
      <c r="AN585" s="422">
        <v>73659.289999999994</v>
      </c>
      <c r="AO585" s="422">
        <v>76438.89</v>
      </c>
      <c r="AP585" s="422">
        <v>76438.89</v>
      </c>
      <c r="AQ585" s="422">
        <v>0</v>
      </c>
      <c r="AR585" s="422">
        <v>0</v>
      </c>
      <c r="AS585" s="422">
        <v>0</v>
      </c>
      <c r="AT585" s="422">
        <v>0</v>
      </c>
      <c r="AU585" s="422">
        <v>0</v>
      </c>
      <c r="AV585" s="422">
        <v>280044.28999999998</v>
      </c>
      <c r="AW585" s="422">
        <v>116854.68</v>
      </c>
      <c r="AX585" s="422">
        <v>43740.639999999999</v>
      </c>
      <c r="AY585" s="422">
        <v>740835.97</v>
      </c>
      <c r="AZ585" s="422">
        <v>7726405.8799999999</v>
      </c>
      <c r="BA585" s="422">
        <v>184611.29</v>
      </c>
      <c r="BB585" s="422">
        <v>1.62</v>
      </c>
      <c r="BC585" s="422">
        <v>137940.20000000001</v>
      </c>
    </row>
    <row r="586" spans="1:55">
      <c r="A586" s="425" t="s">
        <v>3444</v>
      </c>
      <c r="B586" s="425" t="s">
        <v>6593</v>
      </c>
      <c r="C586">
        <v>279</v>
      </c>
      <c r="D586" s="422">
        <v>3758635.92</v>
      </c>
      <c r="E586" s="422">
        <v>3715199.25</v>
      </c>
      <c r="F586" s="423">
        <v>0.98844350159884597</v>
      </c>
      <c r="G586">
        <v>3</v>
      </c>
      <c r="H586" s="422">
        <v>4920.8900000000003</v>
      </c>
      <c r="I586" s="422">
        <v>205385.63</v>
      </c>
      <c r="J586" s="422">
        <v>210306.52</v>
      </c>
      <c r="K586" s="424">
        <v>0.9</v>
      </c>
      <c r="L586" s="422">
        <v>869225.02</v>
      </c>
      <c r="M586" s="422">
        <v>214821.3</v>
      </c>
      <c r="N586" s="422">
        <v>96550.17</v>
      </c>
      <c r="O586" s="422">
        <v>38550.31</v>
      </c>
      <c r="P586" s="422">
        <v>28478.75</v>
      </c>
      <c r="Q586" s="422">
        <v>66892.75</v>
      </c>
      <c r="R586" s="422">
        <v>20268.04</v>
      </c>
      <c r="S586" s="422">
        <v>37405.089999999997</v>
      </c>
      <c r="T586" s="422">
        <v>42397.99</v>
      </c>
      <c r="U586" s="422">
        <v>26966.46</v>
      </c>
      <c r="V586" s="422">
        <v>62157.81</v>
      </c>
      <c r="W586" s="422">
        <v>53817.120000000003</v>
      </c>
      <c r="X586" s="422">
        <v>44884.26</v>
      </c>
      <c r="Y586" s="422">
        <v>1602415.07</v>
      </c>
      <c r="Z586" s="422">
        <v>24975</v>
      </c>
      <c r="AA586" s="422">
        <v>34875</v>
      </c>
      <c r="AB586" s="422">
        <v>95139</v>
      </c>
      <c r="AC586" s="422">
        <v>9486</v>
      </c>
      <c r="AD586" s="422">
        <v>79654.5</v>
      </c>
      <c r="AE586" s="422">
        <v>131341.5</v>
      </c>
      <c r="AF586" s="422">
        <v>441657</v>
      </c>
      <c r="AG586" s="422">
        <v>299088</v>
      </c>
      <c r="AH586" s="422">
        <v>728387.02800000005</v>
      </c>
      <c r="AI586" s="422">
        <v>1844603.0279999999</v>
      </c>
      <c r="AJ586" s="422">
        <v>299606.94</v>
      </c>
      <c r="AK586" s="422">
        <v>1544996.088</v>
      </c>
      <c r="AL586" s="422">
        <v>1814642.328</v>
      </c>
      <c r="AM586" s="422">
        <v>31270.45</v>
      </c>
      <c r="AN586" s="422">
        <v>31270.45</v>
      </c>
      <c r="AO586" s="422">
        <v>31965.35</v>
      </c>
      <c r="AP586" s="422">
        <v>31965.35</v>
      </c>
      <c r="AQ586" s="422">
        <v>0</v>
      </c>
      <c r="AR586" s="422">
        <v>0</v>
      </c>
      <c r="AS586" s="422">
        <v>0</v>
      </c>
      <c r="AT586" s="422">
        <v>0</v>
      </c>
      <c r="AU586" s="422">
        <v>0</v>
      </c>
      <c r="AV586" s="422">
        <v>136895.1</v>
      </c>
      <c r="AW586" s="422">
        <v>57122.51</v>
      </c>
      <c r="AX586" s="422">
        <v>21089.24</v>
      </c>
      <c r="AY586" s="422">
        <v>341578.45</v>
      </c>
      <c r="AZ586" s="422">
        <v>3758635.92</v>
      </c>
      <c r="BA586" s="422">
        <v>55808.58</v>
      </c>
      <c r="BB586" s="422">
        <v>0</v>
      </c>
      <c r="BC586" s="422">
        <v>57453.17</v>
      </c>
    </row>
    <row r="587" spans="1:55">
      <c r="A587" s="425" t="s">
        <v>1391</v>
      </c>
      <c r="B587" s="425" t="s">
        <v>6594</v>
      </c>
      <c r="C587">
        <v>833.62</v>
      </c>
      <c r="D587" s="422">
        <v>12172664.59</v>
      </c>
      <c r="E587" s="422">
        <v>9007266.3000000007</v>
      </c>
      <c r="F587" s="423">
        <v>0.73995847280632299</v>
      </c>
      <c r="G587">
        <v>1</v>
      </c>
      <c r="H587" s="422">
        <v>147840.19</v>
      </c>
      <c r="I587" s="422">
        <v>4658998.22</v>
      </c>
      <c r="J587" s="422">
        <v>4806838.41</v>
      </c>
      <c r="K587" s="424">
        <v>0.9</v>
      </c>
      <c r="L587" s="422">
        <v>2724703.44</v>
      </c>
      <c r="M587" s="422">
        <v>665734.35</v>
      </c>
      <c r="N587" s="422">
        <v>287291.92</v>
      </c>
      <c r="O587" s="422">
        <v>115234.41</v>
      </c>
      <c r="P587" s="422">
        <v>93568.6</v>
      </c>
      <c r="Q587" s="422">
        <v>197104.59</v>
      </c>
      <c r="R587" s="422">
        <v>63120.480000000003</v>
      </c>
      <c r="S587" s="422">
        <v>111345.4</v>
      </c>
      <c r="T587" s="422">
        <v>127193.97</v>
      </c>
      <c r="U587" s="422">
        <v>80029.509999999995</v>
      </c>
      <c r="V587" s="422">
        <v>186473.44</v>
      </c>
      <c r="W587" s="422">
        <v>161451.35999999999</v>
      </c>
      <c r="X587" s="422">
        <v>133608.95999999999</v>
      </c>
      <c r="Y587" s="422">
        <v>4946860.43</v>
      </c>
      <c r="Z587" s="422">
        <v>74516.399999999994</v>
      </c>
      <c r="AA587" s="422">
        <v>104202.5</v>
      </c>
      <c r="AB587" s="422">
        <v>284264.42</v>
      </c>
      <c r="AC587" s="422">
        <v>28343.08</v>
      </c>
      <c r="AD587" s="422">
        <v>475997.02</v>
      </c>
      <c r="AE587" s="422">
        <v>377840.26</v>
      </c>
      <c r="AF587" s="422">
        <v>1319620.46</v>
      </c>
      <c r="AG587" s="422">
        <v>893640.64</v>
      </c>
      <c r="AH587" s="422">
        <v>2353965.5949599999</v>
      </c>
      <c r="AI587" s="422">
        <v>5912390.3749599997</v>
      </c>
      <c r="AJ587" s="422">
        <v>895191.17</v>
      </c>
      <c r="AK587" s="422">
        <v>5017199.2049599998</v>
      </c>
      <c r="AL587" s="422">
        <v>5822871.2549599996</v>
      </c>
      <c r="AM587" s="422">
        <v>184843.13</v>
      </c>
      <c r="AN587" s="422">
        <v>184843.13</v>
      </c>
      <c r="AO587" s="422">
        <v>193181.92</v>
      </c>
      <c r="AP587" s="422">
        <v>193181.92</v>
      </c>
      <c r="AQ587" s="422">
        <v>0</v>
      </c>
      <c r="AR587" s="422">
        <v>0</v>
      </c>
      <c r="AS587" s="422">
        <v>0</v>
      </c>
      <c r="AT587" s="422">
        <v>0</v>
      </c>
      <c r="AU587" s="422">
        <v>0</v>
      </c>
      <c r="AV587" s="422">
        <v>410685.3</v>
      </c>
      <c r="AW587" s="422">
        <v>171367.54</v>
      </c>
      <c r="AX587" s="422">
        <v>64829.88</v>
      </c>
      <c r="AY587" s="422">
        <v>1402932.82</v>
      </c>
      <c r="AZ587" s="422">
        <v>12172664.59</v>
      </c>
      <c r="BA587" s="422">
        <v>655246.21</v>
      </c>
      <c r="BB587" s="422">
        <v>47.72</v>
      </c>
      <c r="BC587" s="422">
        <v>315430.57</v>
      </c>
    </row>
    <row r="588" spans="1:55">
      <c r="A588" s="425" t="s">
        <v>2609</v>
      </c>
      <c r="B588" s="425" t="s">
        <v>6595</v>
      </c>
      <c r="C588">
        <v>1200.75</v>
      </c>
      <c r="D588" s="422">
        <v>17144218.190000001</v>
      </c>
      <c r="E588" s="422">
        <v>13698317.050000001</v>
      </c>
      <c r="F588" s="423">
        <v>0.79900505804283595</v>
      </c>
      <c r="G588">
        <v>2</v>
      </c>
      <c r="H588" s="422">
        <v>66405.460000000006</v>
      </c>
      <c r="I588" s="422">
        <v>4088557.42</v>
      </c>
      <c r="J588" s="422">
        <v>4154962.88</v>
      </c>
      <c r="K588" s="424">
        <v>0.9</v>
      </c>
      <c r="L588" s="422">
        <v>3852101.92</v>
      </c>
      <c r="M588" s="422">
        <v>946323.62</v>
      </c>
      <c r="N588" s="422">
        <v>415355.55</v>
      </c>
      <c r="O588" s="422">
        <v>166923.79999999999</v>
      </c>
      <c r="P588" s="422">
        <v>130028.54</v>
      </c>
      <c r="Q588" s="422">
        <v>285863.31</v>
      </c>
      <c r="R588" s="422">
        <v>91495.74</v>
      </c>
      <c r="S588" s="422">
        <v>160638.94</v>
      </c>
      <c r="T588" s="422">
        <v>183977</v>
      </c>
      <c r="U588" s="422">
        <v>115694.83</v>
      </c>
      <c r="V588" s="422">
        <v>269720.52</v>
      </c>
      <c r="W588" s="422">
        <v>233527.86</v>
      </c>
      <c r="X588" s="422">
        <v>192758.76</v>
      </c>
      <c r="Y588" s="422">
        <v>7044410.3899999997</v>
      </c>
      <c r="Z588" s="422">
        <v>107370</v>
      </c>
      <c r="AA588" s="422">
        <v>150093.75</v>
      </c>
      <c r="AB588" s="422">
        <v>409455.75</v>
      </c>
      <c r="AC588" s="422">
        <v>40825.5</v>
      </c>
      <c r="AD588" s="422">
        <v>685628.25</v>
      </c>
      <c r="AE588" s="422">
        <v>552355</v>
      </c>
      <c r="AF588" s="422">
        <v>1900787.25</v>
      </c>
      <c r="AG588" s="422">
        <v>1287204</v>
      </c>
      <c r="AH588" s="422">
        <v>3292476.8865</v>
      </c>
      <c r="AI588" s="422">
        <v>8426196.3864999991</v>
      </c>
      <c r="AJ588" s="422">
        <v>1289437.3899999999</v>
      </c>
      <c r="AK588" s="422">
        <v>7136758.9965000004</v>
      </c>
      <c r="AL588" s="422">
        <v>8297252.6464999998</v>
      </c>
      <c r="AM588" s="422">
        <v>209859.49</v>
      </c>
      <c r="AN588" s="422">
        <v>209859.49</v>
      </c>
      <c r="AO588" s="422">
        <v>218198.28</v>
      </c>
      <c r="AP588" s="422">
        <v>218198.28</v>
      </c>
      <c r="AQ588" s="422">
        <v>2779.59</v>
      </c>
      <c r="AR588" s="422">
        <v>2779.59</v>
      </c>
      <c r="AS588" s="422">
        <v>2779.59</v>
      </c>
      <c r="AT588" s="422">
        <v>2779.59</v>
      </c>
      <c r="AU588" s="422">
        <v>3474.49</v>
      </c>
      <c r="AV588" s="422">
        <v>591359.04</v>
      </c>
      <c r="AW588" s="422">
        <v>246757.66</v>
      </c>
      <c r="AX588" s="422">
        <v>93729.96</v>
      </c>
      <c r="AY588" s="422">
        <v>1802555.05</v>
      </c>
      <c r="AZ588" s="422">
        <v>17144218.190000001</v>
      </c>
      <c r="BA588" s="422">
        <v>447324.94</v>
      </c>
      <c r="BB588" s="422">
        <v>147.46</v>
      </c>
      <c r="BC588" s="422">
        <v>452144.12</v>
      </c>
    </row>
    <row r="589" spans="1:55">
      <c r="A589" s="425" t="s">
        <v>2650</v>
      </c>
      <c r="B589" s="425" t="s">
        <v>6596</v>
      </c>
      <c r="C589">
        <v>1461.12</v>
      </c>
      <c r="D589" s="422">
        <v>23655069.920000002</v>
      </c>
      <c r="E589" s="422">
        <v>17152467.5</v>
      </c>
      <c r="F589" s="423">
        <v>0.72510745299035695</v>
      </c>
      <c r="G589">
        <v>1</v>
      </c>
      <c r="H589" s="422">
        <v>444645.25</v>
      </c>
      <c r="I589" s="422">
        <v>11892459.59</v>
      </c>
      <c r="J589" s="422">
        <v>12337104.84</v>
      </c>
      <c r="K589" s="424">
        <v>0.9</v>
      </c>
      <c r="L589" s="422">
        <v>4945133.9800000004</v>
      </c>
      <c r="M589" s="422">
        <v>1210278.5</v>
      </c>
      <c r="N589" s="422">
        <v>505144.86</v>
      </c>
      <c r="O589" s="422">
        <v>203948.55</v>
      </c>
      <c r="P589" s="422">
        <v>190107.15</v>
      </c>
      <c r="Q589" s="422">
        <v>344426.97</v>
      </c>
      <c r="R589" s="422">
        <v>112342.87</v>
      </c>
      <c r="S589" s="422">
        <v>195724.35</v>
      </c>
      <c r="T589" s="422">
        <v>224860.77</v>
      </c>
      <c r="U589" s="422">
        <v>140631.57</v>
      </c>
      <c r="V589" s="422">
        <v>329658.40999999997</v>
      </c>
      <c r="W589" s="422">
        <v>285422.94</v>
      </c>
      <c r="X589" s="422">
        <v>234859.5</v>
      </c>
      <c r="Y589" s="422">
        <v>8922540.4199999999</v>
      </c>
      <c r="Z589" s="422">
        <v>130586.4</v>
      </c>
      <c r="AA589" s="422">
        <v>182640</v>
      </c>
      <c r="AB589" s="422">
        <v>498241.92</v>
      </c>
      <c r="AC589" s="422">
        <v>49678.080000000002</v>
      </c>
      <c r="AD589" s="422">
        <v>834299.52</v>
      </c>
      <c r="AE589" s="422">
        <v>664558.28</v>
      </c>
      <c r="AF589" s="422">
        <v>2312952.96</v>
      </c>
      <c r="AG589" s="422">
        <v>1566320.6399999999</v>
      </c>
      <c r="AH589" s="422">
        <v>4698680.8239599997</v>
      </c>
      <c r="AI589" s="422">
        <v>10937958.62396</v>
      </c>
      <c r="AJ589" s="422">
        <v>1569038.32</v>
      </c>
      <c r="AK589" s="422">
        <v>9368920.3039599992</v>
      </c>
      <c r="AL589" s="422">
        <v>10781054.78396</v>
      </c>
      <c r="AM589" s="422">
        <v>418329.19</v>
      </c>
      <c r="AN589" s="422">
        <v>418329.19</v>
      </c>
      <c r="AO589" s="422">
        <v>435701.67</v>
      </c>
      <c r="AP589" s="422">
        <v>435701.67</v>
      </c>
      <c r="AQ589" s="422">
        <v>207774.8</v>
      </c>
      <c r="AR589" s="422">
        <v>207774.8</v>
      </c>
      <c r="AS589" s="422">
        <v>216808.48</v>
      </c>
      <c r="AT589" s="422">
        <v>216808.48</v>
      </c>
      <c r="AU589" s="422">
        <v>259892.22</v>
      </c>
      <c r="AV589" s="422">
        <v>719915.36</v>
      </c>
      <c r="AW589" s="422">
        <v>300400.63</v>
      </c>
      <c r="AX589" s="422">
        <v>114038.11</v>
      </c>
      <c r="AY589" s="422">
        <v>3951474.6</v>
      </c>
      <c r="AZ589" s="422">
        <v>23655069.920000002</v>
      </c>
      <c r="BA589" s="422">
        <v>2284949.52</v>
      </c>
      <c r="BB589" s="422">
        <v>409551.48</v>
      </c>
      <c r="BC589" s="422">
        <v>629889.48</v>
      </c>
    </row>
    <row r="590" spans="1:55">
      <c r="A590" s="425" t="s">
        <v>3333</v>
      </c>
      <c r="B590" s="425" t="s">
        <v>6597</v>
      </c>
      <c r="C590">
        <v>929.75</v>
      </c>
      <c r="D590" s="422">
        <v>12846219.57</v>
      </c>
      <c r="E590" s="422">
        <v>12138711.029999999</v>
      </c>
      <c r="F590" s="423">
        <v>0.94492476668760494</v>
      </c>
      <c r="G590">
        <v>3</v>
      </c>
      <c r="H590" s="422">
        <v>16818.560000000001</v>
      </c>
      <c r="I590" s="422">
        <v>1486622.09</v>
      </c>
      <c r="J590" s="422">
        <v>1503440.65</v>
      </c>
      <c r="K590" s="424">
        <v>0.9</v>
      </c>
      <c r="L590" s="422">
        <v>2963727.09</v>
      </c>
      <c r="M590" s="422">
        <v>716691.11</v>
      </c>
      <c r="N590" s="422">
        <v>319740.02</v>
      </c>
      <c r="O590" s="422">
        <v>129378.39</v>
      </c>
      <c r="P590" s="422">
        <v>99395.18</v>
      </c>
      <c r="Q590" s="422">
        <v>218065.8</v>
      </c>
      <c r="R590" s="422">
        <v>71227.7</v>
      </c>
      <c r="S590" s="422">
        <v>124103.73</v>
      </c>
      <c r="T590" s="422">
        <v>143093.22</v>
      </c>
      <c r="U590" s="422">
        <v>89598.25</v>
      </c>
      <c r="V590" s="422">
        <v>209782.62</v>
      </c>
      <c r="W590" s="422">
        <v>181632.78</v>
      </c>
      <c r="X590" s="422">
        <v>148918.32</v>
      </c>
      <c r="Y590" s="422">
        <v>5415354.21</v>
      </c>
      <c r="Z590" s="422">
        <v>83160</v>
      </c>
      <c r="AA590" s="422">
        <v>116218.75</v>
      </c>
      <c r="AB590" s="422">
        <v>317044.75</v>
      </c>
      <c r="AC590" s="422">
        <v>31611.5</v>
      </c>
      <c r="AD590" s="422">
        <v>265443.62</v>
      </c>
      <c r="AE590" s="422">
        <v>407190</v>
      </c>
      <c r="AF590" s="422">
        <v>1471794.25</v>
      </c>
      <c r="AG590" s="422">
        <v>996692</v>
      </c>
      <c r="AH590" s="422">
        <v>2514022.7144999998</v>
      </c>
      <c r="AI590" s="422">
        <v>6203177.5844999999</v>
      </c>
      <c r="AJ590" s="422">
        <v>998421.33</v>
      </c>
      <c r="AK590" s="422">
        <v>5204756.2544999998</v>
      </c>
      <c r="AL590" s="422">
        <v>6103335.4445000002</v>
      </c>
      <c r="AM590" s="422">
        <v>142454.29</v>
      </c>
      <c r="AN590" s="422">
        <v>142454.29</v>
      </c>
      <c r="AO590" s="422">
        <v>148013.48000000001</v>
      </c>
      <c r="AP590" s="422">
        <v>148013.48000000001</v>
      </c>
      <c r="AQ590" s="422">
        <v>4864.29</v>
      </c>
      <c r="AR590" s="422">
        <v>4864.29</v>
      </c>
      <c r="AS590" s="422">
        <v>4864.29</v>
      </c>
      <c r="AT590" s="422">
        <v>4864.29</v>
      </c>
      <c r="AU590" s="422">
        <v>6254.09</v>
      </c>
      <c r="AV590" s="422">
        <v>457938.44</v>
      </c>
      <c r="AW590" s="422">
        <v>191084.95</v>
      </c>
      <c r="AX590" s="422">
        <v>71859.63</v>
      </c>
      <c r="AY590" s="422">
        <v>1327529.81</v>
      </c>
      <c r="AZ590" s="422">
        <v>12846219.57</v>
      </c>
      <c r="BA590" s="422">
        <v>381403.41</v>
      </c>
      <c r="BB590" s="422">
        <v>45.41</v>
      </c>
      <c r="BC590" s="422">
        <v>225207.67999999999</v>
      </c>
    </row>
    <row r="591" spans="1:55">
      <c r="A591" s="425"/>
      <c r="B591" s="8" t="s">
        <v>6598</v>
      </c>
      <c r="C591">
        <v>45.31</v>
      </c>
      <c r="D591" s="422">
        <v>776070.58</v>
      </c>
      <c r="E591" s="422">
        <v>579510.07999999996</v>
      </c>
      <c r="F591" s="423">
        <v>0.74672342301649997</v>
      </c>
      <c r="G591">
        <v>1</v>
      </c>
      <c r="H591" s="422">
        <v>9739.73</v>
      </c>
      <c r="I591" s="422">
        <v>501903.03</v>
      </c>
      <c r="J591" s="422">
        <v>511642.76</v>
      </c>
      <c r="K591" s="424">
        <v>1.0517700000000001</v>
      </c>
      <c r="L591" s="422">
        <v>164983.47</v>
      </c>
      <c r="M591" s="422">
        <v>49037.99</v>
      </c>
      <c r="N591" s="422">
        <v>17989.400000000001</v>
      </c>
      <c r="O591" s="422">
        <v>6766.18</v>
      </c>
      <c r="P591" s="422">
        <v>6114.86</v>
      </c>
      <c r="Q591" s="422">
        <v>15403.36</v>
      </c>
      <c r="R591" s="422">
        <v>3383.7</v>
      </c>
      <c r="S591" s="422">
        <v>7116.04</v>
      </c>
      <c r="T591" s="422">
        <v>7078.24</v>
      </c>
      <c r="U591" s="422">
        <v>4744.0200000000004</v>
      </c>
      <c r="V591" s="422">
        <v>10377.09</v>
      </c>
      <c r="W591" s="422">
        <v>8984.64</v>
      </c>
      <c r="X591" s="422">
        <v>8538.89</v>
      </c>
      <c r="Y591" s="422">
        <v>310517.88</v>
      </c>
      <c r="Z591" s="422">
        <v>4077.9</v>
      </c>
      <c r="AA591" s="422">
        <v>5663.75</v>
      </c>
      <c r="AB591" s="422">
        <v>15450.71</v>
      </c>
      <c r="AC591" s="422">
        <v>1540.54</v>
      </c>
      <c r="AD591" s="422">
        <v>25872.01</v>
      </c>
      <c r="AE591" s="422">
        <v>35439.49</v>
      </c>
      <c r="AF591" s="422">
        <v>71725.73</v>
      </c>
      <c r="AG591" s="422">
        <v>48572.32</v>
      </c>
      <c r="AH591" s="422">
        <v>135437.95097999999</v>
      </c>
      <c r="AI591" s="422">
        <v>343780.40097999998</v>
      </c>
      <c r="AJ591" s="422">
        <v>48656.59</v>
      </c>
      <c r="AK591" s="422">
        <v>295123.81098000001</v>
      </c>
      <c r="AL591" s="422">
        <v>346299.35097999999</v>
      </c>
      <c r="AM591" s="422">
        <v>8120.82</v>
      </c>
      <c r="AN591" s="422">
        <v>8120.82</v>
      </c>
      <c r="AO591" s="422">
        <v>8932.9</v>
      </c>
      <c r="AP591" s="422">
        <v>8932.9</v>
      </c>
      <c r="AQ591" s="422">
        <v>8120.82</v>
      </c>
      <c r="AR591" s="422">
        <v>8120.82</v>
      </c>
      <c r="AS591" s="422">
        <v>8932.9</v>
      </c>
      <c r="AT591" s="422">
        <v>8932.9</v>
      </c>
      <c r="AU591" s="422">
        <v>10557.06</v>
      </c>
      <c r="AV591" s="422">
        <v>25986.62</v>
      </c>
      <c r="AW591" s="422">
        <v>10843.49</v>
      </c>
      <c r="AX591" s="422">
        <v>3651.19</v>
      </c>
      <c r="AY591" s="422">
        <v>119253.24</v>
      </c>
      <c r="AZ591" s="422">
        <v>776070.58</v>
      </c>
      <c r="BA591" s="422">
        <v>6578.06</v>
      </c>
      <c r="BB591" s="422">
        <v>4619.16</v>
      </c>
      <c r="BC591" s="422">
        <v>4978.24</v>
      </c>
    </row>
    <row r="592" spans="1:55">
      <c r="A592" s="425"/>
      <c r="B592" s="425" t="s">
        <v>6599</v>
      </c>
      <c r="C592">
        <v>86.66</v>
      </c>
      <c r="D592" s="422">
        <v>1447197.83</v>
      </c>
      <c r="E592" s="422">
        <v>4447071.8899999997</v>
      </c>
      <c r="F592" s="423">
        <v>3.0728845758426799</v>
      </c>
      <c r="G592">
        <v>4</v>
      </c>
      <c r="H592" s="422">
        <v>96.96</v>
      </c>
      <c r="I592" s="422">
        <v>4302352.1100000003</v>
      </c>
      <c r="J592" s="422">
        <v>4302449.07</v>
      </c>
      <c r="K592" s="424">
        <v>1.0517700000000001</v>
      </c>
      <c r="L592" s="422">
        <v>330711.84999999998</v>
      </c>
      <c r="M592" s="422">
        <v>110226.25</v>
      </c>
      <c r="N592" s="422">
        <v>38330.480000000003</v>
      </c>
      <c r="O592" s="422">
        <v>12479.69</v>
      </c>
      <c r="P592" s="422">
        <v>11079.45</v>
      </c>
      <c r="Q592" s="422">
        <v>32128.37</v>
      </c>
      <c r="R592" s="422">
        <v>7444.14</v>
      </c>
      <c r="S592" s="422">
        <v>14570.94</v>
      </c>
      <c r="T592" s="422">
        <v>12386.92</v>
      </c>
      <c r="U592" s="422">
        <v>9488.0499999999993</v>
      </c>
      <c r="V592" s="422">
        <v>18159.919999999998</v>
      </c>
      <c r="W592" s="422">
        <v>15723.12</v>
      </c>
      <c r="X592" s="422">
        <v>17484.41</v>
      </c>
      <c r="Y592" s="422">
        <v>630213.59</v>
      </c>
      <c r="Z592" s="422">
        <v>7799.4</v>
      </c>
      <c r="AA592" s="422">
        <v>10832.5</v>
      </c>
      <c r="AB592" s="422">
        <v>29551.06</v>
      </c>
      <c r="AC592" s="422">
        <v>2946.44</v>
      </c>
      <c r="AD592" s="422">
        <v>24741.43</v>
      </c>
      <c r="AE592" s="422">
        <v>86226.7</v>
      </c>
      <c r="AF592" s="422">
        <v>137182.78</v>
      </c>
      <c r="AG592" s="422">
        <v>92899.520000000004</v>
      </c>
      <c r="AH592" s="422">
        <v>252335.66328000001</v>
      </c>
      <c r="AI592" s="422">
        <v>644515.49328000005</v>
      </c>
      <c r="AJ592" s="422">
        <v>93060.7</v>
      </c>
      <c r="AK592" s="422">
        <v>551454.79327999998</v>
      </c>
      <c r="AL592" s="422">
        <v>649333.24328000005</v>
      </c>
      <c r="AM592" s="422">
        <v>16241.64</v>
      </c>
      <c r="AN592" s="422">
        <v>16241.64</v>
      </c>
      <c r="AO592" s="422">
        <v>17053.72</v>
      </c>
      <c r="AP592" s="422">
        <v>17053.72</v>
      </c>
      <c r="AQ592" s="422">
        <v>4060.41</v>
      </c>
      <c r="AR592" s="422">
        <v>4060.41</v>
      </c>
      <c r="AS592" s="422">
        <v>4872.49</v>
      </c>
      <c r="AT592" s="422">
        <v>4872.49</v>
      </c>
      <c r="AU592" s="422">
        <v>5684.57</v>
      </c>
      <c r="AV592" s="422">
        <v>49537.01</v>
      </c>
      <c r="AW592" s="422">
        <v>20670.41</v>
      </c>
      <c r="AX592" s="422">
        <v>7302.39</v>
      </c>
      <c r="AY592" s="422">
        <v>167650.9</v>
      </c>
      <c r="AZ592" s="422">
        <v>1447197.83</v>
      </c>
      <c r="BA592" s="422">
        <v>126225.19</v>
      </c>
      <c r="BB592" s="422">
        <v>10570.86</v>
      </c>
      <c r="BC592" s="422">
        <v>85531.25</v>
      </c>
    </row>
    <row r="593" spans="1:55">
      <c r="A593" s="425" t="s">
        <v>3474</v>
      </c>
      <c r="B593" s="425" t="s">
        <v>6600</v>
      </c>
      <c r="C593">
        <v>566.97</v>
      </c>
      <c r="D593" s="422">
        <v>8865504.3800000008</v>
      </c>
      <c r="E593" s="422">
        <v>6282643.8899999997</v>
      </c>
      <c r="F593" s="423">
        <v>0.70866175467390602</v>
      </c>
      <c r="G593">
        <v>1</v>
      </c>
      <c r="H593" s="422">
        <v>201516.29</v>
      </c>
      <c r="I593" s="422">
        <v>2576305.39</v>
      </c>
      <c r="J593" s="422">
        <v>2777821.68</v>
      </c>
      <c r="K593" s="424">
        <v>1.0517700000000001</v>
      </c>
      <c r="L593" s="422">
        <v>2092860.08</v>
      </c>
      <c r="M593" s="422">
        <v>418572.01</v>
      </c>
      <c r="N593" s="422">
        <v>217829.86</v>
      </c>
      <c r="O593" s="422">
        <v>96214.6</v>
      </c>
      <c r="P593" s="422">
        <v>75513.119999999995</v>
      </c>
      <c r="Q593" s="422">
        <v>128420.31</v>
      </c>
      <c r="R593" s="422">
        <v>50078.78</v>
      </c>
      <c r="S593" s="422">
        <v>85053.67</v>
      </c>
      <c r="T593" s="422">
        <v>110597.55</v>
      </c>
      <c r="U593" s="422">
        <v>63705.54</v>
      </c>
      <c r="V593" s="422">
        <v>162142.17000000001</v>
      </c>
      <c r="W593" s="422">
        <v>140385</v>
      </c>
      <c r="X593" s="422">
        <v>102060.18</v>
      </c>
      <c r="Y593" s="422">
        <v>3743432.87</v>
      </c>
      <c r="Z593" s="422">
        <v>50562.9</v>
      </c>
      <c r="AA593" s="422">
        <v>70871.25</v>
      </c>
      <c r="AB593" s="422">
        <v>193336.77</v>
      </c>
      <c r="AC593" s="422">
        <v>19276.98</v>
      </c>
      <c r="AD593" s="422">
        <v>323739.87</v>
      </c>
      <c r="AE593" s="422">
        <v>108293.97</v>
      </c>
      <c r="AF593" s="422">
        <v>897513.51</v>
      </c>
      <c r="AG593" s="422">
        <v>607791.84</v>
      </c>
      <c r="AH593" s="422">
        <v>1581803.9862599999</v>
      </c>
      <c r="AI593" s="422">
        <v>3853191.07626</v>
      </c>
      <c r="AJ593" s="422">
        <v>608846.4</v>
      </c>
      <c r="AK593" s="422">
        <v>3244344.6762600001</v>
      </c>
      <c r="AL593" s="422">
        <v>3884711.0462600002</v>
      </c>
      <c r="AM593" s="422">
        <v>108819</v>
      </c>
      <c r="AN593" s="422">
        <v>108819</v>
      </c>
      <c r="AO593" s="422">
        <v>112879.41</v>
      </c>
      <c r="AP593" s="422">
        <v>112879.41</v>
      </c>
      <c r="AQ593" s="422">
        <v>52785.33</v>
      </c>
      <c r="AR593" s="422">
        <v>52785.33</v>
      </c>
      <c r="AS593" s="422">
        <v>54409.5</v>
      </c>
      <c r="AT593" s="422">
        <v>54409.5</v>
      </c>
      <c r="AU593" s="422">
        <v>65778.649999999994</v>
      </c>
      <c r="AV593" s="422">
        <v>326457.01</v>
      </c>
      <c r="AW593" s="422">
        <v>136221.42000000001</v>
      </c>
      <c r="AX593" s="422">
        <v>51116.77</v>
      </c>
      <c r="AY593" s="422">
        <v>1237360.33</v>
      </c>
      <c r="AZ593" s="422">
        <v>8865504.3800000008</v>
      </c>
      <c r="BA593" s="422">
        <v>287307.69</v>
      </c>
      <c r="BB593" s="422">
        <v>42993.25</v>
      </c>
      <c r="BC593" s="422">
        <v>309358.82</v>
      </c>
    </row>
    <row r="594" spans="1:55">
      <c r="A594" s="425" t="s">
        <v>1509</v>
      </c>
      <c r="B594" s="425" t="s">
        <v>6601</v>
      </c>
      <c r="C594">
        <v>1983.3</v>
      </c>
      <c r="D594" s="422">
        <v>34088400.07</v>
      </c>
      <c r="E594" s="422">
        <v>24883715.25</v>
      </c>
      <c r="F594" s="423">
        <v>0.729976038737567</v>
      </c>
      <c r="G594">
        <v>1</v>
      </c>
      <c r="H594" s="422">
        <v>574310.35</v>
      </c>
      <c r="I594" s="422">
        <v>15584667.84</v>
      </c>
      <c r="J594" s="422">
        <v>16158978.189999999</v>
      </c>
      <c r="K594" s="424">
        <v>1.0517700000000001</v>
      </c>
      <c r="L594" s="422">
        <v>7547843.3200000003</v>
      </c>
      <c r="M594" s="422">
        <v>1509568.65</v>
      </c>
      <c r="N594" s="422">
        <v>762019.67</v>
      </c>
      <c r="O594" s="422">
        <v>338675.4</v>
      </c>
      <c r="P594" s="422">
        <v>299800.37</v>
      </c>
      <c r="Q594" s="422">
        <v>460037.34</v>
      </c>
      <c r="R594" s="422">
        <v>177982.71</v>
      </c>
      <c r="S594" s="422">
        <v>298535</v>
      </c>
      <c r="T594" s="422">
        <v>389303.4</v>
      </c>
      <c r="U594" s="422">
        <v>223647.11</v>
      </c>
      <c r="V594" s="422">
        <v>570740.46</v>
      </c>
      <c r="W594" s="422">
        <v>494155.2</v>
      </c>
      <c r="X594" s="422">
        <v>358227.18</v>
      </c>
      <c r="Y594" s="422">
        <v>13430535.810000001</v>
      </c>
      <c r="Z594" s="422">
        <v>176562</v>
      </c>
      <c r="AA594" s="422">
        <v>247912.5</v>
      </c>
      <c r="AB594" s="422">
        <v>676305.3</v>
      </c>
      <c r="AC594" s="422">
        <v>67432.2</v>
      </c>
      <c r="AD594" s="422">
        <v>1132464.3</v>
      </c>
      <c r="AE594" s="422">
        <v>386891.08</v>
      </c>
      <c r="AF594" s="422">
        <v>3139563.9</v>
      </c>
      <c r="AG594" s="422">
        <v>2126097.6</v>
      </c>
      <c r="AH594" s="422">
        <v>6206342.2104000002</v>
      </c>
      <c r="AI594" s="422">
        <v>14159571.090399999</v>
      </c>
      <c r="AJ594" s="422">
        <v>2129786.5299999998</v>
      </c>
      <c r="AK594" s="422">
        <v>12029784.5604</v>
      </c>
      <c r="AL594" s="422">
        <v>14269830.1304</v>
      </c>
      <c r="AM594" s="422">
        <v>590383.71</v>
      </c>
      <c r="AN594" s="422">
        <v>590383.71</v>
      </c>
      <c r="AO594" s="422">
        <v>614746.17000000004</v>
      </c>
      <c r="AP594" s="422">
        <v>614746.17000000004</v>
      </c>
      <c r="AQ594" s="422">
        <v>408477.31</v>
      </c>
      <c r="AR594" s="422">
        <v>408477.31</v>
      </c>
      <c r="AS594" s="422">
        <v>425531.03</v>
      </c>
      <c r="AT594" s="422">
        <v>425531.03</v>
      </c>
      <c r="AU594" s="422">
        <v>510799.66</v>
      </c>
      <c r="AV594" s="422">
        <v>1141787.48</v>
      </c>
      <c r="AW594" s="422">
        <v>476436.11</v>
      </c>
      <c r="AX594" s="422">
        <v>180734.32</v>
      </c>
      <c r="AY594" s="422">
        <v>6388034.0099999998</v>
      </c>
      <c r="AZ594" s="422">
        <v>34088400.07</v>
      </c>
      <c r="BA594" s="422">
        <v>2624643.6</v>
      </c>
      <c r="BB594" s="422">
        <v>629220.92000000004</v>
      </c>
      <c r="BC594" s="422">
        <v>1252042.6200000001</v>
      </c>
    </row>
    <row r="595" spans="1:55">
      <c r="A595" s="425" t="s">
        <v>3500</v>
      </c>
      <c r="B595" s="425" t="s">
        <v>6602</v>
      </c>
      <c r="C595">
        <v>2114.25</v>
      </c>
      <c r="D595" s="422">
        <v>38953189.380000003</v>
      </c>
      <c r="E595" s="422">
        <v>36659551.759999998</v>
      </c>
      <c r="F595" s="423">
        <v>0.94111810466596502</v>
      </c>
      <c r="G595">
        <v>3</v>
      </c>
      <c r="H595" s="422">
        <v>50998.400000000001</v>
      </c>
      <c r="I595" s="422">
        <v>28943389.18</v>
      </c>
      <c r="J595" s="422">
        <v>28994387.579999998</v>
      </c>
      <c r="K595" s="424">
        <v>1.0517700000000001</v>
      </c>
      <c r="L595" s="422">
        <v>8623137.7400000002</v>
      </c>
      <c r="M595" s="422">
        <v>1724627.54</v>
      </c>
      <c r="N595" s="422">
        <v>812820.98</v>
      </c>
      <c r="O595" s="422">
        <v>360997.19</v>
      </c>
      <c r="P595" s="422">
        <v>359007.17</v>
      </c>
      <c r="Q595" s="422">
        <v>481169.79</v>
      </c>
      <c r="R595" s="422">
        <v>190164.04</v>
      </c>
      <c r="S595" s="422">
        <v>318188.84000000003</v>
      </c>
      <c r="T595" s="422">
        <v>414962.04</v>
      </c>
      <c r="U595" s="422">
        <v>238556.91</v>
      </c>
      <c r="V595" s="422">
        <v>608357.44999999995</v>
      </c>
      <c r="W595" s="422">
        <v>526724.52</v>
      </c>
      <c r="X595" s="422">
        <v>381810.81</v>
      </c>
      <c r="Y595" s="422">
        <v>15040525.02</v>
      </c>
      <c r="Z595" s="422">
        <v>188730</v>
      </c>
      <c r="AA595" s="422">
        <v>264281.25</v>
      </c>
      <c r="AB595" s="422">
        <v>720959.25</v>
      </c>
      <c r="AC595" s="422">
        <v>71884.5</v>
      </c>
      <c r="AD595" s="422">
        <v>603618.37</v>
      </c>
      <c r="AE595" s="422">
        <v>403641</v>
      </c>
      <c r="AF595" s="422">
        <v>3346857.75</v>
      </c>
      <c r="AG595" s="422">
        <v>2266476</v>
      </c>
      <c r="AH595" s="422">
        <v>7323318.8925000001</v>
      </c>
      <c r="AI595" s="422">
        <v>15189767.012499999</v>
      </c>
      <c r="AJ595" s="422">
        <v>2270408.5</v>
      </c>
      <c r="AK595" s="422">
        <v>12919358.512499999</v>
      </c>
      <c r="AL595" s="422">
        <v>15307306.0525</v>
      </c>
      <c r="AM595" s="422">
        <v>920901.14</v>
      </c>
      <c r="AN595" s="422">
        <v>920901.14</v>
      </c>
      <c r="AO595" s="422">
        <v>959069</v>
      </c>
      <c r="AP595" s="422">
        <v>959069</v>
      </c>
      <c r="AQ595" s="422">
        <v>548967.52</v>
      </c>
      <c r="AR595" s="422">
        <v>548967.52</v>
      </c>
      <c r="AS595" s="422">
        <v>571705.81999999995</v>
      </c>
      <c r="AT595" s="422">
        <v>571705.81999999995</v>
      </c>
      <c r="AU595" s="422">
        <v>686209.4</v>
      </c>
      <c r="AV595" s="422">
        <v>1217311.1100000001</v>
      </c>
      <c r="AW595" s="422">
        <v>507950.02</v>
      </c>
      <c r="AX595" s="422">
        <v>192600.72</v>
      </c>
      <c r="AY595" s="422">
        <v>8605358.2100000009</v>
      </c>
      <c r="AZ595" s="422">
        <v>38953189.380000003</v>
      </c>
      <c r="BA595" s="422">
        <v>5977922.3600000003</v>
      </c>
      <c r="BB595" s="422">
        <v>539643.99</v>
      </c>
      <c r="BC595" s="422">
        <v>1324996.1399999999</v>
      </c>
    </row>
    <row r="596" spans="1:55">
      <c r="A596" s="425" t="s">
        <v>2634</v>
      </c>
      <c r="B596" s="425" t="s">
        <v>6603</v>
      </c>
      <c r="C596">
        <v>1091.8800000000001</v>
      </c>
      <c r="D596" s="422">
        <v>15421002.210000001</v>
      </c>
      <c r="E596" s="422">
        <v>12548192.279999999</v>
      </c>
      <c r="F596" s="423">
        <v>0.813707961980767</v>
      </c>
      <c r="G596">
        <v>2</v>
      </c>
      <c r="H596" s="422">
        <v>55202.31</v>
      </c>
      <c r="I596" s="422">
        <v>4539295.55</v>
      </c>
      <c r="J596" s="422">
        <v>4594497.8600000003</v>
      </c>
      <c r="K596" s="424">
        <v>1.0517700000000001</v>
      </c>
      <c r="L596" s="422">
        <v>3732356.95</v>
      </c>
      <c r="M596" s="422">
        <v>746471.38</v>
      </c>
      <c r="N596" s="422">
        <v>419495.67</v>
      </c>
      <c r="O596" s="422">
        <v>186271.47</v>
      </c>
      <c r="P596" s="422">
        <v>125147.16</v>
      </c>
      <c r="Q596" s="422">
        <v>252776.7</v>
      </c>
      <c r="R596" s="422">
        <v>98127.35</v>
      </c>
      <c r="S596" s="422">
        <v>164007.88</v>
      </c>
      <c r="T596" s="422">
        <v>214116.87</v>
      </c>
      <c r="U596" s="422">
        <v>123005.91</v>
      </c>
      <c r="V596" s="422">
        <v>313907.25</v>
      </c>
      <c r="W596" s="422">
        <v>271785.36</v>
      </c>
      <c r="X596" s="422">
        <v>196801.31</v>
      </c>
      <c r="Y596" s="422">
        <v>6844271.2599999998</v>
      </c>
      <c r="Z596" s="422">
        <v>96927.3</v>
      </c>
      <c r="AA596" s="422">
        <v>136485</v>
      </c>
      <c r="AB596" s="422">
        <v>372331.08</v>
      </c>
      <c r="AC596" s="422">
        <v>37123.919999999998</v>
      </c>
      <c r="AD596" s="422">
        <v>623463.48</v>
      </c>
      <c r="AE596" s="422">
        <v>212677.77</v>
      </c>
      <c r="AF596" s="422">
        <v>1728446.04</v>
      </c>
      <c r="AG596" s="422">
        <v>1170495.3600000001</v>
      </c>
      <c r="AH596" s="422">
        <v>2683244.4920399999</v>
      </c>
      <c r="AI596" s="422">
        <v>7061194.4420400001</v>
      </c>
      <c r="AJ596" s="422">
        <v>1172526.25</v>
      </c>
      <c r="AK596" s="422">
        <v>5888668.1920400001</v>
      </c>
      <c r="AL596" s="422">
        <v>7121896.1220399998</v>
      </c>
      <c r="AM596" s="422">
        <v>54409.5</v>
      </c>
      <c r="AN596" s="422">
        <v>54409.5</v>
      </c>
      <c r="AO596" s="422">
        <v>56845.74</v>
      </c>
      <c r="AP596" s="422">
        <v>56845.74</v>
      </c>
      <c r="AQ596" s="422">
        <v>45476.59</v>
      </c>
      <c r="AR596" s="422">
        <v>45476.59</v>
      </c>
      <c r="AS596" s="422">
        <v>47100.76</v>
      </c>
      <c r="AT596" s="422">
        <v>47100.76</v>
      </c>
      <c r="AU596" s="422">
        <v>56845.74</v>
      </c>
      <c r="AV596" s="422">
        <v>628551.56999999995</v>
      </c>
      <c r="AW596" s="422">
        <v>262277.06</v>
      </c>
      <c r="AX596" s="422">
        <v>99495.15</v>
      </c>
      <c r="AY596" s="422">
        <v>1454834.7</v>
      </c>
      <c r="AZ596" s="422">
        <v>15421002.210000001</v>
      </c>
      <c r="BA596" s="422">
        <v>45964.84</v>
      </c>
      <c r="BB596" s="422">
        <v>23798.799999999999</v>
      </c>
      <c r="BC596" s="422">
        <v>553080.98</v>
      </c>
    </row>
    <row r="597" spans="1:55">
      <c r="A597" s="425" t="s">
        <v>2028</v>
      </c>
      <c r="B597" s="425" t="s">
        <v>6604</v>
      </c>
      <c r="C597">
        <v>285.20999999999998</v>
      </c>
      <c r="D597" s="422">
        <v>4018775.66</v>
      </c>
      <c r="E597" s="422">
        <v>4540218.8</v>
      </c>
      <c r="F597" s="423">
        <v>1.12975174135498</v>
      </c>
      <c r="G597">
        <v>4</v>
      </c>
      <c r="H597" s="422">
        <v>269.27</v>
      </c>
      <c r="I597" s="422">
        <v>219692.77</v>
      </c>
      <c r="J597" s="422">
        <v>219962.04</v>
      </c>
      <c r="K597" s="424">
        <v>1.0517700000000001</v>
      </c>
      <c r="L597" s="422">
        <v>998322.74</v>
      </c>
      <c r="M597" s="422">
        <v>199664.54</v>
      </c>
      <c r="N597" s="422">
        <v>109299.79</v>
      </c>
      <c r="O597" s="422">
        <v>47722.44</v>
      </c>
      <c r="P597" s="422">
        <v>33644.57</v>
      </c>
      <c r="Q597" s="422">
        <v>65835.73</v>
      </c>
      <c r="R597" s="422">
        <v>25039.39</v>
      </c>
      <c r="S597" s="422">
        <v>42696.26</v>
      </c>
      <c r="T597" s="422">
        <v>54856.38</v>
      </c>
      <c r="U597" s="422">
        <v>31852.77</v>
      </c>
      <c r="V597" s="422">
        <v>80422.52</v>
      </c>
      <c r="W597" s="422">
        <v>69630.960000000006</v>
      </c>
      <c r="X597" s="422">
        <v>51233.39</v>
      </c>
      <c r="Y597" s="422">
        <v>1810221.48</v>
      </c>
      <c r="Z597" s="422">
        <v>25421.4</v>
      </c>
      <c r="AA597" s="422">
        <v>35651.25</v>
      </c>
      <c r="AB597" s="422">
        <v>97256.61</v>
      </c>
      <c r="AC597" s="422">
        <v>9697.14</v>
      </c>
      <c r="AD597" s="422">
        <v>81427.45</v>
      </c>
      <c r="AE597" s="422">
        <v>56387.74</v>
      </c>
      <c r="AF597" s="422">
        <v>451487.43</v>
      </c>
      <c r="AG597" s="422">
        <v>305745.12</v>
      </c>
      <c r="AH597" s="422">
        <v>716467.86618000001</v>
      </c>
      <c r="AI597" s="422">
        <v>1779542.00618</v>
      </c>
      <c r="AJ597" s="422">
        <v>306275.61</v>
      </c>
      <c r="AK597" s="422">
        <v>1473266.3961799999</v>
      </c>
      <c r="AL597" s="422">
        <v>1795397.8861799999</v>
      </c>
      <c r="AM597" s="422">
        <v>27610.79</v>
      </c>
      <c r="AN597" s="422">
        <v>27610.79</v>
      </c>
      <c r="AO597" s="422">
        <v>28422.87</v>
      </c>
      <c r="AP597" s="422">
        <v>28422.87</v>
      </c>
      <c r="AQ597" s="422">
        <v>8120.82</v>
      </c>
      <c r="AR597" s="422">
        <v>8120.82</v>
      </c>
      <c r="AS597" s="422">
        <v>8120.82</v>
      </c>
      <c r="AT597" s="422">
        <v>8120.82</v>
      </c>
      <c r="AU597" s="422">
        <v>10557.06</v>
      </c>
      <c r="AV597" s="422">
        <v>164040.59</v>
      </c>
      <c r="AW597" s="422">
        <v>68449.570000000007</v>
      </c>
      <c r="AX597" s="422">
        <v>25558.38</v>
      </c>
      <c r="AY597" s="422">
        <v>413156.2</v>
      </c>
      <c r="AZ597" s="422">
        <v>4018775.66</v>
      </c>
      <c r="BA597" s="422">
        <v>21134.31</v>
      </c>
      <c r="BB597" s="422">
        <v>18.850000000000001</v>
      </c>
      <c r="BC597" s="422">
        <v>95419.22</v>
      </c>
    </row>
    <row r="598" spans="1:55">
      <c r="A598" s="425" t="s">
        <v>1445</v>
      </c>
      <c r="B598" s="425" t="s">
        <v>6605</v>
      </c>
      <c r="C598">
        <v>2547.04</v>
      </c>
      <c r="D598" s="422">
        <v>37589605.549999997</v>
      </c>
      <c r="E598" s="422">
        <v>30356556.539999999</v>
      </c>
      <c r="F598" s="423">
        <v>0.80757848069517701</v>
      </c>
      <c r="G598">
        <v>2</v>
      </c>
      <c r="H598" s="422">
        <v>130748.28</v>
      </c>
      <c r="I598" s="422">
        <v>6762866.1399999997</v>
      </c>
      <c r="J598" s="422">
        <v>6893614.4199999999</v>
      </c>
      <c r="K598" s="424">
        <v>1.0517700000000001</v>
      </c>
      <c r="L598" s="422">
        <v>9040324.2699999996</v>
      </c>
      <c r="M598" s="422">
        <v>1808064.85</v>
      </c>
      <c r="N598" s="422">
        <v>979849.53</v>
      </c>
      <c r="O598" s="422">
        <v>434890.01</v>
      </c>
      <c r="P598" s="422">
        <v>311701.38</v>
      </c>
      <c r="Q598" s="422">
        <v>590083.23</v>
      </c>
      <c r="R598" s="422">
        <v>229414.98</v>
      </c>
      <c r="S598" s="422">
        <v>383249.82</v>
      </c>
      <c r="T598" s="422">
        <v>499900.96</v>
      </c>
      <c r="U598" s="422">
        <v>287352.65000000002</v>
      </c>
      <c r="V598" s="422">
        <v>732882.64</v>
      </c>
      <c r="W598" s="422">
        <v>634540.19999999995</v>
      </c>
      <c r="X598" s="422">
        <v>459880.75</v>
      </c>
      <c r="Y598" s="422">
        <v>16392135.27</v>
      </c>
      <c r="Z598" s="422">
        <v>226879.2</v>
      </c>
      <c r="AA598" s="422">
        <v>318380</v>
      </c>
      <c r="AB598" s="422">
        <v>868540.64</v>
      </c>
      <c r="AC598" s="422">
        <v>86599.360000000001</v>
      </c>
      <c r="AD598" s="422">
        <v>1454359.84</v>
      </c>
      <c r="AE598" s="422">
        <v>495725.2</v>
      </c>
      <c r="AF598" s="422">
        <v>4031964.32</v>
      </c>
      <c r="AG598" s="422">
        <v>2730426.88</v>
      </c>
      <c r="AH598" s="422">
        <v>6613593.9763200004</v>
      </c>
      <c r="AI598" s="422">
        <v>16826469.41632</v>
      </c>
      <c r="AJ598" s="422">
        <v>2735164.37</v>
      </c>
      <c r="AK598" s="422">
        <v>14091305.046320001</v>
      </c>
      <c r="AL598" s="422">
        <v>16968068.866319999</v>
      </c>
      <c r="AM598" s="422">
        <v>306154.96000000002</v>
      </c>
      <c r="AN598" s="422">
        <v>306154.96000000002</v>
      </c>
      <c r="AO598" s="422">
        <v>319148.27</v>
      </c>
      <c r="AP598" s="422">
        <v>319148.27</v>
      </c>
      <c r="AQ598" s="422">
        <v>125060.64</v>
      </c>
      <c r="AR598" s="422">
        <v>125060.64</v>
      </c>
      <c r="AS598" s="422">
        <v>130745.22</v>
      </c>
      <c r="AT598" s="422">
        <v>130745.22</v>
      </c>
      <c r="AU598" s="422">
        <v>156731.85</v>
      </c>
      <c r="AV598" s="422">
        <v>1466620.33</v>
      </c>
      <c r="AW598" s="422">
        <v>611979.81999999995</v>
      </c>
      <c r="AX598" s="422">
        <v>231851.1</v>
      </c>
      <c r="AY598" s="422">
        <v>4229401.28</v>
      </c>
      <c r="AZ598" s="422">
        <v>37589605.549999997</v>
      </c>
      <c r="BA598" s="422">
        <v>434355.22</v>
      </c>
      <c r="BB598" s="422">
        <v>18822.45</v>
      </c>
      <c r="BC598" s="422">
        <v>1151869.23</v>
      </c>
    </row>
    <row r="599" spans="1:55">
      <c r="A599" s="425" t="s">
        <v>2196</v>
      </c>
      <c r="B599" s="425" t="s">
        <v>6606</v>
      </c>
      <c r="C599">
        <v>171.25</v>
      </c>
      <c r="D599" s="422">
        <v>2511591.2999999998</v>
      </c>
      <c r="E599" s="422">
        <v>3908070.02</v>
      </c>
      <c r="F599" s="423">
        <v>1.55601352019335</v>
      </c>
      <c r="G599">
        <v>4</v>
      </c>
      <c r="H599" s="422">
        <v>168.28</v>
      </c>
      <c r="I599" s="422">
        <v>152250.63</v>
      </c>
      <c r="J599" s="422">
        <v>152418.91</v>
      </c>
      <c r="K599" s="424">
        <v>1.0517700000000001</v>
      </c>
      <c r="L599" s="422">
        <v>615773.47</v>
      </c>
      <c r="M599" s="422">
        <v>123154.69</v>
      </c>
      <c r="N599" s="422">
        <v>64656.21</v>
      </c>
      <c r="O599" s="422">
        <v>28479.52</v>
      </c>
      <c r="P599" s="422">
        <v>21443.59</v>
      </c>
      <c r="Q599" s="422">
        <v>39013.760000000002</v>
      </c>
      <c r="R599" s="422">
        <v>14888.28</v>
      </c>
      <c r="S599" s="422">
        <v>25414.44</v>
      </c>
      <c r="T599" s="422">
        <v>32736.87</v>
      </c>
      <c r="U599" s="422">
        <v>18976.11</v>
      </c>
      <c r="V599" s="422">
        <v>47994.080000000002</v>
      </c>
      <c r="W599" s="422">
        <v>41553.96</v>
      </c>
      <c r="X599" s="422">
        <v>30496.07</v>
      </c>
      <c r="Y599" s="422">
        <v>1104581.05</v>
      </c>
      <c r="Z599" s="422">
        <v>15210</v>
      </c>
      <c r="AA599" s="422">
        <v>21406.25</v>
      </c>
      <c r="AB599" s="422">
        <v>58396.25</v>
      </c>
      <c r="AC599" s="422">
        <v>5822.5</v>
      </c>
      <c r="AD599" s="422">
        <v>48891.87</v>
      </c>
      <c r="AE599" s="422">
        <v>32785</v>
      </c>
      <c r="AF599" s="422">
        <v>271088.75</v>
      </c>
      <c r="AG599" s="422">
        <v>183580</v>
      </c>
      <c r="AH599" s="422">
        <v>452044.12349999999</v>
      </c>
      <c r="AI599" s="422">
        <v>1089224.7435000001</v>
      </c>
      <c r="AJ599" s="422">
        <v>183898.52</v>
      </c>
      <c r="AK599" s="422">
        <v>905326.22349999996</v>
      </c>
      <c r="AL599" s="422">
        <v>1098745.1635</v>
      </c>
      <c r="AM599" s="422">
        <v>23550.38</v>
      </c>
      <c r="AN599" s="422">
        <v>23550.38</v>
      </c>
      <c r="AO599" s="422">
        <v>24362.46</v>
      </c>
      <c r="AP599" s="422">
        <v>24362.46</v>
      </c>
      <c r="AQ599" s="422">
        <v>10557.06</v>
      </c>
      <c r="AR599" s="422">
        <v>10557.06</v>
      </c>
      <c r="AS599" s="422">
        <v>11369.14</v>
      </c>
      <c r="AT599" s="422">
        <v>11369.14</v>
      </c>
      <c r="AU599" s="422">
        <v>13805.39</v>
      </c>
      <c r="AV599" s="422">
        <v>98261.93</v>
      </c>
      <c r="AW599" s="422">
        <v>41001.97</v>
      </c>
      <c r="AX599" s="422">
        <v>15517.59</v>
      </c>
      <c r="AY599" s="422">
        <v>308264.96000000002</v>
      </c>
      <c r="AZ599" s="422">
        <v>2511591.2999999998</v>
      </c>
      <c r="BA599" s="422">
        <v>27228.37</v>
      </c>
      <c r="BB599" s="422">
        <v>13.17</v>
      </c>
      <c r="BC599" s="422">
        <v>67134.960000000006</v>
      </c>
    </row>
    <row r="600" spans="1:55">
      <c r="A600" s="425" t="s">
        <v>2142</v>
      </c>
      <c r="B600" s="425" t="s">
        <v>6607</v>
      </c>
      <c r="C600">
        <v>746</v>
      </c>
      <c r="D600" s="422">
        <v>12354318.189999999</v>
      </c>
      <c r="E600" s="422">
        <v>8546988.4199999999</v>
      </c>
      <c r="F600" s="423">
        <v>0.691821943433367</v>
      </c>
      <c r="G600">
        <v>1</v>
      </c>
      <c r="H600" s="422">
        <v>345694.75</v>
      </c>
      <c r="I600" s="422">
        <v>3970953.5</v>
      </c>
      <c r="J600" s="422">
        <v>4316648.25</v>
      </c>
      <c r="K600" s="424">
        <v>1.0517700000000001</v>
      </c>
      <c r="L600" s="422">
        <v>2815624.19</v>
      </c>
      <c r="M600" s="422">
        <v>563124.82999999996</v>
      </c>
      <c r="N600" s="422">
        <v>287104.38</v>
      </c>
      <c r="O600" s="422">
        <v>127003.27</v>
      </c>
      <c r="P600" s="422">
        <v>107524.01</v>
      </c>
      <c r="Q600" s="422">
        <v>168246.87</v>
      </c>
      <c r="R600" s="422">
        <v>66997.289999999994</v>
      </c>
      <c r="S600" s="422">
        <v>111823.55</v>
      </c>
      <c r="T600" s="422">
        <v>145988.76999999999</v>
      </c>
      <c r="U600" s="422">
        <v>84037.09</v>
      </c>
      <c r="V600" s="422">
        <v>214027.67</v>
      </c>
      <c r="W600" s="422">
        <v>185308.2</v>
      </c>
      <c r="X600" s="422">
        <v>134182.71</v>
      </c>
      <c r="Y600" s="422">
        <v>5010992.83</v>
      </c>
      <c r="Z600" s="422">
        <v>66375</v>
      </c>
      <c r="AA600" s="422">
        <v>93250</v>
      </c>
      <c r="AB600" s="422">
        <v>254386</v>
      </c>
      <c r="AC600" s="422">
        <v>25364</v>
      </c>
      <c r="AD600" s="422">
        <v>425966</v>
      </c>
      <c r="AE600" s="422">
        <v>140921.5</v>
      </c>
      <c r="AF600" s="422">
        <v>1180918</v>
      </c>
      <c r="AG600" s="422">
        <v>799712</v>
      </c>
      <c r="AH600" s="422">
        <v>2232850.5389999999</v>
      </c>
      <c r="AI600" s="422">
        <v>5219743.0389999999</v>
      </c>
      <c r="AJ600" s="422">
        <v>801099.56</v>
      </c>
      <c r="AK600" s="422">
        <v>4418643.4790000003</v>
      </c>
      <c r="AL600" s="422">
        <v>5261215.9589999998</v>
      </c>
      <c r="AM600" s="422">
        <v>189215.13</v>
      </c>
      <c r="AN600" s="422">
        <v>189215.13</v>
      </c>
      <c r="AO600" s="422">
        <v>197335.95</v>
      </c>
      <c r="AP600" s="422">
        <v>197335.95</v>
      </c>
      <c r="AQ600" s="422">
        <v>118563.99</v>
      </c>
      <c r="AR600" s="422">
        <v>118563.99</v>
      </c>
      <c r="AS600" s="422">
        <v>123436.48</v>
      </c>
      <c r="AT600" s="422">
        <v>123436.48</v>
      </c>
      <c r="AU600" s="422">
        <v>148611.03</v>
      </c>
      <c r="AV600" s="422">
        <v>429591.44</v>
      </c>
      <c r="AW600" s="422">
        <v>179256.54</v>
      </c>
      <c r="AX600" s="422">
        <v>67547.17</v>
      </c>
      <c r="AY600" s="422">
        <v>2082109.28</v>
      </c>
      <c r="AZ600" s="422">
        <v>12354318.189999999</v>
      </c>
      <c r="BA600" s="422">
        <v>886871.86</v>
      </c>
      <c r="BB600" s="422">
        <v>115913.01</v>
      </c>
      <c r="BC600" s="422">
        <v>463525.59</v>
      </c>
    </row>
    <row r="601" spans="1:55">
      <c r="A601" s="425" t="s">
        <v>1562</v>
      </c>
      <c r="B601" s="425" t="s">
        <v>6608</v>
      </c>
      <c r="C601">
        <v>1645.71</v>
      </c>
      <c r="D601" s="422">
        <v>25142421.989999998</v>
      </c>
      <c r="E601" s="422">
        <v>18731650.949999999</v>
      </c>
      <c r="F601" s="423">
        <v>0.74502173885436396</v>
      </c>
      <c r="G601">
        <v>1</v>
      </c>
      <c r="H601" s="422">
        <v>258434.86</v>
      </c>
      <c r="I601" s="422">
        <v>8594416.8200000003</v>
      </c>
      <c r="J601" s="422">
        <v>8852851.6799999997</v>
      </c>
      <c r="K601" s="424">
        <v>1.0517700000000001</v>
      </c>
      <c r="L601" s="422">
        <v>5896030.9800000004</v>
      </c>
      <c r="M601" s="422">
        <v>1179206.19</v>
      </c>
      <c r="N601" s="422">
        <v>631937.52</v>
      </c>
      <c r="O601" s="422">
        <v>280176.92</v>
      </c>
      <c r="P601" s="422">
        <v>211510.29</v>
      </c>
      <c r="Q601" s="422">
        <v>380384.23</v>
      </c>
      <c r="R601" s="422">
        <v>147529.4</v>
      </c>
      <c r="S601" s="422">
        <v>247367.25</v>
      </c>
      <c r="T601" s="422">
        <v>322060.09000000003</v>
      </c>
      <c r="U601" s="422">
        <v>185356.01</v>
      </c>
      <c r="V601" s="422">
        <v>472158.02</v>
      </c>
      <c r="W601" s="422">
        <v>408801.12</v>
      </c>
      <c r="X601" s="422">
        <v>296828.42</v>
      </c>
      <c r="Y601" s="422">
        <v>10659346.439999999</v>
      </c>
      <c r="Z601" s="422">
        <v>146547</v>
      </c>
      <c r="AA601" s="422">
        <v>205713.75</v>
      </c>
      <c r="AB601" s="422">
        <v>561187.11</v>
      </c>
      <c r="AC601" s="422">
        <v>55954.14</v>
      </c>
      <c r="AD601" s="422">
        <v>939700.41</v>
      </c>
      <c r="AE601" s="422">
        <v>320198.06</v>
      </c>
      <c r="AF601" s="422">
        <v>2605158.9300000002</v>
      </c>
      <c r="AG601" s="422">
        <v>1764201.12</v>
      </c>
      <c r="AH601" s="422">
        <v>4460710.0291799996</v>
      </c>
      <c r="AI601" s="422">
        <v>11059370.549179999</v>
      </c>
      <c r="AJ601" s="422">
        <v>1767262.14</v>
      </c>
      <c r="AK601" s="422">
        <v>9292108.4091800004</v>
      </c>
      <c r="AL601" s="422">
        <v>11150861.709179999</v>
      </c>
      <c r="AM601" s="422">
        <v>237940.06</v>
      </c>
      <c r="AN601" s="422">
        <v>237940.06</v>
      </c>
      <c r="AO601" s="422">
        <v>247685.05</v>
      </c>
      <c r="AP601" s="422">
        <v>247685.05</v>
      </c>
      <c r="AQ601" s="422">
        <v>162416.42000000001</v>
      </c>
      <c r="AR601" s="422">
        <v>162416.42000000001</v>
      </c>
      <c r="AS601" s="422">
        <v>169725.16</v>
      </c>
      <c r="AT601" s="422">
        <v>169725.16</v>
      </c>
      <c r="AU601" s="422">
        <v>203832.61</v>
      </c>
      <c r="AV601" s="422">
        <v>947699.85</v>
      </c>
      <c r="AW601" s="422">
        <v>395448.75</v>
      </c>
      <c r="AX601" s="422">
        <v>149699.13</v>
      </c>
      <c r="AY601" s="422">
        <v>3332213.72</v>
      </c>
      <c r="AZ601" s="422">
        <v>25142421.989999998</v>
      </c>
      <c r="BA601" s="422">
        <v>595764.98</v>
      </c>
      <c r="BB601" s="422">
        <v>198523.74</v>
      </c>
      <c r="BC601" s="422">
        <v>885768.79</v>
      </c>
    </row>
    <row r="602" spans="1:55">
      <c r="A602" s="425" t="s">
        <v>2438</v>
      </c>
      <c r="B602" s="425" t="s">
        <v>6609</v>
      </c>
      <c r="C602">
        <v>2324.38</v>
      </c>
      <c r="D602" s="422">
        <v>35556171.119999997</v>
      </c>
      <c r="E602" s="422">
        <v>26221951.260000002</v>
      </c>
      <c r="F602" s="423">
        <v>0.73747961138735796</v>
      </c>
      <c r="G602">
        <v>1</v>
      </c>
      <c r="H602" s="422">
        <v>440422.5</v>
      </c>
      <c r="I602" s="422">
        <v>10290504.26</v>
      </c>
      <c r="J602" s="422">
        <v>10730926.76</v>
      </c>
      <c r="K602" s="424">
        <v>1.0517700000000001</v>
      </c>
      <c r="L602" s="422">
        <v>8282922.9000000004</v>
      </c>
      <c r="M602" s="422">
        <v>1656584.57</v>
      </c>
      <c r="N602" s="422">
        <v>893641.25</v>
      </c>
      <c r="O602" s="422">
        <v>397173.88</v>
      </c>
      <c r="P602" s="422">
        <v>298925.18</v>
      </c>
      <c r="Q602" s="422">
        <v>538064.87</v>
      </c>
      <c r="R602" s="422">
        <v>209112.77</v>
      </c>
      <c r="S602" s="422">
        <v>349702.75</v>
      </c>
      <c r="T602" s="422">
        <v>456546.72</v>
      </c>
      <c r="U602" s="422">
        <v>262277.06</v>
      </c>
      <c r="V602" s="422">
        <v>669322.91</v>
      </c>
      <c r="W602" s="422">
        <v>579509.28</v>
      </c>
      <c r="X602" s="422">
        <v>419625.93</v>
      </c>
      <c r="Y602" s="422">
        <v>15013410.07</v>
      </c>
      <c r="Z602" s="422">
        <v>205947</v>
      </c>
      <c r="AA602" s="422">
        <v>290547.5</v>
      </c>
      <c r="AB602" s="422">
        <v>792613.58</v>
      </c>
      <c r="AC602" s="422">
        <v>79028.92</v>
      </c>
      <c r="AD602" s="422">
        <v>1327220.98</v>
      </c>
      <c r="AE602" s="422">
        <v>450001.58</v>
      </c>
      <c r="AF602" s="422">
        <v>3679493.54</v>
      </c>
      <c r="AG602" s="422">
        <v>2491735.36</v>
      </c>
      <c r="AH602" s="422">
        <v>6310995.8480399996</v>
      </c>
      <c r="AI602" s="422">
        <v>15627584.30804</v>
      </c>
      <c r="AJ602" s="422">
        <v>2496058.7000000002</v>
      </c>
      <c r="AK602" s="422">
        <v>13131525.608039999</v>
      </c>
      <c r="AL602" s="422">
        <v>15756805.25804</v>
      </c>
      <c r="AM602" s="422">
        <v>337826.16</v>
      </c>
      <c r="AN602" s="422">
        <v>337826.16</v>
      </c>
      <c r="AO602" s="422">
        <v>351631.56</v>
      </c>
      <c r="AP602" s="422">
        <v>351631.56</v>
      </c>
      <c r="AQ602" s="422">
        <v>243624.64</v>
      </c>
      <c r="AR602" s="422">
        <v>243624.64</v>
      </c>
      <c r="AS602" s="422">
        <v>253369.62</v>
      </c>
      <c r="AT602" s="422">
        <v>253369.62</v>
      </c>
      <c r="AU602" s="422">
        <v>304530.8</v>
      </c>
      <c r="AV602" s="422">
        <v>1338311.3500000001</v>
      </c>
      <c r="AW602" s="422">
        <v>558440.05000000005</v>
      </c>
      <c r="AX602" s="422">
        <v>211769.51</v>
      </c>
      <c r="AY602" s="422">
        <v>4785955.67</v>
      </c>
      <c r="AZ602" s="422">
        <v>35556171.119999997</v>
      </c>
      <c r="BA602" s="422">
        <v>682186.68</v>
      </c>
      <c r="BB602" s="422">
        <v>249517</v>
      </c>
      <c r="BC602" s="422">
        <v>1216116.6499999999</v>
      </c>
    </row>
    <row r="603" spans="1:55">
      <c r="A603" s="425" t="s">
        <v>2198</v>
      </c>
      <c r="B603" s="425" t="s">
        <v>6610</v>
      </c>
      <c r="C603">
        <v>3528.04</v>
      </c>
      <c r="D603" s="422">
        <v>54365396.810000002</v>
      </c>
      <c r="E603" s="422">
        <v>38924814.82</v>
      </c>
      <c r="F603" s="423">
        <v>0.71598511376707497</v>
      </c>
      <c r="G603">
        <v>1</v>
      </c>
      <c r="H603" s="422">
        <v>1147529.82</v>
      </c>
      <c r="I603" s="422">
        <v>20350034.309999999</v>
      </c>
      <c r="J603" s="422">
        <v>21497564.129999999</v>
      </c>
      <c r="K603" s="424">
        <v>1.0517700000000001</v>
      </c>
      <c r="L603" s="422">
        <v>12600264.65</v>
      </c>
      <c r="M603" s="422">
        <v>2520052.9300000002</v>
      </c>
      <c r="N603" s="422">
        <v>1357010.78</v>
      </c>
      <c r="O603" s="422">
        <v>602688.28</v>
      </c>
      <c r="P603" s="422">
        <v>458698.84</v>
      </c>
      <c r="Q603" s="422">
        <v>811974.03</v>
      </c>
      <c r="R603" s="422">
        <v>318067.96999999997</v>
      </c>
      <c r="S603" s="422">
        <v>530992.44999999995</v>
      </c>
      <c r="T603" s="422">
        <v>692783.11</v>
      </c>
      <c r="U603" s="422">
        <v>398159.62</v>
      </c>
      <c r="V603" s="422">
        <v>1015658.6</v>
      </c>
      <c r="W603" s="422">
        <v>879371.64</v>
      </c>
      <c r="X603" s="422">
        <v>637164.56999999995</v>
      </c>
      <c r="Y603" s="422">
        <v>22822887.469999999</v>
      </c>
      <c r="Z603" s="422">
        <v>313031.7</v>
      </c>
      <c r="AA603" s="422">
        <v>441005</v>
      </c>
      <c r="AB603" s="422">
        <v>1203061.6399999999</v>
      </c>
      <c r="AC603" s="422">
        <v>119953.36</v>
      </c>
      <c r="AD603" s="422">
        <v>2014510.84</v>
      </c>
      <c r="AE603" s="422">
        <v>679622.93</v>
      </c>
      <c r="AF603" s="422">
        <v>5584887.3200000003</v>
      </c>
      <c r="AG603" s="422">
        <v>3782058.88</v>
      </c>
      <c r="AH603" s="422">
        <v>9666700.8433200009</v>
      </c>
      <c r="AI603" s="422">
        <v>23804832.513319999</v>
      </c>
      <c r="AJ603" s="422">
        <v>3788621.03</v>
      </c>
      <c r="AK603" s="422">
        <v>20016211.483320002</v>
      </c>
      <c r="AL603" s="422">
        <v>24000969.423319999</v>
      </c>
      <c r="AM603" s="422">
        <v>490497.6</v>
      </c>
      <c r="AN603" s="422">
        <v>490497.6</v>
      </c>
      <c r="AO603" s="422">
        <v>510799.66</v>
      </c>
      <c r="AP603" s="422">
        <v>510799.66</v>
      </c>
      <c r="AQ603" s="422">
        <v>438524.35</v>
      </c>
      <c r="AR603" s="422">
        <v>438524.35</v>
      </c>
      <c r="AS603" s="422">
        <v>456390.15</v>
      </c>
      <c r="AT603" s="422">
        <v>456390.15</v>
      </c>
      <c r="AU603" s="422">
        <v>548155.43999999994</v>
      </c>
      <c r="AV603" s="422">
        <v>2031829.5</v>
      </c>
      <c r="AW603" s="422">
        <v>847825.86</v>
      </c>
      <c r="AX603" s="422">
        <v>321305.46000000002</v>
      </c>
      <c r="AY603" s="422">
        <v>7541539.7800000003</v>
      </c>
      <c r="AZ603" s="422">
        <v>54365396.810000002</v>
      </c>
      <c r="BA603" s="422">
        <v>1394704.16</v>
      </c>
      <c r="BB603" s="422">
        <v>750602.59</v>
      </c>
      <c r="BC603" s="422">
        <v>2284177.5699999998</v>
      </c>
    </row>
    <row r="604" spans="1:55">
      <c r="A604" s="425" t="s">
        <v>3484</v>
      </c>
      <c r="B604" s="425" t="s">
        <v>6611</v>
      </c>
      <c r="C604">
        <v>4886.1400000000003</v>
      </c>
      <c r="D604" s="422">
        <v>76921093.349999994</v>
      </c>
      <c r="E604" s="422">
        <v>77107085.230000004</v>
      </c>
      <c r="F604" s="423">
        <v>1.00241795679052</v>
      </c>
      <c r="G604">
        <v>4</v>
      </c>
      <c r="H604" s="422">
        <v>5154.0200000000004</v>
      </c>
      <c r="I604" s="422">
        <v>11022492.609999999</v>
      </c>
      <c r="J604" s="422">
        <v>11027646.630000001</v>
      </c>
      <c r="K604" s="424">
        <v>1.0517700000000001</v>
      </c>
      <c r="L604" s="422">
        <v>17654225.420000002</v>
      </c>
      <c r="M604" s="422">
        <v>3530845.07</v>
      </c>
      <c r="N604" s="422">
        <v>1879648.52</v>
      </c>
      <c r="O604" s="422">
        <v>835142.77</v>
      </c>
      <c r="P604" s="422">
        <v>670705.04</v>
      </c>
      <c r="Q604" s="422">
        <v>1129773.68</v>
      </c>
      <c r="R604" s="422">
        <v>440557.98</v>
      </c>
      <c r="S604" s="422">
        <v>735663.45</v>
      </c>
      <c r="T604" s="422">
        <v>959986.81</v>
      </c>
      <c r="U604" s="422">
        <v>551662.87</v>
      </c>
      <c r="V604" s="422">
        <v>1407394.1</v>
      </c>
      <c r="W604" s="422">
        <v>1218541.8</v>
      </c>
      <c r="X604" s="422">
        <v>882759.6</v>
      </c>
      <c r="Y604" s="422">
        <v>31896907.109999999</v>
      </c>
      <c r="Z604" s="422">
        <v>434457.9</v>
      </c>
      <c r="AA604" s="422">
        <v>610767.5</v>
      </c>
      <c r="AB604" s="422">
        <v>1666173.74</v>
      </c>
      <c r="AC604" s="422">
        <v>166128.76</v>
      </c>
      <c r="AD604" s="422">
        <v>1394992.96</v>
      </c>
      <c r="AE604" s="422">
        <v>947638.51</v>
      </c>
      <c r="AF604" s="422">
        <v>7734759.6200000001</v>
      </c>
      <c r="AG604" s="422">
        <v>5237942.08</v>
      </c>
      <c r="AH604" s="422">
        <v>14049259.31412</v>
      </c>
      <c r="AI604" s="422">
        <v>32242120.384119999</v>
      </c>
      <c r="AJ604" s="422">
        <v>5247030.3</v>
      </c>
      <c r="AK604" s="422">
        <v>26995090.084120002</v>
      </c>
      <c r="AL604" s="422">
        <v>32513759.134119999</v>
      </c>
      <c r="AM604" s="422">
        <v>803961.31</v>
      </c>
      <c r="AN604" s="422">
        <v>803961.31</v>
      </c>
      <c r="AO604" s="422">
        <v>837256.68</v>
      </c>
      <c r="AP604" s="422">
        <v>837256.68</v>
      </c>
      <c r="AQ604" s="422">
        <v>898974.92</v>
      </c>
      <c r="AR604" s="422">
        <v>898974.92</v>
      </c>
      <c r="AS604" s="422">
        <v>936330.7</v>
      </c>
      <c r="AT604" s="422">
        <v>936330.7</v>
      </c>
      <c r="AU604" s="422">
        <v>1123921.67</v>
      </c>
      <c r="AV604" s="422">
        <v>2813864.59</v>
      </c>
      <c r="AW604" s="422">
        <v>1174147.33</v>
      </c>
      <c r="AX604" s="422">
        <v>445446.21</v>
      </c>
      <c r="AY604" s="422">
        <v>12510427.02</v>
      </c>
      <c r="AZ604" s="422">
        <v>76921093.349999994</v>
      </c>
      <c r="BA604" s="422">
        <v>1179805.45</v>
      </c>
      <c r="BB604" s="422">
        <v>527140.06999999995</v>
      </c>
      <c r="BC604" s="422">
        <v>2196915.21</v>
      </c>
    </row>
    <row r="605" spans="1:55">
      <c r="A605" s="425" t="s">
        <v>2215</v>
      </c>
      <c r="B605" s="425" t="s">
        <v>6612</v>
      </c>
      <c r="C605">
        <v>1823.81</v>
      </c>
      <c r="D605" s="422">
        <v>30073042.18</v>
      </c>
      <c r="E605" s="422">
        <v>24130024.25</v>
      </c>
      <c r="F605" s="423">
        <v>0.80238055417112497</v>
      </c>
      <c r="G605">
        <v>2</v>
      </c>
      <c r="H605" s="422">
        <v>95697.38</v>
      </c>
      <c r="I605" s="422">
        <v>3225785.83</v>
      </c>
      <c r="J605" s="422">
        <v>3321483.21</v>
      </c>
      <c r="K605" s="424">
        <v>1.0517700000000001</v>
      </c>
      <c r="L605" s="422">
        <v>6801217.9900000002</v>
      </c>
      <c r="M605" s="422">
        <v>1360243.59</v>
      </c>
      <c r="N605" s="422">
        <v>701212.04</v>
      </c>
      <c r="O605" s="422">
        <v>311735.31</v>
      </c>
      <c r="P605" s="422">
        <v>260546.16</v>
      </c>
      <c r="Q605" s="422">
        <v>425087.5</v>
      </c>
      <c r="R605" s="422">
        <v>163771.16</v>
      </c>
      <c r="S605" s="422">
        <v>274475.99</v>
      </c>
      <c r="T605" s="422">
        <v>358336.09</v>
      </c>
      <c r="U605" s="422">
        <v>205687.56</v>
      </c>
      <c r="V605" s="422">
        <v>525340.65</v>
      </c>
      <c r="W605" s="422">
        <v>454847.4</v>
      </c>
      <c r="X605" s="422">
        <v>329357.56</v>
      </c>
      <c r="Y605" s="422">
        <v>12171859</v>
      </c>
      <c r="Z605" s="422">
        <v>162162.9</v>
      </c>
      <c r="AA605" s="422">
        <v>227976.25</v>
      </c>
      <c r="AB605" s="422">
        <v>621919.21</v>
      </c>
      <c r="AC605" s="422">
        <v>62009.54</v>
      </c>
      <c r="AD605" s="422">
        <v>1041395.51</v>
      </c>
      <c r="AE605" s="422">
        <v>356684.05</v>
      </c>
      <c r="AF605" s="422">
        <v>2887091.23</v>
      </c>
      <c r="AG605" s="422">
        <v>1955124.32</v>
      </c>
      <c r="AH605" s="422">
        <v>5427694.7149799997</v>
      </c>
      <c r="AI605" s="422">
        <v>12742057.72498</v>
      </c>
      <c r="AJ605" s="422">
        <v>1958516.6</v>
      </c>
      <c r="AK605" s="422">
        <v>10783541.124980001</v>
      </c>
      <c r="AL605" s="422">
        <v>12843450.124980001</v>
      </c>
      <c r="AM605" s="422">
        <v>440960.59</v>
      </c>
      <c r="AN605" s="422">
        <v>440960.59</v>
      </c>
      <c r="AO605" s="422">
        <v>459638.48</v>
      </c>
      <c r="AP605" s="422">
        <v>459638.48</v>
      </c>
      <c r="AQ605" s="422">
        <v>300470.38</v>
      </c>
      <c r="AR605" s="422">
        <v>300470.38</v>
      </c>
      <c r="AS605" s="422">
        <v>312651.62</v>
      </c>
      <c r="AT605" s="422">
        <v>312651.62</v>
      </c>
      <c r="AU605" s="422">
        <v>375994.02</v>
      </c>
      <c r="AV605" s="422">
        <v>1050022.2</v>
      </c>
      <c r="AW605" s="422">
        <v>438145.02</v>
      </c>
      <c r="AX605" s="422">
        <v>166129.53</v>
      </c>
      <c r="AY605" s="422">
        <v>5057732.91</v>
      </c>
      <c r="AZ605" s="422">
        <v>30073042.18</v>
      </c>
      <c r="BA605" s="422">
        <v>918474.72</v>
      </c>
      <c r="BB605" s="422">
        <v>187107.16</v>
      </c>
      <c r="BC605" s="422">
        <v>738066.85</v>
      </c>
    </row>
    <row r="606" spans="1:55">
      <c r="A606" s="425" t="s">
        <v>3395</v>
      </c>
      <c r="B606" s="425" t="s">
        <v>6613</v>
      </c>
      <c r="C606">
        <v>13612.95</v>
      </c>
      <c r="D606" s="422">
        <v>271257472.54000002</v>
      </c>
      <c r="E606" s="422">
        <v>194712972.08000001</v>
      </c>
      <c r="F606" s="423">
        <v>0.71781606698885403</v>
      </c>
      <c r="G606">
        <v>1</v>
      </c>
      <c r="H606" s="422">
        <v>6194625.2800000003</v>
      </c>
      <c r="I606" s="422">
        <v>169653284.94</v>
      </c>
      <c r="J606" s="422">
        <v>175847910.22</v>
      </c>
      <c r="K606" s="424">
        <v>1.0517700000000001</v>
      </c>
      <c r="L606" s="422">
        <v>56359185.159999996</v>
      </c>
      <c r="M606" s="422">
        <v>13617313.890000001</v>
      </c>
      <c r="N606" s="422">
        <v>5491767.9800000004</v>
      </c>
      <c r="O606" s="422">
        <v>2233623.81</v>
      </c>
      <c r="P606" s="422">
        <v>2408613.2999999998</v>
      </c>
      <c r="Q606" s="422">
        <v>3743202.16</v>
      </c>
      <c r="R606" s="422">
        <v>1227607.03</v>
      </c>
      <c r="S606" s="422">
        <v>2128375</v>
      </c>
      <c r="T606" s="422">
        <v>2470307.09</v>
      </c>
      <c r="U606" s="422">
        <v>1537404.45</v>
      </c>
      <c r="V606" s="422">
        <v>3621607.68</v>
      </c>
      <c r="W606" s="422">
        <v>3135639.37</v>
      </c>
      <c r="X606" s="422">
        <v>2553944.2999999998</v>
      </c>
      <c r="Y606" s="422">
        <v>100528591.22</v>
      </c>
      <c r="Z606" s="422">
        <v>1218415.5</v>
      </c>
      <c r="AA606" s="422">
        <v>1701618.75</v>
      </c>
      <c r="AB606" s="422">
        <v>4642015.95</v>
      </c>
      <c r="AC606" s="422">
        <v>462840.3</v>
      </c>
      <c r="AD606" s="422">
        <v>7772994.4500000002</v>
      </c>
      <c r="AE606" s="422">
        <v>5970355.29</v>
      </c>
      <c r="AF606" s="422">
        <v>21549299.850000001</v>
      </c>
      <c r="AG606" s="422">
        <v>14593082.4</v>
      </c>
      <c r="AH606" s="422">
        <v>50058065.921099998</v>
      </c>
      <c r="AI606" s="422">
        <v>107968688.4111</v>
      </c>
      <c r="AJ606" s="422">
        <v>14618402.48</v>
      </c>
      <c r="AK606" s="422">
        <v>93350285.931099996</v>
      </c>
      <c r="AL606" s="422">
        <v>108725483.1011</v>
      </c>
      <c r="AM606" s="422">
        <v>6421945.5199999996</v>
      </c>
      <c r="AN606" s="422">
        <v>6421945.5199999996</v>
      </c>
      <c r="AO606" s="422">
        <v>6689932.6200000001</v>
      </c>
      <c r="AP606" s="422">
        <v>6689932.6200000001</v>
      </c>
      <c r="AQ606" s="422">
        <v>4392552.26</v>
      </c>
      <c r="AR606" s="422">
        <v>4392552.26</v>
      </c>
      <c r="AS606" s="422">
        <v>4575270.74</v>
      </c>
      <c r="AT606" s="422">
        <v>4575270.74</v>
      </c>
      <c r="AU606" s="422">
        <v>5490487.3099999996</v>
      </c>
      <c r="AV606" s="422">
        <v>7839840.9199999999</v>
      </c>
      <c r="AW606" s="422">
        <v>3271347.28</v>
      </c>
      <c r="AX606" s="422">
        <v>1242320.29</v>
      </c>
      <c r="AY606" s="422">
        <v>62003398.079999998</v>
      </c>
      <c r="AZ606" s="422">
        <v>271257472.54000002</v>
      </c>
      <c r="BA606" s="422">
        <v>48422249.189999998</v>
      </c>
      <c r="BB606" s="422">
        <v>7451313.6299999999</v>
      </c>
      <c r="BC606" s="422">
        <v>9940957.5899999999</v>
      </c>
    </row>
    <row r="607" spans="1:55">
      <c r="A607" s="425" t="s">
        <v>2426</v>
      </c>
      <c r="B607" s="425" t="s">
        <v>6614</v>
      </c>
      <c r="C607">
        <v>860.75</v>
      </c>
      <c r="D607" s="422">
        <v>12161352.75</v>
      </c>
      <c r="E607" s="422">
        <v>17183978.600000001</v>
      </c>
      <c r="F607" s="423">
        <v>1.4129989445458699</v>
      </c>
      <c r="G607">
        <v>4</v>
      </c>
      <c r="H607" s="422">
        <v>814.86</v>
      </c>
      <c r="I607" s="422">
        <v>566539.63</v>
      </c>
      <c r="J607" s="422">
        <v>567354.49</v>
      </c>
      <c r="K607" s="424">
        <v>1.0517700000000001</v>
      </c>
      <c r="L607" s="422">
        <v>2984961.9</v>
      </c>
      <c r="M607" s="422">
        <v>596992.37</v>
      </c>
      <c r="N607" s="422">
        <v>330978.24</v>
      </c>
      <c r="O607" s="422">
        <v>147015.91</v>
      </c>
      <c r="P607" s="422">
        <v>101713.17</v>
      </c>
      <c r="Q607" s="422">
        <v>199132.77</v>
      </c>
      <c r="R607" s="422">
        <v>76471.66</v>
      </c>
      <c r="S607" s="422">
        <v>129444.23</v>
      </c>
      <c r="T607" s="422">
        <v>168993.07</v>
      </c>
      <c r="U607" s="422">
        <v>96913.74</v>
      </c>
      <c r="V607" s="422">
        <v>247753.24</v>
      </c>
      <c r="W607" s="422">
        <v>214508.28</v>
      </c>
      <c r="X607" s="422">
        <v>155326.65</v>
      </c>
      <c r="Y607" s="422">
        <v>5450205.2300000004</v>
      </c>
      <c r="Z607" s="422">
        <v>76770</v>
      </c>
      <c r="AA607" s="422">
        <v>107593.75</v>
      </c>
      <c r="AB607" s="422">
        <v>293515.75</v>
      </c>
      <c r="AC607" s="422">
        <v>29265.5</v>
      </c>
      <c r="AD607" s="422">
        <v>245744.12</v>
      </c>
      <c r="AE607" s="422">
        <v>167749</v>
      </c>
      <c r="AF607" s="422">
        <v>1362567.25</v>
      </c>
      <c r="AG607" s="422">
        <v>922724</v>
      </c>
      <c r="AH607" s="422">
        <v>2170051.5345000001</v>
      </c>
      <c r="AI607" s="422">
        <v>5375980.9045000002</v>
      </c>
      <c r="AJ607" s="422">
        <v>924324.99</v>
      </c>
      <c r="AK607" s="422">
        <v>4451655.9145</v>
      </c>
      <c r="AL607" s="422">
        <v>5423833.2045</v>
      </c>
      <c r="AM607" s="422">
        <v>55221.58</v>
      </c>
      <c r="AN607" s="422">
        <v>55221.58</v>
      </c>
      <c r="AO607" s="422">
        <v>56845.74</v>
      </c>
      <c r="AP607" s="422">
        <v>56845.74</v>
      </c>
      <c r="AQ607" s="422">
        <v>52785.33</v>
      </c>
      <c r="AR607" s="422">
        <v>52785.33</v>
      </c>
      <c r="AS607" s="422">
        <v>55221.58</v>
      </c>
      <c r="AT607" s="422">
        <v>55221.58</v>
      </c>
      <c r="AU607" s="422">
        <v>66590.73</v>
      </c>
      <c r="AV607" s="422">
        <v>495370.1</v>
      </c>
      <c r="AW607" s="422">
        <v>206704.14</v>
      </c>
      <c r="AX607" s="422">
        <v>78500.759999999995</v>
      </c>
      <c r="AY607" s="422">
        <v>1287314.19</v>
      </c>
      <c r="AZ607" s="422">
        <v>12161352.75</v>
      </c>
      <c r="BA607" s="422">
        <v>30806.83</v>
      </c>
      <c r="BB607" s="422">
        <v>10392.870000000001</v>
      </c>
      <c r="BC607" s="422">
        <v>348012.55</v>
      </c>
    </row>
    <row r="608" spans="1:55">
      <c r="A608" s="425" t="s">
        <v>2434</v>
      </c>
      <c r="B608" s="425" t="s">
        <v>6615</v>
      </c>
      <c r="C608">
        <v>1627.38</v>
      </c>
      <c r="D608" s="422">
        <v>21942785.699999999</v>
      </c>
      <c r="E608" s="422">
        <v>36952038.450000003</v>
      </c>
      <c r="F608" s="423">
        <v>1.6840176518699701</v>
      </c>
      <c r="G608">
        <v>4</v>
      </c>
      <c r="H608" s="422">
        <v>1470.25</v>
      </c>
      <c r="I608" s="422">
        <v>1017494.05</v>
      </c>
      <c r="J608" s="422">
        <v>1018964.3</v>
      </c>
      <c r="K608" s="424">
        <v>1.0517700000000001</v>
      </c>
      <c r="L608" s="422">
        <v>5528106.3300000001</v>
      </c>
      <c r="M608" s="422">
        <v>1105621.26</v>
      </c>
      <c r="N608" s="422">
        <v>625779.79</v>
      </c>
      <c r="O608" s="422">
        <v>277098.06</v>
      </c>
      <c r="P608" s="422">
        <v>180005.83</v>
      </c>
      <c r="Q608" s="422">
        <v>373881.93</v>
      </c>
      <c r="R608" s="422">
        <v>146175.92000000001</v>
      </c>
      <c r="S608" s="422">
        <v>244656.38</v>
      </c>
      <c r="T608" s="422">
        <v>318520.96999999997</v>
      </c>
      <c r="U608" s="422">
        <v>183661.71</v>
      </c>
      <c r="V608" s="422">
        <v>466969.47</v>
      </c>
      <c r="W608" s="422">
        <v>404308.8</v>
      </c>
      <c r="X608" s="422">
        <v>293575.51</v>
      </c>
      <c r="Y608" s="422">
        <v>10148361.960000001</v>
      </c>
      <c r="Z608" s="422">
        <v>145302.29999999999</v>
      </c>
      <c r="AA608" s="422">
        <v>203422.5</v>
      </c>
      <c r="AB608" s="422">
        <v>554936.57999999996</v>
      </c>
      <c r="AC608" s="422">
        <v>55330.92</v>
      </c>
      <c r="AD608" s="422">
        <v>464616.99</v>
      </c>
      <c r="AE608" s="422">
        <v>315072.23</v>
      </c>
      <c r="AF608" s="422">
        <v>2576142.54</v>
      </c>
      <c r="AG608" s="422">
        <v>1744551.36</v>
      </c>
      <c r="AH608" s="422">
        <v>3872918.33604</v>
      </c>
      <c r="AI608" s="422">
        <v>9932293.7560399994</v>
      </c>
      <c r="AJ608" s="422">
        <v>1747578.28</v>
      </c>
      <c r="AK608" s="422">
        <v>8184715.4760400001</v>
      </c>
      <c r="AL608" s="422">
        <v>10022765.87604</v>
      </c>
      <c r="AM608" s="422">
        <v>19489.97</v>
      </c>
      <c r="AN608" s="422">
        <v>19489.97</v>
      </c>
      <c r="AO608" s="422">
        <v>20302.05</v>
      </c>
      <c r="AP608" s="422">
        <v>20302.05</v>
      </c>
      <c r="AQ608" s="422">
        <v>40604.1</v>
      </c>
      <c r="AR608" s="422">
        <v>40604.1</v>
      </c>
      <c r="AS608" s="422">
        <v>42228.27</v>
      </c>
      <c r="AT608" s="422">
        <v>42228.27</v>
      </c>
      <c r="AU608" s="422">
        <v>50349.09</v>
      </c>
      <c r="AV608" s="422">
        <v>937142.78</v>
      </c>
      <c r="AW608" s="422">
        <v>391043.58</v>
      </c>
      <c r="AX608" s="422">
        <v>147873.54</v>
      </c>
      <c r="AY608" s="422">
        <v>1771657.77</v>
      </c>
      <c r="AZ608" s="422">
        <v>21942785.699999999</v>
      </c>
      <c r="BA608" s="422">
        <v>25824.42</v>
      </c>
      <c r="BB608" s="422">
        <v>305.29000000000002</v>
      </c>
      <c r="BC608" s="422">
        <v>602331.04</v>
      </c>
    </row>
    <row r="609" spans="1:55">
      <c r="A609" s="425" t="s">
        <v>2790</v>
      </c>
      <c r="B609" s="425" t="s">
        <v>6616</v>
      </c>
      <c r="C609">
        <v>924.55</v>
      </c>
      <c r="D609" s="422">
        <v>12778955.51</v>
      </c>
      <c r="E609" s="422">
        <v>16834161.27</v>
      </c>
      <c r="F609" s="423">
        <v>1.31733468019563</v>
      </c>
      <c r="G609">
        <v>4</v>
      </c>
      <c r="H609" s="422">
        <v>856.24</v>
      </c>
      <c r="I609" s="422">
        <v>436777.76</v>
      </c>
      <c r="J609" s="422">
        <v>437634</v>
      </c>
      <c r="K609" s="424">
        <v>1.0517700000000001</v>
      </c>
      <c r="L609" s="422">
        <v>3156608.75</v>
      </c>
      <c r="M609" s="422">
        <v>631321.74</v>
      </c>
      <c r="N609" s="422">
        <v>354839.46</v>
      </c>
      <c r="O609" s="422">
        <v>157791.95000000001</v>
      </c>
      <c r="P609" s="422">
        <v>105767.75</v>
      </c>
      <c r="Q609" s="422">
        <v>216201.29</v>
      </c>
      <c r="R609" s="422">
        <v>82562.320000000007</v>
      </c>
      <c r="S609" s="422">
        <v>138932.29</v>
      </c>
      <c r="T609" s="422">
        <v>181379.99</v>
      </c>
      <c r="U609" s="422">
        <v>104029.79</v>
      </c>
      <c r="V609" s="422">
        <v>265913.17</v>
      </c>
      <c r="W609" s="422">
        <v>230231.4</v>
      </c>
      <c r="X609" s="422">
        <v>166711.85</v>
      </c>
      <c r="Y609" s="422">
        <v>5792291.75</v>
      </c>
      <c r="Z609" s="422">
        <v>82947.600000000006</v>
      </c>
      <c r="AA609" s="422">
        <v>115568.75</v>
      </c>
      <c r="AB609" s="422">
        <v>315271.55</v>
      </c>
      <c r="AC609" s="422">
        <v>31434.7</v>
      </c>
      <c r="AD609" s="422">
        <v>263959.02</v>
      </c>
      <c r="AE609" s="422">
        <v>183149.32</v>
      </c>
      <c r="AF609" s="422">
        <v>1463562.65</v>
      </c>
      <c r="AG609" s="422">
        <v>991117.6</v>
      </c>
      <c r="AH609" s="422">
        <v>2267918.4698999999</v>
      </c>
      <c r="AI609" s="422">
        <v>5714929.6599000003</v>
      </c>
      <c r="AJ609" s="422">
        <v>992837.26</v>
      </c>
      <c r="AK609" s="422">
        <v>4722092.3998999996</v>
      </c>
      <c r="AL609" s="422">
        <v>5766328.8399</v>
      </c>
      <c r="AM609" s="422">
        <v>30047.03</v>
      </c>
      <c r="AN609" s="422">
        <v>30047.03</v>
      </c>
      <c r="AO609" s="422">
        <v>31671.200000000001</v>
      </c>
      <c r="AP609" s="422">
        <v>31671.200000000001</v>
      </c>
      <c r="AQ609" s="422">
        <v>48724.92</v>
      </c>
      <c r="AR609" s="422">
        <v>48724.92</v>
      </c>
      <c r="AS609" s="422">
        <v>50349.09</v>
      </c>
      <c r="AT609" s="422">
        <v>50349.09</v>
      </c>
      <c r="AU609" s="422">
        <v>60906.16</v>
      </c>
      <c r="AV609" s="422">
        <v>531913.79</v>
      </c>
      <c r="AW609" s="422">
        <v>221952.81</v>
      </c>
      <c r="AX609" s="422">
        <v>83977.56</v>
      </c>
      <c r="AY609" s="422">
        <v>1220334.8</v>
      </c>
      <c r="AZ609" s="422">
        <v>12778955.51</v>
      </c>
      <c r="BA609" s="422">
        <v>10726.68</v>
      </c>
      <c r="BB609" s="422">
        <v>178.25</v>
      </c>
      <c r="BC609" s="422">
        <v>245404.76</v>
      </c>
    </row>
    <row r="610" spans="1:55">
      <c r="A610" s="425" t="s">
        <v>2475</v>
      </c>
      <c r="B610" s="425" t="s">
        <v>6617</v>
      </c>
      <c r="C610">
        <v>2143.25</v>
      </c>
      <c r="D610" s="422">
        <v>29333507.079999998</v>
      </c>
      <c r="E610" s="422">
        <v>36540004.109999999</v>
      </c>
      <c r="F610" s="423">
        <v>1.2456745799384299</v>
      </c>
      <c r="G610">
        <v>4</v>
      </c>
      <c r="H610" s="422">
        <v>1965.46</v>
      </c>
      <c r="I610" s="422">
        <v>1801854.95</v>
      </c>
      <c r="J610" s="422">
        <v>1803820.41</v>
      </c>
      <c r="K610" s="424">
        <v>1.0517700000000001</v>
      </c>
      <c r="L610" s="422">
        <v>7360032.4100000001</v>
      </c>
      <c r="M610" s="422">
        <v>1472006.48</v>
      </c>
      <c r="N610" s="422">
        <v>824366.73</v>
      </c>
      <c r="O610" s="422">
        <v>366385.21</v>
      </c>
      <c r="P610" s="422">
        <v>242379.34</v>
      </c>
      <c r="Q610" s="422">
        <v>487672.09</v>
      </c>
      <c r="R610" s="422">
        <v>192871</v>
      </c>
      <c r="S610" s="422">
        <v>322594.01</v>
      </c>
      <c r="T610" s="422">
        <v>421155.5</v>
      </c>
      <c r="U610" s="422">
        <v>241945.51</v>
      </c>
      <c r="V610" s="422">
        <v>617437.41</v>
      </c>
      <c r="W610" s="422">
        <v>534586.07999999996</v>
      </c>
      <c r="X610" s="422">
        <v>387096.79</v>
      </c>
      <c r="Y610" s="422">
        <v>13470528.560000001</v>
      </c>
      <c r="Z610" s="422">
        <v>191520</v>
      </c>
      <c r="AA610" s="422">
        <v>267906.25</v>
      </c>
      <c r="AB610" s="422">
        <v>730848.25</v>
      </c>
      <c r="AC610" s="422">
        <v>72870.5</v>
      </c>
      <c r="AD610" s="422">
        <v>611897.87</v>
      </c>
      <c r="AE610" s="422">
        <v>409648</v>
      </c>
      <c r="AF610" s="422">
        <v>3392764.75</v>
      </c>
      <c r="AG610" s="422">
        <v>2297564</v>
      </c>
      <c r="AH610" s="422">
        <v>5197110.1365</v>
      </c>
      <c r="AI610" s="422">
        <v>13172129.7565</v>
      </c>
      <c r="AJ610" s="422">
        <v>2301550.44</v>
      </c>
      <c r="AK610" s="422">
        <v>10870579.316500001</v>
      </c>
      <c r="AL610" s="422">
        <v>13291281.0165</v>
      </c>
      <c r="AM610" s="422">
        <v>69026.98</v>
      </c>
      <c r="AN610" s="422">
        <v>69026.98</v>
      </c>
      <c r="AO610" s="422">
        <v>71463.22</v>
      </c>
      <c r="AP610" s="422">
        <v>71463.22</v>
      </c>
      <c r="AQ610" s="422">
        <v>64966.57</v>
      </c>
      <c r="AR610" s="422">
        <v>64966.57</v>
      </c>
      <c r="AS610" s="422">
        <v>67402.81</v>
      </c>
      <c r="AT610" s="422">
        <v>67402.81</v>
      </c>
      <c r="AU610" s="422">
        <v>81208.210000000006</v>
      </c>
      <c r="AV610" s="422">
        <v>1234364.8400000001</v>
      </c>
      <c r="AW610" s="422">
        <v>515066.07</v>
      </c>
      <c r="AX610" s="422">
        <v>195339.12</v>
      </c>
      <c r="AY610" s="422">
        <v>2571697.4</v>
      </c>
      <c r="AZ610" s="422">
        <v>29333507.079999998</v>
      </c>
      <c r="BA610" s="422">
        <v>63504.53</v>
      </c>
      <c r="BB610" s="422">
        <v>195.41</v>
      </c>
      <c r="BC610" s="422">
        <v>764952.99</v>
      </c>
    </row>
    <row r="611" spans="1:55">
      <c r="A611" s="425" t="s">
        <v>3071</v>
      </c>
      <c r="B611" s="425" t="s">
        <v>6618</v>
      </c>
      <c r="C611">
        <v>150.30000000000001</v>
      </c>
      <c r="D611" s="422">
        <v>2145972.92</v>
      </c>
      <c r="E611" s="422">
        <v>5461684.7000000002</v>
      </c>
      <c r="F611" s="423">
        <v>2.5450855642670498</v>
      </c>
      <c r="G611">
        <v>4</v>
      </c>
      <c r="H611" s="422">
        <v>143.78</v>
      </c>
      <c r="I611" s="422">
        <v>104156.2</v>
      </c>
      <c r="J611" s="422">
        <v>104299.98</v>
      </c>
      <c r="K611" s="424">
        <v>1.0517700000000001</v>
      </c>
      <c r="L611" s="422">
        <v>523407.45</v>
      </c>
      <c r="M611" s="422">
        <v>104681.49</v>
      </c>
      <c r="N611" s="422">
        <v>57728.76</v>
      </c>
      <c r="O611" s="422">
        <v>24630.93</v>
      </c>
      <c r="P611" s="422">
        <v>18090.740000000002</v>
      </c>
      <c r="Q611" s="422">
        <v>34949.83</v>
      </c>
      <c r="R611" s="422">
        <v>12858.06</v>
      </c>
      <c r="S611" s="422">
        <v>22025.85</v>
      </c>
      <c r="T611" s="422">
        <v>28312.97</v>
      </c>
      <c r="U611" s="422">
        <v>16604.099999999999</v>
      </c>
      <c r="V611" s="422">
        <v>41508.39</v>
      </c>
      <c r="W611" s="422">
        <v>35938.559999999998</v>
      </c>
      <c r="X611" s="422">
        <v>26429.919999999998</v>
      </c>
      <c r="Y611" s="422">
        <v>947167.05</v>
      </c>
      <c r="Z611" s="422">
        <v>13482</v>
      </c>
      <c r="AA611" s="422">
        <v>18787.5</v>
      </c>
      <c r="AB611" s="422">
        <v>51252.3</v>
      </c>
      <c r="AC611" s="422">
        <v>5110.2</v>
      </c>
      <c r="AD611" s="422">
        <v>42910.65</v>
      </c>
      <c r="AE611" s="422">
        <v>30096.04</v>
      </c>
      <c r="AF611" s="422">
        <v>237924.9</v>
      </c>
      <c r="AG611" s="422">
        <v>161121.60000000001</v>
      </c>
      <c r="AH611" s="422">
        <v>383629.94040000002</v>
      </c>
      <c r="AI611" s="422">
        <v>944315.13040000002</v>
      </c>
      <c r="AJ611" s="422">
        <v>161401.15</v>
      </c>
      <c r="AK611" s="422">
        <v>782913.9804</v>
      </c>
      <c r="AL611" s="422">
        <v>952670.86040000001</v>
      </c>
      <c r="AM611" s="422">
        <v>12181.23</v>
      </c>
      <c r="AN611" s="422">
        <v>12181.23</v>
      </c>
      <c r="AO611" s="422">
        <v>12181.23</v>
      </c>
      <c r="AP611" s="422">
        <v>12181.23</v>
      </c>
      <c r="AQ611" s="422">
        <v>11369.14</v>
      </c>
      <c r="AR611" s="422">
        <v>11369.14</v>
      </c>
      <c r="AS611" s="422">
        <v>12181.23</v>
      </c>
      <c r="AT611" s="422">
        <v>12181.23</v>
      </c>
      <c r="AU611" s="422">
        <v>14617.47</v>
      </c>
      <c r="AV611" s="422">
        <v>86080.7</v>
      </c>
      <c r="AW611" s="422">
        <v>35919.08</v>
      </c>
      <c r="AX611" s="422">
        <v>13691.99</v>
      </c>
      <c r="AY611" s="422">
        <v>246134.9</v>
      </c>
      <c r="AZ611" s="422">
        <v>2145972.92</v>
      </c>
      <c r="BA611" s="422">
        <v>5494.81</v>
      </c>
      <c r="BB611" s="422">
        <v>23.93</v>
      </c>
      <c r="BC611" s="422">
        <v>67260.59</v>
      </c>
    </row>
    <row r="612" spans="1:55">
      <c r="A612" s="425" t="s">
        <v>2246</v>
      </c>
      <c r="B612" s="425" t="s">
        <v>6619</v>
      </c>
      <c r="C612">
        <v>3432.72</v>
      </c>
      <c r="D612" s="422">
        <v>53795769.289999999</v>
      </c>
      <c r="E612" s="422">
        <v>51647482.630000003</v>
      </c>
      <c r="F612" s="423">
        <v>0.96006588086101896</v>
      </c>
      <c r="G612">
        <v>3</v>
      </c>
      <c r="H612" s="422">
        <v>70430.649999999994</v>
      </c>
      <c r="I612" s="422">
        <v>4571538.3899999997</v>
      </c>
      <c r="J612" s="422">
        <v>4641969.04</v>
      </c>
      <c r="K612" s="424">
        <v>1.0517700000000001</v>
      </c>
      <c r="L612" s="422">
        <v>12269286.41</v>
      </c>
      <c r="M612" s="422">
        <v>2453857.2799999998</v>
      </c>
      <c r="N612" s="422">
        <v>1320064.3700000001</v>
      </c>
      <c r="O612" s="422">
        <v>586524.23</v>
      </c>
      <c r="P612" s="422">
        <v>467774.51</v>
      </c>
      <c r="Q612" s="422">
        <v>800595.01</v>
      </c>
      <c r="R612" s="422">
        <v>309270.34000000003</v>
      </c>
      <c r="S612" s="422">
        <v>516760.36</v>
      </c>
      <c r="T612" s="422">
        <v>674202.72</v>
      </c>
      <c r="U612" s="422">
        <v>387316.13</v>
      </c>
      <c r="V612" s="422">
        <v>988418.71</v>
      </c>
      <c r="W612" s="422">
        <v>855786.96</v>
      </c>
      <c r="X612" s="422">
        <v>620086.78</v>
      </c>
      <c r="Y612" s="422">
        <v>22249943.809999999</v>
      </c>
      <c r="Z612" s="422">
        <v>306432.90000000002</v>
      </c>
      <c r="AA612" s="422">
        <v>429090</v>
      </c>
      <c r="AB612" s="422">
        <v>1170557.52</v>
      </c>
      <c r="AC612" s="422">
        <v>116712.48</v>
      </c>
      <c r="AD612" s="422">
        <v>980041.56</v>
      </c>
      <c r="AE612" s="422">
        <v>674224.49</v>
      </c>
      <c r="AF612" s="422">
        <v>5433995.7599999998</v>
      </c>
      <c r="AG612" s="422">
        <v>3679875.84</v>
      </c>
      <c r="AH612" s="422">
        <v>9814537.5897599999</v>
      </c>
      <c r="AI612" s="422">
        <v>22605468.139759999</v>
      </c>
      <c r="AJ612" s="422">
        <v>3686260.69</v>
      </c>
      <c r="AK612" s="422">
        <v>18919207.449760001</v>
      </c>
      <c r="AL612" s="422">
        <v>22796305.84976</v>
      </c>
      <c r="AM612" s="422">
        <v>488061.36</v>
      </c>
      <c r="AN612" s="422">
        <v>488061.36</v>
      </c>
      <c r="AO612" s="422">
        <v>508363.41</v>
      </c>
      <c r="AP612" s="422">
        <v>508363.41</v>
      </c>
      <c r="AQ612" s="422">
        <v>682961.07</v>
      </c>
      <c r="AR612" s="422">
        <v>682961.07</v>
      </c>
      <c r="AS612" s="422">
        <v>711383.94</v>
      </c>
      <c r="AT612" s="422">
        <v>711383.94</v>
      </c>
      <c r="AU612" s="422">
        <v>853498.32</v>
      </c>
      <c r="AV612" s="422">
        <v>1976607.91</v>
      </c>
      <c r="AW612" s="422">
        <v>824783.43</v>
      </c>
      <c r="AX612" s="422">
        <v>313090.27</v>
      </c>
      <c r="AY612" s="422">
        <v>8749519.4900000002</v>
      </c>
      <c r="AZ612" s="422">
        <v>53795769.289999999</v>
      </c>
      <c r="BA612" s="422">
        <v>624117.26</v>
      </c>
      <c r="BB612" s="422">
        <v>372660.72</v>
      </c>
      <c r="BC612" s="422">
        <v>1456919.93</v>
      </c>
    </row>
    <row r="613" spans="1:55">
      <c r="A613" s="425" t="s">
        <v>2690</v>
      </c>
      <c r="B613" s="425" t="s">
        <v>6620</v>
      </c>
      <c r="C613">
        <v>1513.21</v>
      </c>
      <c r="D613" s="422">
        <v>25168916.739999998</v>
      </c>
      <c r="E613" s="422">
        <v>19041693.030000001</v>
      </c>
      <c r="F613" s="423">
        <v>0.75655592279574602</v>
      </c>
      <c r="G613">
        <v>2</v>
      </c>
      <c r="H613" s="422">
        <v>166533.29</v>
      </c>
      <c r="I613" s="422">
        <v>7652985.5700000003</v>
      </c>
      <c r="J613" s="422">
        <v>7819518.8600000003</v>
      </c>
      <c r="K613" s="424">
        <v>1.0517700000000001</v>
      </c>
      <c r="L613" s="422">
        <v>5575828.7800000003</v>
      </c>
      <c r="M613" s="422">
        <v>1115165.75</v>
      </c>
      <c r="N613" s="422">
        <v>581136.21</v>
      </c>
      <c r="O613" s="422">
        <v>258624.85</v>
      </c>
      <c r="P613" s="422">
        <v>218536.63</v>
      </c>
      <c r="Q613" s="422">
        <v>350311.11</v>
      </c>
      <c r="R613" s="422">
        <v>136024.81</v>
      </c>
      <c r="S613" s="422">
        <v>227713.42</v>
      </c>
      <c r="T613" s="422">
        <v>297286.24</v>
      </c>
      <c r="U613" s="422">
        <v>170446.2</v>
      </c>
      <c r="V613" s="422">
        <v>435838.17</v>
      </c>
      <c r="W613" s="422">
        <v>377354.88</v>
      </c>
      <c r="X613" s="422">
        <v>273244.78999999998</v>
      </c>
      <c r="Y613" s="422">
        <v>10017511.84</v>
      </c>
      <c r="Z613" s="422">
        <v>134201.70000000001</v>
      </c>
      <c r="AA613" s="422">
        <v>189151.25</v>
      </c>
      <c r="AB613" s="422">
        <v>516004.61</v>
      </c>
      <c r="AC613" s="422">
        <v>51449.14</v>
      </c>
      <c r="AD613" s="422">
        <v>864042.91</v>
      </c>
      <c r="AE613" s="422">
        <v>293373.37</v>
      </c>
      <c r="AF613" s="422">
        <v>2395411.4300000002</v>
      </c>
      <c r="AG613" s="422">
        <v>1622161.12</v>
      </c>
      <c r="AH613" s="422">
        <v>4551712.2601800002</v>
      </c>
      <c r="AI613" s="422">
        <v>10617507.79018</v>
      </c>
      <c r="AJ613" s="422">
        <v>1624975.69</v>
      </c>
      <c r="AK613" s="422">
        <v>8992532.1001800001</v>
      </c>
      <c r="AL613" s="422">
        <v>10701632.78018</v>
      </c>
      <c r="AM613" s="422">
        <v>335389.92</v>
      </c>
      <c r="AN613" s="422">
        <v>335389.92</v>
      </c>
      <c r="AO613" s="422">
        <v>349195.31</v>
      </c>
      <c r="AP613" s="422">
        <v>349195.31</v>
      </c>
      <c r="AQ613" s="422">
        <v>319960.36</v>
      </c>
      <c r="AR613" s="422">
        <v>319960.36</v>
      </c>
      <c r="AS613" s="422">
        <v>333765.75</v>
      </c>
      <c r="AT613" s="422">
        <v>333765.75</v>
      </c>
      <c r="AU613" s="422">
        <v>400356.49</v>
      </c>
      <c r="AV613" s="422">
        <v>871364.13</v>
      </c>
      <c r="AW613" s="422">
        <v>363595.98</v>
      </c>
      <c r="AX613" s="422">
        <v>137832.74</v>
      </c>
      <c r="AY613" s="422">
        <v>4449772.0199999996</v>
      </c>
      <c r="AZ613" s="422">
        <v>25168916.739999998</v>
      </c>
      <c r="BA613" s="422">
        <v>1062182.6599999999</v>
      </c>
      <c r="BB613" s="422">
        <v>532982.54</v>
      </c>
      <c r="BC613" s="422">
        <v>749538.04</v>
      </c>
    </row>
    <row r="614" spans="1:55">
      <c r="A614" s="425" t="s">
        <v>1928</v>
      </c>
      <c r="B614" s="425" t="s">
        <v>6621</v>
      </c>
      <c r="C614">
        <v>793.06</v>
      </c>
      <c r="D614" s="422">
        <v>14155187.33</v>
      </c>
      <c r="E614" s="422">
        <v>13982202.960000001</v>
      </c>
      <c r="F614" s="423">
        <v>0.98777943619061903</v>
      </c>
      <c r="G614">
        <v>3</v>
      </c>
      <c r="H614" s="422">
        <v>18532.29</v>
      </c>
      <c r="I614" s="422">
        <v>2022518.69</v>
      </c>
      <c r="J614" s="422">
        <v>2041050.98</v>
      </c>
      <c r="K614" s="424">
        <v>1.0517700000000001</v>
      </c>
      <c r="L614" s="422">
        <v>3051927.26</v>
      </c>
      <c r="M614" s="422">
        <v>610385.44999999995</v>
      </c>
      <c r="N614" s="422">
        <v>304807.86</v>
      </c>
      <c r="O614" s="422">
        <v>134700.44</v>
      </c>
      <c r="P614" s="422">
        <v>128715.36</v>
      </c>
      <c r="Q614" s="422">
        <v>184502.6</v>
      </c>
      <c r="R614" s="422">
        <v>71057.73</v>
      </c>
      <c r="S614" s="422">
        <v>118939.59</v>
      </c>
      <c r="T614" s="422">
        <v>154836.57999999999</v>
      </c>
      <c r="U614" s="422">
        <v>89458.84</v>
      </c>
      <c r="V614" s="422">
        <v>226999.04000000001</v>
      </c>
      <c r="W614" s="422">
        <v>196539</v>
      </c>
      <c r="X614" s="422">
        <v>142721.60999999999</v>
      </c>
      <c r="Y614" s="422">
        <v>5415591.3600000003</v>
      </c>
      <c r="Z614" s="422">
        <v>70542.899999999994</v>
      </c>
      <c r="AA614" s="422">
        <v>99132.5</v>
      </c>
      <c r="AB614" s="422">
        <v>270433.46000000002</v>
      </c>
      <c r="AC614" s="422">
        <v>26964.04</v>
      </c>
      <c r="AD614" s="422">
        <v>226418.63</v>
      </c>
      <c r="AE614" s="422">
        <v>156083.49</v>
      </c>
      <c r="AF614" s="422">
        <v>1255413.98</v>
      </c>
      <c r="AG614" s="422">
        <v>850160.32</v>
      </c>
      <c r="AH614" s="422">
        <v>2646076.93548</v>
      </c>
      <c r="AI614" s="422">
        <v>5601226.2554799998</v>
      </c>
      <c r="AJ614" s="422">
        <v>851635.41</v>
      </c>
      <c r="AK614" s="422">
        <v>4749590.8454799997</v>
      </c>
      <c r="AL614" s="422">
        <v>5645315.41548</v>
      </c>
      <c r="AM614" s="422">
        <v>258242.11</v>
      </c>
      <c r="AN614" s="422">
        <v>258242.11</v>
      </c>
      <c r="AO614" s="422">
        <v>268799.18</v>
      </c>
      <c r="AP614" s="422">
        <v>268799.18</v>
      </c>
      <c r="AQ614" s="422">
        <v>247685.05</v>
      </c>
      <c r="AR614" s="422">
        <v>247685.05</v>
      </c>
      <c r="AS614" s="422">
        <v>258242.11</v>
      </c>
      <c r="AT614" s="422">
        <v>258242.11</v>
      </c>
      <c r="AU614" s="422">
        <v>309403.28999999998</v>
      </c>
      <c r="AV614" s="422">
        <v>456390.15</v>
      </c>
      <c r="AW614" s="422">
        <v>190438.9</v>
      </c>
      <c r="AX614" s="422">
        <v>72111.17</v>
      </c>
      <c r="AY614" s="422">
        <v>3094280.41</v>
      </c>
      <c r="AZ614" s="422">
        <v>14155187.33</v>
      </c>
      <c r="BA614" s="422">
        <v>928657.61</v>
      </c>
      <c r="BB614" s="422">
        <v>178365.4</v>
      </c>
      <c r="BC614" s="422">
        <v>372579.8</v>
      </c>
    </row>
    <row r="615" spans="1:55">
      <c r="A615" s="425" t="s">
        <v>2123</v>
      </c>
      <c r="B615" s="425" t="s">
        <v>6622</v>
      </c>
      <c r="C615">
        <v>2050.5</v>
      </c>
      <c r="D615" s="422">
        <v>29242868.010000002</v>
      </c>
      <c r="E615" s="422">
        <v>29076268.309999999</v>
      </c>
      <c r="F615" s="423">
        <v>0.99430289464278798</v>
      </c>
      <c r="G615">
        <v>3</v>
      </c>
      <c r="H615" s="422">
        <v>38285.43</v>
      </c>
      <c r="I615" s="422">
        <v>1875994.85</v>
      </c>
      <c r="J615" s="422">
        <v>1914280.28</v>
      </c>
      <c r="K615" s="424">
        <v>1.0517700000000001</v>
      </c>
      <c r="L615" s="422">
        <v>7111413.8700000001</v>
      </c>
      <c r="M615" s="422">
        <v>1422282.77</v>
      </c>
      <c r="N615" s="422">
        <v>788190.04</v>
      </c>
      <c r="O615" s="422">
        <v>350221.16</v>
      </c>
      <c r="P615" s="422">
        <v>245554.17</v>
      </c>
      <c r="Q615" s="422">
        <v>471416.35</v>
      </c>
      <c r="R615" s="422">
        <v>184750.12</v>
      </c>
      <c r="S615" s="422">
        <v>308700.78000000003</v>
      </c>
      <c r="T615" s="422">
        <v>402575.11</v>
      </c>
      <c r="U615" s="422">
        <v>231102.01</v>
      </c>
      <c r="V615" s="422">
        <v>590197.52</v>
      </c>
      <c r="W615" s="422">
        <v>511001.4</v>
      </c>
      <c r="X615" s="422">
        <v>370425.61</v>
      </c>
      <c r="Y615" s="422">
        <v>12987830.91</v>
      </c>
      <c r="Z615" s="422">
        <v>182205</v>
      </c>
      <c r="AA615" s="422">
        <v>256312.5</v>
      </c>
      <c r="AB615" s="422">
        <v>699220.5</v>
      </c>
      <c r="AC615" s="422">
        <v>69717</v>
      </c>
      <c r="AD615" s="422">
        <v>585417.75</v>
      </c>
      <c r="AE615" s="422">
        <v>395360.5</v>
      </c>
      <c r="AF615" s="422">
        <v>3245941.5</v>
      </c>
      <c r="AG615" s="422">
        <v>2198136</v>
      </c>
      <c r="AH615" s="422">
        <v>5230243.2419999996</v>
      </c>
      <c r="AI615" s="422">
        <v>12862553.992000001</v>
      </c>
      <c r="AJ615" s="422">
        <v>2201949.9300000002</v>
      </c>
      <c r="AK615" s="422">
        <v>10660604.062000001</v>
      </c>
      <c r="AL615" s="422">
        <v>12976548.932</v>
      </c>
      <c r="AM615" s="422">
        <v>138866.04</v>
      </c>
      <c r="AN615" s="422">
        <v>138866.04</v>
      </c>
      <c r="AO615" s="422">
        <v>144550.60999999999</v>
      </c>
      <c r="AP615" s="422">
        <v>144550.60999999999</v>
      </c>
      <c r="AQ615" s="422">
        <v>159168.09</v>
      </c>
      <c r="AR615" s="422">
        <v>159168.09</v>
      </c>
      <c r="AS615" s="422">
        <v>166476.82999999999</v>
      </c>
      <c r="AT615" s="422">
        <v>166476.82999999999</v>
      </c>
      <c r="AU615" s="422">
        <v>199772.2</v>
      </c>
      <c r="AV615" s="422">
        <v>1180767.42</v>
      </c>
      <c r="AW615" s="422">
        <v>492701.36</v>
      </c>
      <c r="AX615" s="422">
        <v>187123.92</v>
      </c>
      <c r="AY615" s="422">
        <v>3278488.04</v>
      </c>
      <c r="AZ615" s="422">
        <v>29242868.010000002</v>
      </c>
      <c r="BA615" s="422">
        <v>122110.99</v>
      </c>
      <c r="BB615" s="422">
        <v>62891.93</v>
      </c>
      <c r="BC615" s="422">
        <v>636348.98</v>
      </c>
    </row>
    <row r="616" spans="1:55">
      <c r="A616" s="425" t="s">
        <v>2440</v>
      </c>
      <c r="B616" s="425" t="s">
        <v>6623</v>
      </c>
      <c r="C616">
        <v>5670.5</v>
      </c>
      <c r="D616" s="422">
        <v>85170348.920000002</v>
      </c>
      <c r="E616" s="422">
        <v>87922061.489999995</v>
      </c>
      <c r="F616" s="423">
        <v>1.03230833975548</v>
      </c>
      <c r="G616">
        <v>4</v>
      </c>
      <c r="H616" s="422">
        <v>5706.75</v>
      </c>
      <c r="I616" s="422">
        <v>4061530.1</v>
      </c>
      <c r="J616" s="422">
        <v>4067236.85</v>
      </c>
      <c r="K616" s="424">
        <v>1.0517700000000001</v>
      </c>
      <c r="L616" s="422">
        <v>20251650.68</v>
      </c>
      <c r="M616" s="422">
        <v>4944365.7</v>
      </c>
      <c r="N616" s="422">
        <v>2293006.63</v>
      </c>
      <c r="O616" s="422">
        <v>927434.38</v>
      </c>
      <c r="P616" s="422">
        <v>692397.87</v>
      </c>
      <c r="Q616" s="422">
        <v>1571556.66</v>
      </c>
      <c r="R616" s="422">
        <v>510938.98</v>
      </c>
      <c r="S616" s="422">
        <v>887811.25</v>
      </c>
      <c r="T616" s="422">
        <v>1023691.01</v>
      </c>
      <c r="U616" s="422">
        <v>640105.13</v>
      </c>
      <c r="V616" s="422">
        <v>1500787.99</v>
      </c>
      <c r="W616" s="422">
        <v>1299403.56</v>
      </c>
      <c r="X616" s="422">
        <v>1065329.4099999999</v>
      </c>
      <c r="Y616" s="422">
        <v>37608479.25</v>
      </c>
      <c r="Z616" s="422">
        <v>507960</v>
      </c>
      <c r="AA616" s="422">
        <v>708812.5</v>
      </c>
      <c r="AB616" s="422">
        <v>1933640.5</v>
      </c>
      <c r="AC616" s="422">
        <v>192797</v>
      </c>
      <c r="AD616" s="422">
        <v>1618927.75</v>
      </c>
      <c r="AE616" s="422">
        <v>2554705</v>
      </c>
      <c r="AF616" s="422">
        <v>8976401.5</v>
      </c>
      <c r="AG616" s="422">
        <v>6078776</v>
      </c>
      <c r="AH616" s="422">
        <v>15090271.407</v>
      </c>
      <c r="AI616" s="422">
        <v>37662291.656999998</v>
      </c>
      <c r="AJ616" s="422">
        <v>6089323.1299999999</v>
      </c>
      <c r="AK616" s="422">
        <v>31572968.526999999</v>
      </c>
      <c r="AL616" s="422">
        <v>37977535.906999998</v>
      </c>
      <c r="AM616" s="422">
        <v>471007.63</v>
      </c>
      <c r="AN616" s="422">
        <v>471007.63</v>
      </c>
      <c r="AO616" s="422">
        <v>490497.6</v>
      </c>
      <c r="AP616" s="422">
        <v>490497.6</v>
      </c>
      <c r="AQ616" s="422">
        <v>471819.72</v>
      </c>
      <c r="AR616" s="422">
        <v>471819.72</v>
      </c>
      <c r="AS616" s="422">
        <v>491309.69</v>
      </c>
      <c r="AT616" s="422">
        <v>491309.69</v>
      </c>
      <c r="AU616" s="422">
        <v>589571.62</v>
      </c>
      <c r="AV616" s="422">
        <v>3265382.26</v>
      </c>
      <c r="AW616" s="422">
        <v>1362553.07</v>
      </c>
      <c r="AX616" s="422">
        <v>517557.39</v>
      </c>
      <c r="AY616" s="422">
        <v>9584333.6199999992</v>
      </c>
      <c r="AZ616" s="422">
        <v>85170348.920000002</v>
      </c>
      <c r="BA616" s="422">
        <v>264478.71000000002</v>
      </c>
      <c r="BB616" s="422">
        <v>74067.41</v>
      </c>
      <c r="BC616" s="422">
        <v>1711571.95</v>
      </c>
    </row>
    <row r="617" spans="1:55">
      <c r="A617" s="425" t="s">
        <v>2390</v>
      </c>
      <c r="B617" s="425" t="s">
        <v>6624</v>
      </c>
      <c r="C617">
        <v>3402.46</v>
      </c>
      <c r="D617" s="422">
        <v>49443355.719999999</v>
      </c>
      <c r="E617" s="422">
        <v>53038272.509999998</v>
      </c>
      <c r="F617" s="423">
        <v>1.0727077832329599</v>
      </c>
      <c r="G617">
        <v>4</v>
      </c>
      <c r="H617" s="422">
        <v>3312.9</v>
      </c>
      <c r="I617" s="422">
        <v>2494625.1</v>
      </c>
      <c r="J617" s="422">
        <v>2497938</v>
      </c>
      <c r="K617" s="424">
        <v>1.0517700000000001</v>
      </c>
      <c r="L617" s="422">
        <v>11655052.369999999</v>
      </c>
      <c r="M617" s="422">
        <v>2331010.4700000002</v>
      </c>
      <c r="N617" s="422">
        <v>1308518.6200000001</v>
      </c>
      <c r="O617" s="422">
        <v>581136.21</v>
      </c>
      <c r="P617" s="422">
        <v>417182.07</v>
      </c>
      <c r="Q617" s="422">
        <v>798156.65</v>
      </c>
      <c r="R617" s="422">
        <v>305886.64</v>
      </c>
      <c r="S617" s="422">
        <v>512016.33</v>
      </c>
      <c r="T617" s="422">
        <v>668009.26</v>
      </c>
      <c r="U617" s="422">
        <v>383927.53</v>
      </c>
      <c r="V617" s="422">
        <v>979338.75</v>
      </c>
      <c r="W617" s="422">
        <v>847925.4</v>
      </c>
      <c r="X617" s="422">
        <v>614394.18000000005</v>
      </c>
      <c r="Y617" s="422">
        <v>21402554.48</v>
      </c>
      <c r="Z617" s="422">
        <v>303507</v>
      </c>
      <c r="AA617" s="422">
        <v>425307.5</v>
      </c>
      <c r="AB617" s="422">
        <v>1160238.8600000001</v>
      </c>
      <c r="AC617" s="422">
        <v>115683.64</v>
      </c>
      <c r="AD617" s="422">
        <v>971402.33</v>
      </c>
      <c r="AE617" s="422">
        <v>672318.54</v>
      </c>
      <c r="AF617" s="422">
        <v>5386094.1799999997</v>
      </c>
      <c r="AG617" s="422">
        <v>3647437.12</v>
      </c>
      <c r="AH617" s="422">
        <v>8876794.9066799991</v>
      </c>
      <c r="AI617" s="422">
        <v>21558784.076680001</v>
      </c>
      <c r="AJ617" s="422">
        <v>3653765.69</v>
      </c>
      <c r="AK617" s="422">
        <v>17905018.38668</v>
      </c>
      <c r="AL617" s="422">
        <v>21747939.516679998</v>
      </c>
      <c r="AM617" s="422">
        <v>169725.16</v>
      </c>
      <c r="AN617" s="422">
        <v>169725.16</v>
      </c>
      <c r="AO617" s="422">
        <v>177033.9</v>
      </c>
      <c r="AP617" s="422">
        <v>177033.9</v>
      </c>
      <c r="AQ617" s="422">
        <v>471007.63</v>
      </c>
      <c r="AR617" s="422">
        <v>471007.63</v>
      </c>
      <c r="AS617" s="422">
        <v>490497.6</v>
      </c>
      <c r="AT617" s="422">
        <v>490497.6</v>
      </c>
      <c r="AU617" s="422">
        <v>588759.54</v>
      </c>
      <c r="AV617" s="422">
        <v>1959554.19</v>
      </c>
      <c r="AW617" s="422">
        <v>817667.39</v>
      </c>
      <c r="AX617" s="422">
        <v>310351.87</v>
      </c>
      <c r="AY617" s="422">
        <v>6292861.5700000003</v>
      </c>
      <c r="AZ617" s="422">
        <v>49443355.719999999</v>
      </c>
      <c r="BA617" s="422">
        <v>119156.11</v>
      </c>
      <c r="BB617" s="422">
        <v>86053.47</v>
      </c>
      <c r="BC617" s="422">
        <v>1223047.45</v>
      </c>
    </row>
    <row r="618" spans="1:55">
      <c r="A618" s="425" t="s">
        <v>1447</v>
      </c>
      <c r="B618" s="425" t="s">
        <v>6625</v>
      </c>
      <c r="C618">
        <v>2451</v>
      </c>
      <c r="D618" s="422">
        <v>37053106.210000001</v>
      </c>
      <c r="E618" s="422">
        <v>36554399.350000001</v>
      </c>
      <c r="F618" s="423">
        <v>0.98654075431156696</v>
      </c>
      <c r="G618">
        <v>3</v>
      </c>
      <c r="H618" s="422">
        <v>48510.77</v>
      </c>
      <c r="I618" s="422">
        <v>1923529.42</v>
      </c>
      <c r="J618" s="422">
        <v>1972040.19</v>
      </c>
      <c r="K618" s="424">
        <v>1.0517700000000001</v>
      </c>
      <c r="L618" s="422">
        <v>8414544.4800000004</v>
      </c>
      <c r="M618" s="422">
        <v>1682908.89</v>
      </c>
      <c r="N618" s="422">
        <v>942903.12</v>
      </c>
      <c r="O618" s="422">
        <v>418725.96</v>
      </c>
      <c r="P618" s="422">
        <v>316960.48</v>
      </c>
      <c r="Q618" s="422">
        <v>578704.21</v>
      </c>
      <c r="R618" s="422">
        <v>220617.36</v>
      </c>
      <c r="S618" s="422">
        <v>369017.73</v>
      </c>
      <c r="T618" s="422">
        <v>481320.57</v>
      </c>
      <c r="U618" s="422">
        <v>276509.15000000002</v>
      </c>
      <c r="V618" s="422">
        <v>705642.75</v>
      </c>
      <c r="W618" s="422">
        <v>610955.52000000002</v>
      </c>
      <c r="X618" s="422">
        <v>442802.95</v>
      </c>
      <c r="Y618" s="422">
        <v>15461613.17</v>
      </c>
      <c r="Z618" s="422">
        <v>217867.5</v>
      </c>
      <c r="AA618" s="422">
        <v>306375</v>
      </c>
      <c r="AB618" s="422">
        <v>835791</v>
      </c>
      <c r="AC618" s="422">
        <v>83334</v>
      </c>
      <c r="AD618" s="422">
        <v>699760.5</v>
      </c>
      <c r="AE618" s="422">
        <v>486800.75</v>
      </c>
      <c r="AF618" s="422">
        <v>3879933</v>
      </c>
      <c r="AG618" s="422">
        <v>2627472</v>
      </c>
      <c r="AH618" s="422">
        <v>6709168.6109999996</v>
      </c>
      <c r="AI618" s="422">
        <v>15846502.361</v>
      </c>
      <c r="AJ618" s="422">
        <v>2632030.86</v>
      </c>
      <c r="AK618" s="422">
        <v>13214471.501</v>
      </c>
      <c r="AL618" s="422">
        <v>15982762.591</v>
      </c>
      <c r="AM618" s="422">
        <v>180282.23</v>
      </c>
      <c r="AN618" s="422">
        <v>180282.23</v>
      </c>
      <c r="AO618" s="422">
        <v>188403.05</v>
      </c>
      <c r="AP618" s="422">
        <v>188403.05</v>
      </c>
      <c r="AQ618" s="422">
        <v>496182.18</v>
      </c>
      <c r="AR618" s="422">
        <v>496182.18</v>
      </c>
      <c r="AS618" s="422">
        <v>517296.31</v>
      </c>
      <c r="AT618" s="422">
        <v>517296.31</v>
      </c>
      <c r="AU618" s="422">
        <v>620430.75</v>
      </c>
      <c r="AV618" s="422">
        <v>1411398.75</v>
      </c>
      <c r="AW618" s="422">
        <v>588937.39</v>
      </c>
      <c r="AX618" s="422">
        <v>223635.9</v>
      </c>
      <c r="AY618" s="422">
        <v>5608730.3300000001</v>
      </c>
      <c r="AZ618" s="422">
        <v>37053106.210000001</v>
      </c>
      <c r="BA618" s="422">
        <v>140369.31</v>
      </c>
      <c r="BB618" s="422">
        <v>130929.9</v>
      </c>
      <c r="BC618" s="422">
        <v>796002.38</v>
      </c>
    </row>
    <row r="619" spans="1:55">
      <c r="A619" s="425" t="s">
        <v>2495</v>
      </c>
      <c r="B619" s="425" t="s">
        <v>6626</v>
      </c>
      <c r="C619">
        <v>1892.55</v>
      </c>
      <c r="D619" s="422">
        <v>26273622.100000001</v>
      </c>
      <c r="E619" s="422">
        <v>35056704.57</v>
      </c>
      <c r="F619" s="423">
        <v>1.3342927913239599</v>
      </c>
      <c r="G619">
        <v>4</v>
      </c>
      <c r="H619" s="422">
        <v>1760.43</v>
      </c>
      <c r="I619" s="422">
        <v>1040773.41</v>
      </c>
      <c r="J619" s="422">
        <v>1042533.84</v>
      </c>
      <c r="K619" s="424">
        <v>1.0517700000000001</v>
      </c>
      <c r="L619" s="422">
        <v>6397116.6399999997</v>
      </c>
      <c r="M619" s="422">
        <v>1279423.32</v>
      </c>
      <c r="N619" s="422">
        <v>727382.41</v>
      </c>
      <c r="O619" s="422">
        <v>323281.07</v>
      </c>
      <c r="P619" s="422">
        <v>217348.68</v>
      </c>
      <c r="Q619" s="422">
        <v>449471.11</v>
      </c>
      <c r="R619" s="422">
        <v>169861.83</v>
      </c>
      <c r="S619" s="422">
        <v>284641.77</v>
      </c>
      <c r="T619" s="422">
        <v>371607.8</v>
      </c>
      <c r="U619" s="422">
        <v>213481.33</v>
      </c>
      <c r="V619" s="422">
        <v>544797.71</v>
      </c>
      <c r="W619" s="422">
        <v>471693.6</v>
      </c>
      <c r="X619" s="422">
        <v>341555.99</v>
      </c>
      <c r="Y619" s="422">
        <v>11791663.26</v>
      </c>
      <c r="Z619" s="422">
        <v>168732</v>
      </c>
      <c r="AA619" s="422">
        <v>236568.75</v>
      </c>
      <c r="AB619" s="422">
        <v>645359.55000000005</v>
      </c>
      <c r="AC619" s="422">
        <v>64346.7</v>
      </c>
      <c r="AD619" s="422">
        <v>540323.02</v>
      </c>
      <c r="AE619" s="422">
        <v>379532.08</v>
      </c>
      <c r="AF619" s="422">
        <v>2995906.65</v>
      </c>
      <c r="AG619" s="422">
        <v>2028813.6</v>
      </c>
      <c r="AH619" s="422">
        <v>4666997.6738999998</v>
      </c>
      <c r="AI619" s="422">
        <v>11726580.0239</v>
      </c>
      <c r="AJ619" s="422">
        <v>2032333.74</v>
      </c>
      <c r="AK619" s="422">
        <v>9694246.2839000002</v>
      </c>
      <c r="AL619" s="422">
        <v>11831793.933900001</v>
      </c>
      <c r="AM619" s="422">
        <v>58469.91</v>
      </c>
      <c r="AN619" s="422">
        <v>58469.91</v>
      </c>
      <c r="AO619" s="422">
        <v>60906.16</v>
      </c>
      <c r="AP619" s="422">
        <v>60906.16</v>
      </c>
      <c r="AQ619" s="422">
        <v>129933.14</v>
      </c>
      <c r="AR619" s="422">
        <v>129933.14</v>
      </c>
      <c r="AS619" s="422">
        <v>135617.71</v>
      </c>
      <c r="AT619" s="422">
        <v>135617.71</v>
      </c>
      <c r="AU619" s="422">
        <v>163228.5</v>
      </c>
      <c r="AV619" s="422">
        <v>1089814.22</v>
      </c>
      <c r="AW619" s="422">
        <v>454749.12</v>
      </c>
      <c r="AX619" s="422">
        <v>172519.13</v>
      </c>
      <c r="AY619" s="422">
        <v>2650164.81</v>
      </c>
      <c r="AZ619" s="422">
        <v>26273622.100000001</v>
      </c>
      <c r="BA619" s="422">
        <v>29081.53</v>
      </c>
      <c r="BB619" s="422">
        <v>34892.43</v>
      </c>
      <c r="BC619" s="422">
        <v>611963.84</v>
      </c>
    </row>
    <row r="620" spans="1:55">
      <c r="A620" s="425" t="s">
        <v>1498</v>
      </c>
      <c r="B620" s="425" t="s">
        <v>6627</v>
      </c>
      <c r="C620">
        <v>168.48</v>
      </c>
      <c r="D620" s="422">
        <v>2468505.19</v>
      </c>
      <c r="E620" s="422">
        <v>4975268.29</v>
      </c>
      <c r="F620" s="423">
        <v>2.0154984118141601</v>
      </c>
      <c r="G620">
        <v>4</v>
      </c>
      <c r="H620" s="422">
        <v>165.39</v>
      </c>
      <c r="I620" s="422">
        <v>141207.79999999999</v>
      </c>
      <c r="J620" s="422">
        <v>141373.19</v>
      </c>
      <c r="K620" s="424">
        <v>1.0517700000000001</v>
      </c>
      <c r="L620" s="422">
        <v>611155.17000000004</v>
      </c>
      <c r="M620" s="422">
        <v>122231.02</v>
      </c>
      <c r="N620" s="422">
        <v>63886.49</v>
      </c>
      <c r="O620" s="422">
        <v>27709.8</v>
      </c>
      <c r="P620" s="422">
        <v>21129.3</v>
      </c>
      <c r="Q620" s="422">
        <v>37388.19</v>
      </c>
      <c r="R620" s="422">
        <v>14888.28</v>
      </c>
      <c r="S620" s="422">
        <v>25075.58</v>
      </c>
      <c r="T620" s="422">
        <v>31852.09</v>
      </c>
      <c r="U620" s="422">
        <v>18637.25</v>
      </c>
      <c r="V620" s="422">
        <v>46696.94</v>
      </c>
      <c r="W620" s="422">
        <v>40430.879999999997</v>
      </c>
      <c r="X620" s="422">
        <v>30089.45</v>
      </c>
      <c r="Y620" s="422">
        <v>1091170.44</v>
      </c>
      <c r="Z620" s="422">
        <v>15163.2</v>
      </c>
      <c r="AA620" s="422">
        <v>21060</v>
      </c>
      <c r="AB620" s="422">
        <v>57451.68</v>
      </c>
      <c r="AC620" s="422">
        <v>5728.32</v>
      </c>
      <c r="AD620" s="422">
        <v>48101.03</v>
      </c>
      <c r="AE620" s="422">
        <v>32037.119999999999</v>
      </c>
      <c r="AF620" s="422">
        <v>266703.84000000003</v>
      </c>
      <c r="AG620" s="422">
        <v>180610.56</v>
      </c>
      <c r="AH620" s="422">
        <v>444182.97684000002</v>
      </c>
      <c r="AI620" s="422">
        <v>1071038.7268399999</v>
      </c>
      <c r="AJ620" s="422">
        <v>180923.93</v>
      </c>
      <c r="AK620" s="422">
        <v>890114.79683999997</v>
      </c>
      <c r="AL620" s="422">
        <v>1080405.1568400001</v>
      </c>
      <c r="AM620" s="422">
        <v>21114.13</v>
      </c>
      <c r="AN620" s="422">
        <v>21114.13</v>
      </c>
      <c r="AO620" s="422">
        <v>21926.21</v>
      </c>
      <c r="AP620" s="422">
        <v>21926.21</v>
      </c>
      <c r="AQ620" s="422">
        <v>11369.14</v>
      </c>
      <c r="AR620" s="422">
        <v>11369.14</v>
      </c>
      <c r="AS620" s="422">
        <v>11369.14</v>
      </c>
      <c r="AT620" s="422">
        <v>11369.14</v>
      </c>
      <c r="AU620" s="422">
        <v>13805.39</v>
      </c>
      <c r="AV620" s="422">
        <v>96637.77</v>
      </c>
      <c r="AW620" s="422">
        <v>40324.25</v>
      </c>
      <c r="AX620" s="422">
        <v>14604.79</v>
      </c>
      <c r="AY620" s="422">
        <v>296929.44</v>
      </c>
      <c r="AZ620" s="422">
        <v>2468505.19</v>
      </c>
      <c r="BA620" s="422">
        <v>38074.22</v>
      </c>
      <c r="BB620" s="422">
        <v>18.059999999999999</v>
      </c>
      <c r="BC620" s="422">
        <v>59792.05</v>
      </c>
    </row>
    <row r="621" spans="1:55">
      <c r="A621" s="425" t="s">
        <v>1910</v>
      </c>
      <c r="B621" s="425" t="s">
        <v>6628</v>
      </c>
      <c r="C621">
        <v>2662.16</v>
      </c>
      <c r="D621" s="422">
        <v>36378513.670000002</v>
      </c>
      <c r="E621" s="422">
        <v>58853790.579999998</v>
      </c>
      <c r="F621" s="423">
        <v>1.61781734993023</v>
      </c>
      <c r="G621">
        <v>4</v>
      </c>
      <c r="H621" s="422">
        <v>2437.5</v>
      </c>
      <c r="I621" s="422">
        <v>1833871.54</v>
      </c>
      <c r="J621" s="422">
        <v>1836309.04</v>
      </c>
      <c r="K621" s="424">
        <v>1.0517700000000001</v>
      </c>
      <c r="L621" s="422">
        <v>9149624.0600000005</v>
      </c>
      <c r="M621" s="422">
        <v>1829924.81</v>
      </c>
      <c r="N621" s="422">
        <v>1023723.39</v>
      </c>
      <c r="O621" s="422">
        <v>454902.65</v>
      </c>
      <c r="P621" s="422">
        <v>300375.63</v>
      </c>
      <c r="Q621" s="422">
        <v>610402.9</v>
      </c>
      <c r="R621" s="422">
        <v>239566.09</v>
      </c>
      <c r="S621" s="422">
        <v>400531.64</v>
      </c>
      <c r="T621" s="422">
        <v>522905.26</v>
      </c>
      <c r="U621" s="422">
        <v>300229.3</v>
      </c>
      <c r="V621" s="422">
        <v>766608.21</v>
      </c>
      <c r="W621" s="422">
        <v>663740.28</v>
      </c>
      <c r="X621" s="422">
        <v>480618.08</v>
      </c>
      <c r="Y621" s="422">
        <v>16743152.300000001</v>
      </c>
      <c r="Z621" s="422">
        <v>237884.4</v>
      </c>
      <c r="AA621" s="422">
        <v>332770</v>
      </c>
      <c r="AB621" s="422">
        <v>907796.56</v>
      </c>
      <c r="AC621" s="422">
        <v>90513.44</v>
      </c>
      <c r="AD621" s="422">
        <v>760046.68</v>
      </c>
      <c r="AE621" s="422">
        <v>513074.2</v>
      </c>
      <c r="AF621" s="422">
        <v>4214199.28</v>
      </c>
      <c r="AG621" s="422">
        <v>2853835.52</v>
      </c>
      <c r="AH621" s="422">
        <v>6441955.0132799996</v>
      </c>
      <c r="AI621" s="422">
        <v>16352075.093280001</v>
      </c>
      <c r="AJ621" s="422">
        <v>2858787.13</v>
      </c>
      <c r="AK621" s="422">
        <v>13493287.96328</v>
      </c>
      <c r="AL621" s="422">
        <v>16500074.493279999</v>
      </c>
      <c r="AM621" s="422">
        <v>79584.039999999994</v>
      </c>
      <c r="AN621" s="422">
        <v>79584.039999999994</v>
      </c>
      <c r="AO621" s="422">
        <v>82832.37</v>
      </c>
      <c r="AP621" s="422">
        <v>82832.37</v>
      </c>
      <c r="AQ621" s="422">
        <v>73899.47</v>
      </c>
      <c r="AR621" s="422">
        <v>73899.47</v>
      </c>
      <c r="AS621" s="422">
        <v>77147.8</v>
      </c>
      <c r="AT621" s="422">
        <v>77147.8</v>
      </c>
      <c r="AU621" s="422">
        <v>92577.36</v>
      </c>
      <c r="AV621" s="422">
        <v>1533211.07</v>
      </c>
      <c r="AW621" s="422">
        <v>639766.28</v>
      </c>
      <c r="AX621" s="422">
        <v>242804.7</v>
      </c>
      <c r="AY621" s="422">
        <v>3135286.77</v>
      </c>
      <c r="AZ621" s="422">
        <v>36378513.670000002</v>
      </c>
      <c r="BA621" s="422">
        <v>53902.67</v>
      </c>
      <c r="BB621" s="422">
        <v>250.92</v>
      </c>
      <c r="BC621" s="422">
        <v>1142968.8</v>
      </c>
    </row>
    <row r="622" spans="1:55">
      <c r="A622" s="425" t="s">
        <v>2754</v>
      </c>
      <c r="B622" s="425" t="s">
        <v>6629</v>
      </c>
      <c r="C622">
        <v>3602.06</v>
      </c>
      <c r="D622" s="422">
        <v>52656313.380000003</v>
      </c>
      <c r="E622" s="422">
        <v>78921160.5</v>
      </c>
      <c r="F622" s="423">
        <v>1.4987976832038501</v>
      </c>
      <c r="G622">
        <v>4</v>
      </c>
      <c r="H622" s="422">
        <v>3528.18</v>
      </c>
      <c r="I622" s="422">
        <v>3379836.39</v>
      </c>
      <c r="J622" s="422">
        <v>3383364.57</v>
      </c>
      <c r="K622" s="424">
        <v>1.0517700000000001</v>
      </c>
      <c r="L622" s="422">
        <v>12697248.970000001</v>
      </c>
      <c r="M622" s="422">
        <v>2539449.7799999998</v>
      </c>
      <c r="N622" s="422">
        <v>1385490.31</v>
      </c>
      <c r="O622" s="422">
        <v>615003.75</v>
      </c>
      <c r="P622" s="422">
        <v>447138.99</v>
      </c>
      <c r="Q622" s="422">
        <v>823353.04</v>
      </c>
      <c r="R622" s="422">
        <v>324158.63</v>
      </c>
      <c r="S622" s="422">
        <v>542174.81000000006</v>
      </c>
      <c r="T622" s="422">
        <v>706939.6</v>
      </c>
      <c r="U622" s="422">
        <v>406631.11</v>
      </c>
      <c r="V622" s="422">
        <v>1036412.8</v>
      </c>
      <c r="W622" s="422">
        <v>897340.92</v>
      </c>
      <c r="X622" s="422">
        <v>650582.85</v>
      </c>
      <c r="Y622" s="422">
        <v>23071925.559999999</v>
      </c>
      <c r="Z622" s="422">
        <v>321057.90000000002</v>
      </c>
      <c r="AA622" s="422">
        <v>450257.5</v>
      </c>
      <c r="AB622" s="422">
        <v>1228302.46</v>
      </c>
      <c r="AC622" s="422">
        <v>122470.04</v>
      </c>
      <c r="AD622" s="422">
        <v>1028388.12</v>
      </c>
      <c r="AE622" s="422">
        <v>690657.55</v>
      </c>
      <c r="AF622" s="422">
        <v>5702060.9800000004</v>
      </c>
      <c r="AG622" s="422">
        <v>3861408.32</v>
      </c>
      <c r="AH622" s="422">
        <v>9470400.9574800003</v>
      </c>
      <c r="AI622" s="422">
        <v>22875003.82748</v>
      </c>
      <c r="AJ622" s="422">
        <v>3868108.15</v>
      </c>
      <c r="AK622" s="422">
        <v>19006895.677480001</v>
      </c>
      <c r="AL622" s="422">
        <v>23075255.777479999</v>
      </c>
      <c r="AM622" s="422">
        <v>328081.18</v>
      </c>
      <c r="AN622" s="422">
        <v>328081.18</v>
      </c>
      <c r="AO622" s="422">
        <v>341886.57</v>
      </c>
      <c r="AP622" s="422">
        <v>341886.57</v>
      </c>
      <c r="AQ622" s="422">
        <v>356504.05</v>
      </c>
      <c r="AR622" s="422">
        <v>356504.05</v>
      </c>
      <c r="AS622" s="422">
        <v>371121.53</v>
      </c>
      <c r="AT622" s="422">
        <v>371121.53</v>
      </c>
      <c r="AU622" s="422">
        <v>445833.09</v>
      </c>
      <c r="AV622" s="422">
        <v>2074057.77</v>
      </c>
      <c r="AW622" s="422">
        <v>865446.54</v>
      </c>
      <c r="AX622" s="422">
        <v>328607.86</v>
      </c>
      <c r="AY622" s="422">
        <v>6509131.9199999999</v>
      </c>
      <c r="AZ622" s="422">
        <v>52656313.380000003</v>
      </c>
      <c r="BA622" s="422">
        <v>417553.27</v>
      </c>
      <c r="BB622" s="422">
        <v>234723.6</v>
      </c>
      <c r="BC622" s="422">
        <v>1853175.67</v>
      </c>
    </row>
    <row r="623" spans="1:55">
      <c r="A623" s="425" t="s">
        <v>3327</v>
      </c>
      <c r="B623" s="425" t="s">
        <v>6630</v>
      </c>
      <c r="C623">
        <v>3150.82</v>
      </c>
      <c r="D623" s="422">
        <v>50089251.950000003</v>
      </c>
      <c r="E623" s="422">
        <v>99450403.390000001</v>
      </c>
      <c r="F623" s="423">
        <v>1.98546393723893</v>
      </c>
      <c r="G623">
        <v>4</v>
      </c>
      <c r="H623" s="422">
        <v>3356.18</v>
      </c>
      <c r="I623" s="422">
        <v>1860730.36</v>
      </c>
      <c r="J623" s="422">
        <v>1864086.54</v>
      </c>
      <c r="K623" s="424">
        <v>1.0517700000000001</v>
      </c>
      <c r="L623" s="422">
        <v>11571349.43</v>
      </c>
      <c r="M623" s="422">
        <v>3856730.76</v>
      </c>
      <c r="N623" s="422">
        <v>1403965.43</v>
      </c>
      <c r="O623" s="422">
        <v>467988.47</v>
      </c>
      <c r="P623" s="422">
        <v>372413.58</v>
      </c>
      <c r="Q623" s="422">
        <v>1190639.82</v>
      </c>
      <c r="R623" s="422">
        <v>284230.95</v>
      </c>
      <c r="S623" s="422">
        <v>533703.32999999996</v>
      </c>
      <c r="T623" s="422">
        <v>464509.75</v>
      </c>
      <c r="U623" s="422">
        <v>355802.22</v>
      </c>
      <c r="V623" s="422">
        <v>680997.14</v>
      </c>
      <c r="W623" s="422">
        <v>589617</v>
      </c>
      <c r="X623" s="422">
        <v>640417.49</v>
      </c>
      <c r="Y623" s="422">
        <v>22412365.370000001</v>
      </c>
      <c r="Z623" s="422">
        <v>283573.8</v>
      </c>
      <c r="AA623" s="422">
        <v>393852.5</v>
      </c>
      <c r="AB623" s="422">
        <v>1074429.6200000001</v>
      </c>
      <c r="AC623" s="422">
        <v>107127.88</v>
      </c>
      <c r="AD623" s="422">
        <v>899559.11</v>
      </c>
      <c r="AE623" s="422">
        <v>3135065.9</v>
      </c>
      <c r="AF623" s="422">
        <v>4987748.0599999996</v>
      </c>
      <c r="AG623" s="422">
        <v>3377679.04</v>
      </c>
      <c r="AH623" s="422">
        <v>8620107.4215600006</v>
      </c>
      <c r="AI623" s="422">
        <v>22879143.331560001</v>
      </c>
      <c r="AJ623" s="422">
        <v>3383539.56</v>
      </c>
      <c r="AK623" s="422">
        <v>19495603.771559998</v>
      </c>
      <c r="AL623" s="422">
        <v>23054309.171560001</v>
      </c>
      <c r="AM623" s="422">
        <v>245248.8</v>
      </c>
      <c r="AN623" s="422">
        <v>245248.8</v>
      </c>
      <c r="AO623" s="422">
        <v>255805.87</v>
      </c>
      <c r="AP623" s="422">
        <v>255805.87</v>
      </c>
      <c r="AQ623" s="422">
        <v>142926.45000000001</v>
      </c>
      <c r="AR623" s="422">
        <v>142926.45000000001</v>
      </c>
      <c r="AS623" s="422">
        <v>148611.03</v>
      </c>
      <c r="AT623" s="422">
        <v>148611.03</v>
      </c>
      <c r="AU623" s="422">
        <v>178658.06</v>
      </c>
      <c r="AV623" s="422">
        <v>1814191.48</v>
      </c>
      <c r="AW623" s="422">
        <v>757011.58</v>
      </c>
      <c r="AX623" s="422">
        <v>287531.88</v>
      </c>
      <c r="AY623" s="422">
        <v>4622577.3</v>
      </c>
      <c r="AZ623" s="422">
        <v>50089251.950000003</v>
      </c>
      <c r="BA623" s="422">
        <v>147654.35</v>
      </c>
      <c r="BB623" s="422">
        <v>29070.79</v>
      </c>
      <c r="BC623" s="422">
        <v>917065.53</v>
      </c>
    </row>
    <row r="624" spans="1:55">
      <c r="A624" s="425" t="s">
        <v>2099</v>
      </c>
      <c r="B624" s="425" t="s">
        <v>6631</v>
      </c>
      <c r="C624">
        <v>570.64</v>
      </c>
      <c r="D624" s="422">
        <v>9132419.4399999995</v>
      </c>
      <c r="E624" s="422">
        <v>9956477.5999999996</v>
      </c>
      <c r="F624" s="423">
        <v>1.0902343749555199</v>
      </c>
      <c r="G624">
        <v>4</v>
      </c>
      <c r="H624" s="422">
        <v>611.9</v>
      </c>
      <c r="I624" s="422">
        <v>1255524.3500000001</v>
      </c>
      <c r="J624" s="422">
        <v>1256136.25</v>
      </c>
      <c r="K624" s="424">
        <v>1.0517700000000001</v>
      </c>
      <c r="L624" s="422">
        <v>2171371.2000000002</v>
      </c>
      <c r="M624" s="422">
        <v>434274.23</v>
      </c>
      <c r="N624" s="422">
        <v>218599.58</v>
      </c>
      <c r="O624" s="422">
        <v>96984.320000000007</v>
      </c>
      <c r="P624" s="422">
        <v>80352.990000000005</v>
      </c>
      <c r="Q624" s="422">
        <v>132484.25</v>
      </c>
      <c r="R624" s="422">
        <v>50755.519999999997</v>
      </c>
      <c r="S624" s="422">
        <v>85392.53</v>
      </c>
      <c r="T624" s="422">
        <v>111482.34</v>
      </c>
      <c r="U624" s="422">
        <v>64044.39</v>
      </c>
      <c r="V624" s="422">
        <v>163439.31</v>
      </c>
      <c r="W624" s="422">
        <v>141508.07999999999</v>
      </c>
      <c r="X624" s="422">
        <v>102466.79</v>
      </c>
      <c r="Y624" s="422">
        <v>3853155.53</v>
      </c>
      <c r="Z624" s="422">
        <v>50772.6</v>
      </c>
      <c r="AA624" s="422">
        <v>71330</v>
      </c>
      <c r="AB624" s="422">
        <v>194588.24</v>
      </c>
      <c r="AC624" s="422">
        <v>19401.759999999998</v>
      </c>
      <c r="AD624" s="422">
        <v>162917.71</v>
      </c>
      <c r="AE624" s="422">
        <v>111894.86</v>
      </c>
      <c r="AF624" s="422">
        <v>903323.12</v>
      </c>
      <c r="AG624" s="422">
        <v>611726.07999999996</v>
      </c>
      <c r="AH624" s="422">
        <v>1673117.3671200001</v>
      </c>
      <c r="AI624" s="422">
        <v>3799071.7371200002</v>
      </c>
      <c r="AJ624" s="422">
        <v>612787.47</v>
      </c>
      <c r="AK624" s="422">
        <v>3186284.26712</v>
      </c>
      <c r="AL624" s="422">
        <v>3830795.7371200002</v>
      </c>
      <c r="AM624" s="422">
        <v>168101</v>
      </c>
      <c r="AN624" s="422">
        <v>168101</v>
      </c>
      <c r="AO624" s="422">
        <v>175409.74</v>
      </c>
      <c r="AP624" s="422">
        <v>175409.74</v>
      </c>
      <c r="AQ624" s="422">
        <v>45476.59</v>
      </c>
      <c r="AR624" s="422">
        <v>45476.59</v>
      </c>
      <c r="AS624" s="422">
        <v>47912.84</v>
      </c>
      <c r="AT624" s="422">
        <v>47912.84</v>
      </c>
      <c r="AU624" s="422">
        <v>57657.83</v>
      </c>
      <c r="AV624" s="422">
        <v>328081.18</v>
      </c>
      <c r="AW624" s="422">
        <v>136899.14000000001</v>
      </c>
      <c r="AX624" s="422">
        <v>52029.57</v>
      </c>
      <c r="AY624" s="422">
        <v>1448468.06</v>
      </c>
      <c r="AZ624" s="422">
        <v>9132419.4399999995</v>
      </c>
      <c r="BA624" s="422">
        <v>470940.95</v>
      </c>
      <c r="BB624" s="422">
        <v>2951.35</v>
      </c>
      <c r="BC624" s="422">
        <v>339707.37</v>
      </c>
    </row>
    <row r="625" spans="1:55">
      <c r="A625" s="425" t="s">
        <v>2432</v>
      </c>
      <c r="B625" s="425" t="s">
        <v>6632</v>
      </c>
      <c r="C625">
        <v>1386.82</v>
      </c>
      <c r="D625" s="422">
        <v>21233261.68</v>
      </c>
      <c r="E625" s="422">
        <v>41035091.609999999</v>
      </c>
      <c r="F625" s="423">
        <v>1.93258540437298</v>
      </c>
      <c r="G625">
        <v>4</v>
      </c>
      <c r="H625" s="422">
        <v>1422.71</v>
      </c>
      <c r="I625" s="422">
        <v>883803.33</v>
      </c>
      <c r="J625" s="422">
        <v>885226.04</v>
      </c>
      <c r="K625" s="424">
        <v>1.0517700000000001</v>
      </c>
      <c r="L625" s="422">
        <v>4996334.1500000004</v>
      </c>
      <c r="M625" s="422">
        <v>1665278.16</v>
      </c>
      <c r="N625" s="422">
        <v>617744.79</v>
      </c>
      <c r="O625" s="422">
        <v>205914.93</v>
      </c>
      <c r="P625" s="422">
        <v>154566.67000000001</v>
      </c>
      <c r="Q625" s="422">
        <v>523503.54</v>
      </c>
      <c r="R625" s="422">
        <v>124520.22</v>
      </c>
      <c r="S625" s="422">
        <v>234829.46</v>
      </c>
      <c r="T625" s="422">
        <v>204384.29</v>
      </c>
      <c r="U625" s="422">
        <v>156552.97</v>
      </c>
      <c r="V625" s="422">
        <v>299638.74</v>
      </c>
      <c r="W625" s="422">
        <v>259431.48</v>
      </c>
      <c r="X625" s="422">
        <v>281783.69</v>
      </c>
      <c r="Y625" s="422">
        <v>9724483.0899999999</v>
      </c>
      <c r="Z625" s="422">
        <v>124813.8</v>
      </c>
      <c r="AA625" s="422">
        <v>173352.5</v>
      </c>
      <c r="AB625" s="422">
        <v>472905.62</v>
      </c>
      <c r="AC625" s="422">
        <v>47151.88</v>
      </c>
      <c r="AD625" s="422">
        <v>395937.11</v>
      </c>
      <c r="AE625" s="422">
        <v>1379885.9</v>
      </c>
      <c r="AF625" s="422">
        <v>2195336.06</v>
      </c>
      <c r="AG625" s="422">
        <v>1486671.04</v>
      </c>
      <c r="AH625" s="422">
        <v>3615679.8015600001</v>
      </c>
      <c r="AI625" s="422">
        <v>9891733.7115599997</v>
      </c>
      <c r="AJ625" s="422">
        <v>1489250.52</v>
      </c>
      <c r="AK625" s="422">
        <v>8402483.1915600002</v>
      </c>
      <c r="AL625" s="422">
        <v>9968832.20156</v>
      </c>
      <c r="AM625" s="422">
        <v>37355.769999999997</v>
      </c>
      <c r="AN625" s="422">
        <v>37355.769999999997</v>
      </c>
      <c r="AO625" s="422">
        <v>38979.94</v>
      </c>
      <c r="AP625" s="422">
        <v>38979.94</v>
      </c>
      <c r="AQ625" s="422">
        <v>24362.46</v>
      </c>
      <c r="AR625" s="422">
        <v>24362.46</v>
      </c>
      <c r="AS625" s="422">
        <v>25174.54</v>
      </c>
      <c r="AT625" s="422">
        <v>25174.54</v>
      </c>
      <c r="AU625" s="422">
        <v>30859.119999999999</v>
      </c>
      <c r="AV625" s="422">
        <v>798276.73</v>
      </c>
      <c r="AW625" s="422">
        <v>333098.65000000002</v>
      </c>
      <c r="AX625" s="422">
        <v>125966.34</v>
      </c>
      <c r="AY625" s="422">
        <v>1539946.26</v>
      </c>
      <c r="AZ625" s="422">
        <v>21233261.68</v>
      </c>
      <c r="BA625" s="422">
        <v>32409.91</v>
      </c>
      <c r="BB625" s="422">
        <v>49.19</v>
      </c>
      <c r="BC625" s="422">
        <v>498277.59</v>
      </c>
    </row>
    <row r="626" spans="1:55">
      <c r="A626" s="425" t="s">
        <v>3081</v>
      </c>
      <c r="B626" s="425" t="s">
        <v>6633</v>
      </c>
      <c r="C626">
        <v>6255.94</v>
      </c>
      <c r="D626" s="422">
        <v>120451082.63</v>
      </c>
      <c r="E626" s="422">
        <v>90800547.560000002</v>
      </c>
      <c r="F626" s="423">
        <v>0.75383753784031904</v>
      </c>
      <c r="G626">
        <v>1</v>
      </c>
      <c r="H626" s="422">
        <v>1218674.18</v>
      </c>
      <c r="I626" s="422">
        <v>80026758.930000007</v>
      </c>
      <c r="J626" s="422">
        <v>81245433.109999999</v>
      </c>
      <c r="K626" s="424">
        <v>1.0517700000000001</v>
      </c>
      <c r="L626" s="422">
        <v>25167451.379999999</v>
      </c>
      <c r="M626" s="422">
        <v>6255600.29</v>
      </c>
      <c r="N626" s="422">
        <v>2540967.12</v>
      </c>
      <c r="O626" s="422">
        <v>1018595.33</v>
      </c>
      <c r="P626" s="422">
        <v>1049257.77</v>
      </c>
      <c r="Q626" s="422">
        <v>1773558.1</v>
      </c>
      <c r="R626" s="422">
        <v>563047.98</v>
      </c>
      <c r="S626" s="422">
        <v>983369.56</v>
      </c>
      <c r="T626" s="422">
        <v>1119247.3</v>
      </c>
      <c r="U626" s="422">
        <v>705843.83</v>
      </c>
      <c r="V626" s="422">
        <v>1640878.84</v>
      </c>
      <c r="W626" s="422">
        <v>1420696.2</v>
      </c>
      <c r="X626" s="422">
        <v>1179994.6399999999</v>
      </c>
      <c r="Y626" s="422">
        <v>45418508.340000004</v>
      </c>
      <c r="Z626" s="422">
        <v>557694.9</v>
      </c>
      <c r="AA626" s="422">
        <v>781992.5</v>
      </c>
      <c r="AB626" s="422">
        <v>2133275.54</v>
      </c>
      <c r="AC626" s="422">
        <v>212701.96</v>
      </c>
      <c r="AD626" s="422">
        <v>3572141.74</v>
      </c>
      <c r="AE626" s="422">
        <v>2990203.53</v>
      </c>
      <c r="AF626" s="422">
        <v>9903153.0199999996</v>
      </c>
      <c r="AG626" s="422">
        <v>6706367.6799999997</v>
      </c>
      <c r="AH626" s="422">
        <v>22029405.38352</v>
      </c>
      <c r="AI626" s="422">
        <v>48886936.253519997</v>
      </c>
      <c r="AJ626" s="422">
        <v>6718003.7199999997</v>
      </c>
      <c r="AK626" s="422">
        <v>42168932.533519998</v>
      </c>
      <c r="AL626" s="422">
        <v>49234727.303520001</v>
      </c>
      <c r="AM626" s="422">
        <v>2574300.36</v>
      </c>
      <c r="AN626" s="422">
        <v>2574300.36</v>
      </c>
      <c r="AO626" s="422">
        <v>2681495.2000000002</v>
      </c>
      <c r="AP626" s="422">
        <v>2681495.2000000002</v>
      </c>
      <c r="AQ626" s="422">
        <v>1802010.25</v>
      </c>
      <c r="AR626" s="422">
        <v>1802010.25</v>
      </c>
      <c r="AS626" s="422">
        <v>1876721.81</v>
      </c>
      <c r="AT626" s="422">
        <v>1876721.81</v>
      </c>
      <c r="AU626" s="422">
        <v>2252715.84</v>
      </c>
      <c r="AV626" s="422">
        <v>3602396.34</v>
      </c>
      <c r="AW626" s="422">
        <v>1503179.67</v>
      </c>
      <c r="AX626" s="422">
        <v>570499.76</v>
      </c>
      <c r="AY626" s="422">
        <v>25797846.850000001</v>
      </c>
      <c r="AZ626" s="422">
        <v>120451082.63</v>
      </c>
      <c r="BA626" s="422">
        <v>16734276.449999999</v>
      </c>
      <c r="BB626" s="422">
        <v>2910632.33</v>
      </c>
      <c r="BC626" s="422">
        <v>4112396.41</v>
      </c>
    </row>
    <row r="627" spans="1:55">
      <c r="A627" s="425" t="s">
        <v>1801</v>
      </c>
      <c r="B627" s="425" t="s">
        <v>6634</v>
      </c>
      <c r="C627">
        <v>2571</v>
      </c>
      <c r="D627" s="422">
        <v>41789934.219999999</v>
      </c>
      <c r="E627" s="422">
        <v>32049215.52</v>
      </c>
      <c r="F627" s="423">
        <v>0.76691232274449805</v>
      </c>
      <c r="G627">
        <v>2</v>
      </c>
      <c r="H627" s="422">
        <v>266827.46000000002</v>
      </c>
      <c r="I627" s="422">
        <v>9554119.4700000007</v>
      </c>
      <c r="J627" s="422">
        <v>9820946.9299999997</v>
      </c>
      <c r="K627" s="424">
        <v>1.0517700000000001</v>
      </c>
      <c r="L627" s="422">
        <v>9528245.4399999995</v>
      </c>
      <c r="M627" s="422">
        <v>3175764.2</v>
      </c>
      <c r="N627" s="422">
        <v>1145457.51</v>
      </c>
      <c r="O627" s="422">
        <v>381522.03</v>
      </c>
      <c r="P627" s="422">
        <v>305970.40000000002</v>
      </c>
      <c r="Q627" s="422">
        <v>971410.9</v>
      </c>
      <c r="R627" s="422">
        <v>231445.2</v>
      </c>
      <c r="S627" s="422">
        <v>435434.14</v>
      </c>
      <c r="T627" s="422">
        <v>378686.04</v>
      </c>
      <c r="U627" s="422">
        <v>290402.38</v>
      </c>
      <c r="V627" s="422">
        <v>555174.81000000006</v>
      </c>
      <c r="W627" s="422">
        <v>480678.24</v>
      </c>
      <c r="X627" s="422">
        <v>522499.35</v>
      </c>
      <c r="Y627" s="422">
        <v>18402690.640000001</v>
      </c>
      <c r="Z627" s="422">
        <v>231390</v>
      </c>
      <c r="AA627" s="422">
        <v>321375</v>
      </c>
      <c r="AB627" s="422">
        <v>876711</v>
      </c>
      <c r="AC627" s="422">
        <v>87414</v>
      </c>
      <c r="AD627" s="422">
        <v>1468041</v>
      </c>
      <c r="AE627" s="422">
        <v>2558145</v>
      </c>
      <c r="AF627" s="422">
        <v>4069893</v>
      </c>
      <c r="AG627" s="422">
        <v>2756112</v>
      </c>
      <c r="AH627" s="422">
        <v>7074230.8710000003</v>
      </c>
      <c r="AI627" s="422">
        <v>19443311.870999999</v>
      </c>
      <c r="AJ627" s="422">
        <v>2760894.06</v>
      </c>
      <c r="AK627" s="422">
        <v>16682417.811000001</v>
      </c>
      <c r="AL627" s="422">
        <v>19586243.351</v>
      </c>
      <c r="AM627" s="422">
        <v>263114.61</v>
      </c>
      <c r="AN627" s="422">
        <v>263114.61</v>
      </c>
      <c r="AO627" s="422">
        <v>273671.67</v>
      </c>
      <c r="AP627" s="422">
        <v>273671.67</v>
      </c>
      <c r="AQ627" s="422">
        <v>73899.47</v>
      </c>
      <c r="AR627" s="422">
        <v>73899.47</v>
      </c>
      <c r="AS627" s="422">
        <v>77147.8</v>
      </c>
      <c r="AT627" s="422">
        <v>77147.8</v>
      </c>
      <c r="AU627" s="422">
        <v>92577.36</v>
      </c>
      <c r="AV627" s="422">
        <v>1480425.73</v>
      </c>
      <c r="AW627" s="422">
        <v>617740.42000000004</v>
      </c>
      <c r="AX627" s="422">
        <v>234589.5</v>
      </c>
      <c r="AY627" s="422">
        <v>3801000.11</v>
      </c>
      <c r="AZ627" s="422">
        <v>41789934.219999999</v>
      </c>
      <c r="BA627" s="422">
        <v>273848.52</v>
      </c>
      <c r="BB627" s="422">
        <v>9300.02</v>
      </c>
      <c r="BC627" s="422">
        <v>866099.81</v>
      </c>
    </row>
    <row r="628" spans="1:55">
      <c r="A628" s="425" t="s">
        <v>3393</v>
      </c>
      <c r="B628" s="425" t="s">
        <v>6635</v>
      </c>
      <c r="C628">
        <v>4196.95</v>
      </c>
      <c r="D628" s="422">
        <v>68008591.340000004</v>
      </c>
      <c r="E628" s="422">
        <v>51069965.310000002</v>
      </c>
      <c r="F628" s="423">
        <v>0.75093402618328697</v>
      </c>
      <c r="G628">
        <v>1</v>
      </c>
      <c r="H628" s="422">
        <v>497297.7</v>
      </c>
      <c r="I628" s="422">
        <v>13511737.26</v>
      </c>
      <c r="J628" s="422">
        <v>14009034.960000001</v>
      </c>
      <c r="K628" s="424">
        <v>1.0517700000000001</v>
      </c>
      <c r="L628" s="422">
        <v>15454452.68</v>
      </c>
      <c r="M628" s="422">
        <v>3831286.01</v>
      </c>
      <c r="N628" s="422">
        <v>1702686.37</v>
      </c>
      <c r="O628" s="422">
        <v>683708.24</v>
      </c>
      <c r="P628" s="422">
        <v>553944.18999999994</v>
      </c>
      <c r="Q628" s="422">
        <v>1187999.8500000001</v>
      </c>
      <c r="R628" s="422">
        <v>377621.12</v>
      </c>
      <c r="S628" s="422">
        <v>659081.25</v>
      </c>
      <c r="T628" s="422">
        <v>752063.4</v>
      </c>
      <c r="U628" s="422">
        <v>473386.38</v>
      </c>
      <c r="V628" s="422">
        <v>1102566.8</v>
      </c>
      <c r="W628" s="422">
        <v>954618</v>
      </c>
      <c r="X628" s="422">
        <v>790864.77</v>
      </c>
      <c r="Y628" s="422">
        <v>28524279.059999999</v>
      </c>
      <c r="Z628" s="422">
        <v>374471.1</v>
      </c>
      <c r="AA628" s="422">
        <v>524618.75</v>
      </c>
      <c r="AB628" s="422">
        <v>1431159.95</v>
      </c>
      <c r="AC628" s="422">
        <v>142696.29999999999</v>
      </c>
      <c r="AD628" s="422">
        <v>2396458.4500000002</v>
      </c>
      <c r="AE628" s="422">
        <v>1984321.61</v>
      </c>
      <c r="AF628" s="422">
        <v>6643771.8499999996</v>
      </c>
      <c r="AG628" s="422">
        <v>4499130.4000000004</v>
      </c>
      <c r="AH628" s="422">
        <v>11976509.792099999</v>
      </c>
      <c r="AI628" s="422">
        <v>29973138.202100001</v>
      </c>
      <c r="AJ628" s="422">
        <v>4506936.72</v>
      </c>
      <c r="AK628" s="422">
        <v>25466201.482099999</v>
      </c>
      <c r="AL628" s="422">
        <v>30206462.312100001</v>
      </c>
      <c r="AM628" s="422">
        <v>751988.05</v>
      </c>
      <c r="AN628" s="422">
        <v>751988.05</v>
      </c>
      <c r="AO628" s="422">
        <v>783659.25</v>
      </c>
      <c r="AP628" s="422">
        <v>783659.25</v>
      </c>
      <c r="AQ628" s="422">
        <v>449893.5</v>
      </c>
      <c r="AR628" s="422">
        <v>449893.5</v>
      </c>
      <c r="AS628" s="422">
        <v>468571.39</v>
      </c>
      <c r="AT628" s="422">
        <v>468571.39</v>
      </c>
      <c r="AU628" s="422">
        <v>561960.82999999996</v>
      </c>
      <c r="AV628" s="422">
        <v>2416756.4300000002</v>
      </c>
      <c r="AW628" s="422">
        <v>1008445.15</v>
      </c>
      <c r="AX628" s="422">
        <v>382463.04</v>
      </c>
      <c r="AY628" s="422">
        <v>9277849.8300000001</v>
      </c>
      <c r="AZ628" s="422">
        <v>68008591.340000004</v>
      </c>
      <c r="BA628" s="422">
        <v>1423262.49</v>
      </c>
      <c r="BB628" s="422">
        <v>388445.3</v>
      </c>
      <c r="BC628" s="422">
        <v>1720194.04</v>
      </c>
    </row>
    <row r="629" spans="1:55">
      <c r="A629" s="425" t="s">
        <v>2688</v>
      </c>
      <c r="B629" s="425" t="s">
        <v>6636</v>
      </c>
      <c r="C629">
        <v>2243.5</v>
      </c>
      <c r="D629" s="422">
        <v>40171007.380000003</v>
      </c>
      <c r="E629" s="422">
        <v>28369552.219999999</v>
      </c>
      <c r="F629" s="423">
        <v>0.70621958647032601</v>
      </c>
      <c r="G629">
        <v>1</v>
      </c>
      <c r="H629" s="422">
        <v>904696.19</v>
      </c>
      <c r="I629" s="422">
        <v>4065014.94</v>
      </c>
      <c r="J629" s="422">
        <v>4969711.13</v>
      </c>
      <c r="K629" s="424">
        <v>1.0517700000000001</v>
      </c>
      <c r="L629" s="422">
        <v>8667146.6400000006</v>
      </c>
      <c r="M629" s="422">
        <v>2888759.97</v>
      </c>
      <c r="N629" s="422">
        <v>999266.83</v>
      </c>
      <c r="O629" s="422">
        <v>332494.67</v>
      </c>
      <c r="P629" s="422">
        <v>309774.73</v>
      </c>
      <c r="Q629" s="422">
        <v>847622.15</v>
      </c>
      <c r="R629" s="422">
        <v>202345.37</v>
      </c>
      <c r="S629" s="422">
        <v>379861.22</v>
      </c>
      <c r="T629" s="422">
        <v>330023.11</v>
      </c>
      <c r="U629" s="422">
        <v>253127.86</v>
      </c>
      <c r="V629" s="422">
        <v>483832.25</v>
      </c>
      <c r="W629" s="422">
        <v>418908.84</v>
      </c>
      <c r="X629" s="422">
        <v>455814.61</v>
      </c>
      <c r="Y629" s="422">
        <v>16568978.25</v>
      </c>
      <c r="Z629" s="422">
        <v>201915</v>
      </c>
      <c r="AA629" s="422">
        <v>280437.5</v>
      </c>
      <c r="AB629" s="422">
        <v>765033.5</v>
      </c>
      <c r="AC629" s="422">
        <v>76279</v>
      </c>
      <c r="AD629" s="422">
        <v>1281038.5</v>
      </c>
      <c r="AE629" s="422">
        <v>2232282.5</v>
      </c>
      <c r="AF629" s="422">
        <v>3551460.5</v>
      </c>
      <c r="AG629" s="422">
        <v>2405032</v>
      </c>
      <c r="AH629" s="422">
        <v>6985720.7340000002</v>
      </c>
      <c r="AI629" s="422">
        <v>17779199.234000001</v>
      </c>
      <c r="AJ629" s="422">
        <v>2409204.91</v>
      </c>
      <c r="AK629" s="422">
        <v>15369994.323999999</v>
      </c>
      <c r="AL629" s="422">
        <v>17903923.763999999</v>
      </c>
      <c r="AM629" s="422">
        <v>486437.19</v>
      </c>
      <c r="AN629" s="422">
        <v>486437.19</v>
      </c>
      <c r="AO629" s="422">
        <v>506739.25</v>
      </c>
      <c r="AP629" s="422">
        <v>506739.25</v>
      </c>
      <c r="AQ629" s="422">
        <v>314275.78000000003</v>
      </c>
      <c r="AR629" s="422">
        <v>314275.78000000003</v>
      </c>
      <c r="AS629" s="422">
        <v>327269.09999999998</v>
      </c>
      <c r="AT629" s="422">
        <v>327269.09999999998</v>
      </c>
      <c r="AU629" s="422">
        <v>393047.75</v>
      </c>
      <c r="AV629" s="422">
        <v>1292022.67</v>
      </c>
      <c r="AW629" s="422">
        <v>539125.07999999996</v>
      </c>
      <c r="AX629" s="422">
        <v>204467.11</v>
      </c>
      <c r="AY629" s="422">
        <v>5698105.25</v>
      </c>
      <c r="AZ629" s="422">
        <v>40171007.380000003</v>
      </c>
      <c r="BA629" s="422">
        <v>799699.13</v>
      </c>
      <c r="BB629" s="422">
        <v>139926.59</v>
      </c>
      <c r="BC629" s="422">
        <v>760806.01</v>
      </c>
    </row>
    <row r="630" spans="1:55">
      <c r="A630" s="425" t="s">
        <v>3381</v>
      </c>
      <c r="B630" s="425" t="s">
        <v>6637</v>
      </c>
      <c r="C630">
        <v>3620.65</v>
      </c>
      <c r="D630" s="422">
        <v>62810586.469999999</v>
      </c>
      <c r="E630" s="422">
        <v>53500810.259999998</v>
      </c>
      <c r="F630" s="423">
        <v>0.85178014195988105</v>
      </c>
      <c r="G630">
        <v>2</v>
      </c>
      <c r="H630" s="422">
        <v>121821.58</v>
      </c>
      <c r="I630" s="422">
        <v>9847625.1500000004</v>
      </c>
      <c r="J630" s="422">
        <v>9969446.7300000004</v>
      </c>
      <c r="K630" s="424">
        <v>1.0517700000000001</v>
      </c>
      <c r="L630" s="422">
        <v>13854241.810000001</v>
      </c>
      <c r="M630" s="422">
        <v>4617618.79</v>
      </c>
      <c r="N630" s="422">
        <v>1613445.99</v>
      </c>
      <c r="O630" s="422">
        <v>537518.18999999994</v>
      </c>
      <c r="P630" s="422">
        <v>476516.43</v>
      </c>
      <c r="Q630" s="422">
        <v>1368290.84</v>
      </c>
      <c r="R630" s="422">
        <v>326188.84999999998</v>
      </c>
      <c r="S630" s="422">
        <v>613335.25</v>
      </c>
      <c r="T630" s="422">
        <v>533522.62</v>
      </c>
      <c r="U630" s="422">
        <v>408664.26</v>
      </c>
      <c r="V630" s="422">
        <v>782173.86</v>
      </c>
      <c r="W630" s="422">
        <v>677217.24</v>
      </c>
      <c r="X630" s="422">
        <v>735971.85</v>
      </c>
      <c r="Y630" s="422">
        <v>26544705.98</v>
      </c>
      <c r="Z630" s="422">
        <v>325858.5</v>
      </c>
      <c r="AA630" s="422">
        <v>452581.25</v>
      </c>
      <c r="AB630" s="422">
        <v>1234641.6499999999</v>
      </c>
      <c r="AC630" s="422">
        <v>123102.1</v>
      </c>
      <c r="AD630" s="422">
        <v>2067391.15</v>
      </c>
      <c r="AE630" s="422">
        <v>3602546.75</v>
      </c>
      <c r="AF630" s="422">
        <v>5731488.9500000002</v>
      </c>
      <c r="AG630" s="422">
        <v>3881336.8</v>
      </c>
      <c r="AH630" s="422">
        <v>10830953.660700001</v>
      </c>
      <c r="AI630" s="422">
        <v>28249900.810699999</v>
      </c>
      <c r="AJ630" s="422">
        <v>3888071.2</v>
      </c>
      <c r="AK630" s="422">
        <v>24361829.6107</v>
      </c>
      <c r="AL630" s="422">
        <v>28451186.250700001</v>
      </c>
      <c r="AM630" s="422">
        <v>688645.65</v>
      </c>
      <c r="AN630" s="422">
        <v>688645.65</v>
      </c>
      <c r="AO630" s="422">
        <v>717068.52</v>
      </c>
      <c r="AP630" s="422">
        <v>717068.52</v>
      </c>
      <c r="AQ630" s="422">
        <v>322396.59999999998</v>
      </c>
      <c r="AR630" s="422">
        <v>322396.59999999998</v>
      </c>
      <c r="AS630" s="422">
        <v>335389.92</v>
      </c>
      <c r="AT630" s="422">
        <v>335389.92</v>
      </c>
      <c r="AU630" s="422">
        <v>402792.73</v>
      </c>
      <c r="AV630" s="422">
        <v>2084614.83</v>
      </c>
      <c r="AW630" s="422">
        <v>869851.71</v>
      </c>
      <c r="AX630" s="422">
        <v>330433.46000000002</v>
      </c>
      <c r="AY630" s="422">
        <v>7814694.1100000003</v>
      </c>
      <c r="AZ630" s="422">
        <v>62810586.469999999</v>
      </c>
      <c r="BA630" s="422">
        <v>925964.55</v>
      </c>
      <c r="BB630" s="422">
        <v>122607.08</v>
      </c>
      <c r="BC630" s="422">
        <v>1487444.82</v>
      </c>
    </row>
    <row r="631" spans="1:55">
      <c r="A631" s="425" t="s">
        <v>2192</v>
      </c>
      <c r="B631" s="425" t="s">
        <v>6638</v>
      </c>
      <c r="C631">
        <v>1791.49</v>
      </c>
      <c r="D631" s="422">
        <v>30610418.559999999</v>
      </c>
      <c r="E631" s="422">
        <v>21575025.239999998</v>
      </c>
      <c r="F631" s="423">
        <v>0.70482620803470697</v>
      </c>
      <c r="G631">
        <v>1</v>
      </c>
      <c r="H631" s="422">
        <v>748461.36</v>
      </c>
      <c r="I631" s="422">
        <v>8176077.6900000004</v>
      </c>
      <c r="J631" s="422">
        <v>8924539.0500000007</v>
      </c>
      <c r="K631" s="424">
        <v>1.0517700000000001</v>
      </c>
      <c r="L631" s="422">
        <v>6864722.4400000004</v>
      </c>
      <c r="M631" s="422">
        <v>2288011.98</v>
      </c>
      <c r="N631" s="422">
        <v>797808.93</v>
      </c>
      <c r="O631" s="422">
        <v>265639.17</v>
      </c>
      <c r="P631" s="422">
        <v>230366.59</v>
      </c>
      <c r="Q631" s="422">
        <v>676585.8</v>
      </c>
      <c r="R631" s="422">
        <v>161064.20000000001</v>
      </c>
      <c r="S631" s="422">
        <v>303279.03000000003</v>
      </c>
      <c r="T631" s="422">
        <v>263664.58</v>
      </c>
      <c r="U631" s="422">
        <v>202298.97</v>
      </c>
      <c r="V631" s="422">
        <v>386546.95</v>
      </c>
      <c r="W631" s="422">
        <v>334677.84000000003</v>
      </c>
      <c r="X631" s="422">
        <v>363919.78</v>
      </c>
      <c r="Y631" s="422">
        <v>13138586.26</v>
      </c>
      <c r="Z631" s="422">
        <v>161234.1</v>
      </c>
      <c r="AA631" s="422">
        <v>223936.25</v>
      </c>
      <c r="AB631" s="422">
        <v>610898.09</v>
      </c>
      <c r="AC631" s="422">
        <v>60910.66</v>
      </c>
      <c r="AD631" s="422">
        <v>1022940.79</v>
      </c>
      <c r="AE631" s="422">
        <v>1782532.55</v>
      </c>
      <c r="AF631" s="422">
        <v>2835928.67</v>
      </c>
      <c r="AG631" s="422">
        <v>1920477.28</v>
      </c>
      <c r="AH631" s="422">
        <v>5256442.2274200004</v>
      </c>
      <c r="AI631" s="422">
        <v>13875300.617419999</v>
      </c>
      <c r="AJ631" s="422">
        <v>1923809.45</v>
      </c>
      <c r="AK631" s="422">
        <v>11951491.16742</v>
      </c>
      <c r="AL631" s="422">
        <v>13974896.22742</v>
      </c>
      <c r="AM631" s="422">
        <v>347571.15</v>
      </c>
      <c r="AN631" s="422">
        <v>347571.15</v>
      </c>
      <c r="AO631" s="422">
        <v>362188.63</v>
      </c>
      <c r="AP631" s="422">
        <v>362188.63</v>
      </c>
      <c r="AQ631" s="422">
        <v>84456.54</v>
      </c>
      <c r="AR631" s="422">
        <v>84456.54</v>
      </c>
      <c r="AS631" s="422">
        <v>88516.95</v>
      </c>
      <c r="AT631" s="422">
        <v>88516.95</v>
      </c>
      <c r="AU631" s="422">
        <v>106382.75</v>
      </c>
      <c r="AV631" s="422">
        <v>1031344.31</v>
      </c>
      <c r="AW631" s="422">
        <v>430351.25</v>
      </c>
      <c r="AX631" s="422">
        <v>163391.13</v>
      </c>
      <c r="AY631" s="422">
        <v>3496935.98</v>
      </c>
      <c r="AZ631" s="422">
        <v>30610418.559999999</v>
      </c>
      <c r="BA631" s="422">
        <v>838746.32</v>
      </c>
      <c r="BB631" s="422">
        <v>57024.32</v>
      </c>
      <c r="BC631" s="422">
        <v>857705.67</v>
      </c>
    </row>
    <row r="632" spans="1:55">
      <c r="A632" s="425" t="s">
        <v>1403</v>
      </c>
      <c r="B632" s="425" t="s">
        <v>6639</v>
      </c>
      <c r="C632">
        <v>4764</v>
      </c>
      <c r="D632" s="422">
        <v>75266130.920000002</v>
      </c>
      <c r="E632" s="422">
        <v>91629645.689999998</v>
      </c>
      <c r="F632" s="423">
        <v>1.21740874108957</v>
      </c>
      <c r="G632">
        <v>4</v>
      </c>
      <c r="H632" s="422">
        <v>5043.13</v>
      </c>
      <c r="I632" s="422">
        <v>2574781.42</v>
      </c>
      <c r="J632" s="422">
        <v>2579824.5499999998</v>
      </c>
      <c r="K632" s="424">
        <v>1.0517700000000001</v>
      </c>
      <c r="L632" s="422">
        <v>17363709.699999999</v>
      </c>
      <c r="M632" s="422">
        <v>5787324.4299999997</v>
      </c>
      <c r="N632" s="422">
        <v>2123330.58</v>
      </c>
      <c r="O632" s="422">
        <v>707776.86</v>
      </c>
      <c r="P632" s="422">
        <v>557741.92000000004</v>
      </c>
      <c r="Q632" s="422">
        <v>1800134.01</v>
      </c>
      <c r="R632" s="422">
        <v>429730.13</v>
      </c>
      <c r="S632" s="422">
        <v>807162.75</v>
      </c>
      <c r="T632" s="422">
        <v>702515.69</v>
      </c>
      <c r="U632" s="422">
        <v>538108.5</v>
      </c>
      <c r="V632" s="422">
        <v>1029927.11</v>
      </c>
      <c r="W632" s="422">
        <v>891725.52</v>
      </c>
      <c r="X632" s="422">
        <v>968555.21</v>
      </c>
      <c r="Y632" s="422">
        <v>33707742.409999996</v>
      </c>
      <c r="Z632" s="422">
        <v>428760</v>
      </c>
      <c r="AA632" s="422">
        <v>595500</v>
      </c>
      <c r="AB632" s="422">
        <v>1624524</v>
      </c>
      <c r="AC632" s="422">
        <v>161976</v>
      </c>
      <c r="AD632" s="422">
        <v>1360122</v>
      </c>
      <c r="AE632" s="422">
        <v>4740180</v>
      </c>
      <c r="AF632" s="422">
        <v>7541412</v>
      </c>
      <c r="AG632" s="422">
        <v>5107008</v>
      </c>
      <c r="AH632" s="422">
        <v>12930774.327</v>
      </c>
      <c r="AI632" s="422">
        <v>34490256.327</v>
      </c>
      <c r="AJ632" s="422">
        <v>5115869.04</v>
      </c>
      <c r="AK632" s="422">
        <v>29374387.287</v>
      </c>
      <c r="AL632" s="422">
        <v>34755104.866999999</v>
      </c>
      <c r="AM632" s="422">
        <v>274483.76</v>
      </c>
      <c r="AN632" s="422">
        <v>274483.76</v>
      </c>
      <c r="AO632" s="422">
        <v>285852.90999999997</v>
      </c>
      <c r="AP632" s="422">
        <v>285852.90999999997</v>
      </c>
      <c r="AQ632" s="422">
        <v>254993.79</v>
      </c>
      <c r="AR632" s="422">
        <v>254993.79</v>
      </c>
      <c r="AS632" s="422">
        <v>265550.84999999998</v>
      </c>
      <c r="AT632" s="422">
        <v>265550.84999999998</v>
      </c>
      <c r="AU632" s="422">
        <v>319148.27</v>
      </c>
      <c r="AV632" s="422">
        <v>2743213.45</v>
      </c>
      <c r="AW632" s="422">
        <v>1144666.57</v>
      </c>
      <c r="AX632" s="422">
        <v>434492.62</v>
      </c>
      <c r="AY632" s="422">
        <v>6803283.5300000003</v>
      </c>
      <c r="AZ632" s="422">
        <v>75266130.920000002</v>
      </c>
      <c r="BA632" s="422">
        <v>160090.23999999999</v>
      </c>
      <c r="BB632" s="422">
        <v>36547.54</v>
      </c>
      <c r="BC632" s="422">
        <v>932838.77</v>
      </c>
    </row>
    <row r="633" spans="1:55">
      <c r="A633" s="425" t="s">
        <v>3502</v>
      </c>
      <c r="B633" s="425" t="s">
        <v>6640</v>
      </c>
      <c r="C633">
        <v>2511.8200000000002</v>
      </c>
      <c r="D633" s="422">
        <v>47088094.859999999</v>
      </c>
      <c r="E633" s="422">
        <v>34876445.710000001</v>
      </c>
      <c r="F633" s="423">
        <v>0.74066376679058499</v>
      </c>
      <c r="G633">
        <v>1</v>
      </c>
      <c r="H633" s="422">
        <v>663555</v>
      </c>
      <c r="I633" s="422">
        <v>23217491.870000001</v>
      </c>
      <c r="J633" s="422">
        <v>23881046.870000001</v>
      </c>
      <c r="K633" s="424">
        <v>1.0517700000000001</v>
      </c>
      <c r="L633" s="422">
        <v>10067546.449999999</v>
      </c>
      <c r="M633" s="422">
        <v>3355513.23</v>
      </c>
      <c r="N633" s="422">
        <v>1118715.31</v>
      </c>
      <c r="O633" s="422">
        <v>372607.97</v>
      </c>
      <c r="P633" s="422">
        <v>371070.5</v>
      </c>
      <c r="Q633" s="422">
        <v>948732.04</v>
      </c>
      <c r="R633" s="422">
        <v>226031.28</v>
      </c>
      <c r="S633" s="422">
        <v>425268.36</v>
      </c>
      <c r="T633" s="422">
        <v>369838.23</v>
      </c>
      <c r="U633" s="422">
        <v>283625.19</v>
      </c>
      <c r="V633" s="422">
        <v>542203.43999999994</v>
      </c>
      <c r="W633" s="422">
        <v>469447.44</v>
      </c>
      <c r="X633" s="422">
        <v>510300.92</v>
      </c>
      <c r="Y633" s="422">
        <v>19060900.359999999</v>
      </c>
      <c r="Z633" s="422">
        <v>226063.8</v>
      </c>
      <c r="AA633" s="422">
        <v>313977.5</v>
      </c>
      <c r="AB633" s="422">
        <v>856530.62</v>
      </c>
      <c r="AC633" s="422">
        <v>85401.88</v>
      </c>
      <c r="AD633" s="422">
        <v>1434249.22</v>
      </c>
      <c r="AE633" s="422">
        <v>2499260.9</v>
      </c>
      <c r="AF633" s="422">
        <v>3976211.06</v>
      </c>
      <c r="AG633" s="422">
        <v>2692671.04</v>
      </c>
      <c r="AH633" s="422">
        <v>8284693.7055599997</v>
      </c>
      <c r="AI633" s="422">
        <v>20369059.725559998</v>
      </c>
      <c r="AJ633" s="422">
        <v>2697343.02</v>
      </c>
      <c r="AK633" s="422">
        <v>17671716.705559999</v>
      </c>
      <c r="AL633" s="422">
        <v>20508701.16556</v>
      </c>
      <c r="AM633" s="422">
        <v>809645.88</v>
      </c>
      <c r="AN633" s="422">
        <v>809645.88</v>
      </c>
      <c r="AO633" s="422">
        <v>843753.33</v>
      </c>
      <c r="AP633" s="422">
        <v>843753.33</v>
      </c>
      <c r="AQ633" s="422">
        <v>362188.63</v>
      </c>
      <c r="AR633" s="422">
        <v>362188.63</v>
      </c>
      <c r="AS633" s="422">
        <v>377618.19</v>
      </c>
      <c r="AT633" s="422">
        <v>377618.19</v>
      </c>
      <c r="AU633" s="422">
        <v>453141.83</v>
      </c>
      <c r="AV633" s="422">
        <v>1446318.28</v>
      </c>
      <c r="AW633" s="422">
        <v>603508.32999999996</v>
      </c>
      <c r="AX633" s="422">
        <v>229112.7</v>
      </c>
      <c r="AY633" s="422">
        <v>7518493.2000000002</v>
      </c>
      <c r="AZ633" s="422">
        <v>47088094.859999999</v>
      </c>
      <c r="BA633" s="422">
        <v>2739761.02</v>
      </c>
      <c r="BB633" s="422">
        <v>196192.78</v>
      </c>
      <c r="BC633" s="422">
        <v>1278874.02</v>
      </c>
    </row>
    <row r="634" spans="1:55">
      <c r="A634" s="425" t="s">
        <v>2200</v>
      </c>
      <c r="B634" s="425" t="s">
        <v>6641</v>
      </c>
      <c r="C634">
        <v>2608.16</v>
      </c>
      <c r="D634" s="422">
        <v>43384275.149999999</v>
      </c>
      <c r="E634" s="422">
        <v>34182244.32</v>
      </c>
      <c r="F634" s="423">
        <v>0.78789478911001198</v>
      </c>
      <c r="G634">
        <v>2</v>
      </c>
      <c r="H634" s="422">
        <v>270068.67</v>
      </c>
      <c r="I634" s="422">
        <v>17901313.420000002</v>
      </c>
      <c r="J634" s="422">
        <v>18171382.09</v>
      </c>
      <c r="K634" s="424">
        <v>1.0517700000000001</v>
      </c>
      <c r="L634" s="422">
        <v>9725246.3100000005</v>
      </c>
      <c r="M634" s="422">
        <v>3241424.59</v>
      </c>
      <c r="N634" s="422">
        <v>1162394.24</v>
      </c>
      <c r="O634" s="422">
        <v>386870.47</v>
      </c>
      <c r="P634" s="422">
        <v>321868</v>
      </c>
      <c r="Q634" s="422">
        <v>985585.18</v>
      </c>
      <c r="R634" s="422">
        <v>234828.9</v>
      </c>
      <c r="S634" s="422">
        <v>441872.47</v>
      </c>
      <c r="T634" s="422">
        <v>383994.72</v>
      </c>
      <c r="U634" s="422">
        <v>294468.69</v>
      </c>
      <c r="V634" s="422">
        <v>562957.64</v>
      </c>
      <c r="W634" s="422">
        <v>487416.72</v>
      </c>
      <c r="X634" s="422">
        <v>530225.02</v>
      </c>
      <c r="Y634" s="422">
        <v>18759152.949999999</v>
      </c>
      <c r="Z634" s="422">
        <v>234734.4</v>
      </c>
      <c r="AA634" s="422">
        <v>326020</v>
      </c>
      <c r="AB634" s="422">
        <v>889382.56</v>
      </c>
      <c r="AC634" s="422">
        <v>88677.440000000002</v>
      </c>
      <c r="AD634" s="422">
        <v>1489259.36</v>
      </c>
      <c r="AE634" s="422">
        <v>2595119.2000000002</v>
      </c>
      <c r="AF634" s="422">
        <v>4128717.28</v>
      </c>
      <c r="AG634" s="422">
        <v>2795947.52</v>
      </c>
      <c r="AH634" s="422">
        <v>7393716.7012799997</v>
      </c>
      <c r="AI634" s="422">
        <v>19941574.461279999</v>
      </c>
      <c r="AJ634" s="422">
        <v>2800798.69</v>
      </c>
      <c r="AK634" s="422">
        <v>17140775.771280002</v>
      </c>
      <c r="AL634" s="422">
        <v>20086571.801279999</v>
      </c>
      <c r="AM634" s="422">
        <v>310215.37</v>
      </c>
      <c r="AN634" s="422">
        <v>310215.37</v>
      </c>
      <c r="AO634" s="422">
        <v>323208.68</v>
      </c>
      <c r="AP634" s="422">
        <v>323208.68</v>
      </c>
      <c r="AQ634" s="422">
        <v>169725.16</v>
      </c>
      <c r="AR634" s="422">
        <v>169725.16</v>
      </c>
      <c r="AS634" s="422">
        <v>177033.9</v>
      </c>
      <c r="AT634" s="422">
        <v>177033.9</v>
      </c>
      <c r="AU634" s="422">
        <v>212765.51</v>
      </c>
      <c r="AV634" s="422">
        <v>1501539.86</v>
      </c>
      <c r="AW634" s="422">
        <v>626550.76</v>
      </c>
      <c r="AX634" s="422">
        <v>237327.9</v>
      </c>
      <c r="AY634" s="422">
        <v>4538550.25</v>
      </c>
      <c r="AZ634" s="422">
        <v>43384275.149999999</v>
      </c>
      <c r="BA634" s="422">
        <v>401015.7</v>
      </c>
      <c r="BB634" s="422">
        <v>46500.35</v>
      </c>
      <c r="BC634" s="422">
        <v>832161.83</v>
      </c>
    </row>
    <row r="635" spans="1:55">
      <c r="A635" s="425" t="s">
        <v>1803</v>
      </c>
      <c r="B635" s="425" t="s">
        <v>6642</v>
      </c>
      <c r="C635">
        <v>3261.65</v>
      </c>
      <c r="D635" s="422">
        <v>51188047.240000002</v>
      </c>
      <c r="E635" s="422">
        <v>84782801.739999995</v>
      </c>
      <c r="F635" s="423">
        <v>1.6563007637796301</v>
      </c>
      <c r="G635">
        <v>4</v>
      </c>
      <c r="H635" s="422">
        <v>3429.8</v>
      </c>
      <c r="I635" s="422">
        <v>2137366.6</v>
      </c>
      <c r="J635" s="422">
        <v>2140796.4</v>
      </c>
      <c r="K635" s="424">
        <v>1.0517700000000001</v>
      </c>
      <c r="L635" s="422">
        <v>11893147.23</v>
      </c>
      <c r="M635" s="422">
        <v>3963985.96</v>
      </c>
      <c r="N635" s="422">
        <v>1452992.8</v>
      </c>
      <c r="O635" s="422">
        <v>484033.79</v>
      </c>
      <c r="P635" s="422">
        <v>377904.11</v>
      </c>
      <c r="Q635" s="422">
        <v>1232217.71</v>
      </c>
      <c r="R635" s="422">
        <v>293705.32</v>
      </c>
      <c r="S635" s="422">
        <v>552340.59</v>
      </c>
      <c r="T635" s="422">
        <v>480435.79</v>
      </c>
      <c r="U635" s="422">
        <v>368340.01</v>
      </c>
      <c r="V635" s="422">
        <v>704345.62</v>
      </c>
      <c r="W635" s="422">
        <v>609832.43999999994</v>
      </c>
      <c r="X635" s="422">
        <v>662781.27</v>
      </c>
      <c r="Y635" s="422">
        <v>23076062.640000001</v>
      </c>
      <c r="Z635" s="422">
        <v>293548.5</v>
      </c>
      <c r="AA635" s="422">
        <v>407706.25</v>
      </c>
      <c r="AB635" s="422">
        <v>1112222.6499999999</v>
      </c>
      <c r="AC635" s="422">
        <v>110896.1</v>
      </c>
      <c r="AD635" s="422">
        <v>931201.07</v>
      </c>
      <c r="AE635" s="422">
        <v>3245341.75</v>
      </c>
      <c r="AF635" s="422">
        <v>5163191.95</v>
      </c>
      <c r="AG635" s="422">
        <v>3496488.8</v>
      </c>
      <c r="AH635" s="422">
        <v>8777847.1616999991</v>
      </c>
      <c r="AI635" s="422">
        <v>23538444.231699999</v>
      </c>
      <c r="AJ635" s="422">
        <v>3502555.46</v>
      </c>
      <c r="AK635" s="422">
        <v>20035888.771699999</v>
      </c>
      <c r="AL635" s="422">
        <v>23719771.521699999</v>
      </c>
      <c r="AM635" s="422">
        <v>191651.38</v>
      </c>
      <c r="AN635" s="422">
        <v>191651.38</v>
      </c>
      <c r="AO635" s="422">
        <v>199772.2</v>
      </c>
      <c r="AP635" s="422">
        <v>199772.2</v>
      </c>
      <c r="AQ635" s="422">
        <v>121812.32</v>
      </c>
      <c r="AR635" s="422">
        <v>121812.32</v>
      </c>
      <c r="AS635" s="422">
        <v>126684.81</v>
      </c>
      <c r="AT635" s="422">
        <v>126684.81</v>
      </c>
      <c r="AU635" s="422">
        <v>152671.44</v>
      </c>
      <c r="AV635" s="422">
        <v>1878345.97</v>
      </c>
      <c r="AW635" s="422">
        <v>783781.46</v>
      </c>
      <c r="AX635" s="422">
        <v>297572.67</v>
      </c>
      <c r="AY635" s="422">
        <v>4392212.96</v>
      </c>
      <c r="AZ635" s="422">
        <v>51188047.240000002</v>
      </c>
      <c r="BA635" s="422">
        <v>125001.62</v>
      </c>
      <c r="BB635" s="422">
        <v>11734.21</v>
      </c>
      <c r="BC635" s="422">
        <v>898417.84</v>
      </c>
    </row>
    <row r="636" spans="1:55">
      <c r="A636" s="425" t="s">
        <v>2742</v>
      </c>
      <c r="B636" s="425" t="s">
        <v>6643</v>
      </c>
      <c r="C636">
        <v>3429.75</v>
      </c>
      <c r="D636" s="422">
        <v>64926310.619999997</v>
      </c>
      <c r="E636" s="422">
        <v>46007487.200000003</v>
      </c>
      <c r="F636" s="423">
        <v>0.70861083527866098</v>
      </c>
      <c r="G636">
        <v>1</v>
      </c>
      <c r="H636" s="422">
        <v>1674497.16</v>
      </c>
      <c r="I636" s="422">
        <v>39100530.740000002</v>
      </c>
      <c r="J636" s="422">
        <v>40775027.899999999</v>
      </c>
      <c r="K636" s="424">
        <v>1.0517700000000001</v>
      </c>
      <c r="L636" s="422">
        <v>13785250.91</v>
      </c>
      <c r="M636" s="422">
        <v>3242210.62</v>
      </c>
      <c r="N636" s="422">
        <v>1373203.23</v>
      </c>
      <c r="O636" s="422">
        <v>565157.06999999995</v>
      </c>
      <c r="P636" s="422">
        <v>570568.06999999995</v>
      </c>
      <c r="Q636" s="422">
        <v>910778.94</v>
      </c>
      <c r="R636" s="422">
        <v>308593.59999999998</v>
      </c>
      <c r="S636" s="422">
        <v>533025.61</v>
      </c>
      <c r="T636" s="422">
        <v>629078.91</v>
      </c>
      <c r="U636" s="422">
        <v>386977.27</v>
      </c>
      <c r="V636" s="422">
        <v>922264.7</v>
      </c>
      <c r="W636" s="422">
        <v>798509.88</v>
      </c>
      <c r="X636" s="422">
        <v>639604.26</v>
      </c>
      <c r="Y636" s="422">
        <v>24665223.07</v>
      </c>
      <c r="Z636" s="422">
        <v>306090</v>
      </c>
      <c r="AA636" s="422">
        <v>428718.75</v>
      </c>
      <c r="AB636" s="422">
        <v>1169544.75</v>
      </c>
      <c r="AC636" s="422">
        <v>116611.5</v>
      </c>
      <c r="AD636" s="422">
        <v>1958387.25</v>
      </c>
      <c r="AE636" s="422">
        <v>1363317</v>
      </c>
      <c r="AF636" s="422">
        <v>5429294.25</v>
      </c>
      <c r="AG636" s="422">
        <v>3676692</v>
      </c>
      <c r="AH636" s="422">
        <v>11893330.6095</v>
      </c>
      <c r="AI636" s="422">
        <v>26341986.109499998</v>
      </c>
      <c r="AJ636" s="422">
        <v>3683071.33</v>
      </c>
      <c r="AK636" s="422">
        <v>22658914.7795</v>
      </c>
      <c r="AL636" s="422">
        <v>26532658.7095</v>
      </c>
      <c r="AM636" s="422">
        <v>1346432.17</v>
      </c>
      <c r="AN636" s="422">
        <v>1346432.17</v>
      </c>
      <c r="AO636" s="422">
        <v>1402465.84</v>
      </c>
      <c r="AP636" s="422">
        <v>1402465.84</v>
      </c>
      <c r="AQ636" s="422">
        <v>959881.08</v>
      </c>
      <c r="AR636" s="422">
        <v>959881.08</v>
      </c>
      <c r="AS636" s="422">
        <v>999673.1</v>
      </c>
      <c r="AT636" s="422">
        <v>999673.1</v>
      </c>
      <c r="AU636" s="422">
        <v>1200257.3899999999</v>
      </c>
      <c r="AV636" s="422">
        <v>1974983.75</v>
      </c>
      <c r="AW636" s="422">
        <v>824105.71</v>
      </c>
      <c r="AX636" s="422">
        <v>312177.46999999997</v>
      </c>
      <c r="AY636" s="422">
        <v>13728428.699999999</v>
      </c>
      <c r="AZ636" s="422">
        <v>64926310.619999997</v>
      </c>
      <c r="BA636" s="422">
        <v>9727112.4800000004</v>
      </c>
      <c r="BB636" s="422">
        <v>1099904.6100000001</v>
      </c>
      <c r="BC636" s="422">
        <v>1705138.13</v>
      </c>
    </row>
    <row r="637" spans="1:55">
      <c r="A637" s="425" t="s">
        <v>1500</v>
      </c>
      <c r="B637" s="425" t="s">
        <v>6644</v>
      </c>
      <c r="C637">
        <v>7933.87</v>
      </c>
      <c r="D637" s="422">
        <v>118019626.81999999</v>
      </c>
      <c r="E637" s="422">
        <v>139932999.21000001</v>
      </c>
      <c r="F637" s="423">
        <v>1.18567566243386</v>
      </c>
      <c r="G637">
        <v>4</v>
      </c>
      <c r="H637" s="422">
        <v>7907.79</v>
      </c>
      <c r="I637" s="422">
        <v>6568580.6900000004</v>
      </c>
      <c r="J637" s="422">
        <v>6576488.4800000004</v>
      </c>
      <c r="K637" s="424">
        <v>1.0517700000000001</v>
      </c>
      <c r="L637" s="422">
        <v>28078278.370000001</v>
      </c>
      <c r="M637" s="422">
        <v>6962293.7599999998</v>
      </c>
      <c r="N637" s="422">
        <v>3218885.65</v>
      </c>
      <c r="O637" s="422">
        <v>1294086.6200000001</v>
      </c>
      <c r="P637" s="422">
        <v>949386.85</v>
      </c>
      <c r="Q637" s="422">
        <v>2248609.92</v>
      </c>
      <c r="R637" s="422">
        <v>715314.57</v>
      </c>
      <c r="S637" s="422">
        <v>1245985.49</v>
      </c>
      <c r="T637" s="422">
        <v>1423611.78</v>
      </c>
      <c r="U637" s="422">
        <v>895605.02</v>
      </c>
      <c r="V637" s="422">
        <v>2087094.11</v>
      </c>
      <c r="W637" s="422">
        <v>1807035.72</v>
      </c>
      <c r="X637" s="422">
        <v>1495120.71</v>
      </c>
      <c r="Y637" s="422">
        <v>52421308.57</v>
      </c>
      <c r="Z637" s="422">
        <v>707921.1</v>
      </c>
      <c r="AA637" s="422">
        <v>991733.75</v>
      </c>
      <c r="AB637" s="422">
        <v>2705449.67</v>
      </c>
      <c r="AC637" s="422">
        <v>269751.58</v>
      </c>
      <c r="AD637" s="422">
        <v>2265119.87</v>
      </c>
      <c r="AE637" s="422">
        <v>3748301.61</v>
      </c>
      <c r="AF637" s="422">
        <v>12559316.210000001</v>
      </c>
      <c r="AG637" s="422">
        <v>8505108.6400000006</v>
      </c>
      <c r="AH637" s="422">
        <v>20825451.779460002</v>
      </c>
      <c r="AI637" s="422">
        <v>52578154.209459998</v>
      </c>
      <c r="AJ637" s="422">
        <v>8519865.6300000008</v>
      </c>
      <c r="AK637" s="422">
        <v>44058288.579460002</v>
      </c>
      <c r="AL637" s="422">
        <v>53019227.649460003</v>
      </c>
      <c r="AM637" s="422">
        <v>649665.69999999995</v>
      </c>
      <c r="AN637" s="422">
        <v>649665.69999999995</v>
      </c>
      <c r="AO637" s="422">
        <v>676464.41</v>
      </c>
      <c r="AP637" s="422">
        <v>676464.41</v>
      </c>
      <c r="AQ637" s="422">
        <v>511611.74</v>
      </c>
      <c r="AR637" s="422">
        <v>511611.74</v>
      </c>
      <c r="AS637" s="422">
        <v>532725.88</v>
      </c>
      <c r="AT637" s="422">
        <v>532725.88</v>
      </c>
      <c r="AU637" s="422">
        <v>639108.64</v>
      </c>
      <c r="AV637" s="422">
        <v>4568774.08</v>
      </c>
      <c r="AW637" s="422">
        <v>1906422.18</v>
      </c>
      <c r="AX637" s="422">
        <v>723850.1</v>
      </c>
      <c r="AY637" s="422">
        <v>12579090.460000001</v>
      </c>
      <c r="AZ637" s="422">
        <v>118019626.81999999</v>
      </c>
      <c r="BA637" s="422">
        <v>499803.33</v>
      </c>
      <c r="BB637" s="422">
        <v>200839.62</v>
      </c>
      <c r="BC637" s="422">
        <v>3185625.13</v>
      </c>
    </row>
    <row r="638" spans="1:55">
      <c r="A638" s="426"/>
      <c r="B638" s="426" t="s">
        <v>6645</v>
      </c>
      <c r="C638">
        <v>20.65</v>
      </c>
      <c r="D638" s="422">
        <v>303577.53999999998</v>
      </c>
      <c r="E638" s="422">
        <v>296200.11</v>
      </c>
      <c r="F638" s="423">
        <v>0.97569836688181899</v>
      </c>
      <c r="G638">
        <v>3</v>
      </c>
      <c r="H638" s="422">
        <v>397.45</v>
      </c>
      <c r="I638" s="422">
        <v>265842.36</v>
      </c>
      <c r="J638" s="422">
        <v>266239.81</v>
      </c>
      <c r="K638" s="424">
        <v>0.9</v>
      </c>
      <c r="L638" s="422">
        <v>65213.64</v>
      </c>
      <c r="M638" s="422">
        <v>18838.37</v>
      </c>
      <c r="N638" s="422">
        <v>6552.6</v>
      </c>
      <c r="O638" s="422">
        <v>2184.1999999999998</v>
      </c>
      <c r="P638" s="422">
        <v>2218.21</v>
      </c>
      <c r="Q638" s="422">
        <v>6129.48</v>
      </c>
      <c r="R638" s="422">
        <v>1158.17</v>
      </c>
      <c r="S638" s="422">
        <v>2609.65</v>
      </c>
      <c r="T638" s="422">
        <v>2271.3200000000002</v>
      </c>
      <c r="U638" s="422">
        <v>1739.77</v>
      </c>
      <c r="V638" s="422">
        <v>3329.88</v>
      </c>
      <c r="W638" s="422">
        <v>2883.06</v>
      </c>
      <c r="X638" s="422">
        <v>3131.46</v>
      </c>
      <c r="Y638" s="422">
        <v>118259.81</v>
      </c>
      <c r="Z638" s="422">
        <v>1858.5</v>
      </c>
      <c r="AA638" s="422">
        <v>2581.25</v>
      </c>
      <c r="AB638" s="422">
        <v>7041.65</v>
      </c>
      <c r="AC638" s="422">
        <v>702.1</v>
      </c>
      <c r="AD638" s="422">
        <v>11791.15</v>
      </c>
      <c r="AE638" s="422">
        <v>15138.79</v>
      </c>
      <c r="AF638" s="422">
        <v>32688.95</v>
      </c>
      <c r="AG638" s="422">
        <v>22136.799999999999</v>
      </c>
      <c r="AH638" s="422">
        <v>57398.837699999996</v>
      </c>
      <c r="AI638" s="422">
        <v>151338.02770000001</v>
      </c>
      <c r="AJ638" s="422">
        <v>22175.200000000001</v>
      </c>
      <c r="AK638" s="422">
        <v>129162.82769999999</v>
      </c>
      <c r="AL638" s="422">
        <v>149120.50769999999</v>
      </c>
      <c r="AM638" s="422">
        <v>4169.3900000000003</v>
      </c>
      <c r="AN638" s="422">
        <v>4169.3900000000003</v>
      </c>
      <c r="AO638" s="422">
        <v>4169.3900000000003</v>
      </c>
      <c r="AP638" s="422">
        <v>4169.3900000000003</v>
      </c>
      <c r="AQ638" s="422">
        <v>694.89</v>
      </c>
      <c r="AR638" s="422">
        <v>694.89</v>
      </c>
      <c r="AS638" s="422">
        <v>694.89</v>
      </c>
      <c r="AT638" s="422">
        <v>694.89</v>
      </c>
      <c r="AU638" s="422">
        <v>1389.79</v>
      </c>
      <c r="AV638" s="422">
        <v>9728.58</v>
      </c>
      <c r="AW638" s="422">
        <v>4059.46</v>
      </c>
      <c r="AX638" s="422">
        <v>1562.16</v>
      </c>
      <c r="AY638" s="422">
        <v>36197.11</v>
      </c>
      <c r="AZ638" s="422">
        <v>303577.53999999998</v>
      </c>
      <c r="BA638" s="422">
        <v>11322.33</v>
      </c>
      <c r="BB638" s="422">
        <v>363.8</v>
      </c>
      <c r="BC638" s="422">
        <v>6258.22</v>
      </c>
    </row>
    <row r="639" spans="1:55">
      <c r="A639" s="425"/>
      <c r="B639" s="425" t="s">
        <v>6646</v>
      </c>
      <c r="C639">
        <v>26.31</v>
      </c>
      <c r="D639" s="422">
        <v>367586.66</v>
      </c>
      <c r="E639" s="422">
        <v>413453.64</v>
      </c>
      <c r="F639" s="423">
        <v>1.12477868484128</v>
      </c>
      <c r="G639">
        <v>4</v>
      </c>
      <c r="H639" s="422">
        <v>24.62</v>
      </c>
      <c r="I639" s="422">
        <v>376694.98</v>
      </c>
      <c r="J639" s="422">
        <v>376719.6</v>
      </c>
      <c r="K639" s="424">
        <v>0.9</v>
      </c>
      <c r="L639" s="422">
        <v>81783.94</v>
      </c>
      <c r="M639" s="422">
        <v>22254.12</v>
      </c>
      <c r="N639" s="422">
        <v>8528.5400000000009</v>
      </c>
      <c r="O639" s="422">
        <v>2842.84</v>
      </c>
      <c r="P639" s="422">
        <v>2756.09</v>
      </c>
      <c r="Q639" s="422">
        <v>7520.49</v>
      </c>
      <c r="R639" s="422">
        <v>1158.17</v>
      </c>
      <c r="S639" s="422">
        <v>3189.58</v>
      </c>
      <c r="T639" s="422">
        <v>3028.42</v>
      </c>
      <c r="U639" s="422">
        <v>2319.69</v>
      </c>
      <c r="V639" s="422">
        <v>4439.84</v>
      </c>
      <c r="W639" s="422">
        <v>3844.08</v>
      </c>
      <c r="X639" s="422">
        <v>3827.34</v>
      </c>
      <c r="Y639" s="422">
        <v>147493.14000000001</v>
      </c>
      <c r="Z639" s="422">
        <v>2367.9</v>
      </c>
      <c r="AA639" s="422">
        <v>3288.75</v>
      </c>
      <c r="AB639" s="422">
        <v>8971.7099999999991</v>
      </c>
      <c r="AC639" s="422">
        <v>894.54</v>
      </c>
      <c r="AD639" s="422">
        <v>7511.5</v>
      </c>
      <c r="AE639" s="422">
        <v>17014.57</v>
      </c>
      <c r="AF639" s="422">
        <v>41648.730000000003</v>
      </c>
      <c r="AG639" s="422">
        <v>28204.32</v>
      </c>
      <c r="AH639" s="422">
        <v>70795.450979999994</v>
      </c>
      <c r="AI639" s="422">
        <v>180697.47098000001</v>
      </c>
      <c r="AJ639" s="422">
        <v>28253.25</v>
      </c>
      <c r="AK639" s="422">
        <v>152444.22098000001</v>
      </c>
      <c r="AL639" s="422">
        <v>177872.14098</v>
      </c>
      <c r="AM639" s="422">
        <v>5559.19</v>
      </c>
      <c r="AN639" s="422">
        <v>5559.19</v>
      </c>
      <c r="AO639" s="422">
        <v>5559.19</v>
      </c>
      <c r="AP639" s="422">
        <v>5559.19</v>
      </c>
      <c r="AQ639" s="422">
        <v>0</v>
      </c>
      <c r="AR639" s="422">
        <v>0</v>
      </c>
      <c r="AS639" s="422">
        <v>0</v>
      </c>
      <c r="AT639" s="422">
        <v>0</v>
      </c>
      <c r="AU639" s="422">
        <v>694.89</v>
      </c>
      <c r="AV639" s="422">
        <v>12508.18</v>
      </c>
      <c r="AW639" s="422">
        <v>5219.3100000000004</v>
      </c>
      <c r="AX639" s="422">
        <v>1562.16</v>
      </c>
      <c r="AY639" s="422">
        <v>42221.3</v>
      </c>
      <c r="AZ639" s="422">
        <v>367586.66</v>
      </c>
      <c r="BA639" s="422">
        <v>9356.1200000000008</v>
      </c>
      <c r="BB639" s="422">
        <v>70.42</v>
      </c>
      <c r="BC639" s="422">
        <v>4664.68</v>
      </c>
    </row>
    <row r="640" spans="1:55">
      <c r="A640" s="429"/>
      <c r="B640" s="425" t="s">
        <v>6647</v>
      </c>
      <c r="C640">
        <v>618</v>
      </c>
      <c r="D640" s="422">
        <v>9238590.0399999991</v>
      </c>
      <c r="E640" s="422">
        <v>1416398.11</v>
      </c>
      <c r="F640" s="423">
        <v>0.15331323328207799</v>
      </c>
      <c r="G640">
        <v>1</v>
      </c>
      <c r="H640" s="422">
        <v>2008124.86</v>
      </c>
      <c r="I640" s="422">
        <v>492539.11</v>
      </c>
      <c r="J640" s="422">
        <v>2500663.9700000002</v>
      </c>
      <c r="K640" s="424">
        <v>0.9</v>
      </c>
      <c r="L640" s="422">
        <v>1927307.88</v>
      </c>
      <c r="M640" s="422">
        <v>519981.79</v>
      </c>
      <c r="N640" s="422">
        <v>218482.77</v>
      </c>
      <c r="O640" s="422">
        <v>83585.490000000005</v>
      </c>
      <c r="P640" s="422">
        <v>68734.7</v>
      </c>
      <c r="Q640" s="422">
        <v>177014.25</v>
      </c>
      <c r="R640" s="422">
        <v>47485.13</v>
      </c>
      <c r="S640" s="422">
        <v>84088.98</v>
      </c>
      <c r="T640" s="422">
        <v>90095.73</v>
      </c>
      <c r="U640" s="422">
        <v>59442.21</v>
      </c>
      <c r="V640" s="422">
        <v>132085.35</v>
      </c>
      <c r="W640" s="422">
        <v>114361.38</v>
      </c>
      <c r="X640" s="422">
        <v>100902.6</v>
      </c>
      <c r="Y640" s="422">
        <v>3623568.26</v>
      </c>
      <c r="Z640" s="422">
        <v>55620</v>
      </c>
      <c r="AA640" s="422">
        <v>77250</v>
      </c>
      <c r="AB640" s="422">
        <v>210738</v>
      </c>
      <c r="AC640" s="422">
        <v>21012</v>
      </c>
      <c r="AD640" s="422">
        <v>352878</v>
      </c>
      <c r="AE640" s="422">
        <v>382180</v>
      </c>
      <c r="AF640" s="422">
        <v>978294</v>
      </c>
      <c r="AG640" s="422">
        <v>662496</v>
      </c>
      <c r="AH640" s="422">
        <v>1773258.2069999999</v>
      </c>
      <c r="AI640" s="422">
        <v>4513726.2070000004</v>
      </c>
      <c r="AJ640" s="422">
        <v>663645.48</v>
      </c>
      <c r="AK640" s="422">
        <v>3850080.727</v>
      </c>
      <c r="AL640" s="422">
        <v>4447361.6569999997</v>
      </c>
      <c r="AM640" s="422">
        <v>136200.20000000001</v>
      </c>
      <c r="AN640" s="422">
        <v>136200.20000000001</v>
      </c>
      <c r="AO640" s="422">
        <v>141759.39000000001</v>
      </c>
      <c r="AP640" s="422">
        <v>141759.39000000001</v>
      </c>
      <c r="AQ640" s="422">
        <v>25016.36</v>
      </c>
      <c r="AR640" s="422">
        <v>25016.36</v>
      </c>
      <c r="AS640" s="422">
        <v>25711.26</v>
      </c>
      <c r="AT640" s="422">
        <v>25711.26</v>
      </c>
      <c r="AU640" s="422">
        <v>31270.45</v>
      </c>
      <c r="AV640" s="422">
        <v>304365.76</v>
      </c>
      <c r="AW640" s="422">
        <v>127003.35</v>
      </c>
      <c r="AX640" s="422">
        <v>47646.06</v>
      </c>
      <c r="AY640" s="422">
        <v>1167660.04</v>
      </c>
      <c r="AZ640" s="422">
        <v>9238590.0399999991</v>
      </c>
      <c r="BA640" s="422">
        <v>281383.69</v>
      </c>
      <c r="BB640" s="422">
        <v>53104.04</v>
      </c>
      <c r="BC640" s="422">
        <v>171751.27</v>
      </c>
    </row>
    <row r="641" spans="1:55">
      <c r="A641" s="425" t="s">
        <v>2455</v>
      </c>
      <c r="B641" s="425" t="s">
        <v>6648</v>
      </c>
      <c r="C641">
        <v>244.45</v>
      </c>
      <c r="D641" s="422">
        <v>3398656.97</v>
      </c>
      <c r="E641" s="422">
        <v>3866224.38</v>
      </c>
      <c r="F641" s="423">
        <v>1.1375741694814201</v>
      </c>
      <c r="G641">
        <v>4</v>
      </c>
      <c r="H641" s="422">
        <v>227.72</v>
      </c>
      <c r="I641" s="422">
        <v>352722.71</v>
      </c>
      <c r="J641" s="422">
        <v>352950.43</v>
      </c>
      <c r="K641" s="424">
        <v>0.9</v>
      </c>
      <c r="L641" s="422">
        <v>779951.3</v>
      </c>
      <c r="M641" s="422">
        <v>189544.05</v>
      </c>
      <c r="N641" s="422">
        <v>83653.22</v>
      </c>
      <c r="O641" s="422">
        <v>33523.26</v>
      </c>
      <c r="P641" s="422">
        <v>26374.48</v>
      </c>
      <c r="Q641" s="422">
        <v>56250.97</v>
      </c>
      <c r="R641" s="422">
        <v>18530.78</v>
      </c>
      <c r="S641" s="422">
        <v>32475.74</v>
      </c>
      <c r="T641" s="422">
        <v>37098.239999999998</v>
      </c>
      <c r="U641" s="422">
        <v>23196.959999999999</v>
      </c>
      <c r="V641" s="422">
        <v>54388.08</v>
      </c>
      <c r="W641" s="422">
        <v>47089.98</v>
      </c>
      <c r="X641" s="422">
        <v>38969.279999999999</v>
      </c>
      <c r="Y641" s="422">
        <v>1421046.34</v>
      </c>
      <c r="Z641" s="422">
        <v>21745.8</v>
      </c>
      <c r="AA641" s="422">
        <v>30556.25</v>
      </c>
      <c r="AB641" s="422">
        <v>83357.45</v>
      </c>
      <c r="AC641" s="422">
        <v>8311.2999999999993</v>
      </c>
      <c r="AD641" s="422">
        <v>69790.47</v>
      </c>
      <c r="AE641" s="422">
        <v>108081.48</v>
      </c>
      <c r="AF641" s="422">
        <v>386964.35</v>
      </c>
      <c r="AG641" s="422">
        <v>262050.4</v>
      </c>
      <c r="AH641" s="422">
        <v>665982.51809999999</v>
      </c>
      <c r="AI641" s="422">
        <v>1636840.0181</v>
      </c>
      <c r="AJ641" s="422">
        <v>262505.07</v>
      </c>
      <c r="AK641" s="422">
        <v>1374334.9480999999</v>
      </c>
      <c r="AL641" s="422">
        <v>1610589.5081</v>
      </c>
      <c r="AM641" s="422">
        <v>40999.040000000001</v>
      </c>
      <c r="AN641" s="422">
        <v>40999.040000000001</v>
      </c>
      <c r="AO641" s="422">
        <v>42388.83</v>
      </c>
      <c r="AP641" s="422">
        <v>42388.83</v>
      </c>
      <c r="AQ641" s="422">
        <v>2084.69</v>
      </c>
      <c r="AR641" s="422">
        <v>2084.69</v>
      </c>
      <c r="AS641" s="422">
        <v>2084.69</v>
      </c>
      <c r="AT641" s="422">
        <v>2084.69</v>
      </c>
      <c r="AU641" s="422">
        <v>2779.59</v>
      </c>
      <c r="AV641" s="422">
        <v>120217.52</v>
      </c>
      <c r="AW641" s="422">
        <v>50163.42</v>
      </c>
      <c r="AX641" s="422">
        <v>18745.990000000002</v>
      </c>
      <c r="AY641" s="422">
        <v>367021.02</v>
      </c>
      <c r="AZ641" s="422">
        <v>3398656.97</v>
      </c>
      <c r="BA641" s="422">
        <v>60236.75</v>
      </c>
      <c r="BB641" s="422">
        <v>176.37</v>
      </c>
      <c r="BC641" s="422">
        <v>101035.48</v>
      </c>
    </row>
    <row r="642" spans="1:55">
      <c r="A642" s="425" t="s">
        <v>3137</v>
      </c>
      <c r="B642" s="425" t="s">
        <v>6649</v>
      </c>
      <c r="C642">
        <v>583.88</v>
      </c>
      <c r="D642" s="422">
        <v>8147819.0999999996</v>
      </c>
      <c r="E642" s="422">
        <v>10148234.4</v>
      </c>
      <c r="F642" s="423">
        <v>1.24551542878511</v>
      </c>
      <c r="G642">
        <v>4</v>
      </c>
      <c r="H642" s="422">
        <v>545.92999999999995</v>
      </c>
      <c r="I642" s="422">
        <v>870459.92</v>
      </c>
      <c r="J642" s="422">
        <v>871005.85</v>
      </c>
      <c r="K642" s="424">
        <v>0.9</v>
      </c>
      <c r="L642" s="422">
        <v>1877024.2</v>
      </c>
      <c r="M642" s="422">
        <v>442817.46</v>
      </c>
      <c r="N642" s="422">
        <v>198921.51</v>
      </c>
      <c r="O642" s="422">
        <v>80982.240000000005</v>
      </c>
      <c r="P642" s="422">
        <v>63919.64</v>
      </c>
      <c r="Q642" s="422">
        <v>132089.09</v>
      </c>
      <c r="R642" s="422">
        <v>44010.61</v>
      </c>
      <c r="S642" s="422">
        <v>77129.89</v>
      </c>
      <c r="T642" s="422">
        <v>90095.73</v>
      </c>
      <c r="U642" s="422">
        <v>56252.62</v>
      </c>
      <c r="V642" s="422">
        <v>132085.35</v>
      </c>
      <c r="W642" s="422">
        <v>114361.38</v>
      </c>
      <c r="X642" s="422">
        <v>92552.04</v>
      </c>
      <c r="Y642" s="422">
        <v>3402241.76</v>
      </c>
      <c r="Z642" s="422">
        <v>52182</v>
      </c>
      <c r="AA642" s="422">
        <v>72985</v>
      </c>
      <c r="AB642" s="422">
        <v>199103.08</v>
      </c>
      <c r="AC642" s="422">
        <v>19851.919999999998</v>
      </c>
      <c r="AD642" s="422">
        <v>166697.73000000001</v>
      </c>
      <c r="AE642" s="422">
        <v>234529.02</v>
      </c>
      <c r="AF642" s="422">
        <v>924282.04</v>
      </c>
      <c r="AG642" s="422">
        <v>625919.36</v>
      </c>
      <c r="AH642" s="422">
        <v>1603838.6720400001</v>
      </c>
      <c r="AI642" s="422">
        <v>3899388.82204</v>
      </c>
      <c r="AJ642" s="422">
        <v>627005.37</v>
      </c>
      <c r="AK642" s="422">
        <v>3272383.4520399999</v>
      </c>
      <c r="AL642" s="422">
        <v>3836688.28204</v>
      </c>
      <c r="AM642" s="422">
        <v>102845.05</v>
      </c>
      <c r="AN642" s="422">
        <v>102845.05</v>
      </c>
      <c r="AO642" s="422">
        <v>107014.44</v>
      </c>
      <c r="AP642" s="422">
        <v>107014.44</v>
      </c>
      <c r="AQ642" s="422">
        <v>6948.99</v>
      </c>
      <c r="AR642" s="422">
        <v>6948.99</v>
      </c>
      <c r="AS642" s="422">
        <v>6948.99</v>
      </c>
      <c r="AT642" s="422">
        <v>6948.99</v>
      </c>
      <c r="AU642" s="422">
        <v>8338.7800000000007</v>
      </c>
      <c r="AV642" s="422">
        <v>287688.18</v>
      </c>
      <c r="AW642" s="422">
        <v>120044.26</v>
      </c>
      <c r="AX642" s="422">
        <v>45302.81</v>
      </c>
      <c r="AY642" s="422">
        <v>908888.97</v>
      </c>
      <c r="AZ642" s="422">
        <v>8147819.0999999996</v>
      </c>
      <c r="BA642" s="422">
        <v>264488.49</v>
      </c>
      <c r="BB642" s="422">
        <v>12.38</v>
      </c>
      <c r="BC642" s="422">
        <v>228932.29</v>
      </c>
    </row>
    <row r="643" spans="1:55">
      <c r="A643" s="425" t="s">
        <v>1967</v>
      </c>
      <c r="B643" s="425" t="s">
        <v>6650</v>
      </c>
      <c r="C643">
        <v>344.62</v>
      </c>
      <c r="D643" s="422">
        <v>4950513.8499999996</v>
      </c>
      <c r="E643" s="422">
        <v>5076191.74</v>
      </c>
      <c r="F643" s="423">
        <v>1.0253868373684101</v>
      </c>
      <c r="G643">
        <v>4</v>
      </c>
      <c r="H643" s="422">
        <v>331.7</v>
      </c>
      <c r="I643" s="422">
        <v>1403025.96</v>
      </c>
      <c r="J643" s="422">
        <v>1403357.66</v>
      </c>
      <c r="K643" s="424">
        <v>0.9</v>
      </c>
      <c r="L643" s="422">
        <v>1123949.54</v>
      </c>
      <c r="M643" s="422">
        <v>266884.65999999997</v>
      </c>
      <c r="N643" s="422">
        <v>116759.97</v>
      </c>
      <c r="O643" s="422">
        <v>47667.24</v>
      </c>
      <c r="P643" s="422">
        <v>39252.33</v>
      </c>
      <c r="Q643" s="422">
        <v>78603.19</v>
      </c>
      <c r="R643" s="422">
        <v>26058.91</v>
      </c>
      <c r="S643" s="422">
        <v>45524.03</v>
      </c>
      <c r="T643" s="422">
        <v>52997.49</v>
      </c>
      <c r="U643" s="422">
        <v>32765.7</v>
      </c>
      <c r="V643" s="422">
        <v>77697.27</v>
      </c>
      <c r="W643" s="422">
        <v>67271.399999999994</v>
      </c>
      <c r="X643" s="422">
        <v>54626.58</v>
      </c>
      <c r="Y643" s="422">
        <v>2030058.31</v>
      </c>
      <c r="Z643" s="422">
        <v>30565.8</v>
      </c>
      <c r="AA643" s="422">
        <v>43077.5</v>
      </c>
      <c r="AB643" s="422">
        <v>117515.42</v>
      </c>
      <c r="AC643" s="422">
        <v>11717.08</v>
      </c>
      <c r="AD643" s="422">
        <v>98389.01</v>
      </c>
      <c r="AE643" s="422">
        <v>141038.94</v>
      </c>
      <c r="AF643" s="422">
        <v>545533.46</v>
      </c>
      <c r="AG643" s="422">
        <v>369432.64</v>
      </c>
      <c r="AH643" s="422">
        <v>981016.32695999998</v>
      </c>
      <c r="AI643" s="422">
        <v>2338286.1769599998</v>
      </c>
      <c r="AJ643" s="422">
        <v>370073.63</v>
      </c>
      <c r="AK643" s="422">
        <v>1968212.5469599999</v>
      </c>
      <c r="AL643" s="422">
        <v>2301278.8069600002</v>
      </c>
      <c r="AM643" s="422">
        <v>78523.58</v>
      </c>
      <c r="AN643" s="422">
        <v>78523.58</v>
      </c>
      <c r="AO643" s="422">
        <v>81998.080000000002</v>
      </c>
      <c r="AP643" s="422">
        <v>81998.080000000002</v>
      </c>
      <c r="AQ643" s="422">
        <v>5559.19</v>
      </c>
      <c r="AR643" s="422">
        <v>5559.19</v>
      </c>
      <c r="AS643" s="422">
        <v>6254.09</v>
      </c>
      <c r="AT643" s="422">
        <v>6254.09</v>
      </c>
      <c r="AU643" s="422">
        <v>7643.88</v>
      </c>
      <c r="AV643" s="422">
        <v>169555.35</v>
      </c>
      <c r="AW643" s="422">
        <v>70750.720000000001</v>
      </c>
      <c r="AX643" s="422">
        <v>26556.82</v>
      </c>
      <c r="AY643" s="422">
        <v>619176.65</v>
      </c>
      <c r="AZ643" s="422">
        <v>4950513.8499999996</v>
      </c>
      <c r="BA643" s="422">
        <v>210482.94</v>
      </c>
      <c r="BB643" s="422">
        <v>447.16</v>
      </c>
      <c r="BC643" s="422">
        <v>163908.46</v>
      </c>
    </row>
    <row r="644" spans="1:55">
      <c r="A644" s="429" t="s">
        <v>1932</v>
      </c>
      <c r="B644" s="425" t="s">
        <v>6651</v>
      </c>
      <c r="C644">
        <v>144.88999999999999</v>
      </c>
      <c r="D644" s="422">
        <v>1915050.54</v>
      </c>
      <c r="E644" s="422">
        <v>2476447.4700000002</v>
      </c>
      <c r="F644" s="423">
        <v>1.2931499290875099</v>
      </c>
      <c r="G644">
        <v>4</v>
      </c>
      <c r="H644" s="422">
        <v>128.31</v>
      </c>
      <c r="I644" s="422">
        <v>214459.68</v>
      </c>
      <c r="J644" s="422">
        <v>214587.99</v>
      </c>
      <c r="K644" s="424">
        <v>0.9</v>
      </c>
      <c r="L644" s="422">
        <v>442610.78</v>
      </c>
      <c r="M644" s="422">
        <v>88522.15</v>
      </c>
      <c r="N644" s="422">
        <v>47422.58</v>
      </c>
      <c r="O644" s="422">
        <v>21076.7</v>
      </c>
      <c r="P644" s="422">
        <v>15303.81</v>
      </c>
      <c r="Q644" s="422">
        <v>28515.58</v>
      </c>
      <c r="R644" s="422">
        <v>11002.65</v>
      </c>
      <c r="S644" s="422">
        <v>18557.560000000001</v>
      </c>
      <c r="T644" s="422">
        <v>24227.42</v>
      </c>
      <c r="U644" s="422">
        <v>13918.17</v>
      </c>
      <c r="V644" s="422">
        <v>35518.75</v>
      </c>
      <c r="W644" s="422">
        <v>30752.639999999999</v>
      </c>
      <c r="X644" s="422">
        <v>22268.16</v>
      </c>
      <c r="Y644" s="422">
        <v>799696.95</v>
      </c>
      <c r="Z644" s="422">
        <v>12852.9</v>
      </c>
      <c r="AA644" s="422">
        <v>18111.25</v>
      </c>
      <c r="AB644" s="422">
        <v>49407.49</v>
      </c>
      <c r="AC644" s="422">
        <v>4926.26</v>
      </c>
      <c r="AD644" s="422">
        <v>41366.089999999997</v>
      </c>
      <c r="AE644" s="422">
        <v>28555.45</v>
      </c>
      <c r="AF644" s="422">
        <v>229360.87</v>
      </c>
      <c r="AG644" s="422">
        <v>155322.07999999999</v>
      </c>
      <c r="AH644" s="422">
        <v>378858.97962</v>
      </c>
      <c r="AI644" s="422">
        <v>918761.36962000001</v>
      </c>
      <c r="AJ644" s="422">
        <v>155591.57</v>
      </c>
      <c r="AK644" s="422">
        <v>763169.79961999995</v>
      </c>
      <c r="AL644" s="422">
        <v>903202.20961999998</v>
      </c>
      <c r="AM644" s="422">
        <v>18067.37</v>
      </c>
      <c r="AN644" s="422">
        <v>18067.37</v>
      </c>
      <c r="AO644" s="422">
        <v>19457.169999999998</v>
      </c>
      <c r="AP644" s="422">
        <v>19457.169999999998</v>
      </c>
      <c r="AQ644" s="422">
        <v>4864.29</v>
      </c>
      <c r="AR644" s="422">
        <v>4864.29</v>
      </c>
      <c r="AS644" s="422">
        <v>4864.29</v>
      </c>
      <c r="AT644" s="422">
        <v>4864.29</v>
      </c>
      <c r="AU644" s="422">
        <v>6254.09</v>
      </c>
      <c r="AV644" s="422">
        <v>70879.69</v>
      </c>
      <c r="AW644" s="422">
        <v>29576.12</v>
      </c>
      <c r="AX644" s="422">
        <v>10935.16</v>
      </c>
      <c r="AY644" s="422">
        <v>212151.3</v>
      </c>
      <c r="AZ644" s="422">
        <v>1915050.54</v>
      </c>
      <c r="BA644" s="422">
        <v>23415.8</v>
      </c>
      <c r="BB644" s="422">
        <v>12.46</v>
      </c>
      <c r="BC644" s="422">
        <v>37100.11</v>
      </c>
    </row>
    <row r="645" spans="1:55">
      <c r="A645" s="425" t="s">
        <v>3251</v>
      </c>
      <c r="B645" s="425" t="s">
        <v>6652</v>
      </c>
      <c r="C645">
        <v>754.16</v>
      </c>
      <c r="D645" s="422">
        <v>12100012.25</v>
      </c>
      <c r="E645" s="422">
        <v>9244375.5099999998</v>
      </c>
      <c r="F645" s="423">
        <v>0.76399720256481596</v>
      </c>
      <c r="G645">
        <v>2</v>
      </c>
      <c r="H645" s="422">
        <v>95306.58</v>
      </c>
      <c r="I645" s="422">
        <v>5461923.6100000003</v>
      </c>
      <c r="J645" s="422">
        <v>5557230.1900000004</v>
      </c>
      <c r="K645" s="424">
        <v>0.9</v>
      </c>
      <c r="L645" s="422">
        <v>2558354.0499999998</v>
      </c>
      <c r="M645" s="422">
        <v>852699.4</v>
      </c>
      <c r="N645" s="422">
        <v>287566.92</v>
      </c>
      <c r="O645" s="422">
        <v>95347.12</v>
      </c>
      <c r="P645" s="422">
        <v>86820.24</v>
      </c>
      <c r="Q645" s="422">
        <v>243387.39</v>
      </c>
      <c r="R645" s="422">
        <v>57908.7</v>
      </c>
      <c r="S645" s="422">
        <v>109315.67</v>
      </c>
      <c r="T645" s="422">
        <v>94638.37</v>
      </c>
      <c r="U645" s="422">
        <v>72780.460000000006</v>
      </c>
      <c r="V645" s="422">
        <v>138745.12</v>
      </c>
      <c r="W645" s="422">
        <v>120127.5</v>
      </c>
      <c r="X645" s="422">
        <v>131173.38</v>
      </c>
      <c r="Y645" s="422">
        <v>4848864.32</v>
      </c>
      <c r="Z645" s="422">
        <v>67874.399999999994</v>
      </c>
      <c r="AA645" s="422">
        <v>94270</v>
      </c>
      <c r="AB645" s="422">
        <v>257168.56</v>
      </c>
      <c r="AC645" s="422">
        <v>25641.439999999999</v>
      </c>
      <c r="AD645" s="422">
        <v>430625.36</v>
      </c>
      <c r="AE645" s="422">
        <v>750389.2</v>
      </c>
      <c r="AF645" s="422">
        <v>1193835.28</v>
      </c>
      <c r="AG645" s="422">
        <v>808459.52</v>
      </c>
      <c r="AH645" s="422">
        <v>2298697.6252799998</v>
      </c>
      <c r="AI645" s="422">
        <v>5926961.38528</v>
      </c>
      <c r="AJ645" s="422">
        <v>809862.25</v>
      </c>
      <c r="AK645" s="422">
        <v>5117099.13528</v>
      </c>
      <c r="AL645" s="422">
        <v>5845975.1552799996</v>
      </c>
      <c r="AM645" s="422">
        <v>187622.73</v>
      </c>
      <c r="AN645" s="422">
        <v>187622.73</v>
      </c>
      <c r="AO645" s="422">
        <v>195266.61</v>
      </c>
      <c r="AP645" s="422">
        <v>195266.61</v>
      </c>
      <c r="AQ645" s="422">
        <v>10423.48</v>
      </c>
      <c r="AR645" s="422">
        <v>10423.48</v>
      </c>
      <c r="AS645" s="422">
        <v>10423.48</v>
      </c>
      <c r="AT645" s="422">
        <v>10423.48</v>
      </c>
      <c r="AU645" s="422">
        <v>13203.08</v>
      </c>
      <c r="AV645" s="422">
        <v>371076.06</v>
      </c>
      <c r="AW645" s="422">
        <v>154839.70000000001</v>
      </c>
      <c r="AX645" s="422">
        <v>58581.22</v>
      </c>
      <c r="AY645" s="422">
        <v>1405172.66</v>
      </c>
      <c r="AZ645" s="422">
        <v>12100012.25</v>
      </c>
      <c r="BA645" s="422">
        <v>864155.11</v>
      </c>
      <c r="BB645" s="422">
        <v>16035.59</v>
      </c>
      <c r="BC645" s="422">
        <v>480406.13</v>
      </c>
    </row>
    <row r="646" spans="1:55">
      <c r="A646" s="425" t="s">
        <v>3249</v>
      </c>
      <c r="B646" s="425" t="s">
        <v>6653</v>
      </c>
      <c r="C646">
        <v>1420.99</v>
      </c>
      <c r="D646" s="422">
        <v>21434305.260000002</v>
      </c>
      <c r="E646" s="422">
        <v>15428305.41</v>
      </c>
      <c r="F646" s="423">
        <v>0.71979498392195596</v>
      </c>
      <c r="G646">
        <v>1</v>
      </c>
      <c r="H646" s="422">
        <v>454540.7</v>
      </c>
      <c r="I646" s="422">
        <v>11472996.390000001</v>
      </c>
      <c r="J646" s="422">
        <v>11927537.09</v>
      </c>
      <c r="K646" s="424">
        <v>0.9</v>
      </c>
      <c r="L646" s="422">
        <v>4755431.34</v>
      </c>
      <c r="M646" s="422">
        <v>951086.26</v>
      </c>
      <c r="N646" s="422">
        <v>467639.37</v>
      </c>
      <c r="O646" s="422">
        <v>207473.8</v>
      </c>
      <c r="P646" s="422">
        <v>176539.03</v>
      </c>
      <c r="Q646" s="422">
        <v>274723.28999999998</v>
      </c>
      <c r="R646" s="422">
        <v>109447.44</v>
      </c>
      <c r="S646" s="422">
        <v>182966.02</v>
      </c>
      <c r="T646" s="422">
        <v>238488.7</v>
      </c>
      <c r="U646" s="422">
        <v>136862.06</v>
      </c>
      <c r="V646" s="422">
        <v>349637.71</v>
      </c>
      <c r="W646" s="422">
        <v>302721.3</v>
      </c>
      <c r="X646" s="422">
        <v>219550.14</v>
      </c>
      <c r="Y646" s="422">
        <v>8372566.46</v>
      </c>
      <c r="Z646" s="422">
        <v>125571.6</v>
      </c>
      <c r="AA646" s="422">
        <v>177623.75</v>
      </c>
      <c r="AB646" s="422">
        <v>484557.59</v>
      </c>
      <c r="AC646" s="422">
        <v>48313.66</v>
      </c>
      <c r="AD646" s="422">
        <v>811385.29</v>
      </c>
      <c r="AE646" s="422">
        <v>267445.32</v>
      </c>
      <c r="AF646" s="422">
        <v>2249427.17</v>
      </c>
      <c r="AG646" s="422">
        <v>1523301.28</v>
      </c>
      <c r="AH646" s="422">
        <v>4274021.2234199997</v>
      </c>
      <c r="AI646" s="422">
        <v>9961646.8834199999</v>
      </c>
      <c r="AJ646" s="422">
        <v>1525944.3200000001</v>
      </c>
      <c r="AK646" s="422">
        <v>8435702.5634199996</v>
      </c>
      <c r="AL646" s="422">
        <v>9809052.4434200004</v>
      </c>
      <c r="AM646" s="422">
        <v>424583.28</v>
      </c>
      <c r="AN646" s="422">
        <v>424583.28</v>
      </c>
      <c r="AO646" s="422">
        <v>442650.66</v>
      </c>
      <c r="AP646" s="422">
        <v>442650.66</v>
      </c>
      <c r="AQ646" s="422">
        <v>77828.679999999993</v>
      </c>
      <c r="AR646" s="422">
        <v>77828.679999999993</v>
      </c>
      <c r="AS646" s="422">
        <v>81303.179999999993</v>
      </c>
      <c r="AT646" s="422">
        <v>81303.179999999993</v>
      </c>
      <c r="AU646" s="422">
        <v>97285.86</v>
      </c>
      <c r="AV646" s="422">
        <v>699763.29</v>
      </c>
      <c r="AW646" s="422">
        <v>291991.73</v>
      </c>
      <c r="AX646" s="422">
        <v>110913.78</v>
      </c>
      <c r="AY646" s="422">
        <v>3252686.26</v>
      </c>
      <c r="AZ646" s="422">
        <v>21434305.260000002</v>
      </c>
      <c r="BA646" s="422">
        <v>2468427.4700000002</v>
      </c>
      <c r="BB646" s="422">
        <v>85313.33</v>
      </c>
      <c r="BC646" s="422">
        <v>807136.15</v>
      </c>
    </row>
    <row r="647" spans="1:55">
      <c r="A647" s="425" t="s">
        <v>1420</v>
      </c>
      <c r="B647" s="425" t="s">
        <v>6654</v>
      </c>
      <c r="C647">
        <v>90.55</v>
      </c>
      <c r="D647" s="422">
        <v>1183520.03</v>
      </c>
      <c r="E647" s="422">
        <v>1770702.88</v>
      </c>
      <c r="F647" s="423">
        <v>1.4961325834088299</v>
      </c>
      <c r="G647">
        <v>4</v>
      </c>
      <c r="H647" s="422">
        <v>79.3</v>
      </c>
      <c r="I647" s="422">
        <v>62881.59</v>
      </c>
      <c r="J647" s="422">
        <v>62960.89</v>
      </c>
      <c r="K647" s="424">
        <v>0.9</v>
      </c>
      <c r="L647" s="422">
        <v>286511.44</v>
      </c>
      <c r="M647" s="422">
        <v>57302.28</v>
      </c>
      <c r="N647" s="422">
        <v>29639.11</v>
      </c>
      <c r="O647" s="422">
        <v>12514.29</v>
      </c>
      <c r="P647" s="422">
        <v>9535.57</v>
      </c>
      <c r="Q647" s="422">
        <v>16692.04</v>
      </c>
      <c r="R647" s="422">
        <v>6369.95</v>
      </c>
      <c r="S647" s="422">
        <v>11308.51</v>
      </c>
      <c r="T647" s="422">
        <v>14385.03</v>
      </c>
      <c r="U647" s="422">
        <v>8408.89</v>
      </c>
      <c r="V647" s="422">
        <v>21089.25</v>
      </c>
      <c r="W647" s="422">
        <v>18259.38</v>
      </c>
      <c r="X647" s="422">
        <v>13569.66</v>
      </c>
      <c r="Y647" s="422">
        <v>505585.4</v>
      </c>
      <c r="Z647" s="422">
        <v>8082</v>
      </c>
      <c r="AA647" s="422">
        <v>11318.75</v>
      </c>
      <c r="AB647" s="422">
        <v>30877.55</v>
      </c>
      <c r="AC647" s="422">
        <v>3078.7</v>
      </c>
      <c r="AD647" s="422">
        <v>25852.02</v>
      </c>
      <c r="AE647" s="422">
        <v>17099.080000000002</v>
      </c>
      <c r="AF647" s="422">
        <v>143340.65</v>
      </c>
      <c r="AG647" s="422">
        <v>97069.6</v>
      </c>
      <c r="AH647" s="422">
        <v>233626.03289999999</v>
      </c>
      <c r="AI647" s="422">
        <v>570344.38289999997</v>
      </c>
      <c r="AJ647" s="422">
        <v>97238.02</v>
      </c>
      <c r="AK647" s="422">
        <v>473106.36290000001</v>
      </c>
      <c r="AL647" s="422">
        <v>560620.57290000003</v>
      </c>
      <c r="AM647" s="422">
        <v>11813.28</v>
      </c>
      <c r="AN647" s="422">
        <v>11813.28</v>
      </c>
      <c r="AO647" s="422">
        <v>11813.28</v>
      </c>
      <c r="AP647" s="422">
        <v>11813.28</v>
      </c>
      <c r="AQ647" s="422">
        <v>0</v>
      </c>
      <c r="AR647" s="422">
        <v>0</v>
      </c>
      <c r="AS647" s="422">
        <v>0</v>
      </c>
      <c r="AT647" s="422">
        <v>0</v>
      </c>
      <c r="AU647" s="422">
        <v>0</v>
      </c>
      <c r="AV647" s="422">
        <v>44473.53</v>
      </c>
      <c r="AW647" s="422">
        <v>18557.560000000001</v>
      </c>
      <c r="AX647" s="422">
        <v>7029.74</v>
      </c>
      <c r="AY647" s="422">
        <v>117313.95</v>
      </c>
      <c r="AZ647" s="422">
        <v>1183520.03</v>
      </c>
      <c r="BA647" s="422">
        <v>15516.58</v>
      </c>
      <c r="BB647" s="422">
        <v>0.05</v>
      </c>
      <c r="BC647" s="422">
        <v>25553.9</v>
      </c>
    </row>
    <row r="648" spans="1:55">
      <c r="A648" s="425" t="s">
        <v>3293</v>
      </c>
      <c r="B648" s="425" t="s">
        <v>6655</v>
      </c>
      <c r="C648">
        <v>109.05</v>
      </c>
      <c r="D648" s="422">
        <v>1441990.66</v>
      </c>
      <c r="E648" s="422">
        <v>2176337.66</v>
      </c>
      <c r="F648" s="423">
        <v>1.50925919312126</v>
      </c>
      <c r="G648">
        <v>4</v>
      </c>
      <c r="H648" s="422">
        <v>96.61</v>
      </c>
      <c r="I648" s="422">
        <v>605576.62</v>
      </c>
      <c r="J648" s="422">
        <v>605673.23</v>
      </c>
      <c r="K648" s="424">
        <v>0.9</v>
      </c>
      <c r="L648" s="422">
        <v>335251.32</v>
      </c>
      <c r="M648" s="422">
        <v>67050.259999999995</v>
      </c>
      <c r="N648" s="422">
        <v>35566.93</v>
      </c>
      <c r="O648" s="422">
        <v>15148.88</v>
      </c>
      <c r="P648" s="422">
        <v>11593.5</v>
      </c>
      <c r="Q648" s="422">
        <v>20865.060000000001</v>
      </c>
      <c r="R648" s="422">
        <v>8107.21</v>
      </c>
      <c r="S648" s="422">
        <v>13918.17</v>
      </c>
      <c r="T648" s="422">
        <v>17413.46</v>
      </c>
      <c r="U648" s="422">
        <v>10148.67</v>
      </c>
      <c r="V648" s="422">
        <v>25529.1</v>
      </c>
      <c r="W648" s="422">
        <v>22103.46</v>
      </c>
      <c r="X648" s="422">
        <v>16701.12</v>
      </c>
      <c r="Y648" s="422">
        <v>599397.14</v>
      </c>
      <c r="Z648" s="422">
        <v>9702</v>
      </c>
      <c r="AA648" s="422">
        <v>13631.25</v>
      </c>
      <c r="AB648" s="422">
        <v>37186.050000000003</v>
      </c>
      <c r="AC648" s="422">
        <v>3707.7</v>
      </c>
      <c r="AD648" s="422">
        <v>31133.77</v>
      </c>
      <c r="AE648" s="422">
        <v>21198.04</v>
      </c>
      <c r="AF648" s="422">
        <v>172626.15</v>
      </c>
      <c r="AG648" s="422">
        <v>116901.6</v>
      </c>
      <c r="AH648" s="422">
        <v>285353.75790000003</v>
      </c>
      <c r="AI648" s="422">
        <v>691440.31790000002</v>
      </c>
      <c r="AJ648" s="422">
        <v>117104.43</v>
      </c>
      <c r="AK648" s="422">
        <v>574335.88789999997</v>
      </c>
      <c r="AL648" s="422">
        <v>679729.86789999995</v>
      </c>
      <c r="AM648" s="422">
        <v>15287.77</v>
      </c>
      <c r="AN648" s="422">
        <v>15287.77</v>
      </c>
      <c r="AO648" s="422">
        <v>15982.67</v>
      </c>
      <c r="AP648" s="422">
        <v>15982.67</v>
      </c>
      <c r="AQ648" s="422">
        <v>2779.59</v>
      </c>
      <c r="AR648" s="422">
        <v>2779.59</v>
      </c>
      <c r="AS648" s="422">
        <v>3474.49</v>
      </c>
      <c r="AT648" s="422">
        <v>3474.49</v>
      </c>
      <c r="AU648" s="422">
        <v>4169.3900000000003</v>
      </c>
      <c r="AV648" s="422">
        <v>53507.22</v>
      </c>
      <c r="AW648" s="422">
        <v>22327.07</v>
      </c>
      <c r="AX648" s="422">
        <v>7810.83</v>
      </c>
      <c r="AY648" s="422">
        <v>162863.54999999999</v>
      </c>
      <c r="AZ648" s="422">
        <v>1441990.66</v>
      </c>
      <c r="BA648" s="422">
        <v>25722.37</v>
      </c>
      <c r="BB648" s="422">
        <v>88.45</v>
      </c>
      <c r="BC648" s="422">
        <v>93947.8</v>
      </c>
    </row>
    <row r="649" spans="1:55">
      <c r="A649" s="425" t="s">
        <v>1908</v>
      </c>
      <c r="B649" s="425" t="s">
        <v>6656</v>
      </c>
      <c r="C649">
        <v>37</v>
      </c>
      <c r="D649" s="422">
        <v>460447.11</v>
      </c>
      <c r="E649" s="422">
        <v>1182361.8999999999</v>
      </c>
      <c r="F649" s="423">
        <v>2.5678560562580102</v>
      </c>
      <c r="G649">
        <v>4</v>
      </c>
      <c r="H649" s="422">
        <v>30.85</v>
      </c>
      <c r="I649" s="422">
        <v>102694.33</v>
      </c>
      <c r="J649" s="422">
        <v>102725.18</v>
      </c>
      <c r="K649" s="424">
        <v>0.9</v>
      </c>
      <c r="L649" s="422">
        <v>109994.04</v>
      </c>
      <c r="M649" s="422">
        <v>21998.799999999999</v>
      </c>
      <c r="N649" s="422">
        <v>11196.99</v>
      </c>
      <c r="O649" s="422">
        <v>4610.5200000000004</v>
      </c>
      <c r="P649" s="422">
        <v>3638.24</v>
      </c>
      <c r="Q649" s="422">
        <v>6955.02</v>
      </c>
      <c r="R649" s="422">
        <v>2316.34</v>
      </c>
      <c r="S649" s="422">
        <v>4349.43</v>
      </c>
      <c r="T649" s="422">
        <v>5299.74</v>
      </c>
      <c r="U649" s="422">
        <v>3479.54</v>
      </c>
      <c r="V649" s="422">
        <v>7769.72</v>
      </c>
      <c r="W649" s="422">
        <v>6727.14</v>
      </c>
      <c r="X649" s="422">
        <v>5219.1000000000004</v>
      </c>
      <c r="Y649" s="422">
        <v>193554.62</v>
      </c>
      <c r="Z649" s="422">
        <v>3240</v>
      </c>
      <c r="AA649" s="422">
        <v>4625</v>
      </c>
      <c r="AB649" s="422">
        <v>12617</v>
      </c>
      <c r="AC649" s="422">
        <v>1258</v>
      </c>
      <c r="AD649" s="422">
        <v>10563.5</v>
      </c>
      <c r="AE649" s="422">
        <v>7452</v>
      </c>
      <c r="AF649" s="422">
        <v>58571</v>
      </c>
      <c r="AG649" s="422">
        <v>39664</v>
      </c>
      <c r="AH649" s="422">
        <v>89637.797999999995</v>
      </c>
      <c r="AI649" s="422">
        <v>227628.29800000001</v>
      </c>
      <c r="AJ649" s="422">
        <v>39732.82</v>
      </c>
      <c r="AK649" s="422">
        <v>187895.478</v>
      </c>
      <c r="AL649" s="422">
        <v>223655.008</v>
      </c>
      <c r="AM649" s="422">
        <v>3474.49</v>
      </c>
      <c r="AN649" s="422">
        <v>3474.49</v>
      </c>
      <c r="AO649" s="422">
        <v>4169.3900000000003</v>
      </c>
      <c r="AP649" s="422">
        <v>4169.3900000000003</v>
      </c>
      <c r="AQ649" s="422">
        <v>0</v>
      </c>
      <c r="AR649" s="422">
        <v>0</v>
      </c>
      <c r="AS649" s="422">
        <v>0</v>
      </c>
      <c r="AT649" s="422">
        <v>0</v>
      </c>
      <c r="AU649" s="422">
        <v>0</v>
      </c>
      <c r="AV649" s="422">
        <v>18067.37</v>
      </c>
      <c r="AW649" s="422">
        <v>7539.01</v>
      </c>
      <c r="AX649" s="422">
        <v>2343.2399999999998</v>
      </c>
      <c r="AY649" s="422">
        <v>43237.38</v>
      </c>
      <c r="AZ649" s="422">
        <v>460447.11</v>
      </c>
      <c r="BA649" s="422">
        <v>49690.14</v>
      </c>
      <c r="BB649" s="422">
        <v>0</v>
      </c>
      <c r="BC649" s="422">
        <v>24673.61</v>
      </c>
    </row>
    <row r="650" spans="1:55">
      <c r="A650" s="425" t="s">
        <v>2186</v>
      </c>
      <c r="B650" s="425" t="s">
        <v>6657</v>
      </c>
      <c r="C650">
        <v>208.75</v>
      </c>
      <c r="D650" s="422">
        <v>2683821.61</v>
      </c>
      <c r="E650" s="422">
        <v>2862039.79</v>
      </c>
      <c r="F650" s="423">
        <v>1.06640462962812</v>
      </c>
      <c r="G650">
        <v>4</v>
      </c>
      <c r="H650" s="422">
        <v>179.82</v>
      </c>
      <c r="I650" s="422">
        <v>248193.61</v>
      </c>
      <c r="J650" s="422">
        <v>248373.43</v>
      </c>
      <c r="K650" s="424">
        <v>0.9</v>
      </c>
      <c r="L650" s="422">
        <v>636911.64</v>
      </c>
      <c r="M650" s="422">
        <v>127382.32</v>
      </c>
      <c r="N650" s="422">
        <v>67840.639999999999</v>
      </c>
      <c r="O650" s="422">
        <v>30297.759999999998</v>
      </c>
      <c r="P650" s="422">
        <v>21282.95</v>
      </c>
      <c r="Q650" s="422">
        <v>38948.11</v>
      </c>
      <c r="R650" s="422">
        <v>15056.26</v>
      </c>
      <c r="S650" s="422">
        <v>26676.5</v>
      </c>
      <c r="T650" s="422">
        <v>34826.92</v>
      </c>
      <c r="U650" s="422">
        <v>19717.41</v>
      </c>
      <c r="V650" s="422">
        <v>51058.2</v>
      </c>
      <c r="W650" s="422">
        <v>44206.92</v>
      </c>
      <c r="X650" s="422">
        <v>32010.48</v>
      </c>
      <c r="Y650" s="422">
        <v>1146216.1100000001</v>
      </c>
      <c r="Z650" s="422">
        <v>18405</v>
      </c>
      <c r="AA650" s="422">
        <v>26093.75</v>
      </c>
      <c r="AB650" s="422">
        <v>71183.75</v>
      </c>
      <c r="AC650" s="422">
        <v>7097.5</v>
      </c>
      <c r="AD650" s="422">
        <v>59598.12</v>
      </c>
      <c r="AE650" s="422">
        <v>38148.5</v>
      </c>
      <c r="AF650" s="422">
        <v>330451.25</v>
      </c>
      <c r="AG650" s="422">
        <v>223780</v>
      </c>
      <c r="AH650" s="422">
        <v>527987.26650000003</v>
      </c>
      <c r="AI650" s="422">
        <v>1302745.1365</v>
      </c>
      <c r="AJ650" s="422">
        <v>224168.27</v>
      </c>
      <c r="AK650" s="422">
        <v>1078576.8665</v>
      </c>
      <c r="AL650" s="422">
        <v>1280328.3064999999</v>
      </c>
      <c r="AM650" s="422">
        <v>23626.560000000001</v>
      </c>
      <c r="AN650" s="422">
        <v>23626.560000000001</v>
      </c>
      <c r="AO650" s="422">
        <v>24321.46</v>
      </c>
      <c r="AP650" s="422">
        <v>24321.46</v>
      </c>
      <c r="AQ650" s="422">
        <v>0</v>
      </c>
      <c r="AR650" s="422">
        <v>0</v>
      </c>
      <c r="AS650" s="422">
        <v>0</v>
      </c>
      <c r="AT650" s="422">
        <v>0</v>
      </c>
      <c r="AU650" s="422">
        <v>0</v>
      </c>
      <c r="AV650" s="422">
        <v>102845.05</v>
      </c>
      <c r="AW650" s="422">
        <v>42914.37</v>
      </c>
      <c r="AX650" s="422">
        <v>15621.66</v>
      </c>
      <c r="AY650" s="422">
        <v>257277.12</v>
      </c>
      <c r="AZ650" s="422">
        <v>2683821.61</v>
      </c>
      <c r="BA650" s="422">
        <v>31158.03</v>
      </c>
      <c r="BB650" s="422">
        <v>0</v>
      </c>
      <c r="BC650" s="422">
        <v>106256.17</v>
      </c>
    </row>
    <row r="651" spans="1:55">
      <c r="A651" s="425" t="s">
        <v>2418</v>
      </c>
      <c r="B651" s="425" t="s">
        <v>6658</v>
      </c>
      <c r="C651">
        <v>1145.32</v>
      </c>
      <c r="D651" s="422">
        <v>18141197.239999998</v>
      </c>
      <c r="E651" s="422">
        <v>13775025.07</v>
      </c>
      <c r="F651" s="423">
        <v>0.75932282129798401</v>
      </c>
      <c r="G651">
        <v>2</v>
      </c>
      <c r="H651" s="422">
        <v>111134.58</v>
      </c>
      <c r="I651" s="422">
        <v>2673798.4</v>
      </c>
      <c r="J651" s="422">
        <v>2784932.98</v>
      </c>
      <c r="K651" s="424">
        <v>0.9</v>
      </c>
      <c r="L651" s="422">
        <v>3842870.52</v>
      </c>
      <c r="M651" s="422">
        <v>1280828.74</v>
      </c>
      <c r="N651" s="422">
        <v>436308.44</v>
      </c>
      <c r="O651" s="422">
        <v>144927.63</v>
      </c>
      <c r="P651" s="422">
        <v>129263.4</v>
      </c>
      <c r="Q651" s="422">
        <v>370336.96</v>
      </c>
      <c r="R651" s="422">
        <v>88021.22</v>
      </c>
      <c r="S651" s="422">
        <v>165858.26</v>
      </c>
      <c r="T651" s="422">
        <v>143850.32999999999</v>
      </c>
      <c r="U651" s="422">
        <v>110475.52</v>
      </c>
      <c r="V651" s="422">
        <v>210892.59</v>
      </c>
      <c r="W651" s="422">
        <v>182593.8</v>
      </c>
      <c r="X651" s="422">
        <v>199021.68</v>
      </c>
      <c r="Y651" s="422">
        <v>7305249.0899999999</v>
      </c>
      <c r="Z651" s="422">
        <v>103078.8</v>
      </c>
      <c r="AA651" s="422">
        <v>143165</v>
      </c>
      <c r="AB651" s="422">
        <v>390554.12</v>
      </c>
      <c r="AC651" s="422">
        <v>38940.879999999997</v>
      </c>
      <c r="AD651" s="422">
        <v>653977.72</v>
      </c>
      <c r="AE651" s="422">
        <v>1139593.3999999999</v>
      </c>
      <c r="AF651" s="422">
        <v>1813041.56</v>
      </c>
      <c r="AG651" s="422">
        <v>1227783.04</v>
      </c>
      <c r="AH651" s="422">
        <v>3432928.1655600001</v>
      </c>
      <c r="AI651" s="422">
        <v>8943062.6855599992</v>
      </c>
      <c r="AJ651" s="422">
        <v>1229913.33</v>
      </c>
      <c r="AK651" s="422">
        <v>7713149.3555600001</v>
      </c>
      <c r="AL651" s="422">
        <v>8820071.3455599993</v>
      </c>
      <c r="AM651" s="422">
        <v>254333.03</v>
      </c>
      <c r="AN651" s="422">
        <v>254333.03</v>
      </c>
      <c r="AO651" s="422">
        <v>264756.51</v>
      </c>
      <c r="AP651" s="422">
        <v>264756.51</v>
      </c>
      <c r="AQ651" s="422">
        <v>16677.57</v>
      </c>
      <c r="AR651" s="422">
        <v>16677.57</v>
      </c>
      <c r="AS651" s="422">
        <v>17372.47</v>
      </c>
      <c r="AT651" s="422">
        <v>17372.47</v>
      </c>
      <c r="AU651" s="422">
        <v>20846.97</v>
      </c>
      <c r="AV651" s="422">
        <v>564257.98</v>
      </c>
      <c r="AW651" s="422">
        <v>235449.14</v>
      </c>
      <c r="AX651" s="422">
        <v>89043.46</v>
      </c>
      <c r="AY651" s="422">
        <v>2015876.71</v>
      </c>
      <c r="AZ651" s="422">
        <v>18141197.239999998</v>
      </c>
      <c r="BA651" s="422">
        <v>584913.96</v>
      </c>
      <c r="BB651" s="422">
        <v>6905.97</v>
      </c>
      <c r="BC651" s="422">
        <v>450503.84</v>
      </c>
    </row>
    <row r="652" spans="1:55">
      <c r="A652" s="425" t="s">
        <v>2414</v>
      </c>
      <c r="B652" s="425" t="s">
        <v>6659</v>
      </c>
      <c r="C652">
        <v>841.75</v>
      </c>
      <c r="D652" s="422">
        <v>13188533.48</v>
      </c>
      <c r="E652" s="422">
        <v>9397993.5700000003</v>
      </c>
      <c r="F652" s="423">
        <v>0.71258821795855998</v>
      </c>
      <c r="G652">
        <v>1</v>
      </c>
      <c r="H652" s="422">
        <v>312661.46999999997</v>
      </c>
      <c r="I652" s="422">
        <v>7317545.6299999999</v>
      </c>
      <c r="J652" s="422">
        <v>7630207.0999999996</v>
      </c>
      <c r="K652" s="424">
        <v>0.9</v>
      </c>
      <c r="L652" s="422">
        <v>2861821.21</v>
      </c>
      <c r="M652" s="422">
        <v>572364.24</v>
      </c>
      <c r="N652" s="422">
        <v>276631.74</v>
      </c>
      <c r="O652" s="422">
        <v>122508.34</v>
      </c>
      <c r="P652" s="422">
        <v>110182.93</v>
      </c>
      <c r="Q652" s="422">
        <v>162051.96</v>
      </c>
      <c r="R652" s="422">
        <v>64278.65</v>
      </c>
      <c r="S652" s="422">
        <v>108155.82</v>
      </c>
      <c r="T652" s="422">
        <v>140821.9</v>
      </c>
      <c r="U652" s="422">
        <v>80899.39</v>
      </c>
      <c r="V652" s="422">
        <v>206452.74</v>
      </c>
      <c r="W652" s="422">
        <v>178749.72</v>
      </c>
      <c r="X652" s="422">
        <v>129781.62</v>
      </c>
      <c r="Y652" s="422">
        <v>5014700.26</v>
      </c>
      <c r="Z652" s="422">
        <v>74115</v>
      </c>
      <c r="AA652" s="422">
        <v>105218.75</v>
      </c>
      <c r="AB652" s="422">
        <v>287036.75</v>
      </c>
      <c r="AC652" s="422">
        <v>28619.5</v>
      </c>
      <c r="AD652" s="422">
        <v>480639.25</v>
      </c>
      <c r="AE652" s="422">
        <v>157711.5</v>
      </c>
      <c r="AF652" s="422">
        <v>1332490.25</v>
      </c>
      <c r="AG652" s="422">
        <v>902356</v>
      </c>
      <c r="AH652" s="422">
        <v>2653521.3015000001</v>
      </c>
      <c r="AI652" s="422">
        <v>6021708.3015000001</v>
      </c>
      <c r="AJ652" s="422">
        <v>903921.65</v>
      </c>
      <c r="AK652" s="422">
        <v>5117786.6514999997</v>
      </c>
      <c r="AL652" s="422">
        <v>5931316.1315000001</v>
      </c>
      <c r="AM652" s="422">
        <v>293942.27</v>
      </c>
      <c r="AN652" s="422">
        <v>293942.27</v>
      </c>
      <c r="AO652" s="422">
        <v>305755.56</v>
      </c>
      <c r="AP652" s="422">
        <v>305755.56</v>
      </c>
      <c r="AQ652" s="422">
        <v>72964.39</v>
      </c>
      <c r="AR652" s="422">
        <v>72964.39</v>
      </c>
      <c r="AS652" s="422">
        <v>76438.89</v>
      </c>
      <c r="AT652" s="422">
        <v>76438.89</v>
      </c>
      <c r="AU652" s="422">
        <v>91726.66</v>
      </c>
      <c r="AV652" s="422">
        <v>414159.8</v>
      </c>
      <c r="AW652" s="422">
        <v>172817.35</v>
      </c>
      <c r="AX652" s="422">
        <v>65610.97</v>
      </c>
      <c r="AY652" s="422">
        <v>2242517</v>
      </c>
      <c r="AZ652" s="422">
        <v>13188533.48</v>
      </c>
      <c r="BA652" s="422">
        <v>1974129.96</v>
      </c>
      <c r="BB652" s="422">
        <v>152619.96</v>
      </c>
      <c r="BC652" s="422">
        <v>545481.12</v>
      </c>
    </row>
    <row r="653" spans="1:55">
      <c r="A653" s="425" t="s">
        <v>2899</v>
      </c>
      <c r="B653" s="425" t="s">
        <v>6660</v>
      </c>
      <c r="C653">
        <v>879.75</v>
      </c>
      <c r="D653" s="422">
        <v>12603405.189999999</v>
      </c>
      <c r="E653" s="422">
        <v>8561609.75</v>
      </c>
      <c r="F653" s="423">
        <v>0.679309251819746</v>
      </c>
      <c r="G653">
        <v>1</v>
      </c>
      <c r="H653" s="422">
        <v>393223.69</v>
      </c>
      <c r="I653" s="422">
        <v>2261840.2400000002</v>
      </c>
      <c r="J653" s="422">
        <v>2655063.9300000002</v>
      </c>
      <c r="K653" s="424">
        <v>0.9</v>
      </c>
      <c r="L653" s="422">
        <v>2795956.51</v>
      </c>
      <c r="M653" s="422">
        <v>559191.30000000005</v>
      </c>
      <c r="N653" s="422">
        <v>289146.03000000003</v>
      </c>
      <c r="O653" s="422">
        <v>127777.51</v>
      </c>
      <c r="P653" s="422">
        <v>101524.78</v>
      </c>
      <c r="Q653" s="422">
        <v>168311.48</v>
      </c>
      <c r="R653" s="422">
        <v>67174.09</v>
      </c>
      <c r="S653" s="422">
        <v>113085.18</v>
      </c>
      <c r="T653" s="422">
        <v>146878.75</v>
      </c>
      <c r="U653" s="422">
        <v>84668.9</v>
      </c>
      <c r="V653" s="422">
        <v>215332.43</v>
      </c>
      <c r="W653" s="422">
        <v>186437.88</v>
      </c>
      <c r="X653" s="422">
        <v>135696.6</v>
      </c>
      <c r="Y653" s="422">
        <v>4991181.4400000004</v>
      </c>
      <c r="Z653" s="422">
        <v>77805</v>
      </c>
      <c r="AA653" s="422">
        <v>109968.75</v>
      </c>
      <c r="AB653" s="422">
        <v>299994.75</v>
      </c>
      <c r="AC653" s="422">
        <v>29911.5</v>
      </c>
      <c r="AD653" s="422">
        <v>502337.25</v>
      </c>
      <c r="AE653" s="422">
        <v>164160.5</v>
      </c>
      <c r="AF653" s="422">
        <v>1392644.25</v>
      </c>
      <c r="AG653" s="422">
        <v>943092</v>
      </c>
      <c r="AH653" s="422">
        <v>2481673.6845</v>
      </c>
      <c r="AI653" s="422">
        <v>6001587.6845000004</v>
      </c>
      <c r="AJ653" s="422">
        <v>944728.33</v>
      </c>
      <c r="AK653" s="422">
        <v>5056859.3545000004</v>
      </c>
      <c r="AL653" s="422">
        <v>5907114.8444999997</v>
      </c>
      <c r="AM653" s="422">
        <v>173029.85</v>
      </c>
      <c r="AN653" s="422">
        <v>173029.85</v>
      </c>
      <c r="AO653" s="422">
        <v>180673.74</v>
      </c>
      <c r="AP653" s="422">
        <v>180673.74</v>
      </c>
      <c r="AQ653" s="422">
        <v>59066.41</v>
      </c>
      <c r="AR653" s="422">
        <v>59066.41</v>
      </c>
      <c r="AS653" s="422">
        <v>61846.01</v>
      </c>
      <c r="AT653" s="422">
        <v>61846.01</v>
      </c>
      <c r="AU653" s="422">
        <v>74354.19</v>
      </c>
      <c r="AV653" s="422">
        <v>432922.07</v>
      </c>
      <c r="AW653" s="422">
        <v>180646.32</v>
      </c>
      <c r="AX653" s="422">
        <v>67954.22</v>
      </c>
      <c r="AY653" s="422">
        <v>1705108.82</v>
      </c>
      <c r="AZ653" s="422">
        <v>12603405.189999999</v>
      </c>
      <c r="BA653" s="422">
        <v>471850.67</v>
      </c>
      <c r="BB653" s="422">
        <v>22478.54</v>
      </c>
      <c r="BC653" s="422">
        <v>378649.75</v>
      </c>
    </row>
    <row r="654" spans="1:55">
      <c r="A654" s="425" t="s">
        <v>2814</v>
      </c>
      <c r="B654" s="425" t="s">
        <v>6661</v>
      </c>
      <c r="C654">
        <v>378.71</v>
      </c>
      <c r="D654" s="422">
        <v>5217521.57</v>
      </c>
      <c r="E654" s="422">
        <v>4928748.6100000003</v>
      </c>
      <c r="F654" s="423">
        <v>0.94465323120839495</v>
      </c>
      <c r="G654">
        <v>3</v>
      </c>
      <c r="H654" s="422">
        <v>6830.89</v>
      </c>
      <c r="I654" s="422">
        <v>2376514</v>
      </c>
      <c r="J654" s="422">
        <v>2383344.89</v>
      </c>
      <c r="K654" s="424">
        <v>0.9</v>
      </c>
      <c r="L654" s="422">
        <v>1212569.1200000001</v>
      </c>
      <c r="M654" s="422">
        <v>242513.82</v>
      </c>
      <c r="N654" s="422">
        <v>124484.28</v>
      </c>
      <c r="O654" s="422">
        <v>54667.7</v>
      </c>
      <c r="P654" s="422">
        <v>42621.63</v>
      </c>
      <c r="Q654" s="422">
        <v>73027.710000000006</v>
      </c>
      <c r="R654" s="422">
        <v>28954.35</v>
      </c>
      <c r="S654" s="422">
        <v>48423.65</v>
      </c>
      <c r="T654" s="422">
        <v>62839.88</v>
      </c>
      <c r="U654" s="422">
        <v>36535.21</v>
      </c>
      <c r="V654" s="422">
        <v>92126.76</v>
      </c>
      <c r="W654" s="422">
        <v>79764.66</v>
      </c>
      <c r="X654" s="422">
        <v>58105.98</v>
      </c>
      <c r="Y654" s="422">
        <v>2156634.75</v>
      </c>
      <c r="Z654" s="422">
        <v>33311.699999999997</v>
      </c>
      <c r="AA654" s="422">
        <v>47338.75</v>
      </c>
      <c r="AB654" s="422">
        <v>129140.11</v>
      </c>
      <c r="AC654" s="422">
        <v>12876.14</v>
      </c>
      <c r="AD654" s="422">
        <v>108121.7</v>
      </c>
      <c r="AE654" s="422">
        <v>70994.929999999993</v>
      </c>
      <c r="AF654" s="422">
        <v>599497.93000000005</v>
      </c>
      <c r="AG654" s="422">
        <v>405977.12</v>
      </c>
      <c r="AH654" s="422">
        <v>1043580.77118</v>
      </c>
      <c r="AI654" s="422">
        <v>2450839.15118</v>
      </c>
      <c r="AJ654" s="422">
        <v>406681.52</v>
      </c>
      <c r="AK654" s="422">
        <v>2044157.63118</v>
      </c>
      <c r="AL654" s="422">
        <v>2410170.9911799999</v>
      </c>
      <c r="AM654" s="422">
        <v>81303.179999999993</v>
      </c>
      <c r="AN654" s="422">
        <v>81303.179999999993</v>
      </c>
      <c r="AO654" s="422">
        <v>84777.67</v>
      </c>
      <c r="AP654" s="422">
        <v>84777.67</v>
      </c>
      <c r="AQ654" s="422">
        <v>4864.29</v>
      </c>
      <c r="AR654" s="422">
        <v>4864.29</v>
      </c>
      <c r="AS654" s="422">
        <v>4864.29</v>
      </c>
      <c r="AT654" s="422">
        <v>4864.29</v>
      </c>
      <c r="AU654" s="422">
        <v>6254.09</v>
      </c>
      <c r="AV654" s="422">
        <v>186232.93</v>
      </c>
      <c r="AW654" s="422">
        <v>77709.81</v>
      </c>
      <c r="AX654" s="422">
        <v>28900.07</v>
      </c>
      <c r="AY654" s="422">
        <v>650715.76</v>
      </c>
      <c r="AZ654" s="422">
        <v>5217521.57</v>
      </c>
      <c r="BA654" s="422">
        <v>254067.82</v>
      </c>
      <c r="BB654" s="422">
        <v>3064.61</v>
      </c>
      <c r="BC654" s="422">
        <v>204984.26</v>
      </c>
    </row>
    <row r="655" spans="1:55">
      <c r="A655" s="425" t="s">
        <v>2843</v>
      </c>
      <c r="B655" s="425" t="s">
        <v>6662</v>
      </c>
      <c r="C655">
        <v>1183.99</v>
      </c>
      <c r="D655" s="422">
        <v>18358699.489999998</v>
      </c>
      <c r="E655" s="422">
        <v>16055792.4</v>
      </c>
      <c r="F655" s="423">
        <v>0.87456044523990395</v>
      </c>
      <c r="G655">
        <v>2</v>
      </c>
      <c r="H655" s="422">
        <v>30063.759999999998</v>
      </c>
      <c r="I655" s="422">
        <v>2720699.45</v>
      </c>
      <c r="J655" s="422">
        <v>2750763.21</v>
      </c>
      <c r="K655" s="424">
        <v>0.9</v>
      </c>
      <c r="L655" s="422">
        <v>3957287.07</v>
      </c>
      <c r="M655" s="422">
        <v>1318963.77</v>
      </c>
      <c r="N655" s="422">
        <v>450801.2</v>
      </c>
      <c r="O655" s="422">
        <v>150267.06</v>
      </c>
      <c r="P655" s="422">
        <v>132984.48000000001</v>
      </c>
      <c r="Q655" s="422">
        <v>382465.9</v>
      </c>
      <c r="R655" s="422">
        <v>90916.65</v>
      </c>
      <c r="S655" s="422">
        <v>171367.54</v>
      </c>
      <c r="T655" s="422">
        <v>149150.07</v>
      </c>
      <c r="U655" s="422">
        <v>114245.02</v>
      </c>
      <c r="V655" s="422">
        <v>218662.31</v>
      </c>
      <c r="W655" s="422">
        <v>189320.94</v>
      </c>
      <c r="X655" s="422">
        <v>205632.54</v>
      </c>
      <c r="Y655" s="422">
        <v>7532064.5499999998</v>
      </c>
      <c r="Z655" s="422">
        <v>106559.1</v>
      </c>
      <c r="AA655" s="422">
        <v>147998.75</v>
      </c>
      <c r="AB655" s="422">
        <v>403740.59</v>
      </c>
      <c r="AC655" s="422">
        <v>40255.660000000003</v>
      </c>
      <c r="AD655" s="422">
        <v>338029.14</v>
      </c>
      <c r="AE655" s="422">
        <v>1178070.05</v>
      </c>
      <c r="AF655" s="422">
        <v>1874256.17</v>
      </c>
      <c r="AG655" s="422">
        <v>1269237.28</v>
      </c>
      <c r="AH655" s="422">
        <v>3534751.94142</v>
      </c>
      <c r="AI655" s="422">
        <v>8892898.6814200003</v>
      </c>
      <c r="AJ655" s="422">
        <v>1271439.5</v>
      </c>
      <c r="AK655" s="422">
        <v>7621459.1814200003</v>
      </c>
      <c r="AL655" s="422">
        <v>8765754.7314199992</v>
      </c>
      <c r="AM655" s="422">
        <v>250858.53</v>
      </c>
      <c r="AN655" s="422">
        <v>250858.53</v>
      </c>
      <c r="AO655" s="422">
        <v>261282.02</v>
      </c>
      <c r="AP655" s="422">
        <v>261282.02</v>
      </c>
      <c r="AQ655" s="422">
        <v>22236.76</v>
      </c>
      <c r="AR655" s="422">
        <v>22236.76</v>
      </c>
      <c r="AS655" s="422">
        <v>22931.66</v>
      </c>
      <c r="AT655" s="422">
        <v>22931.66</v>
      </c>
      <c r="AU655" s="422">
        <v>27795.96</v>
      </c>
      <c r="AV655" s="422">
        <v>583020.26</v>
      </c>
      <c r="AW655" s="422">
        <v>243278.11</v>
      </c>
      <c r="AX655" s="422">
        <v>92167.79</v>
      </c>
      <c r="AY655" s="422">
        <v>2060880.06</v>
      </c>
      <c r="AZ655" s="422">
        <v>18358699.489999998</v>
      </c>
      <c r="BA655" s="422">
        <v>573967.29</v>
      </c>
      <c r="BB655" s="422">
        <v>3598.96</v>
      </c>
      <c r="BC655" s="422">
        <v>531919.54</v>
      </c>
    </row>
    <row r="656" spans="1:55">
      <c r="A656" s="425" t="s">
        <v>2841</v>
      </c>
      <c r="B656" s="425" t="s">
        <v>6663</v>
      </c>
      <c r="C656">
        <v>1623.06</v>
      </c>
      <c r="D656" s="422">
        <v>23525100.449999999</v>
      </c>
      <c r="E656" s="422">
        <v>18207772.530000001</v>
      </c>
      <c r="F656" s="423">
        <v>0.77397214811892601</v>
      </c>
      <c r="G656">
        <v>2</v>
      </c>
      <c r="H656" s="422">
        <v>136545.29</v>
      </c>
      <c r="I656" s="422">
        <v>7333337.5800000001</v>
      </c>
      <c r="J656" s="422">
        <v>7469882.8700000001</v>
      </c>
      <c r="K656" s="424">
        <v>0.9</v>
      </c>
      <c r="L656" s="422">
        <v>5276421.1100000003</v>
      </c>
      <c r="M656" s="422">
        <v>1055284.21</v>
      </c>
      <c r="N656" s="422">
        <v>534162.71</v>
      </c>
      <c r="O656" s="422">
        <v>237112.92</v>
      </c>
      <c r="P656" s="422">
        <v>190442.61</v>
      </c>
      <c r="Q656" s="422">
        <v>316453.40999999997</v>
      </c>
      <c r="R656" s="422">
        <v>125082.79</v>
      </c>
      <c r="S656" s="422">
        <v>208772.64</v>
      </c>
      <c r="T656" s="422">
        <v>272558.52</v>
      </c>
      <c r="U656" s="422">
        <v>156579.48000000001</v>
      </c>
      <c r="V656" s="422">
        <v>399585.96</v>
      </c>
      <c r="W656" s="422">
        <v>345967.2</v>
      </c>
      <c r="X656" s="422">
        <v>250516.8</v>
      </c>
      <c r="Y656" s="422">
        <v>9368940.3599999994</v>
      </c>
      <c r="Z656" s="422">
        <v>143397.9</v>
      </c>
      <c r="AA656" s="422">
        <v>202882.5</v>
      </c>
      <c r="AB656" s="422">
        <v>553463.46</v>
      </c>
      <c r="AC656" s="422">
        <v>55184.04</v>
      </c>
      <c r="AD656" s="422">
        <v>926767.26</v>
      </c>
      <c r="AE656" s="422">
        <v>307732.99</v>
      </c>
      <c r="AF656" s="422">
        <v>2569303.98</v>
      </c>
      <c r="AG656" s="422">
        <v>1739920.32</v>
      </c>
      <c r="AH656" s="422">
        <v>4644736.1494800001</v>
      </c>
      <c r="AI656" s="422">
        <v>11143388.599479999</v>
      </c>
      <c r="AJ656" s="422">
        <v>1742939.21</v>
      </c>
      <c r="AK656" s="422">
        <v>9400449.3894800004</v>
      </c>
      <c r="AL656" s="422">
        <v>10969094.66948</v>
      </c>
      <c r="AM656" s="422">
        <v>388448.54</v>
      </c>
      <c r="AN656" s="422">
        <v>388448.54</v>
      </c>
      <c r="AO656" s="422">
        <v>404431.21</v>
      </c>
      <c r="AP656" s="422">
        <v>404431.21</v>
      </c>
      <c r="AQ656" s="422">
        <v>63930.7</v>
      </c>
      <c r="AR656" s="422">
        <v>63930.7</v>
      </c>
      <c r="AS656" s="422">
        <v>66710.3</v>
      </c>
      <c r="AT656" s="422">
        <v>66710.3</v>
      </c>
      <c r="AU656" s="422">
        <v>79913.38</v>
      </c>
      <c r="AV656" s="422">
        <v>799828.74</v>
      </c>
      <c r="AW656" s="422">
        <v>333746.26</v>
      </c>
      <c r="AX656" s="422">
        <v>126535.44</v>
      </c>
      <c r="AY656" s="422">
        <v>3187065.32</v>
      </c>
      <c r="AZ656" s="422">
        <v>23525100.449999999</v>
      </c>
      <c r="BA656" s="422">
        <v>1428434.81</v>
      </c>
      <c r="BB656" s="422">
        <v>24556.95</v>
      </c>
      <c r="BC656" s="422">
        <v>974026.12</v>
      </c>
    </row>
    <row r="657" spans="1:55">
      <c r="A657" s="425" t="s">
        <v>2573</v>
      </c>
      <c r="B657" s="425" t="s">
        <v>6664</v>
      </c>
      <c r="C657">
        <v>473.5</v>
      </c>
      <c r="D657" s="422">
        <v>6899153.6900000004</v>
      </c>
      <c r="E657" s="422">
        <v>4919883.51</v>
      </c>
      <c r="F657" s="423">
        <v>0.713114061675585</v>
      </c>
      <c r="G657">
        <v>1</v>
      </c>
      <c r="H657" s="422">
        <v>157129.82</v>
      </c>
      <c r="I657" s="422">
        <v>3101801.72</v>
      </c>
      <c r="J657" s="422">
        <v>3258931.54</v>
      </c>
      <c r="K657" s="424">
        <v>0.9</v>
      </c>
      <c r="L657" s="422">
        <v>1549796.39</v>
      </c>
      <c r="M657" s="422">
        <v>309959.27</v>
      </c>
      <c r="N657" s="422">
        <v>155440.69</v>
      </c>
      <c r="O657" s="422">
        <v>68499.28</v>
      </c>
      <c r="P657" s="422">
        <v>56136.27</v>
      </c>
      <c r="Q657" s="422">
        <v>89024.25</v>
      </c>
      <c r="R657" s="422">
        <v>35903.39</v>
      </c>
      <c r="S657" s="422">
        <v>60602.05</v>
      </c>
      <c r="T657" s="422">
        <v>78739.12</v>
      </c>
      <c r="U657" s="422">
        <v>45524.03</v>
      </c>
      <c r="V657" s="422">
        <v>115435.94</v>
      </c>
      <c r="W657" s="422">
        <v>99946.08</v>
      </c>
      <c r="X657" s="422">
        <v>72719.460000000006</v>
      </c>
      <c r="Y657" s="422">
        <v>2737726.22</v>
      </c>
      <c r="Z657" s="422">
        <v>41625</v>
      </c>
      <c r="AA657" s="422">
        <v>59187.5</v>
      </c>
      <c r="AB657" s="422">
        <v>161463.5</v>
      </c>
      <c r="AC657" s="422">
        <v>16099</v>
      </c>
      <c r="AD657" s="422">
        <v>270368.5</v>
      </c>
      <c r="AE657" s="422">
        <v>86358.5</v>
      </c>
      <c r="AF657" s="422">
        <v>749550.5</v>
      </c>
      <c r="AG657" s="422">
        <v>507592</v>
      </c>
      <c r="AH657" s="422">
        <v>1364811.4080000001</v>
      </c>
      <c r="AI657" s="422">
        <v>3257055.9079999998</v>
      </c>
      <c r="AJ657" s="422">
        <v>508472.71</v>
      </c>
      <c r="AK657" s="422">
        <v>2748583.1979999999</v>
      </c>
      <c r="AL657" s="422">
        <v>3206208.628</v>
      </c>
      <c r="AM657" s="422">
        <v>116048.13</v>
      </c>
      <c r="AN657" s="422">
        <v>116048.13</v>
      </c>
      <c r="AO657" s="422">
        <v>120912.42</v>
      </c>
      <c r="AP657" s="422">
        <v>120912.42</v>
      </c>
      <c r="AQ657" s="422">
        <v>21541.86</v>
      </c>
      <c r="AR657" s="422">
        <v>21541.86</v>
      </c>
      <c r="AS657" s="422">
        <v>22236.76</v>
      </c>
      <c r="AT657" s="422">
        <v>22236.76</v>
      </c>
      <c r="AU657" s="422">
        <v>27101.06</v>
      </c>
      <c r="AV657" s="422">
        <v>232791.16</v>
      </c>
      <c r="AW657" s="422">
        <v>97137.27</v>
      </c>
      <c r="AX657" s="422">
        <v>36710.9</v>
      </c>
      <c r="AY657" s="422">
        <v>955218.73</v>
      </c>
      <c r="AZ657" s="422">
        <v>6899153.6900000004</v>
      </c>
      <c r="BA657" s="422">
        <v>497837.92</v>
      </c>
      <c r="BB657" s="422">
        <v>6638.58</v>
      </c>
      <c r="BC657" s="422">
        <v>206507.6</v>
      </c>
    </row>
    <row r="658" spans="1:55">
      <c r="A658" s="425" t="s">
        <v>3135</v>
      </c>
      <c r="B658" s="425" t="s">
        <v>6665</v>
      </c>
      <c r="C658">
        <v>373.5</v>
      </c>
      <c r="D658" s="422">
        <v>5514879.4299999997</v>
      </c>
      <c r="E658" s="422">
        <v>13731856.15</v>
      </c>
      <c r="F658" s="423">
        <v>2.4899648894046602</v>
      </c>
      <c r="G658">
        <v>4</v>
      </c>
      <c r="H658" s="422">
        <v>369.51</v>
      </c>
      <c r="I658" s="422">
        <v>305892.27</v>
      </c>
      <c r="J658" s="422">
        <v>306261.78000000003</v>
      </c>
      <c r="K658" s="424">
        <v>0.9</v>
      </c>
      <c r="L658" s="422">
        <v>1206713.21</v>
      </c>
      <c r="M658" s="422">
        <v>402197.5</v>
      </c>
      <c r="N658" s="422">
        <v>141876.51999999999</v>
      </c>
      <c r="O658" s="422">
        <v>47292.17</v>
      </c>
      <c r="P658" s="422">
        <v>38895.35</v>
      </c>
      <c r="Q658" s="422">
        <v>120480.8</v>
      </c>
      <c r="R658" s="422">
        <v>28375.26</v>
      </c>
      <c r="S658" s="422">
        <v>53932.93</v>
      </c>
      <c r="T658" s="422">
        <v>46940.63</v>
      </c>
      <c r="U658" s="422">
        <v>35955.279999999999</v>
      </c>
      <c r="V658" s="422">
        <v>68817.58</v>
      </c>
      <c r="W658" s="422">
        <v>59583.24</v>
      </c>
      <c r="X658" s="422">
        <v>64716.84</v>
      </c>
      <c r="Y658" s="422">
        <v>2315777.31</v>
      </c>
      <c r="Z658" s="422">
        <v>33615</v>
      </c>
      <c r="AA658" s="422">
        <v>46687.5</v>
      </c>
      <c r="AB658" s="422">
        <v>127363.5</v>
      </c>
      <c r="AC658" s="422">
        <v>12699</v>
      </c>
      <c r="AD658" s="422">
        <v>106634.25</v>
      </c>
      <c r="AE658" s="422">
        <v>371632.5</v>
      </c>
      <c r="AF658" s="422">
        <v>591250.5</v>
      </c>
      <c r="AG658" s="422">
        <v>400392</v>
      </c>
      <c r="AH658" s="422">
        <v>1046699.1360000001</v>
      </c>
      <c r="AI658" s="422">
        <v>2736973.3859999999</v>
      </c>
      <c r="AJ658" s="422">
        <v>401086.71</v>
      </c>
      <c r="AK658" s="422">
        <v>2335886.676</v>
      </c>
      <c r="AL658" s="422">
        <v>2696864.7059999998</v>
      </c>
      <c r="AM658" s="422">
        <v>48642.93</v>
      </c>
      <c r="AN658" s="422">
        <v>48642.93</v>
      </c>
      <c r="AO658" s="422">
        <v>50727.62</v>
      </c>
      <c r="AP658" s="422">
        <v>50727.62</v>
      </c>
      <c r="AQ658" s="422">
        <v>2779.59</v>
      </c>
      <c r="AR658" s="422">
        <v>2779.59</v>
      </c>
      <c r="AS658" s="422">
        <v>2779.59</v>
      </c>
      <c r="AT658" s="422">
        <v>2779.59</v>
      </c>
      <c r="AU658" s="422">
        <v>3474.49</v>
      </c>
      <c r="AV658" s="422">
        <v>183453.33</v>
      </c>
      <c r="AW658" s="422">
        <v>76549.960000000006</v>
      </c>
      <c r="AX658" s="422">
        <v>28900.07</v>
      </c>
      <c r="AY658" s="422">
        <v>502237.31</v>
      </c>
      <c r="AZ658" s="422">
        <v>5514879.4299999997</v>
      </c>
      <c r="BA658" s="422">
        <v>72014.22</v>
      </c>
      <c r="BB658" s="422">
        <v>6.41</v>
      </c>
      <c r="BC658" s="422">
        <v>131720.81</v>
      </c>
    </row>
    <row r="659" spans="1:55">
      <c r="A659" s="425" t="s">
        <v>3133</v>
      </c>
      <c r="B659" s="425" t="s">
        <v>6666</v>
      </c>
      <c r="C659">
        <v>442.72</v>
      </c>
      <c r="D659" s="422">
        <v>5780791.2000000002</v>
      </c>
      <c r="E659" s="422">
        <v>9062763.3000000007</v>
      </c>
      <c r="F659" s="423">
        <v>1.5677375270014899</v>
      </c>
      <c r="G659">
        <v>4</v>
      </c>
      <c r="H659" s="422">
        <v>387.33</v>
      </c>
      <c r="I659" s="422">
        <v>439052.19</v>
      </c>
      <c r="J659" s="422">
        <v>439439.52</v>
      </c>
      <c r="K659" s="424">
        <v>0.9</v>
      </c>
      <c r="L659" s="422">
        <v>1354836.87</v>
      </c>
      <c r="M659" s="422">
        <v>270967.37</v>
      </c>
      <c r="N659" s="422">
        <v>144902.34</v>
      </c>
      <c r="O659" s="422">
        <v>63888.75</v>
      </c>
      <c r="P659" s="422">
        <v>46026.61</v>
      </c>
      <c r="Q659" s="422">
        <v>86242.240000000005</v>
      </c>
      <c r="R659" s="422">
        <v>33587.040000000001</v>
      </c>
      <c r="S659" s="422">
        <v>56542.59</v>
      </c>
      <c r="T659" s="422">
        <v>73439.37</v>
      </c>
      <c r="U659" s="422">
        <v>42334.45</v>
      </c>
      <c r="V659" s="422">
        <v>107666.21</v>
      </c>
      <c r="W659" s="422">
        <v>93218.94</v>
      </c>
      <c r="X659" s="422">
        <v>67848.3</v>
      </c>
      <c r="Y659" s="422">
        <v>2441501.08</v>
      </c>
      <c r="Z659" s="422">
        <v>39222.9</v>
      </c>
      <c r="AA659" s="422">
        <v>55340</v>
      </c>
      <c r="AB659" s="422">
        <v>150967.51999999999</v>
      </c>
      <c r="AC659" s="422">
        <v>15052.48</v>
      </c>
      <c r="AD659" s="422">
        <v>126396.55</v>
      </c>
      <c r="AE659" s="422">
        <v>85511.01</v>
      </c>
      <c r="AF659" s="422">
        <v>700825.76</v>
      </c>
      <c r="AG659" s="422">
        <v>474595.84000000003</v>
      </c>
      <c r="AH659" s="422">
        <v>1140567.95676</v>
      </c>
      <c r="AI659" s="422">
        <v>2788480.01676</v>
      </c>
      <c r="AJ659" s="422">
        <v>475419.29</v>
      </c>
      <c r="AK659" s="422">
        <v>2313060.72676</v>
      </c>
      <c r="AL659" s="422">
        <v>2740938.0867599999</v>
      </c>
      <c r="AM659" s="422">
        <v>59761.31</v>
      </c>
      <c r="AN659" s="422">
        <v>59761.31</v>
      </c>
      <c r="AO659" s="422">
        <v>62540.91</v>
      </c>
      <c r="AP659" s="422">
        <v>62540.91</v>
      </c>
      <c r="AQ659" s="422">
        <v>2084.69</v>
      </c>
      <c r="AR659" s="422">
        <v>2084.69</v>
      </c>
      <c r="AS659" s="422">
        <v>2084.69</v>
      </c>
      <c r="AT659" s="422">
        <v>2084.69</v>
      </c>
      <c r="AU659" s="422">
        <v>2779.59</v>
      </c>
      <c r="AV659" s="422">
        <v>217503.38</v>
      </c>
      <c r="AW659" s="422">
        <v>90758.1</v>
      </c>
      <c r="AX659" s="422">
        <v>34367.65</v>
      </c>
      <c r="AY659" s="422">
        <v>598351.92000000004</v>
      </c>
      <c r="AZ659" s="422">
        <v>5780791.2000000002</v>
      </c>
      <c r="BA659" s="422">
        <v>101611.68</v>
      </c>
      <c r="BB659" s="422">
        <v>2.2599999999999998</v>
      </c>
      <c r="BC659" s="422">
        <v>222198.47</v>
      </c>
    </row>
    <row r="660" spans="1:55">
      <c r="A660" s="425" t="s">
        <v>3375</v>
      </c>
      <c r="B660" s="425" t="s">
        <v>6667</v>
      </c>
      <c r="C660">
        <v>224.14</v>
      </c>
      <c r="D660" s="422">
        <v>2796238.77</v>
      </c>
      <c r="E660" s="422">
        <v>2653027.7000000002</v>
      </c>
      <c r="F660" s="423">
        <v>0.94878439154178495</v>
      </c>
      <c r="G660">
        <v>3</v>
      </c>
      <c r="H660" s="422">
        <v>3660.89</v>
      </c>
      <c r="I660" s="422">
        <v>170244.4</v>
      </c>
      <c r="J660" s="422">
        <v>173905.29</v>
      </c>
      <c r="K660" s="424">
        <v>0.9</v>
      </c>
      <c r="L660" s="422">
        <v>664574.81999999995</v>
      </c>
      <c r="M660" s="422">
        <v>132914.96</v>
      </c>
      <c r="N660" s="422">
        <v>73109.81</v>
      </c>
      <c r="O660" s="422">
        <v>32273.7</v>
      </c>
      <c r="P660" s="422">
        <v>21801.52</v>
      </c>
      <c r="Q660" s="422">
        <v>43121.120000000003</v>
      </c>
      <c r="R660" s="422">
        <v>16214.43</v>
      </c>
      <c r="S660" s="422">
        <v>28706.23</v>
      </c>
      <c r="T660" s="422">
        <v>37098.239999999998</v>
      </c>
      <c r="U660" s="422">
        <v>21167.22</v>
      </c>
      <c r="V660" s="422">
        <v>54388.08</v>
      </c>
      <c r="W660" s="422">
        <v>47089.98</v>
      </c>
      <c r="X660" s="422">
        <v>34446.06</v>
      </c>
      <c r="Y660" s="422">
        <v>1206906.17</v>
      </c>
      <c r="Z660" s="422">
        <v>19677.599999999999</v>
      </c>
      <c r="AA660" s="422">
        <v>28017.5</v>
      </c>
      <c r="AB660" s="422">
        <v>76431.740000000005</v>
      </c>
      <c r="AC660" s="422">
        <v>7620.76</v>
      </c>
      <c r="AD660" s="422">
        <v>63991.97</v>
      </c>
      <c r="AE660" s="422">
        <v>42476.88</v>
      </c>
      <c r="AF660" s="422">
        <v>354813.62</v>
      </c>
      <c r="AG660" s="422">
        <v>240278.08</v>
      </c>
      <c r="AH660" s="422">
        <v>545456.01911999995</v>
      </c>
      <c r="AI660" s="422">
        <v>1378764.16912</v>
      </c>
      <c r="AJ660" s="422">
        <v>240694.98</v>
      </c>
      <c r="AK660" s="422">
        <v>1138069.18912</v>
      </c>
      <c r="AL660" s="422">
        <v>1354694.66912</v>
      </c>
      <c r="AM660" s="422">
        <v>14592.87</v>
      </c>
      <c r="AN660" s="422">
        <v>14592.87</v>
      </c>
      <c r="AO660" s="422">
        <v>14592.87</v>
      </c>
      <c r="AP660" s="422">
        <v>14592.87</v>
      </c>
      <c r="AQ660" s="422">
        <v>694.89</v>
      </c>
      <c r="AR660" s="422">
        <v>694.89</v>
      </c>
      <c r="AS660" s="422">
        <v>694.89</v>
      </c>
      <c r="AT660" s="422">
        <v>694.89</v>
      </c>
      <c r="AU660" s="422">
        <v>694.89</v>
      </c>
      <c r="AV660" s="422">
        <v>109794.04</v>
      </c>
      <c r="AW660" s="422">
        <v>45813.99</v>
      </c>
      <c r="AX660" s="422">
        <v>17183.82</v>
      </c>
      <c r="AY660" s="422">
        <v>234637.78</v>
      </c>
      <c r="AZ660" s="422">
        <v>2796238.77</v>
      </c>
      <c r="BA660" s="422">
        <v>27485.09</v>
      </c>
      <c r="BB660" s="422">
        <v>14.03</v>
      </c>
      <c r="BC660" s="422">
        <v>38616.730000000003</v>
      </c>
    </row>
    <row r="661" spans="1:55">
      <c r="A661" s="425" t="s">
        <v>3373</v>
      </c>
      <c r="B661" s="425" t="s">
        <v>6668</v>
      </c>
      <c r="C661">
        <v>360.25</v>
      </c>
      <c r="D661" s="422">
        <v>4743540.1900000004</v>
      </c>
      <c r="E661" s="422">
        <v>3850829.32</v>
      </c>
      <c r="F661" s="423">
        <v>0.81180493170861101</v>
      </c>
      <c r="G661">
        <v>2</v>
      </c>
      <c r="H661" s="422">
        <v>9147.43</v>
      </c>
      <c r="I661" s="422">
        <v>371912.17</v>
      </c>
      <c r="J661" s="422">
        <v>381059.6</v>
      </c>
      <c r="K661" s="424">
        <v>0.9</v>
      </c>
      <c r="L661" s="422">
        <v>1099940.49</v>
      </c>
      <c r="M661" s="422">
        <v>219988.09</v>
      </c>
      <c r="N661" s="422">
        <v>117897.81</v>
      </c>
      <c r="O661" s="422">
        <v>52033.11</v>
      </c>
      <c r="P661" s="422">
        <v>36858.959999999999</v>
      </c>
      <c r="Q661" s="422">
        <v>67463.69</v>
      </c>
      <c r="R661" s="422">
        <v>27217.08</v>
      </c>
      <c r="S661" s="422">
        <v>46393.919999999998</v>
      </c>
      <c r="T661" s="422">
        <v>59811.45</v>
      </c>
      <c r="U661" s="422">
        <v>34505.47</v>
      </c>
      <c r="V661" s="422">
        <v>87686.91</v>
      </c>
      <c r="W661" s="422">
        <v>75920.58</v>
      </c>
      <c r="X661" s="422">
        <v>55670.400000000001</v>
      </c>
      <c r="Y661" s="422">
        <v>1981387.96</v>
      </c>
      <c r="Z661" s="422">
        <v>31837.5</v>
      </c>
      <c r="AA661" s="422">
        <v>45031.25</v>
      </c>
      <c r="AB661" s="422">
        <v>122845.25</v>
      </c>
      <c r="AC661" s="422">
        <v>12248.5</v>
      </c>
      <c r="AD661" s="422">
        <v>205702.75</v>
      </c>
      <c r="AE661" s="422">
        <v>65909.75</v>
      </c>
      <c r="AF661" s="422">
        <v>570275.75</v>
      </c>
      <c r="AG661" s="422">
        <v>386188</v>
      </c>
      <c r="AH661" s="422">
        <v>913375.13549999997</v>
      </c>
      <c r="AI661" s="422">
        <v>2353413.8854999999</v>
      </c>
      <c r="AJ661" s="422">
        <v>386858.06</v>
      </c>
      <c r="AK661" s="422">
        <v>1966555.8255</v>
      </c>
      <c r="AL661" s="422">
        <v>2314728.0754999998</v>
      </c>
      <c r="AM661" s="422">
        <v>34050.050000000003</v>
      </c>
      <c r="AN661" s="422">
        <v>34050.050000000003</v>
      </c>
      <c r="AO661" s="422">
        <v>35439.839999999997</v>
      </c>
      <c r="AP661" s="422">
        <v>35439.839999999997</v>
      </c>
      <c r="AQ661" s="422">
        <v>5559.19</v>
      </c>
      <c r="AR661" s="422">
        <v>5559.19</v>
      </c>
      <c r="AS661" s="422">
        <v>5559.19</v>
      </c>
      <c r="AT661" s="422">
        <v>5559.19</v>
      </c>
      <c r="AU661" s="422">
        <v>6948.99</v>
      </c>
      <c r="AV661" s="422">
        <v>177199.24</v>
      </c>
      <c r="AW661" s="422">
        <v>73940.31</v>
      </c>
      <c r="AX661" s="422">
        <v>28118.98</v>
      </c>
      <c r="AY661" s="422">
        <v>447424.06</v>
      </c>
      <c r="AZ661" s="422">
        <v>4743540.1900000004</v>
      </c>
      <c r="BA661" s="422">
        <v>45255.24</v>
      </c>
      <c r="BB661" s="422">
        <v>208.58</v>
      </c>
      <c r="BC661" s="422">
        <v>156275.54</v>
      </c>
    </row>
    <row r="662" spans="1:55">
      <c r="A662" s="425" t="s">
        <v>2636</v>
      </c>
      <c r="B662" s="425" t="s">
        <v>6669</v>
      </c>
      <c r="C662">
        <v>193.04</v>
      </c>
      <c r="D662" s="422">
        <v>2485279.44</v>
      </c>
      <c r="E662" s="422">
        <v>2282937.0699999998</v>
      </c>
      <c r="F662" s="423">
        <v>0.91858365431937095</v>
      </c>
      <c r="G662">
        <v>3</v>
      </c>
      <c r="H662" s="422">
        <v>3253.78</v>
      </c>
      <c r="I662" s="422">
        <v>214729.82</v>
      </c>
      <c r="J662" s="422">
        <v>217983.6</v>
      </c>
      <c r="K662" s="424">
        <v>0.9</v>
      </c>
      <c r="L662" s="422">
        <v>594099.59</v>
      </c>
      <c r="M662" s="422">
        <v>118819.91</v>
      </c>
      <c r="N662" s="422">
        <v>63230.11</v>
      </c>
      <c r="O662" s="422">
        <v>27004.52</v>
      </c>
      <c r="P662" s="422">
        <v>19798.38</v>
      </c>
      <c r="Q662" s="422">
        <v>36166.1</v>
      </c>
      <c r="R662" s="422">
        <v>13898.08</v>
      </c>
      <c r="S662" s="422">
        <v>24356.799999999999</v>
      </c>
      <c r="T662" s="422">
        <v>31041.38</v>
      </c>
      <c r="U662" s="422">
        <v>18267.599999999999</v>
      </c>
      <c r="V662" s="422">
        <v>45508.4</v>
      </c>
      <c r="W662" s="422">
        <v>39401.82</v>
      </c>
      <c r="X662" s="422">
        <v>29226.959999999999</v>
      </c>
      <c r="Y662" s="422">
        <v>1060819.6499999999</v>
      </c>
      <c r="Z662" s="422">
        <v>17096.400000000001</v>
      </c>
      <c r="AA662" s="422">
        <v>24130</v>
      </c>
      <c r="AB662" s="422">
        <v>65826.64</v>
      </c>
      <c r="AC662" s="422">
        <v>6563.36</v>
      </c>
      <c r="AD662" s="422">
        <v>55112.91</v>
      </c>
      <c r="AE662" s="422">
        <v>35917.800000000003</v>
      </c>
      <c r="AF662" s="422">
        <v>305582.32</v>
      </c>
      <c r="AG662" s="422">
        <v>206938.88</v>
      </c>
      <c r="AH662" s="422">
        <v>488902.66931999999</v>
      </c>
      <c r="AI662" s="422">
        <v>1206070.9793199999</v>
      </c>
      <c r="AJ662" s="422">
        <v>207297.93</v>
      </c>
      <c r="AK662" s="422">
        <v>998773.04931999999</v>
      </c>
      <c r="AL662" s="422">
        <v>1185341.1793200001</v>
      </c>
      <c r="AM662" s="422">
        <v>22236.76</v>
      </c>
      <c r="AN662" s="422">
        <v>22236.76</v>
      </c>
      <c r="AO662" s="422">
        <v>22931.66</v>
      </c>
      <c r="AP662" s="422">
        <v>22931.66</v>
      </c>
      <c r="AQ662" s="422">
        <v>0</v>
      </c>
      <c r="AR662" s="422">
        <v>0</v>
      </c>
      <c r="AS662" s="422">
        <v>0</v>
      </c>
      <c r="AT662" s="422">
        <v>0</v>
      </c>
      <c r="AU662" s="422">
        <v>0</v>
      </c>
      <c r="AV662" s="422">
        <v>94506.26</v>
      </c>
      <c r="AW662" s="422">
        <v>39434.83</v>
      </c>
      <c r="AX662" s="422">
        <v>14840.57</v>
      </c>
      <c r="AY662" s="422">
        <v>239118.5</v>
      </c>
      <c r="AZ662" s="422">
        <v>2485279.44</v>
      </c>
      <c r="BA662" s="422">
        <v>27712.75</v>
      </c>
      <c r="BB662" s="422">
        <v>1.96</v>
      </c>
      <c r="BC662" s="422">
        <v>68695.13</v>
      </c>
    </row>
    <row r="663" spans="1:55">
      <c r="A663" s="425" t="s">
        <v>3087</v>
      </c>
      <c r="B663" s="425" t="s">
        <v>6670</v>
      </c>
      <c r="C663">
        <v>68</v>
      </c>
      <c r="D663" s="422">
        <v>873023.87</v>
      </c>
      <c r="E663" s="422">
        <v>1519557.02</v>
      </c>
      <c r="F663" s="423">
        <v>1.7405675517211201</v>
      </c>
      <c r="G663">
        <v>4</v>
      </c>
      <c r="H663" s="422">
        <v>58.49</v>
      </c>
      <c r="I663" s="422">
        <v>72847.8</v>
      </c>
      <c r="J663" s="422">
        <v>72906.289999999994</v>
      </c>
      <c r="K663" s="424">
        <v>0.9</v>
      </c>
      <c r="L663" s="422">
        <v>208791.09</v>
      </c>
      <c r="M663" s="422">
        <v>41758.21</v>
      </c>
      <c r="N663" s="422">
        <v>22393.99</v>
      </c>
      <c r="O663" s="422">
        <v>9221.0499999999993</v>
      </c>
      <c r="P663" s="422">
        <v>6983.86</v>
      </c>
      <c r="Q663" s="422">
        <v>12519.03</v>
      </c>
      <c r="R663" s="422">
        <v>4632.6899999999996</v>
      </c>
      <c r="S663" s="422">
        <v>8408.89</v>
      </c>
      <c r="T663" s="422">
        <v>10599.49</v>
      </c>
      <c r="U663" s="422">
        <v>6379.16</v>
      </c>
      <c r="V663" s="422">
        <v>15539.45</v>
      </c>
      <c r="W663" s="422">
        <v>13454.28</v>
      </c>
      <c r="X663" s="422">
        <v>10090.26</v>
      </c>
      <c r="Y663" s="422">
        <v>370771.45</v>
      </c>
      <c r="Z663" s="422">
        <v>5940</v>
      </c>
      <c r="AA663" s="422">
        <v>8500</v>
      </c>
      <c r="AB663" s="422">
        <v>23188</v>
      </c>
      <c r="AC663" s="422">
        <v>2312</v>
      </c>
      <c r="AD663" s="422">
        <v>19414</v>
      </c>
      <c r="AE663" s="422">
        <v>12738</v>
      </c>
      <c r="AF663" s="422">
        <v>107644</v>
      </c>
      <c r="AG663" s="422">
        <v>72896</v>
      </c>
      <c r="AH663" s="422">
        <v>171607.62299999999</v>
      </c>
      <c r="AI663" s="422">
        <v>424239.62300000002</v>
      </c>
      <c r="AJ663" s="422">
        <v>73022.48</v>
      </c>
      <c r="AK663" s="422">
        <v>351217.14299999998</v>
      </c>
      <c r="AL663" s="422">
        <v>416937.37300000002</v>
      </c>
      <c r="AM663" s="422">
        <v>6948.99</v>
      </c>
      <c r="AN663" s="422">
        <v>6948.99</v>
      </c>
      <c r="AO663" s="422">
        <v>7643.88</v>
      </c>
      <c r="AP663" s="422">
        <v>7643.88</v>
      </c>
      <c r="AQ663" s="422">
        <v>694.89</v>
      </c>
      <c r="AR663" s="422">
        <v>694.89</v>
      </c>
      <c r="AS663" s="422">
        <v>694.89</v>
      </c>
      <c r="AT663" s="422">
        <v>694.89</v>
      </c>
      <c r="AU663" s="422">
        <v>1389.79</v>
      </c>
      <c r="AV663" s="422">
        <v>33355.15</v>
      </c>
      <c r="AW663" s="422">
        <v>13918.17</v>
      </c>
      <c r="AX663" s="422">
        <v>4686.49</v>
      </c>
      <c r="AY663" s="422">
        <v>85314.9</v>
      </c>
      <c r="AZ663" s="422">
        <v>873023.87</v>
      </c>
      <c r="BA663" s="422">
        <v>27579.279999999999</v>
      </c>
      <c r="BB663" s="422">
        <v>0.7</v>
      </c>
      <c r="BC663" s="422">
        <v>26987.13</v>
      </c>
    </row>
    <row r="664" spans="1:55">
      <c r="A664" s="425" t="s">
        <v>2607</v>
      </c>
      <c r="B664" s="425" t="s">
        <v>6671</v>
      </c>
      <c r="C664">
        <v>465.82</v>
      </c>
      <c r="D664" s="422">
        <v>7468944.4699999997</v>
      </c>
      <c r="E664" s="422">
        <v>6593634.0599999996</v>
      </c>
      <c r="F664" s="423">
        <v>0.88280667857207895</v>
      </c>
      <c r="G664">
        <v>2</v>
      </c>
      <c r="H664" s="422">
        <v>11828.05</v>
      </c>
      <c r="I664" s="422">
        <v>1909999.13</v>
      </c>
      <c r="J664" s="422">
        <v>1921827.18</v>
      </c>
      <c r="K664" s="424">
        <v>0.9</v>
      </c>
      <c r="L664" s="422">
        <v>1572846.17</v>
      </c>
      <c r="M664" s="422">
        <v>524229.62</v>
      </c>
      <c r="N664" s="422">
        <v>176964.26</v>
      </c>
      <c r="O664" s="422">
        <v>58733.82</v>
      </c>
      <c r="P664" s="422">
        <v>55089.56</v>
      </c>
      <c r="Q664" s="422">
        <v>150398.85</v>
      </c>
      <c r="R664" s="422">
        <v>35903.39</v>
      </c>
      <c r="S664" s="422">
        <v>67271.179999999993</v>
      </c>
      <c r="T664" s="422">
        <v>58297.23</v>
      </c>
      <c r="U664" s="422">
        <v>44944.11</v>
      </c>
      <c r="V664" s="422">
        <v>85466.99</v>
      </c>
      <c r="W664" s="422">
        <v>73998.539999999994</v>
      </c>
      <c r="X664" s="422">
        <v>80722.080000000002</v>
      </c>
      <c r="Y664" s="422">
        <v>2984865.8</v>
      </c>
      <c r="Z664" s="422">
        <v>41923.800000000003</v>
      </c>
      <c r="AA664" s="422">
        <v>58227.5</v>
      </c>
      <c r="AB664" s="422">
        <v>158844.62</v>
      </c>
      <c r="AC664" s="422">
        <v>15837.88</v>
      </c>
      <c r="AD664" s="422">
        <v>132991.60999999999</v>
      </c>
      <c r="AE664" s="422">
        <v>463490.9</v>
      </c>
      <c r="AF664" s="422">
        <v>737393.06</v>
      </c>
      <c r="AG664" s="422">
        <v>499359.04</v>
      </c>
      <c r="AH664" s="422">
        <v>1451502.99156</v>
      </c>
      <c r="AI664" s="422">
        <v>3559571.4015600001</v>
      </c>
      <c r="AJ664" s="422">
        <v>500225.46</v>
      </c>
      <c r="AK664" s="422">
        <v>3059345.9415600002</v>
      </c>
      <c r="AL664" s="422">
        <v>3509548.8515599999</v>
      </c>
      <c r="AM664" s="422">
        <v>110488.94</v>
      </c>
      <c r="AN664" s="422">
        <v>110488.94</v>
      </c>
      <c r="AO664" s="422">
        <v>115353.23</v>
      </c>
      <c r="AP664" s="422">
        <v>115353.23</v>
      </c>
      <c r="AQ664" s="422">
        <v>30575.55</v>
      </c>
      <c r="AR664" s="422">
        <v>30575.55</v>
      </c>
      <c r="AS664" s="422">
        <v>31270.45</v>
      </c>
      <c r="AT664" s="422">
        <v>31270.45</v>
      </c>
      <c r="AU664" s="422">
        <v>38219.440000000002</v>
      </c>
      <c r="AV664" s="422">
        <v>229316.67</v>
      </c>
      <c r="AW664" s="422">
        <v>95687.46</v>
      </c>
      <c r="AX664" s="422">
        <v>35929.81</v>
      </c>
      <c r="AY664" s="422">
        <v>974529.72</v>
      </c>
      <c r="AZ664" s="422">
        <v>7468944.4699999997</v>
      </c>
      <c r="BA664" s="422">
        <v>362964.58</v>
      </c>
      <c r="BB664" s="422">
        <v>17569.240000000002</v>
      </c>
      <c r="BC664" s="422">
        <v>188911.37</v>
      </c>
    </row>
    <row r="665" spans="1:55">
      <c r="A665" s="425" t="s">
        <v>2605</v>
      </c>
      <c r="B665" s="425" t="s">
        <v>6672</v>
      </c>
      <c r="C665">
        <v>967.19</v>
      </c>
      <c r="D665" s="422">
        <v>14855774.73</v>
      </c>
      <c r="E665" s="422">
        <v>12141577.710000001</v>
      </c>
      <c r="F665" s="423">
        <v>0.81729683780685602</v>
      </c>
      <c r="G665">
        <v>2</v>
      </c>
      <c r="H665" s="422">
        <v>45253.37</v>
      </c>
      <c r="I665" s="422">
        <v>3954864.54</v>
      </c>
      <c r="J665" s="422">
        <v>4000117.91</v>
      </c>
      <c r="K665" s="424">
        <v>0.9</v>
      </c>
      <c r="L665" s="422">
        <v>3189168.77</v>
      </c>
      <c r="M665" s="422">
        <v>637833.75</v>
      </c>
      <c r="N665" s="422">
        <v>318126.5</v>
      </c>
      <c r="O665" s="422">
        <v>140950.45000000001</v>
      </c>
      <c r="P665" s="422">
        <v>122989.93</v>
      </c>
      <c r="Q665" s="422">
        <v>188481.04</v>
      </c>
      <c r="R665" s="422">
        <v>74123.13</v>
      </c>
      <c r="S665" s="422">
        <v>124393.69</v>
      </c>
      <c r="T665" s="422">
        <v>162020.89000000001</v>
      </c>
      <c r="U665" s="422">
        <v>93077.8</v>
      </c>
      <c r="V665" s="422">
        <v>237531.65</v>
      </c>
      <c r="W665" s="422">
        <v>205658.28</v>
      </c>
      <c r="X665" s="422">
        <v>149266.26</v>
      </c>
      <c r="Y665" s="422">
        <v>5643622.1399999997</v>
      </c>
      <c r="Z665" s="422">
        <v>85930.2</v>
      </c>
      <c r="AA665" s="422">
        <v>120898.75</v>
      </c>
      <c r="AB665" s="422">
        <v>329811.78999999998</v>
      </c>
      <c r="AC665" s="422">
        <v>32884.46</v>
      </c>
      <c r="AD665" s="422">
        <v>552265.49</v>
      </c>
      <c r="AE665" s="422">
        <v>184664.22</v>
      </c>
      <c r="AF665" s="422">
        <v>1531061.77</v>
      </c>
      <c r="AG665" s="422">
        <v>1036827.68</v>
      </c>
      <c r="AH665" s="422">
        <v>2974266.7750200001</v>
      </c>
      <c r="AI665" s="422">
        <v>6848611.1350199999</v>
      </c>
      <c r="AJ665" s="422">
        <v>1038626.65</v>
      </c>
      <c r="AK665" s="422">
        <v>5809984.4850199996</v>
      </c>
      <c r="AL665" s="422">
        <v>6744748.46502</v>
      </c>
      <c r="AM665" s="422">
        <v>256417.73</v>
      </c>
      <c r="AN665" s="422">
        <v>256417.73</v>
      </c>
      <c r="AO665" s="422">
        <v>267536.11</v>
      </c>
      <c r="AP665" s="422">
        <v>267536.11</v>
      </c>
      <c r="AQ665" s="422">
        <v>125776.71</v>
      </c>
      <c r="AR665" s="422">
        <v>125776.71</v>
      </c>
      <c r="AS665" s="422">
        <v>130641.01</v>
      </c>
      <c r="AT665" s="422">
        <v>130641.01</v>
      </c>
      <c r="AU665" s="422">
        <v>157047.17000000001</v>
      </c>
      <c r="AV665" s="422">
        <v>476005.81</v>
      </c>
      <c r="AW665" s="422">
        <v>198623.97</v>
      </c>
      <c r="AX665" s="422">
        <v>74983.960000000006</v>
      </c>
      <c r="AY665" s="422">
        <v>2467404.0299999998</v>
      </c>
      <c r="AZ665" s="422">
        <v>14855774.73</v>
      </c>
      <c r="BA665" s="422">
        <v>1052415.32</v>
      </c>
      <c r="BB665" s="422">
        <v>132346.1</v>
      </c>
      <c r="BC665" s="422">
        <v>462254.06</v>
      </c>
    </row>
    <row r="666" spans="1:55">
      <c r="A666" s="425" t="s">
        <v>2523</v>
      </c>
      <c r="B666" s="425" t="s">
        <v>6673</v>
      </c>
      <c r="C666">
        <v>90.13</v>
      </c>
      <c r="D666" s="422">
        <v>1222047.1599999999</v>
      </c>
      <c r="E666" s="422">
        <v>1979875.95</v>
      </c>
      <c r="F666" s="423">
        <v>1.62013056026414</v>
      </c>
      <c r="G666">
        <v>4</v>
      </c>
      <c r="H666" s="422">
        <v>81.88</v>
      </c>
      <c r="I666" s="422">
        <v>178850.14</v>
      </c>
      <c r="J666" s="422">
        <v>178932.02</v>
      </c>
      <c r="K666" s="424">
        <v>0.9</v>
      </c>
      <c r="L666" s="422">
        <v>285347.32</v>
      </c>
      <c r="M666" s="422">
        <v>68152.38</v>
      </c>
      <c r="N666" s="422">
        <v>29571.38</v>
      </c>
      <c r="O666" s="422">
        <v>11613.51</v>
      </c>
      <c r="P666" s="422">
        <v>9491.4599999999991</v>
      </c>
      <c r="Q666" s="422">
        <v>19213.990000000002</v>
      </c>
      <c r="R666" s="422">
        <v>5790.87</v>
      </c>
      <c r="S666" s="422">
        <v>11308.51</v>
      </c>
      <c r="T666" s="422">
        <v>12870.81</v>
      </c>
      <c r="U666" s="422">
        <v>8118.93</v>
      </c>
      <c r="V666" s="422">
        <v>18869.330000000002</v>
      </c>
      <c r="W666" s="422">
        <v>16337.34</v>
      </c>
      <c r="X666" s="422">
        <v>13569.66</v>
      </c>
      <c r="Y666" s="422">
        <v>510255.49</v>
      </c>
      <c r="Z666" s="422">
        <v>8021.7</v>
      </c>
      <c r="AA666" s="422">
        <v>11266.25</v>
      </c>
      <c r="AB666" s="422">
        <v>30734.33</v>
      </c>
      <c r="AC666" s="422">
        <v>3064.42</v>
      </c>
      <c r="AD666" s="422">
        <v>25732.1</v>
      </c>
      <c r="AE666" s="422">
        <v>37468.910000000003</v>
      </c>
      <c r="AF666" s="422">
        <v>142675.79</v>
      </c>
      <c r="AG666" s="422">
        <v>96619.36</v>
      </c>
      <c r="AH666" s="422">
        <v>238439.96153999999</v>
      </c>
      <c r="AI666" s="422">
        <v>594022.82154000003</v>
      </c>
      <c r="AJ666" s="422">
        <v>96787</v>
      </c>
      <c r="AK666" s="422">
        <v>497235.82153999998</v>
      </c>
      <c r="AL666" s="422">
        <v>584344.12153999996</v>
      </c>
      <c r="AM666" s="422">
        <v>14592.87</v>
      </c>
      <c r="AN666" s="422">
        <v>14592.87</v>
      </c>
      <c r="AO666" s="422">
        <v>14592.87</v>
      </c>
      <c r="AP666" s="422">
        <v>14592.87</v>
      </c>
      <c r="AQ666" s="422">
        <v>0</v>
      </c>
      <c r="AR666" s="422">
        <v>0</v>
      </c>
      <c r="AS666" s="422">
        <v>0</v>
      </c>
      <c r="AT666" s="422">
        <v>0</v>
      </c>
      <c r="AU666" s="422">
        <v>0</v>
      </c>
      <c r="AV666" s="422">
        <v>43778.63</v>
      </c>
      <c r="AW666" s="422">
        <v>18267.599999999999</v>
      </c>
      <c r="AX666" s="422">
        <v>7029.74</v>
      </c>
      <c r="AY666" s="422">
        <v>127447.45</v>
      </c>
      <c r="AZ666" s="422">
        <v>1222047.1599999999</v>
      </c>
      <c r="BA666" s="422">
        <v>70195.72</v>
      </c>
      <c r="BB666" s="422">
        <v>0.1</v>
      </c>
      <c r="BC666" s="422">
        <v>49492.61</v>
      </c>
    </row>
    <row r="667" spans="1:55">
      <c r="A667" s="425" t="s">
        <v>2257</v>
      </c>
      <c r="B667" s="425" t="s">
        <v>6674</v>
      </c>
      <c r="C667">
        <v>479.04</v>
      </c>
      <c r="D667" s="422">
        <v>6724672.0899999999</v>
      </c>
      <c r="E667" s="422">
        <v>6904575.5099999998</v>
      </c>
      <c r="F667" s="423">
        <v>1.0267527423779601</v>
      </c>
      <c r="G667">
        <v>4</v>
      </c>
      <c r="H667" s="422">
        <v>450.58</v>
      </c>
      <c r="I667" s="422">
        <v>699101</v>
      </c>
      <c r="J667" s="422">
        <v>699551.58</v>
      </c>
      <c r="K667" s="424">
        <v>0.9</v>
      </c>
      <c r="L667" s="422">
        <v>1550988.88</v>
      </c>
      <c r="M667" s="422">
        <v>373746.62</v>
      </c>
      <c r="N667" s="422">
        <v>163492.56</v>
      </c>
      <c r="O667" s="422">
        <v>65625.100000000006</v>
      </c>
      <c r="P667" s="422">
        <v>52582.17</v>
      </c>
      <c r="Q667" s="422">
        <v>110771.65</v>
      </c>
      <c r="R667" s="422">
        <v>35903.39</v>
      </c>
      <c r="S667" s="422">
        <v>63501.67</v>
      </c>
      <c r="T667" s="422">
        <v>72682.27</v>
      </c>
      <c r="U667" s="422">
        <v>45813.99</v>
      </c>
      <c r="V667" s="422">
        <v>106556.25</v>
      </c>
      <c r="W667" s="422">
        <v>92257.919999999998</v>
      </c>
      <c r="X667" s="422">
        <v>76198.86</v>
      </c>
      <c r="Y667" s="422">
        <v>2810121.33</v>
      </c>
      <c r="Z667" s="422">
        <v>42746.400000000001</v>
      </c>
      <c r="AA667" s="422">
        <v>59880</v>
      </c>
      <c r="AB667" s="422">
        <v>163352.64000000001</v>
      </c>
      <c r="AC667" s="422">
        <v>16287.36</v>
      </c>
      <c r="AD667" s="422">
        <v>136765.91</v>
      </c>
      <c r="AE667" s="422">
        <v>207170.76</v>
      </c>
      <c r="AF667" s="422">
        <v>758320.32</v>
      </c>
      <c r="AG667" s="422">
        <v>513530.88</v>
      </c>
      <c r="AH667" s="422">
        <v>1322114.38632</v>
      </c>
      <c r="AI667" s="422">
        <v>3220168.6563200001</v>
      </c>
      <c r="AJ667" s="422">
        <v>514421.89</v>
      </c>
      <c r="AK667" s="422">
        <v>2705746.7663199999</v>
      </c>
      <c r="AL667" s="422">
        <v>3168726.4663200001</v>
      </c>
      <c r="AM667" s="422">
        <v>91726.66</v>
      </c>
      <c r="AN667" s="422">
        <v>91726.66</v>
      </c>
      <c r="AO667" s="422">
        <v>95896.06</v>
      </c>
      <c r="AP667" s="422">
        <v>95896.06</v>
      </c>
      <c r="AQ667" s="422">
        <v>0</v>
      </c>
      <c r="AR667" s="422">
        <v>0</v>
      </c>
      <c r="AS667" s="422">
        <v>0</v>
      </c>
      <c r="AT667" s="422">
        <v>0</v>
      </c>
      <c r="AU667" s="422">
        <v>0</v>
      </c>
      <c r="AV667" s="422">
        <v>235570.76</v>
      </c>
      <c r="AW667" s="422">
        <v>98297.11</v>
      </c>
      <c r="AX667" s="422">
        <v>36710.9</v>
      </c>
      <c r="AY667" s="422">
        <v>745824.21</v>
      </c>
      <c r="AZ667" s="422">
        <v>6724672.0899999999</v>
      </c>
      <c r="BA667" s="422">
        <v>250257.76</v>
      </c>
      <c r="BB667" s="422">
        <v>0.36</v>
      </c>
      <c r="BC667" s="422">
        <v>199525.43</v>
      </c>
    </row>
    <row r="668" spans="1:55">
      <c r="A668" s="425" t="s">
        <v>2622</v>
      </c>
      <c r="B668" s="425" t="s">
        <v>6675</v>
      </c>
      <c r="C668">
        <v>620.04999999999995</v>
      </c>
      <c r="D668" s="422">
        <v>8931230.8399999999</v>
      </c>
      <c r="E668" s="422">
        <v>7194265.7000000002</v>
      </c>
      <c r="F668" s="423">
        <v>0.80551783162733703</v>
      </c>
      <c r="G668">
        <v>2</v>
      </c>
      <c r="H668" s="422">
        <v>22052.98</v>
      </c>
      <c r="I668" s="422">
        <v>1327338.26</v>
      </c>
      <c r="J668" s="422">
        <v>1349391.24</v>
      </c>
      <c r="K668" s="424">
        <v>0.9</v>
      </c>
      <c r="L668" s="422">
        <v>1995048.9</v>
      </c>
      <c r="M668" s="422">
        <v>483911.05</v>
      </c>
      <c r="N668" s="422">
        <v>213414.27</v>
      </c>
      <c r="O668" s="422">
        <v>85558.9</v>
      </c>
      <c r="P668" s="422">
        <v>68275.37</v>
      </c>
      <c r="Q668" s="422">
        <v>147000.04</v>
      </c>
      <c r="R668" s="422">
        <v>46906.04</v>
      </c>
      <c r="S668" s="422">
        <v>82639.17</v>
      </c>
      <c r="T668" s="422">
        <v>94638.37</v>
      </c>
      <c r="U668" s="422">
        <v>59442.21</v>
      </c>
      <c r="V668" s="422">
        <v>138745.12</v>
      </c>
      <c r="W668" s="422">
        <v>120127.5</v>
      </c>
      <c r="X668" s="422">
        <v>99162.9</v>
      </c>
      <c r="Y668" s="422">
        <v>3634869.84</v>
      </c>
      <c r="Z668" s="422">
        <v>55302.3</v>
      </c>
      <c r="AA668" s="422">
        <v>77506.25</v>
      </c>
      <c r="AB668" s="422">
        <v>211437.05</v>
      </c>
      <c r="AC668" s="422">
        <v>21081.7</v>
      </c>
      <c r="AD668" s="422">
        <v>354048.55</v>
      </c>
      <c r="AE668" s="422">
        <v>274630.71000000002</v>
      </c>
      <c r="AF668" s="422">
        <v>981539.15</v>
      </c>
      <c r="AG668" s="422">
        <v>664693.6</v>
      </c>
      <c r="AH668" s="422">
        <v>1722140.7638999999</v>
      </c>
      <c r="AI668" s="422">
        <v>4362380.0739000002</v>
      </c>
      <c r="AJ668" s="422">
        <v>665846.89</v>
      </c>
      <c r="AK668" s="422">
        <v>3696533.1839000001</v>
      </c>
      <c r="AL668" s="422">
        <v>4295795.3838999998</v>
      </c>
      <c r="AM668" s="422">
        <v>127166.51</v>
      </c>
      <c r="AN668" s="422">
        <v>127166.51</v>
      </c>
      <c r="AO668" s="422">
        <v>132725.70000000001</v>
      </c>
      <c r="AP668" s="422">
        <v>132725.70000000001</v>
      </c>
      <c r="AQ668" s="422">
        <v>0</v>
      </c>
      <c r="AR668" s="422">
        <v>0</v>
      </c>
      <c r="AS668" s="422">
        <v>0</v>
      </c>
      <c r="AT668" s="422">
        <v>0</v>
      </c>
      <c r="AU668" s="422">
        <v>0</v>
      </c>
      <c r="AV668" s="422">
        <v>305060.65999999997</v>
      </c>
      <c r="AW668" s="422">
        <v>127293.31</v>
      </c>
      <c r="AX668" s="422">
        <v>48427.14</v>
      </c>
      <c r="AY668" s="422">
        <v>1000565.53</v>
      </c>
      <c r="AZ668" s="422">
        <v>8931230.8399999999</v>
      </c>
      <c r="BA668" s="422">
        <v>255891.29</v>
      </c>
      <c r="BB668" s="422">
        <v>0</v>
      </c>
      <c r="BC668" s="422">
        <v>252944.86</v>
      </c>
    </row>
    <row r="669" spans="1:55">
      <c r="A669" s="425" t="s">
        <v>2967</v>
      </c>
      <c r="B669" s="425" t="s">
        <v>6676</v>
      </c>
      <c r="C669">
        <v>681.88</v>
      </c>
      <c r="D669" s="422">
        <v>9489611.9299999997</v>
      </c>
      <c r="E669" s="422">
        <v>12342753.9</v>
      </c>
      <c r="F669" s="423">
        <v>1.3006594991498199</v>
      </c>
      <c r="G669">
        <v>4</v>
      </c>
      <c r="H669" s="422">
        <v>635.84</v>
      </c>
      <c r="I669" s="422">
        <v>903532.53</v>
      </c>
      <c r="J669" s="422">
        <v>904168.37</v>
      </c>
      <c r="K669" s="424">
        <v>0.9</v>
      </c>
      <c r="L669" s="422">
        <v>2158960.52</v>
      </c>
      <c r="M669" s="422">
        <v>526251.12</v>
      </c>
      <c r="N669" s="422">
        <v>235186.02</v>
      </c>
      <c r="O669" s="422">
        <v>94641.96</v>
      </c>
      <c r="P669" s="422">
        <v>73443.42</v>
      </c>
      <c r="Q669" s="422">
        <v>159954.51</v>
      </c>
      <c r="R669" s="422">
        <v>51538.74</v>
      </c>
      <c r="S669" s="422">
        <v>90758.1</v>
      </c>
      <c r="T669" s="422">
        <v>104480.76</v>
      </c>
      <c r="U669" s="422">
        <v>65531.41</v>
      </c>
      <c r="V669" s="422">
        <v>153174.60999999999</v>
      </c>
      <c r="W669" s="422">
        <v>132620.76</v>
      </c>
      <c r="X669" s="422">
        <v>108905.22</v>
      </c>
      <c r="Y669" s="422">
        <v>3955447.15</v>
      </c>
      <c r="Z669" s="422">
        <v>60777</v>
      </c>
      <c r="AA669" s="422">
        <v>85235</v>
      </c>
      <c r="AB669" s="422">
        <v>232521.08</v>
      </c>
      <c r="AC669" s="422">
        <v>23183.919999999998</v>
      </c>
      <c r="AD669" s="422">
        <v>194676.73</v>
      </c>
      <c r="AE669" s="422">
        <v>304566.03999999998</v>
      </c>
      <c r="AF669" s="422">
        <v>1079416.04</v>
      </c>
      <c r="AG669" s="422">
        <v>730975.36</v>
      </c>
      <c r="AH669" s="422">
        <v>1859265.24804</v>
      </c>
      <c r="AI669" s="422">
        <v>4570616.4180399999</v>
      </c>
      <c r="AJ669" s="422">
        <v>732243.65</v>
      </c>
      <c r="AK669" s="422">
        <v>3838372.76804</v>
      </c>
      <c r="AL669" s="422">
        <v>4497392.0480399998</v>
      </c>
      <c r="AM669" s="422">
        <v>109794.04</v>
      </c>
      <c r="AN669" s="422">
        <v>109794.04</v>
      </c>
      <c r="AO669" s="422">
        <v>113963.43</v>
      </c>
      <c r="AP669" s="422">
        <v>113963.43</v>
      </c>
      <c r="AQ669" s="422">
        <v>11118.38</v>
      </c>
      <c r="AR669" s="422">
        <v>11118.38</v>
      </c>
      <c r="AS669" s="422">
        <v>11813.28</v>
      </c>
      <c r="AT669" s="422">
        <v>11813.28</v>
      </c>
      <c r="AU669" s="422">
        <v>14592.87</v>
      </c>
      <c r="AV669" s="422">
        <v>335636.21</v>
      </c>
      <c r="AW669" s="422">
        <v>140051.64000000001</v>
      </c>
      <c r="AX669" s="422">
        <v>53113.64</v>
      </c>
      <c r="AY669" s="422">
        <v>1036772.62</v>
      </c>
      <c r="AZ669" s="422">
        <v>9489611.9299999997</v>
      </c>
      <c r="BA669" s="422">
        <v>188191.42</v>
      </c>
      <c r="BB669" s="422">
        <v>440.97</v>
      </c>
      <c r="BC669" s="422">
        <v>332544.96999999997</v>
      </c>
    </row>
    <row r="670" spans="1:55">
      <c r="A670" s="425"/>
      <c r="B670" s="425" t="s">
        <v>6677</v>
      </c>
      <c r="C670">
        <v>128</v>
      </c>
      <c r="D670" s="422">
        <v>2013448.05</v>
      </c>
      <c r="E670" s="422">
        <v>1344525.43</v>
      </c>
      <c r="F670" s="423">
        <v>0.66777259537438804</v>
      </c>
      <c r="G670">
        <v>1</v>
      </c>
      <c r="H670" s="422">
        <v>80134.33</v>
      </c>
      <c r="I670" s="422">
        <v>1143180.6299999999</v>
      </c>
      <c r="J670" s="422">
        <v>1223314.96</v>
      </c>
      <c r="K670" s="424">
        <v>0.90102000000000004</v>
      </c>
      <c r="L670" s="422">
        <v>430448.86</v>
      </c>
      <c r="M670" s="422">
        <v>141974.35</v>
      </c>
      <c r="N670" s="422">
        <v>48664.55</v>
      </c>
      <c r="O670" s="422">
        <v>15272.82</v>
      </c>
      <c r="P670" s="422">
        <v>14429.36</v>
      </c>
      <c r="Q670" s="422">
        <v>40362.39</v>
      </c>
      <c r="R670" s="422">
        <v>9275.89</v>
      </c>
      <c r="S670" s="422">
        <v>18288.3</v>
      </c>
      <c r="T670" s="422">
        <v>15159.3</v>
      </c>
      <c r="U670" s="422">
        <v>12192.2</v>
      </c>
      <c r="V670" s="422">
        <v>22224.37</v>
      </c>
      <c r="W670" s="422">
        <v>19242.18</v>
      </c>
      <c r="X670" s="422">
        <v>21945.06</v>
      </c>
      <c r="Y670" s="422">
        <v>809479.63</v>
      </c>
      <c r="Z670" s="422">
        <v>11520</v>
      </c>
      <c r="AA670" s="422">
        <v>16000</v>
      </c>
      <c r="AB670" s="422">
        <v>43648</v>
      </c>
      <c r="AC670" s="422">
        <v>4352</v>
      </c>
      <c r="AD670" s="422">
        <v>73088</v>
      </c>
      <c r="AE670" s="422">
        <v>124536</v>
      </c>
      <c r="AF670" s="422">
        <v>202624</v>
      </c>
      <c r="AG670" s="422">
        <v>137216</v>
      </c>
      <c r="AH670" s="422">
        <v>380548.72499999998</v>
      </c>
      <c r="AI670" s="422">
        <v>993532.72499999998</v>
      </c>
      <c r="AJ670" s="422">
        <v>137454.07999999999</v>
      </c>
      <c r="AK670" s="422">
        <v>856078.64500000002</v>
      </c>
      <c r="AL670" s="422">
        <v>979927.51500000001</v>
      </c>
      <c r="AM670" s="422">
        <v>30610.2</v>
      </c>
      <c r="AN670" s="422">
        <v>30610.2</v>
      </c>
      <c r="AO670" s="422">
        <v>32001.58</v>
      </c>
      <c r="AP670" s="422">
        <v>32001.58</v>
      </c>
      <c r="AQ670" s="422">
        <v>0</v>
      </c>
      <c r="AR670" s="422">
        <v>0</v>
      </c>
      <c r="AS670" s="422">
        <v>0</v>
      </c>
      <c r="AT670" s="422">
        <v>0</v>
      </c>
      <c r="AU670" s="422">
        <v>695.68</v>
      </c>
      <c r="AV670" s="422">
        <v>62611.78</v>
      </c>
      <c r="AW670" s="422">
        <v>26126.15</v>
      </c>
      <c r="AX670" s="422">
        <v>9383.61</v>
      </c>
      <c r="AY670" s="422">
        <v>224040.78</v>
      </c>
      <c r="AZ670" s="422">
        <v>2013448.05</v>
      </c>
      <c r="BA670" s="422">
        <v>58047.7</v>
      </c>
      <c r="BB670" s="422">
        <v>62.77</v>
      </c>
      <c r="BC670" s="422">
        <v>28968.11</v>
      </c>
    </row>
    <row r="671" spans="1:55">
      <c r="A671" s="425"/>
      <c r="B671" s="425" t="s">
        <v>6678</v>
      </c>
      <c r="C671">
        <v>51.66</v>
      </c>
      <c r="D671" s="422">
        <v>785021.54</v>
      </c>
      <c r="E671" s="422">
        <v>604023.04000000004</v>
      </c>
      <c r="F671" s="423">
        <v>0.76943498900679896</v>
      </c>
      <c r="G671">
        <v>2</v>
      </c>
      <c r="H671" s="422">
        <v>6610.3</v>
      </c>
      <c r="I671" s="422">
        <v>525520.89</v>
      </c>
      <c r="J671" s="422">
        <v>532131.18999999994</v>
      </c>
      <c r="K671" s="424">
        <v>0.90102000000000004</v>
      </c>
      <c r="L671" s="422">
        <v>168897.85</v>
      </c>
      <c r="M671" s="422">
        <v>51898.79</v>
      </c>
      <c r="N671" s="422">
        <v>18569.79</v>
      </c>
      <c r="O671" s="422">
        <v>5900.63</v>
      </c>
      <c r="P671" s="422">
        <v>5686.45</v>
      </c>
      <c r="Q671" s="422">
        <v>15737.35</v>
      </c>
      <c r="R671" s="422">
        <v>3478.45</v>
      </c>
      <c r="S671" s="422">
        <v>7257.26</v>
      </c>
      <c r="T671" s="422">
        <v>6063.72</v>
      </c>
      <c r="U671" s="422">
        <v>4644.6400000000003</v>
      </c>
      <c r="V671" s="422">
        <v>8889.75</v>
      </c>
      <c r="W671" s="422">
        <v>7696.87</v>
      </c>
      <c r="X671" s="422">
        <v>8708.35</v>
      </c>
      <c r="Y671" s="422">
        <v>313429.90000000002</v>
      </c>
      <c r="Z671" s="422">
        <v>4649.3999999999996</v>
      </c>
      <c r="AA671" s="422">
        <v>6457.5</v>
      </c>
      <c r="AB671" s="422">
        <v>17616.060000000001</v>
      </c>
      <c r="AC671" s="422">
        <v>1756.44</v>
      </c>
      <c r="AD671" s="422">
        <v>29497.86</v>
      </c>
      <c r="AE671" s="422">
        <v>43402.720000000001</v>
      </c>
      <c r="AF671" s="422">
        <v>81777.78</v>
      </c>
      <c r="AG671" s="422">
        <v>55379.519999999997</v>
      </c>
      <c r="AH671" s="422">
        <v>148442.17728</v>
      </c>
      <c r="AI671" s="422">
        <v>388979.45727999997</v>
      </c>
      <c r="AJ671" s="422">
        <v>55475.6</v>
      </c>
      <c r="AK671" s="422">
        <v>333503.85728</v>
      </c>
      <c r="AL671" s="422">
        <v>383488.47727999999</v>
      </c>
      <c r="AM671" s="422">
        <v>11826.67</v>
      </c>
      <c r="AN671" s="422">
        <v>11826.67</v>
      </c>
      <c r="AO671" s="422">
        <v>12522.35</v>
      </c>
      <c r="AP671" s="422">
        <v>12522.35</v>
      </c>
      <c r="AQ671" s="422">
        <v>0</v>
      </c>
      <c r="AR671" s="422">
        <v>0</v>
      </c>
      <c r="AS671" s="422">
        <v>0</v>
      </c>
      <c r="AT671" s="422">
        <v>0</v>
      </c>
      <c r="AU671" s="422">
        <v>0</v>
      </c>
      <c r="AV671" s="422">
        <v>25044.71</v>
      </c>
      <c r="AW671" s="422">
        <v>10450.459999999999</v>
      </c>
      <c r="AX671" s="422">
        <v>3909.84</v>
      </c>
      <c r="AY671" s="422">
        <v>88103.05</v>
      </c>
      <c r="AZ671" s="422">
        <v>785021.54</v>
      </c>
      <c r="BA671" s="422">
        <v>32445.88</v>
      </c>
      <c r="BB671" s="422">
        <v>0</v>
      </c>
      <c r="BC671" s="422">
        <v>15959.6</v>
      </c>
    </row>
    <row r="672" spans="1:55">
      <c r="A672" s="428"/>
      <c r="B672" s="426" t="s">
        <v>6679</v>
      </c>
      <c r="C672">
        <v>94</v>
      </c>
      <c r="D672" s="422">
        <v>1278049.3</v>
      </c>
      <c r="E672" s="422">
        <v>498194.07</v>
      </c>
      <c r="F672" s="423">
        <v>0.38980817876117901</v>
      </c>
      <c r="G672">
        <v>1</v>
      </c>
      <c r="H672" s="422">
        <v>173479.36</v>
      </c>
      <c r="I672" s="422">
        <v>370389.14</v>
      </c>
      <c r="J672" s="422">
        <v>543868.5</v>
      </c>
      <c r="K672" s="424">
        <v>0.90102000000000004</v>
      </c>
      <c r="L672" s="422">
        <v>280249.81</v>
      </c>
      <c r="M672" s="422">
        <v>61852.18</v>
      </c>
      <c r="N672" s="422">
        <v>30957.58</v>
      </c>
      <c r="O672" s="422">
        <v>12736.97</v>
      </c>
      <c r="P672" s="422">
        <v>9996.5400000000009</v>
      </c>
      <c r="Q672" s="422">
        <v>20758.52</v>
      </c>
      <c r="R672" s="422">
        <v>6377.17</v>
      </c>
      <c r="S672" s="422">
        <v>11901.91</v>
      </c>
      <c r="T672" s="422">
        <v>14401.33</v>
      </c>
      <c r="U672" s="422">
        <v>8708.7099999999991</v>
      </c>
      <c r="V672" s="422">
        <v>21113.16</v>
      </c>
      <c r="W672" s="422">
        <v>18280.07</v>
      </c>
      <c r="X672" s="422">
        <v>14281.7</v>
      </c>
      <c r="Y672" s="422">
        <v>511615.65</v>
      </c>
      <c r="Z672" s="422">
        <v>8460</v>
      </c>
      <c r="AA672" s="422">
        <v>11750</v>
      </c>
      <c r="AB672" s="422">
        <v>32054</v>
      </c>
      <c r="AC672" s="422">
        <v>3196</v>
      </c>
      <c r="AD672" s="422">
        <v>26837</v>
      </c>
      <c r="AE672" s="422">
        <v>30584</v>
      </c>
      <c r="AF672" s="422">
        <v>148802</v>
      </c>
      <c r="AG672" s="422">
        <v>100768</v>
      </c>
      <c r="AH672" s="422">
        <v>251422.44</v>
      </c>
      <c r="AI672" s="422">
        <v>613873.43999999994</v>
      </c>
      <c r="AJ672" s="422">
        <v>100942.84</v>
      </c>
      <c r="AK672" s="422">
        <v>512930.6</v>
      </c>
      <c r="AL672" s="422">
        <v>603882.11</v>
      </c>
      <c r="AM672" s="422">
        <v>22261.96</v>
      </c>
      <c r="AN672" s="422">
        <v>22261.96</v>
      </c>
      <c r="AO672" s="422">
        <v>22957.65</v>
      </c>
      <c r="AP672" s="422">
        <v>22957.65</v>
      </c>
      <c r="AQ672" s="422">
        <v>0</v>
      </c>
      <c r="AR672" s="422">
        <v>0</v>
      </c>
      <c r="AS672" s="422">
        <v>0</v>
      </c>
      <c r="AT672" s="422">
        <v>0</v>
      </c>
      <c r="AU672" s="422">
        <v>0</v>
      </c>
      <c r="AV672" s="422">
        <v>45915.31</v>
      </c>
      <c r="AW672" s="422">
        <v>19159.18</v>
      </c>
      <c r="AX672" s="422">
        <v>7037.71</v>
      </c>
      <c r="AY672" s="422">
        <v>162551.42000000001</v>
      </c>
      <c r="AZ672" s="422">
        <v>1278049.3</v>
      </c>
      <c r="BA672" s="422">
        <v>22569.66</v>
      </c>
      <c r="BB672" s="422">
        <v>0</v>
      </c>
      <c r="BC672" s="422">
        <v>13219.12</v>
      </c>
    </row>
    <row r="673" spans="1:55">
      <c r="A673" s="425" t="s">
        <v>1454</v>
      </c>
      <c r="B673" s="425" t="s">
        <v>6680</v>
      </c>
      <c r="C673">
        <v>830.1</v>
      </c>
      <c r="D673" s="422">
        <v>11703208.550000001</v>
      </c>
      <c r="E673" s="422">
        <v>9372945.4100000001</v>
      </c>
      <c r="F673" s="423">
        <v>0.80088681406946305</v>
      </c>
      <c r="G673">
        <v>2</v>
      </c>
      <c r="H673" s="422">
        <v>38551.160000000003</v>
      </c>
      <c r="I673" s="422">
        <v>2914442.38</v>
      </c>
      <c r="J673" s="422">
        <v>2952993.54</v>
      </c>
      <c r="K673" s="424">
        <v>0.90102000000000004</v>
      </c>
      <c r="L673" s="422">
        <v>2639464.08</v>
      </c>
      <c r="M673" s="422">
        <v>646278.55000000005</v>
      </c>
      <c r="N673" s="422">
        <v>287062.37</v>
      </c>
      <c r="O673" s="422">
        <v>115469.26</v>
      </c>
      <c r="P673" s="422">
        <v>88334.15</v>
      </c>
      <c r="Q673" s="422">
        <v>196048.61</v>
      </c>
      <c r="R673" s="422">
        <v>63192.01</v>
      </c>
      <c r="S673" s="422">
        <v>110891.01</v>
      </c>
      <c r="T673" s="422">
        <v>127338.12</v>
      </c>
      <c r="U673" s="422">
        <v>79829.919999999998</v>
      </c>
      <c r="V673" s="422">
        <v>186684.78</v>
      </c>
      <c r="W673" s="422">
        <v>161634.32999999999</v>
      </c>
      <c r="X673" s="422">
        <v>133063.71</v>
      </c>
      <c r="Y673" s="422">
        <v>4835290.9000000004</v>
      </c>
      <c r="Z673" s="422">
        <v>74206.8</v>
      </c>
      <c r="AA673" s="422">
        <v>103762.5</v>
      </c>
      <c r="AB673" s="422">
        <v>283064.09999999998</v>
      </c>
      <c r="AC673" s="422">
        <v>28223.4</v>
      </c>
      <c r="AD673" s="422">
        <v>473987.1</v>
      </c>
      <c r="AE673" s="422">
        <v>376975.5</v>
      </c>
      <c r="AF673" s="422">
        <v>1314048.3</v>
      </c>
      <c r="AG673" s="422">
        <v>889867.2</v>
      </c>
      <c r="AH673" s="422">
        <v>2238634.8317999998</v>
      </c>
      <c r="AI673" s="422">
        <v>5782769.7318000002</v>
      </c>
      <c r="AJ673" s="422">
        <v>891411.18</v>
      </c>
      <c r="AK673" s="422">
        <v>4891358.5517999995</v>
      </c>
      <c r="AL673" s="422">
        <v>5694537.8518000003</v>
      </c>
      <c r="AM673" s="422">
        <v>129397.69</v>
      </c>
      <c r="AN673" s="422">
        <v>129397.69</v>
      </c>
      <c r="AO673" s="422">
        <v>134963.19</v>
      </c>
      <c r="AP673" s="422">
        <v>134963.19</v>
      </c>
      <c r="AQ673" s="422">
        <v>0</v>
      </c>
      <c r="AR673" s="422">
        <v>0</v>
      </c>
      <c r="AS673" s="422">
        <v>0</v>
      </c>
      <c r="AT673" s="422">
        <v>0</v>
      </c>
      <c r="AU673" s="422">
        <v>0</v>
      </c>
      <c r="AV673" s="422">
        <v>409063.69</v>
      </c>
      <c r="AW673" s="422">
        <v>170690.88</v>
      </c>
      <c r="AX673" s="422">
        <v>64903.360000000001</v>
      </c>
      <c r="AY673" s="422">
        <v>1173379.69</v>
      </c>
      <c r="AZ673" s="422">
        <v>11703208.550000001</v>
      </c>
      <c r="BA673" s="422">
        <v>442531.82</v>
      </c>
      <c r="BB673" s="422">
        <v>33.24</v>
      </c>
      <c r="BC673" s="422">
        <v>245496.03</v>
      </c>
    </row>
    <row r="674" spans="1:55">
      <c r="A674" s="425" t="s">
        <v>2569</v>
      </c>
      <c r="B674" s="425" t="s">
        <v>6681</v>
      </c>
      <c r="C674">
        <v>1137.25</v>
      </c>
      <c r="D674" s="422">
        <v>15417790.07</v>
      </c>
      <c r="E674" s="422">
        <v>12223521.83</v>
      </c>
      <c r="F674" s="423">
        <v>0.79281931940327699</v>
      </c>
      <c r="G674">
        <v>2</v>
      </c>
      <c r="H674" s="422">
        <v>39207.410000000003</v>
      </c>
      <c r="I674" s="422">
        <v>1756234.18</v>
      </c>
      <c r="J674" s="422">
        <v>1795441.59</v>
      </c>
      <c r="K674" s="424">
        <v>0.90102000000000004</v>
      </c>
      <c r="L674" s="422">
        <v>3475329.08</v>
      </c>
      <c r="M674" s="422">
        <v>837678.37</v>
      </c>
      <c r="N674" s="422">
        <v>392153.4</v>
      </c>
      <c r="O674" s="422">
        <v>158817.17000000001</v>
      </c>
      <c r="P674" s="422">
        <v>114503.03999999999</v>
      </c>
      <c r="Q674" s="422">
        <v>265253.18</v>
      </c>
      <c r="R674" s="422">
        <v>86961.49</v>
      </c>
      <c r="S674" s="422">
        <v>151821.99</v>
      </c>
      <c r="T674" s="422">
        <v>175847.89</v>
      </c>
      <c r="U674" s="422">
        <v>109439.56</v>
      </c>
      <c r="V674" s="422">
        <v>257802.79</v>
      </c>
      <c r="W674" s="422">
        <v>223209.32</v>
      </c>
      <c r="X674" s="422">
        <v>182178.85</v>
      </c>
      <c r="Y674" s="422">
        <v>6430996.1299999999</v>
      </c>
      <c r="Z674" s="422">
        <v>101610</v>
      </c>
      <c r="AA674" s="422">
        <v>142156.25</v>
      </c>
      <c r="AB674" s="422">
        <v>387802.25</v>
      </c>
      <c r="AC674" s="422">
        <v>38666.5</v>
      </c>
      <c r="AD674" s="422">
        <v>649369.75</v>
      </c>
      <c r="AE674" s="422">
        <v>489669</v>
      </c>
      <c r="AF674" s="422">
        <v>1800266.75</v>
      </c>
      <c r="AG674" s="422">
        <v>1219132</v>
      </c>
      <c r="AH674" s="422">
        <v>2921482.1924999999</v>
      </c>
      <c r="AI674" s="422">
        <v>7750154.6924999999</v>
      </c>
      <c r="AJ674" s="422">
        <v>1221247.28</v>
      </c>
      <c r="AK674" s="422">
        <v>6528907.4124999996</v>
      </c>
      <c r="AL674" s="422">
        <v>7629275.6325000003</v>
      </c>
      <c r="AM674" s="422">
        <v>91830.62</v>
      </c>
      <c r="AN674" s="422">
        <v>91830.62</v>
      </c>
      <c r="AO674" s="422">
        <v>95309.05</v>
      </c>
      <c r="AP674" s="422">
        <v>95309.05</v>
      </c>
      <c r="AQ674" s="422">
        <v>18783.53</v>
      </c>
      <c r="AR674" s="422">
        <v>18783.53</v>
      </c>
      <c r="AS674" s="422">
        <v>19479.22</v>
      </c>
      <c r="AT674" s="422">
        <v>19479.22</v>
      </c>
      <c r="AU674" s="422">
        <v>23653.34</v>
      </c>
      <c r="AV674" s="422">
        <v>560723.36</v>
      </c>
      <c r="AW674" s="422">
        <v>233974.24</v>
      </c>
      <c r="AX674" s="422">
        <v>88362.4</v>
      </c>
      <c r="AY674" s="422">
        <v>1357518.18</v>
      </c>
      <c r="AZ674" s="422">
        <v>15417790.07</v>
      </c>
      <c r="BA674" s="422">
        <v>103775.12</v>
      </c>
      <c r="BB674" s="422">
        <v>1499.84</v>
      </c>
      <c r="BC674" s="422">
        <v>247369.54</v>
      </c>
    </row>
    <row r="675" spans="1:55">
      <c r="A675" s="425" t="s">
        <v>2684</v>
      </c>
      <c r="B675" s="425" t="s">
        <v>6682</v>
      </c>
      <c r="C675">
        <v>2370.5</v>
      </c>
      <c r="D675" s="422">
        <v>32185300.289999999</v>
      </c>
      <c r="E675" s="422">
        <v>23081587.75</v>
      </c>
      <c r="F675" s="423">
        <v>0.71714688202463295</v>
      </c>
      <c r="G675">
        <v>1</v>
      </c>
      <c r="H675" s="422">
        <v>629900.89</v>
      </c>
      <c r="I675" s="422">
        <v>11109626.050000001</v>
      </c>
      <c r="J675" s="422">
        <v>11739526.939999999</v>
      </c>
      <c r="K675" s="424">
        <v>0.90102000000000004</v>
      </c>
      <c r="L675" s="422">
        <v>7274043.8700000001</v>
      </c>
      <c r="M675" s="422">
        <v>1770571.92</v>
      </c>
      <c r="N675" s="422">
        <v>819606.37</v>
      </c>
      <c r="O675" s="422">
        <v>332073.19</v>
      </c>
      <c r="P675" s="422">
        <v>238217.59</v>
      </c>
      <c r="Q675" s="422">
        <v>563730.29</v>
      </c>
      <c r="R675" s="422">
        <v>182039.39</v>
      </c>
      <c r="S675" s="422">
        <v>317577.94</v>
      </c>
      <c r="T675" s="422">
        <v>366855.08</v>
      </c>
      <c r="U675" s="422">
        <v>229039.3</v>
      </c>
      <c r="V675" s="422">
        <v>537829.97</v>
      </c>
      <c r="W675" s="422">
        <v>465660.83</v>
      </c>
      <c r="X675" s="422">
        <v>381077.75</v>
      </c>
      <c r="Y675" s="422">
        <v>13478323.49</v>
      </c>
      <c r="Z675" s="422">
        <v>212445</v>
      </c>
      <c r="AA675" s="422">
        <v>296312.5</v>
      </c>
      <c r="AB675" s="422">
        <v>808340.5</v>
      </c>
      <c r="AC675" s="422">
        <v>80597</v>
      </c>
      <c r="AD675" s="422">
        <v>1353555.5</v>
      </c>
      <c r="AE675" s="422">
        <v>1060663.5</v>
      </c>
      <c r="AF675" s="422">
        <v>3752501.5</v>
      </c>
      <c r="AG675" s="422">
        <v>2541176</v>
      </c>
      <c r="AH675" s="422">
        <v>6091591.2300000004</v>
      </c>
      <c r="AI675" s="422">
        <v>16197182.73</v>
      </c>
      <c r="AJ675" s="422">
        <v>2545585.13</v>
      </c>
      <c r="AK675" s="422">
        <v>13651597.6</v>
      </c>
      <c r="AL675" s="422">
        <v>15945220.710000001</v>
      </c>
      <c r="AM675" s="422">
        <v>196879.29</v>
      </c>
      <c r="AN675" s="422">
        <v>196879.29</v>
      </c>
      <c r="AO675" s="422">
        <v>205227.53</v>
      </c>
      <c r="AP675" s="422">
        <v>205227.53</v>
      </c>
      <c r="AQ675" s="422">
        <v>21566.28</v>
      </c>
      <c r="AR675" s="422">
        <v>21566.28</v>
      </c>
      <c r="AS675" s="422">
        <v>22261.96</v>
      </c>
      <c r="AT675" s="422">
        <v>22261.96</v>
      </c>
      <c r="AU675" s="422">
        <v>27131.77</v>
      </c>
      <c r="AV675" s="422">
        <v>1169449.0900000001</v>
      </c>
      <c r="AW675" s="422">
        <v>487978.53</v>
      </c>
      <c r="AX675" s="422">
        <v>185326.46</v>
      </c>
      <c r="AY675" s="422">
        <v>2761755.97</v>
      </c>
      <c r="AZ675" s="422">
        <v>32185300.289999999</v>
      </c>
      <c r="BA675" s="422">
        <v>455714.92</v>
      </c>
      <c r="BB675" s="422">
        <v>13766.69</v>
      </c>
      <c r="BC675" s="422">
        <v>862422.95</v>
      </c>
    </row>
    <row r="676" spans="1:55">
      <c r="A676" s="425" t="s">
        <v>3107</v>
      </c>
      <c r="B676" s="425" t="s">
        <v>6683</v>
      </c>
      <c r="C676">
        <v>579.5</v>
      </c>
      <c r="D676" s="422">
        <v>8100626.6799999997</v>
      </c>
      <c r="E676" s="422">
        <v>6866555.6699999999</v>
      </c>
      <c r="F676" s="423">
        <v>0.84765734075280197</v>
      </c>
      <c r="G676">
        <v>2</v>
      </c>
      <c r="H676" s="422">
        <v>14714.6</v>
      </c>
      <c r="I676" s="422">
        <v>1633544.11</v>
      </c>
      <c r="J676" s="422">
        <v>1648258.71</v>
      </c>
      <c r="K676" s="424">
        <v>0.90102000000000004</v>
      </c>
      <c r="L676" s="422">
        <v>1843152.57</v>
      </c>
      <c r="M676" s="422">
        <v>455053.11</v>
      </c>
      <c r="N676" s="422">
        <v>200781.01</v>
      </c>
      <c r="O676" s="422">
        <v>80484.97</v>
      </c>
      <c r="P676" s="422">
        <v>62484.35</v>
      </c>
      <c r="Q676" s="422">
        <v>139733.89000000001</v>
      </c>
      <c r="R676" s="422">
        <v>44060.49</v>
      </c>
      <c r="S676" s="422">
        <v>77797.88</v>
      </c>
      <c r="T676" s="422">
        <v>88681.91</v>
      </c>
      <c r="U676" s="422">
        <v>55735.79</v>
      </c>
      <c r="V676" s="422">
        <v>130012.61</v>
      </c>
      <c r="W676" s="422">
        <v>112566.77</v>
      </c>
      <c r="X676" s="422">
        <v>93353.600000000006</v>
      </c>
      <c r="Y676" s="422">
        <v>3383898.95</v>
      </c>
      <c r="Z676" s="422">
        <v>51570</v>
      </c>
      <c r="AA676" s="422">
        <v>72437.5</v>
      </c>
      <c r="AB676" s="422">
        <v>197609.5</v>
      </c>
      <c r="AC676" s="422">
        <v>19703</v>
      </c>
      <c r="AD676" s="422">
        <v>165447.25</v>
      </c>
      <c r="AE676" s="422">
        <v>270918</v>
      </c>
      <c r="AF676" s="422">
        <v>917348.5</v>
      </c>
      <c r="AG676" s="422">
        <v>621224</v>
      </c>
      <c r="AH676" s="422">
        <v>1584699.618</v>
      </c>
      <c r="AI676" s="422">
        <v>3900957.3679999998</v>
      </c>
      <c r="AJ676" s="422">
        <v>622301.87</v>
      </c>
      <c r="AK676" s="422">
        <v>3278655.4980000001</v>
      </c>
      <c r="AL676" s="422">
        <v>3839361.9279999998</v>
      </c>
      <c r="AM676" s="422">
        <v>102265.92</v>
      </c>
      <c r="AN676" s="422">
        <v>102265.92</v>
      </c>
      <c r="AO676" s="422">
        <v>106440.04</v>
      </c>
      <c r="AP676" s="422">
        <v>106440.04</v>
      </c>
      <c r="AQ676" s="422">
        <v>2087.0500000000002</v>
      </c>
      <c r="AR676" s="422">
        <v>2087.0500000000002</v>
      </c>
      <c r="AS676" s="422">
        <v>2087.0500000000002</v>
      </c>
      <c r="AT676" s="422">
        <v>2087.0500000000002</v>
      </c>
      <c r="AU676" s="422">
        <v>2782.74</v>
      </c>
      <c r="AV676" s="422">
        <v>285231.48</v>
      </c>
      <c r="AW676" s="422">
        <v>119019.15</v>
      </c>
      <c r="AX676" s="422">
        <v>44572.18</v>
      </c>
      <c r="AY676" s="422">
        <v>877365.67</v>
      </c>
      <c r="AZ676" s="422">
        <v>8100626.6799999997</v>
      </c>
      <c r="BA676" s="422">
        <v>174661.54</v>
      </c>
      <c r="BB676" s="422">
        <v>75.38</v>
      </c>
      <c r="BC676" s="422">
        <v>178034.75</v>
      </c>
    </row>
    <row r="677" spans="1:55">
      <c r="A677" s="425" t="s">
        <v>3383</v>
      </c>
      <c r="B677" s="425" t="s">
        <v>6684</v>
      </c>
      <c r="C677">
        <v>954</v>
      </c>
      <c r="D677" s="422">
        <v>13235300.359999999</v>
      </c>
      <c r="E677" s="422">
        <v>9385785.9199999999</v>
      </c>
      <c r="F677" s="423">
        <v>0.70914793504542695</v>
      </c>
      <c r="G677">
        <v>1</v>
      </c>
      <c r="H677" s="422">
        <v>270806.32</v>
      </c>
      <c r="I677" s="422">
        <v>2546767.6800000002</v>
      </c>
      <c r="J677" s="422">
        <v>2817574</v>
      </c>
      <c r="K677" s="424">
        <v>0.90102000000000004</v>
      </c>
      <c r="L677" s="422">
        <v>2982829.97</v>
      </c>
      <c r="M677" s="422">
        <v>737957.03</v>
      </c>
      <c r="N677" s="422">
        <v>331072.21000000002</v>
      </c>
      <c r="O677" s="422">
        <v>132996.57</v>
      </c>
      <c r="P677" s="422">
        <v>98681.96</v>
      </c>
      <c r="Q677" s="422">
        <v>228010.13</v>
      </c>
      <c r="R677" s="422">
        <v>73047.649999999994</v>
      </c>
      <c r="S677" s="422">
        <v>128018.16</v>
      </c>
      <c r="T677" s="422">
        <v>146287.25</v>
      </c>
      <c r="U677" s="422">
        <v>92022.12</v>
      </c>
      <c r="V677" s="422">
        <v>214465.25</v>
      </c>
      <c r="W677" s="422">
        <v>185687.06</v>
      </c>
      <c r="X677" s="422">
        <v>153615.44</v>
      </c>
      <c r="Y677" s="422">
        <v>5504690.7999999998</v>
      </c>
      <c r="Z677" s="422">
        <v>85545</v>
      </c>
      <c r="AA677" s="422">
        <v>119250</v>
      </c>
      <c r="AB677" s="422">
        <v>325314</v>
      </c>
      <c r="AC677" s="422">
        <v>32436</v>
      </c>
      <c r="AD677" s="422">
        <v>544734</v>
      </c>
      <c r="AE677" s="422">
        <v>447972.5</v>
      </c>
      <c r="AF677" s="422">
        <v>1510182</v>
      </c>
      <c r="AG677" s="422">
        <v>1022688</v>
      </c>
      <c r="AH677" s="422">
        <v>2516101.1490000002</v>
      </c>
      <c r="AI677" s="422">
        <v>6604222.6490000002</v>
      </c>
      <c r="AJ677" s="422">
        <v>1024462.44</v>
      </c>
      <c r="AK677" s="422">
        <v>5579760.2089999998</v>
      </c>
      <c r="AL677" s="422">
        <v>6502821.3490000004</v>
      </c>
      <c r="AM677" s="422">
        <v>103657.29</v>
      </c>
      <c r="AN677" s="422">
        <v>103657.29</v>
      </c>
      <c r="AO677" s="422">
        <v>107831.41</v>
      </c>
      <c r="AP677" s="422">
        <v>107831.41</v>
      </c>
      <c r="AQ677" s="422">
        <v>11826.67</v>
      </c>
      <c r="AR677" s="422">
        <v>11826.67</v>
      </c>
      <c r="AS677" s="422">
        <v>12522.35</v>
      </c>
      <c r="AT677" s="422">
        <v>12522.35</v>
      </c>
      <c r="AU677" s="422">
        <v>15305.1</v>
      </c>
      <c r="AV677" s="422">
        <v>470284.1</v>
      </c>
      <c r="AW677" s="422">
        <v>196236.46</v>
      </c>
      <c r="AX677" s="422">
        <v>74286.98</v>
      </c>
      <c r="AY677" s="422">
        <v>1227788.08</v>
      </c>
      <c r="AZ677" s="422">
        <v>13235300.359999999</v>
      </c>
      <c r="BA677" s="422">
        <v>173733.21</v>
      </c>
      <c r="BB677" s="422">
        <v>3076.55</v>
      </c>
      <c r="BC677" s="422">
        <v>253163.19</v>
      </c>
    </row>
    <row r="678" spans="1:55">
      <c r="A678" s="425" t="s">
        <v>2616</v>
      </c>
      <c r="B678" s="425" t="s">
        <v>6685</v>
      </c>
      <c r="C678">
        <v>883.54</v>
      </c>
      <c r="D678" s="422">
        <v>12462888.220000001</v>
      </c>
      <c r="E678" s="422">
        <v>9494168.4299999997</v>
      </c>
      <c r="F678" s="423">
        <v>0.76179520047079397</v>
      </c>
      <c r="G678">
        <v>2</v>
      </c>
      <c r="H678" s="422">
        <v>70563.55</v>
      </c>
      <c r="I678" s="422">
        <v>3872364.9</v>
      </c>
      <c r="J678" s="422">
        <v>3942928.45</v>
      </c>
      <c r="K678" s="424">
        <v>0.90102000000000004</v>
      </c>
      <c r="L678" s="422">
        <v>2804114.08</v>
      </c>
      <c r="M678" s="422">
        <v>686741.26</v>
      </c>
      <c r="N678" s="422">
        <v>305144.83</v>
      </c>
      <c r="O678" s="422">
        <v>123035.33</v>
      </c>
      <c r="P678" s="422">
        <v>94057.24</v>
      </c>
      <c r="Q678" s="422">
        <v>208678.1</v>
      </c>
      <c r="R678" s="422">
        <v>67250.22</v>
      </c>
      <c r="S678" s="422">
        <v>118148.28</v>
      </c>
      <c r="T678" s="422">
        <v>135675.74</v>
      </c>
      <c r="U678" s="422">
        <v>85055.15</v>
      </c>
      <c r="V678" s="422">
        <v>198908.19</v>
      </c>
      <c r="W678" s="422">
        <v>172217.53</v>
      </c>
      <c r="X678" s="422">
        <v>141772.07</v>
      </c>
      <c r="Y678" s="422">
        <v>5140798.0199999996</v>
      </c>
      <c r="Z678" s="422">
        <v>78701.399999999994</v>
      </c>
      <c r="AA678" s="422">
        <v>110442.5</v>
      </c>
      <c r="AB678" s="422">
        <v>301287.14</v>
      </c>
      <c r="AC678" s="422">
        <v>30040.36</v>
      </c>
      <c r="AD678" s="422">
        <v>504501.34</v>
      </c>
      <c r="AE678" s="422">
        <v>400755.74</v>
      </c>
      <c r="AF678" s="422">
        <v>1398643.82</v>
      </c>
      <c r="AG678" s="422">
        <v>947154.88</v>
      </c>
      <c r="AH678" s="422">
        <v>2384498.6923199999</v>
      </c>
      <c r="AI678" s="422">
        <v>6156025.8723200001</v>
      </c>
      <c r="AJ678" s="422">
        <v>948798.26</v>
      </c>
      <c r="AK678" s="422">
        <v>5207227.6123200003</v>
      </c>
      <c r="AL678" s="422">
        <v>6062113.8123199996</v>
      </c>
      <c r="AM678" s="422">
        <v>140528.68</v>
      </c>
      <c r="AN678" s="422">
        <v>140528.68</v>
      </c>
      <c r="AO678" s="422">
        <v>146094.17000000001</v>
      </c>
      <c r="AP678" s="422">
        <v>146094.17000000001</v>
      </c>
      <c r="AQ678" s="422">
        <v>0</v>
      </c>
      <c r="AR678" s="422">
        <v>0</v>
      </c>
      <c r="AS678" s="422">
        <v>0</v>
      </c>
      <c r="AT678" s="422">
        <v>0</v>
      </c>
      <c r="AU678" s="422">
        <v>695.68</v>
      </c>
      <c r="AV678" s="422">
        <v>435499.78</v>
      </c>
      <c r="AW678" s="422">
        <v>181721.93</v>
      </c>
      <c r="AX678" s="422">
        <v>68813.2</v>
      </c>
      <c r="AY678" s="422">
        <v>1259976.29</v>
      </c>
      <c r="AZ678" s="422">
        <v>12462888.220000001</v>
      </c>
      <c r="BA678" s="422">
        <v>431587.69</v>
      </c>
      <c r="BB678" s="422">
        <v>196.99</v>
      </c>
      <c r="BC678" s="422">
        <v>282178.03999999998</v>
      </c>
    </row>
    <row r="679" spans="1:55">
      <c r="A679" s="425" t="s">
        <v>1904</v>
      </c>
      <c r="B679" s="425" t="s">
        <v>6686</v>
      </c>
      <c r="C679">
        <v>7268.71</v>
      </c>
      <c r="D679" s="422">
        <v>116957529.52</v>
      </c>
      <c r="E679" s="422">
        <v>87471840.819999993</v>
      </c>
      <c r="F679" s="423">
        <v>0.74789405332849601</v>
      </c>
      <c r="G679">
        <v>1</v>
      </c>
      <c r="H679" s="422">
        <v>1305462.5900000001</v>
      </c>
      <c r="I679" s="422">
        <v>61540374.600000001</v>
      </c>
      <c r="J679" s="422">
        <v>62845837.189999998</v>
      </c>
      <c r="K679" s="424">
        <v>0.90102000000000004</v>
      </c>
      <c r="L679" s="422">
        <v>25728354.18</v>
      </c>
      <c r="M679" s="422">
        <v>6047865.8099999996</v>
      </c>
      <c r="N679" s="422">
        <v>2492597.4500000002</v>
      </c>
      <c r="O679" s="422">
        <v>1028209.51</v>
      </c>
      <c r="P679" s="422">
        <v>950069.6</v>
      </c>
      <c r="Q679" s="422">
        <v>1644606.75</v>
      </c>
      <c r="R679" s="422">
        <v>561191.51</v>
      </c>
      <c r="S679" s="422">
        <v>967538.64</v>
      </c>
      <c r="T679" s="422">
        <v>1144527.23</v>
      </c>
      <c r="U679" s="422">
        <v>703083.89</v>
      </c>
      <c r="V679" s="422">
        <v>1677940.62</v>
      </c>
      <c r="W679" s="422">
        <v>1452784.82</v>
      </c>
      <c r="X679" s="422">
        <v>1160998.32</v>
      </c>
      <c r="Y679" s="422">
        <v>45559768.329999998</v>
      </c>
      <c r="Z679" s="422">
        <v>646128.9</v>
      </c>
      <c r="AA679" s="422">
        <v>908588.75</v>
      </c>
      <c r="AB679" s="422">
        <v>2478630.11</v>
      </c>
      <c r="AC679" s="422">
        <v>247136.14</v>
      </c>
      <c r="AD679" s="422">
        <v>4150433.41</v>
      </c>
      <c r="AE679" s="422">
        <v>2872535.01</v>
      </c>
      <c r="AF679" s="422">
        <v>11506367.93</v>
      </c>
      <c r="AG679" s="422">
        <v>7792057.1200000001</v>
      </c>
      <c r="AH679" s="422">
        <v>23282999.316179998</v>
      </c>
      <c r="AI679" s="422">
        <v>53884876.686180003</v>
      </c>
      <c r="AJ679" s="422">
        <v>7805576.9199999999</v>
      </c>
      <c r="AK679" s="422">
        <v>46079299.766180001</v>
      </c>
      <c r="AL679" s="422">
        <v>53112280.676179998</v>
      </c>
      <c r="AM679" s="422">
        <v>2898230.17</v>
      </c>
      <c r="AN679" s="422">
        <v>2898230.17</v>
      </c>
      <c r="AO679" s="422">
        <v>3018583.94</v>
      </c>
      <c r="AP679" s="422">
        <v>3018583.94</v>
      </c>
      <c r="AQ679" s="422">
        <v>150268.29</v>
      </c>
      <c r="AR679" s="422">
        <v>150268.29</v>
      </c>
      <c r="AS679" s="422">
        <v>156529.47</v>
      </c>
      <c r="AT679" s="422">
        <v>156529.47</v>
      </c>
      <c r="AU679" s="422">
        <v>187835.36</v>
      </c>
      <c r="AV679" s="422">
        <v>3586264.17</v>
      </c>
      <c r="AW679" s="422">
        <v>1496448.16</v>
      </c>
      <c r="AX679" s="422">
        <v>567708.93000000005</v>
      </c>
      <c r="AY679" s="422">
        <v>18285480.359999999</v>
      </c>
      <c r="AZ679" s="422">
        <v>116957529.52</v>
      </c>
      <c r="BA679" s="422">
        <v>23451789.609999999</v>
      </c>
      <c r="BB679" s="422">
        <v>112610.08</v>
      </c>
      <c r="BC679" s="422">
        <v>3180363.17</v>
      </c>
    </row>
    <row r="680" spans="1:55">
      <c r="A680" s="425" t="s">
        <v>1536</v>
      </c>
      <c r="B680" s="425" t="s">
        <v>6687</v>
      </c>
      <c r="C680">
        <v>263.02999999999997</v>
      </c>
      <c r="D680" s="422">
        <v>3704936.47</v>
      </c>
      <c r="E680" s="422">
        <v>3871937.58</v>
      </c>
      <c r="F680" s="423">
        <v>1.04507529652728</v>
      </c>
      <c r="G680">
        <v>4</v>
      </c>
      <c r="H680" s="422">
        <v>248.24</v>
      </c>
      <c r="I680" s="422">
        <v>433300.98</v>
      </c>
      <c r="J680" s="422">
        <v>433549.22</v>
      </c>
      <c r="K680" s="424">
        <v>0.9</v>
      </c>
      <c r="L680" s="422">
        <v>841973.31</v>
      </c>
      <c r="M680" s="422">
        <v>205913.9</v>
      </c>
      <c r="N680" s="422">
        <v>89997.57</v>
      </c>
      <c r="O680" s="422">
        <v>36366.11</v>
      </c>
      <c r="P680" s="422">
        <v>28793.84</v>
      </c>
      <c r="Q680" s="422">
        <v>62154.27</v>
      </c>
      <c r="R680" s="422">
        <v>19688.95</v>
      </c>
      <c r="S680" s="422">
        <v>35085.4</v>
      </c>
      <c r="T680" s="422">
        <v>40126.67</v>
      </c>
      <c r="U680" s="422">
        <v>24936.73</v>
      </c>
      <c r="V680" s="422">
        <v>58827.93</v>
      </c>
      <c r="W680" s="422">
        <v>50934.06</v>
      </c>
      <c r="X680" s="422">
        <v>42100.74</v>
      </c>
      <c r="Y680" s="422">
        <v>1536899.48</v>
      </c>
      <c r="Z680" s="422">
        <v>23365.8</v>
      </c>
      <c r="AA680" s="422">
        <v>32878.75</v>
      </c>
      <c r="AB680" s="422">
        <v>89693.23</v>
      </c>
      <c r="AC680" s="422">
        <v>8943.02</v>
      </c>
      <c r="AD680" s="422">
        <v>75095.06</v>
      </c>
      <c r="AE680" s="422">
        <v>119195.5</v>
      </c>
      <c r="AF680" s="422">
        <v>416376.49</v>
      </c>
      <c r="AG680" s="422">
        <v>281968.15999999997</v>
      </c>
      <c r="AH680" s="422">
        <v>727771.00373999996</v>
      </c>
      <c r="AI680" s="422">
        <v>1775287.0137400001</v>
      </c>
      <c r="AJ680" s="422">
        <v>282457.39</v>
      </c>
      <c r="AK680" s="422">
        <v>1492829.62374</v>
      </c>
      <c r="AL680" s="422">
        <v>1747041.2737400001</v>
      </c>
      <c r="AM680" s="422">
        <v>51422.52</v>
      </c>
      <c r="AN680" s="422">
        <v>51422.52</v>
      </c>
      <c r="AO680" s="422">
        <v>53507.22</v>
      </c>
      <c r="AP680" s="422">
        <v>53507.22</v>
      </c>
      <c r="AQ680" s="422">
        <v>1389.79</v>
      </c>
      <c r="AR680" s="422">
        <v>1389.79</v>
      </c>
      <c r="AS680" s="422">
        <v>1389.79</v>
      </c>
      <c r="AT680" s="422">
        <v>1389.79</v>
      </c>
      <c r="AU680" s="422">
        <v>2084.69</v>
      </c>
      <c r="AV680" s="422">
        <v>129251.21</v>
      </c>
      <c r="AW680" s="422">
        <v>53932.93</v>
      </c>
      <c r="AX680" s="422">
        <v>20308.150000000001</v>
      </c>
      <c r="AY680" s="422">
        <v>420995.62</v>
      </c>
      <c r="AZ680" s="422">
        <v>3704936.47</v>
      </c>
      <c r="BA680" s="422">
        <v>161401.13</v>
      </c>
      <c r="BB680" s="422">
        <v>2.67</v>
      </c>
      <c r="BC680" s="422">
        <v>79175.44</v>
      </c>
    </row>
    <row r="681" spans="1:55">
      <c r="A681" s="425" t="s">
        <v>2654</v>
      </c>
      <c r="B681" s="425" t="s">
        <v>6688</v>
      </c>
      <c r="C681">
        <v>1639</v>
      </c>
      <c r="D681" s="422">
        <v>21599632.23</v>
      </c>
      <c r="E681" s="422">
        <v>25498260.940000001</v>
      </c>
      <c r="F681" s="423">
        <v>1.18049514308791</v>
      </c>
      <c r="G681">
        <v>4</v>
      </c>
      <c r="H681" s="422">
        <v>1447.26</v>
      </c>
      <c r="I681" s="422">
        <v>1023683.55</v>
      </c>
      <c r="J681" s="422">
        <v>1025130.81</v>
      </c>
      <c r="K681" s="424">
        <v>0.9</v>
      </c>
      <c r="L681" s="422">
        <v>5011736.17</v>
      </c>
      <c r="M681" s="422">
        <v>1204381.76</v>
      </c>
      <c r="N681" s="422">
        <v>563660.31000000006</v>
      </c>
      <c r="O681" s="422">
        <v>229531.66</v>
      </c>
      <c r="P681" s="422">
        <v>163381.16</v>
      </c>
      <c r="Q681" s="422">
        <v>382566.49</v>
      </c>
      <c r="R681" s="422">
        <v>125661.87</v>
      </c>
      <c r="S681" s="422">
        <v>218631.34</v>
      </c>
      <c r="T681" s="422">
        <v>254387.95</v>
      </c>
      <c r="U681" s="422">
        <v>158029.29</v>
      </c>
      <c r="V681" s="422">
        <v>372946.89</v>
      </c>
      <c r="W681" s="422">
        <v>322902.71999999997</v>
      </c>
      <c r="X681" s="422">
        <v>262346.76</v>
      </c>
      <c r="Y681" s="422">
        <v>9270164.3699999992</v>
      </c>
      <c r="Z681" s="422">
        <v>146610</v>
      </c>
      <c r="AA681" s="422">
        <v>204875</v>
      </c>
      <c r="AB681" s="422">
        <v>558899</v>
      </c>
      <c r="AC681" s="422">
        <v>55726</v>
      </c>
      <c r="AD681" s="422">
        <v>467934.5</v>
      </c>
      <c r="AE681" s="422">
        <v>700883</v>
      </c>
      <c r="AF681" s="422">
        <v>2594537</v>
      </c>
      <c r="AG681" s="422">
        <v>1757008</v>
      </c>
      <c r="AH681" s="422">
        <v>4177458.7769999998</v>
      </c>
      <c r="AI681" s="422">
        <v>10663931.277000001</v>
      </c>
      <c r="AJ681" s="422">
        <v>1760056.54</v>
      </c>
      <c r="AK681" s="422">
        <v>8903874.7369999997</v>
      </c>
      <c r="AL681" s="422">
        <v>10487925.617000001</v>
      </c>
      <c r="AM681" s="422">
        <v>134115.5</v>
      </c>
      <c r="AN681" s="422">
        <v>134115.5</v>
      </c>
      <c r="AO681" s="422">
        <v>139674.69</v>
      </c>
      <c r="AP681" s="422">
        <v>139674.69</v>
      </c>
      <c r="AQ681" s="422">
        <v>4169.3900000000003</v>
      </c>
      <c r="AR681" s="422">
        <v>4169.3900000000003</v>
      </c>
      <c r="AS681" s="422">
        <v>4169.3900000000003</v>
      </c>
      <c r="AT681" s="422">
        <v>4169.3900000000003</v>
      </c>
      <c r="AU681" s="422">
        <v>5559.19</v>
      </c>
      <c r="AV681" s="422">
        <v>807472.63</v>
      </c>
      <c r="AW681" s="422">
        <v>336935.84</v>
      </c>
      <c r="AX681" s="422">
        <v>127316.52</v>
      </c>
      <c r="AY681" s="422">
        <v>1841542.12</v>
      </c>
      <c r="AZ681" s="422">
        <v>21599632.23</v>
      </c>
      <c r="BA681" s="422">
        <v>108614.04</v>
      </c>
      <c r="BB681" s="422">
        <v>6.72</v>
      </c>
      <c r="BC681" s="422">
        <v>406193.66</v>
      </c>
    </row>
    <row r="682" spans="1:55">
      <c r="A682" s="425" t="s">
        <v>1918</v>
      </c>
      <c r="B682" s="425" t="s">
        <v>6689</v>
      </c>
      <c r="C682">
        <v>150.96</v>
      </c>
      <c r="D682" s="422">
        <v>2099100.0299999998</v>
      </c>
      <c r="E682" s="422">
        <v>3256870</v>
      </c>
      <c r="F682" s="423">
        <v>1.5515554063424</v>
      </c>
      <c r="G682">
        <v>4</v>
      </c>
      <c r="H682" s="422">
        <v>140.63999999999999</v>
      </c>
      <c r="I682" s="422">
        <v>191404.3</v>
      </c>
      <c r="J682" s="422">
        <v>191544.94</v>
      </c>
      <c r="K682" s="424">
        <v>0.9</v>
      </c>
      <c r="L682" s="422">
        <v>486903.42</v>
      </c>
      <c r="M682" s="422">
        <v>116191.14</v>
      </c>
      <c r="N682" s="422">
        <v>50926.6</v>
      </c>
      <c r="O682" s="422">
        <v>20488.32</v>
      </c>
      <c r="P682" s="422">
        <v>16440.87</v>
      </c>
      <c r="Q682" s="422">
        <v>33220.18</v>
      </c>
      <c r="R682" s="422">
        <v>10423.56</v>
      </c>
      <c r="S682" s="422">
        <v>19717.41</v>
      </c>
      <c r="T682" s="422">
        <v>22713.21</v>
      </c>
      <c r="U682" s="422">
        <v>14208.13</v>
      </c>
      <c r="V682" s="422">
        <v>33298.83</v>
      </c>
      <c r="W682" s="422">
        <v>28830.6</v>
      </c>
      <c r="X682" s="422">
        <v>23659.919999999998</v>
      </c>
      <c r="Y682" s="422">
        <v>877022.19</v>
      </c>
      <c r="Z682" s="422">
        <v>13369.5</v>
      </c>
      <c r="AA682" s="422">
        <v>18870</v>
      </c>
      <c r="AB682" s="422">
        <v>51477.36</v>
      </c>
      <c r="AC682" s="422">
        <v>5132.6400000000003</v>
      </c>
      <c r="AD682" s="422">
        <v>43099.07</v>
      </c>
      <c r="AE682" s="422">
        <v>61968.25</v>
      </c>
      <c r="AF682" s="422">
        <v>238969.68</v>
      </c>
      <c r="AG682" s="422">
        <v>161829.12</v>
      </c>
      <c r="AH682" s="422">
        <v>412513.36067999998</v>
      </c>
      <c r="AI682" s="422">
        <v>1007228.98068</v>
      </c>
      <c r="AJ682" s="422">
        <v>162109.9</v>
      </c>
      <c r="AK682" s="422">
        <v>845119.08068000001</v>
      </c>
      <c r="AL682" s="422">
        <v>991017.99068000005</v>
      </c>
      <c r="AM682" s="422">
        <v>27795.96</v>
      </c>
      <c r="AN682" s="422">
        <v>27795.96</v>
      </c>
      <c r="AO682" s="422">
        <v>29185.75</v>
      </c>
      <c r="AP682" s="422">
        <v>29185.75</v>
      </c>
      <c r="AQ682" s="422">
        <v>0</v>
      </c>
      <c r="AR682" s="422">
        <v>0</v>
      </c>
      <c r="AS682" s="422">
        <v>0</v>
      </c>
      <c r="AT682" s="422">
        <v>0</v>
      </c>
      <c r="AU682" s="422">
        <v>0</v>
      </c>
      <c r="AV682" s="422">
        <v>74354.19</v>
      </c>
      <c r="AW682" s="422">
        <v>31025.93</v>
      </c>
      <c r="AX682" s="422">
        <v>11716.24</v>
      </c>
      <c r="AY682" s="422">
        <v>231059.78</v>
      </c>
      <c r="AZ682" s="422">
        <v>2099100.0299999998</v>
      </c>
      <c r="BA682" s="422">
        <v>74463.960000000006</v>
      </c>
      <c r="BB682" s="422">
        <v>0</v>
      </c>
      <c r="BC682" s="422">
        <v>50906.54</v>
      </c>
    </row>
    <row r="683" spans="1:55">
      <c r="A683" s="425" t="s">
        <v>1770</v>
      </c>
      <c r="B683" s="425" t="s">
        <v>6690</v>
      </c>
      <c r="C683">
        <v>430</v>
      </c>
      <c r="D683" s="422">
        <v>5803988.7000000002</v>
      </c>
      <c r="E683" s="422">
        <v>5279366.55</v>
      </c>
      <c r="F683" s="423">
        <v>0.90961006695274904</v>
      </c>
      <c r="G683">
        <v>3</v>
      </c>
      <c r="H683" s="422">
        <v>7598.71</v>
      </c>
      <c r="I683" s="422">
        <v>1412354.61</v>
      </c>
      <c r="J683" s="422">
        <v>1419953.32</v>
      </c>
      <c r="K683" s="424">
        <v>0.9</v>
      </c>
      <c r="L683" s="422">
        <v>1354181.31</v>
      </c>
      <c r="M683" s="422">
        <v>326149.18</v>
      </c>
      <c r="N683" s="422">
        <v>146956.13</v>
      </c>
      <c r="O683" s="422">
        <v>59489.01</v>
      </c>
      <c r="P683" s="422">
        <v>44545.29</v>
      </c>
      <c r="Q683" s="422">
        <v>98269.56</v>
      </c>
      <c r="R683" s="422">
        <v>32428.87</v>
      </c>
      <c r="S683" s="422">
        <v>57122.51</v>
      </c>
      <c r="T683" s="422">
        <v>65868.3</v>
      </c>
      <c r="U683" s="422">
        <v>41174.6</v>
      </c>
      <c r="V683" s="422">
        <v>96566.6</v>
      </c>
      <c r="W683" s="422">
        <v>83608.740000000005</v>
      </c>
      <c r="X683" s="422">
        <v>68544.179999999993</v>
      </c>
      <c r="Y683" s="422">
        <v>2474904.2799999998</v>
      </c>
      <c r="Z683" s="422">
        <v>38520</v>
      </c>
      <c r="AA683" s="422">
        <v>53750</v>
      </c>
      <c r="AB683" s="422">
        <v>146630</v>
      </c>
      <c r="AC683" s="422">
        <v>14620</v>
      </c>
      <c r="AD683" s="422">
        <v>122765</v>
      </c>
      <c r="AE683" s="422">
        <v>184886</v>
      </c>
      <c r="AF683" s="422">
        <v>680690</v>
      </c>
      <c r="AG683" s="422">
        <v>460960</v>
      </c>
      <c r="AH683" s="422">
        <v>1129595.5530000001</v>
      </c>
      <c r="AI683" s="422">
        <v>2832416.5529999998</v>
      </c>
      <c r="AJ683" s="422">
        <v>461759.8</v>
      </c>
      <c r="AK683" s="422">
        <v>2370656.753</v>
      </c>
      <c r="AL683" s="422">
        <v>2786240.5729999999</v>
      </c>
      <c r="AM683" s="422">
        <v>51422.52</v>
      </c>
      <c r="AN683" s="422">
        <v>51422.52</v>
      </c>
      <c r="AO683" s="422">
        <v>53507.22</v>
      </c>
      <c r="AP683" s="422">
        <v>53507.22</v>
      </c>
      <c r="AQ683" s="422">
        <v>0</v>
      </c>
      <c r="AR683" s="422">
        <v>0</v>
      </c>
      <c r="AS683" s="422">
        <v>0</v>
      </c>
      <c r="AT683" s="422">
        <v>0</v>
      </c>
      <c r="AU683" s="422">
        <v>0</v>
      </c>
      <c r="AV683" s="422">
        <v>211249.29</v>
      </c>
      <c r="AW683" s="422">
        <v>88148.44</v>
      </c>
      <c r="AX683" s="422">
        <v>33586.559999999998</v>
      </c>
      <c r="AY683" s="422">
        <v>542843.77</v>
      </c>
      <c r="AZ683" s="422">
        <v>5803988.7000000002</v>
      </c>
      <c r="BA683" s="422">
        <v>143605.47</v>
      </c>
      <c r="BB683" s="422">
        <v>0</v>
      </c>
      <c r="BC683" s="422">
        <v>118746.62</v>
      </c>
    </row>
    <row r="684" spans="1:55">
      <c r="A684" s="425"/>
      <c r="B684" s="425" t="s">
        <v>6691</v>
      </c>
      <c r="C684">
        <v>16</v>
      </c>
      <c r="D684" s="422">
        <v>225812.04</v>
      </c>
      <c r="E684" s="422">
        <v>149433.81</v>
      </c>
      <c r="F684" s="423">
        <v>0.66176192376633203</v>
      </c>
      <c r="G684">
        <v>1</v>
      </c>
      <c r="H684" s="422">
        <v>9455.67</v>
      </c>
      <c r="I684" s="422">
        <v>126852.61</v>
      </c>
      <c r="J684" s="422">
        <v>136308.28</v>
      </c>
      <c r="K684" s="424">
        <v>0.9</v>
      </c>
      <c r="L684" s="422">
        <v>49924.23</v>
      </c>
      <c r="M684" s="422">
        <v>14357</v>
      </c>
      <c r="N684" s="422">
        <v>5789.82</v>
      </c>
      <c r="O684" s="422">
        <v>1421.42</v>
      </c>
      <c r="P684" s="422">
        <v>1634.08</v>
      </c>
      <c r="Q684" s="422">
        <v>4625.38</v>
      </c>
      <c r="R684" s="422">
        <v>579.08000000000004</v>
      </c>
      <c r="S684" s="422">
        <v>2029.73</v>
      </c>
      <c r="T684" s="422">
        <v>1514.21</v>
      </c>
      <c r="U684" s="422">
        <v>1449.81</v>
      </c>
      <c r="V684" s="422">
        <v>2219.92</v>
      </c>
      <c r="W684" s="422">
        <v>1922.04</v>
      </c>
      <c r="X684" s="422">
        <v>2435.58</v>
      </c>
      <c r="Y684" s="422">
        <v>89902.3</v>
      </c>
      <c r="Z684" s="422">
        <v>1440</v>
      </c>
      <c r="AA684" s="422">
        <v>2000</v>
      </c>
      <c r="AB684" s="422">
        <v>5456</v>
      </c>
      <c r="AC684" s="422">
        <v>544</v>
      </c>
      <c r="AD684" s="422">
        <v>9136</v>
      </c>
      <c r="AE684" s="422">
        <v>11684</v>
      </c>
      <c r="AF684" s="422">
        <v>25328</v>
      </c>
      <c r="AG684" s="422">
        <v>17152</v>
      </c>
      <c r="AH684" s="422">
        <v>42154.928999999996</v>
      </c>
      <c r="AI684" s="422">
        <v>114894.929</v>
      </c>
      <c r="AJ684" s="422">
        <v>17181.759999999998</v>
      </c>
      <c r="AK684" s="422">
        <v>97713.168999999994</v>
      </c>
      <c r="AL684" s="422">
        <v>113176.749</v>
      </c>
      <c r="AM684" s="422">
        <v>2779.59</v>
      </c>
      <c r="AN684" s="422">
        <v>2779.59</v>
      </c>
      <c r="AO684" s="422">
        <v>2779.59</v>
      </c>
      <c r="AP684" s="422">
        <v>2779.59</v>
      </c>
      <c r="AQ684" s="422">
        <v>0</v>
      </c>
      <c r="AR684" s="422">
        <v>0</v>
      </c>
      <c r="AS684" s="422">
        <v>0</v>
      </c>
      <c r="AT684" s="422">
        <v>0</v>
      </c>
      <c r="AU684" s="422">
        <v>0</v>
      </c>
      <c r="AV684" s="422">
        <v>7643.88</v>
      </c>
      <c r="AW684" s="422">
        <v>3189.58</v>
      </c>
      <c r="AX684" s="422">
        <v>781.08</v>
      </c>
      <c r="AY684" s="422">
        <v>22732.9</v>
      </c>
      <c r="AZ684" s="422">
        <v>225812.04</v>
      </c>
      <c r="BA684" s="422">
        <v>5815.4</v>
      </c>
      <c r="BB684" s="422">
        <v>0</v>
      </c>
      <c r="BC684" s="422">
        <v>3833.44</v>
      </c>
    </row>
    <row r="685" spans="1:55">
      <c r="A685" s="425"/>
      <c r="B685" s="425" t="s">
        <v>6692</v>
      </c>
      <c r="C685">
        <v>62.98</v>
      </c>
      <c r="D685" s="422">
        <v>937202.3</v>
      </c>
      <c r="E685" s="422">
        <v>679736.35</v>
      </c>
      <c r="F685" s="423">
        <v>0.72528241768079305</v>
      </c>
      <c r="G685">
        <v>1</v>
      </c>
      <c r="H685" s="422">
        <v>18697.48</v>
      </c>
      <c r="I685" s="422">
        <v>586016.12</v>
      </c>
      <c r="J685" s="422">
        <v>604713.6</v>
      </c>
      <c r="K685" s="424">
        <v>0.9</v>
      </c>
      <c r="L685" s="422">
        <v>202823.36</v>
      </c>
      <c r="M685" s="422">
        <v>63035.54</v>
      </c>
      <c r="N685" s="422">
        <v>22362.66</v>
      </c>
      <c r="O685" s="422">
        <v>7419.51</v>
      </c>
      <c r="P685" s="422">
        <v>6678.33</v>
      </c>
      <c r="Q685" s="422">
        <v>18953.919999999998</v>
      </c>
      <c r="R685" s="422">
        <v>4053.6</v>
      </c>
      <c r="S685" s="422">
        <v>8698.86</v>
      </c>
      <c r="T685" s="422">
        <v>7571.07</v>
      </c>
      <c r="U685" s="422">
        <v>5509.27</v>
      </c>
      <c r="V685" s="422">
        <v>11099.61</v>
      </c>
      <c r="W685" s="422">
        <v>9610.2000000000007</v>
      </c>
      <c r="X685" s="422">
        <v>10438.200000000001</v>
      </c>
      <c r="Y685" s="422">
        <v>378254.13</v>
      </c>
      <c r="Z685" s="422">
        <v>5668.2</v>
      </c>
      <c r="AA685" s="422">
        <v>7872.5</v>
      </c>
      <c r="AB685" s="422">
        <v>21476.18</v>
      </c>
      <c r="AC685" s="422">
        <v>2141.3200000000002</v>
      </c>
      <c r="AD685" s="422">
        <v>35961.58</v>
      </c>
      <c r="AE685" s="422">
        <v>54200.160000000003</v>
      </c>
      <c r="AF685" s="422">
        <v>99697.34</v>
      </c>
      <c r="AG685" s="422">
        <v>67514.559999999998</v>
      </c>
      <c r="AH685" s="422">
        <v>175905.95783999999</v>
      </c>
      <c r="AI685" s="422">
        <v>470437.79784000001</v>
      </c>
      <c r="AJ685" s="422">
        <v>67631.7</v>
      </c>
      <c r="AK685" s="422">
        <v>402806.09784</v>
      </c>
      <c r="AL685" s="422">
        <v>463674.62783999997</v>
      </c>
      <c r="AM685" s="422">
        <v>11813.28</v>
      </c>
      <c r="AN685" s="422">
        <v>11813.28</v>
      </c>
      <c r="AO685" s="422">
        <v>11813.28</v>
      </c>
      <c r="AP685" s="422">
        <v>11813.28</v>
      </c>
      <c r="AQ685" s="422">
        <v>0</v>
      </c>
      <c r="AR685" s="422">
        <v>0</v>
      </c>
      <c r="AS685" s="422">
        <v>0</v>
      </c>
      <c r="AT685" s="422">
        <v>0</v>
      </c>
      <c r="AU685" s="422">
        <v>0</v>
      </c>
      <c r="AV685" s="422">
        <v>30575.55</v>
      </c>
      <c r="AW685" s="422">
        <v>12758.32</v>
      </c>
      <c r="AX685" s="422">
        <v>4686.49</v>
      </c>
      <c r="AY685" s="422">
        <v>95273.48</v>
      </c>
      <c r="AZ685" s="422">
        <v>937202.3</v>
      </c>
      <c r="BA685" s="422">
        <v>39912.33</v>
      </c>
      <c r="BB685" s="422">
        <v>0</v>
      </c>
      <c r="BC685" s="422">
        <v>23711.94</v>
      </c>
    </row>
    <row r="686" spans="1:55">
      <c r="A686" s="428"/>
      <c r="B686" s="426" t="s">
        <v>6693</v>
      </c>
      <c r="C686">
        <v>56</v>
      </c>
      <c r="D686" s="422">
        <v>771020.61</v>
      </c>
      <c r="E686" s="422">
        <v>297759.42</v>
      </c>
      <c r="F686" s="423">
        <v>0.38618866491779003</v>
      </c>
      <c r="G686">
        <v>1</v>
      </c>
      <c r="H686" s="422">
        <v>105619.7</v>
      </c>
      <c r="I686" s="422">
        <v>220657.36</v>
      </c>
      <c r="J686" s="422">
        <v>326277.06</v>
      </c>
      <c r="K686" s="424">
        <v>0.9</v>
      </c>
      <c r="L686" s="422">
        <v>170638.61</v>
      </c>
      <c r="M686" s="422">
        <v>45108.959999999999</v>
      </c>
      <c r="N686" s="422">
        <v>19033.02</v>
      </c>
      <c r="O686" s="422">
        <v>7002.99</v>
      </c>
      <c r="P686" s="422">
        <v>5773.62</v>
      </c>
      <c r="Q686" s="422">
        <v>14345.47</v>
      </c>
      <c r="R686" s="422">
        <v>3474.52</v>
      </c>
      <c r="S686" s="422">
        <v>7249.05</v>
      </c>
      <c r="T686" s="422">
        <v>7571.07</v>
      </c>
      <c r="U686" s="422">
        <v>4929.3500000000004</v>
      </c>
      <c r="V686" s="422">
        <v>11099.61</v>
      </c>
      <c r="W686" s="422">
        <v>9610.2000000000007</v>
      </c>
      <c r="X686" s="422">
        <v>8698.5</v>
      </c>
      <c r="Y686" s="422">
        <v>314534.96999999997</v>
      </c>
      <c r="Z686" s="422">
        <v>5040</v>
      </c>
      <c r="AA686" s="422">
        <v>7000</v>
      </c>
      <c r="AB686" s="422">
        <v>19096</v>
      </c>
      <c r="AC686" s="422">
        <v>1904</v>
      </c>
      <c r="AD686" s="422">
        <v>15988</v>
      </c>
      <c r="AE686" s="422">
        <v>31818</v>
      </c>
      <c r="AF686" s="422">
        <v>88648</v>
      </c>
      <c r="AG686" s="422">
        <v>60032</v>
      </c>
      <c r="AH686" s="422">
        <v>148964.28599999999</v>
      </c>
      <c r="AI686" s="422">
        <v>378490.28600000002</v>
      </c>
      <c r="AJ686" s="422">
        <v>60136.160000000003</v>
      </c>
      <c r="AK686" s="422">
        <v>318354.12599999999</v>
      </c>
      <c r="AL686" s="422">
        <v>372476.66600000003</v>
      </c>
      <c r="AM686" s="422">
        <v>10423.48</v>
      </c>
      <c r="AN686" s="422">
        <v>10423.48</v>
      </c>
      <c r="AO686" s="422">
        <v>10423.48</v>
      </c>
      <c r="AP686" s="422">
        <v>10423.48</v>
      </c>
      <c r="AQ686" s="422">
        <v>0</v>
      </c>
      <c r="AR686" s="422">
        <v>0</v>
      </c>
      <c r="AS686" s="422">
        <v>0</v>
      </c>
      <c r="AT686" s="422">
        <v>0</v>
      </c>
      <c r="AU686" s="422">
        <v>0</v>
      </c>
      <c r="AV686" s="422">
        <v>27101.06</v>
      </c>
      <c r="AW686" s="422">
        <v>11308.51</v>
      </c>
      <c r="AX686" s="422">
        <v>3905.41</v>
      </c>
      <c r="AY686" s="422">
        <v>84008.9</v>
      </c>
      <c r="AZ686" s="422">
        <v>771020.61</v>
      </c>
      <c r="BA686" s="422">
        <v>10667.58</v>
      </c>
      <c r="BB686" s="422">
        <v>0</v>
      </c>
      <c r="BC686" s="422">
        <v>7836.98</v>
      </c>
    </row>
    <row r="687" spans="1:55">
      <c r="A687" s="425" t="s">
        <v>1657</v>
      </c>
      <c r="B687" s="425" t="s">
        <v>6694</v>
      </c>
      <c r="C687">
        <v>476.89</v>
      </c>
      <c r="D687" s="422">
        <v>6606859.2300000004</v>
      </c>
      <c r="E687" s="422">
        <v>4838430.5599999996</v>
      </c>
      <c r="F687" s="423">
        <v>0.73233444085352495</v>
      </c>
      <c r="G687">
        <v>1</v>
      </c>
      <c r="H687" s="422">
        <v>99626.3</v>
      </c>
      <c r="I687" s="422">
        <v>2728875.51</v>
      </c>
      <c r="J687" s="422">
        <v>2828501.81</v>
      </c>
      <c r="K687" s="424">
        <v>0.9</v>
      </c>
      <c r="L687" s="422">
        <v>1483054.22</v>
      </c>
      <c r="M687" s="422">
        <v>367785.56</v>
      </c>
      <c r="N687" s="422">
        <v>163979.35</v>
      </c>
      <c r="O687" s="422">
        <v>66041.62</v>
      </c>
      <c r="P687" s="422">
        <v>49104.4</v>
      </c>
      <c r="Q687" s="422">
        <v>115962.51</v>
      </c>
      <c r="R687" s="422">
        <v>35903.39</v>
      </c>
      <c r="S687" s="422">
        <v>63791.64</v>
      </c>
      <c r="T687" s="422">
        <v>72682.27</v>
      </c>
      <c r="U687" s="422">
        <v>45813.99</v>
      </c>
      <c r="V687" s="422">
        <v>106556.25</v>
      </c>
      <c r="W687" s="422">
        <v>92257.919999999998</v>
      </c>
      <c r="X687" s="422">
        <v>76546.8</v>
      </c>
      <c r="Y687" s="422">
        <v>2739479.92</v>
      </c>
      <c r="Z687" s="422">
        <v>42507.9</v>
      </c>
      <c r="AA687" s="422">
        <v>59611.25</v>
      </c>
      <c r="AB687" s="422">
        <v>162619.49</v>
      </c>
      <c r="AC687" s="422">
        <v>16214.26</v>
      </c>
      <c r="AD687" s="422">
        <v>272304.19</v>
      </c>
      <c r="AE687" s="422">
        <v>226127.47</v>
      </c>
      <c r="AF687" s="422">
        <v>754916.87</v>
      </c>
      <c r="AG687" s="422">
        <v>511226.08</v>
      </c>
      <c r="AH687" s="422">
        <v>1256085.10362</v>
      </c>
      <c r="AI687" s="422">
        <v>3301612.61362</v>
      </c>
      <c r="AJ687" s="422">
        <v>512113.09</v>
      </c>
      <c r="AK687" s="422">
        <v>2789499.5236200001</v>
      </c>
      <c r="AL687" s="422">
        <v>3250401.3036199999</v>
      </c>
      <c r="AM687" s="422">
        <v>60456.21</v>
      </c>
      <c r="AN687" s="422">
        <v>60456.21</v>
      </c>
      <c r="AO687" s="422">
        <v>63235.8</v>
      </c>
      <c r="AP687" s="422">
        <v>63235.8</v>
      </c>
      <c r="AQ687" s="422">
        <v>0</v>
      </c>
      <c r="AR687" s="422">
        <v>0</v>
      </c>
      <c r="AS687" s="422">
        <v>0</v>
      </c>
      <c r="AT687" s="422">
        <v>0</v>
      </c>
      <c r="AU687" s="422">
        <v>0</v>
      </c>
      <c r="AV687" s="422">
        <v>234875.86</v>
      </c>
      <c r="AW687" s="422">
        <v>98007.15</v>
      </c>
      <c r="AX687" s="422">
        <v>36710.9</v>
      </c>
      <c r="AY687" s="422">
        <v>616977.93000000005</v>
      </c>
      <c r="AZ687" s="422">
        <v>6606859.2300000004</v>
      </c>
      <c r="BA687" s="422">
        <v>259407.96</v>
      </c>
      <c r="BB687" s="422">
        <v>0</v>
      </c>
      <c r="BC687" s="422">
        <v>229446.11</v>
      </c>
    </row>
    <row r="688" spans="1:55">
      <c r="A688" s="425" t="s">
        <v>1629</v>
      </c>
      <c r="B688" s="425" t="s">
        <v>6695</v>
      </c>
      <c r="C688">
        <v>107.5</v>
      </c>
      <c r="D688" s="422">
        <v>1401508.92</v>
      </c>
      <c r="E688" s="422">
        <v>1605586.24</v>
      </c>
      <c r="F688" s="423">
        <v>1.1456125730544799</v>
      </c>
      <c r="G688">
        <v>4</v>
      </c>
      <c r="H688" s="422">
        <v>93.9</v>
      </c>
      <c r="I688" s="422">
        <v>307384.19</v>
      </c>
      <c r="J688" s="422">
        <v>307478.09000000003</v>
      </c>
      <c r="K688" s="424">
        <v>0.9</v>
      </c>
      <c r="L688" s="422">
        <v>330760.09000000003</v>
      </c>
      <c r="M688" s="422">
        <v>77845</v>
      </c>
      <c r="N688" s="422">
        <v>36366.11</v>
      </c>
      <c r="O688" s="422">
        <v>14248.1</v>
      </c>
      <c r="P688" s="422">
        <v>10684.52</v>
      </c>
      <c r="Q688" s="422">
        <v>24195.599999999999</v>
      </c>
      <c r="R688" s="422">
        <v>7528.13</v>
      </c>
      <c r="S688" s="422">
        <v>14208.13</v>
      </c>
      <c r="T688" s="422">
        <v>15899.24</v>
      </c>
      <c r="U688" s="422">
        <v>9858.7000000000007</v>
      </c>
      <c r="V688" s="422">
        <v>23309.18</v>
      </c>
      <c r="W688" s="422">
        <v>20181.419999999998</v>
      </c>
      <c r="X688" s="422">
        <v>17049.060000000001</v>
      </c>
      <c r="Y688" s="422">
        <v>602133.28</v>
      </c>
      <c r="Z688" s="422">
        <v>9675</v>
      </c>
      <c r="AA688" s="422">
        <v>13437.5</v>
      </c>
      <c r="AB688" s="422">
        <v>36657.5</v>
      </c>
      <c r="AC688" s="422">
        <v>3655</v>
      </c>
      <c r="AD688" s="422">
        <v>30691.25</v>
      </c>
      <c r="AE688" s="422">
        <v>43995.5</v>
      </c>
      <c r="AF688" s="422">
        <v>170172.5</v>
      </c>
      <c r="AG688" s="422">
        <v>115240</v>
      </c>
      <c r="AH688" s="422">
        <v>270685.02600000001</v>
      </c>
      <c r="AI688" s="422">
        <v>694209.27599999995</v>
      </c>
      <c r="AJ688" s="422">
        <v>115439.95</v>
      </c>
      <c r="AK688" s="422">
        <v>578769.326</v>
      </c>
      <c r="AL688" s="422">
        <v>682665.27599999995</v>
      </c>
      <c r="AM688" s="422">
        <v>8338.7800000000007</v>
      </c>
      <c r="AN688" s="422">
        <v>8338.7800000000007</v>
      </c>
      <c r="AO688" s="422">
        <v>8338.7800000000007</v>
      </c>
      <c r="AP688" s="422">
        <v>8338.7800000000007</v>
      </c>
      <c r="AQ688" s="422">
        <v>0</v>
      </c>
      <c r="AR688" s="422">
        <v>0</v>
      </c>
      <c r="AS688" s="422">
        <v>0</v>
      </c>
      <c r="AT688" s="422">
        <v>0</v>
      </c>
      <c r="AU688" s="422">
        <v>694.89</v>
      </c>
      <c r="AV688" s="422">
        <v>52812.32</v>
      </c>
      <c r="AW688" s="422">
        <v>22037.11</v>
      </c>
      <c r="AX688" s="422">
        <v>7810.83</v>
      </c>
      <c r="AY688" s="422">
        <v>116710.27</v>
      </c>
      <c r="AZ688" s="422">
        <v>1401508.92</v>
      </c>
      <c r="BA688" s="422">
        <v>40483.83</v>
      </c>
      <c r="BB688" s="422">
        <v>0.05</v>
      </c>
      <c r="BC688" s="422">
        <v>38485.199999999997</v>
      </c>
    </row>
    <row r="689" spans="1:55">
      <c r="A689" s="425" t="s">
        <v>1701</v>
      </c>
      <c r="B689" s="425" t="s">
        <v>6696</v>
      </c>
      <c r="C689">
        <v>421.21</v>
      </c>
      <c r="D689" s="422">
        <v>6210620.5499999998</v>
      </c>
      <c r="E689" s="422">
        <v>5366753.1900000004</v>
      </c>
      <c r="F689" s="423">
        <v>0.86412511387448998</v>
      </c>
      <c r="G689">
        <v>2</v>
      </c>
      <c r="H689" s="422">
        <v>10695.32</v>
      </c>
      <c r="I689" s="422">
        <v>2294353.31</v>
      </c>
      <c r="J689" s="422">
        <v>2305048.63</v>
      </c>
      <c r="K689" s="424">
        <v>0.9</v>
      </c>
      <c r="L689" s="422">
        <v>1378165.07</v>
      </c>
      <c r="M689" s="422">
        <v>353721.85</v>
      </c>
      <c r="N689" s="422">
        <v>146716.53</v>
      </c>
      <c r="O689" s="422">
        <v>57687.47</v>
      </c>
      <c r="P689" s="422">
        <v>47185.02</v>
      </c>
      <c r="Q689" s="422">
        <v>103782.76</v>
      </c>
      <c r="R689" s="422">
        <v>31849.78</v>
      </c>
      <c r="S689" s="422">
        <v>56832.55</v>
      </c>
      <c r="T689" s="422">
        <v>62839.88</v>
      </c>
      <c r="U689" s="422">
        <v>40304.71</v>
      </c>
      <c r="V689" s="422">
        <v>92126.76</v>
      </c>
      <c r="W689" s="422">
        <v>79764.66</v>
      </c>
      <c r="X689" s="422">
        <v>68196.240000000005</v>
      </c>
      <c r="Y689" s="422">
        <v>2519173.2799999998</v>
      </c>
      <c r="Z689" s="422">
        <v>37631.699999999997</v>
      </c>
      <c r="AA689" s="422">
        <v>52651.25</v>
      </c>
      <c r="AB689" s="422">
        <v>143632.60999999999</v>
      </c>
      <c r="AC689" s="422">
        <v>14321.14</v>
      </c>
      <c r="AD689" s="422">
        <v>240510.91</v>
      </c>
      <c r="AE689" s="422">
        <v>221569.39</v>
      </c>
      <c r="AF689" s="422">
        <v>666775.43000000005</v>
      </c>
      <c r="AG689" s="422">
        <v>451537.12</v>
      </c>
      <c r="AH689" s="422">
        <v>1196781.6391799999</v>
      </c>
      <c r="AI689" s="422">
        <v>3025411.1891800002</v>
      </c>
      <c r="AJ689" s="422">
        <v>452320.57</v>
      </c>
      <c r="AK689" s="422">
        <v>2573090.6191799999</v>
      </c>
      <c r="AL689" s="422">
        <v>2980179.1291800002</v>
      </c>
      <c r="AM689" s="422">
        <v>91726.66</v>
      </c>
      <c r="AN689" s="422">
        <v>91726.66</v>
      </c>
      <c r="AO689" s="422">
        <v>95201.16</v>
      </c>
      <c r="AP689" s="422">
        <v>95201.16</v>
      </c>
      <c r="AQ689" s="422">
        <v>2084.69</v>
      </c>
      <c r="AR689" s="422">
        <v>2084.69</v>
      </c>
      <c r="AS689" s="422">
        <v>2084.69</v>
      </c>
      <c r="AT689" s="422">
        <v>2084.69</v>
      </c>
      <c r="AU689" s="422">
        <v>2779.59</v>
      </c>
      <c r="AV689" s="422">
        <v>207079.9</v>
      </c>
      <c r="AW689" s="422">
        <v>86408.67</v>
      </c>
      <c r="AX689" s="422">
        <v>32805.480000000003</v>
      </c>
      <c r="AY689" s="422">
        <v>711268.04</v>
      </c>
      <c r="AZ689" s="422">
        <v>6210620.5499999998</v>
      </c>
      <c r="BA689" s="422">
        <v>322698.23999999999</v>
      </c>
      <c r="BB689" s="422">
        <v>70.03</v>
      </c>
      <c r="BC689" s="422">
        <v>191082.57</v>
      </c>
    </row>
    <row r="690" spans="1:55">
      <c r="A690" s="425" t="s">
        <v>2748</v>
      </c>
      <c r="B690" s="425" t="s">
        <v>6697</v>
      </c>
      <c r="C690">
        <v>745.7</v>
      </c>
      <c r="D690" s="422">
        <v>10968893.449999999</v>
      </c>
      <c r="E690" s="422">
        <v>8446706.1799999997</v>
      </c>
      <c r="F690" s="423">
        <v>0.77006000819526599</v>
      </c>
      <c r="G690">
        <v>2</v>
      </c>
      <c r="H690" s="422">
        <v>74589.440000000002</v>
      </c>
      <c r="I690" s="422">
        <v>5344138.8</v>
      </c>
      <c r="J690" s="422">
        <v>5418728.2400000002</v>
      </c>
      <c r="K690" s="424">
        <v>0.9</v>
      </c>
      <c r="L690" s="422">
        <v>2448368.91</v>
      </c>
      <c r="M690" s="422">
        <v>599181.17000000004</v>
      </c>
      <c r="N690" s="422">
        <v>256957.76</v>
      </c>
      <c r="O690" s="422">
        <v>103620.89</v>
      </c>
      <c r="P690" s="422">
        <v>84541.85</v>
      </c>
      <c r="Q690" s="422">
        <v>175804.09</v>
      </c>
      <c r="R690" s="422">
        <v>56750.52</v>
      </c>
      <c r="S690" s="422">
        <v>99746.92</v>
      </c>
      <c r="T690" s="422">
        <v>114323.15</v>
      </c>
      <c r="U690" s="422">
        <v>71910.570000000007</v>
      </c>
      <c r="V690" s="422">
        <v>167604.10999999999</v>
      </c>
      <c r="W690" s="422">
        <v>145114.01999999999</v>
      </c>
      <c r="X690" s="422">
        <v>119691.36</v>
      </c>
      <c r="Y690" s="422">
        <v>4443615.32</v>
      </c>
      <c r="Z690" s="422">
        <v>66340.800000000003</v>
      </c>
      <c r="AA690" s="422">
        <v>93212.5</v>
      </c>
      <c r="AB690" s="422">
        <v>254283.7</v>
      </c>
      <c r="AC690" s="422">
        <v>25353.8</v>
      </c>
      <c r="AD690" s="422">
        <v>425794.7</v>
      </c>
      <c r="AE690" s="422">
        <v>336982.94</v>
      </c>
      <c r="AF690" s="422">
        <v>1180443.1000000001</v>
      </c>
      <c r="AG690" s="422">
        <v>799390.4</v>
      </c>
      <c r="AH690" s="422">
        <v>2125831.7675999999</v>
      </c>
      <c r="AI690" s="422">
        <v>5307633.7076000003</v>
      </c>
      <c r="AJ690" s="422">
        <v>800777.4</v>
      </c>
      <c r="AK690" s="422">
        <v>4506856.3075999999</v>
      </c>
      <c r="AL690" s="422">
        <v>5227555.9676000001</v>
      </c>
      <c r="AM690" s="422">
        <v>176504.34</v>
      </c>
      <c r="AN690" s="422">
        <v>176504.34</v>
      </c>
      <c r="AO690" s="422">
        <v>183453.33</v>
      </c>
      <c r="AP690" s="422">
        <v>183453.33</v>
      </c>
      <c r="AQ690" s="422">
        <v>0</v>
      </c>
      <c r="AR690" s="422">
        <v>0</v>
      </c>
      <c r="AS690" s="422">
        <v>0</v>
      </c>
      <c r="AT690" s="422">
        <v>0</v>
      </c>
      <c r="AU690" s="422">
        <v>0</v>
      </c>
      <c r="AV690" s="422">
        <v>366906.67</v>
      </c>
      <c r="AW690" s="422">
        <v>153099.93</v>
      </c>
      <c r="AX690" s="422">
        <v>57800.14</v>
      </c>
      <c r="AY690" s="422">
        <v>1297722.08</v>
      </c>
      <c r="AZ690" s="422">
        <v>10968893.449999999</v>
      </c>
      <c r="BA690" s="422">
        <v>1041628.91</v>
      </c>
      <c r="BB690" s="422">
        <v>0</v>
      </c>
      <c r="BC690" s="422">
        <v>415505.71</v>
      </c>
    </row>
    <row r="691" spans="1:55">
      <c r="A691" s="425" t="s">
        <v>2204</v>
      </c>
      <c r="B691" s="425" t="s">
        <v>6698</v>
      </c>
      <c r="C691">
        <v>384.77</v>
      </c>
      <c r="D691" s="422">
        <v>5319665.2699999996</v>
      </c>
      <c r="E691" s="422">
        <v>4164454.55</v>
      </c>
      <c r="F691" s="423">
        <v>0.78284146438409297</v>
      </c>
      <c r="G691">
        <v>2</v>
      </c>
      <c r="H691" s="422">
        <v>23281.79</v>
      </c>
      <c r="I691" s="422">
        <v>1416524.53</v>
      </c>
      <c r="J691" s="422">
        <v>1439806.32</v>
      </c>
      <c r="K691" s="424">
        <v>0.9</v>
      </c>
      <c r="L691" s="422">
        <v>1205145.1000000001</v>
      </c>
      <c r="M691" s="422">
        <v>289732.86</v>
      </c>
      <c r="N691" s="422">
        <v>131632.85</v>
      </c>
      <c r="O691" s="422">
        <v>52590.15</v>
      </c>
      <c r="P691" s="422">
        <v>40048.57</v>
      </c>
      <c r="Q691" s="422">
        <v>88549.47</v>
      </c>
      <c r="R691" s="422">
        <v>28954.35</v>
      </c>
      <c r="S691" s="422">
        <v>51033.31</v>
      </c>
      <c r="T691" s="422">
        <v>58297.23</v>
      </c>
      <c r="U691" s="422">
        <v>36825.17</v>
      </c>
      <c r="V691" s="422">
        <v>85466.99</v>
      </c>
      <c r="W691" s="422">
        <v>73998.539999999994</v>
      </c>
      <c r="X691" s="422">
        <v>61237.440000000002</v>
      </c>
      <c r="Y691" s="422">
        <v>2203512.0299999998</v>
      </c>
      <c r="Z691" s="422">
        <v>34344.9</v>
      </c>
      <c r="AA691" s="422">
        <v>48096.25</v>
      </c>
      <c r="AB691" s="422">
        <v>131206.57</v>
      </c>
      <c r="AC691" s="422">
        <v>13082.18</v>
      </c>
      <c r="AD691" s="422">
        <v>219703.67</v>
      </c>
      <c r="AE691" s="422">
        <v>164093.03</v>
      </c>
      <c r="AF691" s="422">
        <v>609090.91</v>
      </c>
      <c r="AG691" s="422">
        <v>412473.44</v>
      </c>
      <c r="AH691" s="422">
        <v>1015178.71566</v>
      </c>
      <c r="AI691" s="422">
        <v>2647269.6656599999</v>
      </c>
      <c r="AJ691" s="422">
        <v>413189.11</v>
      </c>
      <c r="AK691" s="422">
        <v>2234080.5556600001</v>
      </c>
      <c r="AL691" s="422">
        <v>2605950.74566</v>
      </c>
      <c r="AM691" s="422">
        <v>52117.42</v>
      </c>
      <c r="AN691" s="422">
        <v>52117.42</v>
      </c>
      <c r="AO691" s="422">
        <v>54202.12</v>
      </c>
      <c r="AP691" s="422">
        <v>54202.12</v>
      </c>
      <c r="AQ691" s="422">
        <v>0</v>
      </c>
      <c r="AR691" s="422">
        <v>0</v>
      </c>
      <c r="AS691" s="422">
        <v>0</v>
      </c>
      <c r="AT691" s="422">
        <v>0</v>
      </c>
      <c r="AU691" s="422">
        <v>0</v>
      </c>
      <c r="AV691" s="422">
        <v>189012.52</v>
      </c>
      <c r="AW691" s="422">
        <v>78869.66</v>
      </c>
      <c r="AX691" s="422">
        <v>29681.15</v>
      </c>
      <c r="AY691" s="422">
        <v>510202.41</v>
      </c>
      <c r="AZ691" s="422">
        <v>5319665.2699999996</v>
      </c>
      <c r="BA691" s="422">
        <v>155495.25</v>
      </c>
      <c r="BB691" s="422">
        <v>0</v>
      </c>
      <c r="BC691" s="422">
        <v>132840.98000000001</v>
      </c>
    </row>
    <row r="692" spans="1:55">
      <c r="A692" s="425" t="s">
        <v>2352</v>
      </c>
      <c r="B692" s="425" t="s">
        <v>6699</v>
      </c>
      <c r="C692">
        <v>2221.62</v>
      </c>
      <c r="D692" s="422">
        <v>31718355.190000001</v>
      </c>
      <c r="E692" s="422">
        <v>25096824.719999999</v>
      </c>
      <c r="F692" s="423">
        <v>0.79123979064060701</v>
      </c>
      <c r="G692">
        <v>2</v>
      </c>
      <c r="H692" s="422">
        <v>126641.32</v>
      </c>
      <c r="I692" s="422">
        <v>8846703.2200000007</v>
      </c>
      <c r="J692" s="422">
        <v>8973344.5399999991</v>
      </c>
      <c r="K692" s="424">
        <v>0.9</v>
      </c>
      <c r="L692" s="422">
        <v>7081186.46</v>
      </c>
      <c r="M692" s="422">
        <v>1762959.86</v>
      </c>
      <c r="N692" s="422">
        <v>771570.87</v>
      </c>
      <c r="O692" s="422">
        <v>308714.88</v>
      </c>
      <c r="P692" s="422">
        <v>239261.58</v>
      </c>
      <c r="Q692" s="422">
        <v>537890.14</v>
      </c>
      <c r="R692" s="422">
        <v>170251.57</v>
      </c>
      <c r="S692" s="422">
        <v>298660.86</v>
      </c>
      <c r="T692" s="422">
        <v>339183.93</v>
      </c>
      <c r="U692" s="422">
        <v>213991.95</v>
      </c>
      <c r="V692" s="422">
        <v>497262.52</v>
      </c>
      <c r="W692" s="422">
        <v>430536.96000000002</v>
      </c>
      <c r="X692" s="422">
        <v>358378.2</v>
      </c>
      <c r="Y692" s="422">
        <v>13009849.779999999</v>
      </c>
      <c r="Z692" s="422">
        <v>197830.8</v>
      </c>
      <c r="AA692" s="422">
        <v>277702.5</v>
      </c>
      <c r="AB692" s="422">
        <v>757572.42</v>
      </c>
      <c r="AC692" s="422">
        <v>75535.08</v>
      </c>
      <c r="AD692" s="422">
        <v>1268545.02</v>
      </c>
      <c r="AE692" s="422">
        <v>1062922.46</v>
      </c>
      <c r="AF692" s="422">
        <v>3516824.46</v>
      </c>
      <c r="AG692" s="422">
        <v>2381576.64</v>
      </c>
      <c r="AH692" s="422">
        <v>6081573.2709600003</v>
      </c>
      <c r="AI692" s="422">
        <v>15620082.65096</v>
      </c>
      <c r="AJ692" s="422">
        <v>2385708.85</v>
      </c>
      <c r="AK692" s="422">
        <v>13234373.800960001</v>
      </c>
      <c r="AL692" s="422">
        <v>15381511.76096</v>
      </c>
      <c r="AM692" s="422">
        <v>383584.24</v>
      </c>
      <c r="AN692" s="422">
        <v>383584.24</v>
      </c>
      <c r="AO692" s="422">
        <v>399566.92</v>
      </c>
      <c r="AP692" s="422">
        <v>399566.92</v>
      </c>
      <c r="AQ692" s="422">
        <v>6948.99</v>
      </c>
      <c r="AR692" s="422">
        <v>6948.99</v>
      </c>
      <c r="AS692" s="422">
        <v>6948.99</v>
      </c>
      <c r="AT692" s="422">
        <v>6948.99</v>
      </c>
      <c r="AU692" s="422">
        <v>8338.7800000000007</v>
      </c>
      <c r="AV692" s="422">
        <v>1094465.92</v>
      </c>
      <c r="AW692" s="422">
        <v>456690.15</v>
      </c>
      <c r="AX692" s="422">
        <v>173400.42</v>
      </c>
      <c r="AY692" s="422">
        <v>3326993.55</v>
      </c>
      <c r="AZ692" s="422">
        <v>31718355.190000001</v>
      </c>
      <c r="BA692" s="422">
        <v>1386257.17</v>
      </c>
      <c r="BB692" s="422">
        <v>1668.09</v>
      </c>
      <c r="BC692" s="422">
        <v>838720.62</v>
      </c>
    </row>
    <row r="693" spans="1:55">
      <c r="A693" s="425" t="s">
        <v>1691</v>
      </c>
      <c r="B693" s="425" t="s">
        <v>6700</v>
      </c>
      <c r="C693">
        <v>1215.3599999999999</v>
      </c>
      <c r="D693" s="422">
        <v>17510865.300000001</v>
      </c>
      <c r="E693" s="422">
        <v>13456677.52</v>
      </c>
      <c r="F693" s="423">
        <v>0.76847587423335395</v>
      </c>
      <c r="G693">
        <v>2</v>
      </c>
      <c r="H693" s="422">
        <v>101795.31</v>
      </c>
      <c r="I693" s="422">
        <v>6184539.96</v>
      </c>
      <c r="J693" s="422">
        <v>6286335.2699999996</v>
      </c>
      <c r="K693" s="424">
        <v>0.9</v>
      </c>
      <c r="L693" s="422">
        <v>3942488.19</v>
      </c>
      <c r="M693" s="422">
        <v>947827.33</v>
      </c>
      <c r="N693" s="422">
        <v>417779.35</v>
      </c>
      <c r="O693" s="422">
        <v>169488.12</v>
      </c>
      <c r="P693" s="422">
        <v>134458.38</v>
      </c>
      <c r="Q693" s="422">
        <v>281158.7</v>
      </c>
      <c r="R693" s="422">
        <v>92653.92</v>
      </c>
      <c r="S693" s="422">
        <v>162088.75</v>
      </c>
      <c r="T693" s="422">
        <v>187762.53</v>
      </c>
      <c r="U693" s="422">
        <v>116854.68</v>
      </c>
      <c r="V693" s="422">
        <v>275270.32</v>
      </c>
      <c r="W693" s="422">
        <v>238332.96</v>
      </c>
      <c r="X693" s="422">
        <v>194498.46</v>
      </c>
      <c r="Y693" s="422">
        <v>7160661.6900000004</v>
      </c>
      <c r="Z693" s="422">
        <v>108475.2</v>
      </c>
      <c r="AA693" s="422">
        <v>151920</v>
      </c>
      <c r="AB693" s="422">
        <v>414437.76</v>
      </c>
      <c r="AC693" s="422">
        <v>41322.239999999998</v>
      </c>
      <c r="AD693" s="422">
        <v>693970.56</v>
      </c>
      <c r="AE693" s="422">
        <v>520289.22</v>
      </c>
      <c r="AF693" s="422">
        <v>1923914.88</v>
      </c>
      <c r="AG693" s="422">
        <v>1302865.9199999999</v>
      </c>
      <c r="AH693" s="422">
        <v>3381084.4078799998</v>
      </c>
      <c r="AI693" s="422">
        <v>8538280.1878800001</v>
      </c>
      <c r="AJ693" s="422">
        <v>1305126.48</v>
      </c>
      <c r="AK693" s="422">
        <v>7233153.7078799997</v>
      </c>
      <c r="AL693" s="422">
        <v>8407767.5378799997</v>
      </c>
      <c r="AM693" s="422">
        <v>241129.95</v>
      </c>
      <c r="AN693" s="422">
        <v>241129.95</v>
      </c>
      <c r="AO693" s="422">
        <v>251553.43</v>
      </c>
      <c r="AP693" s="422">
        <v>251553.43</v>
      </c>
      <c r="AQ693" s="422">
        <v>2779.59</v>
      </c>
      <c r="AR693" s="422">
        <v>2779.59</v>
      </c>
      <c r="AS693" s="422">
        <v>2779.59</v>
      </c>
      <c r="AT693" s="422">
        <v>2779.59</v>
      </c>
      <c r="AU693" s="422">
        <v>3474.49</v>
      </c>
      <c r="AV693" s="422">
        <v>598308.03</v>
      </c>
      <c r="AW693" s="422">
        <v>249657.28</v>
      </c>
      <c r="AX693" s="422">
        <v>94511.039999999994</v>
      </c>
      <c r="AY693" s="422">
        <v>1942435.96</v>
      </c>
      <c r="AZ693" s="422">
        <v>17510865.300000001</v>
      </c>
      <c r="BA693" s="422">
        <v>788498.69</v>
      </c>
      <c r="BB693" s="422">
        <v>1450.23</v>
      </c>
      <c r="BC693" s="422">
        <v>344527.03</v>
      </c>
    </row>
    <row r="694" spans="1:55">
      <c r="A694" s="425" t="s">
        <v>2774</v>
      </c>
      <c r="B694" s="425" t="s">
        <v>6701</v>
      </c>
      <c r="C694">
        <v>287.87</v>
      </c>
      <c r="D694" s="422">
        <v>4161943.57</v>
      </c>
      <c r="E694" s="422">
        <v>3293105.01</v>
      </c>
      <c r="F694" s="423">
        <v>0.79124210951279195</v>
      </c>
      <c r="G694">
        <v>2</v>
      </c>
      <c r="H694" s="422">
        <v>23953.99</v>
      </c>
      <c r="I694" s="422">
        <v>1943703.76</v>
      </c>
      <c r="J694" s="422">
        <v>1967657.75</v>
      </c>
      <c r="K694" s="424">
        <v>0.9</v>
      </c>
      <c r="L694" s="422">
        <v>936368.09</v>
      </c>
      <c r="M694" s="422">
        <v>224996.22</v>
      </c>
      <c r="N694" s="422">
        <v>97901.33</v>
      </c>
      <c r="O694" s="422">
        <v>39659.339999999997</v>
      </c>
      <c r="P694" s="422">
        <v>32053.38</v>
      </c>
      <c r="Q694" s="422">
        <v>66327.28</v>
      </c>
      <c r="R694" s="422">
        <v>21426.21</v>
      </c>
      <c r="S694" s="422">
        <v>37985.019999999997</v>
      </c>
      <c r="T694" s="422">
        <v>43912.2</v>
      </c>
      <c r="U694" s="422">
        <v>27256.42</v>
      </c>
      <c r="V694" s="422">
        <v>64377.73</v>
      </c>
      <c r="W694" s="422">
        <v>55739.16</v>
      </c>
      <c r="X694" s="422">
        <v>45580.14</v>
      </c>
      <c r="Y694" s="422">
        <v>1693582.52</v>
      </c>
      <c r="Z694" s="422">
        <v>25750.799999999999</v>
      </c>
      <c r="AA694" s="422">
        <v>35983.75</v>
      </c>
      <c r="AB694" s="422">
        <v>98163.67</v>
      </c>
      <c r="AC694" s="422">
        <v>9787.58</v>
      </c>
      <c r="AD694" s="422">
        <v>164373.76999999999</v>
      </c>
      <c r="AE694" s="422">
        <v>123742.96</v>
      </c>
      <c r="AF694" s="422">
        <v>455698.21</v>
      </c>
      <c r="AG694" s="422">
        <v>308596.64</v>
      </c>
      <c r="AH694" s="422">
        <v>804231.22146000003</v>
      </c>
      <c r="AI694" s="422">
        <v>2026328.60146</v>
      </c>
      <c r="AJ694" s="422">
        <v>309132.07</v>
      </c>
      <c r="AK694" s="422">
        <v>1717196.53146</v>
      </c>
      <c r="AL694" s="422">
        <v>1995415.3914600001</v>
      </c>
      <c r="AM694" s="422">
        <v>61151.11</v>
      </c>
      <c r="AN694" s="422">
        <v>61151.11</v>
      </c>
      <c r="AO694" s="422">
        <v>63930.7</v>
      </c>
      <c r="AP694" s="422">
        <v>63930.7</v>
      </c>
      <c r="AQ694" s="422">
        <v>0</v>
      </c>
      <c r="AR694" s="422">
        <v>0</v>
      </c>
      <c r="AS694" s="422">
        <v>0</v>
      </c>
      <c r="AT694" s="422">
        <v>0</v>
      </c>
      <c r="AU694" s="422">
        <v>0</v>
      </c>
      <c r="AV694" s="422">
        <v>141759.39000000001</v>
      </c>
      <c r="AW694" s="422">
        <v>59152.24</v>
      </c>
      <c r="AX694" s="422">
        <v>21870.32</v>
      </c>
      <c r="AY694" s="422">
        <v>472945.57</v>
      </c>
      <c r="AZ694" s="422">
        <v>4161943.57</v>
      </c>
      <c r="BA694" s="422">
        <v>239091.5</v>
      </c>
      <c r="BB694" s="422">
        <v>0</v>
      </c>
      <c r="BC694" s="422">
        <v>160655.49</v>
      </c>
    </row>
    <row r="695" spans="1:55">
      <c r="A695" s="425" t="s">
        <v>2672</v>
      </c>
      <c r="B695" s="425" t="s">
        <v>6702</v>
      </c>
      <c r="C695">
        <v>450.25</v>
      </c>
      <c r="D695" s="422">
        <v>6462082.0199999996</v>
      </c>
      <c r="E695" s="422">
        <v>4657937.4800000004</v>
      </c>
      <c r="F695" s="423">
        <v>0.72081064053099098</v>
      </c>
      <c r="G695">
        <v>1</v>
      </c>
      <c r="H695" s="422">
        <v>128699.91</v>
      </c>
      <c r="I695" s="422">
        <v>2831033.87</v>
      </c>
      <c r="J695" s="422">
        <v>2959733.78</v>
      </c>
      <c r="K695" s="424">
        <v>0.9</v>
      </c>
      <c r="L695" s="422">
        <v>1447513.56</v>
      </c>
      <c r="M695" s="422">
        <v>354271.7</v>
      </c>
      <c r="N695" s="422">
        <v>155138.41</v>
      </c>
      <c r="O695" s="422">
        <v>62435.99</v>
      </c>
      <c r="P695" s="422">
        <v>49221.5</v>
      </c>
      <c r="Q695" s="422">
        <v>106016.23</v>
      </c>
      <c r="R695" s="422">
        <v>34166.129999999997</v>
      </c>
      <c r="S695" s="422">
        <v>60022.13</v>
      </c>
      <c r="T695" s="422">
        <v>68896.73</v>
      </c>
      <c r="U695" s="422">
        <v>42914.37</v>
      </c>
      <c r="V695" s="422">
        <v>101006.45</v>
      </c>
      <c r="W695" s="422">
        <v>87452.82</v>
      </c>
      <c r="X695" s="422">
        <v>72023.58</v>
      </c>
      <c r="Y695" s="422">
        <v>2641079.6</v>
      </c>
      <c r="Z695" s="422">
        <v>40050</v>
      </c>
      <c r="AA695" s="422">
        <v>56281.25</v>
      </c>
      <c r="AB695" s="422">
        <v>153535.25</v>
      </c>
      <c r="AC695" s="422">
        <v>15308.5</v>
      </c>
      <c r="AD695" s="422">
        <v>257092.75</v>
      </c>
      <c r="AE695" s="422">
        <v>203450</v>
      </c>
      <c r="AF695" s="422">
        <v>712745.75</v>
      </c>
      <c r="AG695" s="422">
        <v>482668</v>
      </c>
      <c r="AH695" s="422">
        <v>1243808.6205</v>
      </c>
      <c r="AI695" s="422">
        <v>3164940.1205000002</v>
      </c>
      <c r="AJ695" s="422">
        <v>483505.46</v>
      </c>
      <c r="AK695" s="422">
        <v>2681434.6605000002</v>
      </c>
      <c r="AL695" s="422">
        <v>3116589.5704999999</v>
      </c>
      <c r="AM695" s="422">
        <v>86862.37</v>
      </c>
      <c r="AN695" s="422">
        <v>86862.37</v>
      </c>
      <c r="AO695" s="422">
        <v>90336.87</v>
      </c>
      <c r="AP695" s="422">
        <v>90336.87</v>
      </c>
      <c r="AQ695" s="422">
        <v>0</v>
      </c>
      <c r="AR695" s="422">
        <v>0</v>
      </c>
      <c r="AS695" s="422">
        <v>0</v>
      </c>
      <c r="AT695" s="422">
        <v>0</v>
      </c>
      <c r="AU695" s="422">
        <v>694.89</v>
      </c>
      <c r="AV695" s="422">
        <v>221672.78</v>
      </c>
      <c r="AW695" s="422">
        <v>92497.87</v>
      </c>
      <c r="AX695" s="422">
        <v>35148.730000000003</v>
      </c>
      <c r="AY695" s="422">
        <v>704412.75</v>
      </c>
      <c r="AZ695" s="422">
        <v>6462082.0199999996</v>
      </c>
      <c r="BA695" s="422">
        <v>325139.96999999997</v>
      </c>
      <c r="BB695" s="422">
        <v>12.86</v>
      </c>
      <c r="BC695" s="422">
        <v>174549.35</v>
      </c>
    </row>
    <row r="696" spans="1:55">
      <c r="A696" s="425" t="s">
        <v>3235</v>
      </c>
      <c r="B696" s="425" t="s">
        <v>6703</v>
      </c>
      <c r="C696">
        <v>1111.96</v>
      </c>
      <c r="D696" s="422">
        <v>15730334.82</v>
      </c>
      <c r="E696" s="422">
        <v>12167610.779999999</v>
      </c>
      <c r="F696" s="423">
        <v>0.77351251065106097</v>
      </c>
      <c r="G696">
        <v>2</v>
      </c>
      <c r="H696" s="422">
        <v>100332.93</v>
      </c>
      <c r="I696" s="422">
        <v>7223393.9100000001</v>
      </c>
      <c r="J696" s="422">
        <v>7323726.8399999999</v>
      </c>
      <c r="K696" s="424">
        <v>0.9</v>
      </c>
      <c r="L696" s="422">
        <v>3524366.65</v>
      </c>
      <c r="M696" s="422">
        <v>875896.01</v>
      </c>
      <c r="N696" s="422">
        <v>385958.56</v>
      </c>
      <c r="O696" s="422">
        <v>154305.37</v>
      </c>
      <c r="P696" s="422">
        <v>118265.18</v>
      </c>
      <c r="Q696" s="422">
        <v>265936.87</v>
      </c>
      <c r="R696" s="422">
        <v>85125.78</v>
      </c>
      <c r="S696" s="422">
        <v>149330.43</v>
      </c>
      <c r="T696" s="422">
        <v>169591.96</v>
      </c>
      <c r="U696" s="422">
        <v>106995.97</v>
      </c>
      <c r="V696" s="422">
        <v>248631.26</v>
      </c>
      <c r="W696" s="422">
        <v>215268.48000000001</v>
      </c>
      <c r="X696" s="422">
        <v>179189.1</v>
      </c>
      <c r="Y696" s="422">
        <v>6478861.6200000001</v>
      </c>
      <c r="Z696" s="422">
        <v>99207</v>
      </c>
      <c r="AA696" s="422">
        <v>138995</v>
      </c>
      <c r="AB696" s="422">
        <v>379178.36</v>
      </c>
      <c r="AC696" s="422">
        <v>37806.639999999999</v>
      </c>
      <c r="AD696" s="422">
        <v>634929.16</v>
      </c>
      <c r="AE696" s="422">
        <v>527793.5</v>
      </c>
      <c r="AF696" s="422">
        <v>1760232.68</v>
      </c>
      <c r="AG696" s="422">
        <v>1192021.1200000001</v>
      </c>
      <c r="AH696" s="422">
        <v>3008998.8856799998</v>
      </c>
      <c r="AI696" s="422">
        <v>7779162.3456800003</v>
      </c>
      <c r="AJ696" s="422">
        <v>1194089.3600000001</v>
      </c>
      <c r="AK696" s="422">
        <v>6585072.9856799999</v>
      </c>
      <c r="AL696" s="422">
        <v>7659753.4056799999</v>
      </c>
      <c r="AM696" s="422">
        <v>176504.34</v>
      </c>
      <c r="AN696" s="422">
        <v>176504.34</v>
      </c>
      <c r="AO696" s="422">
        <v>184148.23</v>
      </c>
      <c r="AP696" s="422">
        <v>184148.23</v>
      </c>
      <c r="AQ696" s="422">
        <v>1389.79</v>
      </c>
      <c r="AR696" s="422">
        <v>1389.79</v>
      </c>
      <c r="AS696" s="422">
        <v>1389.79</v>
      </c>
      <c r="AT696" s="422">
        <v>1389.79</v>
      </c>
      <c r="AU696" s="422">
        <v>2084.69</v>
      </c>
      <c r="AV696" s="422">
        <v>547580.41</v>
      </c>
      <c r="AW696" s="422">
        <v>228490.05</v>
      </c>
      <c r="AX696" s="422">
        <v>86700.21</v>
      </c>
      <c r="AY696" s="422">
        <v>1591719.66</v>
      </c>
      <c r="AZ696" s="422">
        <v>15730334.82</v>
      </c>
      <c r="BA696" s="422">
        <v>711671.29</v>
      </c>
      <c r="BB696" s="422">
        <v>618.38</v>
      </c>
      <c r="BC696" s="422">
        <v>473025.88</v>
      </c>
    </row>
    <row r="697" spans="1:55">
      <c r="A697" s="425" t="s">
        <v>2166</v>
      </c>
      <c r="B697" s="425" t="s">
        <v>6704</v>
      </c>
      <c r="C697">
        <v>1032.21</v>
      </c>
      <c r="D697" s="422">
        <v>15236357.85</v>
      </c>
      <c r="E697" s="422">
        <v>11782360.640000001</v>
      </c>
      <c r="F697" s="423">
        <v>0.77330558628222301</v>
      </c>
      <c r="G697">
        <v>2</v>
      </c>
      <c r="H697" s="422">
        <v>121147.36</v>
      </c>
      <c r="I697" s="422">
        <v>9847162</v>
      </c>
      <c r="J697" s="422">
        <v>9968309.3599999994</v>
      </c>
      <c r="K697" s="424">
        <v>0.9</v>
      </c>
      <c r="L697" s="422">
        <v>3402515.42</v>
      </c>
      <c r="M697" s="422">
        <v>823869.3</v>
      </c>
      <c r="N697" s="422">
        <v>354997.09</v>
      </c>
      <c r="O697" s="422">
        <v>143730.63</v>
      </c>
      <c r="P697" s="422">
        <v>118015.17</v>
      </c>
      <c r="Q697" s="422">
        <v>242374.5</v>
      </c>
      <c r="R697" s="422">
        <v>78755.83</v>
      </c>
      <c r="S697" s="422">
        <v>137441.98000000001</v>
      </c>
      <c r="T697" s="422">
        <v>158992.47</v>
      </c>
      <c r="U697" s="422">
        <v>99167</v>
      </c>
      <c r="V697" s="422">
        <v>233091.81</v>
      </c>
      <c r="W697" s="422">
        <v>201814.2</v>
      </c>
      <c r="X697" s="422">
        <v>164923.56</v>
      </c>
      <c r="Y697" s="422">
        <v>6159688.96</v>
      </c>
      <c r="Z697" s="422">
        <v>92007</v>
      </c>
      <c r="AA697" s="422">
        <v>129026.25</v>
      </c>
      <c r="AB697" s="422">
        <v>351983.61</v>
      </c>
      <c r="AC697" s="422">
        <v>35095.14</v>
      </c>
      <c r="AD697" s="422">
        <v>589391.91</v>
      </c>
      <c r="AE697" s="422">
        <v>453114.04</v>
      </c>
      <c r="AF697" s="422">
        <v>1633988.43</v>
      </c>
      <c r="AG697" s="422">
        <v>1106529.1200000001</v>
      </c>
      <c r="AH697" s="422">
        <v>2958914.0521800001</v>
      </c>
      <c r="AI697" s="422">
        <v>7350049.5521799996</v>
      </c>
      <c r="AJ697" s="422">
        <v>1108449.03</v>
      </c>
      <c r="AK697" s="422">
        <v>6241600.5221800003</v>
      </c>
      <c r="AL697" s="422">
        <v>7239204.6421800004</v>
      </c>
      <c r="AM697" s="422">
        <v>253638.13</v>
      </c>
      <c r="AN697" s="422">
        <v>253638.13</v>
      </c>
      <c r="AO697" s="422">
        <v>264061.62</v>
      </c>
      <c r="AP697" s="422">
        <v>264061.62</v>
      </c>
      <c r="AQ697" s="422">
        <v>0</v>
      </c>
      <c r="AR697" s="422">
        <v>0</v>
      </c>
      <c r="AS697" s="422">
        <v>0</v>
      </c>
      <c r="AT697" s="422">
        <v>0</v>
      </c>
      <c r="AU697" s="422">
        <v>694.89</v>
      </c>
      <c r="AV697" s="422">
        <v>508666.06</v>
      </c>
      <c r="AW697" s="422">
        <v>212252.18</v>
      </c>
      <c r="AX697" s="422">
        <v>80451.539999999994</v>
      </c>
      <c r="AY697" s="422">
        <v>1837464.17</v>
      </c>
      <c r="AZ697" s="422">
        <v>15236357.85</v>
      </c>
      <c r="BA697" s="422">
        <v>1499655.27</v>
      </c>
      <c r="BB697" s="422">
        <v>198.97</v>
      </c>
      <c r="BC697" s="422">
        <v>479976.41</v>
      </c>
    </row>
    <row r="698" spans="1:55">
      <c r="A698" s="425" t="s">
        <v>1635</v>
      </c>
      <c r="B698" s="425" t="s">
        <v>6705</v>
      </c>
      <c r="C698">
        <v>523.5</v>
      </c>
      <c r="D698" s="422">
        <v>7479943.3600000003</v>
      </c>
      <c r="E698" s="422">
        <v>5708504.3200000003</v>
      </c>
      <c r="F698" s="423">
        <v>0.76317480564451801</v>
      </c>
      <c r="G698">
        <v>2</v>
      </c>
      <c r="H698" s="422">
        <v>54564.19</v>
      </c>
      <c r="I698" s="422">
        <v>3679466.3</v>
      </c>
      <c r="J698" s="422">
        <v>3734030.49</v>
      </c>
      <c r="K698" s="424">
        <v>0.9</v>
      </c>
      <c r="L698" s="422">
        <v>1685050.59</v>
      </c>
      <c r="M698" s="422">
        <v>407981.48</v>
      </c>
      <c r="N698" s="422">
        <v>179578.62</v>
      </c>
      <c r="O698" s="422">
        <v>72523.960000000006</v>
      </c>
      <c r="P698" s="422">
        <v>57078.879999999997</v>
      </c>
      <c r="Q698" s="422">
        <v>121995.84</v>
      </c>
      <c r="R698" s="422">
        <v>39377.910000000003</v>
      </c>
      <c r="S698" s="422">
        <v>69590.880000000005</v>
      </c>
      <c r="T698" s="422">
        <v>80253.34</v>
      </c>
      <c r="U698" s="422">
        <v>50163.42</v>
      </c>
      <c r="V698" s="422">
        <v>117655.86</v>
      </c>
      <c r="W698" s="422">
        <v>101868.12</v>
      </c>
      <c r="X698" s="422">
        <v>83505.600000000006</v>
      </c>
      <c r="Y698" s="422">
        <v>3066624.5</v>
      </c>
      <c r="Z698" s="422">
        <v>46665</v>
      </c>
      <c r="AA698" s="422">
        <v>65437.5</v>
      </c>
      <c r="AB698" s="422">
        <v>178513.5</v>
      </c>
      <c r="AC698" s="422">
        <v>17799</v>
      </c>
      <c r="AD698" s="422">
        <v>298918.5</v>
      </c>
      <c r="AE698" s="422">
        <v>229168.5</v>
      </c>
      <c r="AF698" s="422">
        <v>828700.5</v>
      </c>
      <c r="AG698" s="422">
        <v>561192</v>
      </c>
      <c r="AH698" s="422">
        <v>1439658.9240000001</v>
      </c>
      <c r="AI698" s="422">
        <v>3666053.4240000001</v>
      </c>
      <c r="AJ698" s="422">
        <v>562165.71</v>
      </c>
      <c r="AK698" s="422">
        <v>3103887.7140000002</v>
      </c>
      <c r="AL698" s="422">
        <v>3609836.844</v>
      </c>
      <c r="AM698" s="422">
        <v>97285.86</v>
      </c>
      <c r="AN698" s="422">
        <v>97285.86</v>
      </c>
      <c r="AO698" s="422">
        <v>101455.25</v>
      </c>
      <c r="AP698" s="422">
        <v>101455.25</v>
      </c>
      <c r="AQ698" s="422">
        <v>0</v>
      </c>
      <c r="AR698" s="422">
        <v>0</v>
      </c>
      <c r="AS698" s="422">
        <v>0</v>
      </c>
      <c r="AT698" s="422">
        <v>0</v>
      </c>
      <c r="AU698" s="422">
        <v>0</v>
      </c>
      <c r="AV698" s="422">
        <v>257807.52</v>
      </c>
      <c r="AW698" s="422">
        <v>107575.9</v>
      </c>
      <c r="AX698" s="422">
        <v>40616.31</v>
      </c>
      <c r="AY698" s="422">
        <v>803481.95</v>
      </c>
      <c r="AZ698" s="422">
        <v>7479943.3600000003</v>
      </c>
      <c r="BA698" s="422">
        <v>425510.08</v>
      </c>
      <c r="BB698" s="422">
        <v>0</v>
      </c>
      <c r="BC698" s="422">
        <v>193460.59</v>
      </c>
    </row>
    <row r="699" spans="1:55">
      <c r="A699" s="425" t="s">
        <v>3189</v>
      </c>
      <c r="B699" s="425" t="s">
        <v>6706</v>
      </c>
      <c r="C699">
        <v>1107.2</v>
      </c>
      <c r="D699" s="422">
        <v>15483498.42</v>
      </c>
      <c r="E699" s="422">
        <v>13084889.08</v>
      </c>
      <c r="F699" s="423">
        <v>0.84508608617147396</v>
      </c>
      <c r="G699">
        <v>2</v>
      </c>
      <c r="H699" s="422">
        <v>36892.32</v>
      </c>
      <c r="I699" s="422">
        <v>6868415.3499999996</v>
      </c>
      <c r="J699" s="422">
        <v>6905307.6699999999</v>
      </c>
      <c r="K699" s="424">
        <v>0.9</v>
      </c>
      <c r="L699" s="422">
        <v>3492978.55</v>
      </c>
      <c r="M699" s="422">
        <v>857620.36</v>
      </c>
      <c r="N699" s="422">
        <v>382628.93</v>
      </c>
      <c r="O699" s="422">
        <v>153888.85</v>
      </c>
      <c r="P699" s="422">
        <v>116183.67</v>
      </c>
      <c r="Q699" s="422">
        <v>264223.53000000003</v>
      </c>
      <c r="R699" s="422">
        <v>85125.78</v>
      </c>
      <c r="S699" s="422">
        <v>147880.62</v>
      </c>
      <c r="T699" s="422">
        <v>169591.96</v>
      </c>
      <c r="U699" s="422">
        <v>106706.01</v>
      </c>
      <c r="V699" s="422">
        <v>248631.26</v>
      </c>
      <c r="W699" s="422">
        <v>215268.48000000001</v>
      </c>
      <c r="X699" s="422">
        <v>177449.4</v>
      </c>
      <c r="Y699" s="422">
        <v>6418177.4000000004</v>
      </c>
      <c r="Z699" s="422">
        <v>99310.5</v>
      </c>
      <c r="AA699" s="422">
        <v>138400</v>
      </c>
      <c r="AB699" s="422">
        <v>377555.20000000001</v>
      </c>
      <c r="AC699" s="422">
        <v>37644.800000000003</v>
      </c>
      <c r="AD699" s="422">
        <v>632211.19999999995</v>
      </c>
      <c r="AE699" s="422">
        <v>509892.85</v>
      </c>
      <c r="AF699" s="422">
        <v>1752697.6</v>
      </c>
      <c r="AG699" s="422">
        <v>1186918.3999999999</v>
      </c>
      <c r="AH699" s="422">
        <v>2955415.4975999999</v>
      </c>
      <c r="AI699" s="422">
        <v>7690046.0476000002</v>
      </c>
      <c r="AJ699" s="422">
        <v>1188977.79</v>
      </c>
      <c r="AK699" s="422">
        <v>6501068.2576000001</v>
      </c>
      <c r="AL699" s="422">
        <v>7571148.2675999999</v>
      </c>
      <c r="AM699" s="422">
        <v>155657.37</v>
      </c>
      <c r="AN699" s="422">
        <v>155657.37</v>
      </c>
      <c r="AO699" s="422">
        <v>161911.46</v>
      </c>
      <c r="AP699" s="422">
        <v>161911.46</v>
      </c>
      <c r="AQ699" s="422">
        <v>0</v>
      </c>
      <c r="AR699" s="422">
        <v>0</v>
      </c>
      <c r="AS699" s="422">
        <v>0</v>
      </c>
      <c r="AT699" s="422">
        <v>0</v>
      </c>
      <c r="AU699" s="422">
        <v>0</v>
      </c>
      <c r="AV699" s="422">
        <v>545495.71</v>
      </c>
      <c r="AW699" s="422">
        <v>227620.17</v>
      </c>
      <c r="AX699" s="422">
        <v>85919.13</v>
      </c>
      <c r="AY699" s="422">
        <v>1494172.67</v>
      </c>
      <c r="AZ699" s="422">
        <v>15483498.42</v>
      </c>
      <c r="BA699" s="422">
        <v>519313.77</v>
      </c>
      <c r="BB699" s="422">
        <v>213.86</v>
      </c>
      <c r="BC699" s="422">
        <v>440464.06</v>
      </c>
    </row>
    <row r="700" spans="1:55">
      <c r="A700" s="425" t="s">
        <v>2750</v>
      </c>
      <c r="B700" s="425" t="s">
        <v>6707</v>
      </c>
      <c r="C700">
        <v>1045.02</v>
      </c>
      <c r="D700" s="422">
        <v>15261375.65</v>
      </c>
      <c r="E700" s="422">
        <v>12877207.18</v>
      </c>
      <c r="F700" s="423">
        <v>0.843777617124574</v>
      </c>
      <c r="G700">
        <v>2</v>
      </c>
      <c r="H700" s="422">
        <v>38711.32</v>
      </c>
      <c r="I700" s="422">
        <v>6498851.1100000003</v>
      </c>
      <c r="J700" s="422">
        <v>6537562.4299999997</v>
      </c>
      <c r="K700" s="424">
        <v>0.9</v>
      </c>
      <c r="L700" s="422">
        <v>3420667.9</v>
      </c>
      <c r="M700" s="422">
        <v>844581.73</v>
      </c>
      <c r="N700" s="422">
        <v>361794.35</v>
      </c>
      <c r="O700" s="422">
        <v>144459.54</v>
      </c>
      <c r="P700" s="422">
        <v>116979.33</v>
      </c>
      <c r="Q700" s="422">
        <v>248470.11</v>
      </c>
      <c r="R700" s="422">
        <v>79914</v>
      </c>
      <c r="S700" s="422">
        <v>140051.64000000001</v>
      </c>
      <c r="T700" s="422">
        <v>158992.47</v>
      </c>
      <c r="U700" s="422">
        <v>100326.85</v>
      </c>
      <c r="V700" s="422">
        <v>233091.81</v>
      </c>
      <c r="W700" s="422">
        <v>201814.2</v>
      </c>
      <c r="X700" s="422">
        <v>168055.02</v>
      </c>
      <c r="Y700" s="422">
        <v>6219198.9500000002</v>
      </c>
      <c r="Z700" s="422">
        <v>93272.4</v>
      </c>
      <c r="AA700" s="422">
        <v>130627.5</v>
      </c>
      <c r="AB700" s="422">
        <v>356351.82</v>
      </c>
      <c r="AC700" s="422">
        <v>35530.68</v>
      </c>
      <c r="AD700" s="422">
        <v>596706.42000000004</v>
      </c>
      <c r="AE700" s="422">
        <v>488564.28</v>
      </c>
      <c r="AF700" s="422">
        <v>1654266.66</v>
      </c>
      <c r="AG700" s="422">
        <v>1120261.44</v>
      </c>
      <c r="AH700" s="422">
        <v>2947755.0741599998</v>
      </c>
      <c r="AI700" s="422">
        <v>7423336.2741599996</v>
      </c>
      <c r="AJ700" s="422">
        <v>1122205.17</v>
      </c>
      <c r="AK700" s="422">
        <v>6301131.1041599996</v>
      </c>
      <c r="AL700" s="422">
        <v>7311115.75416</v>
      </c>
      <c r="AM700" s="422">
        <v>225147.27</v>
      </c>
      <c r="AN700" s="422">
        <v>225147.27</v>
      </c>
      <c r="AO700" s="422">
        <v>234875.86</v>
      </c>
      <c r="AP700" s="422">
        <v>234875.86</v>
      </c>
      <c r="AQ700" s="422">
        <v>0</v>
      </c>
      <c r="AR700" s="422">
        <v>0</v>
      </c>
      <c r="AS700" s="422">
        <v>0</v>
      </c>
      <c r="AT700" s="422">
        <v>0</v>
      </c>
      <c r="AU700" s="422">
        <v>0</v>
      </c>
      <c r="AV700" s="422">
        <v>514920.15</v>
      </c>
      <c r="AW700" s="422">
        <v>214861.84</v>
      </c>
      <c r="AX700" s="422">
        <v>81232.63</v>
      </c>
      <c r="AY700" s="422">
        <v>1731060.88</v>
      </c>
      <c r="AZ700" s="422">
        <v>15261375.65</v>
      </c>
      <c r="BA700" s="422">
        <v>937839.28</v>
      </c>
      <c r="BB700" s="422">
        <v>0</v>
      </c>
      <c r="BC700" s="422">
        <v>288148.5</v>
      </c>
    </row>
    <row r="701" spans="1:55">
      <c r="A701" s="425"/>
      <c r="B701" s="425" t="s">
        <v>6708</v>
      </c>
      <c r="C701">
        <v>52.65</v>
      </c>
      <c r="D701" s="422">
        <v>796669.04</v>
      </c>
      <c r="E701" s="422">
        <v>643664.09</v>
      </c>
      <c r="F701" s="423">
        <v>0.80794414955550398</v>
      </c>
      <c r="G701">
        <v>2</v>
      </c>
      <c r="H701" s="422">
        <v>4729.79</v>
      </c>
      <c r="I701" s="422">
        <v>563997.18999999994</v>
      </c>
      <c r="J701" s="422">
        <v>568726.98</v>
      </c>
      <c r="K701" s="424">
        <v>0.92708999999999997</v>
      </c>
      <c r="L701" s="422">
        <v>173570.19</v>
      </c>
      <c r="M701" s="422">
        <v>53148.03</v>
      </c>
      <c r="N701" s="422">
        <v>19107.09</v>
      </c>
      <c r="O701" s="422">
        <v>6071.36</v>
      </c>
      <c r="P701" s="422">
        <v>5803.34</v>
      </c>
      <c r="Q701" s="422">
        <v>16192.7</v>
      </c>
      <c r="R701" s="422">
        <v>3579.1</v>
      </c>
      <c r="S701" s="422">
        <v>7467.24</v>
      </c>
      <c r="T701" s="422">
        <v>6239.16</v>
      </c>
      <c r="U701" s="422">
        <v>4779.03</v>
      </c>
      <c r="V701" s="422">
        <v>9146.9599999999991</v>
      </c>
      <c r="W701" s="422">
        <v>7919.57</v>
      </c>
      <c r="X701" s="422">
        <v>8960.32</v>
      </c>
      <c r="Y701" s="422">
        <v>321984.09000000003</v>
      </c>
      <c r="Z701" s="422">
        <v>4738.5</v>
      </c>
      <c r="AA701" s="422">
        <v>6581.25</v>
      </c>
      <c r="AB701" s="422">
        <v>17953.650000000001</v>
      </c>
      <c r="AC701" s="422">
        <v>1790.1</v>
      </c>
      <c r="AD701" s="422">
        <v>30063.15</v>
      </c>
      <c r="AE701" s="422">
        <v>43921.81</v>
      </c>
      <c r="AF701" s="422">
        <v>83344.95</v>
      </c>
      <c r="AG701" s="422">
        <v>56440.800000000003</v>
      </c>
      <c r="AH701" s="422">
        <v>147316.87770000001</v>
      </c>
      <c r="AI701" s="422">
        <v>392151.08769999997</v>
      </c>
      <c r="AJ701" s="422">
        <v>56538.720000000001</v>
      </c>
      <c r="AK701" s="422">
        <v>335612.3677</v>
      </c>
      <c r="AL701" s="422">
        <v>388028.84769999998</v>
      </c>
      <c r="AM701" s="422">
        <v>10021.41</v>
      </c>
      <c r="AN701" s="422">
        <v>10021.41</v>
      </c>
      <c r="AO701" s="422">
        <v>10737.23</v>
      </c>
      <c r="AP701" s="422">
        <v>10737.23</v>
      </c>
      <c r="AQ701" s="422">
        <v>715.81</v>
      </c>
      <c r="AR701" s="422">
        <v>715.81</v>
      </c>
      <c r="AS701" s="422">
        <v>715.81</v>
      </c>
      <c r="AT701" s="422">
        <v>715.81</v>
      </c>
      <c r="AU701" s="422">
        <v>715.81</v>
      </c>
      <c r="AV701" s="422">
        <v>26485.17</v>
      </c>
      <c r="AW701" s="422">
        <v>11051.52</v>
      </c>
      <c r="AX701" s="422">
        <v>4022.96</v>
      </c>
      <c r="AY701" s="422">
        <v>86655.98</v>
      </c>
      <c r="AZ701" s="422">
        <v>796669.04</v>
      </c>
      <c r="BA701" s="422">
        <v>24336.49</v>
      </c>
      <c r="BB701" s="422">
        <v>803.13</v>
      </c>
      <c r="BC701" s="422">
        <v>14438.8</v>
      </c>
    </row>
    <row r="702" spans="1:55">
      <c r="A702" s="425" t="s">
        <v>3083</v>
      </c>
      <c r="B702" s="425" t="s">
        <v>6709</v>
      </c>
      <c r="C702">
        <v>1600.75</v>
      </c>
      <c r="D702" s="422">
        <v>23197096.399999999</v>
      </c>
      <c r="E702" s="422">
        <v>25122395.809999999</v>
      </c>
      <c r="F702" s="423">
        <v>1.0829974310922801</v>
      </c>
      <c r="G702">
        <v>4</v>
      </c>
      <c r="H702" s="422">
        <v>1554.29</v>
      </c>
      <c r="I702" s="422">
        <v>2089124.43</v>
      </c>
      <c r="J702" s="422">
        <v>2090678.72</v>
      </c>
      <c r="K702" s="424">
        <v>0.92708999999999997</v>
      </c>
      <c r="L702" s="422">
        <v>5345760.29</v>
      </c>
      <c r="M702" s="422">
        <v>1291826.5</v>
      </c>
      <c r="N702" s="422">
        <v>568057.31000000006</v>
      </c>
      <c r="O702" s="422">
        <v>230441.57</v>
      </c>
      <c r="P702" s="422">
        <v>183972.57</v>
      </c>
      <c r="Q702" s="422">
        <v>387983.3</v>
      </c>
      <c r="R702" s="422">
        <v>125865.19</v>
      </c>
      <c r="S702" s="422">
        <v>219835.73</v>
      </c>
      <c r="T702" s="422">
        <v>255025.96</v>
      </c>
      <c r="U702" s="422">
        <v>158903</v>
      </c>
      <c r="V702" s="422">
        <v>373882.26</v>
      </c>
      <c r="W702" s="422">
        <v>323712.57</v>
      </c>
      <c r="X702" s="422">
        <v>263791.96000000002</v>
      </c>
      <c r="Y702" s="422">
        <v>9729058.2100000009</v>
      </c>
      <c r="Z702" s="422">
        <v>142605</v>
      </c>
      <c r="AA702" s="422">
        <v>200093.75</v>
      </c>
      <c r="AB702" s="422">
        <v>545855.75</v>
      </c>
      <c r="AC702" s="422">
        <v>54425.5</v>
      </c>
      <c r="AD702" s="422">
        <v>457014.12</v>
      </c>
      <c r="AE702" s="422">
        <v>698443.5</v>
      </c>
      <c r="AF702" s="422">
        <v>2533987.25</v>
      </c>
      <c r="AG702" s="422">
        <v>1716004</v>
      </c>
      <c r="AH702" s="422">
        <v>4494456.7275</v>
      </c>
      <c r="AI702" s="422">
        <v>10842885.5975</v>
      </c>
      <c r="AJ702" s="422">
        <v>1718981.39</v>
      </c>
      <c r="AK702" s="422">
        <v>9123904.2074999996</v>
      </c>
      <c r="AL702" s="422">
        <v>10717554.657500001</v>
      </c>
      <c r="AM702" s="422">
        <v>343591.42</v>
      </c>
      <c r="AN702" s="422">
        <v>343591.42</v>
      </c>
      <c r="AO702" s="422">
        <v>357907.72</v>
      </c>
      <c r="AP702" s="422">
        <v>357907.72</v>
      </c>
      <c r="AQ702" s="422">
        <v>12884.67</v>
      </c>
      <c r="AR702" s="422">
        <v>12884.67</v>
      </c>
      <c r="AS702" s="422">
        <v>12884.67</v>
      </c>
      <c r="AT702" s="422">
        <v>12884.67</v>
      </c>
      <c r="AU702" s="422">
        <v>15747.94</v>
      </c>
      <c r="AV702" s="422">
        <v>812450.54</v>
      </c>
      <c r="AW702" s="422">
        <v>339012.98</v>
      </c>
      <c r="AX702" s="422">
        <v>128734.97</v>
      </c>
      <c r="AY702" s="422">
        <v>2750483.39</v>
      </c>
      <c r="AZ702" s="422">
        <v>23197096.399999999</v>
      </c>
      <c r="BA702" s="422">
        <v>870730.96</v>
      </c>
      <c r="BB702" s="422">
        <v>14.11</v>
      </c>
      <c r="BC702" s="422">
        <v>581452.28</v>
      </c>
    </row>
    <row r="703" spans="1:55">
      <c r="A703" s="425" t="s">
        <v>3307</v>
      </c>
      <c r="B703" s="425" t="s">
        <v>6710</v>
      </c>
      <c r="C703">
        <v>3867.96</v>
      </c>
      <c r="D703" s="422">
        <v>52467461.369999997</v>
      </c>
      <c r="E703" s="422">
        <v>39644840.979999997</v>
      </c>
      <c r="F703" s="423">
        <v>0.75560814159513001</v>
      </c>
      <c r="G703">
        <v>1</v>
      </c>
      <c r="H703" s="422">
        <v>287369.92</v>
      </c>
      <c r="I703" s="422">
        <v>13633364.99</v>
      </c>
      <c r="J703" s="422">
        <v>13920734.91</v>
      </c>
      <c r="K703" s="424">
        <v>0.92708999999999997</v>
      </c>
      <c r="L703" s="422">
        <v>12048162.15</v>
      </c>
      <c r="M703" s="422">
        <v>2923585.16</v>
      </c>
      <c r="N703" s="422">
        <v>1374737.96</v>
      </c>
      <c r="O703" s="422">
        <v>557909.9</v>
      </c>
      <c r="P703" s="422">
        <v>389757.3</v>
      </c>
      <c r="Q703" s="422">
        <v>940252.32</v>
      </c>
      <c r="R703" s="422">
        <v>306610</v>
      </c>
      <c r="S703" s="422">
        <v>532862.69999999995</v>
      </c>
      <c r="T703" s="422">
        <v>616897.67000000004</v>
      </c>
      <c r="U703" s="422">
        <v>384712.53</v>
      </c>
      <c r="V703" s="422">
        <v>904406.32</v>
      </c>
      <c r="W703" s="422">
        <v>783047.84</v>
      </c>
      <c r="X703" s="422">
        <v>639408.78</v>
      </c>
      <c r="Y703" s="422">
        <v>22402350.629999999</v>
      </c>
      <c r="Z703" s="422">
        <v>345312</v>
      </c>
      <c r="AA703" s="422">
        <v>483495</v>
      </c>
      <c r="AB703" s="422">
        <v>1318974.3600000001</v>
      </c>
      <c r="AC703" s="422">
        <v>131510.64000000001</v>
      </c>
      <c r="AD703" s="422">
        <v>2208605.16</v>
      </c>
      <c r="AE703" s="422">
        <v>1704087.06</v>
      </c>
      <c r="AF703" s="422">
        <v>6122980.6799999997</v>
      </c>
      <c r="AG703" s="422">
        <v>4146453.12</v>
      </c>
      <c r="AH703" s="422">
        <v>9722986.9636799991</v>
      </c>
      <c r="AI703" s="422">
        <v>26184404.983679999</v>
      </c>
      <c r="AJ703" s="422">
        <v>4153647.52</v>
      </c>
      <c r="AK703" s="422">
        <v>22030757.463679999</v>
      </c>
      <c r="AL703" s="422">
        <v>25881562.533679999</v>
      </c>
      <c r="AM703" s="422">
        <v>252682.85</v>
      </c>
      <c r="AN703" s="422">
        <v>252682.85</v>
      </c>
      <c r="AO703" s="422">
        <v>263420.08</v>
      </c>
      <c r="AP703" s="422">
        <v>263420.08</v>
      </c>
      <c r="AQ703" s="422">
        <v>10737.23</v>
      </c>
      <c r="AR703" s="422">
        <v>10737.23</v>
      </c>
      <c r="AS703" s="422">
        <v>11453.04</v>
      </c>
      <c r="AT703" s="422">
        <v>11453.04</v>
      </c>
      <c r="AU703" s="422">
        <v>13600.49</v>
      </c>
      <c r="AV703" s="422">
        <v>1963481.8</v>
      </c>
      <c r="AW703" s="422">
        <v>819306.27</v>
      </c>
      <c r="AX703" s="422">
        <v>310573.12</v>
      </c>
      <c r="AY703" s="422">
        <v>4183548.08</v>
      </c>
      <c r="AZ703" s="422">
        <v>52467461.369999997</v>
      </c>
      <c r="BA703" s="422">
        <v>524981.9</v>
      </c>
      <c r="BB703" s="422">
        <v>3055.91</v>
      </c>
      <c r="BC703" s="422">
        <v>1493260.23</v>
      </c>
    </row>
    <row r="704" spans="1:55">
      <c r="A704" s="425" t="s">
        <v>3353</v>
      </c>
      <c r="B704" s="425" t="s">
        <v>6711</v>
      </c>
      <c r="C704">
        <v>70.790000000000006</v>
      </c>
      <c r="D704" s="422">
        <v>1121999.71</v>
      </c>
      <c r="E704" s="422">
        <v>2886951.34</v>
      </c>
      <c r="F704" s="423">
        <v>2.5730410750284398</v>
      </c>
      <c r="G704">
        <v>4</v>
      </c>
      <c r="H704" s="422">
        <v>75.17</v>
      </c>
      <c r="I704" s="422">
        <v>660549.38</v>
      </c>
      <c r="J704" s="422">
        <v>660624.55000000005</v>
      </c>
      <c r="K704" s="424">
        <v>0.92708999999999997</v>
      </c>
      <c r="L704" s="422">
        <v>265215.49</v>
      </c>
      <c r="M704" s="422">
        <v>56289.99</v>
      </c>
      <c r="N704" s="422">
        <v>23389.85</v>
      </c>
      <c r="O704" s="422">
        <v>9605.8700000000008</v>
      </c>
      <c r="P704" s="422">
        <v>9705.01</v>
      </c>
      <c r="Q704" s="422">
        <v>13128.85</v>
      </c>
      <c r="R704" s="422">
        <v>4772.1400000000003</v>
      </c>
      <c r="S704" s="422">
        <v>8960.69</v>
      </c>
      <c r="T704" s="422">
        <v>10918.54</v>
      </c>
      <c r="U704" s="422">
        <v>6571.17</v>
      </c>
      <c r="V704" s="422">
        <v>16007.19</v>
      </c>
      <c r="W704" s="422">
        <v>13859.25</v>
      </c>
      <c r="X704" s="422">
        <v>10752.38</v>
      </c>
      <c r="Y704" s="422">
        <v>449176.42</v>
      </c>
      <c r="Z704" s="422">
        <v>6371.1</v>
      </c>
      <c r="AA704" s="422">
        <v>8848.75</v>
      </c>
      <c r="AB704" s="422">
        <v>24139.39</v>
      </c>
      <c r="AC704" s="422">
        <v>2406.86</v>
      </c>
      <c r="AD704" s="422">
        <v>20210.54</v>
      </c>
      <c r="AE704" s="422">
        <v>18291.11</v>
      </c>
      <c r="AF704" s="422">
        <v>112060.57</v>
      </c>
      <c r="AG704" s="422">
        <v>75886.880000000005</v>
      </c>
      <c r="AH704" s="422">
        <v>224946.34782</v>
      </c>
      <c r="AI704" s="422">
        <v>493161.54781999998</v>
      </c>
      <c r="AJ704" s="422">
        <v>76018.539999999994</v>
      </c>
      <c r="AK704" s="422">
        <v>417143.00782</v>
      </c>
      <c r="AL704" s="422">
        <v>487619.02782000002</v>
      </c>
      <c r="AM704" s="422">
        <v>31495.88</v>
      </c>
      <c r="AN704" s="422">
        <v>31495.88</v>
      </c>
      <c r="AO704" s="422">
        <v>32927.51</v>
      </c>
      <c r="AP704" s="422">
        <v>32927.51</v>
      </c>
      <c r="AQ704" s="422">
        <v>0</v>
      </c>
      <c r="AR704" s="422">
        <v>0</v>
      </c>
      <c r="AS704" s="422">
        <v>0</v>
      </c>
      <c r="AT704" s="422">
        <v>0</v>
      </c>
      <c r="AU704" s="422">
        <v>0</v>
      </c>
      <c r="AV704" s="422">
        <v>35790.769999999997</v>
      </c>
      <c r="AW704" s="422">
        <v>14934.49</v>
      </c>
      <c r="AX704" s="422">
        <v>5632.15</v>
      </c>
      <c r="AY704" s="422">
        <v>185204.19</v>
      </c>
      <c r="AZ704" s="422">
        <v>1121999.71</v>
      </c>
      <c r="BA704" s="422">
        <v>476332.93</v>
      </c>
      <c r="BB704" s="422">
        <v>0</v>
      </c>
      <c r="BC704" s="422">
        <v>46571.06</v>
      </c>
    </row>
    <row r="705" spans="1:55">
      <c r="A705" s="425" t="s">
        <v>2273</v>
      </c>
      <c r="B705" s="425" t="s">
        <v>6712</v>
      </c>
      <c r="C705">
        <v>2658.61</v>
      </c>
      <c r="D705" s="422">
        <v>36790468.329999998</v>
      </c>
      <c r="E705" s="422">
        <v>28605940.809999999</v>
      </c>
      <c r="F705" s="423">
        <v>0.77753674004399398</v>
      </c>
      <c r="G705">
        <v>2</v>
      </c>
      <c r="H705" s="422">
        <v>153163.82999999999</v>
      </c>
      <c r="I705" s="422">
        <v>8413136.4199999999</v>
      </c>
      <c r="J705" s="422">
        <v>8566300.25</v>
      </c>
      <c r="K705" s="424">
        <v>0.92708999999999997</v>
      </c>
      <c r="L705" s="422">
        <v>8429604.3499999996</v>
      </c>
      <c r="M705" s="422">
        <v>2051877.83</v>
      </c>
      <c r="N705" s="422">
        <v>945169.19</v>
      </c>
      <c r="O705" s="422">
        <v>383320.18</v>
      </c>
      <c r="P705" s="422">
        <v>276147.09000000003</v>
      </c>
      <c r="Q705" s="422">
        <v>645848.68000000005</v>
      </c>
      <c r="R705" s="422">
        <v>210570.68</v>
      </c>
      <c r="S705" s="422">
        <v>366193.76</v>
      </c>
      <c r="T705" s="422">
        <v>423483.48</v>
      </c>
      <c r="U705" s="422">
        <v>264041.83</v>
      </c>
      <c r="V705" s="422">
        <v>620850.35</v>
      </c>
      <c r="W705" s="422">
        <v>537541.05000000005</v>
      </c>
      <c r="X705" s="422">
        <v>439414.33</v>
      </c>
      <c r="Y705" s="422">
        <v>15594062.800000001</v>
      </c>
      <c r="Z705" s="422">
        <v>237325.5</v>
      </c>
      <c r="AA705" s="422">
        <v>332326.25</v>
      </c>
      <c r="AB705" s="422">
        <v>906586.01</v>
      </c>
      <c r="AC705" s="422">
        <v>90392.74</v>
      </c>
      <c r="AD705" s="422">
        <v>1518066.31</v>
      </c>
      <c r="AE705" s="422">
        <v>1182174.83</v>
      </c>
      <c r="AF705" s="422">
        <v>4208579.63</v>
      </c>
      <c r="AG705" s="422">
        <v>2850029.92</v>
      </c>
      <c r="AH705" s="422">
        <v>6856175.5813800003</v>
      </c>
      <c r="AI705" s="422">
        <v>18181656.77138</v>
      </c>
      <c r="AJ705" s="422">
        <v>2854974.93</v>
      </c>
      <c r="AK705" s="422">
        <v>15326681.84138</v>
      </c>
      <c r="AL705" s="422">
        <v>17973500.541379999</v>
      </c>
      <c r="AM705" s="422">
        <v>257693.56</v>
      </c>
      <c r="AN705" s="422">
        <v>257693.56</v>
      </c>
      <c r="AO705" s="422">
        <v>268430.78999999998</v>
      </c>
      <c r="AP705" s="422">
        <v>268430.78999999998</v>
      </c>
      <c r="AQ705" s="422">
        <v>8589.7800000000007</v>
      </c>
      <c r="AR705" s="422">
        <v>8589.7800000000007</v>
      </c>
      <c r="AS705" s="422">
        <v>8589.7800000000007</v>
      </c>
      <c r="AT705" s="422">
        <v>8589.7800000000007</v>
      </c>
      <c r="AU705" s="422">
        <v>10737.23</v>
      </c>
      <c r="AV705" s="422">
        <v>1349312.14</v>
      </c>
      <c r="AW705" s="422">
        <v>563030.37</v>
      </c>
      <c r="AX705" s="422">
        <v>213217.3</v>
      </c>
      <c r="AY705" s="422">
        <v>3222904.86</v>
      </c>
      <c r="AZ705" s="422">
        <v>36790468.329999998</v>
      </c>
      <c r="BA705" s="422">
        <v>500277.91</v>
      </c>
      <c r="BB705" s="422">
        <v>2838.79</v>
      </c>
      <c r="BC705" s="422">
        <v>1075440.52</v>
      </c>
    </row>
    <row r="706" spans="1:55">
      <c r="A706" s="425" t="s">
        <v>2006</v>
      </c>
      <c r="B706" s="425" t="s">
        <v>6713</v>
      </c>
      <c r="C706">
        <v>6994.29</v>
      </c>
      <c r="D706" s="422">
        <v>96186820.739999995</v>
      </c>
      <c r="E706" s="422">
        <v>86918379.329999998</v>
      </c>
      <c r="F706" s="423">
        <v>0.90364125418955998</v>
      </c>
      <c r="G706">
        <v>3</v>
      </c>
      <c r="H706" s="422">
        <v>125929.99</v>
      </c>
      <c r="I706" s="422">
        <v>9819273.4399999995</v>
      </c>
      <c r="J706" s="422">
        <v>9945203.4299999997</v>
      </c>
      <c r="K706" s="424">
        <v>0.92708999999999997</v>
      </c>
      <c r="L706" s="422">
        <v>21961205.350000001</v>
      </c>
      <c r="M706" s="422">
        <v>5391029.1799999997</v>
      </c>
      <c r="N706" s="422">
        <v>2494936.35</v>
      </c>
      <c r="O706" s="422">
        <v>1008012.48</v>
      </c>
      <c r="P706" s="422">
        <v>716732.8</v>
      </c>
      <c r="Q706" s="422">
        <v>1727274.45</v>
      </c>
      <c r="R706" s="422">
        <v>555357.80000000005</v>
      </c>
      <c r="S706" s="422">
        <v>966261.68</v>
      </c>
      <c r="T706" s="422">
        <v>1111351.68</v>
      </c>
      <c r="U706" s="422">
        <v>695947.36</v>
      </c>
      <c r="V706" s="422">
        <v>1629303.42</v>
      </c>
      <c r="W706" s="422">
        <v>1410674.05</v>
      </c>
      <c r="X706" s="422">
        <v>1159466.03</v>
      </c>
      <c r="Y706" s="422">
        <v>40827552.630000003</v>
      </c>
      <c r="Z706" s="422">
        <v>626058.9</v>
      </c>
      <c r="AA706" s="422">
        <v>874286.25</v>
      </c>
      <c r="AB706" s="422">
        <v>2385052.89</v>
      </c>
      <c r="AC706" s="422">
        <v>237805.86</v>
      </c>
      <c r="AD706" s="422">
        <v>3993739.59</v>
      </c>
      <c r="AE706" s="422">
        <v>3211574.51</v>
      </c>
      <c r="AF706" s="422">
        <v>11071961.07</v>
      </c>
      <c r="AG706" s="422">
        <v>7497878.8799999999</v>
      </c>
      <c r="AH706" s="422">
        <v>17867300.258820001</v>
      </c>
      <c r="AI706" s="422">
        <v>47765658.20882</v>
      </c>
      <c r="AJ706" s="422">
        <v>7510888.25</v>
      </c>
      <c r="AK706" s="422">
        <v>40254769.95882</v>
      </c>
      <c r="AL706" s="422">
        <v>47218039.338820003</v>
      </c>
      <c r="AM706" s="422">
        <v>531135.06999999995</v>
      </c>
      <c r="AN706" s="422">
        <v>531135.06999999995</v>
      </c>
      <c r="AO706" s="422">
        <v>553325.35</v>
      </c>
      <c r="AP706" s="422">
        <v>553325.35</v>
      </c>
      <c r="AQ706" s="422">
        <v>70865.73</v>
      </c>
      <c r="AR706" s="422">
        <v>70865.73</v>
      </c>
      <c r="AS706" s="422">
        <v>73728.990000000005</v>
      </c>
      <c r="AT706" s="422">
        <v>73728.990000000005</v>
      </c>
      <c r="AU706" s="422">
        <v>88761.11</v>
      </c>
      <c r="AV706" s="422">
        <v>3550444.68</v>
      </c>
      <c r="AW706" s="422">
        <v>1481501.68</v>
      </c>
      <c r="AX706" s="422">
        <v>562410.92000000004</v>
      </c>
      <c r="AY706" s="422">
        <v>8141228.6699999999</v>
      </c>
      <c r="AZ706" s="422">
        <v>96186820.739999995</v>
      </c>
      <c r="BA706" s="422">
        <v>632485.11</v>
      </c>
      <c r="BB706" s="422">
        <v>18435.09</v>
      </c>
      <c r="BC706" s="422">
        <v>2193761.9</v>
      </c>
    </row>
    <row r="707" spans="1:55">
      <c r="A707" s="425" t="s">
        <v>1553</v>
      </c>
      <c r="B707" s="425" t="s">
        <v>6714</v>
      </c>
      <c r="C707">
        <v>2291</v>
      </c>
      <c r="D707" s="422">
        <v>33096378.370000001</v>
      </c>
      <c r="E707" s="422">
        <v>24585462.719999999</v>
      </c>
      <c r="F707" s="423">
        <v>0.74284450235453403</v>
      </c>
      <c r="G707">
        <v>1</v>
      </c>
      <c r="H707" s="422">
        <v>405117.56</v>
      </c>
      <c r="I707" s="422">
        <v>15665340.98</v>
      </c>
      <c r="J707" s="422">
        <v>16070458.539999999</v>
      </c>
      <c r="K707" s="424">
        <v>0.92708999999999997</v>
      </c>
      <c r="L707" s="422">
        <v>7506129.6200000001</v>
      </c>
      <c r="M707" s="422">
        <v>1837960.8</v>
      </c>
      <c r="N707" s="422">
        <v>816181.87</v>
      </c>
      <c r="O707" s="422">
        <v>329468.84999999998</v>
      </c>
      <c r="P707" s="422">
        <v>253343.86</v>
      </c>
      <c r="Q707" s="422">
        <v>564163.09</v>
      </c>
      <c r="R707" s="422">
        <v>181341.32</v>
      </c>
      <c r="S707" s="422">
        <v>316013.86</v>
      </c>
      <c r="T707" s="422">
        <v>363431.49</v>
      </c>
      <c r="U707" s="422">
        <v>227900.36</v>
      </c>
      <c r="V707" s="422">
        <v>532810.80000000005</v>
      </c>
      <c r="W707" s="422">
        <v>461315.16</v>
      </c>
      <c r="X707" s="422">
        <v>379200.94</v>
      </c>
      <c r="Y707" s="422">
        <v>13769262.02</v>
      </c>
      <c r="Z707" s="422">
        <v>204885</v>
      </c>
      <c r="AA707" s="422">
        <v>286375</v>
      </c>
      <c r="AB707" s="422">
        <v>781231</v>
      </c>
      <c r="AC707" s="422">
        <v>77894</v>
      </c>
      <c r="AD707" s="422">
        <v>1308161</v>
      </c>
      <c r="AE707" s="422">
        <v>1045178.5</v>
      </c>
      <c r="AF707" s="422">
        <v>3626653</v>
      </c>
      <c r="AG707" s="422">
        <v>2455952</v>
      </c>
      <c r="AH707" s="422">
        <v>6238397.7390000001</v>
      </c>
      <c r="AI707" s="422">
        <v>16024727.239</v>
      </c>
      <c r="AJ707" s="422">
        <v>2460213.2599999998</v>
      </c>
      <c r="AK707" s="422">
        <v>13564513.979</v>
      </c>
      <c r="AL707" s="422">
        <v>15845353.089</v>
      </c>
      <c r="AM707" s="422">
        <v>395845.94</v>
      </c>
      <c r="AN707" s="422">
        <v>395845.94</v>
      </c>
      <c r="AO707" s="422">
        <v>412309.7</v>
      </c>
      <c r="AP707" s="422">
        <v>412309.7</v>
      </c>
      <c r="AQ707" s="422">
        <v>6442.33</v>
      </c>
      <c r="AR707" s="422">
        <v>6442.33</v>
      </c>
      <c r="AS707" s="422">
        <v>6442.33</v>
      </c>
      <c r="AT707" s="422">
        <v>6442.33</v>
      </c>
      <c r="AU707" s="422">
        <v>7873.97</v>
      </c>
      <c r="AV707" s="422">
        <v>1162484.3</v>
      </c>
      <c r="AW707" s="422">
        <v>485072.32</v>
      </c>
      <c r="AX707" s="422">
        <v>184251.93</v>
      </c>
      <c r="AY707" s="422">
        <v>3481763.12</v>
      </c>
      <c r="AZ707" s="422">
        <v>33096378.370000001</v>
      </c>
      <c r="BA707" s="422">
        <v>1731695.46</v>
      </c>
      <c r="BB707" s="422">
        <v>11794.21</v>
      </c>
      <c r="BC707" s="422">
        <v>1278548.17</v>
      </c>
    </row>
    <row r="708" spans="1:55">
      <c r="A708" s="425" t="s">
        <v>2188</v>
      </c>
      <c r="B708" s="425" t="s">
        <v>6715</v>
      </c>
      <c r="C708">
        <v>5517.96</v>
      </c>
      <c r="D708" s="422">
        <v>86588710.140000001</v>
      </c>
      <c r="E708" s="422">
        <v>64990082.719999999</v>
      </c>
      <c r="F708" s="423">
        <v>0.75056069798154401</v>
      </c>
      <c r="G708">
        <v>1</v>
      </c>
      <c r="H708" s="422">
        <v>859624.22</v>
      </c>
      <c r="I708" s="422">
        <v>32371167.039999999</v>
      </c>
      <c r="J708" s="422">
        <v>33230791.260000002</v>
      </c>
      <c r="K708" s="424">
        <v>0.92708999999999997</v>
      </c>
      <c r="L708" s="422">
        <v>19078015.68</v>
      </c>
      <c r="M708" s="422">
        <v>4647752</v>
      </c>
      <c r="N708" s="422">
        <v>1964940.65</v>
      </c>
      <c r="O708" s="422">
        <v>796066.69</v>
      </c>
      <c r="P708" s="422">
        <v>690459.17</v>
      </c>
      <c r="Q708" s="422">
        <v>1342943.11</v>
      </c>
      <c r="R708" s="422">
        <v>437843.85</v>
      </c>
      <c r="S708" s="422">
        <v>761360.44</v>
      </c>
      <c r="T708" s="422">
        <v>878942.7</v>
      </c>
      <c r="U708" s="422">
        <v>548991.94999999995</v>
      </c>
      <c r="V708" s="422">
        <v>1288578.92</v>
      </c>
      <c r="W708" s="422">
        <v>1115669.93</v>
      </c>
      <c r="X708" s="422">
        <v>913594.72</v>
      </c>
      <c r="Y708" s="422">
        <v>34465159.810000002</v>
      </c>
      <c r="Z708" s="422">
        <v>491891.4</v>
      </c>
      <c r="AA708" s="422">
        <v>689745</v>
      </c>
      <c r="AB708" s="422">
        <v>1881624.36</v>
      </c>
      <c r="AC708" s="422">
        <v>187610.64</v>
      </c>
      <c r="AD708" s="422">
        <v>3150755.16</v>
      </c>
      <c r="AE708" s="422">
        <v>2469355.7400000002</v>
      </c>
      <c r="AF708" s="422">
        <v>8734930.6799999997</v>
      </c>
      <c r="AG708" s="422">
        <v>5915253.1200000001</v>
      </c>
      <c r="AH708" s="422">
        <v>16698677.69868</v>
      </c>
      <c r="AI708" s="422">
        <v>40219843.79868</v>
      </c>
      <c r="AJ708" s="422">
        <v>5925516.5199999996</v>
      </c>
      <c r="AK708" s="422">
        <v>34294327.278679997</v>
      </c>
      <c r="AL708" s="422">
        <v>39787814.388680004</v>
      </c>
      <c r="AM708" s="422">
        <v>1602710.81</v>
      </c>
      <c r="AN708" s="422">
        <v>1602710.81</v>
      </c>
      <c r="AO708" s="422">
        <v>1669281.65</v>
      </c>
      <c r="AP708" s="422">
        <v>1669281.65</v>
      </c>
      <c r="AQ708" s="422">
        <v>258409.38</v>
      </c>
      <c r="AR708" s="422">
        <v>258409.38</v>
      </c>
      <c r="AS708" s="422">
        <v>269146.61</v>
      </c>
      <c r="AT708" s="422">
        <v>269146.61</v>
      </c>
      <c r="AU708" s="422">
        <v>323548.58</v>
      </c>
      <c r="AV708" s="422">
        <v>2800985.89</v>
      </c>
      <c r="AW708" s="422">
        <v>1168773.3999999999</v>
      </c>
      <c r="AX708" s="422">
        <v>443331.07</v>
      </c>
      <c r="AY708" s="422">
        <v>12335735.84</v>
      </c>
      <c r="AZ708" s="422">
        <v>86588710.140000001</v>
      </c>
      <c r="BA708" s="422">
        <v>8367168.79</v>
      </c>
      <c r="BB708" s="422">
        <v>173246.81</v>
      </c>
      <c r="BC708" s="422">
        <v>2497553.06</v>
      </c>
    </row>
    <row r="709" spans="1:55">
      <c r="A709" s="425" t="s">
        <v>1830</v>
      </c>
      <c r="B709" s="425" t="s">
        <v>6716</v>
      </c>
      <c r="C709">
        <v>5846.37</v>
      </c>
      <c r="D709" s="422">
        <v>92170268.069999993</v>
      </c>
      <c r="E709" s="422">
        <v>71290557.859999999</v>
      </c>
      <c r="F709" s="423">
        <v>0.77346588387762305</v>
      </c>
      <c r="G709">
        <v>2</v>
      </c>
      <c r="H709" s="422">
        <v>522585.46</v>
      </c>
      <c r="I709" s="422">
        <v>34697455.270000003</v>
      </c>
      <c r="J709" s="422">
        <v>35220040.729999997</v>
      </c>
      <c r="K709" s="424">
        <v>0.92708999999999997</v>
      </c>
      <c r="L709" s="422">
        <v>19924944.91</v>
      </c>
      <c r="M709" s="422">
        <v>4884903.7699999996</v>
      </c>
      <c r="N709" s="422">
        <v>2086113.31</v>
      </c>
      <c r="O709" s="422">
        <v>842599.58</v>
      </c>
      <c r="P709" s="422">
        <v>734435.46</v>
      </c>
      <c r="Q709" s="422">
        <v>1438386.75</v>
      </c>
      <c r="R709" s="422">
        <v>464090.62</v>
      </c>
      <c r="S709" s="422">
        <v>807657.37</v>
      </c>
      <c r="T709" s="422">
        <v>928856.04</v>
      </c>
      <c r="U709" s="422">
        <v>581549.15</v>
      </c>
      <c r="V709" s="422">
        <v>1361754.65</v>
      </c>
      <c r="W709" s="422">
        <v>1179026.52</v>
      </c>
      <c r="X709" s="422">
        <v>969148.73</v>
      </c>
      <c r="Y709" s="422">
        <v>36203466.859999999</v>
      </c>
      <c r="Z709" s="422">
        <v>522626.4</v>
      </c>
      <c r="AA709" s="422">
        <v>730796.25</v>
      </c>
      <c r="AB709" s="422">
        <v>1993612.17</v>
      </c>
      <c r="AC709" s="422">
        <v>198776.58</v>
      </c>
      <c r="AD709" s="422">
        <v>3338277.27</v>
      </c>
      <c r="AE709" s="422">
        <v>2679617.2400000002</v>
      </c>
      <c r="AF709" s="422">
        <v>9254803.7100000009</v>
      </c>
      <c r="AG709" s="422">
        <v>6267308.6399999997</v>
      </c>
      <c r="AH709" s="422">
        <v>17780651.108460002</v>
      </c>
      <c r="AI709" s="422">
        <v>42766469.36846</v>
      </c>
      <c r="AJ709" s="422">
        <v>6278182.8799999999</v>
      </c>
      <c r="AK709" s="422">
        <v>36488286.488459997</v>
      </c>
      <c r="AL709" s="422">
        <v>42308727.048459999</v>
      </c>
      <c r="AM709" s="422">
        <v>1481738</v>
      </c>
      <c r="AN709" s="422">
        <v>1481738</v>
      </c>
      <c r="AO709" s="422">
        <v>1543298.13</v>
      </c>
      <c r="AP709" s="422">
        <v>1543298.13</v>
      </c>
      <c r="AQ709" s="422">
        <v>549746.27</v>
      </c>
      <c r="AR709" s="422">
        <v>549746.27</v>
      </c>
      <c r="AS709" s="422">
        <v>572652.36</v>
      </c>
      <c r="AT709" s="422">
        <v>572652.36</v>
      </c>
      <c r="AU709" s="422">
        <v>687182.84</v>
      </c>
      <c r="AV709" s="422">
        <v>2967770.89</v>
      </c>
      <c r="AW709" s="422">
        <v>1238368.1399999999</v>
      </c>
      <c r="AX709" s="422">
        <v>469882.66</v>
      </c>
      <c r="AY709" s="422">
        <v>13658074.050000001</v>
      </c>
      <c r="AZ709" s="422">
        <v>92170268.069999993</v>
      </c>
      <c r="BA709" s="422">
        <v>6420667.46</v>
      </c>
      <c r="BB709" s="422">
        <v>639080.30000000005</v>
      </c>
      <c r="BC709" s="422">
        <v>3249496.47</v>
      </c>
    </row>
    <row r="710" spans="1:55">
      <c r="A710" s="425" t="s">
        <v>1428</v>
      </c>
      <c r="B710" s="425" t="s">
        <v>6717</v>
      </c>
      <c r="C710">
        <v>5370.72</v>
      </c>
      <c r="D710" s="422">
        <v>82043720.019999996</v>
      </c>
      <c r="E710" s="422">
        <v>63608481.469999999</v>
      </c>
      <c r="F710" s="423">
        <v>0.77529982129642605</v>
      </c>
      <c r="G710">
        <v>2</v>
      </c>
      <c r="H710" s="422">
        <v>466932.47</v>
      </c>
      <c r="I710" s="422">
        <v>26279365.600000001</v>
      </c>
      <c r="J710" s="422">
        <v>26746298.07</v>
      </c>
      <c r="K710" s="424">
        <v>0.92708999999999997</v>
      </c>
      <c r="L710" s="422">
        <v>18374146.789999999</v>
      </c>
      <c r="M710" s="422">
        <v>4528554.3899999997</v>
      </c>
      <c r="N710" s="422">
        <v>1918522.84</v>
      </c>
      <c r="O710" s="422">
        <v>772714.33</v>
      </c>
      <c r="P710" s="422">
        <v>644047.28</v>
      </c>
      <c r="Q710" s="422">
        <v>1325562.3400000001</v>
      </c>
      <c r="R710" s="422">
        <v>426510.02</v>
      </c>
      <c r="S710" s="422">
        <v>742841.67</v>
      </c>
      <c r="T710" s="422">
        <v>850866.44</v>
      </c>
      <c r="U710" s="422">
        <v>534356.15</v>
      </c>
      <c r="V710" s="422">
        <v>1247417.57</v>
      </c>
      <c r="W710" s="422">
        <v>1080031.8500000001</v>
      </c>
      <c r="X710" s="422">
        <v>891373.11</v>
      </c>
      <c r="Y710" s="422">
        <v>33336944.780000001</v>
      </c>
      <c r="Z710" s="422">
        <v>478272.6</v>
      </c>
      <c r="AA710" s="422">
        <v>671340</v>
      </c>
      <c r="AB710" s="422">
        <v>1831415.52</v>
      </c>
      <c r="AC710" s="422">
        <v>182604.48</v>
      </c>
      <c r="AD710" s="422">
        <v>3066681.12</v>
      </c>
      <c r="AE710" s="422">
        <v>2491753.84</v>
      </c>
      <c r="AF710" s="422">
        <v>8501849.7599999998</v>
      </c>
      <c r="AG710" s="422">
        <v>5757411.8399999999</v>
      </c>
      <c r="AH710" s="422">
        <v>15692185.16076</v>
      </c>
      <c r="AI710" s="422">
        <v>38673514.320759997</v>
      </c>
      <c r="AJ710" s="422">
        <v>5767401.3700000001</v>
      </c>
      <c r="AK710" s="422">
        <v>32906112.950759999</v>
      </c>
      <c r="AL710" s="422">
        <v>38253013.080760002</v>
      </c>
      <c r="AM710" s="422">
        <v>1467421.69</v>
      </c>
      <c r="AN710" s="422">
        <v>1467421.69</v>
      </c>
      <c r="AO710" s="422">
        <v>1528981.82</v>
      </c>
      <c r="AP710" s="422">
        <v>1528981.82</v>
      </c>
      <c r="AQ710" s="422">
        <v>30780.06</v>
      </c>
      <c r="AR710" s="422">
        <v>30780.06</v>
      </c>
      <c r="AS710" s="422">
        <v>32211.69</v>
      </c>
      <c r="AT710" s="422">
        <v>32211.69</v>
      </c>
      <c r="AU710" s="422">
        <v>38654.03</v>
      </c>
      <c r="AV710" s="422">
        <v>2726541.08</v>
      </c>
      <c r="AW710" s="422">
        <v>1137709.6599999999</v>
      </c>
      <c r="AX710" s="422">
        <v>432066.76</v>
      </c>
      <c r="AY710" s="422">
        <v>10453762.050000001</v>
      </c>
      <c r="AZ710" s="422">
        <v>82043720.019999996</v>
      </c>
      <c r="BA710" s="422">
        <v>7465487.0099999998</v>
      </c>
      <c r="BB710" s="422">
        <v>13217.33</v>
      </c>
      <c r="BC710" s="422">
        <v>3338643.38</v>
      </c>
    </row>
    <row r="711" spans="1:55">
      <c r="A711" s="425" t="s">
        <v>2543</v>
      </c>
      <c r="B711" s="425" t="s">
        <v>6718</v>
      </c>
      <c r="C711">
        <v>591.95000000000005</v>
      </c>
      <c r="D711" s="422">
        <v>9925209.2300000004</v>
      </c>
      <c r="E711" s="422">
        <v>7351758.4299999997</v>
      </c>
      <c r="F711" s="423">
        <v>0.74071571285152604</v>
      </c>
      <c r="G711">
        <v>1</v>
      </c>
      <c r="H711" s="422">
        <v>147924.68</v>
      </c>
      <c r="I711" s="422">
        <v>5464056.2199999997</v>
      </c>
      <c r="J711" s="422">
        <v>5611980.9000000004</v>
      </c>
      <c r="K711" s="424">
        <v>0.92708999999999997</v>
      </c>
      <c r="L711" s="422">
        <v>2224667.4300000002</v>
      </c>
      <c r="M711" s="422">
        <v>521078.5</v>
      </c>
      <c r="N711" s="422">
        <v>207515.67</v>
      </c>
      <c r="O711" s="422">
        <v>85455.22</v>
      </c>
      <c r="P711" s="422">
        <v>82572.42</v>
      </c>
      <c r="Q711" s="422">
        <v>135232.04</v>
      </c>
      <c r="R711" s="422">
        <v>46528.36</v>
      </c>
      <c r="S711" s="422">
        <v>80646.259999999995</v>
      </c>
      <c r="T711" s="422">
        <v>95147.3</v>
      </c>
      <c r="U711" s="422">
        <v>58543.21</v>
      </c>
      <c r="V711" s="422">
        <v>139491.24</v>
      </c>
      <c r="W711" s="422">
        <v>120773.49</v>
      </c>
      <c r="X711" s="422">
        <v>96771.5</v>
      </c>
      <c r="Y711" s="422">
        <v>3894422.64</v>
      </c>
      <c r="Z711" s="422">
        <v>52870.5</v>
      </c>
      <c r="AA711" s="422">
        <v>73993.75</v>
      </c>
      <c r="AB711" s="422">
        <v>201854.95</v>
      </c>
      <c r="AC711" s="422">
        <v>20126.3</v>
      </c>
      <c r="AD711" s="422">
        <v>338003.45</v>
      </c>
      <c r="AE711" s="422">
        <v>231295.81</v>
      </c>
      <c r="AF711" s="422">
        <v>937056.85</v>
      </c>
      <c r="AG711" s="422">
        <v>634570.4</v>
      </c>
      <c r="AH711" s="422">
        <v>1953044.0841000001</v>
      </c>
      <c r="AI711" s="422">
        <v>4442816.0941000003</v>
      </c>
      <c r="AJ711" s="422">
        <v>635671.42000000004</v>
      </c>
      <c r="AK711" s="422">
        <v>3807144.6740999999</v>
      </c>
      <c r="AL711" s="422">
        <v>4396469.2840999998</v>
      </c>
      <c r="AM711" s="422">
        <v>274873.13</v>
      </c>
      <c r="AN711" s="422">
        <v>274873.13</v>
      </c>
      <c r="AO711" s="422">
        <v>286326.18</v>
      </c>
      <c r="AP711" s="422">
        <v>286326.18</v>
      </c>
      <c r="AQ711" s="422">
        <v>7158.15</v>
      </c>
      <c r="AR711" s="422">
        <v>7158.15</v>
      </c>
      <c r="AS711" s="422">
        <v>7873.97</v>
      </c>
      <c r="AT711" s="422">
        <v>7873.97</v>
      </c>
      <c r="AU711" s="422">
        <v>9305.6</v>
      </c>
      <c r="AV711" s="422">
        <v>299926.67</v>
      </c>
      <c r="AW711" s="422">
        <v>125151.03999999999</v>
      </c>
      <c r="AX711" s="422">
        <v>47471.02</v>
      </c>
      <c r="AY711" s="422">
        <v>1634317.19</v>
      </c>
      <c r="AZ711" s="422">
        <v>9925209.2300000004</v>
      </c>
      <c r="BA711" s="422">
        <v>2223528.14</v>
      </c>
      <c r="BB711" s="422">
        <v>956.95</v>
      </c>
      <c r="BC711" s="422">
        <v>332310.48</v>
      </c>
    </row>
    <row r="712" spans="1:55">
      <c r="A712" s="425" t="s">
        <v>1969</v>
      </c>
      <c r="B712" s="425" t="s">
        <v>6719</v>
      </c>
      <c r="C712">
        <v>598.88</v>
      </c>
      <c r="D712" s="422">
        <v>8753836.3499999996</v>
      </c>
      <c r="E712" s="422">
        <v>7133688.21</v>
      </c>
      <c r="F712" s="423">
        <v>0.81492135845102898</v>
      </c>
      <c r="G712">
        <v>2</v>
      </c>
      <c r="H712" s="422">
        <v>44813.98</v>
      </c>
      <c r="I712" s="422">
        <v>4428210.28</v>
      </c>
      <c r="J712" s="422">
        <v>4473024.26</v>
      </c>
      <c r="K712" s="424">
        <v>0.92708999999999997</v>
      </c>
      <c r="L712" s="422">
        <v>2055092.52</v>
      </c>
      <c r="M712" s="422">
        <v>411018.5</v>
      </c>
      <c r="N712" s="422">
        <v>202184.73</v>
      </c>
      <c r="O712" s="422">
        <v>89558.34</v>
      </c>
      <c r="P712" s="422">
        <v>73558.19</v>
      </c>
      <c r="Q712" s="422">
        <v>118212.04</v>
      </c>
      <c r="R712" s="422">
        <v>46528.36</v>
      </c>
      <c r="S712" s="422">
        <v>79152.81</v>
      </c>
      <c r="T712" s="422">
        <v>102946.26</v>
      </c>
      <c r="U712" s="422">
        <v>59439.28</v>
      </c>
      <c r="V712" s="422">
        <v>150924.94</v>
      </c>
      <c r="W712" s="422">
        <v>130672.96000000001</v>
      </c>
      <c r="X712" s="422">
        <v>94979.44</v>
      </c>
      <c r="Y712" s="422">
        <v>3614268.37</v>
      </c>
      <c r="Z712" s="422">
        <v>52886.7</v>
      </c>
      <c r="AA712" s="422">
        <v>74860</v>
      </c>
      <c r="AB712" s="422">
        <v>204218.08</v>
      </c>
      <c r="AC712" s="422">
        <v>20361.919999999998</v>
      </c>
      <c r="AD712" s="422">
        <v>170980.24</v>
      </c>
      <c r="AE712" s="422">
        <v>112180.43</v>
      </c>
      <c r="AF712" s="422">
        <v>948027.04</v>
      </c>
      <c r="AG712" s="422">
        <v>641999.35999999999</v>
      </c>
      <c r="AH712" s="422">
        <v>1735295.12904</v>
      </c>
      <c r="AI712" s="422">
        <v>3960808.89904</v>
      </c>
      <c r="AJ712" s="422">
        <v>643113.27</v>
      </c>
      <c r="AK712" s="422">
        <v>3317695.62904</v>
      </c>
      <c r="AL712" s="422">
        <v>3913919.5090399999</v>
      </c>
      <c r="AM712" s="422">
        <v>183248.75</v>
      </c>
      <c r="AN712" s="422">
        <v>183248.75</v>
      </c>
      <c r="AO712" s="422">
        <v>190406.91</v>
      </c>
      <c r="AP712" s="422">
        <v>190406.91</v>
      </c>
      <c r="AQ712" s="422">
        <v>0</v>
      </c>
      <c r="AR712" s="422">
        <v>0</v>
      </c>
      <c r="AS712" s="422">
        <v>0</v>
      </c>
      <c r="AT712" s="422">
        <v>0</v>
      </c>
      <c r="AU712" s="422">
        <v>715.81</v>
      </c>
      <c r="AV712" s="422">
        <v>303505.75</v>
      </c>
      <c r="AW712" s="422">
        <v>126644.49</v>
      </c>
      <c r="AX712" s="422">
        <v>47471.02</v>
      </c>
      <c r="AY712" s="422">
        <v>1225648.3899999999</v>
      </c>
      <c r="AZ712" s="422">
        <v>8753836.3499999996</v>
      </c>
      <c r="BA712" s="422">
        <v>1069979.7</v>
      </c>
      <c r="BB712" s="422">
        <v>11.58</v>
      </c>
      <c r="BC712" s="422">
        <v>370520.05</v>
      </c>
    </row>
    <row r="713" spans="1:55">
      <c r="A713" s="425" t="s">
        <v>1971</v>
      </c>
      <c r="B713" s="425" t="s">
        <v>6720</v>
      </c>
      <c r="C713">
        <v>525.5</v>
      </c>
      <c r="D713" s="422">
        <v>8492224.3900000006</v>
      </c>
      <c r="E713" s="422">
        <v>6652647.9500000002</v>
      </c>
      <c r="F713" s="423">
        <v>0.78338108421084696</v>
      </c>
      <c r="G713">
        <v>2</v>
      </c>
      <c r="H713" s="422">
        <v>54574.17</v>
      </c>
      <c r="I713" s="422">
        <v>2557661.4700000002</v>
      </c>
      <c r="J713" s="422">
        <v>2612235.64</v>
      </c>
      <c r="K713" s="424">
        <v>0.92708999999999997</v>
      </c>
      <c r="L713" s="422">
        <v>1856695.55</v>
      </c>
      <c r="M713" s="422">
        <v>618836.62</v>
      </c>
      <c r="N713" s="422">
        <v>205862.98</v>
      </c>
      <c r="O713" s="422">
        <v>68359.08</v>
      </c>
      <c r="P713" s="422">
        <v>63044.25</v>
      </c>
      <c r="Q713" s="422">
        <v>174916.29</v>
      </c>
      <c r="R713" s="422">
        <v>41756.22</v>
      </c>
      <c r="S713" s="422">
        <v>78256.740000000005</v>
      </c>
      <c r="T713" s="422">
        <v>67850.94</v>
      </c>
      <c r="U713" s="422">
        <v>52270.720000000001</v>
      </c>
      <c r="V713" s="422">
        <v>99473.26</v>
      </c>
      <c r="W713" s="422">
        <v>86125.36</v>
      </c>
      <c r="X713" s="422">
        <v>93904.2</v>
      </c>
      <c r="Y713" s="422">
        <v>3507352.21</v>
      </c>
      <c r="Z713" s="422">
        <v>47295</v>
      </c>
      <c r="AA713" s="422">
        <v>65687.5</v>
      </c>
      <c r="AB713" s="422">
        <v>179195.5</v>
      </c>
      <c r="AC713" s="422">
        <v>17867</v>
      </c>
      <c r="AD713" s="422">
        <v>150030.25</v>
      </c>
      <c r="AE713" s="422">
        <v>522872.5</v>
      </c>
      <c r="AF713" s="422">
        <v>831866.5</v>
      </c>
      <c r="AG713" s="422">
        <v>563336</v>
      </c>
      <c r="AH713" s="422">
        <v>1617324.726</v>
      </c>
      <c r="AI713" s="422">
        <v>3995474.9759999998</v>
      </c>
      <c r="AJ713" s="422">
        <v>564313.43000000005</v>
      </c>
      <c r="AK713" s="422">
        <v>3431161.5460000001</v>
      </c>
      <c r="AL713" s="422">
        <v>3954330.8760000002</v>
      </c>
      <c r="AM713" s="422">
        <v>149605.43</v>
      </c>
      <c r="AN713" s="422">
        <v>149605.43</v>
      </c>
      <c r="AO713" s="422">
        <v>156047.76999999999</v>
      </c>
      <c r="AP713" s="422">
        <v>156047.76999999999</v>
      </c>
      <c r="AQ713" s="422">
        <v>0</v>
      </c>
      <c r="AR713" s="422">
        <v>0</v>
      </c>
      <c r="AS713" s="422">
        <v>0</v>
      </c>
      <c r="AT713" s="422">
        <v>0</v>
      </c>
      <c r="AU713" s="422">
        <v>0</v>
      </c>
      <c r="AV713" s="422">
        <v>266283.34999999998</v>
      </c>
      <c r="AW713" s="422">
        <v>111112.62</v>
      </c>
      <c r="AX713" s="422">
        <v>41838.86</v>
      </c>
      <c r="AY713" s="422">
        <v>1030541.23</v>
      </c>
      <c r="AZ713" s="422">
        <v>8492224.3900000006</v>
      </c>
      <c r="BA713" s="422">
        <v>730414.62</v>
      </c>
      <c r="BB713" s="422">
        <v>310.33999999999997</v>
      </c>
      <c r="BC713" s="422">
        <v>269585.91999999998</v>
      </c>
    </row>
    <row r="714" spans="1:55">
      <c r="A714" s="425" t="s">
        <v>3480</v>
      </c>
      <c r="B714" s="425" t="s">
        <v>6721</v>
      </c>
      <c r="C714">
        <v>519.04</v>
      </c>
      <c r="D714" s="422">
        <v>7356402.3099999996</v>
      </c>
      <c r="E714" s="422">
        <v>7573094.0199999996</v>
      </c>
      <c r="F714" s="423">
        <v>1.0294562071062201</v>
      </c>
      <c r="G714">
        <v>4</v>
      </c>
      <c r="H714" s="422">
        <v>492.9</v>
      </c>
      <c r="I714" s="422">
        <v>2027731.03</v>
      </c>
      <c r="J714" s="422">
        <v>2028223.93</v>
      </c>
      <c r="K714" s="424">
        <v>0.92708999999999997</v>
      </c>
      <c r="L714" s="422">
        <v>1729425.82</v>
      </c>
      <c r="M714" s="422">
        <v>345885.16</v>
      </c>
      <c r="N714" s="422">
        <v>175724.31</v>
      </c>
      <c r="O714" s="422">
        <v>78024.31</v>
      </c>
      <c r="P714" s="422">
        <v>60921.13</v>
      </c>
      <c r="Q714" s="422">
        <v>105316.18</v>
      </c>
      <c r="R714" s="422">
        <v>41159.699999999997</v>
      </c>
      <c r="S714" s="422">
        <v>68698.66</v>
      </c>
      <c r="T714" s="422">
        <v>89688.03</v>
      </c>
      <c r="U714" s="422">
        <v>51374.65</v>
      </c>
      <c r="V714" s="422">
        <v>131487.64000000001</v>
      </c>
      <c r="W714" s="422">
        <v>113843.87</v>
      </c>
      <c r="X714" s="422">
        <v>82434.98</v>
      </c>
      <c r="Y714" s="422">
        <v>3073984.44</v>
      </c>
      <c r="Z714" s="422">
        <v>45791.1</v>
      </c>
      <c r="AA714" s="422">
        <v>64880</v>
      </c>
      <c r="AB714" s="422">
        <v>176992.64000000001</v>
      </c>
      <c r="AC714" s="422">
        <v>17647.36</v>
      </c>
      <c r="AD714" s="422">
        <v>148185.91</v>
      </c>
      <c r="AE714" s="422">
        <v>99716.15</v>
      </c>
      <c r="AF714" s="422">
        <v>821640.32</v>
      </c>
      <c r="AG714" s="422">
        <v>556410.88</v>
      </c>
      <c r="AH714" s="422">
        <v>1447716.0883200001</v>
      </c>
      <c r="AI714" s="422">
        <v>3378980.44832</v>
      </c>
      <c r="AJ714" s="422">
        <v>557376.29</v>
      </c>
      <c r="AK714" s="422">
        <v>2821604.1583199999</v>
      </c>
      <c r="AL714" s="422">
        <v>3338342.1383199999</v>
      </c>
      <c r="AM714" s="422">
        <v>129562.59</v>
      </c>
      <c r="AN714" s="422">
        <v>129562.59</v>
      </c>
      <c r="AO714" s="422">
        <v>135289.12</v>
      </c>
      <c r="AP714" s="422">
        <v>135289.12</v>
      </c>
      <c r="AQ714" s="422">
        <v>0</v>
      </c>
      <c r="AR714" s="422">
        <v>0</v>
      </c>
      <c r="AS714" s="422">
        <v>0</v>
      </c>
      <c r="AT714" s="422">
        <v>0</v>
      </c>
      <c r="AU714" s="422">
        <v>0</v>
      </c>
      <c r="AV714" s="422">
        <v>263420.08</v>
      </c>
      <c r="AW714" s="422">
        <v>109917.86</v>
      </c>
      <c r="AX714" s="422">
        <v>41034.269999999997</v>
      </c>
      <c r="AY714" s="422">
        <v>944075.63</v>
      </c>
      <c r="AZ714" s="422">
        <v>7356402.3099999996</v>
      </c>
      <c r="BA714" s="422">
        <v>693339.94</v>
      </c>
      <c r="BB714" s="422">
        <v>204.21</v>
      </c>
      <c r="BC714" s="422">
        <v>274343.15999999997</v>
      </c>
    </row>
    <row r="715" spans="1:55">
      <c r="A715" s="425"/>
      <c r="B715" s="425" t="s">
        <v>6722</v>
      </c>
      <c r="C715">
        <v>14</v>
      </c>
      <c r="D715" s="422">
        <v>199983.96</v>
      </c>
      <c r="E715" s="422">
        <v>229167.98</v>
      </c>
      <c r="F715" s="423">
        <v>1.1459318037306601</v>
      </c>
      <c r="G715">
        <v>4</v>
      </c>
      <c r="H715" s="422">
        <v>13.39</v>
      </c>
      <c r="I715" s="422">
        <v>209169.59</v>
      </c>
      <c r="J715" s="422">
        <v>209182.98</v>
      </c>
      <c r="K715" s="424">
        <v>0.99275000000000002</v>
      </c>
      <c r="L715" s="422">
        <v>46962.57</v>
      </c>
      <c r="M715" s="422">
        <v>14103.08</v>
      </c>
      <c r="N715" s="422">
        <v>5659.97</v>
      </c>
      <c r="O715" s="422">
        <v>841.38</v>
      </c>
      <c r="P715" s="422">
        <v>1534.3</v>
      </c>
      <c r="Q715" s="422">
        <v>4334.88</v>
      </c>
      <c r="R715" s="422">
        <v>638.76</v>
      </c>
      <c r="S715" s="422">
        <v>1919.06</v>
      </c>
      <c r="T715" s="422">
        <v>835.13</v>
      </c>
      <c r="U715" s="422">
        <v>1279.3699999999999</v>
      </c>
      <c r="V715" s="422">
        <v>1224.3399999999999</v>
      </c>
      <c r="W715" s="422">
        <v>1060.05</v>
      </c>
      <c r="X715" s="422">
        <v>2302.7800000000002</v>
      </c>
      <c r="Y715" s="422">
        <v>82695.67</v>
      </c>
      <c r="Z715" s="422">
        <v>1260</v>
      </c>
      <c r="AA715" s="422">
        <v>1750</v>
      </c>
      <c r="AB715" s="422">
        <v>4774</v>
      </c>
      <c r="AC715" s="422">
        <v>476</v>
      </c>
      <c r="AD715" s="422">
        <v>3997</v>
      </c>
      <c r="AE715" s="422">
        <v>11106</v>
      </c>
      <c r="AF715" s="422">
        <v>22162</v>
      </c>
      <c r="AG715" s="422">
        <v>15008</v>
      </c>
      <c r="AH715" s="422">
        <v>35494.262999999999</v>
      </c>
      <c r="AI715" s="422">
        <v>96027.263000000006</v>
      </c>
      <c r="AJ715" s="422">
        <v>15034.04</v>
      </c>
      <c r="AK715" s="422">
        <v>80993.222999999998</v>
      </c>
      <c r="AL715" s="422">
        <v>95918.263000000006</v>
      </c>
      <c r="AM715" s="422">
        <v>1533.02</v>
      </c>
      <c r="AN715" s="422">
        <v>1533.02</v>
      </c>
      <c r="AO715" s="422">
        <v>1533.02</v>
      </c>
      <c r="AP715" s="422">
        <v>1533.02</v>
      </c>
      <c r="AQ715" s="422">
        <v>766.51</v>
      </c>
      <c r="AR715" s="422">
        <v>766.51</v>
      </c>
      <c r="AS715" s="422">
        <v>766.51</v>
      </c>
      <c r="AT715" s="422">
        <v>766.51</v>
      </c>
      <c r="AU715" s="422">
        <v>1533.02</v>
      </c>
      <c r="AV715" s="422">
        <v>6898.6</v>
      </c>
      <c r="AW715" s="422">
        <v>2878.59</v>
      </c>
      <c r="AX715" s="422">
        <v>861.57</v>
      </c>
      <c r="AY715" s="422">
        <v>21369.9</v>
      </c>
      <c r="AZ715" s="422">
        <v>199983.96</v>
      </c>
      <c r="BA715" s="422">
        <v>5435.18</v>
      </c>
      <c r="BB715" s="422">
        <v>1072.03</v>
      </c>
      <c r="BC715" s="422">
        <v>4807.29</v>
      </c>
    </row>
    <row r="716" spans="1:55">
      <c r="A716" s="425" t="s">
        <v>2732</v>
      </c>
      <c r="B716" s="425" t="s">
        <v>6723</v>
      </c>
      <c r="C716">
        <v>1091.04</v>
      </c>
      <c r="D716" s="422">
        <v>14682382.26</v>
      </c>
      <c r="E716" s="422">
        <v>14444733.66</v>
      </c>
      <c r="F716" s="423">
        <v>0.98381402991751299</v>
      </c>
      <c r="G716">
        <v>3</v>
      </c>
      <c r="H716" s="422">
        <v>19222.509999999998</v>
      </c>
      <c r="I716" s="422">
        <v>1238686.26</v>
      </c>
      <c r="J716" s="422">
        <v>1257908.77</v>
      </c>
      <c r="K716" s="424">
        <v>0.99275000000000002</v>
      </c>
      <c r="L716" s="422">
        <v>3579584.89</v>
      </c>
      <c r="M716" s="422">
        <v>715916.97</v>
      </c>
      <c r="N716" s="422">
        <v>395955.7</v>
      </c>
      <c r="O716" s="422">
        <v>175092.34</v>
      </c>
      <c r="P716" s="422">
        <v>119613.67</v>
      </c>
      <c r="Q716" s="422">
        <v>237824.97</v>
      </c>
      <c r="R716" s="422">
        <v>91982.17</v>
      </c>
      <c r="S716" s="422">
        <v>154484.74</v>
      </c>
      <c r="T716" s="422">
        <v>201266.59</v>
      </c>
      <c r="U716" s="422">
        <v>115783.59</v>
      </c>
      <c r="V716" s="422">
        <v>295068.02</v>
      </c>
      <c r="W716" s="422">
        <v>255474.08</v>
      </c>
      <c r="X716" s="422">
        <v>185374.02</v>
      </c>
      <c r="Y716" s="422">
        <v>6523421.75</v>
      </c>
      <c r="Z716" s="422">
        <v>96379.199999999997</v>
      </c>
      <c r="AA716" s="422">
        <v>136380</v>
      </c>
      <c r="AB716" s="422">
        <v>372044.64</v>
      </c>
      <c r="AC716" s="422">
        <v>37095.360000000001</v>
      </c>
      <c r="AD716" s="422">
        <v>311491.90999999997</v>
      </c>
      <c r="AE716" s="422">
        <v>211004.16</v>
      </c>
      <c r="AF716" s="422">
        <v>1727116.32</v>
      </c>
      <c r="AG716" s="422">
        <v>1169594.8799999999</v>
      </c>
      <c r="AH716" s="422">
        <v>2708942.8723200001</v>
      </c>
      <c r="AI716" s="422">
        <v>6770049.3423199998</v>
      </c>
      <c r="AJ716" s="422">
        <v>1171624.21</v>
      </c>
      <c r="AK716" s="422">
        <v>5598425.1323199999</v>
      </c>
      <c r="AL716" s="422">
        <v>6761555.0623199996</v>
      </c>
      <c r="AM716" s="422">
        <v>91981.46</v>
      </c>
      <c r="AN716" s="422">
        <v>91981.46</v>
      </c>
      <c r="AO716" s="422">
        <v>95814.02</v>
      </c>
      <c r="AP716" s="422">
        <v>95814.02</v>
      </c>
      <c r="AQ716" s="422">
        <v>16863.259999999998</v>
      </c>
      <c r="AR716" s="422">
        <v>16863.259999999998</v>
      </c>
      <c r="AS716" s="422">
        <v>16863.259999999998</v>
      </c>
      <c r="AT716" s="422">
        <v>16863.259999999998</v>
      </c>
      <c r="AU716" s="422">
        <v>20695.82</v>
      </c>
      <c r="AV716" s="422">
        <v>592513.93000000005</v>
      </c>
      <c r="AW716" s="422">
        <v>247239.56</v>
      </c>
      <c r="AX716" s="422">
        <v>93911.99</v>
      </c>
      <c r="AY716" s="422">
        <v>1397405.3</v>
      </c>
      <c r="AZ716" s="422">
        <v>14682382.26</v>
      </c>
      <c r="BA716" s="422">
        <v>127660.47</v>
      </c>
      <c r="BB716" s="422">
        <v>819.16</v>
      </c>
      <c r="BC716" s="422">
        <v>478375.52</v>
      </c>
    </row>
    <row r="717" spans="1:55">
      <c r="A717" s="425" t="s">
        <v>2101</v>
      </c>
      <c r="B717" s="425" t="s">
        <v>6724</v>
      </c>
      <c r="C717">
        <v>410.46</v>
      </c>
      <c r="D717" s="422">
        <v>5696984.5199999996</v>
      </c>
      <c r="E717" s="422">
        <v>6350593.9199999999</v>
      </c>
      <c r="F717" s="423">
        <v>1.11472901105935</v>
      </c>
      <c r="G717">
        <v>4</v>
      </c>
      <c r="H717" s="422">
        <v>381.72</v>
      </c>
      <c r="I717" s="422">
        <v>1263154.26</v>
      </c>
      <c r="J717" s="422">
        <v>1263535.98</v>
      </c>
      <c r="K717" s="424">
        <v>0.99275000000000002</v>
      </c>
      <c r="L717" s="422">
        <v>1369498.17</v>
      </c>
      <c r="M717" s="422">
        <v>273899.63</v>
      </c>
      <c r="N717" s="422">
        <v>148210.94</v>
      </c>
      <c r="O717" s="422">
        <v>65387.18</v>
      </c>
      <c r="P717" s="422">
        <v>47164.92</v>
      </c>
      <c r="Q717" s="422">
        <v>87458.21</v>
      </c>
      <c r="R717" s="422">
        <v>33854.550000000003</v>
      </c>
      <c r="S717" s="422">
        <v>57891.79</v>
      </c>
      <c r="T717" s="422">
        <v>75161.789999999994</v>
      </c>
      <c r="U717" s="422">
        <v>43498.81</v>
      </c>
      <c r="V717" s="422">
        <v>110191.37</v>
      </c>
      <c r="W717" s="422">
        <v>95405.26</v>
      </c>
      <c r="X717" s="422">
        <v>69467.28</v>
      </c>
      <c r="Y717" s="422">
        <v>2477089.9</v>
      </c>
      <c r="Z717" s="422">
        <v>36432</v>
      </c>
      <c r="AA717" s="422">
        <v>51307.5</v>
      </c>
      <c r="AB717" s="422">
        <v>139966.85999999999</v>
      </c>
      <c r="AC717" s="422">
        <v>13955.64</v>
      </c>
      <c r="AD717" s="422">
        <v>117186.32</v>
      </c>
      <c r="AE717" s="422">
        <v>77967.520000000004</v>
      </c>
      <c r="AF717" s="422">
        <v>649758.18000000005</v>
      </c>
      <c r="AG717" s="422">
        <v>440013.12</v>
      </c>
      <c r="AH717" s="422">
        <v>1059139.5946800001</v>
      </c>
      <c r="AI717" s="422">
        <v>2585726.7346800002</v>
      </c>
      <c r="AJ717" s="422">
        <v>440776.57</v>
      </c>
      <c r="AK717" s="422">
        <v>2144950.1646799999</v>
      </c>
      <c r="AL717" s="422">
        <v>2582531.0946800001</v>
      </c>
      <c r="AM717" s="422">
        <v>39092.120000000003</v>
      </c>
      <c r="AN717" s="422">
        <v>39092.120000000003</v>
      </c>
      <c r="AO717" s="422">
        <v>40625.14</v>
      </c>
      <c r="AP717" s="422">
        <v>40625.14</v>
      </c>
      <c r="AQ717" s="422">
        <v>23761.87</v>
      </c>
      <c r="AR717" s="422">
        <v>23761.87</v>
      </c>
      <c r="AS717" s="422">
        <v>24528.39</v>
      </c>
      <c r="AT717" s="422">
        <v>24528.39</v>
      </c>
      <c r="AU717" s="422">
        <v>29893.97</v>
      </c>
      <c r="AV717" s="422">
        <v>223055.05</v>
      </c>
      <c r="AW717" s="422">
        <v>93074.66</v>
      </c>
      <c r="AX717" s="422">
        <v>35324.69</v>
      </c>
      <c r="AY717" s="422">
        <v>637363.41</v>
      </c>
      <c r="AZ717" s="422">
        <v>5696984.5199999996</v>
      </c>
      <c r="BA717" s="422">
        <v>47939.42</v>
      </c>
      <c r="BB717" s="422">
        <v>6994.54</v>
      </c>
      <c r="BC717" s="422">
        <v>179788.28</v>
      </c>
    </row>
    <row r="718" spans="1:55">
      <c r="A718" s="425" t="s">
        <v>2356</v>
      </c>
      <c r="B718" s="425" t="s">
        <v>6725</v>
      </c>
      <c r="C718">
        <v>1611.02</v>
      </c>
      <c r="D718" s="422">
        <v>23103050.57</v>
      </c>
      <c r="E718" s="422">
        <v>23190210.809999999</v>
      </c>
      <c r="F718" s="423">
        <v>1.0037726723462701</v>
      </c>
      <c r="G718">
        <v>4</v>
      </c>
      <c r="H718" s="422">
        <v>1547.99</v>
      </c>
      <c r="I718" s="422">
        <v>3386722.41</v>
      </c>
      <c r="J718" s="422">
        <v>3388270.4</v>
      </c>
      <c r="K718" s="424">
        <v>0.99275000000000002</v>
      </c>
      <c r="L718" s="422">
        <v>5484777.5199999996</v>
      </c>
      <c r="M718" s="422">
        <v>1343363.71</v>
      </c>
      <c r="N718" s="422">
        <v>613492.57999999996</v>
      </c>
      <c r="O718" s="422">
        <v>247566.34</v>
      </c>
      <c r="P718" s="422">
        <v>182904.7</v>
      </c>
      <c r="Q718" s="422">
        <v>420526.43</v>
      </c>
      <c r="R718" s="422">
        <v>136056.97</v>
      </c>
      <c r="S718" s="422">
        <v>237644.23</v>
      </c>
      <c r="T718" s="422">
        <v>273087.86</v>
      </c>
      <c r="U718" s="422">
        <v>171116.64</v>
      </c>
      <c r="V718" s="422">
        <v>400362</v>
      </c>
      <c r="W718" s="422">
        <v>346639.11</v>
      </c>
      <c r="X718" s="422">
        <v>285161.28000000003</v>
      </c>
      <c r="Y718" s="422">
        <v>10142699.369999999</v>
      </c>
      <c r="Z718" s="422">
        <v>143866.79999999999</v>
      </c>
      <c r="AA718" s="422">
        <v>201377.5</v>
      </c>
      <c r="AB718" s="422">
        <v>549357.81999999995</v>
      </c>
      <c r="AC718" s="422">
        <v>54774.68</v>
      </c>
      <c r="AD718" s="422">
        <v>459946.21</v>
      </c>
      <c r="AE718" s="422">
        <v>730682.48</v>
      </c>
      <c r="AF718" s="422">
        <v>2550244.66</v>
      </c>
      <c r="AG718" s="422">
        <v>1727013.44</v>
      </c>
      <c r="AH718" s="422">
        <v>4231187.5191599997</v>
      </c>
      <c r="AI718" s="422">
        <v>10648451.10916</v>
      </c>
      <c r="AJ718" s="422">
        <v>1730009.93</v>
      </c>
      <c r="AK718" s="422">
        <v>8918441.1791600008</v>
      </c>
      <c r="AL718" s="422">
        <v>10635908.52916</v>
      </c>
      <c r="AM718" s="422">
        <v>173231.75</v>
      </c>
      <c r="AN718" s="422">
        <v>173231.75</v>
      </c>
      <c r="AO718" s="422">
        <v>180896.87</v>
      </c>
      <c r="AP718" s="422">
        <v>180896.87</v>
      </c>
      <c r="AQ718" s="422">
        <v>44457.7</v>
      </c>
      <c r="AR718" s="422">
        <v>44457.7</v>
      </c>
      <c r="AS718" s="422">
        <v>45990.73</v>
      </c>
      <c r="AT718" s="422">
        <v>45990.73</v>
      </c>
      <c r="AU718" s="422">
        <v>55955.39</v>
      </c>
      <c r="AV718" s="422">
        <v>875356.93</v>
      </c>
      <c r="AW718" s="422">
        <v>365262.07</v>
      </c>
      <c r="AX718" s="422">
        <v>138714.04</v>
      </c>
      <c r="AY718" s="422">
        <v>2324442.5299999998</v>
      </c>
      <c r="AZ718" s="422">
        <v>23103050.57</v>
      </c>
      <c r="BA718" s="422">
        <v>262721.03000000003</v>
      </c>
      <c r="BB718" s="422">
        <v>14465.94</v>
      </c>
      <c r="BC718" s="422">
        <v>765055.53</v>
      </c>
    </row>
    <row r="719" spans="1:55">
      <c r="A719" s="425" t="s">
        <v>2593</v>
      </c>
      <c r="B719" s="425" t="s">
        <v>6726</v>
      </c>
      <c r="C719">
        <v>3932.3</v>
      </c>
      <c r="D719" s="422">
        <v>60213249.649999999</v>
      </c>
      <c r="E719" s="422">
        <v>52957734.829999998</v>
      </c>
      <c r="F719" s="423">
        <v>0.87950301865164304</v>
      </c>
      <c r="G719">
        <v>2</v>
      </c>
      <c r="H719" s="422">
        <v>99848.58</v>
      </c>
      <c r="I719" s="422">
        <v>10846073.02</v>
      </c>
      <c r="J719" s="422">
        <v>10945921.6</v>
      </c>
      <c r="K719" s="424">
        <v>0.99275000000000002</v>
      </c>
      <c r="L719" s="422">
        <v>13690622.630000001</v>
      </c>
      <c r="M719" s="422">
        <v>2738124.52</v>
      </c>
      <c r="N719" s="422">
        <v>1427620.11</v>
      </c>
      <c r="O719" s="422">
        <v>633529.13</v>
      </c>
      <c r="P719" s="422">
        <v>503958.39</v>
      </c>
      <c r="Q719" s="422">
        <v>856169.91</v>
      </c>
      <c r="R719" s="422">
        <v>334074.15999999997</v>
      </c>
      <c r="S719" s="422">
        <v>558447.96</v>
      </c>
      <c r="T719" s="422">
        <v>728234.3</v>
      </c>
      <c r="U719" s="422">
        <v>418676.05</v>
      </c>
      <c r="V719" s="422">
        <v>1067632.02</v>
      </c>
      <c r="W719" s="422">
        <v>924370.96</v>
      </c>
      <c r="X719" s="422">
        <v>670109.81999999995</v>
      </c>
      <c r="Y719" s="422">
        <v>24551569.960000001</v>
      </c>
      <c r="Z719" s="422">
        <v>349992</v>
      </c>
      <c r="AA719" s="422">
        <v>491537.5</v>
      </c>
      <c r="AB719" s="422">
        <v>1340914.3</v>
      </c>
      <c r="AC719" s="422">
        <v>133698.20000000001</v>
      </c>
      <c r="AD719" s="422">
        <v>2245343.2999999998</v>
      </c>
      <c r="AE719" s="422">
        <v>760842.08</v>
      </c>
      <c r="AF719" s="422">
        <v>6224830.9000000004</v>
      </c>
      <c r="AG719" s="422">
        <v>4215425.5999999996</v>
      </c>
      <c r="AH719" s="422">
        <v>11178367.136399999</v>
      </c>
      <c r="AI719" s="422">
        <v>26940951.016399998</v>
      </c>
      <c r="AJ719" s="422">
        <v>4222739.67</v>
      </c>
      <c r="AK719" s="422">
        <v>22718211.3464</v>
      </c>
      <c r="AL719" s="422">
        <v>26910336.146400001</v>
      </c>
      <c r="AM719" s="422">
        <v>775710.34</v>
      </c>
      <c r="AN719" s="422">
        <v>775710.34</v>
      </c>
      <c r="AO719" s="422">
        <v>807903.86</v>
      </c>
      <c r="AP719" s="422">
        <v>807903.86</v>
      </c>
      <c r="AQ719" s="422">
        <v>415449.61</v>
      </c>
      <c r="AR719" s="422">
        <v>415449.61</v>
      </c>
      <c r="AS719" s="422">
        <v>433079.39</v>
      </c>
      <c r="AT719" s="422">
        <v>433079.39</v>
      </c>
      <c r="AU719" s="422">
        <v>519695.27</v>
      </c>
      <c r="AV719" s="422">
        <v>2137036.02</v>
      </c>
      <c r="AW719" s="422">
        <v>891725.61</v>
      </c>
      <c r="AX719" s="422">
        <v>338600.13</v>
      </c>
      <c r="AY719" s="422">
        <v>8751343.4299999997</v>
      </c>
      <c r="AZ719" s="422">
        <v>60213249.649999999</v>
      </c>
      <c r="BA719" s="422">
        <v>1824915.98</v>
      </c>
      <c r="BB719" s="422">
        <v>316505.93</v>
      </c>
      <c r="BC719" s="422">
        <v>2058684.78</v>
      </c>
    </row>
    <row r="720" spans="1:55">
      <c r="A720" s="425" t="s">
        <v>3021</v>
      </c>
      <c r="B720" s="425" t="s">
        <v>6727</v>
      </c>
      <c r="C720">
        <v>263.5</v>
      </c>
      <c r="D720" s="422">
        <v>3704363.39</v>
      </c>
      <c r="E720" s="422">
        <v>4274346.88</v>
      </c>
      <c r="F720" s="423">
        <v>1.1538681360307901</v>
      </c>
      <c r="G720">
        <v>4</v>
      </c>
      <c r="H720" s="422">
        <v>248.2</v>
      </c>
      <c r="I720" s="422">
        <v>245083.47</v>
      </c>
      <c r="J720" s="422">
        <v>245331.67</v>
      </c>
      <c r="K720" s="424">
        <v>0.99275000000000002</v>
      </c>
      <c r="L720" s="422">
        <v>874008.65</v>
      </c>
      <c r="M720" s="422">
        <v>174801.72</v>
      </c>
      <c r="N720" s="422">
        <v>95174.67</v>
      </c>
      <c r="O720" s="422">
        <v>42138.400000000001</v>
      </c>
      <c r="P720" s="422">
        <v>30664.82</v>
      </c>
      <c r="Q720" s="422">
        <v>59839.83</v>
      </c>
      <c r="R720" s="422">
        <v>22356.77</v>
      </c>
      <c r="S720" s="422">
        <v>37101.919999999998</v>
      </c>
      <c r="T720" s="422">
        <v>48437.599999999999</v>
      </c>
      <c r="U720" s="422">
        <v>27826.44</v>
      </c>
      <c r="V720" s="422">
        <v>71012.22</v>
      </c>
      <c r="W720" s="422">
        <v>61483.39</v>
      </c>
      <c r="X720" s="422">
        <v>44520.46</v>
      </c>
      <c r="Y720" s="422">
        <v>1589366.89</v>
      </c>
      <c r="Z720" s="422">
        <v>23535</v>
      </c>
      <c r="AA720" s="422">
        <v>32937.5</v>
      </c>
      <c r="AB720" s="422">
        <v>89853.5</v>
      </c>
      <c r="AC720" s="422">
        <v>8959</v>
      </c>
      <c r="AD720" s="422">
        <v>75229.25</v>
      </c>
      <c r="AE720" s="422">
        <v>54261.5</v>
      </c>
      <c r="AF720" s="422">
        <v>417120.5</v>
      </c>
      <c r="AG720" s="422">
        <v>282472</v>
      </c>
      <c r="AH720" s="422">
        <v>689760.37800000003</v>
      </c>
      <c r="AI720" s="422">
        <v>1674128.628</v>
      </c>
      <c r="AJ720" s="422">
        <v>282962.11</v>
      </c>
      <c r="AK720" s="422">
        <v>1391166.5179999999</v>
      </c>
      <c r="AL720" s="422">
        <v>1672077.148</v>
      </c>
      <c r="AM720" s="422">
        <v>28360.95</v>
      </c>
      <c r="AN720" s="422">
        <v>28360.95</v>
      </c>
      <c r="AO720" s="422">
        <v>29893.97</v>
      </c>
      <c r="AP720" s="422">
        <v>29893.97</v>
      </c>
      <c r="AQ720" s="422">
        <v>19162.8</v>
      </c>
      <c r="AR720" s="422">
        <v>19162.8</v>
      </c>
      <c r="AS720" s="422">
        <v>19929.310000000001</v>
      </c>
      <c r="AT720" s="422">
        <v>19929.310000000001</v>
      </c>
      <c r="AU720" s="422">
        <v>23761.87</v>
      </c>
      <c r="AV720" s="422">
        <v>142571.26</v>
      </c>
      <c r="AW720" s="422">
        <v>59491.02</v>
      </c>
      <c r="AX720" s="422">
        <v>22401.02</v>
      </c>
      <c r="AY720" s="422">
        <v>442919.23</v>
      </c>
      <c r="AZ720" s="422">
        <v>3704363.39</v>
      </c>
      <c r="BA720" s="422">
        <v>39987.589999999997</v>
      </c>
      <c r="BB720" s="422">
        <v>329.46</v>
      </c>
      <c r="BC720" s="422">
        <v>78088.179999999993</v>
      </c>
    </row>
    <row r="721" spans="1:55">
      <c r="A721" s="425" t="s">
        <v>1413</v>
      </c>
      <c r="B721" s="425" t="s">
        <v>6728</v>
      </c>
      <c r="C721">
        <v>382.78</v>
      </c>
      <c r="D721" s="422">
        <v>6061795.8700000001</v>
      </c>
      <c r="E721" s="422">
        <v>4973143.51</v>
      </c>
      <c r="F721" s="423">
        <v>0.820407617916042</v>
      </c>
      <c r="G721">
        <v>2</v>
      </c>
      <c r="H721" s="422">
        <v>13290.04</v>
      </c>
      <c r="I721" s="422">
        <v>654855.38</v>
      </c>
      <c r="J721" s="422">
        <v>668145.42000000004</v>
      </c>
      <c r="K721" s="424">
        <v>0.99275000000000002</v>
      </c>
      <c r="L721" s="422">
        <v>1370716.53</v>
      </c>
      <c r="M721" s="422">
        <v>328539.28000000003</v>
      </c>
      <c r="N721" s="422">
        <v>144356.96</v>
      </c>
      <c r="O721" s="422">
        <v>58009.86</v>
      </c>
      <c r="P721" s="422">
        <v>49224.62</v>
      </c>
      <c r="Q721" s="422">
        <v>97550.23</v>
      </c>
      <c r="R721" s="422">
        <v>31299.49</v>
      </c>
      <c r="S721" s="422">
        <v>55972.73</v>
      </c>
      <c r="T721" s="422">
        <v>64305.09</v>
      </c>
      <c r="U721" s="422">
        <v>40300.36</v>
      </c>
      <c r="V721" s="422">
        <v>94274.84</v>
      </c>
      <c r="W721" s="422">
        <v>81624.5</v>
      </c>
      <c r="X721" s="422">
        <v>67164.5</v>
      </c>
      <c r="Y721" s="422">
        <v>2483338.9900000002</v>
      </c>
      <c r="Z721" s="422">
        <v>34150.5</v>
      </c>
      <c r="AA721" s="422">
        <v>47847.5</v>
      </c>
      <c r="AB721" s="422">
        <v>130527.98</v>
      </c>
      <c r="AC721" s="422">
        <v>13014.52</v>
      </c>
      <c r="AD721" s="422">
        <v>218567.38</v>
      </c>
      <c r="AE721" s="422">
        <v>162415.29</v>
      </c>
      <c r="AF721" s="422">
        <v>605940.74</v>
      </c>
      <c r="AG721" s="422">
        <v>410340.16</v>
      </c>
      <c r="AH721" s="422">
        <v>1114094.59824</v>
      </c>
      <c r="AI721" s="422">
        <v>2736898.66824</v>
      </c>
      <c r="AJ721" s="422">
        <v>411052.13</v>
      </c>
      <c r="AK721" s="422">
        <v>2325846.5382400001</v>
      </c>
      <c r="AL721" s="422">
        <v>2733918.5382400001</v>
      </c>
      <c r="AM721" s="422">
        <v>90448.43</v>
      </c>
      <c r="AN721" s="422">
        <v>90448.43</v>
      </c>
      <c r="AO721" s="422">
        <v>94281</v>
      </c>
      <c r="AP721" s="422">
        <v>94281</v>
      </c>
      <c r="AQ721" s="422">
        <v>27594.43</v>
      </c>
      <c r="AR721" s="422">
        <v>27594.43</v>
      </c>
      <c r="AS721" s="422">
        <v>29127.46</v>
      </c>
      <c r="AT721" s="422">
        <v>29127.46</v>
      </c>
      <c r="AU721" s="422">
        <v>34493.040000000001</v>
      </c>
      <c r="AV721" s="422">
        <v>207724.79999999999</v>
      </c>
      <c r="AW721" s="422">
        <v>86677.77</v>
      </c>
      <c r="AX721" s="422">
        <v>32739.96</v>
      </c>
      <c r="AY721" s="422">
        <v>844538.21</v>
      </c>
      <c r="AZ721" s="422">
        <v>6061795.8700000001</v>
      </c>
      <c r="BA721" s="422">
        <v>210063.24</v>
      </c>
      <c r="BB721" s="422">
        <v>18771.66</v>
      </c>
      <c r="BC721" s="422">
        <v>161392.59</v>
      </c>
    </row>
    <row r="722" spans="1:55">
      <c r="A722" s="425" t="s">
        <v>1710</v>
      </c>
      <c r="B722" s="425" t="s">
        <v>6729</v>
      </c>
      <c r="C722">
        <v>2292</v>
      </c>
      <c r="D722" s="422">
        <v>33363469.670000002</v>
      </c>
      <c r="E722" s="422">
        <v>26982485.449999999</v>
      </c>
      <c r="F722" s="423">
        <v>0.80874338661072498</v>
      </c>
      <c r="G722">
        <v>2</v>
      </c>
      <c r="H722" s="422">
        <v>96346.29</v>
      </c>
      <c r="I722" s="422">
        <v>4563593.09</v>
      </c>
      <c r="J722" s="422">
        <v>4659939.38</v>
      </c>
      <c r="K722" s="424">
        <v>0.99275000000000002</v>
      </c>
      <c r="L722" s="422">
        <v>7651026.6900000004</v>
      </c>
      <c r="M722" s="422">
        <v>1530205.33</v>
      </c>
      <c r="N722" s="422">
        <v>831870.24</v>
      </c>
      <c r="O722" s="422">
        <v>369800.83</v>
      </c>
      <c r="P722" s="422">
        <v>273100.89</v>
      </c>
      <c r="Q722" s="422">
        <v>494062.21</v>
      </c>
      <c r="R722" s="422">
        <v>194823.36</v>
      </c>
      <c r="S722" s="422">
        <v>325601.39</v>
      </c>
      <c r="T722" s="422">
        <v>425081.72</v>
      </c>
      <c r="U722" s="422">
        <v>244041.12</v>
      </c>
      <c r="V722" s="422">
        <v>623193.46</v>
      </c>
      <c r="W722" s="422">
        <v>539569.75</v>
      </c>
      <c r="X722" s="422">
        <v>390705.49</v>
      </c>
      <c r="Y722" s="422">
        <v>13893082.48</v>
      </c>
      <c r="Z722" s="422">
        <v>203400</v>
      </c>
      <c r="AA722" s="422">
        <v>286500</v>
      </c>
      <c r="AB722" s="422">
        <v>781572</v>
      </c>
      <c r="AC722" s="422">
        <v>77928</v>
      </c>
      <c r="AD722" s="422">
        <v>1308732</v>
      </c>
      <c r="AE722" s="422">
        <v>437284</v>
      </c>
      <c r="AF722" s="422">
        <v>3628236</v>
      </c>
      <c r="AG722" s="422">
        <v>2457024</v>
      </c>
      <c r="AH722" s="422">
        <v>6119740.0650000004</v>
      </c>
      <c r="AI722" s="422">
        <v>15300416.064999999</v>
      </c>
      <c r="AJ722" s="422">
        <v>2461287.12</v>
      </c>
      <c r="AK722" s="422">
        <v>12839128.945</v>
      </c>
      <c r="AL722" s="422">
        <v>15282571.725</v>
      </c>
      <c r="AM722" s="422">
        <v>254482.05</v>
      </c>
      <c r="AN722" s="422">
        <v>254482.05</v>
      </c>
      <c r="AO722" s="422">
        <v>265213.21999999997</v>
      </c>
      <c r="AP722" s="422">
        <v>265213.21999999997</v>
      </c>
      <c r="AQ722" s="422">
        <v>222288.53</v>
      </c>
      <c r="AR722" s="422">
        <v>222288.53</v>
      </c>
      <c r="AS722" s="422">
        <v>231486.68</v>
      </c>
      <c r="AT722" s="422">
        <v>231486.68</v>
      </c>
      <c r="AU722" s="422">
        <v>278243.92</v>
      </c>
      <c r="AV722" s="422">
        <v>1245582.32</v>
      </c>
      <c r="AW722" s="422">
        <v>519746.81</v>
      </c>
      <c r="AX722" s="422">
        <v>197301.34</v>
      </c>
      <c r="AY722" s="422">
        <v>4187815.35</v>
      </c>
      <c r="AZ722" s="422">
        <v>33363469.670000002</v>
      </c>
      <c r="BA722" s="422">
        <v>379243.73</v>
      </c>
      <c r="BB722" s="422">
        <v>138646.29</v>
      </c>
      <c r="BC722" s="422">
        <v>1258364.08</v>
      </c>
    </row>
    <row r="723" spans="1:55">
      <c r="A723" s="425" t="s">
        <v>2235</v>
      </c>
      <c r="B723" s="425" t="s">
        <v>6730</v>
      </c>
      <c r="C723">
        <v>411.5</v>
      </c>
      <c r="D723" s="422">
        <v>6383181.2800000003</v>
      </c>
      <c r="E723" s="422">
        <v>4776500.12</v>
      </c>
      <c r="F723" s="423">
        <v>0.74829460585208396</v>
      </c>
      <c r="G723">
        <v>1</v>
      </c>
      <c r="H723" s="422">
        <v>59503.34</v>
      </c>
      <c r="I723" s="422">
        <v>2184436.7200000002</v>
      </c>
      <c r="J723" s="422">
        <v>2243940.06</v>
      </c>
      <c r="K723" s="424">
        <v>0.99275000000000002</v>
      </c>
      <c r="L723" s="422">
        <v>1444330.17</v>
      </c>
      <c r="M723" s="422">
        <v>288866.02</v>
      </c>
      <c r="N723" s="422">
        <v>148937.46</v>
      </c>
      <c r="O723" s="422">
        <v>66113.7</v>
      </c>
      <c r="P723" s="422">
        <v>53814.43</v>
      </c>
      <c r="Q723" s="422">
        <v>85156.68</v>
      </c>
      <c r="R723" s="422">
        <v>34493.31</v>
      </c>
      <c r="S723" s="422">
        <v>58211.64</v>
      </c>
      <c r="T723" s="422">
        <v>75996.92</v>
      </c>
      <c r="U723" s="422">
        <v>43818.65</v>
      </c>
      <c r="V723" s="422">
        <v>111415.72</v>
      </c>
      <c r="W723" s="422">
        <v>96465.31</v>
      </c>
      <c r="X723" s="422">
        <v>69851.08</v>
      </c>
      <c r="Y723" s="422">
        <v>2577471.09</v>
      </c>
      <c r="Z723" s="422">
        <v>36180</v>
      </c>
      <c r="AA723" s="422">
        <v>51437.5</v>
      </c>
      <c r="AB723" s="422">
        <v>140321.5</v>
      </c>
      <c r="AC723" s="422">
        <v>13991</v>
      </c>
      <c r="AD723" s="422">
        <v>234966.5</v>
      </c>
      <c r="AE723" s="422">
        <v>75138</v>
      </c>
      <c r="AF723" s="422">
        <v>651404.5</v>
      </c>
      <c r="AG723" s="422">
        <v>441128</v>
      </c>
      <c r="AH723" s="422">
        <v>1189718.0220000001</v>
      </c>
      <c r="AI723" s="422">
        <v>2834285.0219999999</v>
      </c>
      <c r="AJ723" s="422">
        <v>441893.39</v>
      </c>
      <c r="AK723" s="422">
        <v>2392391.6320000002</v>
      </c>
      <c r="AL723" s="422">
        <v>2831081.2919999999</v>
      </c>
      <c r="AM723" s="422">
        <v>92747.97</v>
      </c>
      <c r="AN723" s="422">
        <v>92747.97</v>
      </c>
      <c r="AO723" s="422">
        <v>96580.53</v>
      </c>
      <c r="AP723" s="422">
        <v>96580.53</v>
      </c>
      <c r="AQ723" s="422">
        <v>45990.73</v>
      </c>
      <c r="AR723" s="422">
        <v>45990.73</v>
      </c>
      <c r="AS723" s="422">
        <v>47523.75</v>
      </c>
      <c r="AT723" s="422">
        <v>47523.75</v>
      </c>
      <c r="AU723" s="422">
        <v>57488.41</v>
      </c>
      <c r="AV723" s="422">
        <v>223055.05</v>
      </c>
      <c r="AW723" s="422">
        <v>93074.66</v>
      </c>
      <c r="AX723" s="422">
        <v>35324.69</v>
      </c>
      <c r="AY723" s="422">
        <v>974628.77</v>
      </c>
      <c r="AZ723" s="422">
        <v>6383181.2800000003</v>
      </c>
      <c r="BA723" s="422">
        <v>458205.8</v>
      </c>
      <c r="BB723" s="422">
        <v>27443.97</v>
      </c>
      <c r="BC723" s="422">
        <v>193746.65</v>
      </c>
    </row>
    <row r="724" spans="1:55">
      <c r="A724" s="425" t="s">
        <v>2944</v>
      </c>
      <c r="B724" s="425" t="s">
        <v>6731</v>
      </c>
      <c r="C724">
        <v>862</v>
      </c>
      <c r="D724" s="422">
        <v>11679186.74</v>
      </c>
      <c r="E724" s="422">
        <v>12049149.51</v>
      </c>
      <c r="F724" s="423">
        <v>1.03167710031837</v>
      </c>
      <c r="G724">
        <v>4</v>
      </c>
      <c r="H724" s="422">
        <v>782.55</v>
      </c>
      <c r="I724" s="422">
        <v>718372.51</v>
      </c>
      <c r="J724" s="422">
        <v>719155.06</v>
      </c>
      <c r="K724" s="424">
        <v>0.99275000000000002</v>
      </c>
      <c r="L724" s="422">
        <v>2844342.37</v>
      </c>
      <c r="M724" s="422">
        <v>568868.47</v>
      </c>
      <c r="N724" s="422">
        <v>312405.40999999997</v>
      </c>
      <c r="O724" s="422">
        <v>138766.12</v>
      </c>
      <c r="P724" s="422">
        <v>95641.27</v>
      </c>
      <c r="Q724" s="422">
        <v>184122.56</v>
      </c>
      <c r="R724" s="422">
        <v>72819.22</v>
      </c>
      <c r="S724" s="422">
        <v>122180.48</v>
      </c>
      <c r="T724" s="422">
        <v>159510.03</v>
      </c>
      <c r="U724" s="422">
        <v>91475.43</v>
      </c>
      <c r="V724" s="422">
        <v>233850.59</v>
      </c>
      <c r="W724" s="422">
        <v>202471.16</v>
      </c>
      <c r="X724" s="422">
        <v>146610.51</v>
      </c>
      <c r="Y724" s="422">
        <v>5173063.62</v>
      </c>
      <c r="Z724" s="422">
        <v>76455</v>
      </c>
      <c r="AA724" s="422">
        <v>107750</v>
      </c>
      <c r="AB724" s="422">
        <v>293942</v>
      </c>
      <c r="AC724" s="422">
        <v>29308</v>
      </c>
      <c r="AD724" s="422">
        <v>246101</v>
      </c>
      <c r="AE724" s="422">
        <v>162777.5</v>
      </c>
      <c r="AF724" s="422">
        <v>1364546</v>
      </c>
      <c r="AG724" s="422">
        <v>924064</v>
      </c>
      <c r="AH724" s="422">
        <v>2159180.6519999998</v>
      </c>
      <c r="AI724" s="422">
        <v>5364124.1519999998</v>
      </c>
      <c r="AJ724" s="422">
        <v>925667.32</v>
      </c>
      <c r="AK724" s="422">
        <v>4438456.8320000004</v>
      </c>
      <c r="AL724" s="422">
        <v>5357413.0619999999</v>
      </c>
      <c r="AM724" s="422">
        <v>57488.41</v>
      </c>
      <c r="AN724" s="422">
        <v>57488.41</v>
      </c>
      <c r="AO724" s="422">
        <v>59787.95</v>
      </c>
      <c r="AP724" s="422">
        <v>59787.95</v>
      </c>
      <c r="AQ724" s="422">
        <v>32960.019999999997</v>
      </c>
      <c r="AR724" s="422">
        <v>32960.019999999997</v>
      </c>
      <c r="AS724" s="422">
        <v>34493.040000000001</v>
      </c>
      <c r="AT724" s="422">
        <v>34493.040000000001</v>
      </c>
      <c r="AU724" s="422">
        <v>41391.65</v>
      </c>
      <c r="AV724" s="422">
        <v>468338.95</v>
      </c>
      <c r="AW724" s="422">
        <v>195424.8</v>
      </c>
      <c r="AX724" s="422">
        <v>74095.7</v>
      </c>
      <c r="AY724" s="422">
        <v>1148709.94</v>
      </c>
      <c r="AZ724" s="422">
        <v>11679186.74</v>
      </c>
      <c r="BA724" s="422">
        <v>51794.6</v>
      </c>
      <c r="BB724" s="422">
        <v>4446.4799999999996</v>
      </c>
      <c r="BC724" s="422">
        <v>344379.4</v>
      </c>
    </row>
    <row r="725" spans="1:55">
      <c r="A725" s="425" t="s">
        <v>1872</v>
      </c>
      <c r="B725" s="425" t="s">
        <v>6732</v>
      </c>
      <c r="C725">
        <v>6867.38</v>
      </c>
      <c r="D725" s="422">
        <v>100839894.45999999</v>
      </c>
      <c r="E725" s="422">
        <v>83316242.409999996</v>
      </c>
      <c r="F725" s="423">
        <v>0.82622302270505599</v>
      </c>
      <c r="G725">
        <v>2</v>
      </c>
      <c r="H725" s="422">
        <v>246087.44</v>
      </c>
      <c r="I725" s="422">
        <v>15321468.43</v>
      </c>
      <c r="J725" s="422">
        <v>15567555.869999999</v>
      </c>
      <c r="K725" s="424">
        <v>0.99275000000000002</v>
      </c>
      <c r="L725" s="422">
        <v>23156506.859999999</v>
      </c>
      <c r="M725" s="422">
        <v>4631301.3600000003</v>
      </c>
      <c r="N725" s="422">
        <v>2493431.16</v>
      </c>
      <c r="O725" s="422">
        <v>1107949.45</v>
      </c>
      <c r="P725" s="422">
        <v>828542.41</v>
      </c>
      <c r="Q725" s="422">
        <v>1497530.17</v>
      </c>
      <c r="R725" s="422">
        <v>584470.09</v>
      </c>
      <c r="S725" s="422">
        <v>975844.63</v>
      </c>
      <c r="T725" s="422">
        <v>1273574.8999999999</v>
      </c>
      <c r="U725" s="422">
        <v>731803.51</v>
      </c>
      <c r="V725" s="422">
        <v>1867131.68</v>
      </c>
      <c r="W725" s="422">
        <v>1616589.13</v>
      </c>
      <c r="X725" s="422">
        <v>1170965.1000000001</v>
      </c>
      <c r="Y725" s="422">
        <v>41935640.450000003</v>
      </c>
      <c r="Z725" s="422">
        <v>612184.5</v>
      </c>
      <c r="AA725" s="422">
        <v>858422.5</v>
      </c>
      <c r="AB725" s="422">
        <v>2341776.58</v>
      </c>
      <c r="AC725" s="422">
        <v>233490.92</v>
      </c>
      <c r="AD725" s="422">
        <v>3921273.98</v>
      </c>
      <c r="AE725" s="422">
        <v>1332111.81</v>
      </c>
      <c r="AF725" s="422">
        <v>10871062.539999999</v>
      </c>
      <c r="AG725" s="422">
        <v>7361831.3600000003</v>
      </c>
      <c r="AH725" s="422">
        <v>18531147.371040002</v>
      </c>
      <c r="AI725" s="422">
        <v>46063301.561039999</v>
      </c>
      <c r="AJ725" s="422">
        <v>7374604.6799999997</v>
      </c>
      <c r="AK725" s="422">
        <v>38688696.881039999</v>
      </c>
      <c r="AL725" s="422">
        <v>46009835.671039999</v>
      </c>
      <c r="AM725" s="422">
        <v>869224.83</v>
      </c>
      <c r="AN725" s="422">
        <v>869224.83</v>
      </c>
      <c r="AO725" s="422">
        <v>906017.42</v>
      </c>
      <c r="AP725" s="422">
        <v>906017.42</v>
      </c>
      <c r="AQ725" s="422">
        <v>649235.82999999996</v>
      </c>
      <c r="AR725" s="422">
        <v>649235.82999999996</v>
      </c>
      <c r="AS725" s="422">
        <v>676063.76</v>
      </c>
      <c r="AT725" s="422">
        <v>676063.76</v>
      </c>
      <c r="AU725" s="422">
        <v>811736.42</v>
      </c>
      <c r="AV725" s="422">
        <v>3732914.42</v>
      </c>
      <c r="AW725" s="422">
        <v>1557641.22</v>
      </c>
      <c r="AX725" s="422">
        <v>591042.46</v>
      </c>
      <c r="AY725" s="422">
        <v>12894418.199999999</v>
      </c>
      <c r="AZ725" s="422">
        <v>100839894.45999999</v>
      </c>
      <c r="BA725" s="422">
        <v>1294005.6100000001</v>
      </c>
      <c r="BB725" s="422">
        <v>396542.34</v>
      </c>
      <c r="BC725" s="422">
        <v>3583134.06</v>
      </c>
    </row>
    <row r="726" spans="1:55">
      <c r="A726" s="425" t="s">
        <v>2239</v>
      </c>
      <c r="B726" s="425" t="s">
        <v>6733</v>
      </c>
      <c r="C726">
        <v>2408.5</v>
      </c>
      <c r="D726" s="422">
        <v>43705742.950000003</v>
      </c>
      <c r="E726" s="422">
        <v>32333017.219999999</v>
      </c>
      <c r="F726" s="423">
        <v>0.739788756296614</v>
      </c>
      <c r="G726">
        <v>1</v>
      </c>
      <c r="H726" s="422">
        <v>619074.75</v>
      </c>
      <c r="I726" s="422">
        <v>23493421.91</v>
      </c>
      <c r="J726" s="422">
        <v>24112496.66</v>
      </c>
      <c r="K726" s="424">
        <v>0.99275000000000002</v>
      </c>
      <c r="L726" s="422">
        <v>8901563.1300000008</v>
      </c>
      <c r="M726" s="422">
        <v>2186992.71</v>
      </c>
      <c r="N726" s="422">
        <v>920067.98</v>
      </c>
      <c r="O726" s="422">
        <v>370546.88</v>
      </c>
      <c r="P726" s="422">
        <v>370887.53</v>
      </c>
      <c r="Q726" s="422">
        <v>639852.35</v>
      </c>
      <c r="R726" s="422">
        <v>203766.07</v>
      </c>
      <c r="S726" s="422">
        <v>356306.43</v>
      </c>
      <c r="T726" s="422">
        <v>408379.09</v>
      </c>
      <c r="U726" s="422">
        <v>256195.20000000001</v>
      </c>
      <c r="V726" s="422">
        <v>598706.48</v>
      </c>
      <c r="W726" s="422">
        <v>518368.58</v>
      </c>
      <c r="X726" s="422">
        <v>427550.02</v>
      </c>
      <c r="Y726" s="422">
        <v>16159182.449999999</v>
      </c>
      <c r="Z726" s="422">
        <v>214695</v>
      </c>
      <c r="AA726" s="422">
        <v>301062.5</v>
      </c>
      <c r="AB726" s="422">
        <v>821298.5</v>
      </c>
      <c r="AC726" s="422">
        <v>81889</v>
      </c>
      <c r="AD726" s="422">
        <v>1375253.5</v>
      </c>
      <c r="AE726" s="422">
        <v>1113853.5</v>
      </c>
      <c r="AF726" s="422">
        <v>3812655.5</v>
      </c>
      <c r="AG726" s="422">
        <v>2581912</v>
      </c>
      <c r="AH726" s="422">
        <v>8265780.9450000003</v>
      </c>
      <c r="AI726" s="422">
        <v>18568400.445</v>
      </c>
      <c r="AJ726" s="422">
        <v>2586391.81</v>
      </c>
      <c r="AK726" s="422">
        <v>15982008.635</v>
      </c>
      <c r="AL726" s="422">
        <v>18549649.094999999</v>
      </c>
      <c r="AM726" s="422">
        <v>761913.12</v>
      </c>
      <c r="AN726" s="422">
        <v>761913.12</v>
      </c>
      <c r="AO726" s="422">
        <v>794106.64</v>
      </c>
      <c r="AP726" s="422">
        <v>794106.64</v>
      </c>
      <c r="AQ726" s="422">
        <v>716688.9</v>
      </c>
      <c r="AR726" s="422">
        <v>716688.9</v>
      </c>
      <c r="AS726" s="422">
        <v>746582.88</v>
      </c>
      <c r="AT726" s="422">
        <v>746582.88</v>
      </c>
      <c r="AU726" s="422">
        <v>896052.76</v>
      </c>
      <c r="AV726" s="422">
        <v>1309202.8400000001</v>
      </c>
      <c r="AW726" s="422">
        <v>546293.88</v>
      </c>
      <c r="AX726" s="422">
        <v>206778.7</v>
      </c>
      <c r="AY726" s="422">
        <v>8996911.2599999998</v>
      </c>
      <c r="AZ726" s="422">
        <v>43705742.950000003</v>
      </c>
      <c r="BA726" s="422">
        <v>5063290.8600000003</v>
      </c>
      <c r="BB726" s="422">
        <v>1467819.53</v>
      </c>
      <c r="BC726" s="422">
        <v>1758231.56</v>
      </c>
    </row>
    <row r="727" spans="1:55">
      <c r="A727" s="425" t="s">
        <v>2559</v>
      </c>
      <c r="B727" s="425" t="s">
        <v>6734</v>
      </c>
      <c r="C727">
        <v>670.98</v>
      </c>
      <c r="D727" s="422">
        <v>10986529.470000001</v>
      </c>
      <c r="E727" s="422">
        <v>7532153.7400000002</v>
      </c>
      <c r="F727" s="423">
        <v>0.68558080698435497</v>
      </c>
      <c r="G727">
        <v>1</v>
      </c>
      <c r="H727" s="422">
        <v>329630.98</v>
      </c>
      <c r="I727" s="422">
        <v>1701055.86</v>
      </c>
      <c r="J727" s="422">
        <v>2030686.84</v>
      </c>
      <c r="K727" s="424">
        <v>0.99275000000000002</v>
      </c>
      <c r="L727" s="422">
        <v>2400472.56</v>
      </c>
      <c r="M727" s="422">
        <v>800077.49</v>
      </c>
      <c r="N727" s="422">
        <v>281864.11</v>
      </c>
      <c r="O727" s="422">
        <v>93393.78</v>
      </c>
      <c r="P727" s="422">
        <v>80494.77</v>
      </c>
      <c r="Q727" s="422">
        <v>239036.25</v>
      </c>
      <c r="R727" s="422">
        <v>56850.09</v>
      </c>
      <c r="S727" s="422">
        <v>107147.8</v>
      </c>
      <c r="T727" s="422">
        <v>92699.55</v>
      </c>
      <c r="U727" s="422">
        <v>71325.25</v>
      </c>
      <c r="V727" s="422">
        <v>135902.69</v>
      </c>
      <c r="W727" s="422">
        <v>117666.48</v>
      </c>
      <c r="X727" s="422">
        <v>128572.04</v>
      </c>
      <c r="Y727" s="422">
        <v>4605502.8600000003</v>
      </c>
      <c r="Z727" s="422">
        <v>60388.2</v>
      </c>
      <c r="AA727" s="422">
        <v>83872.5</v>
      </c>
      <c r="AB727" s="422">
        <v>228804.18</v>
      </c>
      <c r="AC727" s="422">
        <v>22813.32</v>
      </c>
      <c r="AD727" s="422">
        <v>383129.58</v>
      </c>
      <c r="AE727" s="422">
        <v>667625.1</v>
      </c>
      <c r="AF727" s="422">
        <v>1062161.3400000001</v>
      </c>
      <c r="AG727" s="422">
        <v>719290.56</v>
      </c>
      <c r="AH727" s="422">
        <v>1948982.05584</v>
      </c>
      <c r="AI727" s="422">
        <v>5177066.8358399998</v>
      </c>
      <c r="AJ727" s="422">
        <v>720538.58</v>
      </c>
      <c r="AK727" s="422">
        <v>4456528.2558399998</v>
      </c>
      <c r="AL727" s="422">
        <v>5171842.9258399997</v>
      </c>
      <c r="AM727" s="422">
        <v>103479.14</v>
      </c>
      <c r="AN727" s="422">
        <v>103479.14</v>
      </c>
      <c r="AO727" s="422">
        <v>108078.22</v>
      </c>
      <c r="AP727" s="422">
        <v>108078.22</v>
      </c>
      <c r="AQ727" s="422">
        <v>39858.629999999997</v>
      </c>
      <c r="AR727" s="422">
        <v>39858.629999999997</v>
      </c>
      <c r="AS727" s="422">
        <v>41391.65</v>
      </c>
      <c r="AT727" s="422">
        <v>41391.65</v>
      </c>
      <c r="AU727" s="422">
        <v>49823.29</v>
      </c>
      <c r="AV727" s="422">
        <v>364093.29</v>
      </c>
      <c r="AW727" s="422">
        <v>151925.99</v>
      </c>
      <c r="AX727" s="422">
        <v>57725.72</v>
      </c>
      <c r="AY727" s="422">
        <v>1209183.57</v>
      </c>
      <c r="AZ727" s="422">
        <v>10986529.470000001</v>
      </c>
      <c r="BA727" s="422">
        <v>240327.39</v>
      </c>
      <c r="BB727" s="422">
        <v>16095.87</v>
      </c>
      <c r="BC727" s="422">
        <v>268852.81</v>
      </c>
    </row>
    <row r="728" spans="1:55">
      <c r="A728" s="425" t="s">
        <v>1805</v>
      </c>
      <c r="B728" s="425" t="s">
        <v>6735</v>
      </c>
      <c r="C728">
        <v>5281.49</v>
      </c>
      <c r="D728" s="422">
        <v>84335219.590000004</v>
      </c>
      <c r="E728" s="422">
        <v>70705547.909999996</v>
      </c>
      <c r="F728" s="423">
        <v>0.83838695451009204</v>
      </c>
      <c r="G728">
        <v>2</v>
      </c>
      <c r="H728" s="422">
        <v>222442.25</v>
      </c>
      <c r="I728" s="422">
        <v>16883920.170000002</v>
      </c>
      <c r="J728" s="422">
        <v>17106362.420000002</v>
      </c>
      <c r="K728" s="424">
        <v>0.99275000000000002</v>
      </c>
      <c r="L728" s="422">
        <v>18589569.190000001</v>
      </c>
      <c r="M728" s="422">
        <v>6195903.4000000004</v>
      </c>
      <c r="N728" s="422">
        <v>2221257.4700000002</v>
      </c>
      <c r="O728" s="422">
        <v>740419.15</v>
      </c>
      <c r="P728" s="422">
        <v>609002.69999999995</v>
      </c>
      <c r="Q728" s="422">
        <v>1883748.36</v>
      </c>
      <c r="R728" s="422">
        <v>449690.65</v>
      </c>
      <c r="S728" s="422">
        <v>844388.67</v>
      </c>
      <c r="T728" s="422">
        <v>734915.35</v>
      </c>
      <c r="U728" s="422">
        <v>562925.78</v>
      </c>
      <c r="V728" s="422">
        <v>1077426.8</v>
      </c>
      <c r="W728" s="422">
        <v>932851.43</v>
      </c>
      <c r="X728" s="422">
        <v>1013224.47</v>
      </c>
      <c r="Y728" s="422">
        <v>35855323.420000002</v>
      </c>
      <c r="Z728" s="422">
        <v>475334.1</v>
      </c>
      <c r="AA728" s="422">
        <v>660186.25</v>
      </c>
      <c r="AB728" s="422">
        <v>1800988.09</v>
      </c>
      <c r="AC728" s="422">
        <v>179570.66</v>
      </c>
      <c r="AD728" s="422">
        <v>3015730.79</v>
      </c>
      <c r="AE728" s="422">
        <v>5255082.55</v>
      </c>
      <c r="AF728" s="422">
        <v>8360598.6699999999</v>
      </c>
      <c r="AG728" s="422">
        <v>5661757.2800000003</v>
      </c>
      <c r="AH728" s="422">
        <v>14849402.286420001</v>
      </c>
      <c r="AI728" s="422">
        <v>40258650.676420003</v>
      </c>
      <c r="AJ728" s="422">
        <v>5671580.8499999996</v>
      </c>
      <c r="AK728" s="422">
        <v>34587069.826420002</v>
      </c>
      <c r="AL728" s="422">
        <v>40217531.706419997</v>
      </c>
      <c r="AM728" s="422">
        <v>593280.43999999994</v>
      </c>
      <c r="AN728" s="422">
        <v>593280.43999999994</v>
      </c>
      <c r="AO728" s="422">
        <v>618575.34</v>
      </c>
      <c r="AP728" s="422">
        <v>618575.34</v>
      </c>
      <c r="AQ728" s="422">
        <v>246816.92</v>
      </c>
      <c r="AR728" s="422">
        <v>246816.92</v>
      </c>
      <c r="AS728" s="422">
        <v>256781.58</v>
      </c>
      <c r="AT728" s="422">
        <v>256781.58</v>
      </c>
      <c r="AU728" s="422">
        <v>308137.90000000002</v>
      </c>
      <c r="AV728" s="422">
        <v>2870588.19</v>
      </c>
      <c r="AW728" s="422">
        <v>1197816.51</v>
      </c>
      <c r="AX728" s="422">
        <v>454913.15</v>
      </c>
      <c r="AY728" s="422">
        <v>8262364.3099999996</v>
      </c>
      <c r="AZ728" s="422">
        <v>84335219.590000004</v>
      </c>
      <c r="BA728" s="422">
        <v>580481</v>
      </c>
      <c r="BB728" s="422">
        <v>70152.87</v>
      </c>
      <c r="BC728" s="422">
        <v>1948632.39</v>
      </c>
    </row>
    <row r="729" spans="1:55">
      <c r="A729" s="425" t="s">
        <v>2595</v>
      </c>
      <c r="B729" s="425" t="s">
        <v>6736</v>
      </c>
      <c r="C729">
        <v>2185.4899999999998</v>
      </c>
      <c r="D729" s="422">
        <v>36365376.479999997</v>
      </c>
      <c r="E729" s="422">
        <v>27273704.870000001</v>
      </c>
      <c r="F729" s="423">
        <v>0.74999099445594397</v>
      </c>
      <c r="G729">
        <v>1</v>
      </c>
      <c r="H729" s="422">
        <v>319675.71000000002</v>
      </c>
      <c r="I729" s="422">
        <v>9773252.0600000005</v>
      </c>
      <c r="J729" s="422">
        <v>10092927.77</v>
      </c>
      <c r="K729" s="424">
        <v>0.99275000000000002</v>
      </c>
      <c r="L729" s="422">
        <v>7908181.4400000004</v>
      </c>
      <c r="M729" s="422">
        <v>2635796.86</v>
      </c>
      <c r="N729" s="422">
        <v>918792.86</v>
      </c>
      <c r="O729" s="422">
        <v>306264.28000000003</v>
      </c>
      <c r="P729" s="422">
        <v>268676.7</v>
      </c>
      <c r="Q729" s="422">
        <v>779543.59</v>
      </c>
      <c r="R729" s="422">
        <v>185880.65</v>
      </c>
      <c r="S729" s="422">
        <v>349269.86</v>
      </c>
      <c r="T729" s="422">
        <v>303987.71000000002</v>
      </c>
      <c r="U729" s="422">
        <v>232846.57</v>
      </c>
      <c r="V729" s="422">
        <v>445662.9</v>
      </c>
      <c r="W729" s="422">
        <v>385861.27</v>
      </c>
      <c r="X729" s="422">
        <v>419106.48</v>
      </c>
      <c r="Y729" s="422">
        <v>15139871.17</v>
      </c>
      <c r="Z729" s="422">
        <v>196694.1</v>
      </c>
      <c r="AA729" s="422">
        <v>273186.25</v>
      </c>
      <c r="AB729" s="422">
        <v>745252.09</v>
      </c>
      <c r="AC729" s="422">
        <v>74306.66</v>
      </c>
      <c r="AD729" s="422">
        <v>1247914.79</v>
      </c>
      <c r="AE729" s="422">
        <v>2174562.5499999998</v>
      </c>
      <c r="AF729" s="422">
        <v>3459630.67</v>
      </c>
      <c r="AG729" s="422">
        <v>2342845.2799999998</v>
      </c>
      <c r="AH729" s="422">
        <v>6481350.0694199996</v>
      </c>
      <c r="AI729" s="422">
        <v>16995742.459419999</v>
      </c>
      <c r="AJ729" s="422">
        <v>2346910.29</v>
      </c>
      <c r="AK729" s="422">
        <v>14648832.16942</v>
      </c>
      <c r="AL729" s="422">
        <v>16978727.359420002</v>
      </c>
      <c r="AM729" s="422">
        <v>402418.9</v>
      </c>
      <c r="AN729" s="422">
        <v>402418.9</v>
      </c>
      <c r="AO729" s="422">
        <v>419282.17</v>
      </c>
      <c r="AP729" s="422">
        <v>419282.17</v>
      </c>
      <c r="AQ729" s="422">
        <v>137205.68</v>
      </c>
      <c r="AR729" s="422">
        <v>137205.68</v>
      </c>
      <c r="AS729" s="422">
        <v>143337.78</v>
      </c>
      <c r="AT729" s="422">
        <v>143337.78</v>
      </c>
      <c r="AU729" s="422">
        <v>171698.73</v>
      </c>
      <c r="AV729" s="422">
        <v>1187327.3999999999</v>
      </c>
      <c r="AW729" s="422">
        <v>495438.65</v>
      </c>
      <c r="AX729" s="422">
        <v>187823.99</v>
      </c>
      <c r="AY729" s="422">
        <v>4246777.83</v>
      </c>
      <c r="AZ729" s="422">
        <v>36365376.479999997</v>
      </c>
      <c r="BA729" s="422">
        <v>996608.03</v>
      </c>
      <c r="BB729" s="422">
        <v>113923.9</v>
      </c>
      <c r="BC729" s="422">
        <v>1092613.43</v>
      </c>
    </row>
    <row r="730" spans="1:55">
      <c r="A730" s="425" t="s">
        <v>3013</v>
      </c>
      <c r="B730" s="425" t="s">
        <v>6737</v>
      </c>
      <c r="C730">
        <v>529.65</v>
      </c>
      <c r="D730" s="422">
        <v>8049778.3499999996</v>
      </c>
      <c r="E730" s="422">
        <v>9716206.4700000007</v>
      </c>
      <c r="F730" s="423">
        <v>1.2070154043434</v>
      </c>
      <c r="G730">
        <v>4</v>
      </c>
      <c r="H730" s="422">
        <v>539.36</v>
      </c>
      <c r="I730" s="422">
        <v>1457582.25</v>
      </c>
      <c r="J730" s="422">
        <v>1458121.61</v>
      </c>
      <c r="K730" s="424">
        <v>0.99275000000000002</v>
      </c>
      <c r="L730" s="422">
        <v>1842634.04</v>
      </c>
      <c r="M730" s="422">
        <v>614149.92000000004</v>
      </c>
      <c r="N730" s="422">
        <v>222125.74</v>
      </c>
      <c r="O730" s="422">
        <v>74041.91</v>
      </c>
      <c r="P730" s="422">
        <v>58186.47</v>
      </c>
      <c r="Q730" s="422">
        <v>188196.45</v>
      </c>
      <c r="R730" s="422">
        <v>44713.55</v>
      </c>
      <c r="S730" s="422">
        <v>84438.86</v>
      </c>
      <c r="T730" s="422">
        <v>73491.53</v>
      </c>
      <c r="U730" s="422">
        <v>56292.57</v>
      </c>
      <c r="V730" s="422">
        <v>107742.68</v>
      </c>
      <c r="W730" s="422">
        <v>93285.14</v>
      </c>
      <c r="X730" s="422">
        <v>101322.44</v>
      </c>
      <c r="Y730" s="422">
        <v>3560621.3</v>
      </c>
      <c r="Z730" s="422">
        <v>47668.5</v>
      </c>
      <c r="AA730" s="422">
        <v>66206.25</v>
      </c>
      <c r="AB730" s="422">
        <v>180610.65</v>
      </c>
      <c r="AC730" s="422">
        <v>18008.099999999999</v>
      </c>
      <c r="AD730" s="422">
        <v>151215.07</v>
      </c>
      <c r="AE730" s="422">
        <v>527001.75</v>
      </c>
      <c r="AF730" s="422">
        <v>838435.95</v>
      </c>
      <c r="AG730" s="422">
        <v>567784.80000000005</v>
      </c>
      <c r="AH730" s="422">
        <v>1430306.8857</v>
      </c>
      <c r="AI730" s="422">
        <v>3827237.9556999998</v>
      </c>
      <c r="AJ730" s="422">
        <v>568769.93999999994</v>
      </c>
      <c r="AK730" s="422">
        <v>3258468.0156999999</v>
      </c>
      <c r="AL730" s="422">
        <v>3823114.3657</v>
      </c>
      <c r="AM730" s="422">
        <v>43691.19</v>
      </c>
      <c r="AN730" s="422">
        <v>43691.19</v>
      </c>
      <c r="AO730" s="422">
        <v>45990.73</v>
      </c>
      <c r="AP730" s="422">
        <v>45990.73</v>
      </c>
      <c r="AQ730" s="422">
        <v>6132.09</v>
      </c>
      <c r="AR730" s="422">
        <v>6132.09</v>
      </c>
      <c r="AS730" s="422">
        <v>6898.6</v>
      </c>
      <c r="AT730" s="422">
        <v>6898.6</v>
      </c>
      <c r="AU730" s="422">
        <v>8431.6299999999992</v>
      </c>
      <c r="AV730" s="422">
        <v>287442.07</v>
      </c>
      <c r="AW730" s="422">
        <v>119941.57</v>
      </c>
      <c r="AX730" s="422">
        <v>44802.05</v>
      </c>
      <c r="AY730" s="422">
        <v>666042.54</v>
      </c>
      <c r="AZ730" s="422">
        <v>8049778.3499999996</v>
      </c>
      <c r="BA730" s="422">
        <v>57419.45</v>
      </c>
      <c r="BB730" s="422">
        <v>56.85</v>
      </c>
      <c r="BC730" s="422">
        <v>237168.55</v>
      </c>
    </row>
    <row r="731" spans="1:55">
      <c r="A731" s="425" t="s">
        <v>2301</v>
      </c>
      <c r="B731" s="425" t="s">
        <v>6738</v>
      </c>
      <c r="C731">
        <v>8318.6</v>
      </c>
      <c r="D731" s="422">
        <v>121133440.56999999</v>
      </c>
      <c r="E731" s="422">
        <v>100195615.83</v>
      </c>
      <c r="F731" s="423">
        <v>0.82715074680058698</v>
      </c>
      <c r="G731">
        <v>2</v>
      </c>
      <c r="H731" s="422">
        <v>304920.59999999998</v>
      </c>
      <c r="I731" s="422">
        <v>33169241.289999999</v>
      </c>
      <c r="J731" s="422">
        <v>33474161.890000001</v>
      </c>
      <c r="K731" s="424">
        <v>0.99275000000000002</v>
      </c>
      <c r="L731" s="422">
        <v>27755452.050000001</v>
      </c>
      <c r="M731" s="422">
        <v>6872071.71</v>
      </c>
      <c r="N731" s="422">
        <v>3185254.1</v>
      </c>
      <c r="O731" s="422">
        <v>1281161.68</v>
      </c>
      <c r="P731" s="422">
        <v>933089.02</v>
      </c>
      <c r="Q731" s="422">
        <v>2214983.5699999998</v>
      </c>
      <c r="R731" s="422">
        <v>707113</v>
      </c>
      <c r="S731" s="422">
        <v>1232679.52</v>
      </c>
      <c r="T731" s="422">
        <v>1409701.26</v>
      </c>
      <c r="U731" s="422">
        <v>886608.1</v>
      </c>
      <c r="V731" s="422">
        <v>2066700.51</v>
      </c>
      <c r="W731" s="422">
        <v>1789378.66</v>
      </c>
      <c r="X731" s="422">
        <v>1479154.21</v>
      </c>
      <c r="Y731" s="422">
        <v>51813347.390000001</v>
      </c>
      <c r="Z731" s="422">
        <v>742787.1</v>
      </c>
      <c r="AA731" s="422">
        <v>1039825</v>
      </c>
      <c r="AB731" s="422">
        <v>2836642.6</v>
      </c>
      <c r="AC731" s="422">
        <v>282832.40000000002</v>
      </c>
      <c r="AD731" s="422">
        <v>4749920.5999999996</v>
      </c>
      <c r="AE731" s="422">
        <v>3910100.67</v>
      </c>
      <c r="AF731" s="422">
        <v>13168343.800000001</v>
      </c>
      <c r="AG731" s="422">
        <v>8917539.1999999993</v>
      </c>
      <c r="AH731" s="422">
        <v>21694536.139800001</v>
      </c>
      <c r="AI731" s="422">
        <v>57342527.509800002</v>
      </c>
      <c r="AJ731" s="422">
        <v>8933011.7899999991</v>
      </c>
      <c r="AK731" s="422">
        <v>48409515.719800003</v>
      </c>
      <c r="AL731" s="422">
        <v>57277763.169799998</v>
      </c>
      <c r="AM731" s="422">
        <v>570285.06999999995</v>
      </c>
      <c r="AN731" s="422">
        <v>570285.06999999995</v>
      </c>
      <c r="AO731" s="422">
        <v>594046.94999999995</v>
      </c>
      <c r="AP731" s="422">
        <v>594046.94999999995</v>
      </c>
      <c r="AQ731" s="422">
        <v>485202.22</v>
      </c>
      <c r="AR731" s="422">
        <v>485202.22</v>
      </c>
      <c r="AS731" s="422">
        <v>505898.05</v>
      </c>
      <c r="AT731" s="422">
        <v>505898.05</v>
      </c>
      <c r="AU731" s="422">
        <v>607077.66</v>
      </c>
      <c r="AV731" s="422">
        <v>4521655.4800000004</v>
      </c>
      <c r="AW731" s="422">
        <v>1886760.9</v>
      </c>
      <c r="AX731" s="422">
        <v>715971.27</v>
      </c>
      <c r="AY731" s="422">
        <v>12042329.890000001</v>
      </c>
      <c r="AZ731" s="422">
        <v>121133440.56999999</v>
      </c>
      <c r="BA731" s="422">
        <v>809827.16</v>
      </c>
      <c r="BB731" s="422">
        <v>300683.05</v>
      </c>
      <c r="BC731" s="422">
        <v>3728216.43</v>
      </c>
    </row>
    <row r="732" spans="1:55">
      <c r="A732" s="425" t="s">
        <v>2561</v>
      </c>
      <c r="B732" s="425" t="s">
        <v>6739</v>
      </c>
      <c r="C732">
        <v>1017.25</v>
      </c>
      <c r="D732" s="422">
        <v>15361032.029999999</v>
      </c>
      <c r="E732" s="422">
        <v>11015329.810000001</v>
      </c>
      <c r="F732" s="423">
        <v>0.71709568657152301</v>
      </c>
      <c r="G732">
        <v>1</v>
      </c>
      <c r="H732" s="422">
        <v>294072.5</v>
      </c>
      <c r="I732" s="422">
        <v>3556663.08</v>
      </c>
      <c r="J732" s="422">
        <v>3850735.58</v>
      </c>
      <c r="K732" s="424">
        <v>0.99275000000000002</v>
      </c>
      <c r="L732" s="422">
        <v>3535266.91</v>
      </c>
      <c r="M732" s="422">
        <v>707053.37</v>
      </c>
      <c r="N732" s="422">
        <v>369074.31</v>
      </c>
      <c r="O732" s="422">
        <v>163467.95000000001</v>
      </c>
      <c r="P732" s="422">
        <v>127933.39</v>
      </c>
      <c r="Q732" s="422">
        <v>219412.72</v>
      </c>
      <c r="R732" s="422">
        <v>85594.52</v>
      </c>
      <c r="S732" s="422">
        <v>144249.73000000001</v>
      </c>
      <c r="T732" s="422">
        <v>187904.49</v>
      </c>
      <c r="U732" s="422">
        <v>108107.33</v>
      </c>
      <c r="V732" s="422">
        <v>275478.44</v>
      </c>
      <c r="W732" s="422">
        <v>238513.15</v>
      </c>
      <c r="X732" s="422">
        <v>173092.51</v>
      </c>
      <c r="Y732" s="422">
        <v>6335148.8200000003</v>
      </c>
      <c r="Z732" s="422">
        <v>90562.5</v>
      </c>
      <c r="AA732" s="422">
        <v>127156.25</v>
      </c>
      <c r="AB732" s="422">
        <v>346882.25</v>
      </c>
      <c r="AC732" s="422">
        <v>34586.5</v>
      </c>
      <c r="AD732" s="422">
        <v>580849.75</v>
      </c>
      <c r="AE732" s="422">
        <v>195226.25</v>
      </c>
      <c r="AF732" s="422">
        <v>1610306.75</v>
      </c>
      <c r="AG732" s="422">
        <v>1090492</v>
      </c>
      <c r="AH732" s="422">
        <v>2842642.5375000001</v>
      </c>
      <c r="AI732" s="422">
        <v>6918704.7874999996</v>
      </c>
      <c r="AJ732" s="422">
        <v>1092384.08</v>
      </c>
      <c r="AK732" s="422">
        <v>5826320.7074999996</v>
      </c>
      <c r="AL732" s="422">
        <v>6910784.9974999996</v>
      </c>
      <c r="AM732" s="422">
        <v>203892.24</v>
      </c>
      <c r="AN732" s="422">
        <v>203892.24</v>
      </c>
      <c r="AO732" s="422">
        <v>212323.88</v>
      </c>
      <c r="AP732" s="422">
        <v>212323.88</v>
      </c>
      <c r="AQ732" s="422">
        <v>77417.73</v>
      </c>
      <c r="AR732" s="422">
        <v>77417.73</v>
      </c>
      <c r="AS732" s="422">
        <v>80483.78</v>
      </c>
      <c r="AT732" s="422">
        <v>80483.78</v>
      </c>
      <c r="AU732" s="422">
        <v>96580.53</v>
      </c>
      <c r="AV732" s="422">
        <v>552655.29</v>
      </c>
      <c r="AW732" s="422">
        <v>230607.66</v>
      </c>
      <c r="AX732" s="422">
        <v>87019.37</v>
      </c>
      <c r="AY732" s="422">
        <v>2115098.11</v>
      </c>
      <c r="AZ732" s="422">
        <v>15361032.029999999</v>
      </c>
      <c r="BA732" s="422">
        <v>795842.52</v>
      </c>
      <c r="BB732" s="422">
        <v>104995.19</v>
      </c>
      <c r="BC732" s="422">
        <v>490714.76</v>
      </c>
    </row>
    <row r="733" spans="1:55">
      <c r="A733" s="425" t="s">
        <v>3492</v>
      </c>
      <c r="B733" s="425" t="s">
        <v>6740</v>
      </c>
      <c r="C733">
        <v>5784.47</v>
      </c>
      <c r="D733" s="422">
        <v>92270070.510000005</v>
      </c>
      <c r="E733" s="422">
        <v>70970848.290000007</v>
      </c>
      <c r="F733" s="423">
        <v>0.76916434438302905</v>
      </c>
      <c r="G733">
        <v>2</v>
      </c>
      <c r="H733" s="422">
        <v>543271.62</v>
      </c>
      <c r="I733" s="422">
        <v>28897180.329999998</v>
      </c>
      <c r="J733" s="422">
        <v>29440451.949999999</v>
      </c>
      <c r="K733" s="424">
        <v>0.99275000000000002</v>
      </c>
      <c r="L733" s="422">
        <v>20295895.670000002</v>
      </c>
      <c r="M733" s="422">
        <v>4980434.05</v>
      </c>
      <c r="N733" s="422">
        <v>2209002.87</v>
      </c>
      <c r="O733" s="422">
        <v>891530.01</v>
      </c>
      <c r="P733" s="422">
        <v>744356.01</v>
      </c>
      <c r="Q733" s="422">
        <v>1523542.92</v>
      </c>
      <c r="R733" s="422">
        <v>491849.15</v>
      </c>
      <c r="S733" s="422">
        <v>855263.37</v>
      </c>
      <c r="T733" s="422">
        <v>982949.28</v>
      </c>
      <c r="U733" s="422">
        <v>616339.76</v>
      </c>
      <c r="V733" s="422">
        <v>1441058.35</v>
      </c>
      <c r="W733" s="422">
        <v>1247688.79</v>
      </c>
      <c r="X733" s="422">
        <v>1026273.57</v>
      </c>
      <c r="Y733" s="422">
        <v>37306183.799999997</v>
      </c>
      <c r="Z733" s="422">
        <v>515157.3</v>
      </c>
      <c r="AA733" s="422">
        <v>723058.75</v>
      </c>
      <c r="AB733" s="422">
        <v>1972504.27</v>
      </c>
      <c r="AC733" s="422">
        <v>196671.98</v>
      </c>
      <c r="AD733" s="422">
        <v>3302932.37</v>
      </c>
      <c r="AE733" s="422">
        <v>2643634.19</v>
      </c>
      <c r="AF733" s="422">
        <v>9156816.0099999998</v>
      </c>
      <c r="AG733" s="422">
        <v>6200951.8399999999</v>
      </c>
      <c r="AH733" s="422">
        <v>16946594.176259998</v>
      </c>
      <c r="AI733" s="422">
        <v>41658320.886260003</v>
      </c>
      <c r="AJ733" s="422">
        <v>6211710.9500000002</v>
      </c>
      <c r="AK733" s="422">
        <v>35446609.93626</v>
      </c>
      <c r="AL733" s="422">
        <v>41613285.976259999</v>
      </c>
      <c r="AM733" s="422">
        <v>1089213.83</v>
      </c>
      <c r="AN733" s="422">
        <v>1089213.83</v>
      </c>
      <c r="AO733" s="422">
        <v>1134438.05</v>
      </c>
      <c r="AP733" s="422">
        <v>1134438.05</v>
      </c>
      <c r="AQ733" s="422">
        <v>740450.78</v>
      </c>
      <c r="AR733" s="422">
        <v>740450.78</v>
      </c>
      <c r="AS733" s="422">
        <v>771111.27</v>
      </c>
      <c r="AT733" s="422">
        <v>771111.27</v>
      </c>
      <c r="AU733" s="422">
        <v>925946.74</v>
      </c>
      <c r="AV733" s="422">
        <v>3144233.05</v>
      </c>
      <c r="AW733" s="422">
        <v>1312000.8799999999</v>
      </c>
      <c r="AX733" s="422">
        <v>497992.05</v>
      </c>
      <c r="AY733" s="422">
        <v>13350600.58</v>
      </c>
      <c r="AZ733" s="422">
        <v>92270070.510000005</v>
      </c>
      <c r="BA733" s="422">
        <v>3414020.56</v>
      </c>
      <c r="BB733" s="422">
        <v>1012786.02</v>
      </c>
      <c r="BC733" s="422">
        <v>3466489.82</v>
      </c>
    </row>
    <row r="734" spans="1:55">
      <c r="A734" s="425"/>
      <c r="B734" s="425" t="s">
        <v>6741</v>
      </c>
      <c r="C734">
        <v>2.3199999999999998</v>
      </c>
      <c r="D734" s="422">
        <v>26634.69</v>
      </c>
      <c r="E734" s="422">
        <v>464271.11</v>
      </c>
      <c r="F734" s="423">
        <v>17.431068655201202</v>
      </c>
      <c r="G734">
        <v>4</v>
      </c>
      <c r="H734" s="422">
        <v>1.78</v>
      </c>
      <c r="I734" s="422">
        <v>461607.65</v>
      </c>
      <c r="J734" s="422">
        <v>461609.43</v>
      </c>
      <c r="K734" s="424">
        <v>0.90510999999999997</v>
      </c>
      <c r="L734" s="422">
        <v>6903.97</v>
      </c>
      <c r="M734" s="422">
        <v>2301.08</v>
      </c>
      <c r="N734" s="422">
        <v>767.1</v>
      </c>
      <c r="O734" s="422">
        <v>0</v>
      </c>
      <c r="P734" s="422">
        <v>174.17</v>
      </c>
      <c r="Q734" s="422">
        <v>0</v>
      </c>
      <c r="R734" s="422">
        <v>0</v>
      </c>
      <c r="S734" s="422">
        <v>291.60000000000002</v>
      </c>
      <c r="T734" s="422">
        <v>0</v>
      </c>
      <c r="U734" s="422">
        <v>0</v>
      </c>
      <c r="V734" s="422">
        <v>0</v>
      </c>
      <c r="W734" s="422">
        <v>0</v>
      </c>
      <c r="X734" s="422">
        <v>349.91</v>
      </c>
      <c r="Y734" s="422">
        <v>10787.83</v>
      </c>
      <c r="Z734" s="422">
        <v>208.8</v>
      </c>
      <c r="AA734" s="422">
        <v>290</v>
      </c>
      <c r="AB734" s="422">
        <v>791.12</v>
      </c>
      <c r="AC734" s="422">
        <v>78.88</v>
      </c>
      <c r="AD734" s="422">
        <v>662.36</v>
      </c>
      <c r="AE734" s="422">
        <v>2308.4</v>
      </c>
      <c r="AF734" s="422">
        <v>3672.56</v>
      </c>
      <c r="AG734" s="422">
        <v>2487.04</v>
      </c>
      <c r="AH734" s="422">
        <v>4593.6165600000004</v>
      </c>
      <c r="AI734" s="422">
        <v>15092.77656</v>
      </c>
      <c r="AJ734" s="422">
        <v>2491.35</v>
      </c>
      <c r="AK734" s="422">
        <v>12601.42656</v>
      </c>
      <c r="AL734" s="422">
        <v>14856.36656</v>
      </c>
      <c r="AM734" s="422">
        <v>0</v>
      </c>
      <c r="AN734" s="422">
        <v>0</v>
      </c>
      <c r="AO734" s="422">
        <v>0</v>
      </c>
      <c r="AP734" s="422">
        <v>0</v>
      </c>
      <c r="AQ734" s="422">
        <v>0</v>
      </c>
      <c r="AR734" s="422">
        <v>0</v>
      </c>
      <c r="AS734" s="422">
        <v>0</v>
      </c>
      <c r="AT734" s="422">
        <v>0</v>
      </c>
      <c r="AU734" s="422">
        <v>0</v>
      </c>
      <c r="AV734" s="422">
        <v>698.84</v>
      </c>
      <c r="AW734" s="422">
        <v>291.60000000000002</v>
      </c>
      <c r="AX734" s="422">
        <v>0</v>
      </c>
      <c r="AY734" s="422">
        <v>990.44</v>
      </c>
      <c r="AZ734" s="422">
        <v>26634.69</v>
      </c>
      <c r="BA734" s="422">
        <v>572.14</v>
      </c>
      <c r="BB734" s="422">
        <v>0</v>
      </c>
      <c r="BC734" s="422">
        <v>475.03</v>
      </c>
    </row>
    <row r="735" spans="1:55">
      <c r="A735" s="425"/>
      <c r="B735" s="425" t="s">
        <v>6742</v>
      </c>
      <c r="C735">
        <v>23</v>
      </c>
      <c r="D735" s="422">
        <v>318042.94</v>
      </c>
      <c r="E735" s="422">
        <v>298774.68</v>
      </c>
      <c r="F735" s="423">
        <v>0.93941616814383599</v>
      </c>
      <c r="G735">
        <v>3</v>
      </c>
      <c r="H735" s="422">
        <v>416.38</v>
      </c>
      <c r="I735" s="422">
        <v>266970.39</v>
      </c>
      <c r="J735" s="422">
        <v>267386.77</v>
      </c>
      <c r="K735" s="424">
        <v>0.90510999999999997</v>
      </c>
      <c r="L735" s="422">
        <v>70186.55</v>
      </c>
      <c r="M735" s="422">
        <v>20479.39</v>
      </c>
      <c r="N735" s="422">
        <v>8019.3</v>
      </c>
      <c r="O735" s="422">
        <v>2196.6</v>
      </c>
      <c r="P735" s="422">
        <v>2267.6</v>
      </c>
      <c r="Q735" s="422">
        <v>6977.47</v>
      </c>
      <c r="R735" s="422">
        <v>1747.12</v>
      </c>
      <c r="S735" s="422">
        <v>2916.08</v>
      </c>
      <c r="T735" s="422">
        <v>2284.21</v>
      </c>
      <c r="U735" s="422">
        <v>2041.25</v>
      </c>
      <c r="V735" s="422">
        <v>3348.78</v>
      </c>
      <c r="W735" s="422">
        <v>2899.42</v>
      </c>
      <c r="X735" s="422">
        <v>3499.15</v>
      </c>
      <c r="Y735" s="422">
        <v>128862.92</v>
      </c>
      <c r="Z735" s="422">
        <v>2070</v>
      </c>
      <c r="AA735" s="422">
        <v>2875</v>
      </c>
      <c r="AB735" s="422">
        <v>7843</v>
      </c>
      <c r="AC735" s="422">
        <v>782</v>
      </c>
      <c r="AD735" s="422">
        <v>13133</v>
      </c>
      <c r="AE735" s="422">
        <v>17237</v>
      </c>
      <c r="AF735" s="422">
        <v>36409</v>
      </c>
      <c r="AG735" s="422">
        <v>24656</v>
      </c>
      <c r="AH735" s="422">
        <v>58617.665999999997</v>
      </c>
      <c r="AI735" s="422">
        <v>163622.666</v>
      </c>
      <c r="AJ735" s="422">
        <v>24698.78</v>
      </c>
      <c r="AK735" s="422">
        <v>138923.886</v>
      </c>
      <c r="AL735" s="422">
        <v>161278.99600000001</v>
      </c>
      <c r="AM735" s="422">
        <v>2096.5300000000002</v>
      </c>
      <c r="AN735" s="422">
        <v>2096.5300000000002</v>
      </c>
      <c r="AO735" s="422">
        <v>2795.37</v>
      </c>
      <c r="AP735" s="422">
        <v>2795.37</v>
      </c>
      <c r="AQ735" s="422">
        <v>0</v>
      </c>
      <c r="AR735" s="422">
        <v>0</v>
      </c>
      <c r="AS735" s="422">
        <v>0</v>
      </c>
      <c r="AT735" s="422">
        <v>0</v>
      </c>
      <c r="AU735" s="422">
        <v>698.84</v>
      </c>
      <c r="AV735" s="422">
        <v>11181.51</v>
      </c>
      <c r="AW735" s="422">
        <v>4665.7299999999996</v>
      </c>
      <c r="AX735" s="422">
        <v>1571.03</v>
      </c>
      <c r="AY735" s="422">
        <v>27900.91</v>
      </c>
      <c r="AZ735" s="422">
        <v>318042.94</v>
      </c>
      <c r="BA735" s="422">
        <v>8354.52</v>
      </c>
      <c r="BB735" s="422">
        <v>94.11</v>
      </c>
      <c r="BC735" s="422">
        <v>8192.09</v>
      </c>
    </row>
    <row r="736" spans="1:55">
      <c r="A736" s="425" t="s">
        <v>3349</v>
      </c>
      <c r="B736" s="425" t="s">
        <v>6743</v>
      </c>
      <c r="C736">
        <v>326.95999999999998</v>
      </c>
      <c r="D736" s="422">
        <v>4319299.43</v>
      </c>
      <c r="E736" s="422">
        <v>4822536.6399999997</v>
      </c>
      <c r="F736" s="423">
        <v>1.1165089890515001</v>
      </c>
      <c r="G736">
        <v>4</v>
      </c>
      <c r="H736" s="422">
        <v>289.41000000000003</v>
      </c>
      <c r="I736" s="422">
        <v>1057913.58</v>
      </c>
      <c r="J736" s="422">
        <v>1058202.99</v>
      </c>
      <c r="K736" s="424">
        <v>0.90510999999999997</v>
      </c>
      <c r="L736" s="422">
        <v>998940.11</v>
      </c>
      <c r="M736" s="422">
        <v>246416.51</v>
      </c>
      <c r="N736" s="422">
        <v>112299.19</v>
      </c>
      <c r="O736" s="422">
        <v>45602.5</v>
      </c>
      <c r="P736" s="422">
        <v>32420.57</v>
      </c>
      <c r="Q736" s="422">
        <v>78332.990000000005</v>
      </c>
      <c r="R736" s="422">
        <v>24459.74</v>
      </c>
      <c r="S736" s="422">
        <v>43741.25</v>
      </c>
      <c r="T736" s="422">
        <v>50252.77</v>
      </c>
      <c r="U736" s="422">
        <v>31493.7</v>
      </c>
      <c r="V736" s="422">
        <v>73673.36</v>
      </c>
      <c r="W736" s="422">
        <v>63787.44</v>
      </c>
      <c r="X736" s="422">
        <v>52487.32</v>
      </c>
      <c r="Y736" s="422">
        <v>1853907.45</v>
      </c>
      <c r="Z736" s="422">
        <v>29187</v>
      </c>
      <c r="AA736" s="422">
        <v>40870</v>
      </c>
      <c r="AB736" s="422">
        <v>111493.36</v>
      </c>
      <c r="AC736" s="422">
        <v>11116.64</v>
      </c>
      <c r="AD736" s="422">
        <v>93347.07</v>
      </c>
      <c r="AE736" s="422">
        <v>152297.07999999999</v>
      </c>
      <c r="AF736" s="422">
        <v>517577.68</v>
      </c>
      <c r="AG736" s="422">
        <v>350501.12</v>
      </c>
      <c r="AH736" s="422">
        <v>829367.81868000003</v>
      </c>
      <c r="AI736" s="422">
        <v>2135757.7686800002</v>
      </c>
      <c r="AJ736" s="422">
        <v>351109.26</v>
      </c>
      <c r="AK736" s="422">
        <v>1784648.50868</v>
      </c>
      <c r="AL736" s="422">
        <v>2102441.00868</v>
      </c>
      <c r="AM736" s="422">
        <v>26556.09</v>
      </c>
      <c r="AN736" s="422">
        <v>26556.09</v>
      </c>
      <c r="AO736" s="422">
        <v>27953.77</v>
      </c>
      <c r="AP736" s="422">
        <v>27953.77</v>
      </c>
      <c r="AQ736" s="422">
        <v>0</v>
      </c>
      <c r="AR736" s="422">
        <v>0</v>
      </c>
      <c r="AS736" s="422">
        <v>0</v>
      </c>
      <c r="AT736" s="422">
        <v>0</v>
      </c>
      <c r="AU736" s="422">
        <v>0</v>
      </c>
      <c r="AV736" s="422">
        <v>161433.07</v>
      </c>
      <c r="AW736" s="422">
        <v>67361.52</v>
      </c>
      <c r="AX736" s="422">
        <v>25136.57</v>
      </c>
      <c r="AY736" s="422">
        <v>362950.88</v>
      </c>
      <c r="AZ736" s="422">
        <v>4319299.43</v>
      </c>
      <c r="BA736" s="422">
        <v>30571.759999999998</v>
      </c>
      <c r="BB736" s="422">
        <v>0</v>
      </c>
      <c r="BC736" s="422">
        <v>118200.72</v>
      </c>
    </row>
    <row r="737" spans="1:55">
      <c r="A737" s="425" t="s">
        <v>1834</v>
      </c>
      <c r="B737" s="425" t="s">
        <v>6744</v>
      </c>
      <c r="C737">
        <v>1919.62</v>
      </c>
      <c r="D737" s="422">
        <v>25496307.739999998</v>
      </c>
      <c r="E737" s="422">
        <v>23284320.199999999</v>
      </c>
      <c r="F737" s="423">
        <v>0.91324282862613404</v>
      </c>
      <c r="G737">
        <v>3</v>
      </c>
      <c r="H737" s="422">
        <v>33380.35</v>
      </c>
      <c r="I737" s="422">
        <v>3468326.56</v>
      </c>
      <c r="J737" s="422">
        <v>3501706.91</v>
      </c>
      <c r="K737" s="424">
        <v>0.90510999999999997</v>
      </c>
      <c r="L737" s="422">
        <v>5802698.9199999999</v>
      </c>
      <c r="M737" s="422">
        <v>1413622.09</v>
      </c>
      <c r="N737" s="422">
        <v>666192.22</v>
      </c>
      <c r="O737" s="422">
        <v>269465.3</v>
      </c>
      <c r="P737" s="422">
        <v>186521.14</v>
      </c>
      <c r="Q737" s="422">
        <v>457686.44</v>
      </c>
      <c r="R737" s="422">
        <v>148505.60000000001</v>
      </c>
      <c r="S737" s="422">
        <v>258073.38</v>
      </c>
      <c r="T737" s="422">
        <v>297709.62</v>
      </c>
      <c r="U737" s="422">
        <v>186046.12</v>
      </c>
      <c r="V737" s="422">
        <v>436458.87</v>
      </c>
      <c r="W737" s="422">
        <v>377892.29</v>
      </c>
      <c r="X737" s="422">
        <v>309675.24</v>
      </c>
      <c r="Y737" s="422">
        <v>10810547.23</v>
      </c>
      <c r="Z737" s="422">
        <v>171415.8</v>
      </c>
      <c r="AA737" s="422">
        <v>239952.5</v>
      </c>
      <c r="AB737" s="422">
        <v>654590.42000000004</v>
      </c>
      <c r="AC737" s="422">
        <v>65267.08</v>
      </c>
      <c r="AD737" s="422">
        <v>1096103.02</v>
      </c>
      <c r="AE737" s="422">
        <v>856449</v>
      </c>
      <c r="AF737" s="422">
        <v>3038758.46</v>
      </c>
      <c r="AG737" s="422">
        <v>2057832.64</v>
      </c>
      <c r="AH737" s="422">
        <v>4777361.6049600001</v>
      </c>
      <c r="AI737" s="422">
        <v>12957730.52496</v>
      </c>
      <c r="AJ737" s="422">
        <v>2061403.13</v>
      </c>
      <c r="AK737" s="422">
        <v>10896327.394959999</v>
      </c>
      <c r="AL737" s="422">
        <v>12762123.974959999</v>
      </c>
      <c r="AM737" s="422">
        <v>96440.53</v>
      </c>
      <c r="AN737" s="422">
        <v>96440.53</v>
      </c>
      <c r="AO737" s="422">
        <v>100633.60000000001</v>
      </c>
      <c r="AP737" s="422">
        <v>100633.60000000001</v>
      </c>
      <c r="AQ737" s="422">
        <v>5590.75</v>
      </c>
      <c r="AR737" s="422">
        <v>5590.75</v>
      </c>
      <c r="AS737" s="422">
        <v>6289.6</v>
      </c>
      <c r="AT737" s="422">
        <v>6289.6</v>
      </c>
      <c r="AU737" s="422">
        <v>7687.28</v>
      </c>
      <c r="AV737" s="422">
        <v>951127.34</v>
      </c>
      <c r="AW737" s="422">
        <v>396878.95</v>
      </c>
      <c r="AX737" s="422">
        <v>150033.9</v>
      </c>
      <c r="AY737" s="422">
        <v>1923636.43</v>
      </c>
      <c r="AZ737" s="422">
        <v>25496307.739999998</v>
      </c>
      <c r="BA737" s="422">
        <v>94675.23</v>
      </c>
      <c r="BB737" s="422">
        <v>495.6</v>
      </c>
      <c r="BC737" s="422">
        <v>518023.77</v>
      </c>
    </row>
    <row r="738" spans="1:55">
      <c r="A738" s="425" t="s">
        <v>3391</v>
      </c>
      <c r="B738" s="425" t="s">
        <v>6745</v>
      </c>
      <c r="C738">
        <v>2686.03</v>
      </c>
      <c r="D738" s="422">
        <v>36160039</v>
      </c>
      <c r="E738" s="422">
        <v>29844670.510000002</v>
      </c>
      <c r="F738" s="423">
        <v>0.82534951109980803</v>
      </c>
      <c r="G738">
        <v>2</v>
      </c>
      <c r="H738" s="422">
        <v>68203.41</v>
      </c>
      <c r="I738" s="422">
        <v>4839565.2</v>
      </c>
      <c r="J738" s="422">
        <v>4907768.6100000003</v>
      </c>
      <c r="K738" s="424">
        <v>0.90510999999999997</v>
      </c>
      <c r="L738" s="422">
        <v>8221395.4800000004</v>
      </c>
      <c r="M738" s="422">
        <v>2010864.99</v>
      </c>
      <c r="N738" s="422">
        <v>934371.89</v>
      </c>
      <c r="O738" s="422">
        <v>377405.35</v>
      </c>
      <c r="P738" s="422">
        <v>266288.75</v>
      </c>
      <c r="Q738" s="422">
        <v>638895.86</v>
      </c>
      <c r="R738" s="422">
        <v>207907.84</v>
      </c>
      <c r="S738" s="422">
        <v>361594.34</v>
      </c>
      <c r="T738" s="422">
        <v>416488.9</v>
      </c>
      <c r="U738" s="422">
        <v>260697.85</v>
      </c>
      <c r="V738" s="422">
        <v>610595.92000000004</v>
      </c>
      <c r="W738" s="422">
        <v>528662.62</v>
      </c>
      <c r="X738" s="422">
        <v>433895.25</v>
      </c>
      <c r="Y738" s="422">
        <v>15269065.039999999</v>
      </c>
      <c r="Z738" s="422">
        <v>239163.3</v>
      </c>
      <c r="AA738" s="422">
        <v>335753.75</v>
      </c>
      <c r="AB738" s="422">
        <v>915936.23</v>
      </c>
      <c r="AC738" s="422">
        <v>91325.02</v>
      </c>
      <c r="AD738" s="422">
        <v>1533723.13</v>
      </c>
      <c r="AE738" s="422">
        <v>1209748.25</v>
      </c>
      <c r="AF738" s="422">
        <v>4251985.49</v>
      </c>
      <c r="AG738" s="422">
        <v>2879424.16</v>
      </c>
      <c r="AH738" s="422">
        <v>6801315.5057399999</v>
      </c>
      <c r="AI738" s="422">
        <v>18258374.83574</v>
      </c>
      <c r="AJ738" s="422">
        <v>2884420.17</v>
      </c>
      <c r="AK738" s="422">
        <v>15373954.66574</v>
      </c>
      <c r="AL738" s="422">
        <v>17984672.205740001</v>
      </c>
      <c r="AM738" s="422">
        <v>192182.23</v>
      </c>
      <c r="AN738" s="422">
        <v>192182.23</v>
      </c>
      <c r="AO738" s="422">
        <v>199869.52</v>
      </c>
      <c r="AP738" s="422">
        <v>199869.52</v>
      </c>
      <c r="AQ738" s="422">
        <v>4891.91</v>
      </c>
      <c r="AR738" s="422">
        <v>4891.91</v>
      </c>
      <c r="AS738" s="422">
        <v>4891.91</v>
      </c>
      <c r="AT738" s="422">
        <v>4891.91</v>
      </c>
      <c r="AU738" s="422">
        <v>6289.6</v>
      </c>
      <c r="AV738" s="422">
        <v>1330599.8899999999</v>
      </c>
      <c r="AW738" s="422">
        <v>555222.27</v>
      </c>
      <c r="AX738" s="422">
        <v>210518.77</v>
      </c>
      <c r="AY738" s="422">
        <v>2906301.67</v>
      </c>
      <c r="AZ738" s="422">
        <v>36160039</v>
      </c>
      <c r="BA738" s="422">
        <v>245074.7</v>
      </c>
      <c r="BB738" s="422">
        <v>171.09</v>
      </c>
      <c r="BC738" s="422">
        <v>775467.72</v>
      </c>
    </row>
    <row r="739" spans="1:55">
      <c r="A739" s="425" t="s">
        <v>1850</v>
      </c>
      <c r="B739" s="425" t="s">
        <v>6746</v>
      </c>
      <c r="C739">
        <v>197.64</v>
      </c>
      <c r="D739" s="422">
        <v>2899365.52</v>
      </c>
      <c r="E739" s="422">
        <v>2183116.33</v>
      </c>
      <c r="F739" s="423">
        <v>0.75296347250483997</v>
      </c>
      <c r="G739">
        <v>1</v>
      </c>
      <c r="H739" s="422">
        <v>26895.72</v>
      </c>
      <c r="I739" s="422">
        <v>1554134.02</v>
      </c>
      <c r="J739" s="422">
        <v>1581029.74</v>
      </c>
      <c r="K739" s="424">
        <v>0.9</v>
      </c>
      <c r="L739" s="422">
        <v>649534.14</v>
      </c>
      <c r="M739" s="422">
        <v>159596.84</v>
      </c>
      <c r="N739" s="422">
        <v>67983.69</v>
      </c>
      <c r="O739" s="422">
        <v>26832.66</v>
      </c>
      <c r="P739" s="422">
        <v>22324.17</v>
      </c>
      <c r="Q739" s="422">
        <v>46757.07</v>
      </c>
      <c r="R739" s="422">
        <v>13898.08</v>
      </c>
      <c r="S739" s="422">
        <v>26096.58</v>
      </c>
      <c r="T739" s="422">
        <v>29527.17</v>
      </c>
      <c r="U739" s="422">
        <v>18557.560000000001</v>
      </c>
      <c r="V739" s="422">
        <v>43288.47</v>
      </c>
      <c r="W739" s="422">
        <v>37479.78</v>
      </c>
      <c r="X739" s="422">
        <v>31314.6</v>
      </c>
      <c r="Y739" s="422">
        <v>1173190.81</v>
      </c>
      <c r="Z739" s="422">
        <v>17742.599999999999</v>
      </c>
      <c r="AA739" s="422">
        <v>24705</v>
      </c>
      <c r="AB739" s="422">
        <v>67395.240000000005</v>
      </c>
      <c r="AC739" s="422">
        <v>6719.76</v>
      </c>
      <c r="AD739" s="422">
        <v>112852.44</v>
      </c>
      <c r="AE739" s="422">
        <v>92163.86</v>
      </c>
      <c r="AF739" s="422">
        <v>312864.12</v>
      </c>
      <c r="AG739" s="422">
        <v>211870.07999999999</v>
      </c>
      <c r="AH739" s="422">
        <v>560741.48412000004</v>
      </c>
      <c r="AI739" s="422">
        <v>1407054.58412</v>
      </c>
      <c r="AJ739" s="422">
        <v>212237.69</v>
      </c>
      <c r="AK739" s="422">
        <v>1194816.8941200001</v>
      </c>
      <c r="AL739" s="422">
        <v>1385830.81412</v>
      </c>
      <c r="AM739" s="422">
        <v>45863.33</v>
      </c>
      <c r="AN739" s="422">
        <v>45863.33</v>
      </c>
      <c r="AO739" s="422">
        <v>47948.03</v>
      </c>
      <c r="AP739" s="422">
        <v>47948.03</v>
      </c>
      <c r="AQ739" s="422">
        <v>0</v>
      </c>
      <c r="AR739" s="422">
        <v>0</v>
      </c>
      <c r="AS739" s="422">
        <v>0</v>
      </c>
      <c r="AT739" s="422">
        <v>0</v>
      </c>
      <c r="AU739" s="422">
        <v>0</v>
      </c>
      <c r="AV739" s="422">
        <v>97285.86</v>
      </c>
      <c r="AW739" s="422">
        <v>40594.68</v>
      </c>
      <c r="AX739" s="422">
        <v>14840.57</v>
      </c>
      <c r="AY739" s="422">
        <v>340343.83</v>
      </c>
      <c r="AZ739" s="422">
        <v>2899365.52</v>
      </c>
      <c r="BA739" s="422">
        <v>293712.77</v>
      </c>
      <c r="BB739" s="422">
        <v>0</v>
      </c>
      <c r="BC739" s="422">
        <v>107329.39</v>
      </c>
    </row>
    <row r="740" spans="1:55">
      <c r="A740" s="425" t="s">
        <v>1787</v>
      </c>
      <c r="B740" s="425" t="s">
        <v>6747</v>
      </c>
      <c r="C740">
        <v>34.979999999999997</v>
      </c>
      <c r="D740" s="422">
        <v>547919.26</v>
      </c>
      <c r="E740" s="422">
        <v>473736.54</v>
      </c>
      <c r="F740" s="423">
        <v>0.86461012522173397</v>
      </c>
      <c r="G740">
        <v>2</v>
      </c>
      <c r="H740" s="422">
        <v>1142.18</v>
      </c>
      <c r="I740" s="422">
        <v>310125.93</v>
      </c>
      <c r="J740" s="422">
        <v>311268.11</v>
      </c>
      <c r="K740" s="424">
        <v>0.9</v>
      </c>
      <c r="L740" s="422">
        <v>118230.43</v>
      </c>
      <c r="M740" s="422">
        <v>39406.199999999997</v>
      </c>
      <c r="N740" s="422">
        <v>12967.2</v>
      </c>
      <c r="O740" s="422">
        <v>3813.88</v>
      </c>
      <c r="P740" s="422">
        <v>3924.36</v>
      </c>
      <c r="Q740" s="422">
        <v>10511.74</v>
      </c>
      <c r="R740" s="422">
        <v>2316.34</v>
      </c>
      <c r="S740" s="422">
        <v>4929.3500000000004</v>
      </c>
      <c r="T740" s="422">
        <v>3785.53</v>
      </c>
      <c r="U740" s="422">
        <v>3189.58</v>
      </c>
      <c r="V740" s="422">
        <v>5549.8</v>
      </c>
      <c r="W740" s="422">
        <v>4805.1000000000004</v>
      </c>
      <c r="X740" s="422">
        <v>5914.98</v>
      </c>
      <c r="Y740" s="422">
        <v>219344.49</v>
      </c>
      <c r="Z740" s="422">
        <v>3148.2</v>
      </c>
      <c r="AA740" s="422">
        <v>4372.5</v>
      </c>
      <c r="AB740" s="422">
        <v>11928.18</v>
      </c>
      <c r="AC740" s="422">
        <v>1189.32</v>
      </c>
      <c r="AD740" s="422">
        <v>19973.580000000002</v>
      </c>
      <c r="AE740" s="422">
        <v>34805.1</v>
      </c>
      <c r="AF740" s="422">
        <v>55373.34</v>
      </c>
      <c r="AG740" s="422">
        <v>37498.559999999998</v>
      </c>
      <c r="AH740" s="422">
        <v>103317.43584000001</v>
      </c>
      <c r="AI740" s="422">
        <v>271606.21584000002</v>
      </c>
      <c r="AJ740" s="422">
        <v>37563.620000000003</v>
      </c>
      <c r="AK740" s="422">
        <v>234042.59583999999</v>
      </c>
      <c r="AL740" s="422">
        <v>267849.84584000002</v>
      </c>
      <c r="AM740" s="422">
        <v>8338.7800000000007</v>
      </c>
      <c r="AN740" s="422">
        <v>8338.7800000000007</v>
      </c>
      <c r="AO740" s="422">
        <v>9033.68</v>
      </c>
      <c r="AP740" s="422">
        <v>9033.68</v>
      </c>
      <c r="AQ740" s="422">
        <v>0</v>
      </c>
      <c r="AR740" s="422">
        <v>0</v>
      </c>
      <c r="AS740" s="422">
        <v>0</v>
      </c>
      <c r="AT740" s="422">
        <v>0</v>
      </c>
      <c r="AU740" s="422">
        <v>0</v>
      </c>
      <c r="AV740" s="422">
        <v>16677.57</v>
      </c>
      <c r="AW740" s="422">
        <v>6959.08</v>
      </c>
      <c r="AX740" s="422">
        <v>2343.2399999999998</v>
      </c>
      <c r="AY740" s="422">
        <v>60724.81</v>
      </c>
      <c r="AZ740" s="422">
        <v>547919.26</v>
      </c>
      <c r="BA740" s="422">
        <v>43812.23</v>
      </c>
      <c r="BB740" s="422">
        <v>0</v>
      </c>
      <c r="BC740" s="422">
        <v>17561.54</v>
      </c>
    </row>
    <row r="741" spans="1:55">
      <c r="A741" s="425" t="s">
        <v>2992</v>
      </c>
      <c r="B741" s="425" t="s">
        <v>6748</v>
      </c>
      <c r="C741">
        <v>912.28</v>
      </c>
      <c r="D741" s="422">
        <v>12594619.699999999</v>
      </c>
      <c r="E741" s="422">
        <v>14315925.32</v>
      </c>
      <c r="F741" s="423">
        <v>1.1366699162817899</v>
      </c>
      <c r="G741">
        <v>4</v>
      </c>
      <c r="H741" s="422">
        <v>843.89</v>
      </c>
      <c r="I741" s="422">
        <v>824713.2</v>
      </c>
      <c r="J741" s="422">
        <v>825557.09</v>
      </c>
      <c r="K741" s="424">
        <v>0.9</v>
      </c>
      <c r="L741" s="422">
        <v>2869893.43</v>
      </c>
      <c r="M741" s="422">
        <v>729139.57</v>
      </c>
      <c r="N741" s="422">
        <v>317560.87</v>
      </c>
      <c r="O741" s="422">
        <v>125358.77</v>
      </c>
      <c r="P741" s="422">
        <v>95690.35</v>
      </c>
      <c r="Q741" s="422">
        <v>224823.04000000001</v>
      </c>
      <c r="R741" s="422">
        <v>69490.44</v>
      </c>
      <c r="S741" s="422">
        <v>122653.92</v>
      </c>
      <c r="T741" s="422">
        <v>137036.35999999999</v>
      </c>
      <c r="U741" s="422">
        <v>87858.48</v>
      </c>
      <c r="V741" s="422">
        <v>200902.94</v>
      </c>
      <c r="W741" s="422">
        <v>173944.62</v>
      </c>
      <c r="X741" s="422">
        <v>147178.62</v>
      </c>
      <c r="Y741" s="422">
        <v>5301531.41</v>
      </c>
      <c r="Z741" s="422">
        <v>81265.5</v>
      </c>
      <c r="AA741" s="422">
        <v>114035</v>
      </c>
      <c r="AB741" s="422">
        <v>311087.48</v>
      </c>
      <c r="AC741" s="422">
        <v>31017.52</v>
      </c>
      <c r="AD741" s="422">
        <v>260455.93</v>
      </c>
      <c r="AE741" s="422">
        <v>462792.81</v>
      </c>
      <c r="AF741" s="422">
        <v>1444139.24</v>
      </c>
      <c r="AG741" s="422">
        <v>977964.16</v>
      </c>
      <c r="AH741" s="422">
        <v>2448958.1762399999</v>
      </c>
      <c r="AI741" s="422">
        <v>6131715.8162399996</v>
      </c>
      <c r="AJ741" s="422">
        <v>979661</v>
      </c>
      <c r="AK741" s="422">
        <v>5152054.8162399996</v>
      </c>
      <c r="AL741" s="422">
        <v>6033749.71624</v>
      </c>
      <c r="AM741" s="422">
        <v>134810.4</v>
      </c>
      <c r="AN741" s="422">
        <v>134810.4</v>
      </c>
      <c r="AO741" s="422">
        <v>140369.59</v>
      </c>
      <c r="AP741" s="422">
        <v>140369.59</v>
      </c>
      <c r="AQ741" s="422">
        <v>0</v>
      </c>
      <c r="AR741" s="422">
        <v>0</v>
      </c>
      <c r="AS741" s="422">
        <v>0</v>
      </c>
      <c r="AT741" s="422">
        <v>0</v>
      </c>
      <c r="AU741" s="422">
        <v>694.89</v>
      </c>
      <c r="AV741" s="422">
        <v>449599.65</v>
      </c>
      <c r="AW741" s="422">
        <v>187605.41</v>
      </c>
      <c r="AX741" s="422">
        <v>71078.55</v>
      </c>
      <c r="AY741" s="422">
        <v>1259338.48</v>
      </c>
      <c r="AZ741" s="422">
        <v>12594619.699999999</v>
      </c>
      <c r="BA741" s="422">
        <v>260170.6</v>
      </c>
      <c r="BB741" s="422">
        <v>0.47</v>
      </c>
      <c r="BC741" s="422">
        <v>270550.34999999998</v>
      </c>
    </row>
    <row r="742" spans="1:55">
      <c r="A742" s="425" t="s">
        <v>2942</v>
      </c>
      <c r="B742" s="425" t="s">
        <v>6749</v>
      </c>
      <c r="C742">
        <v>106.31</v>
      </c>
      <c r="D742" s="422">
        <v>1390313.74</v>
      </c>
      <c r="E742" s="422">
        <v>1206153.56</v>
      </c>
      <c r="F742" s="423">
        <v>0.86754055958621301</v>
      </c>
      <c r="G742">
        <v>2</v>
      </c>
      <c r="H742" s="422">
        <v>2699.41</v>
      </c>
      <c r="I742" s="422">
        <v>836487.59</v>
      </c>
      <c r="J742" s="422">
        <v>839187</v>
      </c>
      <c r="K742" s="424">
        <v>0.9</v>
      </c>
      <c r="L742" s="422">
        <v>328006.2</v>
      </c>
      <c r="M742" s="422">
        <v>65601.23</v>
      </c>
      <c r="N742" s="422">
        <v>34249.64</v>
      </c>
      <c r="O742" s="422">
        <v>15148.88</v>
      </c>
      <c r="P742" s="422">
        <v>11092.2</v>
      </c>
      <c r="Q742" s="422">
        <v>20865.060000000001</v>
      </c>
      <c r="R742" s="422">
        <v>7528.13</v>
      </c>
      <c r="S742" s="422">
        <v>13338.25</v>
      </c>
      <c r="T742" s="422">
        <v>17413.46</v>
      </c>
      <c r="U742" s="422">
        <v>9858.7000000000007</v>
      </c>
      <c r="V742" s="422">
        <v>25529.1</v>
      </c>
      <c r="W742" s="422">
        <v>22103.46</v>
      </c>
      <c r="X742" s="422">
        <v>16005.24</v>
      </c>
      <c r="Y742" s="422">
        <v>586739.55000000005</v>
      </c>
      <c r="Z742" s="422">
        <v>9493.2000000000007</v>
      </c>
      <c r="AA742" s="422">
        <v>13288.75</v>
      </c>
      <c r="AB742" s="422">
        <v>36251.71</v>
      </c>
      <c r="AC742" s="422">
        <v>3614.54</v>
      </c>
      <c r="AD742" s="422">
        <v>30351.5</v>
      </c>
      <c r="AE742" s="422">
        <v>21318.12</v>
      </c>
      <c r="AF742" s="422">
        <v>168288.73</v>
      </c>
      <c r="AG742" s="422">
        <v>113964.32</v>
      </c>
      <c r="AH742" s="422">
        <v>274203.18197999999</v>
      </c>
      <c r="AI742" s="422">
        <v>670774.05197999999</v>
      </c>
      <c r="AJ742" s="422">
        <v>114162.05</v>
      </c>
      <c r="AK742" s="422">
        <v>556612.00197999994</v>
      </c>
      <c r="AL742" s="422">
        <v>659357.84198000003</v>
      </c>
      <c r="AM742" s="422">
        <v>15287.77</v>
      </c>
      <c r="AN742" s="422">
        <v>15287.77</v>
      </c>
      <c r="AO742" s="422">
        <v>15982.67</v>
      </c>
      <c r="AP742" s="422">
        <v>15982.67</v>
      </c>
      <c r="AQ742" s="422">
        <v>0</v>
      </c>
      <c r="AR742" s="422">
        <v>0</v>
      </c>
      <c r="AS742" s="422">
        <v>0</v>
      </c>
      <c r="AT742" s="422">
        <v>0</v>
      </c>
      <c r="AU742" s="422">
        <v>0</v>
      </c>
      <c r="AV742" s="422">
        <v>52117.42</v>
      </c>
      <c r="AW742" s="422">
        <v>21747.15</v>
      </c>
      <c r="AX742" s="422">
        <v>7810.83</v>
      </c>
      <c r="AY742" s="422">
        <v>144216.28</v>
      </c>
      <c r="AZ742" s="422">
        <v>1390313.74</v>
      </c>
      <c r="BA742" s="422">
        <v>47372.67</v>
      </c>
      <c r="BB742" s="422">
        <v>0</v>
      </c>
      <c r="BC742" s="422">
        <v>52349.04</v>
      </c>
    </row>
    <row r="743" spans="1:55">
      <c r="A743" s="425" t="s">
        <v>3237</v>
      </c>
      <c r="B743" s="425" t="s">
        <v>6750</v>
      </c>
      <c r="C743">
        <v>438.25</v>
      </c>
      <c r="D743" s="422">
        <v>6208273.4299999997</v>
      </c>
      <c r="E743" s="422">
        <v>3982048.84</v>
      </c>
      <c r="F743" s="423">
        <v>0.64141002887496901</v>
      </c>
      <c r="G743">
        <v>1</v>
      </c>
      <c r="H743" s="422">
        <v>288547.46999999997</v>
      </c>
      <c r="I743" s="422">
        <v>2321584.5499999998</v>
      </c>
      <c r="J743" s="422">
        <v>2610132.02</v>
      </c>
      <c r="K743" s="424">
        <v>0.9</v>
      </c>
      <c r="L743" s="422">
        <v>1390174.88</v>
      </c>
      <c r="M743" s="422">
        <v>341482.14</v>
      </c>
      <c r="N743" s="422">
        <v>151186.53</v>
      </c>
      <c r="O743" s="422">
        <v>60460.05</v>
      </c>
      <c r="P743" s="422">
        <v>46952.76</v>
      </c>
      <c r="Q743" s="422">
        <v>103234.23</v>
      </c>
      <c r="R743" s="422">
        <v>33007.949999999997</v>
      </c>
      <c r="S743" s="422">
        <v>58572.32</v>
      </c>
      <c r="T743" s="422">
        <v>66625.41</v>
      </c>
      <c r="U743" s="422">
        <v>41754.519999999997</v>
      </c>
      <c r="V743" s="422">
        <v>97676.56</v>
      </c>
      <c r="W743" s="422">
        <v>84569.76</v>
      </c>
      <c r="X743" s="422">
        <v>70283.88</v>
      </c>
      <c r="Y743" s="422">
        <v>2545980.9900000002</v>
      </c>
      <c r="Z743" s="422">
        <v>39285</v>
      </c>
      <c r="AA743" s="422">
        <v>54781.25</v>
      </c>
      <c r="AB743" s="422">
        <v>149443.25</v>
      </c>
      <c r="AC743" s="422">
        <v>14900.5</v>
      </c>
      <c r="AD743" s="422">
        <v>250240.75</v>
      </c>
      <c r="AE743" s="422">
        <v>201569.5</v>
      </c>
      <c r="AF743" s="422">
        <v>693749.75</v>
      </c>
      <c r="AG743" s="422">
        <v>469804</v>
      </c>
      <c r="AH743" s="422">
        <v>1189541.4524999999</v>
      </c>
      <c r="AI743" s="422">
        <v>3063315.4525000001</v>
      </c>
      <c r="AJ743" s="422">
        <v>470619.14</v>
      </c>
      <c r="AK743" s="422">
        <v>2592696.3125</v>
      </c>
      <c r="AL743" s="422">
        <v>3016253.5325000002</v>
      </c>
      <c r="AM743" s="422">
        <v>63930.7</v>
      </c>
      <c r="AN743" s="422">
        <v>63930.7</v>
      </c>
      <c r="AO743" s="422">
        <v>66710.3</v>
      </c>
      <c r="AP743" s="422">
        <v>66710.3</v>
      </c>
      <c r="AQ743" s="422">
        <v>8338.7800000000007</v>
      </c>
      <c r="AR743" s="422">
        <v>8338.7800000000007</v>
      </c>
      <c r="AS743" s="422">
        <v>9033.68</v>
      </c>
      <c r="AT743" s="422">
        <v>9033.68</v>
      </c>
      <c r="AU743" s="422">
        <v>11118.38</v>
      </c>
      <c r="AV743" s="422">
        <v>215418.69</v>
      </c>
      <c r="AW743" s="422">
        <v>89888.22</v>
      </c>
      <c r="AX743" s="422">
        <v>33586.559999999998</v>
      </c>
      <c r="AY743" s="422">
        <v>646038.77</v>
      </c>
      <c r="AZ743" s="422">
        <v>6208273.4299999997</v>
      </c>
      <c r="BA743" s="422">
        <v>207617.89</v>
      </c>
      <c r="BB743" s="422">
        <v>3400.25</v>
      </c>
      <c r="BC743" s="422">
        <v>204318.81</v>
      </c>
    </row>
    <row r="744" spans="1:55">
      <c r="A744" s="425" t="s">
        <v>1785</v>
      </c>
      <c r="B744" s="425" t="s">
        <v>6751</v>
      </c>
      <c r="C744">
        <v>901.5</v>
      </c>
      <c r="D744" s="422">
        <v>13596600.359999999</v>
      </c>
      <c r="E744" s="422">
        <v>9733202.6899999995</v>
      </c>
      <c r="F744" s="423">
        <v>0.715855613336568</v>
      </c>
      <c r="G744">
        <v>1</v>
      </c>
      <c r="H744" s="422">
        <v>293603.77</v>
      </c>
      <c r="I744" s="422">
        <v>6400393.4000000004</v>
      </c>
      <c r="J744" s="422">
        <v>6693997.1699999999</v>
      </c>
      <c r="K744" s="424">
        <v>0.9</v>
      </c>
      <c r="L744" s="422">
        <v>2957933.75</v>
      </c>
      <c r="M744" s="422">
        <v>738816.74</v>
      </c>
      <c r="N744" s="422">
        <v>312809.82</v>
      </c>
      <c r="O744" s="422">
        <v>124179.48</v>
      </c>
      <c r="P744" s="422">
        <v>105341.52</v>
      </c>
      <c r="Q744" s="422">
        <v>217901.89</v>
      </c>
      <c r="R744" s="422">
        <v>68332.259999999995</v>
      </c>
      <c r="S744" s="422">
        <v>120914.15</v>
      </c>
      <c r="T744" s="422">
        <v>136279.26</v>
      </c>
      <c r="U744" s="422">
        <v>86698.63</v>
      </c>
      <c r="V744" s="422">
        <v>199792.98</v>
      </c>
      <c r="W744" s="422">
        <v>172983.6</v>
      </c>
      <c r="X744" s="422">
        <v>145090.98000000001</v>
      </c>
      <c r="Y744" s="422">
        <v>5387075.0599999996</v>
      </c>
      <c r="Z744" s="422">
        <v>80550</v>
      </c>
      <c r="AA744" s="422">
        <v>112687.5</v>
      </c>
      <c r="AB744" s="422">
        <v>307411.5</v>
      </c>
      <c r="AC744" s="422">
        <v>30651</v>
      </c>
      <c r="AD744" s="422">
        <v>514756.5</v>
      </c>
      <c r="AE744" s="422">
        <v>437570</v>
      </c>
      <c r="AF744" s="422">
        <v>1427074.5</v>
      </c>
      <c r="AG744" s="422">
        <v>966408</v>
      </c>
      <c r="AH744" s="422">
        <v>2645558.6579999998</v>
      </c>
      <c r="AI744" s="422">
        <v>6522667.6579999998</v>
      </c>
      <c r="AJ744" s="422">
        <v>968084.79</v>
      </c>
      <c r="AK744" s="422">
        <v>5554582.8679999998</v>
      </c>
      <c r="AL744" s="422">
        <v>6425859.1780000003</v>
      </c>
      <c r="AM744" s="422">
        <v>197351.31</v>
      </c>
      <c r="AN744" s="422">
        <v>197351.31</v>
      </c>
      <c r="AO744" s="422">
        <v>205690.1</v>
      </c>
      <c r="AP744" s="422">
        <v>205690.1</v>
      </c>
      <c r="AQ744" s="422">
        <v>52117.42</v>
      </c>
      <c r="AR744" s="422">
        <v>52117.42</v>
      </c>
      <c r="AS744" s="422">
        <v>54202.12</v>
      </c>
      <c r="AT744" s="422">
        <v>54202.12</v>
      </c>
      <c r="AU744" s="422">
        <v>65320.5</v>
      </c>
      <c r="AV744" s="422">
        <v>444040.46</v>
      </c>
      <c r="AW744" s="422">
        <v>185285.71</v>
      </c>
      <c r="AX744" s="422">
        <v>70297.47</v>
      </c>
      <c r="AY744" s="422">
        <v>1783666.04</v>
      </c>
      <c r="AZ744" s="422">
        <v>13596600.359999999</v>
      </c>
      <c r="BA744" s="422">
        <v>953288.48</v>
      </c>
      <c r="BB744" s="422">
        <v>30411.91</v>
      </c>
      <c r="BC744" s="422">
        <v>510742.76</v>
      </c>
    </row>
    <row r="745" spans="1:55">
      <c r="A745" s="425" t="s">
        <v>3193</v>
      </c>
      <c r="B745" s="425" t="s">
        <v>6752</v>
      </c>
      <c r="C745">
        <v>1101.78</v>
      </c>
      <c r="D745" s="422">
        <v>15934321.720000001</v>
      </c>
      <c r="E745" s="422">
        <v>11599085.15</v>
      </c>
      <c r="F745" s="423">
        <v>0.72793089996679206</v>
      </c>
      <c r="G745">
        <v>1</v>
      </c>
      <c r="H745" s="422">
        <v>277571.39</v>
      </c>
      <c r="I745" s="422">
        <v>7060125.46</v>
      </c>
      <c r="J745" s="422">
        <v>7337696.8499999996</v>
      </c>
      <c r="K745" s="424">
        <v>0.9</v>
      </c>
      <c r="L745" s="422">
        <v>3578819.49</v>
      </c>
      <c r="M745" s="422">
        <v>855062.99</v>
      </c>
      <c r="N745" s="422">
        <v>377841.48</v>
      </c>
      <c r="O745" s="422">
        <v>154927.62</v>
      </c>
      <c r="P745" s="422">
        <v>122719.62</v>
      </c>
      <c r="Q745" s="422">
        <v>254084.94</v>
      </c>
      <c r="R745" s="422">
        <v>83967.61</v>
      </c>
      <c r="S745" s="422">
        <v>146720.76999999999</v>
      </c>
      <c r="T745" s="422">
        <v>171863.28</v>
      </c>
      <c r="U745" s="422">
        <v>106126.09</v>
      </c>
      <c r="V745" s="422">
        <v>251961.14</v>
      </c>
      <c r="W745" s="422">
        <v>218151.54</v>
      </c>
      <c r="X745" s="422">
        <v>176057.64</v>
      </c>
      <c r="Y745" s="422">
        <v>6498304.21</v>
      </c>
      <c r="Z745" s="422">
        <v>98133.3</v>
      </c>
      <c r="AA745" s="422">
        <v>137722.5</v>
      </c>
      <c r="AB745" s="422">
        <v>375706.98</v>
      </c>
      <c r="AC745" s="422">
        <v>37460.519999999997</v>
      </c>
      <c r="AD745" s="422">
        <v>629116.38</v>
      </c>
      <c r="AE745" s="422">
        <v>460422.71</v>
      </c>
      <c r="AF745" s="422">
        <v>1744117.74</v>
      </c>
      <c r="AG745" s="422">
        <v>1181108.1599999999</v>
      </c>
      <c r="AH745" s="422">
        <v>3082742.8202399998</v>
      </c>
      <c r="AI745" s="422">
        <v>7746531.1102400003</v>
      </c>
      <c r="AJ745" s="422">
        <v>1183157.47</v>
      </c>
      <c r="AK745" s="422">
        <v>6563373.6402399996</v>
      </c>
      <c r="AL745" s="422">
        <v>7628215.3602400003</v>
      </c>
      <c r="AM745" s="422">
        <v>231401.36</v>
      </c>
      <c r="AN745" s="422">
        <v>231401.36</v>
      </c>
      <c r="AO745" s="422">
        <v>241129.95</v>
      </c>
      <c r="AP745" s="422">
        <v>241129.95</v>
      </c>
      <c r="AQ745" s="422">
        <v>1389.79</v>
      </c>
      <c r="AR745" s="422">
        <v>1389.79</v>
      </c>
      <c r="AS745" s="422">
        <v>1389.79</v>
      </c>
      <c r="AT745" s="422">
        <v>1389.79</v>
      </c>
      <c r="AU745" s="422">
        <v>2084.69</v>
      </c>
      <c r="AV745" s="422">
        <v>542716.11</v>
      </c>
      <c r="AW745" s="422">
        <v>226460.32</v>
      </c>
      <c r="AX745" s="422">
        <v>85919.13</v>
      </c>
      <c r="AY745" s="422">
        <v>1807802.03</v>
      </c>
      <c r="AZ745" s="422">
        <v>15934321.720000001</v>
      </c>
      <c r="BA745" s="422">
        <v>1288304.8</v>
      </c>
      <c r="BB745" s="422">
        <v>166.54</v>
      </c>
      <c r="BC745" s="422">
        <v>506780.06</v>
      </c>
    </row>
    <row r="746" spans="1:55">
      <c r="A746" s="425"/>
      <c r="B746" s="425" t="s">
        <v>6753</v>
      </c>
      <c r="C746">
        <v>40</v>
      </c>
      <c r="D746" s="422">
        <v>564247.68000000005</v>
      </c>
      <c r="E746" s="422">
        <v>367817.86</v>
      </c>
      <c r="F746" s="423">
        <v>0.65187305688168695</v>
      </c>
      <c r="G746">
        <v>1</v>
      </c>
      <c r="H746" s="422">
        <v>25553.19</v>
      </c>
      <c r="I746" s="422">
        <v>311393.09999999998</v>
      </c>
      <c r="J746" s="422">
        <v>336946.29</v>
      </c>
      <c r="K746" s="424">
        <v>0.9</v>
      </c>
      <c r="L746" s="422">
        <v>121547.42</v>
      </c>
      <c r="M746" s="422">
        <v>31731.98</v>
      </c>
      <c r="N746" s="422">
        <v>13347.33</v>
      </c>
      <c r="O746" s="422">
        <v>4818.78</v>
      </c>
      <c r="P746" s="422">
        <v>4139.54</v>
      </c>
      <c r="Q746" s="422">
        <v>11111.09</v>
      </c>
      <c r="R746" s="422">
        <v>2895.43</v>
      </c>
      <c r="S746" s="422">
        <v>5219.3100000000004</v>
      </c>
      <c r="T746" s="422">
        <v>5299.74</v>
      </c>
      <c r="U746" s="422">
        <v>3479.54</v>
      </c>
      <c r="V746" s="422">
        <v>7769.72</v>
      </c>
      <c r="W746" s="422">
        <v>6727.14</v>
      </c>
      <c r="X746" s="422">
        <v>6262.92</v>
      </c>
      <c r="Y746" s="422">
        <v>224349.94</v>
      </c>
      <c r="Z746" s="422">
        <v>3600</v>
      </c>
      <c r="AA746" s="422">
        <v>5000</v>
      </c>
      <c r="AB746" s="422">
        <v>13640</v>
      </c>
      <c r="AC746" s="422">
        <v>1360</v>
      </c>
      <c r="AD746" s="422">
        <v>22840</v>
      </c>
      <c r="AE746" s="422">
        <v>23562</v>
      </c>
      <c r="AF746" s="422">
        <v>63320</v>
      </c>
      <c r="AG746" s="422">
        <v>42880</v>
      </c>
      <c r="AH746" s="422">
        <v>106715.136</v>
      </c>
      <c r="AI746" s="422">
        <v>282917.136</v>
      </c>
      <c r="AJ746" s="422">
        <v>42954.400000000001</v>
      </c>
      <c r="AK746" s="422">
        <v>239962.736</v>
      </c>
      <c r="AL746" s="422">
        <v>278621.696</v>
      </c>
      <c r="AM746" s="422">
        <v>7643.88</v>
      </c>
      <c r="AN746" s="422">
        <v>7643.88</v>
      </c>
      <c r="AO746" s="422">
        <v>7643.88</v>
      </c>
      <c r="AP746" s="422">
        <v>7643.88</v>
      </c>
      <c r="AQ746" s="422">
        <v>0</v>
      </c>
      <c r="AR746" s="422">
        <v>0</v>
      </c>
      <c r="AS746" s="422">
        <v>0</v>
      </c>
      <c r="AT746" s="422">
        <v>0</v>
      </c>
      <c r="AU746" s="422">
        <v>0</v>
      </c>
      <c r="AV746" s="422">
        <v>19457.169999999998</v>
      </c>
      <c r="AW746" s="422">
        <v>8118.93</v>
      </c>
      <c r="AX746" s="422">
        <v>3124.33</v>
      </c>
      <c r="AY746" s="422">
        <v>61275.95</v>
      </c>
      <c r="AZ746" s="422">
        <v>564247.68000000005</v>
      </c>
      <c r="BA746" s="422">
        <v>13383.38</v>
      </c>
      <c r="BB746" s="422">
        <v>158.33000000000001</v>
      </c>
      <c r="BC746" s="422">
        <v>8430.0499999999993</v>
      </c>
    </row>
    <row r="747" spans="1:55">
      <c r="A747" s="425"/>
      <c r="B747" s="425" t="s">
        <v>6754</v>
      </c>
      <c r="C747">
        <v>138</v>
      </c>
      <c r="D747" s="422">
        <v>2060835.98</v>
      </c>
      <c r="E747" s="422">
        <v>953991.57</v>
      </c>
      <c r="F747" s="423">
        <v>0.46291484584814002</v>
      </c>
      <c r="G747">
        <v>1</v>
      </c>
      <c r="H747" s="422">
        <v>227733.1</v>
      </c>
      <c r="I747" s="422">
        <v>747907.98</v>
      </c>
      <c r="J747" s="422">
        <v>975641.08</v>
      </c>
      <c r="K747" s="424">
        <v>0.9</v>
      </c>
      <c r="L747" s="422">
        <v>440242.62</v>
      </c>
      <c r="M747" s="422">
        <v>132685.23000000001</v>
      </c>
      <c r="N747" s="422">
        <v>49994.49</v>
      </c>
      <c r="O747" s="422">
        <v>16814.96</v>
      </c>
      <c r="P747" s="422">
        <v>14889.62</v>
      </c>
      <c r="Q747" s="422">
        <v>40689.86</v>
      </c>
      <c r="R747" s="422">
        <v>9844.4699999999993</v>
      </c>
      <c r="S747" s="422">
        <v>18847.53</v>
      </c>
      <c r="T747" s="422">
        <v>17413.46</v>
      </c>
      <c r="U747" s="422">
        <v>12758.32</v>
      </c>
      <c r="V747" s="422">
        <v>25529.1</v>
      </c>
      <c r="W747" s="422">
        <v>22103.46</v>
      </c>
      <c r="X747" s="422">
        <v>22616.1</v>
      </c>
      <c r="Y747" s="422">
        <v>824429.22</v>
      </c>
      <c r="Z747" s="422">
        <v>12420</v>
      </c>
      <c r="AA747" s="422">
        <v>17250</v>
      </c>
      <c r="AB747" s="422">
        <v>47058</v>
      </c>
      <c r="AC747" s="422">
        <v>4692</v>
      </c>
      <c r="AD747" s="422">
        <v>78798</v>
      </c>
      <c r="AE747" s="422">
        <v>110036</v>
      </c>
      <c r="AF747" s="422">
        <v>218454</v>
      </c>
      <c r="AG747" s="422">
        <v>147936</v>
      </c>
      <c r="AH747" s="422">
        <v>389373.75900000002</v>
      </c>
      <c r="AI747" s="422">
        <v>1026017.759</v>
      </c>
      <c r="AJ747" s="422">
        <v>148192.68</v>
      </c>
      <c r="AK747" s="422">
        <v>877825.07900000003</v>
      </c>
      <c r="AL747" s="422">
        <v>1011198.4889999999</v>
      </c>
      <c r="AM747" s="422">
        <v>26406.16</v>
      </c>
      <c r="AN747" s="422">
        <v>26406.16</v>
      </c>
      <c r="AO747" s="422">
        <v>27795.96</v>
      </c>
      <c r="AP747" s="422">
        <v>27795.96</v>
      </c>
      <c r="AQ747" s="422">
        <v>2084.69</v>
      </c>
      <c r="AR747" s="422">
        <v>2084.69</v>
      </c>
      <c r="AS747" s="422">
        <v>2084.69</v>
      </c>
      <c r="AT747" s="422">
        <v>2084.69</v>
      </c>
      <c r="AU747" s="422">
        <v>2779.59</v>
      </c>
      <c r="AV747" s="422">
        <v>67405.2</v>
      </c>
      <c r="AW747" s="422">
        <v>28126.31</v>
      </c>
      <c r="AX747" s="422">
        <v>10154.07</v>
      </c>
      <c r="AY747" s="422">
        <v>225208.17</v>
      </c>
      <c r="AZ747" s="422">
        <v>2060835.98</v>
      </c>
      <c r="BA747" s="422">
        <v>73463.19</v>
      </c>
      <c r="BB747" s="422">
        <v>2722.07</v>
      </c>
      <c r="BC747" s="422">
        <v>44640.18</v>
      </c>
    </row>
    <row r="748" spans="1:55">
      <c r="A748" s="425" t="s">
        <v>1936</v>
      </c>
      <c r="B748" s="425" t="s">
        <v>6755</v>
      </c>
      <c r="C748">
        <v>2366.54</v>
      </c>
      <c r="D748" s="422">
        <v>35457695.659999996</v>
      </c>
      <c r="E748" s="422">
        <v>27361752.23</v>
      </c>
      <c r="F748" s="423">
        <v>0.77167316489962801</v>
      </c>
      <c r="G748">
        <v>2</v>
      </c>
      <c r="H748" s="422">
        <v>170888.39</v>
      </c>
      <c r="I748" s="422">
        <v>7047162.9500000002</v>
      </c>
      <c r="J748" s="422">
        <v>7218051.3399999999</v>
      </c>
      <c r="K748" s="424">
        <v>0.9</v>
      </c>
      <c r="L748" s="422">
        <v>7822338.7300000004</v>
      </c>
      <c r="M748" s="422">
        <v>1912003.74</v>
      </c>
      <c r="N748" s="422">
        <v>818402.54</v>
      </c>
      <c r="O748" s="422">
        <v>330692.36</v>
      </c>
      <c r="P748" s="422">
        <v>275430.88</v>
      </c>
      <c r="Q748" s="422">
        <v>564579.28</v>
      </c>
      <c r="R748" s="422">
        <v>181833.31</v>
      </c>
      <c r="S748" s="422">
        <v>316928.46000000002</v>
      </c>
      <c r="T748" s="422">
        <v>364925.57</v>
      </c>
      <c r="U748" s="422">
        <v>228490.05</v>
      </c>
      <c r="V748" s="422">
        <v>535001.19999999995</v>
      </c>
      <c r="W748" s="422">
        <v>463211.64</v>
      </c>
      <c r="X748" s="422">
        <v>380298.42</v>
      </c>
      <c r="Y748" s="422">
        <v>14194136.18</v>
      </c>
      <c r="Z748" s="422">
        <v>211406.4</v>
      </c>
      <c r="AA748" s="422">
        <v>295817.5</v>
      </c>
      <c r="AB748" s="422">
        <v>806990.14</v>
      </c>
      <c r="AC748" s="422">
        <v>80462.36</v>
      </c>
      <c r="AD748" s="422">
        <v>1351294.34</v>
      </c>
      <c r="AE748" s="422">
        <v>1073904.82</v>
      </c>
      <c r="AF748" s="422">
        <v>3746232.82</v>
      </c>
      <c r="AG748" s="422">
        <v>2536930.88</v>
      </c>
      <c r="AH748" s="422">
        <v>6905139.5413199998</v>
      </c>
      <c r="AI748" s="422">
        <v>17008178.801320001</v>
      </c>
      <c r="AJ748" s="422">
        <v>2541332.64</v>
      </c>
      <c r="AK748" s="422">
        <v>14466846.161320001</v>
      </c>
      <c r="AL748" s="422">
        <v>16754045.53132</v>
      </c>
      <c r="AM748" s="422">
        <v>599697.82999999996</v>
      </c>
      <c r="AN748" s="422">
        <v>599697.82999999996</v>
      </c>
      <c r="AO748" s="422">
        <v>624714.19999999995</v>
      </c>
      <c r="AP748" s="422">
        <v>624714.19999999995</v>
      </c>
      <c r="AQ748" s="422">
        <v>41693.94</v>
      </c>
      <c r="AR748" s="422">
        <v>41693.94</v>
      </c>
      <c r="AS748" s="422">
        <v>43778.63</v>
      </c>
      <c r="AT748" s="422">
        <v>43778.63</v>
      </c>
      <c r="AU748" s="422">
        <v>52812.32</v>
      </c>
      <c r="AV748" s="422">
        <v>1166040.52</v>
      </c>
      <c r="AW748" s="422">
        <v>486556.23</v>
      </c>
      <c r="AX748" s="422">
        <v>184335.58</v>
      </c>
      <c r="AY748" s="422">
        <v>4509513.8499999996</v>
      </c>
      <c r="AZ748" s="422">
        <v>35457695.659999996</v>
      </c>
      <c r="BA748" s="422">
        <v>1573700.14</v>
      </c>
      <c r="BB748" s="422">
        <v>12284.97</v>
      </c>
      <c r="BC748" s="422">
        <v>929220.68</v>
      </c>
    </row>
    <row r="749" spans="1:55">
      <c r="A749" s="425" t="s">
        <v>3243</v>
      </c>
      <c r="B749" s="425" t="s">
        <v>6756</v>
      </c>
      <c r="C749">
        <v>59.98</v>
      </c>
      <c r="D749" s="422">
        <v>768131.22</v>
      </c>
      <c r="E749" s="422">
        <v>896822.19</v>
      </c>
      <c r="F749" s="423">
        <v>1.1675377417936501</v>
      </c>
      <c r="G749">
        <v>4</v>
      </c>
      <c r="H749" s="422">
        <v>51.46</v>
      </c>
      <c r="I749" s="422">
        <v>54063.51</v>
      </c>
      <c r="J749" s="422">
        <v>54114.97</v>
      </c>
      <c r="K749" s="424">
        <v>0.9</v>
      </c>
      <c r="L749" s="422">
        <v>184421.16</v>
      </c>
      <c r="M749" s="422">
        <v>36884.230000000003</v>
      </c>
      <c r="N749" s="422">
        <v>19100.759999999998</v>
      </c>
      <c r="O749" s="422">
        <v>8562.41</v>
      </c>
      <c r="P749" s="422">
        <v>6086.68</v>
      </c>
      <c r="Q749" s="422">
        <v>11823.53</v>
      </c>
      <c r="R749" s="422">
        <v>4053.6</v>
      </c>
      <c r="S749" s="422">
        <v>7539.01</v>
      </c>
      <c r="T749" s="422">
        <v>9842.39</v>
      </c>
      <c r="U749" s="422">
        <v>5509.27</v>
      </c>
      <c r="V749" s="422">
        <v>14429.49</v>
      </c>
      <c r="W749" s="422">
        <v>12493.26</v>
      </c>
      <c r="X749" s="422">
        <v>9046.44</v>
      </c>
      <c r="Y749" s="422">
        <v>329792.23</v>
      </c>
      <c r="Z749" s="422">
        <v>5398.2</v>
      </c>
      <c r="AA749" s="422">
        <v>7497.5</v>
      </c>
      <c r="AB749" s="422">
        <v>20453.18</v>
      </c>
      <c r="AC749" s="422">
        <v>2039.32</v>
      </c>
      <c r="AD749" s="422">
        <v>17124.29</v>
      </c>
      <c r="AE749" s="422">
        <v>12081.1</v>
      </c>
      <c r="AF749" s="422">
        <v>94948.34</v>
      </c>
      <c r="AG749" s="422">
        <v>64298.559999999998</v>
      </c>
      <c r="AH749" s="422">
        <v>150653.54483999999</v>
      </c>
      <c r="AI749" s="422">
        <v>374494.03483999998</v>
      </c>
      <c r="AJ749" s="422">
        <v>64410.12</v>
      </c>
      <c r="AK749" s="422">
        <v>310083.91483999998</v>
      </c>
      <c r="AL749" s="422">
        <v>368053.01484000002</v>
      </c>
      <c r="AM749" s="422">
        <v>6254.09</v>
      </c>
      <c r="AN749" s="422">
        <v>6254.09</v>
      </c>
      <c r="AO749" s="422">
        <v>6254.09</v>
      </c>
      <c r="AP749" s="422">
        <v>6254.09</v>
      </c>
      <c r="AQ749" s="422">
        <v>0</v>
      </c>
      <c r="AR749" s="422">
        <v>0</v>
      </c>
      <c r="AS749" s="422">
        <v>0</v>
      </c>
      <c r="AT749" s="422">
        <v>0</v>
      </c>
      <c r="AU749" s="422">
        <v>0</v>
      </c>
      <c r="AV749" s="422">
        <v>29185.75</v>
      </c>
      <c r="AW749" s="422">
        <v>12178.4</v>
      </c>
      <c r="AX749" s="422">
        <v>3905.41</v>
      </c>
      <c r="AY749" s="422">
        <v>70285.919999999998</v>
      </c>
      <c r="AZ749" s="422">
        <v>768131.22</v>
      </c>
      <c r="BA749" s="422">
        <v>16204.21</v>
      </c>
      <c r="BB749" s="422">
        <v>0</v>
      </c>
      <c r="BC749" s="422">
        <v>18349.97</v>
      </c>
    </row>
    <row r="750" spans="1:55">
      <c r="A750" s="425" t="s">
        <v>2869</v>
      </c>
      <c r="B750" s="425" t="s">
        <v>6757</v>
      </c>
      <c r="C750">
        <v>172.71</v>
      </c>
      <c r="D750" s="422">
        <v>2374910.2599999998</v>
      </c>
      <c r="E750" s="422">
        <v>3196490.42</v>
      </c>
      <c r="F750" s="423">
        <v>1.3459415599139299</v>
      </c>
      <c r="G750">
        <v>4</v>
      </c>
      <c r="H750" s="422">
        <v>159.12</v>
      </c>
      <c r="I750" s="422">
        <v>284112.18</v>
      </c>
      <c r="J750" s="422">
        <v>284271.3</v>
      </c>
      <c r="K750" s="424">
        <v>0.9</v>
      </c>
      <c r="L750" s="422">
        <v>553916.06999999995</v>
      </c>
      <c r="M750" s="422">
        <v>132644.01</v>
      </c>
      <c r="N750" s="422">
        <v>58588.24</v>
      </c>
      <c r="O750" s="422">
        <v>23227.03</v>
      </c>
      <c r="P750" s="422">
        <v>18496.669999999998</v>
      </c>
      <c r="Q750" s="422">
        <v>38427.980000000003</v>
      </c>
      <c r="R750" s="422">
        <v>12160.82</v>
      </c>
      <c r="S750" s="422">
        <v>22617.03</v>
      </c>
      <c r="T750" s="422">
        <v>25741.63</v>
      </c>
      <c r="U750" s="422">
        <v>16237.87</v>
      </c>
      <c r="V750" s="422">
        <v>37738.67</v>
      </c>
      <c r="W750" s="422">
        <v>32674.68</v>
      </c>
      <c r="X750" s="422">
        <v>27139.32</v>
      </c>
      <c r="Y750" s="422">
        <v>999610.02</v>
      </c>
      <c r="Z750" s="422">
        <v>15417</v>
      </c>
      <c r="AA750" s="422">
        <v>21588.75</v>
      </c>
      <c r="AB750" s="422">
        <v>58894.11</v>
      </c>
      <c r="AC750" s="422">
        <v>5872.14</v>
      </c>
      <c r="AD750" s="422">
        <v>49308.7</v>
      </c>
      <c r="AE750" s="422">
        <v>72610.039999999994</v>
      </c>
      <c r="AF750" s="422">
        <v>273399.93</v>
      </c>
      <c r="AG750" s="422">
        <v>185145.12</v>
      </c>
      <c r="AH750" s="422">
        <v>464911.04118</v>
      </c>
      <c r="AI750" s="422">
        <v>1147146.83118</v>
      </c>
      <c r="AJ750" s="422">
        <v>185466.36</v>
      </c>
      <c r="AK750" s="422">
        <v>961680.47117999999</v>
      </c>
      <c r="AL750" s="422">
        <v>1128600.1911800001</v>
      </c>
      <c r="AM750" s="422">
        <v>27101.06</v>
      </c>
      <c r="AN750" s="422">
        <v>27101.06</v>
      </c>
      <c r="AO750" s="422">
        <v>27795.96</v>
      </c>
      <c r="AP750" s="422">
        <v>27795.96</v>
      </c>
      <c r="AQ750" s="422">
        <v>694.89</v>
      </c>
      <c r="AR750" s="422">
        <v>694.89</v>
      </c>
      <c r="AS750" s="422">
        <v>694.89</v>
      </c>
      <c r="AT750" s="422">
        <v>694.89</v>
      </c>
      <c r="AU750" s="422">
        <v>694.89</v>
      </c>
      <c r="AV750" s="422">
        <v>84777.67</v>
      </c>
      <c r="AW750" s="422">
        <v>35375.360000000001</v>
      </c>
      <c r="AX750" s="422">
        <v>13278.41</v>
      </c>
      <c r="AY750" s="422">
        <v>246699.93</v>
      </c>
      <c r="AZ750" s="422">
        <v>2374910.2599999998</v>
      </c>
      <c r="BA750" s="422">
        <v>133717.65</v>
      </c>
      <c r="BB750" s="422">
        <v>13.9</v>
      </c>
      <c r="BC750" s="422">
        <v>54573.18</v>
      </c>
    </row>
    <row r="751" spans="1:55">
      <c r="A751" s="425" t="s">
        <v>1434</v>
      </c>
      <c r="B751" s="425" t="s">
        <v>6758</v>
      </c>
      <c r="C751">
        <v>664.38</v>
      </c>
      <c r="D751" s="422">
        <v>9318807.1400000006</v>
      </c>
      <c r="E751" s="422">
        <v>8905925.4499999993</v>
      </c>
      <c r="F751" s="423">
        <v>0.95569371875636899</v>
      </c>
      <c r="G751">
        <v>3</v>
      </c>
      <c r="H751" s="422">
        <v>12200.39</v>
      </c>
      <c r="I751" s="422">
        <v>904141.71</v>
      </c>
      <c r="J751" s="422">
        <v>916342.1</v>
      </c>
      <c r="K751" s="424">
        <v>0.9</v>
      </c>
      <c r="L751" s="422">
        <v>2128352.9</v>
      </c>
      <c r="M751" s="422">
        <v>521756.45</v>
      </c>
      <c r="N751" s="422">
        <v>229362.32</v>
      </c>
      <c r="O751" s="422">
        <v>92007.37</v>
      </c>
      <c r="P751" s="422">
        <v>72281.56</v>
      </c>
      <c r="Q751" s="422">
        <v>156590.1</v>
      </c>
      <c r="R751" s="422">
        <v>50380.56</v>
      </c>
      <c r="S751" s="422">
        <v>88728.37</v>
      </c>
      <c r="T751" s="422">
        <v>101452.33</v>
      </c>
      <c r="U751" s="422">
        <v>63501.67</v>
      </c>
      <c r="V751" s="422">
        <v>148734.76999999999</v>
      </c>
      <c r="W751" s="422">
        <v>128776.68</v>
      </c>
      <c r="X751" s="422">
        <v>106469.64</v>
      </c>
      <c r="Y751" s="422">
        <v>3888394.72</v>
      </c>
      <c r="Z751" s="422">
        <v>59247</v>
      </c>
      <c r="AA751" s="422">
        <v>83047.5</v>
      </c>
      <c r="AB751" s="422">
        <v>226553.58</v>
      </c>
      <c r="AC751" s="422">
        <v>22588.92</v>
      </c>
      <c r="AD751" s="422">
        <v>189680.48</v>
      </c>
      <c r="AE751" s="422">
        <v>302409</v>
      </c>
      <c r="AF751" s="422">
        <v>1051713.54</v>
      </c>
      <c r="AG751" s="422">
        <v>712215.36</v>
      </c>
      <c r="AH751" s="422">
        <v>1828130.3270399999</v>
      </c>
      <c r="AI751" s="422">
        <v>4475585.7070399998</v>
      </c>
      <c r="AJ751" s="422">
        <v>713451.1</v>
      </c>
      <c r="AK751" s="422">
        <v>3762134.6070400001</v>
      </c>
      <c r="AL751" s="422">
        <v>4404240.5970400004</v>
      </c>
      <c r="AM751" s="422">
        <v>121607.32</v>
      </c>
      <c r="AN751" s="422">
        <v>121607.32</v>
      </c>
      <c r="AO751" s="422">
        <v>126471.61</v>
      </c>
      <c r="AP751" s="422">
        <v>126471.61</v>
      </c>
      <c r="AQ751" s="422">
        <v>2779.59</v>
      </c>
      <c r="AR751" s="422">
        <v>2779.59</v>
      </c>
      <c r="AS751" s="422">
        <v>2779.59</v>
      </c>
      <c r="AT751" s="422">
        <v>2779.59</v>
      </c>
      <c r="AU751" s="422">
        <v>3474.49</v>
      </c>
      <c r="AV751" s="422">
        <v>327297.42</v>
      </c>
      <c r="AW751" s="422">
        <v>136572.1</v>
      </c>
      <c r="AX751" s="422">
        <v>51551.47</v>
      </c>
      <c r="AY751" s="422">
        <v>1026171.7</v>
      </c>
      <c r="AZ751" s="422">
        <v>9318807.1400000006</v>
      </c>
      <c r="BA751" s="422">
        <v>270912.92</v>
      </c>
      <c r="BB751" s="422">
        <v>133.1</v>
      </c>
      <c r="BC751" s="422">
        <v>217028.37</v>
      </c>
    </row>
    <row r="752" spans="1:55">
      <c r="A752" s="425" t="s">
        <v>1473</v>
      </c>
      <c r="B752" s="425" t="s">
        <v>6759</v>
      </c>
      <c r="C752">
        <v>447.8</v>
      </c>
      <c r="D752" s="422">
        <v>6314825.7300000004</v>
      </c>
      <c r="E752" s="422">
        <v>6255257.96</v>
      </c>
      <c r="F752" s="423">
        <v>0.99056699700879902</v>
      </c>
      <c r="G752">
        <v>3</v>
      </c>
      <c r="H752" s="422">
        <v>8267.51</v>
      </c>
      <c r="I752" s="422">
        <v>741942.22</v>
      </c>
      <c r="J752" s="422">
        <v>750209.73</v>
      </c>
      <c r="K752" s="424">
        <v>0.9</v>
      </c>
      <c r="L752" s="422">
        <v>1434926.48</v>
      </c>
      <c r="M752" s="422">
        <v>349110.65</v>
      </c>
      <c r="N752" s="422">
        <v>153508.73000000001</v>
      </c>
      <c r="O752" s="422">
        <v>61673.22</v>
      </c>
      <c r="P752" s="422">
        <v>49197.82</v>
      </c>
      <c r="Q752" s="422">
        <v>105790.05</v>
      </c>
      <c r="R752" s="422">
        <v>33587.040000000001</v>
      </c>
      <c r="S752" s="422">
        <v>59442.21</v>
      </c>
      <c r="T752" s="422">
        <v>68139.63</v>
      </c>
      <c r="U752" s="422">
        <v>42914.37</v>
      </c>
      <c r="V752" s="422">
        <v>99896.49</v>
      </c>
      <c r="W752" s="422">
        <v>86491.8</v>
      </c>
      <c r="X752" s="422">
        <v>71327.7</v>
      </c>
      <c r="Y752" s="422">
        <v>2616006.19</v>
      </c>
      <c r="Z752" s="422">
        <v>40077</v>
      </c>
      <c r="AA752" s="422">
        <v>55975</v>
      </c>
      <c r="AB752" s="422">
        <v>152699.79999999999</v>
      </c>
      <c r="AC752" s="422">
        <v>15225.2</v>
      </c>
      <c r="AD752" s="422">
        <v>127846.89</v>
      </c>
      <c r="AE752" s="422">
        <v>200184.06</v>
      </c>
      <c r="AF752" s="422">
        <v>708867.4</v>
      </c>
      <c r="AG752" s="422">
        <v>480041.6</v>
      </c>
      <c r="AH752" s="422">
        <v>1241396.3663999999</v>
      </c>
      <c r="AI752" s="422">
        <v>3022313.3163999999</v>
      </c>
      <c r="AJ752" s="422">
        <v>480874.5</v>
      </c>
      <c r="AK752" s="422">
        <v>2541438.8163999999</v>
      </c>
      <c r="AL752" s="422">
        <v>2974225.8664000002</v>
      </c>
      <c r="AM752" s="422">
        <v>85472.57</v>
      </c>
      <c r="AN752" s="422">
        <v>85472.57</v>
      </c>
      <c r="AO752" s="422">
        <v>88947.07</v>
      </c>
      <c r="AP752" s="422">
        <v>88947.07</v>
      </c>
      <c r="AQ752" s="422">
        <v>5559.19</v>
      </c>
      <c r="AR752" s="422">
        <v>5559.19</v>
      </c>
      <c r="AS752" s="422">
        <v>5559.19</v>
      </c>
      <c r="AT752" s="422">
        <v>5559.19</v>
      </c>
      <c r="AU752" s="422">
        <v>6948.99</v>
      </c>
      <c r="AV752" s="422">
        <v>220282.98</v>
      </c>
      <c r="AW752" s="422">
        <v>91917.95</v>
      </c>
      <c r="AX752" s="422">
        <v>34367.65</v>
      </c>
      <c r="AY752" s="422">
        <v>724593.61</v>
      </c>
      <c r="AZ752" s="422">
        <v>6314825.7300000004</v>
      </c>
      <c r="BA752" s="422">
        <v>151930.07</v>
      </c>
      <c r="BB752" s="422">
        <v>91.76</v>
      </c>
      <c r="BC752" s="422">
        <v>155260.73000000001</v>
      </c>
    </row>
    <row r="753" spans="1:55">
      <c r="A753" s="425" t="s">
        <v>2392</v>
      </c>
      <c r="B753" s="425" t="s">
        <v>6760</v>
      </c>
      <c r="C753">
        <v>82.5</v>
      </c>
      <c r="D753" s="422">
        <v>1117729.19</v>
      </c>
      <c r="E753" s="422">
        <v>1342548.68</v>
      </c>
      <c r="F753" s="423">
        <v>1.20113949963139</v>
      </c>
      <c r="G753">
        <v>4</v>
      </c>
      <c r="H753" s="422">
        <v>74.89</v>
      </c>
      <c r="I753" s="422">
        <v>115216.33</v>
      </c>
      <c r="J753" s="422">
        <v>115291.22</v>
      </c>
      <c r="K753" s="424">
        <v>0.94094</v>
      </c>
      <c r="L753" s="422">
        <v>272688.81</v>
      </c>
      <c r="M753" s="422">
        <v>54537.75</v>
      </c>
      <c r="N753" s="422">
        <v>27544.32</v>
      </c>
      <c r="O753" s="422">
        <v>11706.33</v>
      </c>
      <c r="P753" s="422">
        <v>9179.7800000000007</v>
      </c>
      <c r="Q753" s="422">
        <v>16724.21</v>
      </c>
      <c r="R753" s="422">
        <v>6054.29</v>
      </c>
      <c r="S753" s="422">
        <v>10610.32</v>
      </c>
      <c r="T753" s="422">
        <v>13456.29</v>
      </c>
      <c r="U753" s="422">
        <v>8185.1</v>
      </c>
      <c r="V753" s="422">
        <v>19727.68</v>
      </c>
      <c r="W753" s="422">
        <v>17080.5</v>
      </c>
      <c r="X753" s="422">
        <v>12731.85</v>
      </c>
      <c r="Y753" s="422">
        <v>480227.23</v>
      </c>
      <c r="Z753" s="422">
        <v>7425</v>
      </c>
      <c r="AA753" s="422">
        <v>10312.5</v>
      </c>
      <c r="AB753" s="422">
        <v>28132.5</v>
      </c>
      <c r="AC753" s="422">
        <v>2805</v>
      </c>
      <c r="AD753" s="422">
        <v>23553.75</v>
      </c>
      <c r="AE753" s="422">
        <v>16426.5</v>
      </c>
      <c r="AF753" s="422">
        <v>130597.5</v>
      </c>
      <c r="AG753" s="422">
        <v>88440</v>
      </c>
      <c r="AH753" s="422">
        <v>215026.53899999999</v>
      </c>
      <c r="AI753" s="422">
        <v>522719.28899999999</v>
      </c>
      <c r="AJ753" s="422">
        <v>88593.45</v>
      </c>
      <c r="AK753" s="422">
        <v>434125.83899999998</v>
      </c>
      <c r="AL753" s="422">
        <v>517486.95899999997</v>
      </c>
      <c r="AM753" s="422">
        <v>12350.65</v>
      </c>
      <c r="AN753" s="422">
        <v>12350.65</v>
      </c>
      <c r="AO753" s="422">
        <v>12350.65</v>
      </c>
      <c r="AP753" s="422">
        <v>12350.65</v>
      </c>
      <c r="AQ753" s="422">
        <v>726.5</v>
      </c>
      <c r="AR753" s="422">
        <v>726.5</v>
      </c>
      <c r="AS753" s="422">
        <v>726.5</v>
      </c>
      <c r="AT753" s="422">
        <v>726.5</v>
      </c>
      <c r="AU753" s="422">
        <v>1453.01</v>
      </c>
      <c r="AV753" s="422">
        <v>42137.53</v>
      </c>
      <c r="AW753" s="422">
        <v>17582.810000000001</v>
      </c>
      <c r="AX753" s="422">
        <v>6532.9</v>
      </c>
      <c r="AY753" s="422">
        <v>120014.85</v>
      </c>
      <c r="AZ753" s="422">
        <v>1117729.19</v>
      </c>
      <c r="BA753" s="422">
        <v>64955.65</v>
      </c>
      <c r="BB753" s="422">
        <v>0.43</v>
      </c>
      <c r="BC753" s="422">
        <v>16062.84</v>
      </c>
    </row>
    <row r="754" spans="1:55">
      <c r="A754" s="425" t="s">
        <v>1866</v>
      </c>
      <c r="B754" s="425" t="s">
        <v>6761</v>
      </c>
      <c r="C754">
        <v>80.97</v>
      </c>
      <c r="D754" s="422">
        <v>1080953.47</v>
      </c>
      <c r="E754" s="422">
        <v>1502144.76</v>
      </c>
      <c r="F754" s="423">
        <v>1.38964793738994</v>
      </c>
      <c r="G754">
        <v>4</v>
      </c>
      <c r="H754" s="422">
        <v>72.42</v>
      </c>
      <c r="I754" s="422">
        <v>111987.33</v>
      </c>
      <c r="J754" s="422">
        <v>112059.75</v>
      </c>
      <c r="K754" s="424">
        <v>0.94094</v>
      </c>
      <c r="L754" s="422">
        <v>263048.3</v>
      </c>
      <c r="M754" s="422">
        <v>52609.65</v>
      </c>
      <c r="N754" s="422">
        <v>27544.32</v>
      </c>
      <c r="O754" s="422">
        <v>11706.33</v>
      </c>
      <c r="P754" s="422">
        <v>8823.26</v>
      </c>
      <c r="Q754" s="422">
        <v>15269.93</v>
      </c>
      <c r="R754" s="422">
        <v>6054.29</v>
      </c>
      <c r="S754" s="422">
        <v>10610.32</v>
      </c>
      <c r="T754" s="422">
        <v>13456.29</v>
      </c>
      <c r="U754" s="422">
        <v>7881.95</v>
      </c>
      <c r="V754" s="422">
        <v>19727.68</v>
      </c>
      <c r="W754" s="422">
        <v>17080.5</v>
      </c>
      <c r="X754" s="422">
        <v>12731.85</v>
      </c>
      <c r="Y754" s="422">
        <v>466544.67</v>
      </c>
      <c r="Z754" s="422">
        <v>7272.9</v>
      </c>
      <c r="AA754" s="422">
        <v>10121.25</v>
      </c>
      <c r="AB754" s="422">
        <v>27610.77</v>
      </c>
      <c r="AC754" s="422">
        <v>2752.98</v>
      </c>
      <c r="AD754" s="422">
        <v>23116.93</v>
      </c>
      <c r="AE754" s="422">
        <v>15291.53</v>
      </c>
      <c r="AF754" s="422">
        <v>128175.51</v>
      </c>
      <c r="AG754" s="422">
        <v>86799.84</v>
      </c>
      <c r="AH754" s="422">
        <v>207408.64326000001</v>
      </c>
      <c r="AI754" s="422">
        <v>508550.35326</v>
      </c>
      <c r="AJ754" s="422">
        <v>86950.44</v>
      </c>
      <c r="AK754" s="422">
        <v>421599.91326</v>
      </c>
      <c r="AL754" s="422">
        <v>503415.05326000002</v>
      </c>
      <c r="AM754" s="422">
        <v>10171.120000000001</v>
      </c>
      <c r="AN754" s="422">
        <v>10171.120000000001</v>
      </c>
      <c r="AO754" s="422">
        <v>10897.63</v>
      </c>
      <c r="AP754" s="422">
        <v>10897.63</v>
      </c>
      <c r="AQ754" s="422">
        <v>726.5</v>
      </c>
      <c r="AR754" s="422">
        <v>726.5</v>
      </c>
      <c r="AS754" s="422">
        <v>726.5</v>
      </c>
      <c r="AT754" s="422">
        <v>726.5</v>
      </c>
      <c r="AU754" s="422">
        <v>726.5</v>
      </c>
      <c r="AV754" s="422">
        <v>41411.019999999997</v>
      </c>
      <c r="AW754" s="422">
        <v>17279.66</v>
      </c>
      <c r="AX754" s="422">
        <v>6532.9</v>
      </c>
      <c r="AY754" s="422">
        <v>110993.58</v>
      </c>
      <c r="AZ754" s="422">
        <v>1080953.47</v>
      </c>
      <c r="BA754" s="422">
        <v>40404.32</v>
      </c>
      <c r="BB754" s="422">
        <v>2.91</v>
      </c>
      <c r="BC754" s="422">
        <v>23044.06</v>
      </c>
    </row>
    <row r="755" spans="1:55">
      <c r="A755" s="425" t="s">
        <v>3051</v>
      </c>
      <c r="B755" s="425" t="s">
        <v>6762</v>
      </c>
      <c r="C755">
        <v>843.32</v>
      </c>
      <c r="D755" s="422">
        <v>13964097.640000001</v>
      </c>
      <c r="E755" s="422">
        <v>10080002.9</v>
      </c>
      <c r="F755" s="423">
        <v>0.72185136196168798</v>
      </c>
      <c r="G755">
        <v>1</v>
      </c>
      <c r="H755" s="422">
        <v>246570.84</v>
      </c>
      <c r="I755" s="422">
        <v>2405296.7599999998</v>
      </c>
      <c r="J755" s="422">
        <v>2651867.6</v>
      </c>
      <c r="K755" s="424">
        <v>0.94094</v>
      </c>
      <c r="L755" s="422">
        <v>2923542.9</v>
      </c>
      <c r="M755" s="422">
        <v>974416.84</v>
      </c>
      <c r="N755" s="422">
        <v>335736.92</v>
      </c>
      <c r="O755" s="422">
        <v>111646.48</v>
      </c>
      <c r="P755" s="422">
        <v>102439.39</v>
      </c>
      <c r="Q755" s="422">
        <v>284892.43</v>
      </c>
      <c r="R755" s="422">
        <v>67808.05</v>
      </c>
      <c r="S755" s="422">
        <v>127627.01</v>
      </c>
      <c r="T755" s="422">
        <v>110816.57</v>
      </c>
      <c r="U755" s="422">
        <v>85185.72</v>
      </c>
      <c r="V755" s="422">
        <v>162463.26</v>
      </c>
      <c r="W755" s="422">
        <v>140663</v>
      </c>
      <c r="X755" s="422">
        <v>153146.07</v>
      </c>
      <c r="Y755" s="422">
        <v>5580384.6399999997</v>
      </c>
      <c r="Z755" s="422">
        <v>75898.8</v>
      </c>
      <c r="AA755" s="422">
        <v>105415</v>
      </c>
      <c r="AB755" s="422">
        <v>287572.12</v>
      </c>
      <c r="AC755" s="422">
        <v>28672.880000000001</v>
      </c>
      <c r="AD755" s="422">
        <v>481535.72</v>
      </c>
      <c r="AE755" s="422">
        <v>839103.4</v>
      </c>
      <c r="AF755" s="422">
        <v>1334975.56</v>
      </c>
      <c r="AG755" s="422">
        <v>904039.04</v>
      </c>
      <c r="AH755" s="422">
        <v>2589179.17356</v>
      </c>
      <c r="AI755" s="422">
        <v>6646391.6935599996</v>
      </c>
      <c r="AJ755" s="422">
        <v>905607.61</v>
      </c>
      <c r="AK755" s="422">
        <v>5740784.0835600002</v>
      </c>
      <c r="AL755" s="422">
        <v>6592906.5035600001</v>
      </c>
      <c r="AM755" s="422">
        <v>170003.14</v>
      </c>
      <c r="AN755" s="422">
        <v>170003.14</v>
      </c>
      <c r="AO755" s="422">
        <v>177268.24</v>
      </c>
      <c r="AP755" s="422">
        <v>177268.24</v>
      </c>
      <c r="AQ755" s="422">
        <v>77009.97</v>
      </c>
      <c r="AR755" s="422">
        <v>77009.97</v>
      </c>
      <c r="AS755" s="422">
        <v>80642.509999999995</v>
      </c>
      <c r="AT755" s="422">
        <v>80642.509999999995</v>
      </c>
      <c r="AU755" s="422">
        <v>96625.72</v>
      </c>
      <c r="AV755" s="422">
        <v>434452.49</v>
      </c>
      <c r="AW755" s="422">
        <v>181284.92</v>
      </c>
      <c r="AX755" s="422">
        <v>68595.539999999994</v>
      </c>
      <c r="AY755" s="422">
        <v>1790806.39</v>
      </c>
      <c r="AZ755" s="422">
        <v>13964097.640000001</v>
      </c>
      <c r="BA755" s="422">
        <v>374785.66</v>
      </c>
      <c r="BB755" s="422">
        <v>32813.56</v>
      </c>
      <c r="BC755" s="422">
        <v>250564.8</v>
      </c>
    </row>
    <row r="756" spans="1:55">
      <c r="A756" s="425" t="s">
        <v>2835</v>
      </c>
      <c r="B756" s="425" t="s">
        <v>6763</v>
      </c>
      <c r="C756">
        <v>1318.03</v>
      </c>
      <c r="D756" s="422">
        <v>19494997.82</v>
      </c>
      <c r="E756" s="422">
        <v>14553739.18</v>
      </c>
      <c r="F756" s="423">
        <v>0.74653710220317404</v>
      </c>
      <c r="G756">
        <v>1</v>
      </c>
      <c r="H756" s="422">
        <v>167906.05</v>
      </c>
      <c r="I756" s="422">
        <v>3627607.72</v>
      </c>
      <c r="J756" s="422">
        <v>3795513.77</v>
      </c>
      <c r="K756" s="424">
        <v>0.94094</v>
      </c>
      <c r="L756" s="422">
        <v>4442287.7699999996</v>
      </c>
      <c r="M756" s="422">
        <v>1085544.05</v>
      </c>
      <c r="N756" s="422">
        <v>475604.15</v>
      </c>
      <c r="O756" s="422">
        <v>192276.51</v>
      </c>
      <c r="P756" s="422">
        <v>151539.45000000001</v>
      </c>
      <c r="Q756" s="422">
        <v>324890.28000000003</v>
      </c>
      <c r="R756" s="422">
        <v>105950.07</v>
      </c>
      <c r="S756" s="422">
        <v>184316.44</v>
      </c>
      <c r="T756" s="422">
        <v>212134.58</v>
      </c>
      <c r="U756" s="422">
        <v>132780.59</v>
      </c>
      <c r="V756" s="422">
        <v>311001.09999999998</v>
      </c>
      <c r="W756" s="422">
        <v>269269.17</v>
      </c>
      <c r="X756" s="422">
        <v>221170.58</v>
      </c>
      <c r="Y756" s="422">
        <v>8108764.7400000002</v>
      </c>
      <c r="Z756" s="422">
        <v>117610.2</v>
      </c>
      <c r="AA756" s="422">
        <v>164753.75</v>
      </c>
      <c r="AB756" s="422">
        <v>449448.23</v>
      </c>
      <c r="AC756" s="422">
        <v>44813.02</v>
      </c>
      <c r="AD756" s="422">
        <v>752595.13</v>
      </c>
      <c r="AE756" s="422">
        <v>594672.16</v>
      </c>
      <c r="AF756" s="422">
        <v>2086441.49</v>
      </c>
      <c r="AG756" s="422">
        <v>1412928.16</v>
      </c>
      <c r="AH756" s="422">
        <v>3659059.0817399998</v>
      </c>
      <c r="AI756" s="422">
        <v>9282321.2217399999</v>
      </c>
      <c r="AJ756" s="422">
        <v>1415379.69</v>
      </c>
      <c r="AK756" s="422">
        <v>7866941.5317399995</v>
      </c>
      <c r="AL756" s="422">
        <v>9198728.8917399999</v>
      </c>
      <c r="AM756" s="422">
        <v>255731.23</v>
      </c>
      <c r="AN756" s="422">
        <v>255731.23</v>
      </c>
      <c r="AO756" s="422">
        <v>266628.87</v>
      </c>
      <c r="AP756" s="422">
        <v>266628.87</v>
      </c>
      <c r="AQ756" s="422">
        <v>13803.67</v>
      </c>
      <c r="AR756" s="422">
        <v>13803.67</v>
      </c>
      <c r="AS756" s="422">
        <v>14530.18</v>
      </c>
      <c r="AT756" s="422">
        <v>14530.18</v>
      </c>
      <c r="AU756" s="422">
        <v>17436.22</v>
      </c>
      <c r="AV756" s="422">
        <v>678559.57</v>
      </c>
      <c r="AW756" s="422">
        <v>283144.01</v>
      </c>
      <c r="AX756" s="422">
        <v>106976.38</v>
      </c>
      <c r="AY756" s="422">
        <v>2187504.08</v>
      </c>
      <c r="AZ756" s="422">
        <v>19494997.82</v>
      </c>
      <c r="BA756" s="422">
        <v>855522.76</v>
      </c>
      <c r="BB756" s="422">
        <v>10607.16</v>
      </c>
      <c r="BC756" s="422">
        <v>423056.46</v>
      </c>
    </row>
    <row r="757" spans="1:55">
      <c r="A757" s="425" t="s">
        <v>2094</v>
      </c>
      <c r="B757" s="425" t="s">
        <v>6764</v>
      </c>
      <c r="C757">
        <v>715.53</v>
      </c>
      <c r="D757" s="422">
        <v>10285481.42</v>
      </c>
      <c r="E757" s="422">
        <v>8188560.5300000003</v>
      </c>
      <c r="F757" s="423">
        <v>0.79612807564626398</v>
      </c>
      <c r="G757">
        <v>2</v>
      </c>
      <c r="H757" s="422">
        <v>36740.400000000001</v>
      </c>
      <c r="I757" s="422">
        <v>2446702.06</v>
      </c>
      <c r="J757" s="422">
        <v>2483442.46</v>
      </c>
      <c r="K757" s="424">
        <v>0.94094</v>
      </c>
      <c r="L757" s="422">
        <v>2346410.3199999998</v>
      </c>
      <c r="M757" s="422">
        <v>577180.01</v>
      </c>
      <c r="N757" s="422">
        <v>258788.24</v>
      </c>
      <c r="O757" s="422">
        <v>103405.37</v>
      </c>
      <c r="P757" s="422">
        <v>78592.899999999994</v>
      </c>
      <c r="Q757" s="422">
        <v>179201.91</v>
      </c>
      <c r="R757" s="422">
        <v>56910.32</v>
      </c>
      <c r="S757" s="422">
        <v>100040.17</v>
      </c>
      <c r="T757" s="422">
        <v>113982.76</v>
      </c>
      <c r="U757" s="422">
        <v>71847.03</v>
      </c>
      <c r="V757" s="422">
        <v>167105.07</v>
      </c>
      <c r="W757" s="422">
        <v>144681.94</v>
      </c>
      <c r="X757" s="422">
        <v>120043.24</v>
      </c>
      <c r="Y757" s="422">
        <v>4318189.28</v>
      </c>
      <c r="Z757" s="422">
        <v>63685.8</v>
      </c>
      <c r="AA757" s="422">
        <v>89441.25</v>
      </c>
      <c r="AB757" s="422">
        <v>243995.73</v>
      </c>
      <c r="AC757" s="422">
        <v>24328.02</v>
      </c>
      <c r="AD757" s="422">
        <v>408567.63</v>
      </c>
      <c r="AE757" s="422">
        <v>330206.48</v>
      </c>
      <c r="AF757" s="422">
        <v>1132683.99</v>
      </c>
      <c r="AG757" s="422">
        <v>767048.16</v>
      </c>
      <c r="AH757" s="422">
        <v>1913543.8877399999</v>
      </c>
      <c r="AI757" s="422">
        <v>4973500.9477399997</v>
      </c>
      <c r="AJ757" s="422">
        <v>768379.04</v>
      </c>
      <c r="AK757" s="422">
        <v>4205121.9077399997</v>
      </c>
      <c r="AL757" s="422">
        <v>4928120.47774</v>
      </c>
      <c r="AM757" s="422">
        <v>108249.86</v>
      </c>
      <c r="AN757" s="422">
        <v>108249.86</v>
      </c>
      <c r="AO757" s="422">
        <v>112608.92</v>
      </c>
      <c r="AP757" s="422">
        <v>112608.92</v>
      </c>
      <c r="AQ757" s="422">
        <v>2906.03</v>
      </c>
      <c r="AR757" s="422">
        <v>2906.03</v>
      </c>
      <c r="AS757" s="422">
        <v>3632.54</v>
      </c>
      <c r="AT757" s="422">
        <v>3632.54</v>
      </c>
      <c r="AU757" s="422">
        <v>4359.05</v>
      </c>
      <c r="AV757" s="422">
        <v>368340.15</v>
      </c>
      <c r="AW757" s="422">
        <v>153698.07999999999</v>
      </c>
      <c r="AX757" s="422">
        <v>57979.56</v>
      </c>
      <c r="AY757" s="422">
        <v>1039171.54</v>
      </c>
      <c r="AZ757" s="422">
        <v>10285481.42</v>
      </c>
      <c r="BA757" s="422">
        <v>272913.33</v>
      </c>
      <c r="BB757" s="422">
        <v>98.37</v>
      </c>
      <c r="BC757" s="422">
        <v>219601.53</v>
      </c>
    </row>
    <row r="758" spans="1:55">
      <c r="A758" s="425" t="s">
        <v>2923</v>
      </c>
      <c r="B758" s="425" t="s">
        <v>6765</v>
      </c>
      <c r="C758">
        <v>538.75</v>
      </c>
      <c r="D758" s="422">
        <v>7935395.8300000001</v>
      </c>
      <c r="E758" s="422">
        <v>6267535.5800000001</v>
      </c>
      <c r="F758" s="423">
        <v>0.78982015696121899</v>
      </c>
      <c r="G758">
        <v>2</v>
      </c>
      <c r="H758" s="422">
        <v>28394.29</v>
      </c>
      <c r="I758" s="422">
        <v>1678916.32</v>
      </c>
      <c r="J758" s="422">
        <v>1707310.61</v>
      </c>
      <c r="K758" s="424">
        <v>0.94094</v>
      </c>
      <c r="L758" s="422">
        <v>1809228.85</v>
      </c>
      <c r="M758" s="422">
        <v>446144.36</v>
      </c>
      <c r="N758" s="422">
        <v>194453.85</v>
      </c>
      <c r="O758" s="422">
        <v>77635.67</v>
      </c>
      <c r="P758" s="422">
        <v>61451.23</v>
      </c>
      <c r="Q758" s="422">
        <v>132972.28</v>
      </c>
      <c r="R758" s="422">
        <v>42380.03</v>
      </c>
      <c r="S758" s="422">
        <v>75181.7</v>
      </c>
      <c r="T758" s="422">
        <v>85487.07</v>
      </c>
      <c r="U758" s="422">
        <v>53961.06</v>
      </c>
      <c r="V758" s="422">
        <v>125328.8</v>
      </c>
      <c r="W758" s="422">
        <v>108511.45</v>
      </c>
      <c r="X758" s="422">
        <v>90214.31</v>
      </c>
      <c r="Y758" s="422">
        <v>3302950.66</v>
      </c>
      <c r="Z758" s="422">
        <v>47700</v>
      </c>
      <c r="AA758" s="422">
        <v>67343.75</v>
      </c>
      <c r="AB758" s="422">
        <v>183713.75</v>
      </c>
      <c r="AC758" s="422">
        <v>18317.5</v>
      </c>
      <c r="AD758" s="422">
        <v>307626.25</v>
      </c>
      <c r="AE758" s="422">
        <v>248031</v>
      </c>
      <c r="AF758" s="422">
        <v>852841.25</v>
      </c>
      <c r="AG758" s="422">
        <v>577540</v>
      </c>
      <c r="AH758" s="422">
        <v>1486624.6155000001</v>
      </c>
      <c r="AI758" s="422">
        <v>3789738.1154999998</v>
      </c>
      <c r="AJ758" s="422">
        <v>578542.06999999995</v>
      </c>
      <c r="AK758" s="422">
        <v>3211196.0455</v>
      </c>
      <c r="AL758" s="422">
        <v>3755569.4155000001</v>
      </c>
      <c r="AM758" s="422">
        <v>106796.84</v>
      </c>
      <c r="AN758" s="422">
        <v>106796.84</v>
      </c>
      <c r="AO758" s="422">
        <v>111155.9</v>
      </c>
      <c r="AP758" s="422">
        <v>111155.9</v>
      </c>
      <c r="AQ758" s="422">
        <v>726.5</v>
      </c>
      <c r="AR758" s="422">
        <v>726.5</v>
      </c>
      <c r="AS758" s="422">
        <v>726.5</v>
      </c>
      <c r="AT758" s="422">
        <v>726.5</v>
      </c>
      <c r="AU758" s="422">
        <v>1453.01</v>
      </c>
      <c r="AV758" s="422">
        <v>277526.5</v>
      </c>
      <c r="AW758" s="422">
        <v>115804.08</v>
      </c>
      <c r="AX758" s="422">
        <v>43280.52</v>
      </c>
      <c r="AY758" s="422">
        <v>876875.59</v>
      </c>
      <c r="AZ758" s="422">
        <v>7935395.8300000001</v>
      </c>
      <c r="BA758" s="422">
        <v>271279.46999999997</v>
      </c>
      <c r="BB758" s="422">
        <v>19.87</v>
      </c>
      <c r="BC758" s="422">
        <v>160213.10999999999</v>
      </c>
    </row>
    <row r="759" spans="1:55">
      <c r="A759" s="425" t="s">
        <v>2618</v>
      </c>
      <c r="B759" s="425" t="s">
        <v>6766</v>
      </c>
      <c r="C759">
        <v>1439.45</v>
      </c>
      <c r="D759" s="422">
        <v>20498706.34</v>
      </c>
      <c r="E759" s="422">
        <v>16543628.48</v>
      </c>
      <c r="F759" s="423">
        <v>0.80705719695675204</v>
      </c>
      <c r="G759">
        <v>2</v>
      </c>
      <c r="H759" s="422">
        <v>82297.350000000006</v>
      </c>
      <c r="I759" s="422">
        <v>6880762.5199999996</v>
      </c>
      <c r="J759" s="422">
        <v>6963059.8700000001</v>
      </c>
      <c r="K759" s="424">
        <v>0.94094</v>
      </c>
      <c r="L759" s="422">
        <v>4665480.83</v>
      </c>
      <c r="M759" s="422">
        <v>1139005.8400000001</v>
      </c>
      <c r="N759" s="422">
        <v>520257.45</v>
      </c>
      <c r="O759" s="422">
        <v>210833.52</v>
      </c>
      <c r="P759" s="422">
        <v>156247.92000000001</v>
      </c>
      <c r="Q759" s="422">
        <v>354785.83</v>
      </c>
      <c r="R759" s="422">
        <v>115636.94</v>
      </c>
      <c r="S759" s="422">
        <v>201596.11</v>
      </c>
      <c r="T759" s="422">
        <v>232714.8</v>
      </c>
      <c r="U759" s="422">
        <v>145209.82999999999</v>
      </c>
      <c r="V759" s="422">
        <v>341172.85</v>
      </c>
      <c r="W759" s="422">
        <v>295392.3</v>
      </c>
      <c r="X759" s="422">
        <v>241905.32</v>
      </c>
      <c r="Y759" s="422">
        <v>8620239.5399999991</v>
      </c>
      <c r="Z759" s="422">
        <v>128546.1</v>
      </c>
      <c r="AA759" s="422">
        <v>179931.25</v>
      </c>
      <c r="AB759" s="422">
        <v>490852.45</v>
      </c>
      <c r="AC759" s="422">
        <v>48941.3</v>
      </c>
      <c r="AD759" s="422">
        <v>821925.95</v>
      </c>
      <c r="AE759" s="422">
        <v>646753.09</v>
      </c>
      <c r="AF759" s="422">
        <v>2278649.35</v>
      </c>
      <c r="AG759" s="422">
        <v>1543090.4</v>
      </c>
      <c r="AH759" s="422">
        <v>3807485.3690999998</v>
      </c>
      <c r="AI759" s="422">
        <v>9946175.2590999994</v>
      </c>
      <c r="AJ759" s="422">
        <v>1545767.77</v>
      </c>
      <c r="AK759" s="422">
        <v>8400407.4890999999</v>
      </c>
      <c r="AL759" s="422">
        <v>9854882.2091000006</v>
      </c>
      <c r="AM759" s="422">
        <v>157652.49</v>
      </c>
      <c r="AN759" s="422">
        <v>157652.49</v>
      </c>
      <c r="AO759" s="422">
        <v>164191.07</v>
      </c>
      <c r="AP759" s="422">
        <v>164191.07</v>
      </c>
      <c r="AQ759" s="422">
        <v>39958</v>
      </c>
      <c r="AR759" s="422">
        <v>39958</v>
      </c>
      <c r="AS759" s="422">
        <v>41411.019999999997</v>
      </c>
      <c r="AT759" s="422">
        <v>41411.019999999997</v>
      </c>
      <c r="AU759" s="422">
        <v>50129.13</v>
      </c>
      <c r="AV759" s="422">
        <v>741039.36</v>
      </c>
      <c r="AW759" s="422">
        <v>309215.09000000003</v>
      </c>
      <c r="AX759" s="422">
        <v>116775.74</v>
      </c>
      <c r="AY759" s="422">
        <v>2023584.48</v>
      </c>
      <c r="AZ759" s="422">
        <v>20498706.34</v>
      </c>
      <c r="BA759" s="422">
        <v>322259.94</v>
      </c>
      <c r="BB759" s="422">
        <v>40283.050000000003</v>
      </c>
      <c r="BC759" s="422">
        <v>529094.47</v>
      </c>
    </row>
    <row r="760" spans="1:55">
      <c r="A760" s="425" t="s">
        <v>1649</v>
      </c>
      <c r="B760" s="425" t="s">
        <v>6767</v>
      </c>
      <c r="C760">
        <v>1413.2</v>
      </c>
      <c r="D760" s="422">
        <v>19349305.32</v>
      </c>
      <c r="E760" s="422">
        <v>21382205.199999999</v>
      </c>
      <c r="F760" s="423">
        <v>1.1050631971732201</v>
      </c>
      <c r="G760">
        <v>4</v>
      </c>
      <c r="H760" s="422">
        <v>1296.48</v>
      </c>
      <c r="I760" s="422">
        <v>985181.23</v>
      </c>
      <c r="J760" s="422">
        <v>986477.71</v>
      </c>
      <c r="K760" s="424">
        <v>0.94094</v>
      </c>
      <c r="L760" s="422">
        <v>4519202.08</v>
      </c>
      <c r="M760" s="422">
        <v>1106773.6000000001</v>
      </c>
      <c r="N760" s="422">
        <v>509601.73</v>
      </c>
      <c r="O760" s="422">
        <v>205904.4</v>
      </c>
      <c r="P760" s="422">
        <v>148791.41</v>
      </c>
      <c r="Q760" s="422">
        <v>354667.59</v>
      </c>
      <c r="R760" s="422">
        <v>113820.65</v>
      </c>
      <c r="S760" s="422">
        <v>197351.98</v>
      </c>
      <c r="T760" s="422">
        <v>227173.97</v>
      </c>
      <c r="U760" s="422">
        <v>142178.31</v>
      </c>
      <c r="V760" s="422">
        <v>333049.69</v>
      </c>
      <c r="W760" s="422">
        <v>288359.15000000002</v>
      </c>
      <c r="X760" s="422">
        <v>236812.58</v>
      </c>
      <c r="Y760" s="422">
        <v>8383687.1399999997</v>
      </c>
      <c r="Z760" s="422">
        <v>126265.5</v>
      </c>
      <c r="AA760" s="422">
        <v>176650</v>
      </c>
      <c r="AB760" s="422">
        <v>481901.2</v>
      </c>
      <c r="AC760" s="422">
        <v>48048.800000000003</v>
      </c>
      <c r="AD760" s="422">
        <v>403468.59</v>
      </c>
      <c r="AE760" s="422">
        <v>644749.32999999996</v>
      </c>
      <c r="AF760" s="422">
        <v>2237095.6</v>
      </c>
      <c r="AG760" s="422">
        <v>1514950.4</v>
      </c>
      <c r="AH760" s="422">
        <v>3646823.4005999998</v>
      </c>
      <c r="AI760" s="422">
        <v>9279952.8205999993</v>
      </c>
      <c r="AJ760" s="422">
        <v>1517578.95</v>
      </c>
      <c r="AK760" s="422">
        <v>7762373.8706</v>
      </c>
      <c r="AL760" s="422">
        <v>9190324.6006000005</v>
      </c>
      <c r="AM760" s="422">
        <v>136583.72</v>
      </c>
      <c r="AN760" s="422">
        <v>136583.72</v>
      </c>
      <c r="AO760" s="422">
        <v>142395.79</v>
      </c>
      <c r="AP760" s="422">
        <v>142395.79</v>
      </c>
      <c r="AQ760" s="422">
        <v>13077.16</v>
      </c>
      <c r="AR760" s="422">
        <v>13077.16</v>
      </c>
      <c r="AS760" s="422">
        <v>13803.67</v>
      </c>
      <c r="AT760" s="422">
        <v>13803.67</v>
      </c>
      <c r="AU760" s="422">
        <v>16709.71</v>
      </c>
      <c r="AV760" s="422">
        <v>727962.2</v>
      </c>
      <c r="AW760" s="422">
        <v>303758.34999999998</v>
      </c>
      <c r="AX760" s="422">
        <v>115142.51</v>
      </c>
      <c r="AY760" s="422">
        <v>1775293.45</v>
      </c>
      <c r="AZ760" s="422">
        <v>19349305.32</v>
      </c>
      <c r="BA760" s="422">
        <v>135141.41</v>
      </c>
      <c r="BB760" s="422">
        <v>26.07</v>
      </c>
      <c r="BC760" s="422">
        <v>533958.75</v>
      </c>
    </row>
    <row r="761" spans="1:55">
      <c r="A761" s="425" t="s">
        <v>3049</v>
      </c>
      <c r="B761" s="425" t="s">
        <v>6768</v>
      </c>
      <c r="C761">
        <v>1444.25</v>
      </c>
      <c r="D761" s="422">
        <v>22347555.899999999</v>
      </c>
      <c r="E761" s="422">
        <v>15833804.66</v>
      </c>
      <c r="F761" s="423">
        <v>0.70852511705765597</v>
      </c>
      <c r="G761">
        <v>1</v>
      </c>
      <c r="H761" s="422">
        <v>491084.24</v>
      </c>
      <c r="I761" s="422">
        <v>5874201.5599999996</v>
      </c>
      <c r="J761" s="422">
        <v>6365285.7999999998</v>
      </c>
      <c r="K761" s="424">
        <v>0.94094</v>
      </c>
      <c r="L761" s="422">
        <v>4885674.6100000003</v>
      </c>
      <c r="M761" s="422">
        <v>977134.92</v>
      </c>
      <c r="N761" s="422">
        <v>496486.45</v>
      </c>
      <c r="O761" s="422">
        <v>220354.59</v>
      </c>
      <c r="P761" s="422">
        <v>186622.2</v>
      </c>
      <c r="Q761" s="422">
        <v>295218.68</v>
      </c>
      <c r="R761" s="422">
        <v>116242.37</v>
      </c>
      <c r="S761" s="422">
        <v>194320.46</v>
      </c>
      <c r="T761" s="422">
        <v>253295.02</v>
      </c>
      <c r="U761" s="422">
        <v>145816.13</v>
      </c>
      <c r="V761" s="422">
        <v>371344.6</v>
      </c>
      <c r="W761" s="422">
        <v>321515.43</v>
      </c>
      <c r="X761" s="422">
        <v>233174.9</v>
      </c>
      <c r="Y761" s="422">
        <v>8697200.3599999994</v>
      </c>
      <c r="Z761" s="422">
        <v>127530</v>
      </c>
      <c r="AA761" s="422">
        <v>180531.25</v>
      </c>
      <c r="AB761" s="422">
        <v>492489.25</v>
      </c>
      <c r="AC761" s="422">
        <v>49104.5</v>
      </c>
      <c r="AD761" s="422">
        <v>824666.75</v>
      </c>
      <c r="AE761" s="422">
        <v>275089</v>
      </c>
      <c r="AF761" s="422">
        <v>2286247.75</v>
      </c>
      <c r="AG761" s="422">
        <v>1548236</v>
      </c>
      <c r="AH761" s="422">
        <v>4334124.4934999999</v>
      </c>
      <c r="AI761" s="422">
        <v>10118018.9935</v>
      </c>
      <c r="AJ761" s="422">
        <v>1550922.3</v>
      </c>
      <c r="AK761" s="422">
        <v>8567096.6934999991</v>
      </c>
      <c r="AL761" s="422">
        <v>10026421.513499999</v>
      </c>
      <c r="AM761" s="422">
        <v>347997.89</v>
      </c>
      <c r="AN761" s="422">
        <v>347997.89</v>
      </c>
      <c r="AO761" s="422">
        <v>362528.08</v>
      </c>
      <c r="AP761" s="422">
        <v>362528.08</v>
      </c>
      <c r="AQ761" s="422">
        <v>193251.44</v>
      </c>
      <c r="AR761" s="422">
        <v>193251.44</v>
      </c>
      <c r="AS761" s="422">
        <v>201243.04</v>
      </c>
      <c r="AT761" s="422">
        <v>201243.04</v>
      </c>
      <c r="AU761" s="422">
        <v>241927.55</v>
      </c>
      <c r="AV761" s="422">
        <v>743945.4</v>
      </c>
      <c r="AW761" s="422">
        <v>310427.69</v>
      </c>
      <c r="AX761" s="422">
        <v>117592.35</v>
      </c>
      <c r="AY761" s="422">
        <v>3623933.89</v>
      </c>
      <c r="AZ761" s="422">
        <v>22347555.899999999</v>
      </c>
      <c r="BA761" s="422">
        <v>1425195.2</v>
      </c>
      <c r="BB761" s="422">
        <v>235553.67</v>
      </c>
      <c r="BC761" s="422">
        <v>619258.80000000005</v>
      </c>
    </row>
    <row r="762" spans="1:55">
      <c r="A762" s="425" t="s">
        <v>2036</v>
      </c>
      <c r="B762" s="425" t="s">
        <v>6769</v>
      </c>
      <c r="C762">
        <v>81</v>
      </c>
      <c r="D762" s="422">
        <v>1096487.45</v>
      </c>
      <c r="E762" s="422">
        <v>1294585.95</v>
      </c>
      <c r="F762" s="423">
        <v>1.1806664545043399</v>
      </c>
      <c r="G762">
        <v>4</v>
      </c>
      <c r="H762" s="422">
        <v>73.459999999999994</v>
      </c>
      <c r="I762" s="422">
        <v>97067.78</v>
      </c>
      <c r="J762" s="422">
        <v>97141.24</v>
      </c>
      <c r="K762" s="424">
        <v>0.94094</v>
      </c>
      <c r="L762" s="422">
        <v>267868.55</v>
      </c>
      <c r="M762" s="422">
        <v>53573.7</v>
      </c>
      <c r="N762" s="422">
        <v>27544.32</v>
      </c>
      <c r="O762" s="422">
        <v>11706.33</v>
      </c>
      <c r="P762" s="422">
        <v>8998.7000000000007</v>
      </c>
      <c r="Q762" s="422">
        <v>15997.07</v>
      </c>
      <c r="R762" s="422">
        <v>6054.29</v>
      </c>
      <c r="S762" s="422">
        <v>10610.32</v>
      </c>
      <c r="T762" s="422">
        <v>13456.29</v>
      </c>
      <c r="U762" s="422">
        <v>7881.95</v>
      </c>
      <c r="V762" s="422">
        <v>19727.68</v>
      </c>
      <c r="W762" s="422">
        <v>17080.5</v>
      </c>
      <c r="X762" s="422">
        <v>12731.85</v>
      </c>
      <c r="Y762" s="422">
        <v>473231.55</v>
      </c>
      <c r="Z762" s="422">
        <v>7245</v>
      </c>
      <c r="AA762" s="422">
        <v>10125</v>
      </c>
      <c r="AB762" s="422">
        <v>27621</v>
      </c>
      <c r="AC762" s="422">
        <v>2754</v>
      </c>
      <c r="AD762" s="422">
        <v>23125.5</v>
      </c>
      <c r="AE762" s="422">
        <v>15272.5</v>
      </c>
      <c r="AF762" s="422">
        <v>128223</v>
      </c>
      <c r="AG762" s="422">
        <v>86832</v>
      </c>
      <c r="AH762" s="422">
        <v>211115.78400000001</v>
      </c>
      <c r="AI762" s="422">
        <v>512313.78399999999</v>
      </c>
      <c r="AJ762" s="422">
        <v>86982.66</v>
      </c>
      <c r="AK762" s="422">
        <v>425331.12400000001</v>
      </c>
      <c r="AL762" s="422">
        <v>507176.58399999997</v>
      </c>
      <c r="AM762" s="422">
        <v>12350.65</v>
      </c>
      <c r="AN762" s="422">
        <v>12350.65</v>
      </c>
      <c r="AO762" s="422">
        <v>13077.16</v>
      </c>
      <c r="AP762" s="422">
        <v>13077.16</v>
      </c>
      <c r="AQ762" s="422">
        <v>0</v>
      </c>
      <c r="AR762" s="422">
        <v>0</v>
      </c>
      <c r="AS762" s="422">
        <v>0</v>
      </c>
      <c r="AT762" s="422">
        <v>0</v>
      </c>
      <c r="AU762" s="422">
        <v>0</v>
      </c>
      <c r="AV762" s="422">
        <v>41411.019999999997</v>
      </c>
      <c r="AW762" s="422">
        <v>17279.66</v>
      </c>
      <c r="AX762" s="422">
        <v>6532.9</v>
      </c>
      <c r="AY762" s="422">
        <v>116079.2</v>
      </c>
      <c r="AZ762" s="422">
        <v>1096487.45</v>
      </c>
      <c r="BA762" s="422">
        <v>32756.1</v>
      </c>
      <c r="BB762" s="422">
        <v>0.06</v>
      </c>
      <c r="BC762" s="422">
        <v>21796.94</v>
      </c>
    </row>
    <row r="763" spans="1:55">
      <c r="A763" s="425" t="s">
        <v>2030</v>
      </c>
      <c r="B763" s="425" t="s">
        <v>6770</v>
      </c>
      <c r="C763">
        <v>550.28</v>
      </c>
      <c r="D763" s="422">
        <v>7363723.7599999998</v>
      </c>
      <c r="E763" s="422">
        <v>16167914.17</v>
      </c>
      <c r="F763" s="423">
        <v>2.1956166060743199</v>
      </c>
      <c r="G763">
        <v>4</v>
      </c>
      <c r="H763" s="422">
        <v>493.39</v>
      </c>
      <c r="I763" s="422">
        <v>416705.4</v>
      </c>
      <c r="J763" s="422">
        <v>417198.79</v>
      </c>
      <c r="K763" s="424">
        <v>0.9</v>
      </c>
      <c r="L763" s="422">
        <v>1694456.16</v>
      </c>
      <c r="M763" s="422">
        <v>418403.55</v>
      </c>
      <c r="N763" s="422">
        <v>190153.36</v>
      </c>
      <c r="O763" s="422">
        <v>76337.84</v>
      </c>
      <c r="P763" s="422">
        <v>55606.39</v>
      </c>
      <c r="Q763" s="422">
        <v>131472.81</v>
      </c>
      <c r="R763" s="422">
        <v>41115.17</v>
      </c>
      <c r="S763" s="422">
        <v>73650.34</v>
      </c>
      <c r="T763" s="422">
        <v>84038.87</v>
      </c>
      <c r="U763" s="422">
        <v>52773.08</v>
      </c>
      <c r="V763" s="422">
        <v>123205.67</v>
      </c>
      <c r="W763" s="422">
        <v>106673.22</v>
      </c>
      <c r="X763" s="422">
        <v>88376.76</v>
      </c>
      <c r="Y763" s="422">
        <v>3136263.22</v>
      </c>
      <c r="Z763" s="422">
        <v>49045.5</v>
      </c>
      <c r="AA763" s="422">
        <v>68785</v>
      </c>
      <c r="AB763" s="422">
        <v>187645.48</v>
      </c>
      <c r="AC763" s="422">
        <v>18709.52</v>
      </c>
      <c r="AD763" s="422">
        <v>157104.93</v>
      </c>
      <c r="AE763" s="422">
        <v>256604.81</v>
      </c>
      <c r="AF763" s="422">
        <v>871093.24</v>
      </c>
      <c r="AG763" s="422">
        <v>589900.16</v>
      </c>
      <c r="AH763" s="422">
        <v>1425038.1032400001</v>
      </c>
      <c r="AI763" s="422">
        <v>3623926.7432400002</v>
      </c>
      <c r="AJ763" s="422">
        <v>590923.68000000005</v>
      </c>
      <c r="AK763" s="422">
        <v>3033003.06324</v>
      </c>
      <c r="AL763" s="422">
        <v>3564834.3732400001</v>
      </c>
      <c r="AM763" s="422">
        <v>57676.61</v>
      </c>
      <c r="AN763" s="422">
        <v>57676.61</v>
      </c>
      <c r="AO763" s="422">
        <v>59761.31</v>
      </c>
      <c r="AP763" s="422">
        <v>59761.31</v>
      </c>
      <c r="AQ763" s="422">
        <v>0</v>
      </c>
      <c r="AR763" s="422">
        <v>0</v>
      </c>
      <c r="AS763" s="422">
        <v>0</v>
      </c>
      <c r="AT763" s="422">
        <v>0</v>
      </c>
      <c r="AU763" s="422">
        <v>694.89</v>
      </c>
      <c r="AV763" s="422">
        <v>271010.61</v>
      </c>
      <c r="AW763" s="422">
        <v>113085.18</v>
      </c>
      <c r="AX763" s="422">
        <v>42959.56</v>
      </c>
      <c r="AY763" s="422">
        <v>662626.07999999996</v>
      </c>
      <c r="AZ763" s="422">
        <v>7363723.7599999998</v>
      </c>
      <c r="BA763" s="422">
        <v>96834.27</v>
      </c>
      <c r="BB763" s="422">
        <v>0.08</v>
      </c>
      <c r="BC763" s="422">
        <v>190609.81</v>
      </c>
    </row>
    <row r="764" spans="1:55">
      <c r="A764" s="425" t="s">
        <v>3023</v>
      </c>
      <c r="B764" s="425" t="s">
        <v>6771</v>
      </c>
      <c r="C764">
        <v>932</v>
      </c>
      <c r="D764" s="422">
        <v>12879117.130000001</v>
      </c>
      <c r="E764" s="422">
        <v>8884023.1699999999</v>
      </c>
      <c r="F764" s="423">
        <v>0.68980063464955799</v>
      </c>
      <c r="G764">
        <v>1</v>
      </c>
      <c r="H764" s="422">
        <v>364740.43</v>
      </c>
      <c r="I764" s="422">
        <v>3445971.84</v>
      </c>
      <c r="J764" s="422">
        <v>3810712.27</v>
      </c>
      <c r="K764" s="424">
        <v>0.9</v>
      </c>
      <c r="L764" s="422">
        <v>2925937.03</v>
      </c>
      <c r="M764" s="422">
        <v>705676.04</v>
      </c>
      <c r="N764" s="422">
        <v>320849.05</v>
      </c>
      <c r="O764" s="422">
        <v>129274.26</v>
      </c>
      <c r="P764" s="422">
        <v>96689.79</v>
      </c>
      <c r="Q764" s="422">
        <v>218535.12</v>
      </c>
      <c r="R764" s="422">
        <v>71227.7</v>
      </c>
      <c r="S764" s="422">
        <v>124103.73</v>
      </c>
      <c r="T764" s="422">
        <v>143093.22</v>
      </c>
      <c r="U764" s="422">
        <v>89598.25</v>
      </c>
      <c r="V764" s="422">
        <v>209782.62</v>
      </c>
      <c r="W764" s="422">
        <v>181632.78</v>
      </c>
      <c r="X764" s="422">
        <v>148918.32</v>
      </c>
      <c r="Y764" s="422">
        <v>5365317.91</v>
      </c>
      <c r="Z764" s="422">
        <v>83475</v>
      </c>
      <c r="AA764" s="422">
        <v>116500</v>
      </c>
      <c r="AB764" s="422">
        <v>317812</v>
      </c>
      <c r="AC764" s="422">
        <v>31688</v>
      </c>
      <c r="AD764" s="422">
        <v>532172</v>
      </c>
      <c r="AE764" s="422">
        <v>405888.5</v>
      </c>
      <c r="AF764" s="422">
        <v>1475356</v>
      </c>
      <c r="AG764" s="422">
        <v>999104</v>
      </c>
      <c r="AH764" s="422">
        <v>2455317.3420000002</v>
      </c>
      <c r="AI764" s="422">
        <v>6417312.8420000002</v>
      </c>
      <c r="AJ764" s="422">
        <v>1000837.52</v>
      </c>
      <c r="AK764" s="422">
        <v>5416475.3219999997</v>
      </c>
      <c r="AL764" s="422">
        <v>6317229.0820000004</v>
      </c>
      <c r="AM764" s="422">
        <v>116048.13</v>
      </c>
      <c r="AN764" s="422">
        <v>116048.13</v>
      </c>
      <c r="AO764" s="422">
        <v>120912.42</v>
      </c>
      <c r="AP764" s="422">
        <v>120912.42</v>
      </c>
      <c r="AQ764" s="422">
        <v>0</v>
      </c>
      <c r="AR764" s="422">
        <v>0</v>
      </c>
      <c r="AS764" s="422">
        <v>0</v>
      </c>
      <c r="AT764" s="422">
        <v>0</v>
      </c>
      <c r="AU764" s="422">
        <v>0</v>
      </c>
      <c r="AV764" s="422">
        <v>458633.34</v>
      </c>
      <c r="AW764" s="422">
        <v>191374.92</v>
      </c>
      <c r="AX764" s="422">
        <v>72640.710000000006</v>
      </c>
      <c r="AY764" s="422">
        <v>1196570.07</v>
      </c>
      <c r="AZ764" s="422">
        <v>12879117.130000001</v>
      </c>
      <c r="BA764" s="422">
        <v>255590.76</v>
      </c>
      <c r="BB764" s="422">
        <v>49.38</v>
      </c>
      <c r="BC764" s="422">
        <v>349750.16</v>
      </c>
    </row>
    <row r="765" spans="1:55">
      <c r="A765" s="425" t="s">
        <v>2959</v>
      </c>
      <c r="B765" s="425" t="s">
        <v>6772</v>
      </c>
      <c r="C765">
        <v>685.88</v>
      </c>
      <c r="D765" s="422">
        <v>9891589.7100000009</v>
      </c>
      <c r="E765" s="422">
        <v>8386036.2300000004</v>
      </c>
      <c r="F765" s="423">
        <v>0.847794588722382</v>
      </c>
      <c r="G765">
        <v>2</v>
      </c>
      <c r="H765" s="422">
        <v>18402.23</v>
      </c>
      <c r="I765" s="422">
        <v>2863751.47</v>
      </c>
      <c r="J765" s="422">
        <v>2882153.7</v>
      </c>
      <c r="K765" s="424">
        <v>0.9</v>
      </c>
      <c r="L765" s="422">
        <v>2218756.87</v>
      </c>
      <c r="M765" s="422">
        <v>536786.9</v>
      </c>
      <c r="N765" s="422">
        <v>235428.14</v>
      </c>
      <c r="O765" s="422">
        <v>95092.35</v>
      </c>
      <c r="P765" s="422">
        <v>75821.84</v>
      </c>
      <c r="Q765" s="422">
        <v>159615.23000000001</v>
      </c>
      <c r="R765" s="422">
        <v>52117.83</v>
      </c>
      <c r="S765" s="422">
        <v>91338.03</v>
      </c>
      <c r="T765" s="422">
        <v>105237.87</v>
      </c>
      <c r="U765" s="422">
        <v>65821.37</v>
      </c>
      <c r="V765" s="422">
        <v>154284.57</v>
      </c>
      <c r="W765" s="422">
        <v>133581.78</v>
      </c>
      <c r="X765" s="422">
        <v>109601.1</v>
      </c>
      <c r="Y765" s="422">
        <v>4033483.88</v>
      </c>
      <c r="Z765" s="422">
        <v>60934.5</v>
      </c>
      <c r="AA765" s="422">
        <v>85735</v>
      </c>
      <c r="AB765" s="422">
        <v>233885.08</v>
      </c>
      <c r="AC765" s="422">
        <v>23319.919999999998</v>
      </c>
      <c r="AD765" s="422">
        <v>391637.48</v>
      </c>
      <c r="AE765" s="422">
        <v>298877.28999999998</v>
      </c>
      <c r="AF765" s="422">
        <v>1085748.04</v>
      </c>
      <c r="AG765" s="422">
        <v>735263.36</v>
      </c>
      <c r="AH765" s="422">
        <v>1909226.57604</v>
      </c>
      <c r="AI765" s="422">
        <v>4824627.2460399996</v>
      </c>
      <c r="AJ765" s="422">
        <v>736539.09</v>
      </c>
      <c r="AK765" s="422">
        <v>4088088.1560399998</v>
      </c>
      <c r="AL765" s="422">
        <v>4750973.3360400004</v>
      </c>
      <c r="AM765" s="422">
        <v>141064.49</v>
      </c>
      <c r="AN765" s="422">
        <v>141064.49</v>
      </c>
      <c r="AO765" s="422">
        <v>146623.67999999999</v>
      </c>
      <c r="AP765" s="422">
        <v>146623.67999999999</v>
      </c>
      <c r="AQ765" s="422">
        <v>0</v>
      </c>
      <c r="AR765" s="422">
        <v>0</v>
      </c>
      <c r="AS765" s="422">
        <v>0</v>
      </c>
      <c r="AT765" s="422">
        <v>0</v>
      </c>
      <c r="AU765" s="422">
        <v>0</v>
      </c>
      <c r="AV765" s="422">
        <v>337720.91</v>
      </c>
      <c r="AW765" s="422">
        <v>140921.53</v>
      </c>
      <c r="AX765" s="422">
        <v>53113.64</v>
      </c>
      <c r="AY765" s="422">
        <v>1107132.42</v>
      </c>
      <c r="AZ765" s="422">
        <v>9891589.7100000009</v>
      </c>
      <c r="BA765" s="422">
        <v>408252.09</v>
      </c>
      <c r="BB765" s="422">
        <v>0</v>
      </c>
      <c r="BC765" s="422">
        <v>268607.38</v>
      </c>
    </row>
    <row r="766" spans="1:55">
      <c r="A766" s="425" t="s">
        <v>3241</v>
      </c>
      <c r="B766" s="425" t="s">
        <v>6773</v>
      </c>
      <c r="C766">
        <v>3067.86</v>
      </c>
      <c r="D766" s="422">
        <v>45415499.200000003</v>
      </c>
      <c r="E766" s="422">
        <v>32705586.640000001</v>
      </c>
      <c r="F766" s="423">
        <v>0.72014152032044598</v>
      </c>
      <c r="G766">
        <v>1</v>
      </c>
      <c r="H766" s="422">
        <v>897078.39</v>
      </c>
      <c r="I766" s="422">
        <v>16729458.75</v>
      </c>
      <c r="J766" s="422">
        <v>17626537.140000001</v>
      </c>
      <c r="K766" s="424">
        <v>0.9</v>
      </c>
      <c r="L766" s="422">
        <v>10001751.18</v>
      </c>
      <c r="M766" s="422">
        <v>2441735.19</v>
      </c>
      <c r="N766" s="422">
        <v>1060279.1599999999</v>
      </c>
      <c r="O766" s="422">
        <v>429390.34</v>
      </c>
      <c r="P766" s="422">
        <v>350898.91</v>
      </c>
      <c r="Q766" s="422">
        <v>728237.5</v>
      </c>
      <c r="R766" s="422">
        <v>236267.49</v>
      </c>
      <c r="S766" s="422">
        <v>410876.15</v>
      </c>
      <c r="T766" s="422">
        <v>473948.98</v>
      </c>
      <c r="U766" s="422">
        <v>296051.20000000001</v>
      </c>
      <c r="V766" s="422">
        <v>694835.58</v>
      </c>
      <c r="W766" s="422">
        <v>601598.52</v>
      </c>
      <c r="X766" s="422">
        <v>493030.98</v>
      </c>
      <c r="Y766" s="422">
        <v>18218901.18</v>
      </c>
      <c r="Z766" s="422">
        <v>273490.2</v>
      </c>
      <c r="AA766" s="422">
        <v>383482.5</v>
      </c>
      <c r="AB766" s="422">
        <v>1046140.26</v>
      </c>
      <c r="AC766" s="422">
        <v>104307.24</v>
      </c>
      <c r="AD766" s="422">
        <v>1751748.06</v>
      </c>
      <c r="AE766" s="422">
        <v>1381246.22</v>
      </c>
      <c r="AF766" s="422">
        <v>4856422.38</v>
      </c>
      <c r="AG766" s="422">
        <v>3288745.92</v>
      </c>
      <c r="AH766" s="422">
        <v>8818367.4118799996</v>
      </c>
      <c r="AI766" s="422">
        <v>21903950.191879999</v>
      </c>
      <c r="AJ766" s="422">
        <v>3294452.13</v>
      </c>
      <c r="AK766" s="422">
        <v>18609498.06188</v>
      </c>
      <c r="AL766" s="422">
        <v>21574504.97188</v>
      </c>
      <c r="AM766" s="422">
        <v>686560.21</v>
      </c>
      <c r="AN766" s="422">
        <v>686560.21</v>
      </c>
      <c r="AO766" s="422">
        <v>715051.07</v>
      </c>
      <c r="AP766" s="422">
        <v>715051.07</v>
      </c>
      <c r="AQ766" s="422">
        <v>81998.080000000002</v>
      </c>
      <c r="AR766" s="422">
        <v>81998.080000000002</v>
      </c>
      <c r="AS766" s="422">
        <v>85472.57</v>
      </c>
      <c r="AT766" s="422">
        <v>85472.57</v>
      </c>
      <c r="AU766" s="422">
        <v>102845.05</v>
      </c>
      <c r="AV766" s="422">
        <v>1511405.32</v>
      </c>
      <c r="AW766" s="422">
        <v>630667.35</v>
      </c>
      <c r="AX766" s="422">
        <v>239011.39</v>
      </c>
      <c r="AY766" s="422">
        <v>5622092.9699999997</v>
      </c>
      <c r="AZ766" s="422">
        <v>45415499.200000003</v>
      </c>
      <c r="BA766" s="422">
        <v>2976060.19</v>
      </c>
      <c r="BB766" s="422">
        <v>140457.20000000001</v>
      </c>
      <c r="BC766" s="422">
        <v>1383395.14</v>
      </c>
    </row>
    <row r="767" spans="1:55">
      <c r="A767" s="425" t="s">
        <v>2664</v>
      </c>
      <c r="B767" s="425" t="s">
        <v>6774</v>
      </c>
      <c r="C767">
        <v>932.94</v>
      </c>
      <c r="D767" s="422">
        <v>13015170.33</v>
      </c>
      <c r="E767" s="422">
        <v>9413224.0299999993</v>
      </c>
      <c r="F767" s="423">
        <v>0.72325016049175295</v>
      </c>
      <c r="G767">
        <v>1</v>
      </c>
      <c r="H767" s="422">
        <v>223033.06</v>
      </c>
      <c r="I767" s="422">
        <v>3669416.41</v>
      </c>
      <c r="J767" s="422">
        <v>3892449.47</v>
      </c>
      <c r="K767" s="424">
        <v>0.9</v>
      </c>
      <c r="L767" s="422">
        <v>2943103.31</v>
      </c>
      <c r="M767" s="422">
        <v>714294.88</v>
      </c>
      <c r="N767" s="422">
        <v>321369.7</v>
      </c>
      <c r="O767" s="422">
        <v>129482.52</v>
      </c>
      <c r="P767" s="422">
        <v>97986.02</v>
      </c>
      <c r="Q767" s="422">
        <v>218987.49</v>
      </c>
      <c r="R767" s="422">
        <v>70648.61</v>
      </c>
      <c r="S767" s="422">
        <v>124393.69</v>
      </c>
      <c r="T767" s="422">
        <v>143093.22</v>
      </c>
      <c r="U767" s="422">
        <v>89598.25</v>
      </c>
      <c r="V767" s="422">
        <v>209782.62</v>
      </c>
      <c r="W767" s="422">
        <v>181632.78</v>
      </c>
      <c r="X767" s="422">
        <v>149266.26</v>
      </c>
      <c r="Y767" s="422">
        <v>5393639.3499999996</v>
      </c>
      <c r="Z767" s="422">
        <v>83500.2</v>
      </c>
      <c r="AA767" s="422">
        <v>116617.5</v>
      </c>
      <c r="AB767" s="422">
        <v>318132.53999999998</v>
      </c>
      <c r="AC767" s="422">
        <v>31719.96</v>
      </c>
      <c r="AD767" s="422">
        <v>532708.74</v>
      </c>
      <c r="AE767" s="422">
        <v>412475.16</v>
      </c>
      <c r="AF767" s="422">
        <v>1476844.02</v>
      </c>
      <c r="AG767" s="422">
        <v>1000111.68</v>
      </c>
      <c r="AH767" s="422">
        <v>2486730.36552</v>
      </c>
      <c r="AI767" s="422">
        <v>6458840.1655200003</v>
      </c>
      <c r="AJ767" s="422">
        <v>1001846.94</v>
      </c>
      <c r="AK767" s="422">
        <v>5456993.2255199999</v>
      </c>
      <c r="AL767" s="422">
        <v>6358655.4655200001</v>
      </c>
      <c r="AM767" s="422">
        <v>132030.81</v>
      </c>
      <c r="AN767" s="422">
        <v>132030.81</v>
      </c>
      <c r="AO767" s="422">
        <v>137590</v>
      </c>
      <c r="AP767" s="422">
        <v>137590</v>
      </c>
      <c r="AQ767" s="422">
        <v>0</v>
      </c>
      <c r="AR767" s="422">
        <v>0</v>
      </c>
      <c r="AS767" s="422">
        <v>0</v>
      </c>
      <c r="AT767" s="422">
        <v>0</v>
      </c>
      <c r="AU767" s="422">
        <v>0</v>
      </c>
      <c r="AV767" s="422">
        <v>459328.23</v>
      </c>
      <c r="AW767" s="422">
        <v>191664.88</v>
      </c>
      <c r="AX767" s="422">
        <v>72640.710000000006</v>
      </c>
      <c r="AY767" s="422">
        <v>1262875.44</v>
      </c>
      <c r="AZ767" s="422">
        <v>13015170.33</v>
      </c>
      <c r="BA767" s="422">
        <v>267212.71999999997</v>
      </c>
      <c r="BB767" s="422">
        <v>0</v>
      </c>
      <c r="BC767" s="422">
        <v>315984.59000000003</v>
      </c>
    </row>
    <row r="768" spans="1:55">
      <c r="A768" s="425" t="s">
        <v>3055</v>
      </c>
      <c r="B768" s="425" t="s">
        <v>6775</v>
      </c>
      <c r="C768">
        <v>785</v>
      </c>
      <c r="D768" s="422">
        <v>12060764.720000001</v>
      </c>
      <c r="E768" s="422">
        <v>8794868.2799999993</v>
      </c>
      <c r="F768" s="423">
        <v>0.72921315390687802</v>
      </c>
      <c r="G768">
        <v>1</v>
      </c>
      <c r="H768" s="422">
        <v>221371.19</v>
      </c>
      <c r="I768" s="422">
        <v>7335589.1900000004</v>
      </c>
      <c r="J768" s="422">
        <v>7556960.3799999999</v>
      </c>
      <c r="K768" s="424">
        <v>0.9</v>
      </c>
      <c r="L768" s="422">
        <v>2705063.22</v>
      </c>
      <c r="M768" s="422">
        <v>541012.64</v>
      </c>
      <c r="N768" s="422">
        <v>258189.62</v>
      </c>
      <c r="O768" s="422">
        <v>114604.57</v>
      </c>
      <c r="P768" s="422">
        <v>100234.47</v>
      </c>
      <c r="Q768" s="422">
        <v>150923.93</v>
      </c>
      <c r="R768" s="422">
        <v>60225.04</v>
      </c>
      <c r="S768" s="422">
        <v>100906.77</v>
      </c>
      <c r="T768" s="422">
        <v>131736.60999999999</v>
      </c>
      <c r="U768" s="422">
        <v>75680.08</v>
      </c>
      <c r="V768" s="422">
        <v>193133.21</v>
      </c>
      <c r="W768" s="422">
        <v>167217.48000000001</v>
      </c>
      <c r="X768" s="422">
        <v>121083.12</v>
      </c>
      <c r="Y768" s="422">
        <v>4720010.76</v>
      </c>
      <c r="Z768" s="422">
        <v>69390</v>
      </c>
      <c r="AA768" s="422">
        <v>98125</v>
      </c>
      <c r="AB768" s="422">
        <v>267685</v>
      </c>
      <c r="AC768" s="422">
        <v>26690</v>
      </c>
      <c r="AD768" s="422">
        <v>448235</v>
      </c>
      <c r="AE768" s="422">
        <v>146787</v>
      </c>
      <c r="AF768" s="422">
        <v>1242655</v>
      </c>
      <c r="AG768" s="422">
        <v>841520</v>
      </c>
      <c r="AH768" s="422">
        <v>2415605.838</v>
      </c>
      <c r="AI768" s="422">
        <v>5556692.8380000005</v>
      </c>
      <c r="AJ768" s="422">
        <v>842980.1</v>
      </c>
      <c r="AK768" s="422">
        <v>4713712.7379999999</v>
      </c>
      <c r="AL768" s="422">
        <v>5472394.8279999997</v>
      </c>
      <c r="AM768" s="422">
        <v>278654.49</v>
      </c>
      <c r="AN768" s="422">
        <v>278654.49</v>
      </c>
      <c r="AO768" s="422">
        <v>290467.78000000003</v>
      </c>
      <c r="AP768" s="422">
        <v>290467.78000000003</v>
      </c>
      <c r="AQ768" s="422">
        <v>22931.66</v>
      </c>
      <c r="AR768" s="422">
        <v>22931.66</v>
      </c>
      <c r="AS768" s="422">
        <v>23626.560000000001</v>
      </c>
      <c r="AT768" s="422">
        <v>23626.560000000001</v>
      </c>
      <c r="AU768" s="422">
        <v>28490.85</v>
      </c>
      <c r="AV768" s="422">
        <v>386363.84</v>
      </c>
      <c r="AW768" s="422">
        <v>161218.87</v>
      </c>
      <c r="AX768" s="422">
        <v>60924.47</v>
      </c>
      <c r="AY768" s="422">
        <v>1868359.01</v>
      </c>
      <c r="AZ768" s="422">
        <v>12060764.720000001</v>
      </c>
      <c r="BA768" s="422">
        <v>1904151.08</v>
      </c>
      <c r="BB768" s="422">
        <v>40067.69</v>
      </c>
      <c r="BC768" s="422">
        <v>406669.88</v>
      </c>
    </row>
    <row r="769" spans="1:55">
      <c r="A769" s="425" t="s">
        <v>1973</v>
      </c>
      <c r="B769" s="425" t="s">
        <v>6776</v>
      </c>
      <c r="C769">
        <v>215.5</v>
      </c>
      <c r="D769" s="422">
        <v>3087894.17</v>
      </c>
      <c r="E769" s="422">
        <v>3148850.26</v>
      </c>
      <c r="F769" s="423">
        <v>1.0197403429794401</v>
      </c>
      <c r="G769">
        <v>4</v>
      </c>
      <c r="H769" s="422">
        <v>206.9</v>
      </c>
      <c r="I769" s="422">
        <v>798109.69</v>
      </c>
      <c r="J769" s="422">
        <v>798316.59</v>
      </c>
      <c r="K769" s="424">
        <v>0.9</v>
      </c>
      <c r="L769" s="422">
        <v>715290.64</v>
      </c>
      <c r="M769" s="422">
        <v>143058.12</v>
      </c>
      <c r="N769" s="422">
        <v>70475.22</v>
      </c>
      <c r="O769" s="422">
        <v>30956.400000000001</v>
      </c>
      <c r="P769" s="422">
        <v>25641.75</v>
      </c>
      <c r="Q769" s="422">
        <v>42425.62</v>
      </c>
      <c r="R769" s="422">
        <v>16214.43</v>
      </c>
      <c r="S769" s="422">
        <v>27546.39</v>
      </c>
      <c r="T769" s="422">
        <v>35584.019999999997</v>
      </c>
      <c r="U769" s="422">
        <v>20587.3</v>
      </c>
      <c r="V769" s="422">
        <v>52168.160000000003</v>
      </c>
      <c r="W769" s="422">
        <v>45167.94</v>
      </c>
      <c r="X769" s="422">
        <v>33054.300000000003</v>
      </c>
      <c r="Y769" s="422">
        <v>1258170.29</v>
      </c>
      <c r="Z769" s="422">
        <v>19350</v>
      </c>
      <c r="AA769" s="422">
        <v>26937.5</v>
      </c>
      <c r="AB769" s="422">
        <v>73485.5</v>
      </c>
      <c r="AC769" s="422">
        <v>7327</v>
      </c>
      <c r="AD769" s="422">
        <v>61525.25</v>
      </c>
      <c r="AE769" s="422">
        <v>41975</v>
      </c>
      <c r="AF769" s="422">
        <v>341136.5</v>
      </c>
      <c r="AG769" s="422">
        <v>231016</v>
      </c>
      <c r="AH769" s="422">
        <v>622729.125</v>
      </c>
      <c r="AI769" s="422">
        <v>1425481.875</v>
      </c>
      <c r="AJ769" s="422">
        <v>231416.83</v>
      </c>
      <c r="AK769" s="422">
        <v>1194065.0449999999</v>
      </c>
      <c r="AL769" s="422">
        <v>1402340.1850000001</v>
      </c>
      <c r="AM769" s="422">
        <v>56981.71</v>
      </c>
      <c r="AN769" s="422">
        <v>56981.71</v>
      </c>
      <c r="AO769" s="422">
        <v>59066.41</v>
      </c>
      <c r="AP769" s="422">
        <v>59066.41</v>
      </c>
      <c r="AQ769" s="422">
        <v>5559.19</v>
      </c>
      <c r="AR769" s="422">
        <v>5559.19</v>
      </c>
      <c r="AS769" s="422">
        <v>5559.19</v>
      </c>
      <c r="AT769" s="422">
        <v>5559.19</v>
      </c>
      <c r="AU769" s="422">
        <v>6948.99</v>
      </c>
      <c r="AV769" s="422">
        <v>105624.64</v>
      </c>
      <c r="AW769" s="422">
        <v>44074.22</v>
      </c>
      <c r="AX769" s="422">
        <v>16402.740000000002</v>
      </c>
      <c r="AY769" s="422">
        <v>427383.59</v>
      </c>
      <c r="AZ769" s="422">
        <v>3087894.17</v>
      </c>
      <c r="BA769" s="422">
        <v>138834.37</v>
      </c>
      <c r="BB769" s="422">
        <v>136.08000000000001</v>
      </c>
      <c r="BC769" s="422">
        <v>82381.759999999995</v>
      </c>
    </row>
    <row r="770" spans="1:55">
      <c r="A770" s="425" t="s">
        <v>2656</v>
      </c>
      <c r="B770" s="425" t="s">
        <v>6777</v>
      </c>
      <c r="C770">
        <v>209.89</v>
      </c>
      <c r="D770" s="422">
        <v>2747066.31</v>
      </c>
      <c r="E770" s="422">
        <v>2717309.07</v>
      </c>
      <c r="F770" s="423">
        <v>0.98916762952110904</v>
      </c>
      <c r="G770">
        <v>3</v>
      </c>
      <c r="H770" s="422">
        <v>3596.52</v>
      </c>
      <c r="I770" s="422">
        <v>974436.21</v>
      </c>
      <c r="J770" s="422">
        <v>978032.73</v>
      </c>
      <c r="K770" s="424">
        <v>0.9</v>
      </c>
      <c r="L770" s="422">
        <v>655353.76</v>
      </c>
      <c r="M770" s="422">
        <v>131070.75</v>
      </c>
      <c r="N770" s="422">
        <v>68499.28</v>
      </c>
      <c r="O770" s="422">
        <v>30297.759999999998</v>
      </c>
      <c r="P770" s="422">
        <v>21980.01</v>
      </c>
      <c r="Q770" s="422">
        <v>40339.11</v>
      </c>
      <c r="R770" s="422">
        <v>15635.34</v>
      </c>
      <c r="S770" s="422">
        <v>26966.46</v>
      </c>
      <c r="T770" s="422">
        <v>34826.92</v>
      </c>
      <c r="U770" s="422">
        <v>20007.37</v>
      </c>
      <c r="V770" s="422">
        <v>51058.2</v>
      </c>
      <c r="W770" s="422">
        <v>44206.92</v>
      </c>
      <c r="X770" s="422">
        <v>32358.42</v>
      </c>
      <c r="Y770" s="422">
        <v>1172600.3</v>
      </c>
      <c r="Z770" s="422">
        <v>18763.2</v>
      </c>
      <c r="AA770" s="422">
        <v>26236.25</v>
      </c>
      <c r="AB770" s="422">
        <v>71572.490000000005</v>
      </c>
      <c r="AC770" s="422">
        <v>7136.26</v>
      </c>
      <c r="AD770" s="422">
        <v>59923.59</v>
      </c>
      <c r="AE770" s="422">
        <v>39684.639999999999</v>
      </c>
      <c r="AF770" s="422">
        <v>332255.87</v>
      </c>
      <c r="AG770" s="422">
        <v>225002.08</v>
      </c>
      <c r="AH770" s="422">
        <v>542476.09961999999</v>
      </c>
      <c r="AI770" s="422">
        <v>1323050.4796200001</v>
      </c>
      <c r="AJ770" s="422">
        <v>225392.47</v>
      </c>
      <c r="AK770" s="422">
        <v>1097658.0096199999</v>
      </c>
      <c r="AL770" s="422">
        <v>1300511.2296200001</v>
      </c>
      <c r="AM770" s="422">
        <v>27795.96</v>
      </c>
      <c r="AN770" s="422">
        <v>27795.96</v>
      </c>
      <c r="AO770" s="422">
        <v>28490.85</v>
      </c>
      <c r="AP770" s="422">
        <v>28490.85</v>
      </c>
      <c r="AQ770" s="422">
        <v>0</v>
      </c>
      <c r="AR770" s="422">
        <v>0</v>
      </c>
      <c r="AS770" s="422">
        <v>0</v>
      </c>
      <c r="AT770" s="422">
        <v>0</v>
      </c>
      <c r="AU770" s="422">
        <v>0</v>
      </c>
      <c r="AV770" s="422">
        <v>102845.05</v>
      </c>
      <c r="AW770" s="422">
        <v>42914.37</v>
      </c>
      <c r="AX770" s="422">
        <v>15621.66</v>
      </c>
      <c r="AY770" s="422">
        <v>273954.7</v>
      </c>
      <c r="AZ770" s="422">
        <v>2747066.31</v>
      </c>
      <c r="BA770" s="422">
        <v>60093.440000000002</v>
      </c>
      <c r="BB770" s="422">
        <v>0</v>
      </c>
      <c r="BC770" s="422">
        <v>83148.63</v>
      </c>
    </row>
    <row r="771" spans="1:55">
      <c r="A771" s="425" t="s">
        <v>3057</v>
      </c>
      <c r="B771" s="425" t="s">
        <v>6778</v>
      </c>
      <c r="C771">
        <v>542.49</v>
      </c>
      <c r="D771" s="422">
        <v>8897074.1099999994</v>
      </c>
      <c r="E771" s="422">
        <v>7011795.1299999999</v>
      </c>
      <c r="F771" s="423">
        <v>0.78810123904880003</v>
      </c>
      <c r="G771">
        <v>2</v>
      </c>
      <c r="H771" s="422">
        <v>56481.15</v>
      </c>
      <c r="I771" s="422">
        <v>3922861.9</v>
      </c>
      <c r="J771" s="422">
        <v>3979343.05</v>
      </c>
      <c r="K771" s="424">
        <v>0.9</v>
      </c>
      <c r="L771" s="422">
        <v>1871854.75</v>
      </c>
      <c r="M771" s="422">
        <v>623889.18000000005</v>
      </c>
      <c r="N771" s="422">
        <v>206712.56</v>
      </c>
      <c r="O771" s="422">
        <v>68649.929999999993</v>
      </c>
      <c r="P771" s="422">
        <v>64597.09</v>
      </c>
      <c r="Q771" s="422">
        <v>174656.73</v>
      </c>
      <c r="R771" s="422">
        <v>41694.26</v>
      </c>
      <c r="S771" s="422">
        <v>78579.7</v>
      </c>
      <c r="T771" s="422">
        <v>68139.63</v>
      </c>
      <c r="U771" s="422">
        <v>52193.16</v>
      </c>
      <c r="V771" s="422">
        <v>99896.49</v>
      </c>
      <c r="W771" s="422">
        <v>86491.8</v>
      </c>
      <c r="X771" s="422">
        <v>94291.74</v>
      </c>
      <c r="Y771" s="422">
        <v>3531647.02</v>
      </c>
      <c r="Z771" s="422">
        <v>48824.1</v>
      </c>
      <c r="AA771" s="422">
        <v>67811.25</v>
      </c>
      <c r="AB771" s="422">
        <v>184989.09</v>
      </c>
      <c r="AC771" s="422">
        <v>18444.66</v>
      </c>
      <c r="AD771" s="422">
        <v>309761.78999999998</v>
      </c>
      <c r="AE771" s="422">
        <v>539777.55000000005</v>
      </c>
      <c r="AF771" s="422">
        <v>858761.67</v>
      </c>
      <c r="AG771" s="422">
        <v>581549.28</v>
      </c>
      <c r="AH771" s="422">
        <v>1701278.98542</v>
      </c>
      <c r="AI771" s="422">
        <v>4311198.3754200004</v>
      </c>
      <c r="AJ771" s="422">
        <v>582558.31000000006</v>
      </c>
      <c r="AK771" s="422">
        <v>3728640.0654199999</v>
      </c>
      <c r="AL771" s="422">
        <v>4252942.5354199996</v>
      </c>
      <c r="AM771" s="422">
        <v>157742.07</v>
      </c>
      <c r="AN771" s="422">
        <v>157742.07</v>
      </c>
      <c r="AO771" s="422">
        <v>164691.06</v>
      </c>
      <c r="AP771" s="422">
        <v>164691.06</v>
      </c>
      <c r="AQ771" s="422">
        <v>9033.68</v>
      </c>
      <c r="AR771" s="422">
        <v>9033.68</v>
      </c>
      <c r="AS771" s="422">
        <v>9033.68</v>
      </c>
      <c r="AT771" s="422">
        <v>9033.68</v>
      </c>
      <c r="AU771" s="422">
        <v>11118.38</v>
      </c>
      <c r="AV771" s="422">
        <v>266841.21000000002</v>
      </c>
      <c r="AW771" s="422">
        <v>111345.4</v>
      </c>
      <c r="AX771" s="422">
        <v>42178.48</v>
      </c>
      <c r="AY771" s="422">
        <v>1112484.45</v>
      </c>
      <c r="AZ771" s="422">
        <v>8897074.1099999994</v>
      </c>
      <c r="BA771" s="422">
        <v>610304.63</v>
      </c>
      <c r="BB771" s="422">
        <v>2739.78</v>
      </c>
      <c r="BC771" s="422">
        <v>236990.05</v>
      </c>
    </row>
    <row r="772" spans="1:55">
      <c r="A772" s="425"/>
      <c r="B772" s="425" t="s">
        <v>6779</v>
      </c>
      <c r="C772">
        <v>29</v>
      </c>
      <c r="D772" s="422">
        <v>442650.43</v>
      </c>
      <c r="E772" s="422">
        <v>443572.79</v>
      </c>
      <c r="F772" s="423">
        <v>1.0020837210075699</v>
      </c>
      <c r="G772">
        <v>4</v>
      </c>
      <c r="H772" s="422">
        <v>29.65</v>
      </c>
      <c r="I772" s="422">
        <v>399307.75</v>
      </c>
      <c r="J772" s="422">
        <v>399337.4</v>
      </c>
      <c r="K772" s="424">
        <v>0.90012000000000003</v>
      </c>
      <c r="L772" s="422">
        <v>97648.47</v>
      </c>
      <c r="M772" s="422">
        <v>32546.23</v>
      </c>
      <c r="N772" s="422">
        <v>10680.3</v>
      </c>
      <c r="O772" s="422">
        <v>3051.51</v>
      </c>
      <c r="P772" s="422">
        <v>3219.09</v>
      </c>
      <c r="Q772" s="422">
        <v>8895.74</v>
      </c>
      <c r="R772" s="422">
        <v>1737.49</v>
      </c>
      <c r="S772" s="422">
        <v>4060</v>
      </c>
      <c r="T772" s="422">
        <v>3028.83</v>
      </c>
      <c r="U772" s="422">
        <v>2610</v>
      </c>
      <c r="V772" s="422">
        <v>4440.43</v>
      </c>
      <c r="W772" s="422">
        <v>3844.59</v>
      </c>
      <c r="X772" s="422">
        <v>4871.8</v>
      </c>
      <c r="Y772" s="422">
        <v>180634.48</v>
      </c>
      <c r="Z772" s="422">
        <v>2610</v>
      </c>
      <c r="AA772" s="422">
        <v>3625</v>
      </c>
      <c r="AB772" s="422">
        <v>9889</v>
      </c>
      <c r="AC772" s="422">
        <v>986</v>
      </c>
      <c r="AD772" s="422">
        <v>8279.5</v>
      </c>
      <c r="AE772" s="422">
        <v>28855</v>
      </c>
      <c r="AF772" s="422">
        <v>45907</v>
      </c>
      <c r="AG772" s="422">
        <v>31088</v>
      </c>
      <c r="AH772" s="422">
        <v>84824.960999999996</v>
      </c>
      <c r="AI772" s="422">
        <v>216064.46100000001</v>
      </c>
      <c r="AJ772" s="422">
        <v>31141.94</v>
      </c>
      <c r="AK772" s="422">
        <v>184922.52100000001</v>
      </c>
      <c r="AL772" s="422">
        <v>212954.00099999999</v>
      </c>
      <c r="AM772" s="422">
        <v>6949.91</v>
      </c>
      <c r="AN772" s="422">
        <v>6949.91</v>
      </c>
      <c r="AO772" s="422">
        <v>6949.91</v>
      </c>
      <c r="AP772" s="422">
        <v>6949.91</v>
      </c>
      <c r="AQ772" s="422">
        <v>0</v>
      </c>
      <c r="AR772" s="422">
        <v>0</v>
      </c>
      <c r="AS772" s="422">
        <v>0</v>
      </c>
      <c r="AT772" s="422">
        <v>0</v>
      </c>
      <c r="AU772" s="422">
        <v>0</v>
      </c>
      <c r="AV772" s="422">
        <v>13899.83</v>
      </c>
      <c r="AW772" s="422">
        <v>5800.01</v>
      </c>
      <c r="AX772" s="422">
        <v>1562.37</v>
      </c>
      <c r="AY772" s="422">
        <v>49061.85</v>
      </c>
      <c r="AZ772" s="422">
        <v>442650.43</v>
      </c>
      <c r="BA772" s="422">
        <v>6752.2</v>
      </c>
      <c r="BB772" s="422">
        <v>0</v>
      </c>
      <c r="BC772" s="422">
        <v>2950.93</v>
      </c>
    </row>
    <row r="773" spans="1:55">
      <c r="A773" s="425"/>
      <c r="B773" s="425" t="s">
        <v>6780</v>
      </c>
      <c r="C773">
        <v>47</v>
      </c>
      <c r="D773" s="422">
        <v>646718.15</v>
      </c>
      <c r="E773" s="422">
        <v>434024.34</v>
      </c>
      <c r="F773" s="423">
        <v>0.671118229788355</v>
      </c>
      <c r="G773">
        <v>1</v>
      </c>
      <c r="H773" s="422">
        <v>24992.3</v>
      </c>
      <c r="I773" s="422">
        <v>369352.53</v>
      </c>
      <c r="J773" s="422">
        <v>394344.83</v>
      </c>
      <c r="K773" s="424">
        <v>0.90012000000000003</v>
      </c>
      <c r="L773" s="422">
        <v>137016.84</v>
      </c>
      <c r="M773" s="422">
        <v>27403.360000000001</v>
      </c>
      <c r="N773" s="422">
        <v>15150.9</v>
      </c>
      <c r="O773" s="422">
        <v>6587.34</v>
      </c>
      <c r="P773" s="422">
        <v>4967.45</v>
      </c>
      <c r="Q773" s="422">
        <v>12520.7</v>
      </c>
      <c r="R773" s="422">
        <v>3474.98</v>
      </c>
      <c r="S773" s="422">
        <v>5800.01</v>
      </c>
      <c r="T773" s="422">
        <v>7572.07</v>
      </c>
      <c r="U773" s="422">
        <v>4350</v>
      </c>
      <c r="V773" s="422">
        <v>11101.08</v>
      </c>
      <c r="W773" s="422">
        <v>9611.48</v>
      </c>
      <c r="X773" s="422">
        <v>6959.72</v>
      </c>
      <c r="Y773" s="422">
        <v>252515.93</v>
      </c>
      <c r="Z773" s="422">
        <v>4230</v>
      </c>
      <c r="AA773" s="422">
        <v>5875</v>
      </c>
      <c r="AB773" s="422">
        <v>16027</v>
      </c>
      <c r="AC773" s="422">
        <v>1598</v>
      </c>
      <c r="AD773" s="422">
        <v>26837</v>
      </c>
      <c r="AE773" s="422">
        <v>13583</v>
      </c>
      <c r="AF773" s="422">
        <v>74401</v>
      </c>
      <c r="AG773" s="422">
        <v>50384</v>
      </c>
      <c r="AH773" s="422">
        <v>124809.3</v>
      </c>
      <c r="AI773" s="422">
        <v>317744.3</v>
      </c>
      <c r="AJ773" s="422">
        <v>50471.42</v>
      </c>
      <c r="AK773" s="422">
        <v>267272.88</v>
      </c>
      <c r="AL773" s="422">
        <v>312703.21000000002</v>
      </c>
      <c r="AM773" s="422">
        <v>11119.86</v>
      </c>
      <c r="AN773" s="422">
        <v>11119.86</v>
      </c>
      <c r="AO773" s="422">
        <v>11814.85</v>
      </c>
      <c r="AP773" s="422">
        <v>11814.85</v>
      </c>
      <c r="AQ773" s="422">
        <v>0</v>
      </c>
      <c r="AR773" s="422">
        <v>0</v>
      </c>
      <c r="AS773" s="422">
        <v>0</v>
      </c>
      <c r="AT773" s="422">
        <v>0</v>
      </c>
      <c r="AU773" s="422">
        <v>0</v>
      </c>
      <c r="AV773" s="422">
        <v>22934.720000000001</v>
      </c>
      <c r="AW773" s="422">
        <v>9570.02</v>
      </c>
      <c r="AX773" s="422">
        <v>3124.74</v>
      </c>
      <c r="AY773" s="422">
        <v>81498.899999999994</v>
      </c>
      <c r="AZ773" s="422">
        <v>646718.15</v>
      </c>
      <c r="BA773" s="422">
        <v>16164.85</v>
      </c>
      <c r="BB773" s="422">
        <v>39.479999999999997</v>
      </c>
      <c r="BC773" s="422">
        <v>8604.11</v>
      </c>
    </row>
    <row r="774" spans="1:55">
      <c r="A774" s="425" t="s">
        <v>2919</v>
      </c>
      <c r="B774" s="425" t="s">
        <v>6781</v>
      </c>
      <c r="C774">
        <v>399.05</v>
      </c>
      <c r="D774" s="422">
        <v>6324687.5499999998</v>
      </c>
      <c r="E774" s="422">
        <v>4798631.83</v>
      </c>
      <c r="F774" s="423">
        <v>0.75871444906397001</v>
      </c>
      <c r="G774">
        <v>2</v>
      </c>
      <c r="H774" s="422">
        <v>55088.01</v>
      </c>
      <c r="I774" s="422">
        <v>3985072.24</v>
      </c>
      <c r="J774" s="422">
        <v>4040160.25</v>
      </c>
      <c r="K774" s="424">
        <v>0.90012000000000003</v>
      </c>
      <c r="L774" s="422">
        <v>1438676.84</v>
      </c>
      <c r="M774" s="422">
        <v>287735.36</v>
      </c>
      <c r="N774" s="422">
        <v>130429.49</v>
      </c>
      <c r="O774" s="422">
        <v>57968.66</v>
      </c>
      <c r="P774" s="422">
        <v>53397.77</v>
      </c>
      <c r="Q774" s="422">
        <v>75124.23</v>
      </c>
      <c r="R774" s="422">
        <v>30695.7</v>
      </c>
      <c r="S774" s="422">
        <v>51040.11</v>
      </c>
      <c r="T774" s="422">
        <v>66634.289999999994</v>
      </c>
      <c r="U774" s="422">
        <v>38280.080000000002</v>
      </c>
      <c r="V774" s="422">
        <v>97689.59</v>
      </c>
      <c r="W774" s="422">
        <v>84581.03</v>
      </c>
      <c r="X774" s="422">
        <v>61245.599999999999</v>
      </c>
      <c r="Y774" s="422">
        <v>2473498.75</v>
      </c>
      <c r="Z774" s="422">
        <v>35097.300000000003</v>
      </c>
      <c r="AA774" s="422">
        <v>49881.25</v>
      </c>
      <c r="AB774" s="422">
        <v>136076.04999999999</v>
      </c>
      <c r="AC774" s="422">
        <v>13567.7</v>
      </c>
      <c r="AD774" s="422">
        <v>227857.55</v>
      </c>
      <c r="AE774" s="422">
        <v>72960.210000000006</v>
      </c>
      <c r="AF774" s="422">
        <v>631696.15</v>
      </c>
      <c r="AG774" s="422">
        <v>427781.6</v>
      </c>
      <c r="AH774" s="422">
        <v>1276096.3419000001</v>
      </c>
      <c r="AI774" s="422">
        <v>2871014.1518999999</v>
      </c>
      <c r="AJ774" s="422">
        <v>428523.83</v>
      </c>
      <c r="AK774" s="422">
        <v>2442490.3218999999</v>
      </c>
      <c r="AL774" s="422">
        <v>2828213.1819000002</v>
      </c>
      <c r="AM774" s="422">
        <v>173747.91</v>
      </c>
      <c r="AN774" s="422">
        <v>173747.91</v>
      </c>
      <c r="AO774" s="422">
        <v>181392.82</v>
      </c>
      <c r="AP774" s="422">
        <v>181392.82</v>
      </c>
      <c r="AQ774" s="422">
        <v>694.99</v>
      </c>
      <c r="AR774" s="422">
        <v>694.99</v>
      </c>
      <c r="AS774" s="422">
        <v>694.99</v>
      </c>
      <c r="AT774" s="422">
        <v>694.99</v>
      </c>
      <c r="AU774" s="422">
        <v>694.99</v>
      </c>
      <c r="AV774" s="422">
        <v>196682.63</v>
      </c>
      <c r="AW774" s="422">
        <v>82070.179999999993</v>
      </c>
      <c r="AX774" s="422">
        <v>30466.29</v>
      </c>
      <c r="AY774" s="422">
        <v>1022975.51</v>
      </c>
      <c r="AZ774" s="422">
        <v>6324687.5499999998</v>
      </c>
      <c r="BA774" s="422">
        <v>1257180.43</v>
      </c>
      <c r="BB774" s="422">
        <v>1527.79</v>
      </c>
      <c r="BC774" s="422">
        <v>175142.54</v>
      </c>
    </row>
    <row r="775" spans="1:55">
      <c r="A775" s="425" t="s">
        <v>2778</v>
      </c>
      <c r="B775" s="425" t="s">
        <v>6782</v>
      </c>
      <c r="C775">
        <v>342.89</v>
      </c>
      <c r="D775" s="422">
        <v>4826074.04</v>
      </c>
      <c r="E775" s="422">
        <v>3754952.62</v>
      </c>
      <c r="F775" s="423">
        <v>0.77805532797006205</v>
      </c>
      <c r="G775">
        <v>2</v>
      </c>
      <c r="H775" s="422">
        <v>31953.94</v>
      </c>
      <c r="I775" s="422">
        <v>2492687.88</v>
      </c>
      <c r="J775" s="422">
        <v>2524641.8199999998</v>
      </c>
      <c r="K775" s="424">
        <v>0.90012000000000003</v>
      </c>
      <c r="L775" s="422">
        <v>1105357.02</v>
      </c>
      <c r="M775" s="422">
        <v>221071.39</v>
      </c>
      <c r="N775" s="422">
        <v>111984.91</v>
      </c>
      <c r="O775" s="422">
        <v>50063.839999999997</v>
      </c>
      <c r="P775" s="422">
        <v>38580.839999999997</v>
      </c>
      <c r="Q775" s="422">
        <v>66777.09</v>
      </c>
      <c r="R775" s="422">
        <v>26062.38</v>
      </c>
      <c r="S775" s="422">
        <v>44080.1</v>
      </c>
      <c r="T775" s="422">
        <v>57547.8</v>
      </c>
      <c r="U775" s="422">
        <v>33060.07</v>
      </c>
      <c r="V775" s="422">
        <v>84368.28</v>
      </c>
      <c r="W775" s="422">
        <v>73047.25</v>
      </c>
      <c r="X775" s="422">
        <v>52893.93</v>
      </c>
      <c r="Y775" s="422">
        <v>1964894.9</v>
      </c>
      <c r="Z775" s="422">
        <v>30418.2</v>
      </c>
      <c r="AA775" s="422">
        <v>42861.25</v>
      </c>
      <c r="AB775" s="422">
        <v>116925.49</v>
      </c>
      <c r="AC775" s="422">
        <v>11658.26</v>
      </c>
      <c r="AD775" s="422">
        <v>195790.19</v>
      </c>
      <c r="AE775" s="422">
        <v>65925.66</v>
      </c>
      <c r="AF775" s="422">
        <v>542794.87</v>
      </c>
      <c r="AG775" s="422">
        <v>367578.08</v>
      </c>
      <c r="AH775" s="422">
        <v>945344.72861999995</v>
      </c>
      <c r="AI775" s="422">
        <v>2319296.7286200002</v>
      </c>
      <c r="AJ775" s="422">
        <v>368215.85</v>
      </c>
      <c r="AK775" s="422">
        <v>1951080.8786200001</v>
      </c>
      <c r="AL775" s="422">
        <v>2282519.3286199998</v>
      </c>
      <c r="AM775" s="422">
        <v>76449.08</v>
      </c>
      <c r="AN775" s="422">
        <v>76449.08</v>
      </c>
      <c r="AO775" s="422">
        <v>79924.039999999994</v>
      </c>
      <c r="AP775" s="422">
        <v>79924.039999999994</v>
      </c>
      <c r="AQ775" s="422">
        <v>0</v>
      </c>
      <c r="AR775" s="422">
        <v>0</v>
      </c>
      <c r="AS775" s="422">
        <v>0</v>
      </c>
      <c r="AT775" s="422">
        <v>0</v>
      </c>
      <c r="AU775" s="422">
        <v>0</v>
      </c>
      <c r="AV775" s="422">
        <v>168882.97</v>
      </c>
      <c r="AW775" s="422">
        <v>70470.16</v>
      </c>
      <c r="AX775" s="422">
        <v>26560.36</v>
      </c>
      <c r="AY775" s="422">
        <v>578659.73</v>
      </c>
      <c r="AZ775" s="422">
        <v>4826074.04</v>
      </c>
      <c r="BA775" s="422">
        <v>398541.82</v>
      </c>
      <c r="BB775" s="422">
        <v>0</v>
      </c>
      <c r="BC775" s="422">
        <v>173734.16</v>
      </c>
    </row>
    <row r="776" spans="1:55">
      <c r="A776" s="425" t="s">
        <v>1504</v>
      </c>
      <c r="B776" s="425" t="s">
        <v>6783</v>
      </c>
      <c r="C776">
        <v>196.25</v>
      </c>
      <c r="D776" s="422">
        <v>2749630.55</v>
      </c>
      <c r="E776" s="422">
        <v>2180709.83</v>
      </c>
      <c r="F776" s="423">
        <v>0.79309194102458602</v>
      </c>
      <c r="G776">
        <v>2</v>
      </c>
      <c r="H776" s="422">
        <v>15604.72</v>
      </c>
      <c r="I776" s="422">
        <v>876357.58</v>
      </c>
      <c r="J776" s="422">
        <v>891962.3</v>
      </c>
      <c r="K776" s="424">
        <v>0.90012000000000003</v>
      </c>
      <c r="L776" s="422">
        <v>640948.97</v>
      </c>
      <c r="M776" s="422">
        <v>128189.78</v>
      </c>
      <c r="N776" s="422">
        <v>63897.27</v>
      </c>
      <c r="O776" s="422">
        <v>28325.59</v>
      </c>
      <c r="P776" s="422">
        <v>22644.52</v>
      </c>
      <c r="Q776" s="422">
        <v>37562.11</v>
      </c>
      <c r="R776" s="422">
        <v>15058.26</v>
      </c>
      <c r="S776" s="422">
        <v>24940.05</v>
      </c>
      <c r="T776" s="422">
        <v>32559.94</v>
      </c>
      <c r="U776" s="422">
        <v>18850.04</v>
      </c>
      <c r="V776" s="422">
        <v>47734.68</v>
      </c>
      <c r="W776" s="422">
        <v>41329.360000000001</v>
      </c>
      <c r="X776" s="422">
        <v>29926.82</v>
      </c>
      <c r="Y776" s="422">
        <v>1131967.3899999999</v>
      </c>
      <c r="Z776" s="422">
        <v>17325</v>
      </c>
      <c r="AA776" s="422">
        <v>24531.25</v>
      </c>
      <c r="AB776" s="422">
        <v>66921.25</v>
      </c>
      <c r="AC776" s="422">
        <v>6672.5</v>
      </c>
      <c r="AD776" s="422">
        <v>56029.37</v>
      </c>
      <c r="AE776" s="422">
        <v>36624.5</v>
      </c>
      <c r="AF776" s="422">
        <v>310663.75</v>
      </c>
      <c r="AG776" s="422">
        <v>210380</v>
      </c>
      <c r="AH776" s="422">
        <v>552090.64950000006</v>
      </c>
      <c r="AI776" s="422">
        <v>1281238.2694999999</v>
      </c>
      <c r="AJ776" s="422">
        <v>210745.02</v>
      </c>
      <c r="AK776" s="422">
        <v>1070493.2494999999</v>
      </c>
      <c r="AL776" s="422">
        <v>1260189.0495</v>
      </c>
      <c r="AM776" s="422">
        <v>48649.41</v>
      </c>
      <c r="AN776" s="422">
        <v>48649.41</v>
      </c>
      <c r="AO776" s="422">
        <v>50734.39</v>
      </c>
      <c r="AP776" s="422">
        <v>50734.39</v>
      </c>
      <c r="AQ776" s="422">
        <v>1389.98</v>
      </c>
      <c r="AR776" s="422">
        <v>1389.98</v>
      </c>
      <c r="AS776" s="422">
        <v>1389.98</v>
      </c>
      <c r="AT776" s="422">
        <v>1389.98</v>
      </c>
      <c r="AU776" s="422">
        <v>1389.98</v>
      </c>
      <c r="AV776" s="422">
        <v>96603.83</v>
      </c>
      <c r="AW776" s="422">
        <v>40310.089999999997</v>
      </c>
      <c r="AX776" s="422">
        <v>14842.55</v>
      </c>
      <c r="AY776" s="422">
        <v>357473.97</v>
      </c>
      <c r="AZ776" s="422">
        <v>2749630.55</v>
      </c>
      <c r="BA776" s="422">
        <v>264635.15000000002</v>
      </c>
      <c r="BB776" s="422">
        <v>53.05</v>
      </c>
      <c r="BC776" s="422">
        <v>71375.73</v>
      </c>
    </row>
    <row r="777" spans="1:55">
      <c r="A777" s="425" t="s">
        <v>2788</v>
      </c>
      <c r="B777" s="425" t="s">
        <v>6616</v>
      </c>
      <c r="C777">
        <v>270.14</v>
      </c>
      <c r="D777" s="422">
        <v>3783220.49</v>
      </c>
      <c r="E777" s="422">
        <v>3021096.24</v>
      </c>
      <c r="F777" s="423">
        <v>0.79855145846918396</v>
      </c>
      <c r="G777">
        <v>2</v>
      </c>
      <c r="H777" s="422">
        <v>15783.89</v>
      </c>
      <c r="I777" s="422">
        <v>1223110.73</v>
      </c>
      <c r="J777" s="422">
        <v>1238894.6200000001</v>
      </c>
      <c r="K777" s="424">
        <v>0.90012000000000003</v>
      </c>
      <c r="L777" s="422">
        <v>864260.08</v>
      </c>
      <c r="M777" s="422">
        <v>172852.01</v>
      </c>
      <c r="N777" s="422">
        <v>88270.46</v>
      </c>
      <c r="O777" s="422">
        <v>38865.35</v>
      </c>
      <c r="P777" s="422">
        <v>30231.83</v>
      </c>
      <c r="Q777" s="422">
        <v>51474.01</v>
      </c>
      <c r="R777" s="422">
        <v>20270.740000000002</v>
      </c>
      <c r="S777" s="422">
        <v>34510.07</v>
      </c>
      <c r="T777" s="422">
        <v>44675.26</v>
      </c>
      <c r="U777" s="422">
        <v>25810.05</v>
      </c>
      <c r="V777" s="422">
        <v>65496.43</v>
      </c>
      <c r="W777" s="422">
        <v>56707.74</v>
      </c>
      <c r="X777" s="422">
        <v>41410.379999999997</v>
      </c>
      <c r="Y777" s="422">
        <v>1534834.41</v>
      </c>
      <c r="Z777" s="422">
        <v>23848.2</v>
      </c>
      <c r="AA777" s="422">
        <v>33767.5</v>
      </c>
      <c r="AB777" s="422">
        <v>92117.74</v>
      </c>
      <c r="AC777" s="422">
        <v>9184.76</v>
      </c>
      <c r="AD777" s="422">
        <v>154249.94</v>
      </c>
      <c r="AE777" s="422">
        <v>50565.62</v>
      </c>
      <c r="AF777" s="422">
        <v>427631.62</v>
      </c>
      <c r="AG777" s="422">
        <v>289590.08</v>
      </c>
      <c r="AH777" s="422">
        <v>740457.39012</v>
      </c>
      <c r="AI777" s="422">
        <v>1821412.8501200001</v>
      </c>
      <c r="AJ777" s="422">
        <v>290092.53999999998</v>
      </c>
      <c r="AK777" s="422">
        <v>1531320.31012</v>
      </c>
      <c r="AL777" s="422">
        <v>1792438.4001199999</v>
      </c>
      <c r="AM777" s="422">
        <v>58379.29</v>
      </c>
      <c r="AN777" s="422">
        <v>58379.29</v>
      </c>
      <c r="AO777" s="422">
        <v>61159.26</v>
      </c>
      <c r="AP777" s="422">
        <v>61159.26</v>
      </c>
      <c r="AQ777" s="422">
        <v>1389.98</v>
      </c>
      <c r="AR777" s="422">
        <v>1389.98</v>
      </c>
      <c r="AS777" s="422">
        <v>1389.98</v>
      </c>
      <c r="AT777" s="422">
        <v>1389.98</v>
      </c>
      <c r="AU777" s="422">
        <v>2084.9699999999998</v>
      </c>
      <c r="AV777" s="422">
        <v>132743.4</v>
      </c>
      <c r="AW777" s="422">
        <v>55390.12</v>
      </c>
      <c r="AX777" s="422">
        <v>21092.05</v>
      </c>
      <c r="AY777" s="422">
        <v>455947.56</v>
      </c>
      <c r="AZ777" s="422">
        <v>3783220.49</v>
      </c>
      <c r="BA777" s="422">
        <v>121697.98</v>
      </c>
      <c r="BB777" s="422">
        <v>42.61</v>
      </c>
      <c r="BC777" s="422">
        <v>94253.99</v>
      </c>
    </row>
    <row r="778" spans="1:55">
      <c r="A778" s="425" t="s">
        <v>2915</v>
      </c>
      <c r="B778" s="425" t="s">
        <v>6784</v>
      </c>
      <c r="C778">
        <v>154.05000000000001</v>
      </c>
      <c r="D778" s="422">
        <v>2420067.4300000002</v>
      </c>
      <c r="E778" s="422">
        <v>2028382.54</v>
      </c>
      <c r="F778" s="423">
        <v>0.83815124936415497</v>
      </c>
      <c r="G778">
        <v>2</v>
      </c>
      <c r="H778" s="422">
        <v>9337.86</v>
      </c>
      <c r="I778" s="422">
        <v>1657105.02</v>
      </c>
      <c r="J778" s="422">
        <v>1666442.88</v>
      </c>
      <c r="K778" s="424">
        <v>0.90012000000000003</v>
      </c>
      <c r="L778" s="422">
        <v>542138.75</v>
      </c>
      <c r="M778" s="422">
        <v>108427.74</v>
      </c>
      <c r="N778" s="422">
        <v>50063.839999999997</v>
      </c>
      <c r="O778" s="422">
        <v>21738.240000000002</v>
      </c>
      <c r="P778" s="422">
        <v>20352.72</v>
      </c>
      <c r="Q778" s="422">
        <v>29214.97</v>
      </c>
      <c r="R778" s="422">
        <v>11004.12</v>
      </c>
      <c r="S778" s="422">
        <v>19430.04</v>
      </c>
      <c r="T778" s="422">
        <v>24987.86</v>
      </c>
      <c r="U778" s="422">
        <v>14500.03</v>
      </c>
      <c r="V778" s="422">
        <v>36633.589999999997</v>
      </c>
      <c r="W778" s="422">
        <v>31717.88</v>
      </c>
      <c r="X778" s="422">
        <v>23315.08</v>
      </c>
      <c r="Y778" s="422">
        <v>933524.86</v>
      </c>
      <c r="Z778" s="422">
        <v>13625.1</v>
      </c>
      <c r="AA778" s="422">
        <v>19256.25</v>
      </c>
      <c r="AB778" s="422">
        <v>52531.05</v>
      </c>
      <c r="AC778" s="422">
        <v>5237.7</v>
      </c>
      <c r="AD778" s="422">
        <v>87962.55</v>
      </c>
      <c r="AE778" s="422">
        <v>29271.07</v>
      </c>
      <c r="AF778" s="422">
        <v>243861.15</v>
      </c>
      <c r="AG778" s="422">
        <v>165141.6</v>
      </c>
      <c r="AH778" s="422">
        <v>487015.39289999998</v>
      </c>
      <c r="AI778" s="422">
        <v>1103901.8629000001</v>
      </c>
      <c r="AJ778" s="422">
        <v>165428.13</v>
      </c>
      <c r="AK778" s="422">
        <v>938473.73289999994</v>
      </c>
      <c r="AL778" s="422">
        <v>1087378.8929000001</v>
      </c>
      <c r="AM778" s="422">
        <v>60464.27</v>
      </c>
      <c r="AN778" s="422">
        <v>60464.27</v>
      </c>
      <c r="AO778" s="422">
        <v>63244.24</v>
      </c>
      <c r="AP778" s="422">
        <v>63244.24</v>
      </c>
      <c r="AQ778" s="422">
        <v>6254.92</v>
      </c>
      <c r="AR778" s="422">
        <v>6254.92</v>
      </c>
      <c r="AS778" s="422">
        <v>6254.92</v>
      </c>
      <c r="AT778" s="422">
        <v>6254.92</v>
      </c>
      <c r="AU778" s="422">
        <v>7644.9</v>
      </c>
      <c r="AV778" s="422">
        <v>75754.09</v>
      </c>
      <c r="AW778" s="422">
        <v>31610.07</v>
      </c>
      <c r="AX778" s="422">
        <v>11717.8</v>
      </c>
      <c r="AY778" s="422">
        <v>399163.56</v>
      </c>
      <c r="AZ778" s="422">
        <v>2420067.4300000002</v>
      </c>
      <c r="BA778" s="422">
        <v>326316.53000000003</v>
      </c>
      <c r="BB778" s="422">
        <v>1756.45</v>
      </c>
      <c r="BC778" s="422">
        <v>84844.78</v>
      </c>
    </row>
    <row r="779" spans="1:55">
      <c r="A779" s="425" t="s">
        <v>2652</v>
      </c>
      <c r="B779" s="425" t="s">
        <v>6785</v>
      </c>
      <c r="C779">
        <v>262.13</v>
      </c>
      <c r="D779" s="422">
        <v>3543338.47</v>
      </c>
      <c r="E779" s="422">
        <v>2658884.2200000002</v>
      </c>
      <c r="F779" s="423">
        <v>0.75038956693290404</v>
      </c>
      <c r="G779">
        <v>1</v>
      </c>
      <c r="H779" s="422">
        <v>30149.040000000001</v>
      </c>
      <c r="I779" s="422">
        <v>1157427.2</v>
      </c>
      <c r="J779" s="422">
        <v>1187576.24</v>
      </c>
      <c r="K779" s="424">
        <v>0.90012000000000003</v>
      </c>
      <c r="L779" s="422">
        <v>814854.97</v>
      </c>
      <c r="M779" s="422">
        <v>162970.99</v>
      </c>
      <c r="N779" s="422">
        <v>85635.520000000004</v>
      </c>
      <c r="O779" s="422">
        <v>38206.61</v>
      </c>
      <c r="P779" s="422">
        <v>27785.3</v>
      </c>
      <c r="Q779" s="422">
        <v>50778.41</v>
      </c>
      <c r="R779" s="422">
        <v>19691.580000000002</v>
      </c>
      <c r="S779" s="422">
        <v>33640.07</v>
      </c>
      <c r="T779" s="422">
        <v>43918.06</v>
      </c>
      <c r="U779" s="422">
        <v>24940.05</v>
      </c>
      <c r="V779" s="422">
        <v>64386.32</v>
      </c>
      <c r="W779" s="422">
        <v>55746.59</v>
      </c>
      <c r="X779" s="422">
        <v>40366.42</v>
      </c>
      <c r="Y779" s="422">
        <v>1462920.89</v>
      </c>
      <c r="Z779" s="422">
        <v>23202</v>
      </c>
      <c r="AA779" s="422">
        <v>32766.25</v>
      </c>
      <c r="AB779" s="422">
        <v>89386.33</v>
      </c>
      <c r="AC779" s="422">
        <v>8912.42</v>
      </c>
      <c r="AD779" s="422">
        <v>149676.23000000001</v>
      </c>
      <c r="AE779" s="422">
        <v>49739.08</v>
      </c>
      <c r="AF779" s="422">
        <v>414951.79</v>
      </c>
      <c r="AG779" s="422">
        <v>281003.36</v>
      </c>
      <c r="AH779" s="422">
        <v>686782.98054000002</v>
      </c>
      <c r="AI779" s="422">
        <v>1736420.4405400001</v>
      </c>
      <c r="AJ779" s="422">
        <v>281490.92</v>
      </c>
      <c r="AK779" s="422">
        <v>1454929.5205399999</v>
      </c>
      <c r="AL779" s="422">
        <v>1708305.12054</v>
      </c>
      <c r="AM779" s="422">
        <v>41699.49</v>
      </c>
      <c r="AN779" s="422">
        <v>41699.49</v>
      </c>
      <c r="AO779" s="422">
        <v>43089.48</v>
      </c>
      <c r="AP779" s="422">
        <v>43089.48</v>
      </c>
      <c r="AQ779" s="422">
        <v>0</v>
      </c>
      <c r="AR779" s="422">
        <v>0</v>
      </c>
      <c r="AS779" s="422">
        <v>0</v>
      </c>
      <c r="AT779" s="422">
        <v>0</v>
      </c>
      <c r="AU779" s="422">
        <v>0</v>
      </c>
      <c r="AV779" s="422">
        <v>128573.45</v>
      </c>
      <c r="AW779" s="422">
        <v>53650.12</v>
      </c>
      <c r="AX779" s="422">
        <v>20310.86</v>
      </c>
      <c r="AY779" s="422">
        <v>372112.37</v>
      </c>
      <c r="AZ779" s="422">
        <v>3543338.47</v>
      </c>
      <c r="BA779" s="422">
        <v>80808.14</v>
      </c>
      <c r="BB779" s="422">
        <v>0</v>
      </c>
      <c r="BC779" s="422">
        <v>91505.56</v>
      </c>
    </row>
    <row r="780" spans="1:55">
      <c r="A780" s="425" t="s">
        <v>2893</v>
      </c>
      <c r="B780" s="425" t="s">
        <v>6786</v>
      </c>
      <c r="C780">
        <v>12355.75</v>
      </c>
      <c r="D780" s="422">
        <v>199836457.80000001</v>
      </c>
      <c r="E780" s="422">
        <v>129932648.84999999</v>
      </c>
      <c r="F780" s="423">
        <v>0.65019491578478095</v>
      </c>
      <c r="G780">
        <v>1</v>
      </c>
      <c r="H780" s="422">
        <v>8853916.9600000009</v>
      </c>
      <c r="I780" s="422">
        <v>76596489.290000007</v>
      </c>
      <c r="J780" s="422">
        <v>85450406.25</v>
      </c>
      <c r="K780" s="424">
        <v>0.90012000000000003</v>
      </c>
      <c r="L780" s="422">
        <v>43054904.259999998</v>
      </c>
      <c r="M780" s="422">
        <v>10462177.119999999</v>
      </c>
      <c r="N780" s="422">
        <v>4272189.6900000004</v>
      </c>
      <c r="O780" s="422">
        <v>1732316.41</v>
      </c>
      <c r="P780" s="422">
        <v>1609750.42</v>
      </c>
      <c r="Q780" s="422">
        <v>2899121.05</v>
      </c>
      <c r="R780" s="422">
        <v>953304.29</v>
      </c>
      <c r="S780" s="422">
        <v>1655033.77</v>
      </c>
      <c r="T780" s="422">
        <v>1913464.48</v>
      </c>
      <c r="U780" s="422">
        <v>1194222.72</v>
      </c>
      <c r="V780" s="422">
        <v>2805245.42</v>
      </c>
      <c r="W780" s="422">
        <v>2428821.33</v>
      </c>
      <c r="X780" s="422">
        <v>1985958.33</v>
      </c>
      <c r="Y780" s="422">
        <v>76966509.290000007</v>
      </c>
      <c r="Z780" s="422">
        <v>1099462.5</v>
      </c>
      <c r="AA780" s="422">
        <v>1544468.75</v>
      </c>
      <c r="AB780" s="422">
        <v>4213310.75</v>
      </c>
      <c r="AC780" s="422">
        <v>420095.5</v>
      </c>
      <c r="AD780" s="422">
        <v>7055133.25</v>
      </c>
      <c r="AE780" s="422">
        <v>5474250.25</v>
      </c>
      <c r="AF780" s="422">
        <v>19559152.25</v>
      </c>
      <c r="AG780" s="422">
        <v>13245364</v>
      </c>
      <c r="AH780" s="422">
        <v>39716982.259499997</v>
      </c>
      <c r="AI780" s="422">
        <v>92328219.509499997</v>
      </c>
      <c r="AJ780" s="422">
        <v>13268345.689999999</v>
      </c>
      <c r="AK780" s="422">
        <v>79059873.819499999</v>
      </c>
      <c r="AL780" s="422">
        <v>91002977.139500007</v>
      </c>
      <c r="AM780" s="422">
        <v>4510495.82</v>
      </c>
      <c r="AN780" s="422">
        <v>4510495.82</v>
      </c>
      <c r="AO780" s="422">
        <v>4698143.57</v>
      </c>
      <c r="AP780" s="422">
        <v>4698143.57</v>
      </c>
      <c r="AQ780" s="422">
        <v>722791.31</v>
      </c>
      <c r="AR780" s="422">
        <v>722791.31</v>
      </c>
      <c r="AS780" s="422">
        <v>752675.96</v>
      </c>
      <c r="AT780" s="422">
        <v>752675.96</v>
      </c>
      <c r="AU780" s="422">
        <v>903489.14</v>
      </c>
      <c r="AV780" s="422">
        <v>6089516.8600000003</v>
      </c>
      <c r="AW780" s="422">
        <v>2540985.79</v>
      </c>
      <c r="AX780" s="422">
        <v>964766.12</v>
      </c>
      <c r="AY780" s="422">
        <v>31866971.23</v>
      </c>
      <c r="AZ780" s="422">
        <v>199836457.80000001</v>
      </c>
      <c r="BA780" s="422">
        <v>34345708.880000003</v>
      </c>
      <c r="BB780" s="422">
        <v>866759.9</v>
      </c>
      <c r="BC780" s="422">
        <v>7137964.5300000003</v>
      </c>
    </row>
    <row r="781" spans="1:55">
      <c r="A781" s="425" t="s">
        <v>2065</v>
      </c>
      <c r="B781" s="425" t="s">
        <v>6787</v>
      </c>
      <c r="C781">
        <v>1154</v>
      </c>
      <c r="D781" s="422">
        <v>15932222.18</v>
      </c>
      <c r="E781" s="422">
        <v>11673115.449999999</v>
      </c>
      <c r="F781" s="423">
        <v>0.73267340350384202</v>
      </c>
      <c r="G781">
        <v>1</v>
      </c>
      <c r="H781" s="422">
        <v>218751.4</v>
      </c>
      <c r="I781" s="422">
        <v>4659113.4800000004</v>
      </c>
      <c r="J781" s="422">
        <v>4877864.88</v>
      </c>
      <c r="K781" s="424">
        <v>0.90012000000000003</v>
      </c>
      <c r="L781" s="422">
        <v>3589481.55</v>
      </c>
      <c r="M781" s="422">
        <v>877450.63</v>
      </c>
      <c r="N781" s="422">
        <v>398039.13</v>
      </c>
      <c r="O781" s="422">
        <v>160496.72</v>
      </c>
      <c r="P781" s="422">
        <v>118946.06</v>
      </c>
      <c r="Q781" s="422">
        <v>271327.81</v>
      </c>
      <c r="R781" s="422">
        <v>88032.960000000006</v>
      </c>
      <c r="S781" s="422">
        <v>154280.35</v>
      </c>
      <c r="T781" s="422">
        <v>177186.65</v>
      </c>
      <c r="U781" s="422">
        <v>111070.25</v>
      </c>
      <c r="V781" s="422">
        <v>259765.5</v>
      </c>
      <c r="W781" s="422">
        <v>224908.66</v>
      </c>
      <c r="X781" s="422">
        <v>185128.76</v>
      </c>
      <c r="Y781" s="422">
        <v>6616115.0300000003</v>
      </c>
      <c r="Z781" s="422">
        <v>102555</v>
      </c>
      <c r="AA781" s="422">
        <v>144250</v>
      </c>
      <c r="AB781" s="422">
        <v>393514</v>
      </c>
      <c r="AC781" s="422">
        <v>39236</v>
      </c>
      <c r="AD781" s="422">
        <v>658934</v>
      </c>
      <c r="AE781" s="422">
        <v>516793.5</v>
      </c>
      <c r="AF781" s="422">
        <v>1826782</v>
      </c>
      <c r="AG781" s="422">
        <v>1237088</v>
      </c>
      <c r="AH781" s="422">
        <v>3033036.21</v>
      </c>
      <c r="AI781" s="422">
        <v>7952188.71</v>
      </c>
      <c r="AJ781" s="422">
        <v>1239234.44</v>
      </c>
      <c r="AK781" s="422">
        <v>6712954.2699999996</v>
      </c>
      <c r="AL781" s="422">
        <v>7828413.9699999997</v>
      </c>
      <c r="AM781" s="422">
        <v>145253.25</v>
      </c>
      <c r="AN781" s="422">
        <v>145253.25</v>
      </c>
      <c r="AO781" s="422">
        <v>150813.18</v>
      </c>
      <c r="AP781" s="422">
        <v>150813.18</v>
      </c>
      <c r="AQ781" s="422">
        <v>0</v>
      </c>
      <c r="AR781" s="422">
        <v>0</v>
      </c>
      <c r="AS781" s="422">
        <v>0</v>
      </c>
      <c r="AT781" s="422">
        <v>0</v>
      </c>
      <c r="AU781" s="422">
        <v>0</v>
      </c>
      <c r="AV781" s="422">
        <v>568503.17000000004</v>
      </c>
      <c r="AW781" s="422">
        <v>237220.54</v>
      </c>
      <c r="AX781" s="422">
        <v>89836.52</v>
      </c>
      <c r="AY781" s="422">
        <v>1487693.09</v>
      </c>
      <c r="AZ781" s="422">
        <v>15932222.18</v>
      </c>
      <c r="BA781" s="422">
        <v>414763.72</v>
      </c>
      <c r="BB781" s="422">
        <v>0</v>
      </c>
      <c r="BC781" s="422">
        <v>400661.97</v>
      </c>
    </row>
    <row r="782" spans="1:55">
      <c r="A782" s="425" t="s">
        <v>1616</v>
      </c>
      <c r="B782" s="425" t="s">
        <v>6788</v>
      </c>
      <c r="C782">
        <v>575.03</v>
      </c>
      <c r="D782" s="422">
        <v>7549225.1299999999</v>
      </c>
      <c r="E782" s="422">
        <v>7124808.5</v>
      </c>
      <c r="F782" s="423">
        <v>0.94378010687303504</v>
      </c>
      <c r="G782">
        <v>3</v>
      </c>
      <c r="H782" s="422">
        <v>9883.61</v>
      </c>
      <c r="I782" s="422">
        <v>1272370.76</v>
      </c>
      <c r="J782" s="422">
        <v>1282254.3700000001</v>
      </c>
      <c r="K782" s="424">
        <v>0.90012000000000003</v>
      </c>
      <c r="L782" s="422">
        <v>1746485.04</v>
      </c>
      <c r="M782" s="422">
        <v>433090.99</v>
      </c>
      <c r="N782" s="422">
        <v>198812.54</v>
      </c>
      <c r="O782" s="422">
        <v>79191.25</v>
      </c>
      <c r="P782" s="422">
        <v>56389.62</v>
      </c>
      <c r="Q782" s="422">
        <v>139124.94</v>
      </c>
      <c r="R782" s="422">
        <v>43437.31</v>
      </c>
      <c r="S782" s="422">
        <v>77140.17</v>
      </c>
      <c r="T782" s="422">
        <v>87078.91</v>
      </c>
      <c r="U782" s="422">
        <v>54810.12</v>
      </c>
      <c r="V782" s="422">
        <v>127662.53</v>
      </c>
      <c r="W782" s="422">
        <v>110532.03</v>
      </c>
      <c r="X782" s="422">
        <v>92564.38</v>
      </c>
      <c r="Y782" s="422">
        <v>3246319.83</v>
      </c>
      <c r="Z782" s="422">
        <v>51430.5</v>
      </c>
      <c r="AA782" s="422">
        <v>71878.75</v>
      </c>
      <c r="AB782" s="422">
        <v>196085.23</v>
      </c>
      <c r="AC782" s="422">
        <v>19551.02</v>
      </c>
      <c r="AD782" s="422">
        <v>164171.04999999999</v>
      </c>
      <c r="AE782" s="422">
        <v>272858.31</v>
      </c>
      <c r="AF782" s="422">
        <v>910272.49</v>
      </c>
      <c r="AG782" s="422">
        <v>616432.16</v>
      </c>
      <c r="AH782" s="422">
        <v>1451769.25074</v>
      </c>
      <c r="AI782" s="422">
        <v>3754448.7607399998</v>
      </c>
      <c r="AJ782" s="422">
        <v>617501.71</v>
      </c>
      <c r="AK782" s="422">
        <v>3136947.0507399999</v>
      </c>
      <c r="AL782" s="422">
        <v>3692772.6807400002</v>
      </c>
      <c r="AM782" s="422">
        <v>38224.54</v>
      </c>
      <c r="AN782" s="422">
        <v>38224.54</v>
      </c>
      <c r="AO782" s="422">
        <v>40309.51</v>
      </c>
      <c r="AP782" s="422">
        <v>40309.51</v>
      </c>
      <c r="AQ782" s="422">
        <v>1389.98</v>
      </c>
      <c r="AR782" s="422">
        <v>1389.98</v>
      </c>
      <c r="AS782" s="422">
        <v>1389.98</v>
      </c>
      <c r="AT782" s="422">
        <v>1389.98</v>
      </c>
      <c r="AU782" s="422">
        <v>2084.9699999999998</v>
      </c>
      <c r="AV782" s="422">
        <v>282861.59999999998</v>
      </c>
      <c r="AW782" s="422">
        <v>118030.26</v>
      </c>
      <c r="AX782" s="422">
        <v>44527.66</v>
      </c>
      <c r="AY782" s="422">
        <v>610132.51</v>
      </c>
      <c r="AZ782" s="422">
        <v>7549225.1299999999</v>
      </c>
      <c r="BA782" s="422">
        <v>47809.75</v>
      </c>
      <c r="BB782" s="422">
        <v>40.69</v>
      </c>
      <c r="BC782" s="422">
        <v>159693.35999999999</v>
      </c>
    </row>
    <row r="783" spans="1:55">
      <c r="A783" s="425" t="s">
        <v>2479</v>
      </c>
      <c r="B783" s="425" t="s">
        <v>6789</v>
      </c>
      <c r="C783">
        <v>864.49</v>
      </c>
      <c r="D783" s="422">
        <v>13352065.49</v>
      </c>
      <c r="E783" s="422">
        <v>10458540.16</v>
      </c>
      <c r="F783" s="423">
        <v>0.78329005859302403</v>
      </c>
      <c r="G783">
        <v>2</v>
      </c>
      <c r="H783" s="422">
        <v>84465.279999999999</v>
      </c>
      <c r="I783" s="422">
        <v>2971300.82</v>
      </c>
      <c r="J783" s="422">
        <v>3055766.1</v>
      </c>
      <c r="K783" s="424">
        <v>0.90012000000000003</v>
      </c>
      <c r="L783" s="422">
        <v>2899701.95</v>
      </c>
      <c r="M783" s="422">
        <v>966470.65</v>
      </c>
      <c r="N783" s="422">
        <v>329563.59000000003</v>
      </c>
      <c r="O783" s="422">
        <v>109854.53</v>
      </c>
      <c r="P783" s="422">
        <v>96488.21</v>
      </c>
      <c r="Q783" s="422">
        <v>279002.81</v>
      </c>
      <c r="R783" s="422">
        <v>66603.88</v>
      </c>
      <c r="S783" s="422">
        <v>125280.28</v>
      </c>
      <c r="T783" s="422">
        <v>109037.94</v>
      </c>
      <c r="U783" s="422">
        <v>83520.19</v>
      </c>
      <c r="V783" s="422">
        <v>159855.69</v>
      </c>
      <c r="W783" s="422">
        <v>138405.32999999999</v>
      </c>
      <c r="X783" s="422">
        <v>150330.12</v>
      </c>
      <c r="Y783" s="422">
        <v>5514115.1699999999</v>
      </c>
      <c r="Z783" s="422">
        <v>77804.100000000006</v>
      </c>
      <c r="AA783" s="422">
        <v>108061.25</v>
      </c>
      <c r="AB783" s="422">
        <v>294791.09000000003</v>
      </c>
      <c r="AC783" s="422">
        <v>29392.66</v>
      </c>
      <c r="AD783" s="422">
        <v>246811.89</v>
      </c>
      <c r="AE783" s="422">
        <v>860167.55</v>
      </c>
      <c r="AF783" s="422">
        <v>1368487.67</v>
      </c>
      <c r="AG783" s="422">
        <v>926733.28</v>
      </c>
      <c r="AH783" s="422">
        <v>2567660.4904200002</v>
      </c>
      <c r="AI783" s="422">
        <v>6479909.9804199999</v>
      </c>
      <c r="AJ783" s="422">
        <v>928341.23</v>
      </c>
      <c r="AK783" s="422">
        <v>5551568.7504200004</v>
      </c>
      <c r="AL783" s="422">
        <v>6387187.2504200004</v>
      </c>
      <c r="AM783" s="422">
        <v>191122.7</v>
      </c>
      <c r="AN783" s="422">
        <v>191122.7</v>
      </c>
      <c r="AO783" s="422">
        <v>198767.61</v>
      </c>
      <c r="AP783" s="422">
        <v>198767.61</v>
      </c>
      <c r="AQ783" s="422">
        <v>0</v>
      </c>
      <c r="AR783" s="422">
        <v>0</v>
      </c>
      <c r="AS783" s="422">
        <v>0</v>
      </c>
      <c r="AT783" s="422">
        <v>0</v>
      </c>
      <c r="AU783" s="422">
        <v>0</v>
      </c>
      <c r="AV783" s="422">
        <v>426029.88</v>
      </c>
      <c r="AW783" s="422">
        <v>177770.4</v>
      </c>
      <c r="AX783" s="422">
        <v>67182.09</v>
      </c>
      <c r="AY783" s="422">
        <v>1450762.99</v>
      </c>
      <c r="AZ783" s="422">
        <v>13352065.49</v>
      </c>
      <c r="BA783" s="422">
        <v>513340.28</v>
      </c>
      <c r="BB783" s="422">
        <v>0</v>
      </c>
      <c r="BC783" s="422">
        <v>272879.14</v>
      </c>
    </row>
    <row r="784" spans="1:55">
      <c r="A784" s="425" t="s">
        <v>2481</v>
      </c>
      <c r="B784" s="425" t="s">
        <v>6790</v>
      </c>
      <c r="C784">
        <v>177.38</v>
      </c>
      <c r="D784" s="422">
        <v>2281196.8199999998</v>
      </c>
      <c r="E784" s="422">
        <v>1781943.4</v>
      </c>
      <c r="F784" s="423">
        <v>0.78114408383227596</v>
      </c>
      <c r="G784">
        <v>2</v>
      </c>
      <c r="H784" s="422">
        <v>6394.13</v>
      </c>
      <c r="I784" s="422">
        <v>202034.6</v>
      </c>
      <c r="J784" s="422">
        <v>208428.73</v>
      </c>
      <c r="K784" s="424">
        <v>0.90012000000000003</v>
      </c>
      <c r="L784" s="422">
        <v>527646.59</v>
      </c>
      <c r="M784" s="422">
        <v>105529.31</v>
      </c>
      <c r="N784" s="422">
        <v>57968.66</v>
      </c>
      <c r="O784" s="422">
        <v>25031.919999999998</v>
      </c>
      <c r="P784" s="422">
        <v>17508.3</v>
      </c>
      <c r="Q784" s="422">
        <v>34084.14</v>
      </c>
      <c r="R784" s="422">
        <v>13320.77</v>
      </c>
      <c r="S784" s="422">
        <v>22330.05</v>
      </c>
      <c r="T784" s="422">
        <v>28773.9</v>
      </c>
      <c r="U784" s="422">
        <v>16820.03</v>
      </c>
      <c r="V784" s="422">
        <v>42184.14</v>
      </c>
      <c r="W784" s="422">
        <v>36523.620000000003</v>
      </c>
      <c r="X784" s="422">
        <v>26794.95</v>
      </c>
      <c r="Y784" s="422">
        <v>954516.38</v>
      </c>
      <c r="Z784" s="422">
        <v>15837.3</v>
      </c>
      <c r="AA784" s="422">
        <v>22172.5</v>
      </c>
      <c r="AB784" s="422">
        <v>60486.58</v>
      </c>
      <c r="AC784" s="422">
        <v>6030.92</v>
      </c>
      <c r="AD784" s="422">
        <v>101283.98</v>
      </c>
      <c r="AE784" s="422">
        <v>34249.25</v>
      </c>
      <c r="AF784" s="422">
        <v>280792.53999999998</v>
      </c>
      <c r="AG784" s="422">
        <v>190151.36</v>
      </c>
      <c r="AH784" s="422">
        <v>435747.77003999997</v>
      </c>
      <c r="AI784" s="422">
        <v>1146752.20004</v>
      </c>
      <c r="AJ784" s="422">
        <v>190481.28</v>
      </c>
      <c r="AK784" s="422">
        <v>956270.92004</v>
      </c>
      <c r="AL784" s="422">
        <v>1127726.92004</v>
      </c>
      <c r="AM784" s="422">
        <v>12509.84</v>
      </c>
      <c r="AN784" s="422">
        <v>12509.84</v>
      </c>
      <c r="AO784" s="422">
        <v>13204.84</v>
      </c>
      <c r="AP784" s="422">
        <v>13204.84</v>
      </c>
      <c r="AQ784" s="422">
        <v>2084.9699999999998</v>
      </c>
      <c r="AR784" s="422">
        <v>2084.9699999999998</v>
      </c>
      <c r="AS784" s="422">
        <v>2084.9699999999998</v>
      </c>
      <c r="AT784" s="422">
        <v>2084.9699999999998</v>
      </c>
      <c r="AU784" s="422">
        <v>2779.96</v>
      </c>
      <c r="AV784" s="422">
        <v>86873.95</v>
      </c>
      <c r="AW784" s="422">
        <v>36250.080000000002</v>
      </c>
      <c r="AX784" s="422">
        <v>13280.18</v>
      </c>
      <c r="AY784" s="422">
        <v>198953.41</v>
      </c>
      <c r="AZ784" s="422">
        <v>2281196.8199999998</v>
      </c>
      <c r="BA784" s="422">
        <v>14227.7</v>
      </c>
      <c r="BB784" s="422">
        <v>349.72</v>
      </c>
      <c r="BC784" s="422">
        <v>30875.61</v>
      </c>
    </row>
    <row r="785" spans="1:55">
      <c r="A785" s="425" t="s">
        <v>2308</v>
      </c>
      <c r="B785" s="425" t="s">
        <v>6791</v>
      </c>
      <c r="C785">
        <v>1932.45</v>
      </c>
      <c r="D785" s="422">
        <v>27021327.449999999</v>
      </c>
      <c r="E785" s="422">
        <v>18581550.68</v>
      </c>
      <c r="F785" s="423">
        <v>0.68766239239663995</v>
      </c>
      <c r="G785">
        <v>1</v>
      </c>
      <c r="H785" s="422">
        <v>783961.45</v>
      </c>
      <c r="I785" s="422">
        <v>6279225.0300000003</v>
      </c>
      <c r="J785" s="422">
        <v>7063186.4800000004</v>
      </c>
      <c r="K785" s="424">
        <v>0.90012000000000003</v>
      </c>
      <c r="L785" s="422">
        <v>6074974.5700000003</v>
      </c>
      <c r="M785" s="422">
        <v>1493630.25</v>
      </c>
      <c r="N785" s="422">
        <v>668450.55000000005</v>
      </c>
      <c r="O785" s="422">
        <v>269367.44</v>
      </c>
      <c r="P785" s="422">
        <v>202673.14</v>
      </c>
      <c r="Q785" s="422">
        <v>458250.98</v>
      </c>
      <c r="R785" s="422">
        <v>148266.03</v>
      </c>
      <c r="S785" s="422">
        <v>258680.59</v>
      </c>
      <c r="T785" s="422">
        <v>296825.51</v>
      </c>
      <c r="U785" s="422">
        <v>186470.42</v>
      </c>
      <c r="V785" s="422">
        <v>435162.72</v>
      </c>
      <c r="W785" s="422">
        <v>376770.06</v>
      </c>
      <c r="X785" s="422">
        <v>310403.86</v>
      </c>
      <c r="Y785" s="422">
        <v>11179926.119999999</v>
      </c>
      <c r="Z785" s="422">
        <v>171820.79999999999</v>
      </c>
      <c r="AA785" s="422">
        <v>241556.25</v>
      </c>
      <c r="AB785" s="422">
        <v>658965.44999999995</v>
      </c>
      <c r="AC785" s="422">
        <v>65703.3</v>
      </c>
      <c r="AD785" s="422">
        <v>1103428.95</v>
      </c>
      <c r="AE785" s="422">
        <v>884780.44</v>
      </c>
      <c r="AF785" s="422">
        <v>3059068.35</v>
      </c>
      <c r="AG785" s="422">
        <v>2071586.4</v>
      </c>
      <c r="AH785" s="422">
        <v>5158715.4111000001</v>
      </c>
      <c r="AI785" s="422">
        <v>13415625.3511</v>
      </c>
      <c r="AJ785" s="422">
        <v>2075180.75</v>
      </c>
      <c r="AK785" s="422">
        <v>11340444.6011</v>
      </c>
      <c r="AL785" s="422">
        <v>13208356.291099999</v>
      </c>
      <c r="AM785" s="422">
        <v>270351.75</v>
      </c>
      <c r="AN785" s="422">
        <v>270351.75</v>
      </c>
      <c r="AO785" s="422">
        <v>281471.61</v>
      </c>
      <c r="AP785" s="422">
        <v>281471.61</v>
      </c>
      <c r="AQ785" s="422">
        <v>5559.93</v>
      </c>
      <c r="AR785" s="422">
        <v>5559.93</v>
      </c>
      <c r="AS785" s="422">
        <v>5559.93</v>
      </c>
      <c r="AT785" s="422">
        <v>5559.93</v>
      </c>
      <c r="AU785" s="422">
        <v>6949.91</v>
      </c>
      <c r="AV785" s="422">
        <v>952138.56</v>
      </c>
      <c r="AW785" s="422">
        <v>397300.9</v>
      </c>
      <c r="AX785" s="422">
        <v>150769.10999999999</v>
      </c>
      <c r="AY785" s="422">
        <v>2633044.92</v>
      </c>
      <c r="AZ785" s="422">
        <v>27021327.449999999</v>
      </c>
      <c r="BA785" s="422">
        <v>662489.63</v>
      </c>
      <c r="BB785" s="422">
        <v>3321.61</v>
      </c>
      <c r="BC785" s="422">
        <v>803712.74</v>
      </c>
    </row>
    <row r="786" spans="1:55">
      <c r="A786" s="425" t="s">
        <v>2020</v>
      </c>
      <c r="B786" s="425" t="s">
        <v>6792</v>
      </c>
      <c r="C786">
        <v>607.78</v>
      </c>
      <c r="D786" s="422">
        <v>8307768.8099999996</v>
      </c>
      <c r="E786" s="422">
        <v>6146433.5700000003</v>
      </c>
      <c r="F786" s="423">
        <v>0.73984167236353304</v>
      </c>
      <c r="G786">
        <v>1</v>
      </c>
      <c r="H786" s="422">
        <v>93653.61</v>
      </c>
      <c r="I786" s="422">
        <v>2048735.24</v>
      </c>
      <c r="J786" s="422">
        <v>2142388.85</v>
      </c>
      <c r="K786" s="424">
        <v>0.90012000000000003</v>
      </c>
      <c r="L786" s="422">
        <v>1872584.48</v>
      </c>
      <c r="M786" s="422">
        <v>461158.24</v>
      </c>
      <c r="N786" s="422">
        <v>209456.44</v>
      </c>
      <c r="O786" s="422">
        <v>83802.39</v>
      </c>
      <c r="P786" s="422">
        <v>61515.17</v>
      </c>
      <c r="Q786" s="422">
        <v>145498.4</v>
      </c>
      <c r="R786" s="422">
        <v>46333.13</v>
      </c>
      <c r="S786" s="422">
        <v>81200.179999999993</v>
      </c>
      <c r="T786" s="422">
        <v>92379.36</v>
      </c>
      <c r="U786" s="422">
        <v>58290.13</v>
      </c>
      <c r="V786" s="422">
        <v>135433.29</v>
      </c>
      <c r="W786" s="422">
        <v>117260.07</v>
      </c>
      <c r="X786" s="422">
        <v>97436.18</v>
      </c>
      <c r="Y786" s="422">
        <v>3462347.46</v>
      </c>
      <c r="Z786" s="422">
        <v>54325.8</v>
      </c>
      <c r="AA786" s="422">
        <v>75972.5</v>
      </c>
      <c r="AB786" s="422">
        <v>207252.98</v>
      </c>
      <c r="AC786" s="422">
        <v>20664.52</v>
      </c>
      <c r="AD786" s="422">
        <v>347042.38</v>
      </c>
      <c r="AE786" s="422">
        <v>281801.46000000002</v>
      </c>
      <c r="AF786" s="422">
        <v>962115.74</v>
      </c>
      <c r="AG786" s="422">
        <v>651540.16</v>
      </c>
      <c r="AH786" s="422">
        <v>1574394.7442399999</v>
      </c>
      <c r="AI786" s="422">
        <v>4175110.2842399999</v>
      </c>
      <c r="AJ786" s="422">
        <v>652670.63</v>
      </c>
      <c r="AK786" s="422">
        <v>3522439.6542400001</v>
      </c>
      <c r="AL786" s="422">
        <v>4109921.5342399999</v>
      </c>
      <c r="AM786" s="422">
        <v>64634.22</v>
      </c>
      <c r="AN786" s="422">
        <v>64634.22</v>
      </c>
      <c r="AO786" s="422">
        <v>67414.19</v>
      </c>
      <c r="AP786" s="422">
        <v>67414.19</v>
      </c>
      <c r="AQ786" s="422">
        <v>0</v>
      </c>
      <c r="AR786" s="422">
        <v>0</v>
      </c>
      <c r="AS786" s="422">
        <v>0</v>
      </c>
      <c r="AT786" s="422">
        <v>0</v>
      </c>
      <c r="AU786" s="422">
        <v>0</v>
      </c>
      <c r="AV786" s="422">
        <v>299541.40000000002</v>
      </c>
      <c r="AW786" s="422">
        <v>124990.28</v>
      </c>
      <c r="AX786" s="422">
        <v>46871.22</v>
      </c>
      <c r="AY786" s="422">
        <v>735499.72</v>
      </c>
      <c r="AZ786" s="422">
        <v>8307768.8099999996</v>
      </c>
      <c r="BA786" s="422">
        <v>94838.52</v>
      </c>
      <c r="BB786" s="422">
        <v>64.11</v>
      </c>
      <c r="BC786" s="422">
        <v>205196.37</v>
      </c>
    </row>
    <row r="787" spans="1:55">
      <c r="A787" s="425" t="s">
        <v>1950</v>
      </c>
      <c r="B787" s="425" t="s">
        <v>6793</v>
      </c>
      <c r="C787">
        <v>4771.75</v>
      </c>
      <c r="D787" s="422">
        <v>64784860.780000001</v>
      </c>
      <c r="E787" s="422">
        <v>44758989.979999997</v>
      </c>
      <c r="F787" s="423">
        <v>0.69088656579806595</v>
      </c>
      <c r="G787">
        <v>1</v>
      </c>
      <c r="H787" s="422">
        <v>1643757.93</v>
      </c>
      <c r="I787" s="422">
        <v>6211828.4400000004</v>
      </c>
      <c r="J787" s="422">
        <v>7855586.3700000001</v>
      </c>
      <c r="K787" s="424">
        <v>0.90012000000000003</v>
      </c>
      <c r="L787" s="422">
        <v>14475292.18</v>
      </c>
      <c r="M787" s="422">
        <v>3485785.7</v>
      </c>
      <c r="N787" s="422">
        <v>1644712.27</v>
      </c>
      <c r="O787" s="422">
        <v>670033.93000000005</v>
      </c>
      <c r="P787" s="422">
        <v>481345.19</v>
      </c>
      <c r="Q787" s="422">
        <v>1109385.51</v>
      </c>
      <c r="R787" s="422">
        <v>367190.11</v>
      </c>
      <c r="S787" s="422">
        <v>637421.44999999995</v>
      </c>
      <c r="T787" s="422">
        <v>742063.78</v>
      </c>
      <c r="U787" s="422">
        <v>461101.05</v>
      </c>
      <c r="V787" s="422">
        <v>1087906.81</v>
      </c>
      <c r="W787" s="422">
        <v>941925.17</v>
      </c>
      <c r="X787" s="422">
        <v>764874.08</v>
      </c>
      <c r="Y787" s="422">
        <v>26869037.23</v>
      </c>
      <c r="Z787" s="422">
        <v>426870</v>
      </c>
      <c r="AA787" s="422">
        <v>596468.75</v>
      </c>
      <c r="AB787" s="422">
        <v>1627166.75</v>
      </c>
      <c r="AC787" s="422">
        <v>162239.5</v>
      </c>
      <c r="AD787" s="422">
        <v>2724669.25</v>
      </c>
      <c r="AE787" s="422">
        <v>2046091</v>
      </c>
      <c r="AF787" s="422">
        <v>7553680.25</v>
      </c>
      <c r="AG787" s="422">
        <v>5115316</v>
      </c>
      <c r="AH787" s="422">
        <v>12292572.1305</v>
      </c>
      <c r="AI787" s="422">
        <v>32545073.6305</v>
      </c>
      <c r="AJ787" s="422">
        <v>5124191.45</v>
      </c>
      <c r="AK787" s="422">
        <v>27420882.180500001</v>
      </c>
      <c r="AL787" s="422">
        <v>32033269.3805</v>
      </c>
      <c r="AM787" s="422">
        <v>286336.56</v>
      </c>
      <c r="AN787" s="422">
        <v>286336.56</v>
      </c>
      <c r="AO787" s="422">
        <v>298151.40999999997</v>
      </c>
      <c r="AP787" s="422">
        <v>298151.40999999997</v>
      </c>
      <c r="AQ787" s="422">
        <v>189037.72</v>
      </c>
      <c r="AR787" s="422">
        <v>189037.72</v>
      </c>
      <c r="AS787" s="422">
        <v>196682.63</v>
      </c>
      <c r="AT787" s="422">
        <v>196682.63</v>
      </c>
      <c r="AU787" s="422">
        <v>236297.16</v>
      </c>
      <c r="AV787" s="422">
        <v>2351851.75</v>
      </c>
      <c r="AW787" s="422">
        <v>981362.23</v>
      </c>
      <c r="AX787" s="422">
        <v>372626.26</v>
      </c>
      <c r="AY787" s="422">
        <v>5882554.04</v>
      </c>
      <c r="AZ787" s="422">
        <v>64784860.780000001</v>
      </c>
      <c r="BA787" s="422">
        <v>358585.01</v>
      </c>
      <c r="BB787" s="422">
        <v>176420.57</v>
      </c>
      <c r="BC787" s="422">
        <v>1418671.26</v>
      </c>
    </row>
    <row r="788" spans="1:55">
      <c r="A788" s="425" t="s">
        <v>2891</v>
      </c>
      <c r="B788" s="425" t="s">
        <v>6794</v>
      </c>
      <c r="C788">
        <v>679.62</v>
      </c>
      <c r="D788" s="422">
        <v>10198406.710000001</v>
      </c>
      <c r="E788" s="422">
        <v>7268365.5199999996</v>
      </c>
      <c r="F788" s="423">
        <v>0.71269618153912595</v>
      </c>
      <c r="G788">
        <v>1</v>
      </c>
      <c r="H788" s="422">
        <v>207702.62</v>
      </c>
      <c r="I788" s="422">
        <v>1514349.94</v>
      </c>
      <c r="J788" s="422">
        <v>1722052.56</v>
      </c>
      <c r="K788" s="424">
        <v>0.90012000000000003</v>
      </c>
      <c r="L788" s="422">
        <v>2274318.69</v>
      </c>
      <c r="M788" s="422">
        <v>549131.96</v>
      </c>
      <c r="N788" s="422">
        <v>233379.18</v>
      </c>
      <c r="O788" s="422">
        <v>95105.03</v>
      </c>
      <c r="P788" s="422">
        <v>79696.36</v>
      </c>
      <c r="Q788" s="422">
        <v>158132.21</v>
      </c>
      <c r="R788" s="422">
        <v>51545.61</v>
      </c>
      <c r="S788" s="422">
        <v>90770.2</v>
      </c>
      <c r="T788" s="422">
        <v>105251.9</v>
      </c>
      <c r="U788" s="422">
        <v>65250.14</v>
      </c>
      <c r="V788" s="422">
        <v>154305.15</v>
      </c>
      <c r="W788" s="422">
        <v>133599.59</v>
      </c>
      <c r="X788" s="422">
        <v>108919.74</v>
      </c>
      <c r="Y788" s="422">
        <v>4099405.76</v>
      </c>
      <c r="Z788" s="422">
        <v>60453.9</v>
      </c>
      <c r="AA788" s="422">
        <v>84952.5</v>
      </c>
      <c r="AB788" s="422">
        <v>231750.42</v>
      </c>
      <c r="AC788" s="422">
        <v>23107.08</v>
      </c>
      <c r="AD788" s="422">
        <v>388063.02</v>
      </c>
      <c r="AE788" s="422">
        <v>294729.45</v>
      </c>
      <c r="AF788" s="422">
        <v>1075838.46</v>
      </c>
      <c r="AG788" s="422">
        <v>728552.64</v>
      </c>
      <c r="AH788" s="422">
        <v>1990070.8959600001</v>
      </c>
      <c r="AI788" s="422">
        <v>4877518.3659600001</v>
      </c>
      <c r="AJ788" s="422">
        <v>729816.73</v>
      </c>
      <c r="AK788" s="422">
        <v>4147701.6359600001</v>
      </c>
      <c r="AL788" s="422">
        <v>4804624.2659600005</v>
      </c>
      <c r="AM788" s="422">
        <v>186257.76</v>
      </c>
      <c r="AN788" s="422">
        <v>186257.76</v>
      </c>
      <c r="AO788" s="422">
        <v>193902.67</v>
      </c>
      <c r="AP788" s="422">
        <v>193902.67</v>
      </c>
      <c r="AQ788" s="422">
        <v>1389.98</v>
      </c>
      <c r="AR788" s="422">
        <v>1389.98</v>
      </c>
      <c r="AS788" s="422">
        <v>1389.98</v>
      </c>
      <c r="AT788" s="422">
        <v>1389.98</v>
      </c>
      <c r="AU788" s="422">
        <v>1389.98</v>
      </c>
      <c r="AV788" s="422">
        <v>334985.96999999997</v>
      </c>
      <c r="AW788" s="422">
        <v>139780.31</v>
      </c>
      <c r="AX788" s="422">
        <v>52339.53</v>
      </c>
      <c r="AY788" s="422">
        <v>1294376.57</v>
      </c>
      <c r="AZ788" s="422">
        <v>10198406.710000001</v>
      </c>
      <c r="BA788" s="422">
        <v>520238.43</v>
      </c>
      <c r="BB788" s="422">
        <v>276.19</v>
      </c>
      <c r="BC788" s="422">
        <v>163137.70000000001</v>
      </c>
    </row>
    <row r="789" spans="1:55">
      <c r="A789" s="425" t="s">
        <v>2957</v>
      </c>
      <c r="B789" s="425" t="s">
        <v>6795</v>
      </c>
      <c r="C789">
        <v>603.53</v>
      </c>
      <c r="D789" s="422">
        <v>8258103.6500000004</v>
      </c>
      <c r="E789" s="422">
        <v>7336654.9500000002</v>
      </c>
      <c r="F789" s="423">
        <v>0.88841885025262401</v>
      </c>
      <c r="G789">
        <v>2</v>
      </c>
      <c r="H789" s="422">
        <v>15324.77</v>
      </c>
      <c r="I789" s="422">
        <v>1950949.46</v>
      </c>
      <c r="J789" s="422">
        <v>1966274.23</v>
      </c>
      <c r="K789" s="424">
        <v>0.90012000000000003</v>
      </c>
      <c r="L789" s="422">
        <v>1849417.03</v>
      </c>
      <c r="M789" s="422">
        <v>450626.63</v>
      </c>
      <c r="N789" s="422">
        <v>207409.97</v>
      </c>
      <c r="O789" s="422">
        <v>83594.100000000006</v>
      </c>
      <c r="P789" s="422">
        <v>61408.639999999999</v>
      </c>
      <c r="Q789" s="422">
        <v>142037.35999999999</v>
      </c>
      <c r="R789" s="422">
        <v>46333.13</v>
      </c>
      <c r="S789" s="422">
        <v>80330.179999999993</v>
      </c>
      <c r="T789" s="422">
        <v>92379.36</v>
      </c>
      <c r="U789" s="422">
        <v>58000.13</v>
      </c>
      <c r="V789" s="422">
        <v>135433.29</v>
      </c>
      <c r="W789" s="422">
        <v>117260.07</v>
      </c>
      <c r="X789" s="422">
        <v>96392.23</v>
      </c>
      <c r="Y789" s="422">
        <v>3420622.12</v>
      </c>
      <c r="Z789" s="422">
        <v>53695.8</v>
      </c>
      <c r="AA789" s="422">
        <v>75441.25</v>
      </c>
      <c r="AB789" s="422">
        <v>205803.73</v>
      </c>
      <c r="AC789" s="422">
        <v>20520.02</v>
      </c>
      <c r="AD789" s="422">
        <v>344615.63</v>
      </c>
      <c r="AE789" s="422">
        <v>268279.92</v>
      </c>
      <c r="AF789" s="422">
        <v>955387.99</v>
      </c>
      <c r="AG789" s="422">
        <v>646984.16</v>
      </c>
      <c r="AH789" s="422">
        <v>1568361.4727400001</v>
      </c>
      <c r="AI789" s="422">
        <v>4139089.9727400001</v>
      </c>
      <c r="AJ789" s="422">
        <v>648106.72</v>
      </c>
      <c r="AK789" s="422">
        <v>3490983.2527399999</v>
      </c>
      <c r="AL789" s="422">
        <v>4074357.0727400002</v>
      </c>
      <c r="AM789" s="422">
        <v>61854.25</v>
      </c>
      <c r="AN789" s="422">
        <v>61854.25</v>
      </c>
      <c r="AO789" s="422">
        <v>64634.22</v>
      </c>
      <c r="AP789" s="422">
        <v>64634.22</v>
      </c>
      <c r="AQ789" s="422">
        <v>7644.9</v>
      </c>
      <c r="AR789" s="422">
        <v>7644.9</v>
      </c>
      <c r="AS789" s="422">
        <v>8339.89</v>
      </c>
      <c r="AT789" s="422">
        <v>8339.89</v>
      </c>
      <c r="AU789" s="422">
        <v>9729.8799999999992</v>
      </c>
      <c r="AV789" s="422">
        <v>297456.42</v>
      </c>
      <c r="AW789" s="422">
        <v>124120.28</v>
      </c>
      <c r="AX789" s="422">
        <v>46871.22</v>
      </c>
      <c r="AY789" s="422">
        <v>763124.32</v>
      </c>
      <c r="AZ789" s="422">
        <v>8258103.6500000004</v>
      </c>
      <c r="BA789" s="422">
        <v>104549.69</v>
      </c>
      <c r="BB789" s="422">
        <v>3924.45</v>
      </c>
      <c r="BC789" s="422">
        <v>149189.18</v>
      </c>
    </row>
    <row r="790" spans="1:55">
      <c r="A790" s="425" t="s">
        <v>2310</v>
      </c>
      <c r="B790" s="425" t="s">
        <v>6796</v>
      </c>
      <c r="C790">
        <v>814.34</v>
      </c>
      <c r="D790" s="422">
        <v>10814614.9</v>
      </c>
      <c r="E790" s="422">
        <v>8518755.6500000004</v>
      </c>
      <c r="F790" s="423">
        <v>0.78770772041083004</v>
      </c>
      <c r="G790">
        <v>2</v>
      </c>
      <c r="H790" s="422">
        <v>47200.98</v>
      </c>
      <c r="I790" s="422">
        <v>1296508.3600000001</v>
      </c>
      <c r="J790" s="422">
        <v>1343709.34</v>
      </c>
      <c r="K790" s="424">
        <v>0.90012000000000003</v>
      </c>
      <c r="L790" s="422">
        <v>2502534.67</v>
      </c>
      <c r="M790" s="422">
        <v>607283.24</v>
      </c>
      <c r="N790" s="422">
        <v>280464.32</v>
      </c>
      <c r="O790" s="422">
        <v>112961.14</v>
      </c>
      <c r="P790" s="422">
        <v>81938.13</v>
      </c>
      <c r="Q790" s="422">
        <v>190774.34</v>
      </c>
      <c r="R790" s="422">
        <v>61970.57</v>
      </c>
      <c r="S790" s="422">
        <v>108460.24</v>
      </c>
      <c r="T790" s="422">
        <v>124939.31</v>
      </c>
      <c r="U790" s="422">
        <v>78010.17</v>
      </c>
      <c r="V790" s="422">
        <v>183167.98</v>
      </c>
      <c r="W790" s="422">
        <v>158589.44</v>
      </c>
      <c r="X790" s="422">
        <v>130146.91</v>
      </c>
      <c r="Y790" s="422">
        <v>4621240.46</v>
      </c>
      <c r="Z790" s="422">
        <v>72345.600000000006</v>
      </c>
      <c r="AA790" s="422">
        <v>101792.5</v>
      </c>
      <c r="AB790" s="422">
        <v>277689.94</v>
      </c>
      <c r="AC790" s="422">
        <v>27687.56</v>
      </c>
      <c r="AD790" s="422">
        <v>232494.07</v>
      </c>
      <c r="AE790" s="422">
        <v>357455.92</v>
      </c>
      <c r="AF790" s="422">
        <v>1289100.22</v>
      </c>
      <c r="AG790" s="422">
        <v>872972.48</v>
      </c>
      <c r="AH790" s="422">
        <v>2093697.03972</v>
      </c>
      <c r="AI790" s="422">
        <v>5325235.3297199998</v>
      </c>
      <c r="AJ790" s="422">
        <v>874487.15</v>
      </c>
      <c r="AK790" s="422">
        <v>4450748.1797200004</v>
      </c>
      <c r="AL790" s="422">
        <v>5237891.5497199995</v>
      </c>
      <c r="AM790" s="422">
        <v>79229.039999999994</v>
      </c>
      <c r="AN790" s="422">
        <v>79229.039999999994</v>
      </c>
      <c r="AO790" s="422">
        <v>82704</v>
      </c>
      <c r="AP790" s="422">
        <v>82704</v>
      </c>
      <c r="AQ790" s="422">
        <v>0</v>
      </c>
      <c r="AR790" s="422">
        <v>0</v>
      </c>
      <c r="AS790" s="422">
        <v>0</v>
      </c>
      <c r="AT790" s="422">
        <v>0</v>
      </c>
      <c r="AU790" s="422">
        <v>0</v>
      </c>
      <c r="AV790" s="422">
        <v>401010.18</v>
      </c>
      <c r="AW790" s="422">
        <v>167330.38</v>
      </c>
      <c r="AX790" s="422">
        <v>63276.15</v>
      </c>
      <c r="AY790" s="422">
        <v>955482.79</v>
      </c>
      <c r="AZ790" s="422">
        <v>10814614.9</v>
      </c>
      <c r="BA790" s="422">
        <v>115909.33</v>
      </c>
      <c r="BB790" s="422">
        <v>0</v>
      </c>
      <c r="BC790" s="422">
        <v>191621.26</v>
      </c>
    </row>
    <row r="791" spans="1:55">
      <c r="A791" s="425" t="s">
        <v>2286</v>
      </c>
      <c r="B791" s="425" t="s">
        <v>6797</v>
      </c>
      <c r="C791">
        <v>77.540000000000006</v>
      </c>
      <c r="D791" s="422">
        <v>980559.13</v>
      </c>
      <c r="E791" s="422">
        <v>2087855.27</v>
      </c>
      <c r="F791" s="423">
        <v>2.1292497373411798</v>
      </c>
      <c r="G791">
        <v>4</v>
      </c>
      <c r="H791" s="422">
        <v>65.7</v>
      </c>
      <c r="I791" s="422">
        <v>45977.3</v>
      </c>
      <c r="J791" s="422">
        <v>46043</v>
      </c>
      <c r="K791" s="424">
        <v>0.90012000000000003</v>
      </c>
      <c r="L791" s="422">
        <v>233192.12</v>
      </c>
      <c r="M791" s="422">
        <v>46638.42</v>
      </c>
      <c r="N791" s="422">
        <v>24373.18</v>
      </c>
      <c r="O791" s="422">
        <v>10539.75</v>
      </c>
      <c r="P791" s="422">
        <v>7753</v>
      </c>
      <c r="Q791" s="422">
        <v>14607.48</v>
      </c>
      <c r="R791" s="422">
        <v>5212.47</v>
      </c>
      <c r="S791" s="422">
        <v>9570.02</v>
      </c>
      <c r="T791" s="422">
        <v>12115.32</v>
      </c>
      <c r="U791" s="422">
        <v>7250.01</v>
      </c>
      <c r="V791" s="422">
        <v>17761.740000000002</v>
      </c>
      <c r="W791" s="422">
        <v>15378.37</v>
      </c>
      <c r="X791" s="422">
        <v>11483.55</v>
      </c>
      <c r="Y791" s="422">
        <v>415875.43</v>
      </c>
      <c r="Z791" s="422">
        <v>6851.7</v>
      </c>
      <c r="AA791" s="422">
        <v>9692.5</v>
      </c>
      <c r="AB791" s="422">
        <v>26441.14</v>
      </c>
      <c r="AC791" s="422">
        <v>2636.36</v>
      </c>
      <c r="AD791" s="422">
        <v>22137.67</v>
      </c>
      <c r="AE791" s="422">
        <v>14756.93</v>
      </c>
      <c r="AF791" s="422">
        <v>122745.82</v>
      </c>
      <c r="AG791" s="422">
        <v>83122.880000000005</v>
      </c>
      <c r="AH791" s="422">
        <v>191902.86731999999</v>
      </c>
      <c r="AI791" s="422">
        <v>480287.86732000002</v>
      </c>
      <c r="AJ791" s="422">
        <v>83267.100000000006</v>
      </c>
      <c r="AK791" s="422">
        <v>397020.76731999998</v>
      </c>
      <c r="AL791" s="422">
        <v>471971.14731999999</v>
      </c>
      <c r="AM791" s="422">
        <v>6254.92</v>
      </c>
      <c r="AN791" s="422">
        <v>6254.92</v>
      </c>
      <c r="AO791" s="422">
        <v>6949.91</v>
      </c>
      <c r="AP791" s="422">
        <v>6949.91</v>
      </c>
      <c r="AQ791" s="422">
        <v>1389.98</v>
      </c>
      <c r="AR791" s="422">
        <v>1389.98</v>
      </c>
      <c r="AS791" s="422">
        <v>1389.98</v>
      </c>
      <c r="AT791" s="422">
        <v>1389.98</v>
      </c>
      <c r="AU791" s="422">
        <v>2084.9699999999998</v>
      </c>
      <c r="AV791" s="422">
        <v>37529.54</v>
      </c>
      <c r="AW791" s="422">
        <v>15660.03</v>
      </c>
      <c r="AX791" s="422">
        <v>5468.31</v>
      </c>
      <c r="AY791" s="422">
        <v>92712.43</v>
      </c>
      <c r="AZ791" s="422">
        <v>980559.13</v>
      </c>
      <c r="BA791" s="422">
        <v>5885.78</v>
      </c>
      <c r="BB791" s="422">
        <v>1.02</v>
      </c>
      <c r="BC791" s="422">
        <v>20134.400000000001</v>
      </c>
    </row>
    <row r="792" spans="1:55">
      <c r="A792" s="425"/>
      <c r="B792" s="425" t="s">
        <v>6798</v>
      </c>
      <c r="C792">
        <v>10</v>
      </c>
      <c r="D792" s="422">
        <v>135196.44</v>
      </c>
      <c r="E792" s="422">
        <v>114290.98</v>
      </c>
      <c r="F792" s="423">
        <v>0.845369744942988</v>
      </c>
      <c r="G792">
        <v>2</v>
      </c>
      <c r="H792" s="422">
        <v>476.33</v>
      </c>
      <c r="I792" s="422">
        <v>100771.34</v>
      </c>
      <c r="J792" s="422">
        <v>101247.67</v>
      </c>
      <c r="K792" s="424">
        <v>0.90603999999999996</v>
      </c>
      <c r="L792" s="422">
        <v>29174.95</v>
      </c>
      <c r="M792" s="422">
        <v>5834.98</v>
      </c>
      <c r="N792" s="422">
        <v>3315.33</v>
      </c>
      <c r="O792" s="422">
        <v>1326.13</v>
      </c>
      <c r="P792" s="422">
        <v>1025.58</v>
      </c>
      <c r="Q792" s="422">
        <v>2800.67</v>
      </c>
      <c r="R792" s="422">
        <v>582.97</v>
      </c>
      <c r="S792" s="422">
        <v>1167.6300000000001</v>
      </c>
      <c r="T792" s="422">
        <v>1524.37</v>
      </c>
      <c r="U792" s="422">
        <v>875.72</v>
      </c>
      <c r="V792" s="422">
        <v>2234.8200000000002</v>
      </c>
      <c r="W792" s="422">
        <v>1934.93</v>
      </c>
      <c r="X792" s="422">
        <v>1401.1</v>
      </c>
      <c r="Y792" s="422">
        <v>53199.18</v>
      </c>
      <c r="Z792" s="422">
        <v>900</v>
      </c>
      <c r="AA792" s="422">
        <v>1250</v>
      </c>
      <c r="AB792" s="422">
        <v>3410</v>
      </c>
      <c r="AC792" s="422">
        <v>340</v>
      </c>
      <c r="AD792" s="422">
        <v>5710</v>
      </c>
      <c r="AE792" s="422">
        <v>2890</v>
      </c>
      <c r="AF792" s="422">
        <v>15830</v>
      </c>
      <c r="AG792" s="422">
        <v>10720</v>
      </c>
      <c r="AH792" s="422">
        <v>25834.83</v>
      </c>
      <c r="AI792" s="422">
        <v>66884.83</v>
      </c>
      <c r="AJ792" s="422">
        <v>10738.6</v>
      </c>
      <c r="AK792" s="422">
        <v>56146.23</v>
      </c>
      <c r="AL792" s="422">
        <v>65875.83</v>
      </c>
      <c r="AM792" s="422">
        <v>2098.6799999999998</v>
      </c>
      <c r="AN792" s="422">
        <v>2098.6799999999998</v>
      </c>
      <c r="AO792" s="422">
        <v>2098.6799999999998</v>
      </c>
      <c r="AP792" s="422">
        <v>2098.6799999999998</v>
      </c>
      <c r="AQ792" s="422">
        <v>0</v>
      </c>
      <c r="AR792" s="422">
        <v>0</v>
      </c>
      <c r="AS792" s="422">
        <v>0</v>
      </c>
      <c r="AT792" s="422">
        <v>0</v>
      </c>
      <c r="AU792" s="422">
        <v>0</v>
      </c>
      <c r="AV792" s="422">
        <v>4896.93</v>
      </c>
      <c r="AW792" s="422">
        <v>2043.35</v>
      </c>
      <c r="AX792" s="422">
        <v>786.32</v>
      </c>
      <c r="AY792" s="422">
        <v>16121.32</v>
      </c>
      <c r="AZ792" s="422">
        <v>135196.44</v>
      </c>
      <c r="BA792" s="422">
        <v>509.24</v>
      </c>
      <c r="BB792" s="422">
        <v>5.65</v>
      </c>
      <c r="BC792" s="422">
        <v>271.27999999999997</v>
      </c>
    </row>
    <row r="793" spans="1:55">
      <c r="A793" s="425" t="s">
        <v>2224</v>
      </c>
      <c r="B793" s="425" t="s">
        <v>6799</v>
      </c>
      <c r="C793">
        <v>225.55</v>
      </c>
      <c r="D793" s="422">
        <v>2947209.73</v>
      </c>
      <c r="E793" s="422">
        <v>2216433.0499999998</v>
      </c>
      <c r="F793" s="423">
        <v>0.75204456182356605</v>
      </c>
      <c r="G793">
        <v>1</v>
      </c>
      <c r="H793" s="422">
        <v>20926.099999999999</v>
      </c>
      <c r="I793" s="422">
        <v>827695.29</v>
      </c>
      <c r="J793" s="422">
        <v>848621.39</v>
      </c>
      <c r="K793" s="424">
        <v>0.90603999999999996</v>
      </c>
      <c r="L793" s="422">
        <v>683622.33</v>
      </c>
      <c r="M793" s="422">
        <v>136724.46</v>
      </c>
      <c r="N793" s="422">
        <v>74263.53</v>
      </c>
      <c r="O793" s="422">
        <v>32490.29</v>
      </c>
      <c r="P793" s="422">
        <v>22797.95</v>
      </c>
      <c r="Q793" s="422">
        <v>43410.51</v>
      </c>
      <c r="R793" s="422">
        <v>16906.22</v>
      </c>
      <c r="S793" s="422">
        <v>28898.880000000001</v>
      </c>
      <c r="T793" s="422">
        <v>37347.21</v>
      </c>
      <c r="U793" s="422">
        <v>21601.18</v>
      </c>
      <c r="V793" s="422">
        <v>54753.09</v>
      </c>
      <c r="W793" s="422">
        <v>47406</v>
      </c>
      <c r="X793" s="422">
        <v>34677.230000000003</v>
      </c>
      <c r="Y793" s="422">
        <v>1234898.8799999999</v>
      </c>
      <c r="Z793" s="422">
        <v>20217.599999999999</v>
      </c>
      <c r="AA793" s="422">
        <v>28193.75</v>
      </c>
      <c r="AB793" s="422">
        <v>76912.55</v>
      </c>
      <c r="AC793" s="422">
        <v>7668.7</v>
      </c>
      <c r="AD793" s="422">
        <v>128789.05</v>
      </c>
      <c r="AE793" s="422">
        <v>43731.360000000001</v>
      </c>
      <c r="AF793" s="422">
        <v>357045.65</v>
      </c>
      <c r="AG793" s="422">
        <v>241789.6</v>
      </c>
      <c r="AH793" s="422">
        <v>562735.72589999996</v>
      </c>
      <c r="AI793" s="422">
        <v>1467083.9859</v>
      </c>
      <c r="AJ793" s="422">
        <v>242209.12</v>
      </c>
      <c r="AK793" s="422">
        <v>1224874.8659000001</v>
      </c>
      <c r="AL793" s="422">
        <v>1444326.0159</v>
      </c>
      <c r="AM793" s="422">
        <v>17489.060000000001</v>
      </c>
      <c r="AN793" s="422">
        <v>17489.060000000001</v>
      </c>
      <c r="AO793" s="422">
        <v>18188.62</v>
      </c>
      <c r="AP793" s="422">
        <v>18188.62</v>
      </c>
      <c r="AQ793" s="422">
        <v>4197.37</v>
      </c>
      <c r="AR793" s="422">
        <v>4197.37</v>
      </c>
      <c r="AS793" s="422">
        <v>4197.37</v>
      </c>
      <c r="AT793" s="422">
        <v>4197.37</v>
      </c>
      <c r="AU793" s="422">
        <v>4896.93</v>
      </c>
      <c r="AV793" s="422">
        <v>111230.44</v>
      </c>
      <c r="AW793" s="422">
        <v>46413.36</v>
      </c>
      <c r="AX793" s="422">
        <v>17299.14</v>
      </c>
      <c r="AY793" s="422">
        <v>267984.71000000002</v>
      </c>
      <c r="AZ793" s="422">
        <v>2947209.73</v>
      </c>
      <c r="BA793" s="422">
        <v>51262.28</v>
      </c>
      <c r="BB793" s="422">
        <v>1287.3599999999999</v>
      </c>
      <c r="BC793" s="422">
        <v>70486.27</v>
      </c>
    </row>
    <row r="794" spans="1:55">
      <c r="A794" s="425" t="s">
        <v>3337</v>
      </c>
      <c r="B794" s="425" t="s">
        <v>6800</v>
      </c>
      <c r="C794">
        <v>1822.5</v>
      </c>
      <c r="D794" s="422">
        <v>29734285.780000001</v>
      </c>
      <c r="E794" s="422">
        <v>18703189.199999999</v>
      </c>
      <c r="F794" s="423">
        <v>0.62901087782576603</v>
      </c>
      <c r="G794">
        <v>1</v>
      </c>
      <c r="H794" s="422">
        <v>1538842.83</v>
      </c>
      <c r="I794" s="422">
        <v>8992928.7799999993</v>
      </c>
      <c r="J794" s="422">
        <v>10531771.609999999</v>
      </c>
      <c r="K794" s="424">
        <v>0.90603999999999996</v>
      </c>
      <c r="L794" s="422">
        <v>6197689.2699999996</v>
      </c>
      <c r="M794" s="422">
        <v>2065689.82</v>
      </c>
      <c r="N794" s="422">
        <v>699553.32</v>
      </c>
      <c r="O794" s="422">
        <v>232672.51</v>
      </c>
      <c r="P794" s="422">
        <v>215473.64</v>
      </c>
      <c r="Q794" s="422">
        <v>593422.44999999995</v>
      </c>
      <c r="R794" s="422">
        <v>141662.51</v>
      </c>
      <c r="S794" s="422">
        <v>265928.15000000002</v>
      </c>
      <c r="T794" s="422">
        <v>230942.97</v>
      </c>
      <c r="U794" s="422">
        <v>177188.13</v>
      </c>
      <c r="V794" s="422">
        <v>338575.25</v>
      </c>
      <c r="W794" s="422">
        <v>293143.26</v>
      </c>
      <c r="X794" s="422">
        <v>319100.58</v>
      </c>
      <c r="Y794" s="422">
        <v>11771041.859999999</v>
      </c>
      <c r="Z794" s="422">
        <v>164025</v>
      </c>
      <c r="AA794" s="422">
        <v>227812.5</v>
      </c>
      <c r="AB794" s="422">
        <v>621472.5</v>
      </c>
      <c r="AC794" s="422">
        <v>61965</v>
      </c>
      <c r="AD794" s="422">
        <v>1040647.5</v>
      </c>
      <c r="AE794" s="422">
        <v>1813387.5</v>
      </c>
      <c r="AF794" s="422">
        <v>2885017.5</v>
      </c>
      <c r="AG794" s="422">
        <v>1953720</v>
      </c>
      <c r="AH794" s="422">
        <v>5648537.6490000002</v>
      </c>
      <c r="AI794" s="422">
        <v>14416585.149</v>
      </c>
      <c r="AJ794" s="422">
        <v>1957109.85</v>
      </c>
      <c r="AK794" s="422">
        <v>12459475.299000001</v>
      </c>
      <c r="AL794" s="422">
        <v>14232695.098999999</v>
      </c>
      <c r="AM794" s="422">
        <v>437226.59</v>
      </c>
      <c r="AN794" s="422">
        <v>437226.59</v>
      </c>
      <c r="AO794" s="422">
        <v>455415.21</v>
      </c>
      <c r="AP794" s="422">
        <v>455415.21</v>
      </c>
      <c r="AQ794" s="422">
        <v>97938.75</v>
      </c>
      <c r="AR794" s="422">
        <v>97938.75</v>
      </c>
      <c r="AS794" s="422">
        <v>101436.56</v>
      </c>
      <c r="AT794" s="422">
        <v>101436.56</v>
      </c>
      <c r="AU794" s="422">
        <v>122423.44</v>
      </c>
      <c r="AV794" s="422">
        <v>903834.8</v>
      </c>
      <c r="AW794" s="422">
        <v>377145.09</v>
      </c>
      <c r="AX794" s="422">
        <v>143111.13</v>
      </c>
      <c r="AY794" s="422">
        <v>3730548.68</v>
      </c>
      <c r="AZ794" s="422">
        <v>29734285.780000001</v>
      </c>
      <c r="BA794" s="422">
        <v>2013812.74</v>
      </c>
      <c r="BB794" s="422">
        <v>128163.2</v>
      </c>
      <c r="BC794" s="422">
        <v>819423.15</v>
      </c>
    </row>
    <row r="795" spans="1:55">
      <c r="A795" s="425" t="s">
        <v>3155</v>
      </c>
      <c r="B795" s="425" t="s">
        <v>6801</v>
      </c>
      <c r="C795">
        <v>565.57000000000005</v>
      </c>
      <c r="D795" s="422">
        <v>8540344.2400000002</v>
      </c>
      <c r="E795" s="422">
        <v>6218679.6399999997</v>
      </c>
      <c r="F795" s="423">
        <v>0.72815327640704097</v>
      </c>
      <c r="G795">
        <v>1</v>
      </c>
      <c r="H795" s="422">
        <v>150848.47</v>
      </c>
      <c r="I795" s="422">
        <v>3664711.91</v>
      </c>
      <c r="J795" s="422">
        <v>3815560.38</v>
      </c>
      <c r="K795" s="424">
        <v>0.90603999999999996</v>
      </c>
      <c r="L795" s="422">
        <v>1863218.98</v>
      </c>
      <c r="M795" s="422">
        <v>372643.79</v>
      </c>
      <c r="N795" s="422">
        <v>186984.95999999999</v>
      </c>
      <c r="O795" s="422">
        <v>82883.399999999994</v>
      </c>
      <c r="P795" s="422">
        <v>70294.850000000006</v>
      </c>
      <c r="Q795" s="422">
        <v>112027.13</v>
      </c>
      <c r="R795" s="422">
        <v>43722.99</v>
      </c>
      <c r="S795" s="422">
        <v>72976.990000000005</v>
      </c>
      <c r="T795" s="422">
        <v>95273.5</v>
      </c>
      <c r="U795" s="422">
        <v>54878.69</v>
      </c>
      <c r="V795" s="422">
        <v>139676.25</v>
      </c>
      <c r="W795" s="422">
        <v>120933.68</v>
      </c>
      <c r="X795" s="422">
        <v>87568.76</v>
      </c>
      <c r="Y795" s="422">
        <v>3303083.97</v>
      </c>
      <c r="Z795" s="422">
        <v>50248.800000000003</v>
      </c>
      <c r="AA795" s="422">
        <v>70696.25</v>
      </c>
      <c r="AB795" s="422">
        <v>192859.37</v>
      </c>
      <c r="AC795" s="422">
        <v>19229.38</v>
      </c>
      <c r="AD795" s="422">
        <v>322940.46999999997</v>
      </c>
      <c r="AE795" s="422">
        <v>109036.4</v>
      </c>
      <c r="AF795" s="422">
        <v>895297.31</v>
      </c>
      <c r="AG795" s="422">
        <v>606291.04</v>
      </c>
      <c r="AH795" s="422">
        <v>1694171.0160600001</v>
      </c>
      <c r="AI795" s="422">
        <v>3960770.0360599998</v>
      </c>
      <c r="AJ795" s="422">
        <v>607343</v>
      </c>
      <c r="AK795" s="422">
        <v>3353427.0360599998</v>
      </c>
      <c r="AL795" s="422">
        <v>3903704.0860600001</v>
      </c>
      <c r="AM795" s="422">
        <v>147607.69</v>
      </c>
      <c r="AN795" s="422">
        <v>147607.69</v>
      </c>
      <c r="AO795" s="422">
        <v>153903.75</v>
      </c>
      <c r="AP795" s="422">
        <v>153903.75</v>
      </c>
      <c r="AQ795" s="422">
        <v>53866.31</v>
      </c>
      <c r="AR795" s="422">
        <v>53866.31</v>
      </c>
      <c r="AS795" s="422">
        <v>56664.56</v>
      </c>
      <c r="AT795" s="422">
        <v>56664.56</v>
      </c>
      <c r="AU795" s="422">
        <v>67857.56</v>
      </c>
      <c r="AV795" s="422">
        <v>280524.58</v>
      </c>
      <c r="AW795" s="422">
        <v>117055.09</v>
      </c>
      <c r="AX795" s="422">
        <v>44034.19</v>
      </c>
      <c r="AY795" s="422">
        <v>1333556.04</v>
      </c>
      <c r="AZ795" s="422">
        <v>8540344.2400000002</v>
      </c>
      <c r="BA795" s="422">
        <v>794885.1</v>
      </c>
      <c r="BB795" s="422">
        <v>77767.31</v>
      </c>
      <c r="BC795" s="422">
        <v>251953.47</v>
      </c>
    </row>
    <row r="796" spans="1:55">
      <c r="A796" s="425" t="s">
        <v>1670</v>
      </c>
      <c r="B796" s="425" t="s">
        <v>6802</v>
      </c>
      <c r="C796">
        <v>254.79</v>
      </c>
      <c r="D796" s="422">
        <v>3825516.49</v>
      </c>
      <c r="E796" s="422">
        <v>2811901.07</v>
      </c>
      <c r="F796" s="423">
        <v>0.735038282373212</v>
      </c>
      <c r="G796">
        <v>1</v>
      </c>
      <c r="H796" s="422">
        <v>61395.49</v>
      </c>
      <c r="I796" s="422">
        <v>2242791.3199999998</v>
      </c>
      <c r="J796" s="422">
        <v>2304186.81</v>
      </c>
      <c r="K796" s="424">
        <v>0.90603999999999996</v>
      </c>
      <c r="L796" s="422">
        <v>869281.16</v>
      </c>
      <c r="M796" s="422">
        <v>173856.22</v>
      </c>
      <c r="N796" s="422">
        <v>83546.47</v>
      </c>
      <c r="O796" s="422">
        <v>37131.760000000002</v>
      </c>
      <c r="P796" s="422">
        <v>31540.57</v>
      </c>
      <c r="Q796" s="422">
        <v>49712.04</v>
      </c>
      <c r="R796" s="422">
        <v>19238.11</v>
      </c>
      <c r="S796" s="422">
        <v>32985.599999999999</v>
      </c>
      <c r="T796" s="422">
        <v>42682.52</v>
      </c>
      <c r="U796" s="422">
        <v>24520.26</v>
      </c>
      <c r="V796" s="422">
        <v>62574.96</v>
      </c>
      <c r="W796" s="422">
        <v>54178.29</v>
      </c>
      <c r="X796" s="422">
        <v>39581.08</v>
      </c>
      <c r="Y796" s="422">
        <v>1520829.04</v>
      </c>
      <c r="Z796" s="422">
        <v>22781.7</v>
      </c>
      <c r="AA796" s="422">
        <v>31848.75</v>
      </c>
      <c r="AB796" s="422">
        <v>86883.39</v>
      </c>
      <c r="AC796" s="422">
        <v>8662.86</v>
      </c>
      <c r="AD796" s="422">
        <v>145485.09</v>
      </c>
      <c r="AE796" s="422">
        <v>49086.41</v>
      </c>
      <c r="AF796" s="422">
        <v>403332.57</v>
      </c>
      <c r="AG796" s="422">
        <v>273134.88</v>
      </c>
      <c r="AH796" s="422">
        <v>757778.11482000002</v>
      </c>
      <c r="AI796" s="422">
        <v>1778993.7648199999</v>
      </c>
      <c r="AJ796" s="422">
        <v>273608.78000000003</v>
      </c>
      <c r="AK796" s="422">
        <v>1505384.9848199999</v>
      </c>
      <c r="AL796" s="422">
        <v>1753285.4748199999</v>
      </c>
      <c r="AM796" s="422">
        <v>78351</v>
      </c>
      <c r="AN796" s="422">
        <v>78351</v>
      </c>
      <c r="AO796" s="422">
        <v>81848.81</v>
      </c>
      <c r="AP796" s="422">
        <v>81848.81</v>
      </c>
      <c r="AQ796" s="422">
        <v>6296.06</v>
      </c>
      <c r="AR796" s="422">
        <v>6296.06</v>
      </c>
      <c r="AS796" s="422">
        <v>6296.06</v>
      </c>
      <c r="AT796" s="422">
        <v>6296.06</v>
      </c>
      <c r="AU796" s="422">
        <v>7695.18</v>
      </c>
      <c r="AV796" s="422">
        <v>125921.25</v>
      </c>
      <c r="AW796" s="422">
        <v>52543.43</v>
      </c>
      <c r="AX796" s="422">
        <v>19658.12</v>
      </c>
      <c r="AY796" s="422">
        <v>551401.84</v>
      </c>
      <c r="AZ796" s="422">
        <v>3825516.49</v>
      </c>
      <c r="BA796" s="422">
        <v>902447.91</v>
      </c>
      <c r="BB796" s="422">
        <v>5314.95</v>
      </c>
      <c r="BC796" s="422">
        <v>136049.38</v>
      </c>
    </row>
    <row r="797" spans="1:55">
      <c r="A797" s="425" t="s">
        <v>1979</v>
      </c>
      <c r="B797" s="425" t="s">
        <v>6803</v>
      </c>
      <c r="C797">
        <v>2516</v>
      </c>
      <c r="D797" s="422">
        <v>40350439.259999998</v>
      </c>
      <c r="E797" s="422">
        <v>27873017.75</v>
      </c>
      <c r="F797" s="423">
        <v>0.69077358911507403</v>
      </c>
      <c r="G797">
        <v>1</v>
      </c>
      <c r="H797" s="422">
        <v>1226449.1100000001</v>
      </c>
      <c r="I797" s="422">
        <v>15285431.380000001</v>
      </c>
      <c r="J797" s="422">
        <v>16511880.49</v>
      </c>
      <c r="K797" s="424">
        <v>0.90603999999999996</v>
      </c>
      <c r="L797" s="422">
        <v>8484608.5700000003</v>
      </c>
      <c r="M797" s="422">
        <v>1696921.7</v>
      </c>
      <c r="N797" s="422">
        <v>833475.53</v>
      </c>
      <c r="O797" s="422">
        <v>369991.52</v>
      </c>
      <c r="P797" s="422">
        <v>339710.84</v>
      </c>
      <c r="Q797" s="422">
        <v>495720.07</v>
      </c>
      <c r="R797" s="422">
        <v>195296.06</v>
      </c>
      <c r="S797" s="422">
        <v>326061.19</v>
      </c>
      <c r="T797" s="422">
        <v>425300.92</v>
      </c>
      <c r="U797" s="422">
        <v>244618.87</v>
      </c>
      <c r="V797" s="422">
        <v>623514.81000000006</v>
      </c>
      <c r="W797" s="422">
        <v>539847.98</v>
      </c>
      <c r="X797" s="422">
        <v>391257.24</v>
      </c>
      <c r="Y797" s="422">
        <v>14966325.300000001</v>
      </c>
      <c r="Z797" s="422">
        <v>224032.5</v>
      </c>
      <c r="AA797" s="422">
        <v>314500</v>
      </c>
      <c r="AB797" s="422">
        <v>857956</v>
      </c>
      <c r="AC797" s="422">
        <v>85544</v>
      </c>
      <c r="AD797" s="422">
        <v>1436636</v>
      </c>
      <c r="AE797" s="422">
        <v>481973.25</v>
      </c>
      <c r="AF797" s="422">
        <v>3982828</v>
      </c>
      <c r="AG797" s="422">
        <v>2697152</v>
      </c>
      <c r="AH797" s="422">
        <v>8117128.3949999996</v>
      </c>
      <c r="AI797" s="422">
        <v>18197750.145</v>
      </c>
      <c r="AJ797" s="422">
        <v>2701831.76</v>
      </c>
      <c r="AK797" s="422">
        <v>15495918.385</v>
      </c>
      <c r="AL797" s="422">
        <v>17943886.024999999</v>
      </c>
      <c r="AM797" s="422">
        <v>745034.1</v>
      </c>
      <c r="AN797" s="422">
        <v>745034.1</v>
      </c>
      <c r="AO797" s="422">
        <v>775814.86</v>
      </c>
      <c r="AP797" s="422">
        <v>775814.86</v>
      </c>
      <c r="AQ797" s="422">
        <v>456114.77</v>
      </c>
      <c r="AR797" s="422">
        <v>456114.77</v>
      </c>
      <c r="AS797" s="422">
        <v>475002.96</v>
      </c>
      <c r="AT797" s="422">
        <v>475002.96</v>
      </c>
      <c r="AU797" s="422">
        <v>570143.47</v>
      </c>
      <c r="AV797" s="422">
        <v>1248019.57</v>
      </c>
      <c r="AW797" s="422">
        <v>520763.81</v>
      </c>
      <c r="AX797" s="422">
        <v>197367.55</v>
      </c>
      <c r="AY797" s="422">
        <v>7440227.7800000003</v>
      </c>
      <c r="AZ797" s="422">
        <v>40350439.259999998</v>
      </c>
      <c r="BA797" s="422">
        <v>3887315.23</v>
      </c>
      <c r="BB797" s="422">
        <v>677834.35</v>
      </c>
      <c r="BC797" s="422">
        <v>1255208.83</v>
      </c>
    </row>
    <row r="798" spans="1:55">
      <c r="A798" s="425" t="s">
        <v>2646</v>
      </c>
      <c r="B798" s="425" t="s">
        <v>6804</v>
      </c>
      <c r="C798">
        <v>7045.75</v>
      </c>
      <c r="D798" s="422">
        <v>109354532.48999999</v>
      </c>
      <c r="E798" s="422">
        <v>73369444.049999997</v>
      </c>
      <c r="F798" s="423">
        <v>0.67093189810590903</v>
      </c>
      <c r="G798">
        <v>1</v>
      </c>
      <c r="H798" s="422">
        <v>3928463.48</v>
      </c>
      <c r="I798" s="422">
        <v>31016375.800000001</v>
      </c>
      <c r="J798" s="422">
        <v>34944839.280000001</v>
      </c>
      <c r="K798" s="424">
        <v>0.90603999999999996</v>
      </c>
      <c r="L798" s="422">
        <v>23326957.120000001</v>
      </c>
      <c r="M798" s="422">
        <v>5630344.2999999998</v>
      </c>
      <c r="N798" s="422">
        <v>2446512.15</v>
      </c>
      <c r="O798" s="422">
        <v>995346.41</v>
      </c>
      <c r="P798" s="422">
        <v>866744.71</v>
      </c>
      <c r="Q798" s="422">
        <v>1662109.48</v>
      </c>
      <c r="R798" s="422">
        <v>546828.97</v>
      </c>
      <c r="S798" s="422">
        <v>948117.07</v>
      </c>
      <c r="T798" s="422">
        <v>1101361.7</v>
      </c>
      <c r="U798" s="422">
        <v>685107.99</v>
      </c>
      <c r="V798" s="422">
        <v>1614657.55</v>
      </c>
      <c r="W798" s="422">
        <v>1397993.44</v>
      </c>
      <c r="X798" s="422">
        <v>1137693.3999999999</v>
      </c>
      <c r="Y798" s="422">
        <v>42359774.289999999</v>
      </c>
      <c r="Z798" s="422">
        <v>632250</v>
      </c>
      <c r="AA798" s="422">
        <v>880718.75</v>
      </c>
      <c r="AB798" s="422">
        <v>2402600.75</v>
      </c>
      <c r="AC798" s="422">
        <v>239555.5</v>
      </c>
      <c r="AD798" s="422">
        <v>4023123.25</v>
      </c>
      <c r="AE798" s="422">
        <v>3068887</v>
      </c>
      <c r="AF798" s="422">
        <v>11153422.25</v>
      </c>
      <c r="AG798" s="422">
        <v>7553044</v>
      </c>
      <c r="AH798" s="422">
        <v>21417283.5165</v>
      </c>
      <c r="AI798" s="422">
        <v>51370885.016500004</v>
      </c>
      <c r="AJ798" s="422">
        <v>7566149.0899999999</v>
      </c>
      <c r="AK798" s="422">
        <v>43804735.9265</v>
      </c>
      <c r="AL798" s="422">
        <v>50659969.646499999</v>
      </c>
      <c r="AM798" s="422">
        <v>1634178.1</v>
      </c>
      <c r="AN798" s="422">
        <v>1634178.1</v>
      </c>
      <c r="AO798" s="422">
        <v>1702735.23</v>
      </c>
      <c r="AP798" s="422">
        <v>1702735.23</v>
      </c>
      <c r="AQ798" s="422">
        <v>778613.11</v>
      </c>
      <c r="AR798" s="422">
        <v>778613.11</v>
      </c>
      <c r="AS798" s="422">
        <v>811492.55</v>
      </c>
      <c r="AT798" s="422">
        <v>811492.55</v>
      </c>
      <c r="AU798" s="422">
        <v>973791.06</v>
      </c>
      <c r="AV798" s="422">
        <v>3495014.47</v>
      </c>
      <c r="AW798" s="422">
        <v>1458372.2</v>
      </c>
      <c r="AX798" s="422">
        <v>553572.75</v>
      </c>
      <c r="AY798" s="422">
        <v>16334788.460000001</v>
      </c>
      <c r="AZ798" s="422">
        <v>109354532.48999999</v>
      </c>
      <c r="BA798" s="422">
        <v>6864879.0099999998</v>
      </c>
      <c r="BB798" s="422">
        <v>1139307.52</v>
      </c>
      <c r="BC798" s="422">
        <v>3131017.43</v>
      </c>
    </row>
    <row r="799" spans="1:55">
      <c r="A799" s="425" t="s">
        <v>3059</v>
      </c>
      <c r="B799" s="425" t="s">
        <v>6805</v>
      </c>
      <c r="C799">
        <v>5921</v>
      </c>
      <c r="D799" s="422">
        <v>93311400.790000007</v>
      </c>
      <c r="E799" s="422">
        <v>64092777.700000003</v>
      </c>
      <c r="F799" s="423">
        <v>0.68686974107529097</v>
      </c>
      <c r="G799">
        <v>1</v>
      </c>
      <c r="H799" s="422">
        <v>2959949.92</v>
      </c>
      <c r="I799" s="422">
        <v>36123189.710000001</v>
      </c>
      <c r="J799" s="422">
        <v>39083139.630000003</v>
      </c>
      <c r="K799" s="424">
        <v>0.90603999999999996</v>
      </c>
      <c r="L799" s="422">
        <v>20017706.899999999</v>
      </c>
      <c r="M799" s="422">
        <v>4819047.8600000003</v>
      </c>
      <c r="N799" s="422">
        <v>2054475.02</v>
      </c>
      <c r="O799" s="422">
        <v>837109.45</v>
      </c>
      <c r="P799" s="422">
        <v>745479.84</v>
      </c>
      <c r="Q799" s="422">
        <v>1391097.68</v>
      </c>
      <c r="R799" s="422">
        <v>459382.97</v>
      </c>
      <c r="S799" s="422">
        <v>796324.93</v>
      </c>
      <c r="T799" s="422">
        <v>926820.64</v>
      </c>
      <c r="U799" s="422">
        <v>575934.41</v>
      </c>
      <c r="V799" s="422">
        <v>1358770.64</v>
      </c>
      <c r="W799" s="422">
        <v>1176442.92</v>
      </c>
      <c r="X799" s="422">
        <v>955550.37</v>
      </c>
      <c r="Y799" s="422">
        <v>36114143.630000003</v>
      </c>
      <c r="Z799" s="422">
        <v>527265</v>
      </c>
      <c r="AA799" s="422">
        <v>740125</v>
      </c>
      <c r="AB799" s="422">
        <v>2019061</v>
      </c>
      <c r="AC799" s="422">
        <v>201314</v>
      </c>
      <c r="AD799" s="422">
        <v>3380891</v>
      </c>
      <c r="AE799" s="422">
        <v>2547581.5</v>
      </c>
      <c r="AF799" s="422">
        <v>9372943</v>
      </c>
      <c r="AG799" s="422">
        <v>6347312</v>
      </c>
      <c r="AH799" s="422">
        <v>18354553.791000001</v>
      </c>
      <c r="AI799" s="422">
        <v>43491046.291000001</v>
      </c>
      <c r="AJ799" s="422">
        <v>6358325.0599999996</v>
      </c>
      <c r="AK799" s="422">
        <v>37132721.230999999</v>
      </c>
      <c r="AL799" s="422">
        <v>42893618.060999997</v>
      </c>
      <c r="AM799" s="422">
        <v>1681048.79</v>
      </c>
      <c r="AN799" s="422">
        <v>1681048.79</v>
      </c>
      <c r="AO799" s="422">
        <v>1751005.04</v>
      </c>
      <c r="AP799" s="422">
        <v>1751005.04</v>
      </c>
      <c r="AQ799" s="422">
        <v>526770.59</v>
      </c>
      <c r="AR799" s="422">
        <v>526770.59</v>
      </c>
      <c r="AS799" s="422">
        <v>549156.59</v>
      </c>
      <c r="AT799" s="422">
        <v>549156.59</v>
      </c>
      <c r="AU799" s="422">
        <v>658987.91</v>
      </c>
      <c r="AV799" s="422">
        <v>2937463.12</v>
      </c>
      <c r="AW799" s="422">
        <v>1225721.55</v>
      </c>
      <c r="AX799" s="422">
        <v>465504.36</v>
      </c>
      <c r="AY799" s="422">
        <v>14303638.960000001</v>
      </c>
      <c r="AZ799" s="422">
        <v>93311400.790000007</v>
      </c>
      <c r="BA799" s="422">
        <v>8897723.4299999997</v>
      </c>
      <c r="BB799" s="422">
        <v>747005.99</v>
      </c>
      <c r="BC799" s="422">
        <v>2903234.68</v>
      </c>
    </row>
    <row r="800" spans="1:55">
      <c r="A800" s="425" t="s">
        <v>3033</v>
      </c>
      <c r="B800" s="425" t="s">
        <v>6806</v>
      </c>
      <c r="C800">
        <v>1014.25</v>
      </c>
      <c r="D800" s="422">
        <v>13639771.210000001</v>
      </c>
      <c r="E800" s="422">
        <v>10715955.970000001</v>
      </c>
      <c r="F800" s="423">
        <v>0.78564044843681802</v>
      </c>
      <c r="G800">
        <v>2</v>
      </c>
      <c r="H800" s="422">
        <v>47326.1</v>
      </c>
      <c r="I800" s="422">
        <v>2349122.77</v>
      </c>
      <c r="J800" s="422">
        <v>2396448.87</v>
      </c>
      <c r="K800" s="424">
        <v>0.90603999999999996</v>
      </c>
      <c r="L800" s="422">
        <v>3106506.83</v>
      </c>
      <c r="M800" s="422">
        <v>756007.83</v>
      </c>
      <c r="N800" s="422">
        <v>352179.81</v>
      </c>
      <c r="O800" s="422">
        <v>142810.84</v>
      </c>
      <c r="P800" s="422">
        <v>100478.56</v>
      </c>
      <c r="Q800" s="422">
        <v>243414.78</v>
      </c>
      <c r="R800" s="422">
        <v>78118.42</v>
      </c>
      <c r="S800" s="422">
        <v>136321.01999999999</v>
      </c>
      <c r="T800" s="422">
        <v>157772.92000000001</v>
      </c>
      <c r="U800" s="422">
        <v>98372.98</v>
      </c>
      <c r="V800" s="422">
        <v>231303.88</v>
      </c>
      <c r="W800" s="422">
        <v>200266.18</v>
      </c>
      <c r="X800" s="422">
        <v>163578.45000000001</v>
      </c>
      <c r="Y800" s="422">
        <v>5767132.5</v>
      </c>
      <c r="Z800" s="422">
        <v>90720</v>
      </c>
      <c r="AA800" s="422">
        <v>126781.25</v>
      </c>
      <c r="AB800" s="422">
        <v>345859.25</v>
      </c>
      <c r="AC800" s="422">
        <v>34484.5</v>
      </c>
      <c r="AD800" s="422">
        <v>579136.75</v>
      </c>
      <c r="AE800" s="422">
        <v>454534</v>
      </c>
      <c r="AF800" s="422">
        <v>1605557.75</v>
      </c>
      <c r="AG800" s="422">
        <v>1087276</v>
      </c>
      <c r="AH800" s="422">
        <v>2563125.3495</v>
      </c>
      <c r="AI800" s="422">
        <v>6887474.8494999995</v>
      </c>
      <c r="AJ800" s="422">
        <v>1089162.5</v>
      </c>
      <c r="AK800" s="422">
        <v>5798312.3494999995</v>
      </c>
      <c r="AL800" s="422">
        <v>6785137.1394999996</v>
      </c>
      <c r="AM800" s="422">
        <v>70655.81</v>
      </c>
      <c r="AN800" s="422">
        <v>70655.81</v>
      </c>
      <c r="AO800" s="422">
        <v>73454.06</v>
      </c>
      <c r="AP800" s="422">
        <v>73454.06</v>
      </c>
      <c r="AQ800" s="422">
        <v>1399.12</v>
      </c>
      <c r="AR800" s="422">
        <v>1399.12</v>
      </c>
      <c r="AS800" s="422">
        <v>1399.12</v>
      </c>
      <c r="AT800" s="422">
        <v>1399.12</v>
      </c>
      <c r="AU800" s="422">
        <v>1399.12</v>
      </c>
      <c r="AV800" s="422">
        <v>502985.46</v>
      </c>
      <c r="AW800" s="422">
        <v>209881.82</v>
      </c>
      <c r="AX800" s="422">
        <v>79418.81</v>
      </c>
      <c r="AY800" s="422">
        <v>1087501.43</v>
      </c>
      <c r="AZ800" s="422">
        <v>13639771.210000001</v>
      </c>
      <c r="BA800" s="422">
        <v>134624.88</v>
      </c>
      <c r="BB800" s="422">
        <v>41.1</v>
      </c>
      <c r="BC800" s="422">
        <v>332964.34000000003</v>
      </c>
    </row>
    <row r="801" spans="1:55">
      <c r="A801" s="425" t="s">
        <v>3145</v>
      </c>
      <c r="B801" s="425" t="s">
        <v>6807</v>
      </c>
      <c r="C801">
        <v>1279.7</v>
      </c>
      <c r="D801" s="422">
        <v>17811263.239999998</v>
      </c>
      <c r="E801" s="422">
        <v>13770542.300000001</v>
      </c>
      <c r="F801" s="423">
        <v>0.773136757031053</v>
      </c>
      <c r="G801">
        <v>2</v>
      </c>
      <c r="H801" s="422">
        <v>93460.32</v>
      </c>
      <c r="I801" s="422">
        <v>5956294.1799999997</v>
      </c>
      <c r="J801" s="422">
        <v>6049754.5</v>
      </c>
      <c r="K801" s="424">
        <v>0.90603999999999996</v>
      </c>
      <c r="L801" s="422">
        <v>4020255.79</v>
      </c>
      <c r="M801" s="422">
        <v>997717.31</v>
      </c>
      <c r="N801" s="422">
        <v>446518.56</v>
      </c>
      <c r="O801" s="422">
        <v>178828.68</v>
      </c>
      <c r="P801" s="422">
        <v>132868.22</v>
      </c>
      <c r="Q801" s="422">
        <v>311650.23</v>
      </c>
      <c r="R801" s="422">
        <v>97939.51</v>
      </c>
      <c r="S801" s="422">
        <v>172809.51</v>
      </c>
      <c r="T801" s="422">
        <v>196644.51</v>
      </c>
      <c r="U801" s="422">
        <v>124060.88</v>
      </c>
      <c r="V801" s="422">
        <v>288291.78999999998</v>
      </c>
      <c r="W801" s="422">
        <v>249607.13</v>
      </c>
      <c r="X801" s="422">
        <v>207362.83</v>
      </c>
      <c r="Y801" s="422">
        <v>7424554.9500000002</v>
      </c>
      <c r="Z801" s="422">
        <v>114850.8</v>
      </c>
      <c r="AA801" s="422">
        <v>159962.5</v>
      </c>
      <c r="AB801" s="422">
        <v>436377.7</v>
      </c>
      <c r="AC801" s="422">
        <v>43509.8</v>
      </c>
      <c r="AD801" s="422">
        <v>730708.7</v>
      </c>
      <c r="AE801" s="422">
        <v>610230.96</v>
      </c>
      <c r="AF801" s="422">
        <v>2025765.1</v>
      </c>
      <c r="AG801" s="422">
        <v>1371838.4</v>
      </c>
      <c r="AH801" s="422">
        <v>3372865.6686</v>
      </c>
      <c r="AI801" s="422">
        <v>8866109.6285999995</v>
      </c>
      <c r="AJ801" s="422">
        <v>1374218.64</v>
      </c>
      <c r="AK801" s="422">
        <v>7491890.9885999998</v>
      </c>
      <c r="AL801" s="422">
        <v>8736988.0385999996</v>
      </c>
      <c r="AM801" s="422">
        <v>149006.82</v>
      </c>
      <c r="AN801" s="422">
        <v>149006.82</v>
      </c>
      <c r="AO801" s="422">
        <v>155302.88</v>
      </c>
      <c r="AP801" s="422">
        <v>155302.88</v>
      </c>
      <c r="AQ801" s="422">
        <v>7695.18</v>
      </c>
      <c r="AR801" s="422">
        <v>7695.18</v>
      </c>
      <c r="AS801" s="422">
        <v>8394.75</v>
      </c>
      <c r="AT801" s="422">
        <v>8394.75</v>
      </c>
      <c r="AU801" s="422">
        <v>9793.8700000000008</v>
      </c>
      <c r="AV801" s="422">
        <v>634503.22</v>
      </c>
      <c r="AW801" s="422">
        <v>264760.52</v>
      </c>
      <c r="AX801" s="422">
        <v>99863.26</v>
      </c>
      <c r="AY801" s="422">
        <v>1649720.13</v>
      </c>
      <c r="AZ801" s="422">
        <v>17811263.239999998</v>
      </c>
      <c r="BA801" s="422">
        <v>302452.92</v>
      </c>
      <c r="BB801" s="422">
        <v>1301.6600000000001</v>
      </c>
      <c r="BC801" s="422">
        <v>425529.09</v>
      </c>
    </row>
    <row r="802" spans="1:55">
      <c r="A802" s="425" t="s">
        <v>3065</v>
      </c>
      <c r="B802" s="425" t="s">
        <v>6808</v>
      </c>
      <c r="C802">
        <v>1049.75</v>
      </c>
      <c r="D802" s="422">
        <v>13841852.91</v>
      </c>
      <c r="E802" s="422">
        <v>12807574.84</v>
      </c>
      <c r="F802" s="423">
        <v>0.92527892929328903</v>
      </c>
      <c r="G802">
        <v>3</v>
      </c>
      <c r="H802" s="422">
        <v>18122.07</v>
      </c>
      <c r="I802" s="422">
        <v>1390097.02</v>
      </c>
      <c r="J802" s="422">
        <v>1408219.09</v>
      </c>
      <c r="K802" s="424">
        <v>0.90603999999999996</v>
      </c>
      <c r="L802" s="422">
        <v>3238042.99</v>
      </c>
      <c r="M802" s="422">
        <v>785795.33</v>
      </c>
      <c r="N802" s="422">
        <v>363871.27</v>
      </c>
      <c r="O802" s="422">
        <v>146894.07999999999</v>
      </c>
      <c r="P802" s="422">
        <v>104629.61</v>
      </c>
      <c r="Q802" s="422">
        <v>247371.04</v>
      </c>
      <c r="R802" s="422">
        <v>81033.289999999994</v>
      </c>
      <c r="S802" s="422">
        <v>140991.54</v>
      </c>
      <c r="T802" s="422">
        <v>162346.04999999999</v>
      </c>
      <c r="U802" s="422">
        <v>101875.88</v>
      </c>
      <c r="V802" s="422">
        <v>238008.34</v>
      </c>
      <c r="W802" s="422">
        <v>206071</v>
      </c>
      <c r="X802" s="422">
        <v>169182.85</v>
      </c>
      <c r="Y802" s="422">
        <v>5986113.2699999996</v>
      </c>
      <c r="Z802" s="422">
        <v>94005</v>
      </c>
      <c r="AA802" s="422">
        <v>131218.75</v>
      </c>
      <c r="AB802" s="422">
        <v>357964.75</v>
      </c>
      <c r="AC802" s="422">
        <v>35691.5</v>
      </c>
      <c r="AD802" s="422">
        <v>299703.62</v>
      </c>
      <c r="AE802" s="422">
        <v>463379.5</v>
      </c>
      <c r="AF802" s="422">
        <v>1661754.25</v>
      </c>
      <c r="AG802" s="422">
        <v>1125332</v>
      </c>
      <c r="AH802" s="422">
        <v>2660473.5644999999</v>
      </c>
      <c r="AI802" s="422">
        <v>6829522.9345000004</v>
      </c>
      <c r="AJ802" s="422">
        <v>1127284.53</v>
      </c>
      <c r="AK802" s="422">
        <v>5702238.4045000002</v>
      </c>
      <c r="AL802" s="422">
        <v>6723603.2745000003</v>
      </c>
      <c r="AM802" s="422">
        <v>72054.94</v>
      </c>
      <c r="AN802" s="422">
        <v>72054.94</v>
      </c>
      <c r="AO802" s="422">
        <v>74853.19</v>
      </c>
      <c r="AP802" s="422">
        <v>74853.19</v>
      </c>
      <c r="AQ802" s="422">
        <v>3497.81</v>
      </c>
      <c r="AR802" s="422">
        <v>3497.81</v>
      </c>
      <c r="AS802" s="422">
        <v>3497.81</v>
      </c>
      <c r="AT802" s="422">
        <v>3497.81</v>
      </c>
      <c r="AU802" s="422">
        <v>4896.93</v>
      </c>
      <c r="AV802" s="422">
        <v>520474.53</v>
      </c>
      <c r="AW802" s="422">
        <v>217179.51999999999</v>
      </c>
      <c r="AX802" s="422">
        <v>81777.789999999994</v>
      </c>
      <c r="AY802" s="422">
        <v>1132136.27</v>
      </c>
      <c r="AZ802" s="422">
        <v>13841852.91</v>
      </c>
      <c r="BA802" s="422">
        <v>83737.759999999995</v>
      </c>
      <c r="BB802" s="422">
        <v>96.53</v>
      </c>
      <c r="BC802" s="422">
        <v>347663.08</v>
      </c>
    </row>
    <row r="803" spans="1:55">
      <c r="A803" s="425"/>
      <c r="B803" s="425" t="s">
        <v>6809</v>
      </c>
      <c r="C803">
        <v>64.3</v>
      </c>
      <c r="D803" s="422">
        <v>932981</v>
      </c>
      <c r="E803" s="422">
        <v>683888.52</v>
      </c>
      <c r="F803" s="423">
        <v>0.73301441294088499</v>
      </c>
      <c r="G803">
        <v>1</v>
      </c>
      <c r="H803" s="422">
        <v>16123.45</v>
      </c>
      <c r="I803" s="422">
        <v>590590.42000000004</v>
      </c>
      <c r="J803" s="422">
        <v>606713.87</v>
      </c>
      <c r="K803" s="424">
        <v>0.90510999999999997</v>
      </c>
      <c r="L803" s="422">
        <v>200720.95</v>
      </c>
      <c r="M803" s="422">
        <v>53744.160000000003</v>
      </c>
      <c r="N803" s="422">
        <v>22104.799999999999</v>
      </c>
      <c r="O803" s="422">
        <v>8472.24</v>
      </c>
      <c r="P803" s="422">
        <v>6877.45</v>
      </c>
      <c r="Q803" s="422">
        <v>18151.650000000001</v>
      </c>
      <c r="R803" s="422">
        <v>4658.99</v>
      </c>
      <c r="S803" s="422">
        <v>8748.25</v>
      </c>
      <c r="T803" s="422">
        <v>9136.86</v>
      </c>
      <c r="U803" s="422">
        <v>5832.16</v>
      </c>
      <c r="V803" s="422">
        <v>13395.15</v>
      </c>
      <c r="W803" s="422">
        <v>11597.71</v>
      </c>
      <c r="X803" s="422">
        <v>10497.46</v>
      </c>
      <c r="Y803" s="422">
        <v>373937.83</v>
      </c>
      <c r="Z803" s="422">
        <v>5787</v>
      </c>
      <c r="AA803" s="422">
        <v>8037.5</v>
      </c>
      <c r="AB803" s="422">
        <v>21926.3</v>
      </c>
      <c r="AC803" s="422">
        <v>2186.1999999999998</v>
      </c>
      <c r="AD803" s="422">
        <v>36715.300000000003</v>
      </c>
      <c r="AE803" s="422">
        <v>39653.1</v>
      </c>
      <c r="AF803" s="422">
        <v>101786.9</v>
      </c>
      <c r="AG803" s="422">
        <v>68929.600000000006</v>
      </c>
      <c r="AH803" s="422">
        <v>176779.92540000001</v>
      </c>
      <c r="AI803" s="422">
        <v>461801.82539999997</v>
      </c>
      <c r="AJ803" s="422">
        <v>69049.19</v>
      </c>
      <c r="AK803" s="422">
        <v>392752.63540000003</v>
      </c>
      <c r="AL803" s="422">
        <v>455249.74540000001</v>
      </c>
      <c r="AM803" s="422">
        <v>13278.04</v>
      </c>
      <c r="AN803" s="422">
        <v>13278.04</v>
      </c>
      <c r="AO803" s="422">
        <v>13976.88</v>
      </c>
      <c r="AP803" s="422">
        <v>13976.88</v>
      </c>
      <c r="AQ803" s="422">
        <v>0</v>
      </c>
      <c r="AR803" s="422">
        <v>0</v>
      </c>
      <c r="AS803" s="422">
        <v>0</v>
      </c>
      <c r="AT803" s="422">
        <v>0</v>
      </c>
      <c r="AU803" s="422">
        <v>0</v>
      </c>
      <c r="AV803" s="422">
        <v>31448</v>
      </c>
      <c r="AW803" s="422">
        <v>13122.37</v>
      </c>
      <c r="AX803" s="422">
        <v>4713.1000000000004</v>
      </c>
      <c r="AY803" s="422">
        <v>103793.31</v>
      </c>
      <c r="AZ803" s="422">
        <v>932981</v>
      </c>
      <c r="BA803" s="422">
        <v>41435.57</v>
      </c>
      <c r="BB803" s="422">
        <v>0</v>
      </c>
      <c r="BC803" s="422">
        <v>22646.44</v>
      </c>
    </row>
    <row r="804" spans="1:55">
      <c r="A804" s="425" t="s">
        <v>2451</v>
      </c>
      <c r="B804" s="425" t="s">
        <v>6810</v>
      </c>
      <c r="C804">
        <v>491.68</v>
      </c>
      <c r="D804" s="422">
        <v>7011337.0700000003</v>
      </c>
      <c r="E804" s="422">
        <v>6363591.7199999997</v>
      </c>
      <c r="F804" s="423">
        <v>0.90761457571743898</v>
      </c>
      <c r="G804">
        <v>3</v>
      </c>
      <c r="H804" s="422">
        <v>9179.4</v>
      </c>
      <c r="I804" s="422">
        <v>1824139.98</v>
      </c>
      <c r="J804" s="422">
        <v>1833319.38</v>
      </c>
      <c r="K804" s="424">
        <v>0.90510999999999997</v>
      </c>
      <c r="L804" s="422">
        <v>1596252.74</v>
      </c>
      <c r="M804" s="422">
        <v>376718.12</v>
      </c>
      <c r="N804" s="422">
        <v>168324.5</v>
      </c>
      <c r="O804" s="422">
        <v>68437.81</v>
      </c>
      <c r="P804" s="422">
        <v>54058.879999999997</v>
      </c>
      <c r="Q804" s="422">
        <v>109319.27</v>
      </c>
      <c r="R804" s="422">
        <v>37271.99</v>
      </c>
      <c r="S804" s="422">
        <v>65320.26</v>
      </c>
      <c r="T804" s="422">
        <v>76140.56</v>
      </c>
      <c r="U804" s="422">
        <v>47532.15</v>
      </c>
      <c r="V804" s="422">
        <v>111626.31</v>
      </c>
      <c r="W804" s="422">
        <v>96647.64</v>
      </c>
      <c r="X804" s="422">
        <v>78381.070000000007</v>
      </c>
      <c r="Y804" s="422">
        <v>2886031.3</v>
      </c>
      <c r="Z804" s="422">
        <v>43809.3</v>
      </c>
      <c r="AA804" s="422">
        <v>61460</v>
      </c>
      <c r="AB804" s="422">
        <v>167662.88</v>
      </c>
      <c r="AC804" s="422">
        <v>16717.12</v>
      </c>
      <c r="AD804" s="422">
        <v>280749.28000000003</v>
      </c>
      <c r="AE804" s="422">
        <v>195493.75</v>
      </c>
      <c r="AF804" s="422">
        <v>778329.44</v>
      </c>
      <c r="AG804" s="422">
        <v>527080.95999999996</v>
      </c>
      <c r="AH804" s="422">
        <v>1347753.5504399999</v>
      </c>
      <c r="AI804" s="422">
        <v>3419056.2804399999</v>
      </c>
      <c r="AJ804" s="422">
        <v>527995.48</v>
      </c>
      <c r="AK804" s="422">
        <v>2891060.8004399999</v>
      </c>
      <c r="AL804" s="422">
        <v>3368954.7804399999</v>
      </c>
      <c r="AM804" s="422">
        <v>91548.62</v>
      </c>
      <c r="AN804" s="422">
        <v>91548.62</v>
      </c>
      <c r="AO804" s="422">
        <v>95042.84</v>
      </c>
      <c r="AP804" s="422">
        <v>95042.84</v>
      </c>
      <c r="AQ804" s="422">
        <v>0</v>
      </c>
      <c r="AR804" s="422">
        <v>0</v>
      </c>
      <c r="AS804" s="422">
        <v>0</v>
      </c>
      <c r="AT804" s="422">
        <v>0</v>
      </c>
      <c r="AU804" s="422">
        <v>0</v>
      </c>
      <c r="AV804" s="422">
        <v>243197.87</v>
      </c>
      <c r="AW804" s="422">
        <v>101479.7</v>
      </c>
      <c r="AX804" s="422">
        <v>38490.370000000003</v>
      </c>
      <c r="AY804" s="422">
        <v>756350.86</v>
      </c>
      <c r="AZ804" s="422">
        <v>7011337.0700000003</v>
      </c>
      <c r="BA804" s="422">
        <v>236717.63</v>
      </c>
      <c r="BB804" s="422">
        <v>1.22</v>
      </c>
      <c r="BC804" s="422">
        <v>242567.69</v>
      </c>
    </row>
    <row r="805" spans="1:55">
      <c r="A805" s="425" t="s">
        <v>2579</v>
      </c>
      <c r="B805" s="425" t="s">
        <v>6811</v>
      </c>
      <c r="C805">
        <v>4152</v>
      </c>
      <c r="D805" s="422">
        <v>55420879.380000003</v>
      </c>
      <c r="E805" s="422">
        <v>38399923.039999999</v>
      </c>
      <c r="F805" s="423">
        <v>0.69287827024010695</v>
      </c>
      <c r="G805">
        <v>1</v>
      </c>
      <c r="H805" s="422">
        <v>1685230.01</v>
      </c>
      <c r="I805" s="422">
        <v>29400409.129999999</v>
      </c>
      <c r="J805" s="422">
        <v>31085639.140000001</v>
      </c>
      <c r="K805" s="424">
        <v>0.90510999999999997</v>
      </c>
      <c r="L805" s="422">
        <v>12557291.689999999</v>
      </c>
      <c r="M805" s="422">
        <v>3024780.84</v>
      </c>
      <c r="N805" s="422">
        <v>1438751.13</v>
      </c>
      <c r="O805" s="422">
        <v>586378.93999999994</v>
      </c>
      <c r="P805" s="422">
        <v>408153.27</v>
      </c>
      <c r="Q805" s="422">
        <v>974223.47</v>
      </c>
      <c r="R805" s="422">
        <v>321470.95</v>
      </c>
      <c r="S805" s="422">
        <v>557555.14</v>
      </c>
      <c r="T805" s="422">
        <v>649479.04</v>
      </c>
      <c r="U805" s="422">
        <v>403002.72</v>
      </c>
      <c r="V805" s="422">
        <v>952172.43</v>
      </c>
      <c r="W805" s="422">
        <v>824404.41</v>
      </c>
      <c r="X805" s="422">
        <v>669038.48</v>
      </c>
      <c r="Y805" s="422">
        <v>23366702.510000002</v>
      </c>
      <c r="Z805" s="422">
        <v>370620</v>
      </c>
      <c r="AA805" s="422">
        <v>519000</v>
      </c>
      <c r="AB805" s="422">
        <v>1415832</v>
      </c>
      <c r="AC805" s="422">
        <v>141168</v>
      </c>
      <c r="AD805" s="422">
        <v>2370792</v>
      </c>
      <c r="AE805" s="422">
        <v>1782448</v>
      </c>
      <c r="AF805" s="422">
        <v>6572616</v>
      </c>
      <c r="AG805" s="422">
        <v>4450944</v>
      </c>
      <c r="AH805" s="422">
        <v>10417631.460000001</v>
      </c>
      <c r="AI805" s="422">
        <v>28041051.460000001</v>
      </c>
      <c r="AJ805" s="422">
        <v>4458666.72</v>
      </c>
      <c r="AK805" s="422">
        <v>23582384.739999998</v>
      </c>
      <c r="AL805" s="422">
        <v>27617968.57</v>
      </c>
      <c r="AM805" s="422">
        <v>195676.45</v>
      </c>
      <c r="AN805" s="422">
        <v>195676.45</v>
      </c>
      <c r="AO805" s="422">
        <v>204062.58</v>
      </c>
      <c r="AP805" s="422">
        <v>204062.58</v>
      </c>
      <c r="AQ805" s="422">
        <v>74077.509999999995</v>
      </c>
      <c r="AR805" s="422">
        <v>74077.509999999995</v>
      </c>
      <c r="AS805" s="422">
        <v>76872.89</v>
      </c>
      <c r="AT805" s="422">
        <v>76872.89</v>
      </c>
      <c r="AU805" s="422">
        <v>92946.31</v>
      </c>
      <c r="AV805" s="422">
        <v>2057398.15</v>
      </c>
      <c r="AW805" s="422">
        <v>858494.95</v>
      </c>
      <c r="AX805" s="422">
        <v>325989.89</v>
      </c>
      <c r="AY805" s="422">
        <v>4436208.16</v>
      </c>
      <c r="AZ805" s="422">
        <v>55420879.380000003</v>
      </c>
      <c r="BA805" s="422">
        <v>738376.9</v>
      </c>
      <c r="BB805" s="422">
        <v>89231.47</v>
      </c>
      <c r="BC805" s="422">
        <v>2289470.12</v>
      </c>
    </row>
    <row r="806" spans="1:55">
      <c r="A806" s="425" t="s">
        <v>3225</v>
      </c>
      <c r="B806" s="425" t="s">
        <v>6812</v>
      </c>
      <c r="C806">
        <v>64.3</v>
      </c>
      <c r="D806" s="422">
        <v>821545.33</v>
      </c>
      <c r="E806" s="422">
        <v>754092.22</v>
      </c>
      <c r="F806" s="423">
        <v>0.91789484093348805</v>
      </c>
      <c r="G806">
        <v>3</v>
      </c>
      <c r="H806" s="422">
        <v>1075.58</v>
      </c>
      <c r="I806" s="422">
        <v>273667.39</v>
      </c>
      <c r="J806" s="422">
        <v>274742.96999999997</v>
      </c>
      <c r="K806" s="424">
        <v>0.90510999999999997</v>
      </c>
      <c r="L806" s="422">
        <v>196066.44</v>
      </c>
      <c r="M806" s="422">
        <v>39213.279999999999</v>
      </c>
      <c r="N806" s="422">
        <v>20533.98</v>
      </c>
      <c r="O806" s="422">
        <v>8611.02</v>
      </c>
      <c r="P806" s="422">
        <v>6371.15</v>
      </c>
      <c r="Q806" s="422">
        <v>11890.66</v>
      </c>
      <c r="R806" s="422">
        <v>4658.99</v>
      </c>
      <c r="S806" s="422">
        <v>7873.42</v>
      </c>
      <c r="T806" s="422">
        <v>9898.27</v>
      </c>
      <c r="U806" s="422">
        <v>5832.16</v>
      </c>
      <c r="V806" s="422">
        <v>14511.42</v>
      </c>
      <c r="W806" s="422">
        <v>12564.19</v>
      </c>
      <c r="X806" s="422">
        <v>9447.7099999999991</v>
      </c>
      <c r="Y806" s="422">
        <v>347472.69</v>
      </c>
      <c r="Z806" s="422">
        <v>5712.3</v>
      </c>
      <c r="AA806" s="422">
        <v>8037.5</v>
      </c>
      <c r="AB806" s="422">
        <v>21926.3</v>
      </c>
      <c r="AC806" s="422">
        <v>2186.1999999999998</v>
      </c>
      <c r="AD806" s="422">
        <v>36715.300000000003</v>
      </c>
      <c r="AE806" s="422">
        <v>11746.19</v>
      </c>
      <c r="AF806" s="422">
        <v>101786.9</v>
      </c>
      <c r="AG806" s="422">
        <v>68929.600000000006</v>
      </c>
      <c r="AH806" s="422">
        <v>156130.91339999999</v>
      </c>
      <c r="AI806" s="422">
        <v>413171.2034</v>
      </c>
      <c r="AJ806" s="422">
        <v>69049.19</v>
      </c>
      <c r="AK806" s="422">
        <v>344122.0134</v>
      </c>
      <c r="AL806" s="422">
        <v>406619.12339999998</v>
      </c>
      <c r="AM806" s="422">
        <v>4193.0600000000004</v>
      </c>
      <c r="AN806" s="422">
        <v>4193.0600000000004</v>
      </c>
      <c r="AO806" s="422">
        <v>4891.91</v>
      </c>
      <c r="AP806" s="422">
        <v>4891.91</v>
      </c>
      <c r="AQ806" s="422">
        <v>0</v>
      </c>
      <c r="AR806" s="422">
        <v>0</v>
      </c>
      <c r="AS806" s="422">
        <v>0</v>
      </c>
      <c r="AT806" s="422">
        <v>0</v>
      </c>
      <c r="AU806" s="422">
        <v>0</v>
      </c>
      <c r="AV806" s="422">
        <v>31448</v>
      </c>
      <c r="AW806" s="422">
        <v>13122.37</v>
      </c>
      <c r="AX806" s="422">
        <v>4713.1000000000004</v>
      </c>
      <c r="AY806" s="422">
        <v>67453.41</v>
      </c>
      <c r="AZ806" s="422">
        <v>821545.33</v>
      </c>
      <c r="BA806" s="422">
        <v>9096.44</v>
      </c>
      <c r="BB806" s="422">
        <v>0</v>
      </c>
      <c r="BC806" s="422">
        <v>22532.54</v>
      </c>
    </row>
    <row r="807" spans="1:55">
      <c r="A807" s="425" t="s">
        <v>2567</v>
      </c>
      <c r="B807" s="425" t="s">
        <v>6813</v>
      </c>
      <c r="C807">
        <v>460.28</v>
      </c>
      <c r="D807" s="422">
        <v>6737715.71</v>
      </c>
      <c r="E807" s="422">
        <v>5152564.18</v>
      </c>
      <c r="F807" s="423">
        <v>0.76473457797464695</v>
      </c>
      <c r="G807">
        <v>2</v>
      </c>
      <c r="H807" s="422">
        <v>52606.01</v>
      </c>
      <c r="I807" s="422">
        <v>3506692.07</v>
      </c>
      <c r="J807" s="422">
        <v>3559298.08</v>
      </c>
      <c r="K807" s="424">
        <v>0.90510999999999997</v>
      </c>
      <c r="L807" s="422">
        <v>1502740.33</v>
      </c>
      <c r="M807" s="422">
        <v>376012.6</v>
      </c>
      <c r="N807" s="422">
        <v>160483.12</v>
      </c>
      <c r="O807" s="422">
        <v>63871.76</v>
      </c>
      <c r="P807" s="422">
        <v>51434.23</v>
      </c>
      <c r="Q807" s="422">
        <v>112537.95</v>
      </c>
      <c r="R807" s="422">
        <v>34942.49</v>
      </c>
      <c r="S807" s="422">
        <v>62112.57</v>
      </c>
      <c r="T807" s="422">
        <v>70049.320000000007</v>
      </c>
      <c r="U807" s="422">
        <v>44324.46</v>
      </c>
      <c r="V807" s="422">
        <v>102696.2</v>
      </c>
      <c r="W807" s="422">
        <v>88915.83</v>
      </c>
      <c r="X807" s="422">
        <v>74532</v>
      </c>
      <c r="Y807" s="422">
        <v>2744652.86</v>
      </c>
      <c r="Z807" s="422">
        <v>41005.800000000003</v>
      </c>
      <c r="AA807" s="422">
        <v>57535</v>
      </c>
      <c r="AB807" s="422">
        <v>156955.48000000001</v>
      </c>
      <c r="AC807" s="422">
        <v>15649.52</v>
      </c>
      <c r="AD807" s="422">
        <v>262819.88</v>
      </c>
      <c r="AE807" s="422">
        <v>224374.48</v>
      </c>
      <c r="AF807" s="422">
        <v>728623.24</v>
      </c>
      <c r="AG807" s="422">
        <v>493420.16</v>
      </c>
      <c r="AH807" s="422">
        <v>1294531.0052400001</v>
      </c>
      <c r="AI807" s="422">
        <v>3274914.5652399999</v>
      </c>
      <c r="AJ807" s="422">
        <v>494276.28</v>
      </c>
      <c r="AK807" s="422">
        <v>2780638.2852400001</v>
      </c>
      <c r="AL807" s="422">
        <v>3228012.68524</v>
      </c>
      <c r="AM807" s="422">
        <v>99235.91</v>
      </c>
      <c r="AN807" s="422">
        <v>99235.91</v>
      </c>
      <c r="AO807" s="422">
        <v>103428.98</v>
      </c>
      <c r="AP807" s="422">
        <v>103428.98</v>
      </c>
      <c r="AQ807" s="422">
        <v>0</v>
      </c>
      <c r="AR807" s="422">
        <v>0</v>
      </c>
      <c r="AS807" s="422">
        <v>0</v>
      </c>
      <c r="AT807" s="422">
        <v>0</v>
      </c>
      <c r="AU807" s="422">
        <v>698.84</v>
      </c>
      <c r="AV807" s="422">
        <v>227823.3</v>
      </c>
      <c r="AW807" s="422">
        <v>95064.31</v>
      </c>
      <c r="AX807" s="422">
        <v>36133.81</v>
      </c>
      <c r="AY807" s="422">
        <v>765050.04</v>
      </c>
      <c r="AZ807" s="422">
        <v>6737715.71</v>
      </c>
      <c r="BA807" s="422">
        <v>553773.04</v>
      </c>
      <c r="BB807" s="422">
        <v>5.26</v>
      </c>
      <c r="BC807" s="422">
        <v>241166.04</v>
      </c>
    </row>
    <row r="808" spans="1:55">
      <c r="A808" s="425" t="s">
        <v>2708</v>
      </c>
      <c r="B808" s="425" t="s">
        <v>6814</v>
      </c>
      <c r="C808">
        <v>462.61</v>
      </c>
      <c r="D808" s="422">
        <v>6500889.1399999997</v>
      </c>
      <c r="E808" s="422">
        <v>4769870.12</v>
      </c>
      <c r="F808" s="423">
        <v>0.73372580539036902</v>
      </c>
      <c r="G808">
        <v>1</v>
      </c>
      <c r="H808" s="422">
        <v>86069.97</v>
      </c>
      <c r="I808" s="422">
        <v>1591196.57</v>
      </c>
      <c r="J808" s="422">
        <v>1677266.54</v>
      </c>
      <c r="K808" s="424">
        <v>0.90510999999999997</v>
      </c>
      <c r="L808" s="422">
        <v>1465220.17</v>
      </c>
      <c r="M808" s="422">
        <v>362270.99</v>
      </c>
      <c r="N808" s="422">
        <v>159959.51999999999</v>
      </c>
      <c r="O808" s="422">
        <v>63662.32</v>
      </c>
      <c r="P808" s="422">
        <v>48913.61</v>
      </c>
      <c r="Q808" s="422">
        <v>109984.65</v>
      </c>
      <c r="R808" s="422">
        <v>35524.870000000003</v>
      </c>
      <c r="S808" s="422">
        <v>62112.57</v>
      </c>
      <c r="T808" s="422">
        <v>70049.320000000007</v>
      </c>
      <c r="U808" s="422">
        <v>44324.46</v>
      </c>
      <c r="V808" s="422">
        <v>102696.2</v>
      </c>
      <c r="W808" s="422">
        <v>88915.83</v>
      </c>
      <c r="X808" s="422">
        <v>74532</v>
      </c>
      <c r="Y808" s="422">
        <v>2688166.51</v>
      </c>
      <c r="Z808" s="422">
        <v>41170.5</v>
      </c>
      <c r="AA808" s="422">
        <v>57826.25</v>
      </c>
      <c r="AB808" s="422">
        <v>157750.01</v>
      </c>
      <c r="AC808" s="422">
        <v>15728.74</v>
      </c>
      <c r="AD808" s="422">
        <v>264150.31</v>
      </c>
      <c r="AE808" s="422">
        <v>215549.33</v>
      </c>
      <c r="AF808" s="422">
        <v>732311.63</v>
      </c>
      <c r="AG808" s="422">
        <v>495917.92</v>
      </c>
      <c r="AH808" s="422">
        <v>1236820.5073800001</v>
      </c>
      <c r="AI808" s="422">
        <v>3217225.1973799998</v>
      </c>
      <c r="AJ808" s="422">
        <v>496778.37</v>
      </c>
      <c r="AK808" s="422">
        <v>2720446.8273800001</v>
      </c>
      <c r="AL808" s="422">
        <v>3170085.89738</v>
      </c>
      <c r="AM808" s="422">
        <v>67089.070000000007</v>
      </c>
      <c r="AN808" s="422">
        <v>67089.070000000007</v>
      </c>
      <c r="AO808" s="422">
        <v>69884.44</v>
      </c>
      <c r="AP808" s="422">
        <v>69884.44</v>
      </c>
      <c r="AQ808" s="422">
        <v>1397.68</v>
      </c>
      <c r="AR808" s="422">
        <v>1397.68</v>
      </c>
      <c r="AS808" s="422">
        <v>1397.68</v>
      </c>
      <c r="AT808" s="422">
        <v>1397.68</v>
      </c>
      <c r="AU808" s="422">
        <v>2096.5300000000002</v>
      </c>
      <c r="AV808" s="422">
        <v>229220.99</v>
      </c>
      <c r="AW808" s="422">
        <v>95647.53</v>
      </c>
      <c r="AX808" s="422">
        <v>36133.81</v>
      </c>
      <c r="AY808" s="422">
        <v>642636.6</v>
      </c>
      <c r="AZ808" s="422">
        <v>6500889.1399999997</v>
      </c>
      <c r="BA808" s="422">
        <v>188154.64</v>
      </c>
      <c r="BB808" s="422">
        <v>198.22</v>
      </c>
      <c r="BC808" s="422">
        <v>170948.44</v>
      </c>
    </row>
    <row r="809" spans="1:55">
      <c r="A809" s="425" t="s">
        <v>2117</v>
      </c>
      <c r="B809" s="425" t="s">
        <v>6815</v>
      </c>
      <c r="C809">
        <v>757.56</v>
      </c>
      <c r="D809" s="422">
        <v>9885573.5700000003</v>
      </c>
      <c r="E809" s="422">
        <v>7746997.8399999999</v>
      </c>
      <c r="F809" s="423">
        <v>0.78366700577799697</v>
      </c>
      <c r="G809">
        <v>2</v>
      </c>
      <c r="H809" s="422">
        <v>35345.26</v>
      </c>
      <c r="I809" s="422">
        <v>1743966.47</v>
      </c>
      <c r="J809" s="422">
        <v>1779311.73</v>
      </c>
      <c r="K809" s="424">
        <v>0.90510999999999997</v>
      </c>
      <c r="L809" s="422">
        <v>2284571.56</v>
      </c>
      <c r="M809" s="422">
        <v>456914.3</v>
      </c>
      <c r="N809" s="422">
        <v>249719.76</v>
      </c>
      <c r="O809" s="422">
        <v>110618.57</v>
      </c>
      <c r="P809" s="422">
        <v>76126.17</v>
      </c>
      <c r="Q809" s="422">
        <v>150381.94</v>
      </c>
      <c r="R809" s="422">
        <v>58237.49</v>
      </c>
      <c r="S809" s="422">
        <v>97980.4</v>
      </c>
      <c r="T809" s="422">
        <v>127154.74</v>
      </c>
      <c r="U809" s="422">
        <v>73485.3</v>
      </c>
      <c r="V809" s="422">
        <v>186415.93</v>
      </c>
      <c r="W809" s="422">
        <v>161401.56</v>
      </c>
      <c r="X809" s="422">
        <v>117571.61</v>
      </c>
      <c r="Y809" s="422">
        <v>4150579.33</v>
      </c>
      <c r="Z809" s="422">
        <v>67122.899999999994</v>
      </c>
      <c r="AA809" s="422">
        <v>94695</v>
      </c>
      <c r="AB809" s="422">
        <v>258327.96</v>
      </c>
      <c r="AC809" s="422">
        <v>25757.040000000001</v>
      </c>
      <c r="AD809" s="422">
        <v>432566.76</v>
      </c>
      <c r="AE809" s="422">
        <v>146733.01</v>
      </c>
      <c r="AF809" s="422">
        <v>1199217.48</v>
      </c>
      <c r="AG809" s="422">
        <v>812104.32</v>
      </c>
      <c r="AH809" s="422">
        <v>1888566.9304800001</v>
      </c>
      <c r="AI809" s="422">
        <v>4925091.4004800003</v>
      </c>
      <c r="AJ809" s="422">
        <v>813513.38</v>
      </c>
      <c r="AK809" s="422">
        <v>4111578.0204799999</v>
      </c>
      <c r="AL809" s="422">
        <v>4847897.1104800003</v>
      </c>
      <c r="AM809" s="422">
        <v>69884.44</v>
      </c>
      <c r="AN809" s="422">
        <v>69884.44</v>
      </c>
      <c r="AO809" s="422">
        <v>72679.820000000007</v>
      </c>
      <c r="AP809" s="422">
        <v>72679.820000000007</v>
      </c>
      <c r="AQ809" s="422">
        <v>2096.5300000000002</v>
      </c>
      <c r="AR809" s="422">
        <v>2096.5300000000002</v>
      </c>
      <c r="AS809" s="422">
        <v>2096.5300000000002</v>
      </c>
      <c r="AT809" s="422">
        <v>2096.5300000000002</v>
      </c>
      <c r="AU809" s="422">
        <v>2795.37</v>
      </c>
      <c r="AV809" s="422">
        <v>375279.48</v>
      </c>
      <c r="AW809" s="422">
        <v>156593.67000000001</v>
      </c>
      <c r="AX809" s="422">
        <v>58913.83</v>
      </c>
      <c r="AY809" s="422">
        <v>887096.99</v>
      </c>
      <c r="AZ809" s="422">
        <v>9885573.5700000003</v>
      </c>
      <c r="BA809" s="422">
        <v>133042.82999999999</v>
      </c>
      <c r="BB809" s="422">
        <v>483.38</v>
      </c>
      <c r="BC809" s="422">
        <v>245793.2</v>
      </c>
    </row>
    <row r="810" spans="1:55">
      <c r="A810" s="425" t="s">
        <v>2119</v>
      </c>
      <c r="B810" s="425" t="s">
        <v>6816</v>
      </c>
      <c r="C810">
        <v>688.5</v>
      </c>
      <c r="D810" s="422">
        <v>10027118.32</v>
      </c>
      <c r="E810" s="422">
        <v>7367987.1200000001</v>
      </c>
      <c r="F810" s="423">
        <v>0.73480604146296702</v>
      </c>
      <c r="G810">
        <v>1</v>
      </c>
      <c r="H810" s="422">
        <v>135746.5</v>
      </c>
      <c r="I810" s="422">
        <v>2167830.66</v>
      </c>
      <c r="J810" s="422">
        <v>2303577.16</v>
      </c>
      <c r="K810" s="424">
        <v>0.90510999999999997</v>
      </c>
      <c r="L810" s="422">
        <v>2178586.37</v>
      </c>
      <c r="M810" s="422">
        <v>726122.83</v>
      </c>
      <c r="N810" s="422">
        <v>263885.11</v>
      </c>
      <c r="O810" s="422">
        <v>87450.29</v>
      </c>
      <c r="P810" s="422">
        <v>68019.740000000005</v>
      </c>
      <c r="Q810" s="422">
        <v>223626.43</v>
      </c>
      <c r="R810" s="422">
        <v>52996.11</v>
      </c>
      <c r="S810" s="422">
        <v>100313.26</v>
      </c>
      <c r="T810" s="422">
        <v>86800.24</v>
      </c>
      <c r="U810" s="422">
        <v>66778.3</v>
      </c>
      <c r="V810" s="422">
        <v>127253.99</v>
      </c>
      <c r="W810" s="422">
        <v>110178.31</v>
      </c>
      <c r="X810" s="422">
        <v>120370.94</v>
      </c>
      <c r="Y810" s="422">
        <v>4212381.92</v>
      </c>
      <c r="Z810" s="422">
        <v>61965</v>
      </c>
      <c r="AA810" s="422">
        <v>86062.5</v>
      </c>
      <c r="AB810" s="422">
        <v>234778.5</v>
      </c>
      <c r="AC810" s="422">
        <v>23409</v>
      </c>
      <c r="AD810" s="422">
        <v>393133.5</v>
      </c>
      <c r="AE810" s="422">
        <v>685057.5</v>
      </c>
      <c r="AF810" s="422">
        <v>1089895.5</v>
      </c>
      <c r="AG810" s="422">
        <v>738072</v>
      </c>
      <c r="AH810" s="422">
        <v>1838689.6680000001</v>
      </c>
      <c r="AI810" s="422">
        <v>5151063.1679999996</v>
      </c>
      <c r="AJ810" s="422">
        <v>739352.61</v>
      </c>
      <c r="AK810" s="422">
        <v>4411710.5580000002</v>
      </c>
      <c r="AL810" s="422">
        <v>5080905.9979999997</v>
      </c>
      <c r="AM810" s="422">
        <v>48220.26</v>
      </c>
      <c r="AN810" s="422">
        <v>48220.26</v>
      </c>
      <c r="AO810" s="422">
        <v>50316.800000000003</v>
      </c>
      <c r="AP810" s="422">
        <v>50316.800000000003</v>
      </c>
      <c r="AQ810" s="422">
        <v>0</v>
      </c>
      <c r="AR810" s="422">
        <v>0</v>
      </c>
      <c r="AS810" s="422">
        <v>0</v>
      </c>
      <c r="AT810" s="422">
        <v>0</v>
      </c>
      <c r="AU810" s="422">
        <v>0</v>
      </c>
      <c r="AV810" s="422">
        <v>341036.1</v>
      </c>
      <c r="AW810" s="422">
        <v>142304.85999999999</v>
      </c>
      <c r="AX810" s="422">
        <v>53415.21</v>
      </c>
      <c r="AY810" s="422">
        <v>733830.29</v>
      </c>
      <c r="AZ810" s="422">
        <v>10027118.32</v>
      </c>
      <c r="BA810" s="422">
        <v>86878.86</v>
      </c>
      <c r="BB810" s="422">
        <v>307.20999999999998</v>
      </c>
      <c r="BC810" s="422">
        <v>249519.58</v>
      </c>
    </row>
    <row r="811" spans="1:55">
      <c r="A811" s="425" t="s">
        <v>3149</v>
      </c>
      <c r="B811" s="425" t="s">
        <v>6817</v>
      </c>
      <c r="C811">
        <v>571.5</v>
      </c>
      <c r="D811" s="422">
        <v>7524808.96</v>
      </c>
      <c r="E811" s="422">
        <v>5865532.4699999997</v>
      </c>
      <c r="F811" s="423">
        <v>0.77949254275818902</v>
      </c>
      <c r="G811">
        <v>2</v>
      </c>
      <c r="H811" s="422">
        <v>40047.18</v>
      </c>
      <c r="I811" s="422">
        <v>2823760.72</v>
      </c>
      <c r="J811" s="422">
        <v>2863807.9</v>
      </c>
      <c r="K811" s="424">
        <v>0.90510999999999997</v>
      </c>
      <c r="L811" s="422">
        <v>1746051.21</v>
      </c>
      <c r="M811" s="422">
        <v>349210.23</v>
      </c>
      <c r="N811" s="422">
        <v>188780.19</v>
      </c>
      <c r="O811" s="422">
        <v>83460.710000000006</v>
      </c>
      <c r="P811" s="422">
        <v>58249.21</v>
      </c>
      <c r="Q811" s="422">
        <v>114010.49</v>
      </c>
      <c r="R811" s="422">
        <v>43678.11</v>
      </c>
      <c r="S811" s="422">
        <v>73776.899999999994</v>
      </c>
      <c r="T811" s="422">
        <v>95937.11</v>
      </c>
      <c r="U811" s="422">
        <v>55113.97</v>
      </c>
      <c r="V811" s="422">
        <v>140649.15</v>
      </c>
      <c r="W811" s="422">
        <v>121776.03</v>
      </c>
      <c r="X811" s="422">
        <v>88528.62</v>
      </c>
      <c r="Y811" s="422">
        <v>3159221.93</v>
      </c>
      <c r="Z811" s="422">
        <v>50940</v>
      </c>
      <c r="AA811" s="422">
        <v>71437.5</v>
      </c>
      <c r="AB811" s="422">
        <v>194881.5</v>
      </c>
      <c r="AC811" s="422">
        <v>19431</v>
      </c>
      <c r="AD811" s="422">
        <v>326326.5</v>
      </c>
      <c r="AE811" s="422">
        <v>112166</v>
      </c>
      <c r="AF811" s="422">
        <v>904684.5</v>
      </c>
      <c r="AG811" s="422">
        <v>612648</v>
      </c>
      <c r="AH811" s="422">
        <v>1440803.514</v>
      </c>
      <c r="AI811" s="422">
        <v>3733318.514</v>
      </c>
      <c r="AJ811" s="422">
        <v>613710.99</v>
      </c>
      <c r="AK811" s="422">
        <v>3119607.5240000002</v>
      </c>
      <c r="AL811" s="422">
        <v>3675083.4739999999</v>
      </c>
      <c r="AM811" s="422">
        <v>60100.62</v>
      </c>
      <c r="AN811" s="422">
        <v>60100.62</v>
      </c>
      <c r="AO811" s="422">
        <v>62197.15</v>
      </c>
      <c r="AP811" s="422">
        <v>62197.15</v>
      </c>
      <c r="AQ811" s="422">
        <v>0</v>
      </c>
      <c r="AR811" s="422">
        <v>0</v>
      </c>
      <c r="AS811" s="422">
        <v>0</v>
      </c>
      <c r="AT811" s="422">
        <v>0</v>
      </c>
      <c r="AU811" s="422">
        <v>0</v>
      </c>
      <c r="AV811" s="422">
        <v>283032.01</v>
      </c>
      <c r="AW811" s="422">
        <v>118101.37</v>
      </c>
      <c r="AX811" s="422">
        <v>44774.51</v>
      </c>
      <c r="AY811" s="422">
        <v>690503.43</v>
      </c>
      <c r="AZ811" s="422">
        <v>7524808.96</v>
      </c>
      <c r="BA811" s="422">
        <v>156193.71</v>
      </c>
      <c r="BB811" s="422">
        <v>29.15</v>
      </c>
      <c r="BC811" s="422">
        <v>252822.21</v>
      </c>
    </row>
    <row r="812" spans="1:55">
      <c r="A812" s="425" t="s">
        <v>2784</v>
      </c>
      <c r="B812" s="425" t="s">
        <v>6818</v>
      </c>
      <c r="C812">
        <v>3838.23</v>
      </c>
      <c r="D812" s="422">
        <v>49627619.539999999</v>
      </c>
      <c r="E812" s="422">
        <v>37237191.060000002</v>
      </c>
      <c r="F812" s="423">
        <v>0.75033200071155404</v>
      </c>
      <c r="G812">
        <v>1</v>
      </c>
      <c r="H812" s="422">
        <v>383711.74</v>
      </c>
      <c r="I812" s="422">
        <v>15363236.859999999</v>
      </c>
      <c r="J812" s="422">
        <v>15746948.6</v>
      </c>
      <c r="K812" s="424">
        <v>0.90510999999999997</v>
      </c>
      <c r="L812" s="422">
        <v>11548048.869999999</v>
      </c>
      <c r="M812" s="422">
        <v>2309609.77</v>
      </c>
      <c r="N812" s="422">
        <v>1270457.5900000001</v>
      </c>
      <c r="O812" s="422">
        <v>564353.42000000004</v>
      </c>
      <c r="P812" s="422">
        <v>380493.81</v>
      </c>
      <c r="Q812" s="422">
        <v>762401.48</v>
      </c>
      <c r="R812" s="422">
        <v>297593.58</v>
      </c>
      <c r="S812" s="422">
        <v>497192.21</v>
      </c>
      <c r="T812" s="422">
        <v>648717.64</v>
      </c>
      <c r="U812" s="422">
        <v>372675.45</v>
      </c>
      <c r="V812" s="422">
        <v>951056.17</v>
      </c>
      <c r="W812" s="422">
        <v>823437.94</v>
      </c>
      <c r="X812" s="422">
        <v>596605.97</v>
      </c>
      <c r="Y812" s="422">
        <v>21022643.899999999</v>
      </c>
      <c r="Z812" s="422">
        <v>341795.7</v>
      </c>
      <c r="AA812" s="422">
        <v>479778.75</v>
      </c>
      <c r="AB812" s="422">
        <v>1308836.43</v>
      </c>
      <c r="AC812" s="422">
        <v>130499.82</v>
      </c>
      <c r="AD812" s="422">
        <v>2191629.33</v>
      </c>
      <c r="AE812" s="422">
        <v>743606.37</v>
      </c>
      <c r="AF812" s="422">
        <v>6075918.0899999999</v>
      </c>
      <c r="AG812" s="422">
        <v>4114582.56</v>
      </c>
      <c r="AH812" s="422">
        <v>9455286.3263399992</v>
      </c>
      <c r="AI812" s="422">
        <v>24841933.376340002</v>
      </c>
      <c r="AJ812" s="422">
        <v>4121721.66</v>
      </c>
      <c r="AK812" s="422">
        <v>20720211.716340002</v>
      </c>
      <c r="AL812" s="422">
        <v>24450823.20634</v>
      </c>
      <c r="AM812" s="422">
        <v>282333.17</v>
      </c>
      <c r="AN812" s="422">
        <v>282333.17</v>
      </c>
      <c r="AO812" s="422">
        <v>294213.52</v>
      </c>
      <c r="AP812" s="422">
        <v>294213.52</v>
      </c>
      <c r="AQ812" s="422">
        <v>698.84</v>
      </c>
      <c r="AR812" s="422">
        <v>698.84</v>
      </c>
      <c r="AS812" s="422">
        <v>698.84</v>
      </c>
      <c r="AT812" s="422">
        <v>698.84</v>
      </c>
      <c r="AU812" s="422">
        <v>1397.68</v>
      </c>
      <c r="AV812" s="422">
        <v>1902254.68</v>
      </c>
      <c r="AW812" s="422">
        <v>793757.9</v>
      </c>
      <c r="AX812" s="422">
        <v>300853.32</v>
      </c>
      <c r="AY812" s="422">
        <v>4154152.32</v>
      </c>
      <c r="AZ812" s="422">
        <v>49627619.539999999</v>
      </c>
      <c r="BA812" s="422">
        <v>787353.09</v>
      </c>
      <c r="BB812" s="422">
        <v>5398.26</v>
      </c>
      <c r="BC812" s="422">
        <v>1813516.43</v>
      </c>
    </row>
    <row r="813" spans="1:55">
      <c r="A813" s="425" t="s">
        <v>1756</v>
      </c>
      <c r="B813" s="425" t="s">
        <v>6819</v>
      </c>
      <c r="C813">
        <v>592.5</v>
      </c>
      <c r="D813" s="422">
        <v>8356458.5599999996</v>
      </c>
      <c r="E813" s="422">
        <v>7004850.9100000001</v>
      </c>
      <c r="F813" s="423">
        <v>0.83825592620422196</v>
      </c>
      <c r="G813">
        <v>2</v>
      </c>
      <c r="H813" s="422">
        <v>15044.7</v>
      </c>
      <c r="I813" s="422">
        <v>821486.51</v>
      </c>
      <c r="J813" s="422">
        <v>836531.21</v>
      </c>
      <c r="K813" s="424">
        <v>0.90510999999999997</v>
      </c>
      <c r="L813" s="422">
        <v>1928869.92</v>
      </c>
      <c r="M813" s="422">
        <v>385773.98</v>
      </c>
      <c r="N813" s="422">
        <v>195404.06</v>
      </c>
      <c r="O813" s="422">
        <v>86772.65</v>
      </c>
      <c r="P813" s="422">
        <v>67119.12</v>
      </c>
      <c r="Q813" s="422">
        <v>114010.49</v>
      </c>
      <c r="R813" s="422">
        <v>45425.24</v>
      </c>
      <c r="S813" s="422">
        <v>76401.38</v>
      </c>
      <c r="T813" s="422">
        <v>99744.14</v>
      </c>
      <c r="U813" s="422">
        <v>57446.84</v>
      </c>
      <c r="V813" s="422">
        <v>146230.46</v>
      </c>
      <c r="W813" s="422">
        <v>126608.41</v>
      </c>
      <c r="X813" s="422">
        <v>91677.86</v>
      </c>
      <c r="Y813" s="422">
        <v>3421484.55</v>
      </c>
      <c r="Z813" s="422">
        <v>52875</v>
      </c>
      <c r="AA813" s="422">
        <v>74062.5</v>
      </c>
      <c r="AB813" s="422">
        <v>202042.5</v>
      </c>
      <c r="AC813" s="422">
        <v>20145</v>
      </c>
      <c r="AD813" s="422">
        <v>338317.5</v>
      </c>
      <c r="AE813" s="422">
        <v>111251.5</v>
      </c>
      <c r="AF813" s="422">
        <v>937927.5</v>
      </c>
      <c r="AG813" s="422">
        <v>635160</v>
      </c>
      <c r="AH813" s="422">
        <v>1631507.493</v>
      </c>
      <c r="AI813" s="422">
        <v>4003288.9929999998</v>
      </c>
      <c r="AJ813" s="422">
        <v>636262.05000000005</v>
      </c>
      <c r="AK813" s="422">
        <v>3367026.943</v>
      </c>
      <c r="AL813" s="422">
        <v>3942914.0830000001</v>
      </c>
      <c r="AM813" s="422">
        <v>116707.02</v>
      </c>
      <c r="AN813" s="422">
        <v>116707.02</v>
      </c>
      <c r="AO813" s="422">
        <v>121598.93</v>
      </c>
      <c r="AP813" s="422">
        <v>121598.93</v>
      </c>
      <c r="AQ813" s="422">
        <v>9783.82</v>
      </c>
      <c r="AR813" s="422">
        <v>9783.82</v>
      </c>
      <c r="AS813" s="422">
        <v>10482.66</v>
      </c>
      <c r="AT813" s="422">
        <v>10482.66</v>
      </c>
      <c r="AU813" s="422">
        <v>12579.2</v>
      </c>
      <c r="AV813" s="422">
        <v>293514.68</v>
      </c>
      <c r="AW813" s="422">
        <v>122475.5</v>
      </c>
      <c r="AX813" s="422">
        <v>46345.55</v>
      </c>
      <c r="AY813" s="422">
        <v>992059.79</v>
      </c>
      <c r="AZ813" s="422">
        <v>8356458.5599999996</v>
      </c>
      <c r="BA813" s="422">
        <v>261226.46</v>
      </c>
      <c r="BB813" s="422">
        <v>665.12</v>
      </c>
      <c r="BC813" s="422">
        <v>217274.63</v>
      </c>
    </row>
    <row r="814" spans="1:55">
      <c r="A814" s="425" t="s">
        <v>2929</v>
      </c>
      <c r="B814" s="425" t="s">
        <v>6820</v>
      </c>
      <c r="C814">
        <v>589.46</v>
      </c>
      <c r="D814" s="422">
        <v>8310714.9000000004</v>
      </c>
      <c r="E814" s="422">
        <v>8582798.0199999996</v>
      </c>
      <c r="F814" s="423">
        <v>1.0327388345375701</v>
      </c>
      <c r="G814">
        <v>4</v>
      </c>
      <c r="H814" s="422">
        <v>556.85</v>
      </c>
      <c r="I814" s="422">
        <v>678539.47</v>
      </c>
      <c r="J814" s="422">
        <v>679096.31999999995</v>
      </c>
      <c r="K814" s="424">
        <v>0.90510999999999997</v>
      </c>
      <c r="L814" s="422">
        <v>1895088.2</v>
      </c>
      <c r="M814" s="422">
        <v>379017.63</v>
      </c>
      <c r="N814" s="422">
        <v>194741.67</v>
      </c>
      <c r="O814" s="422">
        <v>86110.26</v>
      </c>
      <c r="P814" s="422">
        <v>68380.5</v>
      </c>
      <c r="Q814" s="422">
        <v>117507.75</v>
      </c>
      <c r="R814" s="422">
        <v>45425.24</v>
      </c>
      <c r="S814" s="422">
        <v>76109.77</v>
      </c>
      <c r="T814" s="422">
        <v>98982.73</v>
      </c>
      <c r="U814" s="422">
        <v>57155.23</v>
      </c>
      <c r="V814" s="422">
        <v>145114.20000000001</v>
      </c>
      <c r="W814" s="422">
        <v>125641.93</v>
      </c>
      <c r="X814" s="422">
        <v>91327.95</v>
      </c>
      <c r="Y814" s="422">
        <v>3380603.06</v>
      </c>
      <c r="Z814" s="422">
        <v>52497</v>
      </c>
      <c r="AA814" s="422">
        <v>73682.5</v>
      </c>
      <c r="AB814" s="422">
        <v>201005.86</v>
      </c>
      <c r="AC814" s="422">
        <v>20041.64</v>
      </c>
      <c r="AD814" s="422">
        <v>168290.82</v>
      </c>
      <c r="AE814" s="422">
        <v>114889.06</v>
      </c>
      <c r="AF814" s="422">
        <v>933115.18</v>
      </c>
      <c r="AG814" s="422">
        <v>631901.12</v>
      </c>
      <c r="AH814" s="422">
        <v>1662896.01768</v>
      </c>
      <c r="AI814" s="422">
        <v>3858319.1976800002</v>
      </c>
      <c r="AJ814" s="422">
        <v>632997.51</v>
      </c>
      <c r="AK814" s="422">
        <v>3225321.68768</v>
      </c>
      <c r="AL814" s="422">
        <v>3798254.0576800001</v>
      </c>
      <c r="AM814" s="422">
        <v>125093.16</v>
      </c>
      <c r="AN814" s="422">
        <v>125093.16</v>
      </c>
      <c r="AO814" s="422">
        <v>130683.91</v>
      </c>
      <c r="AP814" s="422">
        <v>130683.91</v>
      </c>
      <c r="AQ814" s="422">
        <v>30050.31</v>
      </c>
      <c r="AR814" s="422">
        <v>30050.31</v>
      </c>
      <c r="AS814" s="422">
        <v>31448</v>
      </c>
      <c r="AT814" s="422">
        <v>31448</v>
      </c>
      <c r="AU814" s="422">
        <v>37737.599999999999</v>
      </c>
      <c r="AV814" s="422">
        <v>292116.99</v>
      </c>
      <c r="AW814" s="422">
        <v>121892.28</v>
      </c>
      <c r="AX814" s="422">
        <v>45560.03</v>
      </c>
      <c r="AY814" s="422">
        <v>1131857.6599999999</v>
      </c>
      <c r="AZ814" s="422">
        <v>8310714.9000000004</v>
      </c>
      <c r="BA814" s="422">
        <v>221992.98</v>
      </c>
      <c r="BB814" s="422">
        <v>31.29</v>
      </c>
      <c r="BC814" s="422">
        <v>200212.15</v>
      </c>
    </row>
    <row r="815" spans="1:55">
      <c r="A815" s="425" t="s">
        <v>2190</v>
      </c>
      <c r="B815" s="425" t="s">
        <v>6821</v>
      </c>
      <c r="C815">
        <v>540.75</v>
      </c>
      <c r="D815" s="422">
        <v>7759210.4699999997</v>
      </c>
      <c r="E815" s="422">
        <v>5852557.3099999996</v>
      </c>
      <c r="F815" s="423">
        <v>0.75427227198284796</v>
      </c>
      <c r="G815">
        <v>1</v>
      </c>
      <c r="H815" s="422">
        <v>53225.97</v>
      </c>
      <c r="I815" s="422">
        <v>2342317.35</v>
      </c>
      <c r="J815" s="422">
        <v>2395543.3199999998</v>
      </c>
      <c r="K815" s="424">
        <v>0.90510999999999997</v>
      </c>
      <c r="L815" s="422">
        <v>1772546.67</v>
      </c>
      <c r="M815" s="422">
        <v>354509.33</v>
      </c>
      <c r="N815" s="422">
        <v>178844.39</v>
      </c>
      <c r="O815" s="422">
        <v>78824.009999999995</v>
      </c>
      <c r="P815" s="422">
        <v>62608.74</v>
      </c>
      <c r="Q815" s="422">
        <v>107715.43</v>
      </c>
      <c r="R815" s="422">
        <v>41348.61</v>
      </c>
      <c r="S815" s="422">
        <v>69986</v>
      </c>
      <c r="T815" s="422">
        <v>90607.27</v>
      </c>
      <c r="U815" s="422">
        <v>52197.89</v>
      </c>
      <c r="V815" s="422">
        <v>132835.31</v>
      </c>
      <c r="W815" s="422">
        <v>115010.69</v>
      </c>
      <c r="X815" s="422">
        <v>83979.72</v>
      </c>
      <c r="Y815" s="422">
        <v>3141014.06</v>
      </c>
      <c r="Z815" s="422">
        <v>48240</v>
      </c>
      <c r="AA815" s="422">
        <v>67593.75</v>
      </c>
      <c r="AB815" s="422">
        <v>184395.75</v>
      </c>
      <c r="AC815" s="422">
        <v>18385.5</v>
      </c>
      <c r="AD815" s="422">
        <v>308768.25</v>
      </c>
      <c r="AE815" s="422">
        <v>106016</v>
      </c>
      <c r="AF815" s="422">
        <v>856007.25</v>
      </c>
      <c r="AG815" s="422">
        <v>579684</v>
      </c>
      <c r="AH815" s="422">
        <v>1520575.1384999999</v>
      </c>
      <c r="AI815" s="422">
        <v>3689665.6384999999</v>
      </c>
      <c r="AJ815" s="422">
        <v>580689.79</v>
      </c>
      <c r="AK815" s="422">
        <v>3108975.8484999998</v>
      </c>
      <c r="AL815" s="422">
        <v>3634563.9785000002</v>
      </c>
      <c r="AM815" s="422">
        <v>132081.60000000001</v>
      </c>
      <c r="AN815" s="422">
        <v>132081.60000000001</v>
      </c>
      <c r="AO815" s="422">
        <v>137672.35999999999</v>
      </c>
      <c r="AP815" s="422">
        <v>137672.35999999999</v>
      </c>
      <c r="AQ815" s="422">
        <v>4193.0600000000004</v>
      </c>
      <c r="AR815" s="422">
        <v>4193.0600000000004</v>
      </c>
      <c r="AS815" s="422">
        <v>4193.0600000000004</v>
      </c>
      <c r="AT815" s="422">
        <v>4193.0600000000004</v>
      </c>
      <c r="AU815" s="422">
        <v>5590.75</v>
      </c>
      <c r="AV815" s="422">
        <v>267657.43</v>
      </c>
      <c r="AW815" s="422">
        <v>111685.99</v>
      </c>
      <c r="AX815" s="422">
        <v>42417.96</v>
      </c>
      <c r="AY815" s="422">
        <v>983632.29</v>
      </c>
      <c r="AZ815" s="422">
        <v>7759210.4699999997</v>
      </c>
      <c r="BA815" s="422">
        <v>502725.85</v>
      </c>
      <c r="BB815" s="422">
        <v>223.16</v>
      </c>
      <c r="BC815" s="422">
        <v>323989.71999999997</v>
      </c>
    </row>
    <row r="816" spans="1:55">
      <c r="A816" s="425" t="s">
        <v>3476</v>
      </c>
      <c r="B816" s="425" t="s">
        <v>6822</v>
      </c>
      <c r="C816">
        <v>785.75</v>
      </c>
      <c r="D816" s="422">
        <v>10123004.5</v>
      </c>
      <c r="E816" s="422">
        <v>7476705.3899999997</v>
      </c>
      <c r="F816" s="423">
        <v>0.73858560371083504</v>
      </c>
      <c r="G816">
        <v>1</v>
      </c>
      <c r="H816" s="422">
        <v>101126.78</v>
      </c>
      <c r="I816" s="422">
        <v>1518225.04</v>
      </c>
      <c r="J816" s="422">
        <v>1619351.82</v>
      </c>
      <c r="K816" s="424">
        <v>0.90510999999999997</v>
      </c>
      <c r="L816" s="422">
        <v>2364057.9500000002</v>
      </c>
      <c r="M816" s="422">
        <v>472811.58</v>
      </c>
      <c r="N816" s="422">
        <v>259655.56</v>
      </c>
      <c r="O816" s="422">
        <v>115255.27</v>
      </c>
      <c r="P816" s="422">
        <v>77558.649999999994</v>
      </c>
      <c r="Q816" s="422">
        <v>155278.1</v>
      </c>
      <c r="R816" s="422">
        <v>60566.99</v>
      </c>
      <c r="S816" s="422">
        <v>101771.31</v>
      </c>
      <c r="T816" s="422">
        <v>132484.57999999999</v>
      </c>
      <c r="U816" s="422">
        <v>76109.77</v>
      </c>
      <c r="V816" s="422">
        <v>194229.78</v>
      </c>
      <c r="W816" s="422">
        <v>168166.9</v>
      </c>
      <c r="X816" s="422">
        <v>122120.51</v>
      </c>
      <c r="Y816" s="422">
        <v>4300066.95</v>
      </c>
      <c r="Z816" s="422">
        <v>69795</v>
      </c>
      <c r="AA816" s="422">
        <v>98218.75</v>
      </c>
      <c r="AB816" s="422">
        <v>267940.75</v>
      </c>
      <c r="AC816" s="422">
        <v>26715.5</v>
      </c>
      <c r="AD816" s="422">
        <v>448663.25</v>
      </c>
      <c r="AE816" s="422">
        <v>151039.5</v>
      </c>
      <c r="AF816" s="422">
        <v>1243842.25</v>
      </c>
      <c r="AG816" s="422">
        <v>842324</v>
      </c>
      <c r="AH816" s="422">
        <v>1926967.4145</v>
      </c>
      <c r="AI816" s="422">
        <v>5075506.4145</v>
      </c>
      <c r="AJ816" s="422">
        <v>843785.49</v>
      </c>
      <c r="AK816" s="422">
        <v>4231720.9244999997</v>
      </c>
      <c r="AL816" s="422">
        <v>4995439.6045000004</v>
      </c>
      <c r="AM816" s="422">
        <v>48919.11</v>
      </c>
      <c r="AN816" s="422">
        <v>48919.11</v>
      </c>
      <c r="AO816" s="422">
        <v>51015.64</v>
      </c>
      <c r="AP816" s="422">
        <v>51015.64</v>
      </c>
      <c r="AQ816" s="422">
        <v>2795.37</v>
      </c>
      <c r="AR816" s="422">
        <v>2795.37</v>
      </c>
      <c r="AS816" s="422">
        <v>2795.37</v>
      </c>
      <c r="AT816" s="422">
        <v>2795.37</v>
      </c>
      <c r="AU816" s="422">
        <v>3494.22</v>
      </c>
      <c r="AV816" s="422">
        <v>389256.37</v>
      </c>
      <c r="AW816" s="422">
        <v>162425.84</v>
      </c>
      <c r="AX816" s="422">
        <v>61270.38</v>
      </c>
      <c r="AY816" s="422">
        <v>827497.79</v>
      </c>
      <c r="AZ816" s="422">
        <v>10123004.5</v>
      </c>
      <c r="BA816" s="422">
        <v>64444.19</v>
      </c>
      <c r="BB816" s="422">
        <v>920.3</v>
      </c>
      <c r="BC816" s="422">
        <v>246029.98</v>
      </c>
    </row>
    <row r="817" spans="1:55">
      <c r="A817" s="425" t="s">
        <v>3438</v>
      </c>
      <c r="B817" s="425" t="s">
        <v>6823</v>
      </c>
      <c r="C817">
        <v>1104.1300000000001</v>
      </c>
      <c r="D817" s="422">
        <v>15375469.32</v>
      </c>
      <c r="E817" s="422">
        <v>12173987.029999999</v>
      </c>
      <c r="F817" s="423">
        <v>0.79177986548770896</v>
      </c>
      <c r="G817">
        <v>2</v>
      </c>
      <c r="H817" s="422">
        <v>61883.4</v>
      </c>
      <c r="I817" s="422">
        <v>4731218.67</v>
      </c>
      <c r="J817" s="422">
        <v>4793102.07</v>
      </c>
      <c r="K817" s="424">
        <v>0.90510999999999997</v>
      </c>
      <c r="L817" s="422">
        <v>3522572.21</v>
      </c>
      <c r="M817" s="422">
        <v>704514.43</v>
      </c>
      <c r="N817" s="422">
        <v>364975.04</v>
      </c>
      <c r="O817" s="422">
        <v>161622.34</v>
      </c>
      <c r="P817" s="422">
        <v>122349.74</v>
      </c>
      <c r="Q817" s="422">
        <v>217529.23</v>
      </c>
      <c r="R817" s="422">
        <v>85026.73</v>
      </c>
      <c r="S817" s="422">
        <v>142596.47</v>
      </c>
      <c r="T817" s="422">
        <v>185782.98</v>
      </c>
      <c r="U817" s="422">
        <v>107020.26</v>
      </c>
      <c r="V817" s="422">
        <v>272368.19</v>
      </c>
      <c r="W817" s="422">
        <v>235820.25</v>
      </c>
      <c r="X817" s="422">
        <v>171108.69</v>
      </c>
      <c r="Y817" s="422">
        <v>6293286.5599999996</v>
      </c>
      <c r="Z817" s="422">
        <v>97526.7</v>
      </c>
      <c r="AA817" s="422">
        <v>138016.25</v>
      </c>
      <c r="AB817" s="422">
        <v>376508.33</v>
      </c>
      <c r="AC817" s="422">
        <v>37540.42</v>
      </c>
      <c r="AD817" s="422">
        <v>630458.23</v>
      </c>
      <c r="AE817" s="422">
        <v>210908.91</v>
      </c>
      <c r="AF817" s="422">
        <v>1747837.79</v>
      </c>
      <c r="AG817" s="422">
        <v>1183627.3600000001</v>
      </c>
      <c r="AH817" s="422">
        <v>2991355.9655399998</v>
      </c>
      <c r="AI817" s="422">
        <v>7413779.9555400005</v>
      </c>
      <c r="AJ817" s="422">
        <v>1185681.04</v>
      </c>
      <c r="AK817" s="422">
        <v>6228098.9155400004</v>
      </c>
      <c r="AL817" s="422">
        <v>7301270.6755400002</v>
      </c>
      <c r="AM817" s="422">
        <v>224329.07</v>
      </c>
      <c r="AN817" s="422">
        <v>224329.07</v>
      </c>
      <c r="AO817" s="422">
        <v>233414.05</v>
      </c>
      <c r="AP817" s="422">
        <v>233414.05</v>
      </c>
      <c r="AQ817" s="422">
        <v>698.84</v>
      </c>
      <c r="AR817" s="422">
        <v>698.84</v>
      </c>
      <c r="AS817" s="422">
        <v>698.84</v>
      </c>
      <c r="AT817" s="422">
        <v>698.84</v>
      </c>
      <c r="AU817" s="422">
        <v>698.84</v>
      </c>
      <c r="AV817" s="422">
        <v>547195.22</v>
      </c>
      <c r="AW817" s="422">
        <v>228329.33</v>
      </c>
      <c r="AX817" s="422">
        <v>86406.95</v>
      </c>
      <c r="AY817" s="422">
        <v>1780911.94</v>
      </c>
      <c r="AZ817" s="422">
        <v>15375469.32</v>
      </c>
      <c r="BA817" s="422">
        <v>686918.35</v>
      </c>
      <c r="BB817" s="422">
        <v>263.42</v>
      </c>
      <c r="BC817" s="422">
        <v>587547.71</v>
      </c>
    </row>
    <row r="818" spans="1:55">
      <c r="A818" s="425" t="s">
        <v>2271</v>
      </c>
      <c r="B818" s="425" t="s">
        <v>6824</v>
      </c>
      <c r="C818">
        <v>311.25</v>
      </c>
      <c r="D818" s="422">
        <v>4486347.8099999996</v>
      </c>
      <c r="E818" s="422">
        <v>3716720.23</v>
      </c>
      <c r="F818" s="423">
        <v>0.82845120071062905</v>
      </c>
      <c r="G818">
        <v>2</v>
      </c>
      <c r="H818" s="422">
        <v>17092.79</v>
      </c>
      <c r="I818" s="422">
        <v>2399974.7599999998</v>
      </c>
      <c r="J818" s="422">
        <v>2417067.5499999998</v>
      </c>
      <c r="K818" s="424">
        <v>0.90510999999999997</v>
      </c>
      <c r="L818" s="422">
        <v>1033985.56</v>
      </c>
      <c r="M818" s="422">
        <v>206797.1</v>
      </c>
      <c r="N818" s="422">
        <v>102669.93</v>
      </c>
      <c r="O818" s="422">
        <v>45042.29</v>
      </c>
      <c r="P818" s="422">
        <v>36385.339999999997</v>
      </c>
      <c r="Q818" s="422">
        <v>60852.22</v>
      </c>
      <c r="R818" s="422">
        <v>23294.99</v>
      </c>
      <c r="S818" s="422">
        <v>39950.339999999997</v>
      </c>
      <c r="T818" s="422">
        <v>51775.58</v>
      </c>
      <c r="U818" s="422">
        <v>30035.65</v>
      </c>
      <c r="V818" s="422">
        <v>75905.89</v>
      </c>
      <c r="W818" s="422">
        <v>65720.39</v>
      </c>
      <c r="X818" s="422">
        <v>47938.42</v>
      </c>
      <c r="Y818" s="422">
        <v>1820353.7</v>
      </c>
      <c r="Z818" s="422">
        <v>27495</v>
      </c>
      <c r="AA818" s="422">
        <v>38906.25</v>
      </c>
      <c r="AB818" s="422">
        <v>106136.25</v>
      </c>
      <c r="AC818" s="422">
        <v>10582.5</v>
      </c>
      <c r="AD818" s="422">
        <v>177723.75</v>
      </c>
      <c r="AE818" s="422">
        <v>59057.5</v>
      </c>
      <c r="AF818" s="422">
        <v>492708.75</v>
      </c>
      <c r="AG818" s="422">
        <v>333660</v>
      </c>
      <c r="AH818" s="422">
        <v>880732.39650000003</v>
      </c>
      <c r="AI818" s="422">
        <v>2127002.3964999998</v>
      </c>
      <c r="AJ818" s="422">
        <v>334238.92</v>
      </c>
      <c r="AK818" s="422">
        <v>1792763.4765000001</v>
      </c>
      <c r="AL818" s="422">
        <v>2095286.4565000001</v>
      </c>
      <c r="AM818" s="422">
        <v>80367.11</v>
      </c>
      <c r="AN818" s="422">
        <v>80367.11</v>
      </c>
      <c r="AO818" s="422">
        <v>83861.33</v>
      </c>
      <c r="AP818" s="422">
        <v>83861.33</v>
      </c>
      <c r="AQ818" s="422">
        <v>0</v>
      </c>
      <c r="AR818" s="422">
        <v>0</v>
      </c>
      <c r="AS818" s="422">
        <v>0</v>
      </c>
      <c r="AT818" s="422">
        <v>0</v>
      </c>
      <c r="AU818" s="422">
        <v>0</v>
      </c>
      <c r="AV818" s="422">
        <v>153745.78</v>
      </c>
      <c r="AW818" s="422">
        <v>64153.83</v>
      </c>
      <c r="AX818" s="422">
        <v>24351.05</v>
      </c>
      <c r="AY818" s="422">
        <v>570707.54</v>
      </c>
      <c r="AZ818" s="422">
        <v>4486347.8099999996</v>
      </c>
      <c r="BA818" s="422">
        <v>335705.4</v>
      </c>
      <c r="BB818" s="422">
        <v>155.52000000000001</v>
      </c>
      <c r="BC818" s="422">
        <v>179337.88</v>
      </c>
    </row>
    <row r="819" spans="1:55">
      <c r="A819" s="425" t="s">
        <v>1527</v>
      </c>
      <c r="B819" s="425" t="s">
        <v>6825</v>
      </c>
      <c r="C819">
        <v>3113.8</v>
      </c>
      <c r="D819" s="422">
        <v>45784795.920000002</v>
      </c>
      <c r="E819" s="422">
        <v>35388858.079999998</v>
      </c>
      <c r="F819" s="423">
        <v>0.77293908095244401</v>
      </c>
      <c r="G819">
        <v>2</v>
      </c>
      <c r="H819" s="422">
        <v>345545.96</v>
      </c>
      <c r="I819" s="422">
        <v>26032849.25</v>
      </c>
      <c r="J819" s="422">
        <v>26378395.210000001</v>
      </c>
      <c r="K819" s="424">
        <v>0.90510999999999997</v>
      </c>
      <c r="L819" s="422">
        <v>10359727.220000001</v>
      </c>
      <c r="M819" s="422">
        <v>2071945.44</v>
      </c>
      <c r="N819" s="422">
        <v>1030673.62</v>
      </c>
      <c r="O819" s="422">
        <v>457046.78</v>
      </c>
      <c r="P819" s="422">
        <v>373243.66</v>
      </c>
      <c r="Q819" s="422">
        <v>614117.89</v>
      </c>
      <c r="R819" s="422">
        <v>241103.21</v>
      </c>
      <c r="S819" s="422">
        <v>403002.72</v>
      </c>
      <c r="T819" s="422">
        <v>525369.92000000004</v>
      </c>
      <c r="U819" s="422">
        <v>302397.84000000003</v>
      </c>
      <c r="V819" s="422">
        <v>770221.54</v>
      </c>
      <c r="W819" s="422">
        <v>666868.75</v>
      </c>
      <c r="X819" s="422">
        <v>483583.25</v>
      </c>
      <c r="Y819" s="422">
        <v>18299301.84</v>
      </c>
      <c r="Z819" s="422">
        <v>275472</v>
      </c>
      <c r="AA819" s="422">
        <v>389225</v>
      </c>
      <c r="AB819" s="422">
        <v>1061805.8</v>
      </c>
      <c r="AC819" s="422">
        <v>105869.2</v>
      </c>
      <c r="AD819" s="422">
        <v>1777979.8</v>
      </c>
      <c r="AE819" s="422">
        <v>596094.56000000006</v>
      </c>
      <c r="AF819" s="422">
        <v>4929145.4000000004</v>
      </c>
      <c r="AG819" s="422">
        <v>3337993.6</v>
      </c>
      <c r="AH819" s="422">
        <v>9031976.8734000009</v>
      </c>
      <c r="AI819" s="422">
        <v>21505562.233399998</v>
      </c>
      <c r="AJ819" s="422">
        <v>3343785.26</v>
      </c>
      <c r="AK819" s="422">
        <v>18161776.9734</v>
      </c>
      <c r="AL819" s="422">
        <v>21188270.443399999</v>
      </c>
      <c r="AM819" s="422">
        <v>897316.31</v>
      </c>
      <c r="AN819" s="422">
        <v>897316.31</v>
      </c>
      <c r="AO819" s="422">
        <v>935053.91</v>
      </c>
      <c r="AP819" s="422">
        <v>935053.91</v>
      </c>
      <c r="AQ819" s="422">
        <v>37737.599999999999</v>
      </c>
      <c r="AR819" s="422">
        <v>37737.599999999999</v>
      </c>
      <c r="AS819" s="422">
        <v>39135.29</v>
      </c>
      <c r="AT819" s="422">
        <v>39135.29</v>
      </c>
      <c r="AU819" s="422">
        <v>47521.42</v>
      </c>
      <c r="AV819" s="422">
        <v>1543048.61</v>
      </c>
      <c r="AW819" s="422">
        <v>643871.21</v>
      </c>
      <c r="AX819" s="422">
        <v>244296.04</v>
      </c>
      <c r="AY819" s="422">
        <v>6297223.5</v>
      </c>
      <c r="AZ819" s="422">
        <v>45784795.920000002</v>
      </c>
      <c r="BA819" s="422">
        <v>5067009.01</v>
      </c>
      <c r="BB819" s="422">
        <v>4544</v>
      </c>
      <c r="BC819" s="422">
        <v>2000575.54</v>
      </c>
    </row>
    <row r="820" spans="1:55">
      <c r="A820" s="425" t="s">
        <v>1522</v>
      </c>
      <c r="B820" s="425" t="s">
        <v>6826</v>
      </c>
      <c r="C820">
        <v>927.72</v>
      </c>
      <c r="D820" s="422">
        <v>13441069.859999999</v>
      </c>
      <c r="E820" s="422">
        <v>10218771.74</v>
      </c>
      <c r="F820" s="423">
        <v>0.76026475916255698</v>
      </c>
      <c r="G820">
        <v>2</v>
      </c>
      <c r="H820" s="422">
        <v>113835.54</v>
      </c>
      <c r="I820" s="422">
        <v>7976795.3399999999</v>
      </c>
      <c r="J820" s="422">
        <v>8090630.8799999999</v>
      </c>
      <c r="K820" s="424">
        <v>0.90510999999999997</v>
      </c>
      <c r="L820" s="422">
        <v>3054927.23</v>
      </c>
      <c r="M820" s="422">
        <v>610985.43999999994</v>
      </c>
      <c r="N820" s="422">
        <v>306685.01</v>
      </c>
      <c r="O820" s="422">
        <v>135789.26</v>
      </c>
      <c r="P820" s="422">
        <v>108945.05</v>
      </c>
      <c r="Q820" s="422">
        <v>181157.78</v>
      </c>
      <c r="R820" s="422">
        <v>71049.740000000005</v>
      </c>
      <c r="S820" s="422">
        <v>119851.02</v>
      </c>
      <c r="T820" s="422">
        <v>156088.16</v>
      </c>
      <c r="U820" s="422">
        <v>89815.360000000001</v>
      </c>
      <c r="V820" s="422">
        <v>228833.93</v>
      </c>
      <c r="W820" s="422">
        <v>198127.67</v>
      </c>
      <c r="X820" s="422">
        <v>143815.28</v>
      </c>
      <c r="Y820" s="422">
        <v>5406070.9299999997</v>
      </c>
      <c r="Z820" s="422">
        <v>81897.3</v>
      </c>
      <c r="AA820" s="422">
        <v>115965</v>
      </c>
      <c r="AB820" s="422">
        <v>316352.52</v>
      </c>
      <c r="AC820" s="422">
        <v>31542.48</v>
      </c>
      <c r="AD820" s="422">
        <v>529728.12</v>
      </c>
      <c r="AE820" s="422">
        <v>176127.73</v>
      </c>
      <c r="AF820" s="422">
        <v>1468580.76</v>
      </c>
      <c r="AG820" s="422">
        <v>994515.84</v>
      </c>
      <c r="AH820" s="422">
        <v>2642162.9037600001</v>
      </c>
      <c r="AI820" s="422">
        <v>6356872.6537600001</v>
      </c>
      <c r="AJ820" s="422">
        <v>996241.39</v>
      </c>
      <c r="AK820" s="422">
        <v>5360631.2637599995</v>
      </c>
      <c r="AL820" s="422">
        <v>6262339.3037599996</v>
      </c>
      <c r="AM820" s="422">
        <v>248089.79</v>
      </c>
      <c r="AN820" s="422">
        <v>248089.79</v>
      </c>
      <c r="AO820" s="422">
        <v>258572.45</v>
      </c>
      <c r="AP820" s="422">
        <v>258572.45</v>
      </c>
      <c r="AQ820" s="422">
        <v>6988.44</v>
      </c>
      <c r="AR820" s="422">
        <v>6988.44</v>
      </c>
      <c r="AS820" s="422">
        <v>6988.44</v>
      </c>
      <c r="AT820" s="422">
        <v>6988.44</v>
      </c>
      <c r="AU820" s="422">
        <v>8386.1299999999992</v>
      </c>
      <c r="AV820" s="422">
        <v>459140.82</v>
      </c>
      <c r="AW820" s="422">
        <v>191586.67</v>
      </c>
      <c r="AX820" s="422">
        <v>72267.63</v>
      </c>
      <c r="AY820" s="422">
        <v>1772659.49</v>
      </c>
      <c r="AZ820" s="422">
        <v>13441069.859999999</v>
      </c>
      <c r="BA820" s="422">
        <v>1253781.43</v>
      </c>
      <c r="BB820" s="422">
        <v>11986.99</v>
      </c>
      <c r="BC820" s="422">
        <v>613069.26</v>
      </c>
    </row>
    <row r="821" spans="1:55">
      <c r="A821" s="425" t="s">
        <v>3163</v>
      </c>
      <c r="B821" s="425" t="s">
        <v>6827</v>
      </c>
      <c r="C821">
        <v>544.39</v>
      </c>
      <c r="D821" s="422">
        <v>6908023.8899999997</v>
      </c>
      <c r="E821" s="422">
        <v>5305267.09</v>
      </c>
      <c r="F821" s="423">
        <v>0.76798621059777505</v>
      </c>
      <c r="G821">
        <v>2</v>
      </c>
      <c r="H821" s="422">
        <v>33589.74</v>
      </c>
      <c r="I821" s="422">
        <v>1842219.78</v>
      </c>
      <c r="J821" s="422">
        <v>1875809.52</v>
      </c>
      <c r="K821" s="424">
        <v>0.90510999999999997</v>
      </c>
      <c r="L821" s="422">
        <v>1610924.33</v>
      </c>
      <c r="M821" s="422">
        <v>322184.86</v>
      </c>
      <c r="N821" s="422">
        <v>179506.78</v>
      </c>
      <c r="O821" s="422">
        <v>79486.39</v>
      </c>
      <c r="P821" s="422">
        <v>52447.29</v>
      </c>
      <c r="Q821" s="422">
        <v>108414.89</v>
      </c>
      <c r="R821" s="422">
        <v>41930.99</v>
      </c>
      <c r="S821" s="422">
        <v>70277.600000000006</v>
      </c>
      <c r="T821" s="422">
        <v>91368.68</v>
      </c>
      <c r="U821" s="422">
        <v>52489.5</v>
      </c>
      <c r="V821" s="422">
        <v>133951.57</v>
      </c>
      <c r="W821" s="422">
        <v>115977.17</v>
      </c>
      <c r="X821" s="422">
        <v>84329.64</v>
      </c>
      <c r="Y821" s="422">
        <v>2943289.69</v>
      </c>
      <c r="Z821" s="422">
        <v>48492.9</v>
      </c>
      <c r="AA821" s="422">
        <v>68048.75</v>
      </c>
      <c r="AB821" s="422">
        <v>185636.99</v>
      </c>
      <c r="AC821" s="422">
        <v>18509.259999999998</v>
      </c>
      <c r="AD821" s="422">
        <v>310846.69</v>
      </c>
      <c r="AE821" s="422">
        <v>106541.53</v>
      </c>
      <c r="AF821" s="422">
        <v>861769.37</v>
      </c>
      <c r="AG821" s="422">
        <v>583586.07999999996</v>
      </c>
      <c r="AH821" s="422">
        <v>1308613.4056200001</v>
      </c>
      <c r="AI821" s="422">
        <v>3492044.9756200002</v>
      </c>
      <c r="AJ821" s="422">
        <v>584598.64</v>
      </c>
      <c r="AK821" s="422">
        <v>2907446.33562</v>
      </c>
      <c r="AL821" s="422">
        <v>3436572.4056199999</v>
      </c>
      <c r="AM821" s="422">
        <v>25158.400000000001</v>
      </c>
      <c r="AN821" s="422">
        <v>25158.400000000001</v>
      </c>
      <c r="AO821" s="422">
        <v>26556.09</v>
      </c>
      <c r="AP821" s="422">
        <v>26556.09</v>
      </c>
      <c r="AQ821" s="422">
        <v>0</v>
      </c>
      <c r="AR821" s="422">
        <v>0</v>
      </c>
      <c r="AS821" s="422">
        <v>0</v>
      </c>
      <c r="AT821" s="422">
        <v>0</v>
      </c>
      <c r="AU821" s="422">
        <v>0</v>
      </c>
      <c r="AV821" s="422">
        <v>269753.96999999997</v>
      </c>
      <c r="AW821" s="422">
        <v>112560.81</v>
      </c>
      <c r="AX821" s="422">
        <v>42417.96</v>
      </c>
      <c r="AY821" s="422">
        <v>528161.72</v>
      </c>
      <c r="AZ821" s="422">
        <v>6908023.8899999997</v>
      </c>
      <c r="BA821" s="422">
        <v>51662.84</v>
      </c>
      <c r="BB821" s="422">
        <v>0</v>
      </c>
      <c r="BC821" s="422">
        <v>182248.8</v>
      </c>
    </row>
    <row r="822" spans="1:55">
      <c r="A822" s="425" t="s">
        <v>2638</v>
      </c>
      <c r="B822" s="425" t="s">
        <v>6828</v>
      </c>
      <c r="C822">
        <v>675.39</v>
      </c>
      <c r="D822" s="422">
        <v>8642853.5199999996</v>
      </c>
      <c r="E822" s="422">
        <v>8412419.9399999995</v>
      </c>
      <c r="F822" s="423">
        <v>0.97333825229517501</v>
      </c>
      <c r="G822">
        <v>3</v>
      </c>
      <c r="H822" s="422">
        <v>11315.42</v>
      </c>
      <c r="I822" s="422">
        <v>1133386.6000000001</v>
      </c>
      <c r="J822" s="422">
        <v>1144702.02</v>
      </c>
      <c r="K822" s="424">
        <v>0.90510999999999997</v>
      </c>
      <c r="L822" s="422">
        <v>2048099.52</v>
      </c>
      <c r="M822" s="422">
        <v>409619.9</v>
      </c>
      <c r="N822" s="422">
        <v>223224.3</v>
      </c>
      <c r="O822" s="422">
        <v>98695.61</v>
      </c>
      <c r="P822" s="422">
        <v>68139.75</v>
      </c>
      <c r="Q822" s="422">
        <v>134994.01999999999</v>
      </c>
      <c r="R822" s="422">
        <v>51831.360000000001</v>
      </c>
      <c r="S822" s="422">
        <v>87190.89</v>
      </c>
      <c r="T822" s="422">
        <v>113449.44</v>
      </c>
      <c r="U822" s="422">
        <v>65611.87</v>
      </c>
      <c r="V822" s="422">
        <v>166323.20000000001</v>
      </c>
      <c r="W822" s="422">
        <v>144004.99</v>
      </c>
      <c r="X822" s="422">
        <v>104624.74</v>
      </c>
      <c r="Y822" s="422">
        <v>3715809.59</v>
      </c>
      <c r="Z822" s="422">
        <v>59997.599999999999</v>
      </c>
      <c r="AA822" s="422">
        <v>84423.75</v>
      </c>
      <c r="AB822" s="422">
        <v>230307.99</v>
      </c>
      <c r="AC822" s="422">
        <v>22963.26</v>
      </c>
      <c r="AD822" s="422">
        <v>192823.84</v>
      </c>
      <c r="AE822" s="422">
        <v>132109.84</v>
      </c>
      <c r="AF822" s="422">
        <v>1069142.3700000001</v>
      </c>
      <c r="AG822" s="422">
        <v>724018.08</v>
      </c>
      <c r="AH822" s="422">
        <v>1688858.6116200001</v>
      </c>
      <c r="AI822" s="422">
        <v>4204645.3416200001</v>
      </c>
      <c r="AJ822" s="422">
        <v>725274.3</v>
      </c>
      <c r="AK822" s="422">
        <v>3479371.0416199998</v>
      </c>
      <c r="AL822" s="422">
        <v>4135824.0616199998</v>
      </c>
      <c r="AM822" s="422">
        <v>64992.53</v>
      </c>
      <c r="AN822" s="422">
        <v>64992.53</v>
      </c>
      <c r="AO822" s="422">
        <v>67089.070000000007</v>
      </c>
      <c r="AP822" s="422">
        <v>67089.070000000007</v>
      </c>
      <c r="AQ822" s="422">
        <v>0</v>
      </c>
      <c r="AR822" s="422">
        <v>0</v>
      </c>
      <c r="AS822" s="422">
        <v>0</v>
      </c>
      <c r="AT822" s="422">
        <v>0</v>
      </c>
      <c r="AU822" s="422">
        <v>0</v>
      </c>
      <c r="AV822" s="422">
        <v>334746.5</v>
      </c>
      <c r="AW822" s="422">
        <v>139680.39000000001</v>
      </c>
      <c r="AX822" s="422">
        <v>52629.69</v>
      </c>
      <c r="AY822" s="422">
        <v>791219.78</v>
      </c>
      <c r="AZ822" s="422">
        <v>8642853.5199999996</v>
      </c>
      <c r="BA822" s="422">
        <v>94836.07</v>
      </c>
      <c r="BB822" s="422">
        <v>0</v>
      </c>
      <c r="BC822" s="422">
        <v>277053.07</v>
      </c>
    </row>
    <row r="823" spans="1:55">
      <c r="A823" s="425" t="s">
        <v>2231</v>
      </c>
      <c r="B823" s="425" t="s">
        <v>6829</v>
      </c>
      <c r="C823">
        <v>666.8</v>
      </c>
      <c r="D823" s="422">
        <v>9714443.1400000006</v>
      </c>
      <c r="E823" s="422">
        <v>7578271.3899999997</v>
      </c>
      <c r="F823" s="423">
        <v>0.78010353046340397</v>
      </c>
      <c r="G823">
        <v>2</v>
      </c>
      <c r="H823" s="422">
        <v>50945.9</v>
      </c>
      <c r="I823" s="422">
        <v>3560104.78</v>
      </c>
      <c r="J823" s="422">
        <v>3611050.68</v>
      </c>
      <c r="K823" s="424">
        <v>0.90510999999999997</v>
      </c>
      <c r="L823" s="422">
        <v>2217008.12</v>
      </c>
      <c r="M823" s="422">
        <v>443401.62</v>
      </c>
      <c r="N823" s="422">
        <v>220574.75</v>
      </c>
      <c r="O823" s="422">
        <v>97370.83</v>
      </c>
      <c r="P823" s="422">
        <v>78967.58</v>
      </c>
      <c r="Q823" s="422">
        <v>131496.76999999999</v>
      </c>
      <c r="R823" s="422">
        <v>51248.99</v>
      </c>
      <c r="S823" s="422">
        <v>86024.46</v>
      </c>
      <c r="T823" s="422">
        <v>111926.63</v>
      </c>
      <c r="U823" s="422">
        <v>64445.440000000002</v>
      </c>
      <c r="V823" s="422">
        <v>164090.67000000001</v>
      </c>
      <c r="W823" s="422">
        <v>142072.03</v>
      </c>
      <c r="X823" s="422">
        <v>103225.08</v>
      </c>
      <c r="Y823" s="422">
        <v>3911852.97</v>
      </c>
      <c r="Z823" s="422">
        <v>59172.3</v>
      </c>
      <c r="AA823" s="422">
        <v>83350</v>
      </c>
      <c r="AB823" s="422">
        <v>227378.8</v>
      </c>
      <c r="AC823" s="422">
        <v>22671.200000000001</v>
      </c>
      <c r="AD823" s="422">
        <v>380742.8</v>
      </c>
      <c r="AE823" s="422">
        <v>128499.23</v>
      </c>
      <c r="AF823" s="422">
        <v>1055544.3999999999</v>
      </c>
      <c r="AG823" s="422">
        <v>714809.6</v>
      </c>
      <c r="AH823" s="422">
        <v>1911698.6214000001</v>
      </c>
      <c r="AI823" s="422">
        <v>4583866.9513999997</v>
      </c>
      <c r="AJ823" s="422">
        <v>716049.84</v>
      </c>
      <c r="AK823" s="422">
        <v>3867817.1113999998</v>
      </c>
      <c r="AL823" s="422">
        <v>4515920.9813999999</v>
      </c>
      <c r="AM823" s="422">
        <v>185193.78</v>
      </c>
      <c r="AN823" s="422">
        <v>185193.78</v>
      </c>
      <c r="AO823" s="422">
        <v>192881.07</v>
      </c>
      <c r="AP823" s="422">
        <v>192881.07</v>
      </c>
      <c r="AQ823" s="422">
        <v>2096.5300000000002</v>
      </c>
      <c r="AR823" s="422">
        <v>2096.5300000000002</v>
      </c>
      <c r="AS823" s="422">
        <v>2096.5300000000002</v>
      </c>
      <c r="AT823" s="422">
        <v>2096.5300000000002</v>
      </c>
      <c r="AU823" s="422">
        <v>2795.37</v>
      </c>
      <c r="AV823" s="422">
        <v>329854.59000000003</v>
      </c>
      <c r="AW823" s="422">
        <v>137639.13</v>
      </c>
      <c r="AX823" s="422">
        <v>51844.17</v>
      </c>
      <c r="AY823" s="422">
        <v>1286669.08</v>
      </c>
      <c r="AZ823" s="422">
        <v>9714443.1400000006</v>
      </c>
      <c r="BA823" s="422">
        <v>740806.68</v>
      </c>
      <c r="BB823" s="422">
        <v>1830.46</v>
      </c>
      <c r="BC823" s="422">
        <v>367606.61</v>
      </c>
    </row>
    <row r="824" spans="1:55">
      <c r="A824" s="425" t="s">
        <v>3153</v>
      </c>
      <c r="B824" s="425" t="s">
        <v>6830</v>
      </c>
      <c r="C824">
        <v>266.72000000000003</v>
      </c>
      <c r="D824" s="422">
        <v>3740865.26</v>
      </c>
      <c r="E824" s="422">
        <v>2999096.89</v>
      </c>
      <c r="F824" s="423">
        <v>0.80171208572211405</v>
      </c>
      <c r="G824">
        <v>2</v>
      </c>
      <c r="H824" s="422">
        <v>19434.05</v>
      </c>
      <c r="I824" s="422">
        <v>1799688.62</v>
      </c>
      <c r="J824" s="422">
        <v>1819122.67</v>
      </c>
      <c r="K824" s="424">
        <v>0.90510999999999997</v>
      </c>
      <c r="L824" s="422">
        <v>854478.78</v>
      </c>
      <c r="M824" s="422">
        <v>170895.75</v>
      </c>
      <c r="N824" s="422">
        <v>88097.42</v>
      </c>
      <c r="O824" s="422">
        <v>38418.42</v>
      </c>
      <c r="P824" s="422">
        <v>29934.23</v>
      </c>
      <c r="Q824" s="422">
        <v>51759.360000000001</v>
      </c>
      <c r="R824" s="422">
        <v>20383.12</v>
      </c>
      <c r="S824" s="422">
        <v>34409.78</v>
      </c>
      <c r="T824" s="422">
        <v>44161.52</v>
      </c>
      <c r="U824" s="422">
        <v>25661.53</v>
      </c>
      <c r="V824" s="422">
        <v>64743.26</v>
      </c>
      <c r="W824" s="422">
        <v>56055.63</v>
      </c>
      <c r="X824" s="422">
        <v>41290.03</v>
      </c>
      <c r="Y824" s="422">
        <v>1520288.83</v>
      </c>
      <c r="Z824" s="422">
        <v>23532.3</v>
      </c>
      <c r="AA824" s="422">
        <v>33340</v>
      </c>
      <c r="AB824" s="422">
        <v>90951.52</v>
      </c>
      <c r="AC824" s="422">
        <v>9068.48</v>
      </c>
      <c r="AD824" s="422">
        <v>152297.12</v>
      </c>
      <c r="AE824" s="422">
        <v>51207.23</v>
      </c>
      <c r="AF824" s="422">
        <v>422217.76</v>
      </c>
      <c r="AG824" s="422">
        <v>285923.84000000003</v>
      </c>
      <c r="AH824" s="422">
        <v>729098.43576000002</v>
      </c>
      <c r="AI824" s="422">
        <v>1797636.68576</v>
      </c>
      <c r="AJ824" s="422">
        <v>286419.93</v>
      </c>
      <c r="AK824" s="422">
        <v>1511216.7557600001</v>
      </c>
      <c r="AL824" s="422">
        <v>1770458.2957599999</v>
      </c>
      <c r="AM824" s="422">
        <v>54509.86</v>
      </c>
      <c r="AN824" s="422">
        <v>54509.86</v>
      </c>
      <c r="AO824" s="422">
        <v>57305.24</v>
      </c>
      <c r="AP824" s="422">
        <v>57305.24</v>
      </c>
      <c r="AQ824" s="422">
        <v>3494.22</v>
      </c>
      <c r="AR824" s="422">
        <v>3494.22</v>
      </c>
      <c r="AS824" s="422">
        <v>3494.22</v>
      </c>
      <c r="AT824" s="422">
        <v>3494.22</v>
      </c>
      <c r="AU824" s="422">
        <v>4891.91</v>
      </c>
      <c r="AV824" s="422">
        <v>132081.60000000001</v>
      </c>
      <c r="AW824" s="422">
        <v>55113.97</v>
      </c>
      <c r="AX824" s="422">
        <v>20423.46</v>
      </c>
      <c r="AY824" s="422">
        <v>450118.02</v>
      </c>
      <c r="AZ824" s="422">
        <v>3740865.26</v>
      </c>
      <c r="BA824" s="422">
        <v>245480.44</v>
      </c>
      <c r="BB824" s="422">
        <v>414.32</v>
      </c>
      <c r="BC824" s="422">
        <v>129954.7</v>
      </c>
    </row>
    <row r="825" spans="1:55">
      <c r="A825" s="425" t="s">
        <v>1652</v>
      </c>
      <c r="B825" s="425" t="s">
        <v>6831</v>
      </c>
      <c r="C825">
        <v>2900.28</v>
      </c>
      <c r="D825" s="422">
        <v>48329792.840000004</v>
      </c>
      <c r="E825" s="422">
        <v>39251786.899999999</v>
      </c>
      <c r="F825" s="423">
        <v>0.81216542826795202</v>
      </c>
      <c r="G825">
        <v>2</v>
      </c>
      <c r="H825" s="422">
        <v>286064.15999999997</v>
      </c>
      <c r="I825" s="422">
        <v>34431813.380000003</v>
      </c>
      <c r="J825" s="422">
        <v>34717877.539999999</v>
      </c>
      <c r="K825" s="424">
        <v>0.90510999999999997</v>
      </c>
      <c r="L825" s="422">
        <v>10664184.449999999</v>
      </c>
      <c r="M825" s="422">
        <v>2534905.4300000002</v>
      </c>
      <c r="N825" s="422">
        <v>1001443.24</v>
      </c>
      <c r="O825" s="422">
        <v>409477.47</v>
      </c>
      <c r="P825" s="422">
        <v>397332.26</v>
      </c>
      <c r="Q825" s="422">
        <v>671138.73</v>
      </c>
      <c r="R825" s="422">
        <v>224214.34</v>
      </c>
      <c r="S825" s="422">
        <v>388422.3</v>
      </c>
      <c r="T825" s="422">
        <v>454559.19</v>
      </c>
      <c r="U825" s="422">
        <v>281402.03999999998</v>
      </c>
      <c r="V825" s="422">
        <v>666409.06999999995</v>
      </c>
      <c r="W825" s="422">
        <v>576986.43999999994</v>
      </c>
      <c r="X825" s="422">
        <v>466087.48</v>
      </c>
      <c r="Y825" s="422">
        <v>18736562.440000001</v>
      </c>
      <c r="Z825" s="422">
        <v>259525.8</v>
      </c>
      <c r="AA825" s="422">
        <v>362535</v>
      </c>
      <c r="AB825" s="422">
        <v>988995.48</v>
      </c>
      <c r="AC825" s="422">
        <v>98609.52</v>
      </c>
      <c r="AD825" s="422">
        <v>1656059.88</v>
      </c>
      <c r="AE825" s="422">
        <v>1204414</v>
      </c>
      <c r="AF825" s="422">
        <v>4591143.24</v>
      </c>
      <c r="AG825" s="422">
        <v>3109100.16</v>
      </c>
      <c r="AH825" s="422">
        <v>9653037.1952400003</v>
      </c>
      <c r="AI825" s="422">
        <v>21923420.27524</v>
      </c>
      <c r="AJ825" s="422">
        <v>3114494.68</v>
      </c>
      <c r="AK825" s="422">
        <v>18808925.595240001</v>
      </c>
      <c r="AL825" s="422">
        <v>21627885.86524</v>
      </c>
      <c r="AM825" s="422">
        <v>1378820.16</v>
      </c>
      <c r="AN825" s="422">
        <v>1378820.16</v>
      </c>
      <c r="AO825" s="422">
        <v>1436125.41</v>
      </c>
      <c r="AP825" s="422">
        <v>1436125.41</v>
      </c>
      <c r="AQ825" s="422">
        <v>13278.04</v>
      </c>
      <c r="AR825" s="422">
        <v>13278.04</v>
      </c>
      <c r="AS825" s="422">
        <v>13976.88</v>
      </c>
      <c r="AT825" s="422">
        <v>13976.88</v>
      </c>
      <c r="AU825" s="422">
        <v>16772.259999999998</v>
      </c>
      <c r="AV825" s="422">
        <v>1436824.25</v>
      </c>
      <c r="AW825" s="422">
        <v>599546.74</v>
      </c>
      <c r="AX825" s="422">
        <v>227800.16</v>
      </c>
      <c r="AY825" s="422">
        <v>7965344.3899999997</v>
      </c>
      <c r="AZ825" s="422">
        <v>48329792.840000004</v>
      </c>
      <c r="BA825" s="422">
        <v>10744333.93</v>
      </c>
      <c r="BB825" s="422">
        <v>3272.04</v>
      </c>
      <c r="BC825" s="422">
        <v>1676794.02</v>
      </c>
    </row>
    <row r="826" spans="1:55">
      <c r="A826" s="425" t="s">
        <v>1620</v>
      </c>
      <c r="B826" s="425" t="s">
        <v>6832</v>
      </c>
      <c r="C826">
        <v>131.46</v>
      </c>
      <c r="D826" s="422">
        <v>1823287.71</v>
      </c>
      <c r="E826" s="422">
        <v>1587217.93</v>
      </c>
      <c r="F826" s="423">
        <v>0.87052521732842703</v>
      </c>
      <c r="G826">
        <v>2</v>
      </c>
      <c r="H826" s="422">
        <v>3533.31</v>
      </c>
      <c r="I826" s="422">
        <v>1081587.79</v>
      </c>
      <c r="J826" s="422">
        <v>1085121.1000000001</v>
      </c>
      <c r="K826" s="424">
        <v>0.90510999999999997</v>
      </c>
      <c r="L826" s="422">
        <v>432100.79</v>
      </c>
      <c r="M826" s="422">
        <v>98281.79</v>
      </c>
      <c r="N826" s="422">
        <v>44416.5</v>
      </c>
      <c r="O826" s="422">
        <v>17640.93</v>
      </c>
      <c r="P826" s="422">
        <v>14563.04</v>
      </c>
      <c r="Q826" s="422">
        <v>27017.040000000001</v>
      </c>
      <c r="R826" s="422">
        <v>9317.99</v>
      </c>
      <c r="S826" s="422">
        <v>16913.28</v>
      </c>
      <c r="T826" s="422">
        <v>19796.54</v>
      </c>
      <c r="U826" s="422">
        <v>12247.55</v>
      </c>
      <c r="V826" s="422">
        <v>29022.84</v>
      </c>
      <c r="W826" s="422">
        <v>25128.38</v>
      </c>
      <c r="X826" s="422">
        <v>20295.099999999999</v>
      </c>
      <c r="Y826" s="422">
        <v>766741.77</v>
      </c>
      <c r="Z826" s="422">
        <v>11831.4</v>
      </c>
      <c r="AA826" s="422">
        <v>16432.5</v>
      </c>
      <c r="AB826" s="422">
        <v>44827.86</v>
      </c>
      <c r="AC826" s="422">
        <v>4469.6400000000003</v>
      </c>
      <c r="AD826" s="422">
        <v>37531.82</v>
      </c>
      <c r="AE826" s="422">
        <v>45793.279999999999</v>
      </c>
      <c r="AF826" s="422">
        <v>208101.18</v>
      </c>
      <c r="AG826" s="422">
        <v>140925.12</v>
      </c>
      <c r="AH826" s="422">
        <v>358468.89468000003</v>
      </c>
      <c r="AI826" s="422">
        <v>868381.69467999996</v>
      </c>
      <c r="AJ826" s="422">
        <v>141169.63</v>
      </c>
      <c r="AK826" s="422">
        <v>727212.06467999995</v>
      </c>
      <c r="AL826" s="422">
        <v>854986.10467999999</v>
      </c>
      <c r="AM826" s="422">
        <v>24459.55</v>
      </c>
      <c r="AN826" s="422">
        <v>24459.55</v>
      </c>
      <c r="AO826" s="422">
        <v>25158.400000000001</v>
      </c>
      <c r="AP826" s="422">
        <v>25158.400000000001</v>
      </c>
      <c r="AQ826" s="422">
        <v>0</v>
      </c>
      <c r="AR826" s="422">
        <v>0</v>
      </c>
      <c r="AS826" s="422">
        <v>0</v>
      </c>
      <c r="AT826" s="422">
        <v>0</v>
      </c>
      <c r="AU826" s="422">
        <v>0</v>
      </c>
      <c r="AV826" s="422">
        <v>64992.53</v>
      </c>
      <c r="AW826" s="422">
        <v>27119.57</v>
      </c>
      <c r="AX826" s="422">
        <v>10211.73</v>
      </c>
      <c r="AY826" s="422">
        <v>201559.73</v>
      </c>
      <c r="AZ826" s="422">
        <v>1823287.71</v>
      </c>
      <c r="BA826" s="422">
        <v>454469.15</v>
      </c>
      <c r="BB826" s="422">
        <v>0</v>
      </c>
      <c r="BC826" s="422">
        <v>36828.239999999998</v>
      </c>
    </row>
    <row r="827" spans="1:55">
      <c r="A827" s="425" t="s">
        <v>1987</v>
      </c>
      <c r="B827" s="425" t="s">
        <v>6833</v>
      </c>
      <c r="C827">
        <v>4155.2700000000004</v>
      </c>
      <c r="D827" s="422">
        <v>68744445.329999998</v>
      </c>
      <c r="E827" s="422">
        <v>70391037.920000002</v>
      </c>
      <c r="F827" s="423">
        <v>1.0239523729094899</v>
      </c>
      <c r="G827">
        <v>4</v>
      </c>
      <c r="H827" s="422">
        <v>4606.1499999999996</v>
      </c>
      <c r="I827" s="422">
        <v>60518968.659999996</v>
      </c>
      <c r="J827" s="422">
        <v>60523574.810000002</v>
      </c>
      <c r="K827" s="424">
        <v>0.90510999999999997</v>
      </c>
      <c r="L827" s="422">
        <v>15382456.789999999</v>
      </c>
      <c r="M827" s="422">
        <v>3735425.67</v>
      </c>
      <c r="N827" s="422">
        <v>1444544.86</v>
      </c>
      <c r="O827" s="422">
        <v>584847.27</v>
      </c>
      <c r="P827" s="422">
        <v>574024.56999999995</v>
      </c>
      <c r="Q827" s="422">
        <v>977959.73</v>
      </c>
      <c r="R827" s="422">
        <v>321470.95</v>
      </c>
      <c r="S827" s="422">
        <v>559596.4</v>
      </c>
      <c r="T827" s="422">
        <v>645672.02</v>
      </c>
      <c r="U827" s="422">
        <v>403585.94</v>
      </c>
      <c r="V827" s="422">
        <v>946591.11</v>
      </c>
      <c r="W827" s="422">
        <v>819572.03</v>
      </c>
      <c r="X827" s="422">
        <v>671487.89</v>
      </c>
      <c r="Y827" s="422">
        <v>27067235.23</v>
      </c>
      <c r="Z827" s="422">
        <v>372204.9</v>
      </c>
      <c r="AA827" s="422">
        <v>519408.75</v>
      </c>
      <c r="AB827" s="422">
        <v>1416947.07</v>
      </c>
      <c r="AC827" s="422">
        <v>141279.18</v>
      </c>
      <c r="AD827" s="422">
        <v>1186329.57</v>
      </c>
      <c r="AE827" s="422">
        <v>1852306.51</v>
      </c>
      <c r="AF827" s="422">
        <v>6577792.4100000001</v>
      </c>
      <c r="AG827" s="422">
        <v>4454449.4400000004</v>
      </c>
      <c r="AH827" s="422">
        <v>13968487.81566</v>
      </c>
      <c r="AI827" s="422">
        <v>30489205.645660002</v>
      </c>
      <c r="AJ827" s="422">
        <v>4462178.24</v>
      </c>
      <c r="AK827" s="422">
        <v>26027027.40566</v>
      </c>
      <c r="AL827" s="422">
        <v>30065789.54566</v>
      </c>
      <c r="AM827" s="422">
        <v>1983320.64</v>
      </c>
      <c r="AN827" s="422">
        <v>1983320.64</v>
      </c>
      <c r="AO827" s="422">
        <v>2065784.28</v>
      </c>
      <c r="AP827" s="422">
        <v>2065784.28</v>
      </c>
      <c r="AQ827" s="422">
        <v>50316.800000000003</v>
      </c>
      <c r="AR827" s="422">
        <v>50316.800000000003</v>
      </c>
      <c r="AS827" s="422">
        <v>52413.33</v>
      </c>
      <c r="AT827" s="422">
        <v>52413.33</v>
      </c>
      <c r="AU827" s="422">
        <v>62896</v>
      </c>
      <c r="AV827" s="422">
        <v>2059494.68</v>
      </c>
      <c r="AW827" s="422">
        <v>859369.77</v>
      </c>
      <c r="AX827" s="422">
        <v>325989.89</v>
      </c>
      <c r="AY827" s="422">
        <v>11611420.439999999</v>
      </c>
      <c r="AZ827" s="422">
        <v>68744445.329999998</v>
      </c>
      <c r="BA827" s="422">
        <v>19429552.420000002</v>
      </c>
      <c r="BB827" s="422">
        <v>27864.34</v>
      </c>
      <c r="BC827" s="422">
        <v>2357637.59</v>
      </c>
    </row>
    <row r="828" spans="1:55">
      <c r="A828" s="425" t="s">
        <v>1839</v>
      </c>
      <c r="B828" s="425" t="s">
        <v>6834</v>
      </c>
      <c r="C828">
        <v>829.2</v>
      </c>
      <c r="D828" s="422">
        <v>12515588.449999999</v>
      </c>
      <c r="E828" s="422">
        <v>9936938.7799999993</v>
      </c>
      <c r="F828" s="423">
        <v>0.79396496774388603</v>
      </c>
      <c r="G828">
        <v>2</v>
      </c>
      <c r="H828" s="422">
        <v>75022.75</v>
      </c>
      <c r="I828" s="422">
        <v>6706871.0300000003</v>
      </c>
      <c r="J828" s="422">
        <v>6781893.7800000003</v>
      </c>
      <c r="K828" s="424">
        <v>0.90510999999999997</v>
      </c>
      <c r="L828" s="422">
        <v>2800168.24</v>
      </c>
      <c r="M828" s="422">
        <v>678650</v>
      </c>
      <c r="N828" s="422">
        <v>287074.71999999997</v>
      </c>
      <c r="O828" s="422">
        <v>116446.35</v>
      </c>
      <c r="P828" s="422">
        <v>98069.02</v>
      </c>
      <c r="Q828" s="422">
        <v>195670.39999999999</v>
      </c>
      <c r="R828" s="422">
        <v>64061.24</v>
      </c>
      <c r="S828" s="422">
        <v>111394.38</v>
      </c>
      <c r="T828" s="422">
        <v>128677.56</v>
      </c>
      <c r="U828" s="422">
        <v>80192.289999999994</v>
      </c>
      <c r="V828" s="422">
        <v>188648.46</v>
      </c>
      <c r="W828" s="422">
        <v>163334.51999999999</v>
      </c>
      <c r="X828" s="422">
        <v>133667.73000000001</v>
      </c>
      <c r="Y828" s="422">
        <v>5046054.91</v>
      </c>
      <c r="Z828" s="422">
        <v>74193.3</v>
      </c>
      <c r="AA828" s="422">
        <v>103650</v>
      </c>
      <c r="AB828" s="422">
        <v>282757.2</v>
      </c>
      <c r="AC828" s="422">
        <v>28192.799999999999</v>
      </c>
      <c r="AD828" s="422">
        <v>473473.2</v>
      </c>
      <c r="AE828" s="422">
        <v>366689.69</v>
      </c>
      <c r="AF828" s="422">
        <v>1312623.6000000001</v>
      </c>
      <c r="AG828" s="422">
        <v>888902.4</v>
      </c>
      <c r="AH828" s="422">
        <v>2434005.6815999998</v>
      </c>
      <c r="AI828" s="422">
        <v>5964487.8716000002</v>
      </c>
      <c r="AJ828" s="422">
        <v>890444.71</v>
      </c>
      <c r="AK828" s="422">
        <v>5074043.1616000002</v>
      </c>
      <c r="AL828" s="422">
        <v>5879993.5716000004</v>
      </c>
      <c r="AM828" s="422">
        <v>221533.7</v>
      </c>
      <c r="AN828" s="422">
        <v>221533.7</v>
      </c>
      <c r="AO828" s="422">
        <v>230618.67</v>
      </c>
      <c r="AP828" s="422">
        <v>230618.67</v>
      </c>
      <c r="AQ828" s="422">
        <v>6988.44</v>
      </c>
      <c r="AR828" s="422">
        <v>6988.44</v>
      </c>
      <c r="AS828" s="422">
        <v>7687.28</v>
      </c>
      <c r="AT828" s="422">
        <v>7687.28</v>
      </c>
      <c r="AU828" s="422">
        <v>9084.9699999999993</v>
      </c>
      <c r="AV828" s="422">
        <v>410920.55</v>
      </c>
      <c r="AW828" s="422">
        <v>171465.7</v>
      </c>
      <c r="AX828" s="422">
        <v>64412.46</v>
      </c>
      <c r="AY828" s="422">
        <v>1589539.86</v>
      </c>
      <c r="AZ828" s="422">
        <v>12515588.449999999</v>
      </c>
      <c r="BA828" s="422">
        <v>965010.17</v>
      </c>
      <c r="BB828" s="422">
        <v>2163.71</v>
      </c>
      <c r="BC828" s="422">
        <v>444915.4</v>
      </c>
    </row>
    <row r="829" spans="1:55">
      <c r="A829" s="425" t="s">
        <v>1529</v>
      </c>
      <c r="B829" s="425" t="s">
        <v>6835</v>
      </c>
      <c r="C829">
        <v>4642.49</v>
      </c>
      <c r="D829" s="422">
        <v>72760486.950000003</v>
      </c>
      <c r="E829" s="422">
        <v>50060124.460000001</v>
      </c>
      <c r="F829" s="423">
        <v>0.68801249906973005</v>
      </c>
      <c r="G829">
        <v>1</v>
      </c>
      <c r="H829" s="422">
        <v>2248945.38</v>
      </c>
      <c r="I829" s="422">
        <v>30407906.780000001</v>
      </c>
      <c r="J829" s="422">
        <v>32656852.16</v>
      </c>
      <c r="K829" s="424">
        <v>0.90510999999999997</v>
      </c>
      <c r="L829" s="422">
        <v>15559249.09</v>
      </c>
      <c r="M829" s="422">
        <v>5185897.71</v>
      </c>
      <c r="N829" s="422">
        <v>1780457.38</v>
      </c>
      <c r="O829" s="422">
        <v>592974.38</v>
      </c>
      <c r="P829" s="422">
        <v>515515.3</v>
      </c>
      <c r="Q829" s="422">
        <v>1509275.12</v>
      </c>
      <c r="R829" s="422">
        <v>359907.7</v>
      </c>
      <c r="S829" s="422">
        <v>676822.95</v>
      </c>
      <c r="T829" s="422">
        <v>588566.59</v>
      </c>
      <c r="U829" s="422">
        <v>451118.1</v>
      </c>
      <c r="V829" s="422">
        <v>862871.38</v>
      </c>
      <c r="W829" s="422">
        <v>747086.3</v>
      </c>
      <c r="X829" s="422">
        <v>812153.93</v>
      </c>
      <c r="Y829" s="422">
        <v>29641895.93</v>
      </c>
      <c r="Z829" s="422">
        <v>417824.1</v>
      </c>
      <c r="AA829" s="422">
        <v>580311.25</v>
      </c>
      <c r="AB829" s="422">
        <v>1583089.09</v>
      </c>
      <c r="AC829" s="422">
        <v>157844.66</v>
      </c>
      <c r="AD829" s="422">
        <v>2650861.79</v>
      </c>
      <c r="AE829" s="422">
        <v>4619277.55</v>
      </c>
      <c r="AF829" s="422">
        <v>7349061.6699999999</v>
      </c>
      <c r="AG829" s="422">
        <v>4976749.28</v>
      </c>
      <c r="AH829" s="422">
        <v>13665641.286420001</v>
      </c>
      <c r="AI829" s="422">
        <v>36000660.676420003</v>
      </c>
      <c r="AJ829" s="422">
        <v>4985384.3099999996</v>
      </c>
      <c r="AK829" s="422">
        <v>31015276.366420001</v>
      </c>
      <c r="AL829" s="422">
        <v>35527597.556419998</v>
      </c>
      <c r="AM829" s="422">
        <v>957416.94</v>
      </c>
      <c r="AN829" s="422">
        <v>957416.94</v>
      </c>
      <c r="AO829" s="422">
        <v>997251.07</v>
      </c>
      <c r="AP829" s="422">
        <v>997251.07</v>
      </c>
      <c r="AQ829" s="422">
        <v>10482.66</v>
      </c>
      <c r="AR829" s="422">
        <v>10482.66</v>
      </c>
      <c r="AS829" s="422">
        <v>11181.51</v>
      </c>
      <c r="AT829" s="422">
        <v>11181.51</v>
      </c>
      <c r="AU829" s="422">
        <v>13278.04</v>
      </c>
      <c r="AV829" s="422">
        <v>2300596.0299999998</v>
      </c>
      <c r="AW829" s="422">
        <v>959974.65</v>
      </c>
      <c r="AX829" s="422">
        <v>364480.26</v>
      </c>
      <c r="AY829" s="422">
        <v>7590993.3399999999</v>
      </c>
      <c r="AZ829" s="422">
        <v>72760486.950000003</v>
      </c>
      <c r="BA829" s="422">
        <v>3814416.33</v>
      </c>
      <c r="BB829" s="422">
        <v>14836.47</v>
      </c>
      <c r="BC829" s="422">
        <v>2772368.12</v>
      </c>
    </row>
    <row r="830" spans="1:55">
      <c r="A830" s="425" t="s">
        <v>2786</v>
      </c>
      <c r="B830" s="425" t="s">
        <v>6836</v>
      </c>
      <c r="C830">
        <v>2518</v>
      </c>
      <c r="D830" s="422">
        <v>37154321.450000003</v>
      </c>
      <c r="E830" s="422">
        <v>27173432.899999999</v>
      </c>
      <c r="F830" s="423">
        <v>0.73136668466865495</v>
      </c>
      <c r="G830">
        <v>1</v>
      </c>
      <c r="H830" s="422">
        <v>559026.25</v>
      </c>
      <c r="I830" s="422">
        <v>12130427.99</v>
      </c>
      <c r="J830" s="422">
        <v>12689454.24</v>
      </c>
      <c r="K830" s="424">
        <v>0.90510999999999997</v>
      </c>
      <c r="L830" s="422">
        <v>8041591.8799999999</v>
      </c>
      <c r="M830" s="422">
        <v>2680262.5699999998</v>
      </c>
      <c r="N830" s="422">
        <v>965788.81</v>
      </c>
      <c r="O830" s="422">
        <v>321418.2</v>
      </c>
      <c r="P830" s="422">
        <v>253999.47</v>
      </c>
      <c r="Q830" s="422">
        <v>818879.33</v>
      </c>
      <c r="R830" s="422">
        <v>195095.6</v>
      </c>
      <c r="S830" s="422">
        <v>367134.89</v>
      </c>
      <c r="T830" s="422">
        <v>319028.98</v>
      </c>
      <c r="U830" s="422">
        <v>244659.39</v>
      </c>
      <c r="V830" s="422">
        <v>467714.24</v>
      </c>
      <c r="W830" s="422">
        <v>404953.63</v>
      </c>
      <c r="X830" s="422">
        <v>440543.64</v>
      </c>
      <c r="Y830" s="422">
        <v>15521070.630000001</v>
      </c>
      <c r="Z830" s="422">
        <v>226620</v>
      </c>
      <c r="AA830" s="422">
        <v>314750</v>
      </c>
      <c r="AB830" s="422">
        <v>858638</v>
      </c>
      <c r="AC830" s="422">
        <v>85612</v>
      </c>
      <c r="AD830" s="422">
        <v>1437778</v>
      </c>
      <c r="AE830" s="422">
        <v>2505410</v>
      </c>
      <c r="AF830" s="422">
        <v>3985994</v>
      </c>
      <c r="AG830" s="422">
        <v>2699296</v>
      </c>
      <c r="AH830" s="422">
        <v>6843409.3470000001</v>
      </c>
      <c r="AI830" s="422">
        <v>18957507.346999999</v>
      </c>
      <c r="AJ830" s="422">
        <v>2703979.48</v>
      </c>
      <c r="AK830" s="422">
        <v>16253527.867000001</v>
      </c>
      <c r="AL830" s="422">
        <v>18700926.727000002</v>
      </c>
      <c r="AM830" s="422">
        <v>229919.83</v>
      </c>
      <c r="AN830" s="422">
        <v>229919.83</v>
      </c>
      <c r="AO830" s="422">
        <v>239004.81</v>
      </c>
      <c r="AP830" s="422">
        <v>239004.81</v>
      </c>
      <c r="AQ830" s="422">
        <v>5590.75</v>
      </c>
      <c r="AR830" s="422">
        <v>5590.75</v>
      </c>
      <c r="AS830" s="422">
        <v>5590.75</v>
      </c>
      <c r="AT830" s="422">
        <v>5590.75</v>
      </c>
      <c r="AU830" s="422">
        <v>6988.44</v>
      </c>
      <c r="AV830" s="422">
        <v>1247437.3999999999</v>
      </c>
      <c r="AW830" s="422">
        <v>520520.88</v>
      </c>
      <c r="AX830" s="422">
        <v>197164.97</v>
      </c>
      <c r="AY830" s="422">
        <v>2932323.97</v>
      </c>
      <c r="AZ830" s="422">
        <v>37154321.450000003</v>
      </c>
      <c r="BA830" s="422">
        <v>555911.23</v>
      </c>
      <c r="BB830" s="422">
        <v>7571.07</v>
      </c>
      <c r="BC830" s="422">
        <v>1145792.55</v>
      </c>
    </row>
    <row r="831" spans="1:55">
      <c r="A831" s="425"/>
      <c r="B831" s="425" t="s">
        <v>6837</v>
      </c>
      <c r="C831">
        <v>48.66</v>
      </c>
      <c r="D831" s="422">
        <v>757574.42</v>
      </c>
      <c r="E831" s="422">
        <v>602877.31000000006</v>
      </c>
      <c r="F831" s="423">
        <v>0.79579945426351695</v>
      </c>
      <c r="G831">
        <v>2</v>
      </c>
      <c r="H831" s="422">
        <v>5091.0600000000004</v>
      </c>
      <c r="I831" s="422">
        <v>527119.87</v>
      </c>
      <c r="J831" s="422">
        <v>532210.93000000005</v>
      </c>
      <c r="K831" s="424">
        <v>0.90876000000000001</v>
      </c>
      <c r="L831" s="422">
        <v>163282.68</v>
      </c>
      <c r="M831" s="422">
        <v>54422.11</v>
      </c>
      <c r="N831" s="422">
        <v>18484.830000000002</v>
      </c>
      <c r="O831" s="422">
        <v>6161.61</v>
      </c>
      <c r="P831" s="422">
        <v>5359.46</v>
      </c>
      <c r="Q831" s="422">
        <v>15512.86</v>
      </c>
      <c r="R831" s="422">
        <v>3508.34</v>
      </c>
      <c r="S831" s="422">
        <v>7026.82</v>
      </c>
      <c r="T831" s="422">
        <v>6115.8</v>
      </c>
      <c r="U831" s="422">
        <v>4684.54</v>
      </c>
      <c r="V831" s="422">
        <v>8966.11</v>
      </c>
      <c r="W831" s="422">
        <v>7762.99</v>
      </c>
      <c r="X831" s="422">
        <v>8431.83</v>
      </c>
      <c r="Y831" s="422">
        <v>309719.98</v>
      </c>
      <c r="Z831" s="422">
        <v>4379.3999999999996</v>
      </c>
      <c r="AA831" s="422">
        <v>6082.5</v>
      </c>
      <c r="AB831" s="422">
        <v>16593.060000000001</v>
      </c>
      <c r="AC831" s="422">
        <v>1654.44</v>
      </c>
      <c r="AD831" s="422">
        <v>27784.86</v>
      </c>
      <c r="AE831" s="422">
        <v>48416.7</v>
      </c>
      <c r="AF831" s="422">
        <v>77028.78</v>
      </c>
      <c r="AG831" s="422">
        <v>52163.519999999997</v>
      </c>
      <c r="AH831" s="422">
        <v>141558.05627999999</v>
      </c>
      <c r="AI831" s="422">
        <v>375661.31628000003</v>
      </c>
      <c r="AJ831" s="422">
        <v>52254.02</v>
      </c>
      <c r="AK831" s="422">
        <v>323407.29628000001</v>
      </c>
      <c r="AL831" s="422">
        <v>370893.65628</v>
      </c>
      <c r="AM831" s="422">
        <v>9823.27</v>
      </c>
      <c r="AN831" s="422">
        <v>9823.27</v>
      </c>
      <c r="AO831" s="422">
        <v>9823.27</v>
      </c>
      <c r="AP831" s="422">
        <v>9823.27</v>
      </c>
      <c r="AQ831" s="422">
        <v>0</v>
      </c>
      <c r="AR831" s="422">
        <v>0</v>
      </c>
      <c r="AS831" s="422">
        <v>0</v>
      </c>
      <c r="AT831" s="422">
        <v>0</v>
      </c>
      <c r="AU831" s="422">
        <v>701.66</v>
      </c>
      <c r="AV831" s="422">
        <v>23856.53</v>
      </c>
      <c r="AW831" s="422">
        <v>9954.66</v>
      </c>
      <c r="AX831" s="422">
        <v>3154.74</v>
      </c>
      <c r="AY831" s="422">
        <v>76960.67</v>
      </c>
      <c r="AZ831" s="422">
        <v>757574.42</v>
      </c>
      <c r="BA831" s="422">
        <v>27263.71</v>
      </c>
      <c r="BB831" s="422">
        <v>6.1</v>
      </c>
      <c r="BC831" s="422">
        <v>14931.01</v>
      </c>
    </row>
    <row r="832" spans="1:55">
      <c r="A832" s="425"/>
      <c r="B832" s="425" t="s">
        <v>6838</v>
      </c>
      <c r="C832">
        <v>43.98</v>
      </c>
      <c r="D832" s="422">
        <v>645882.28</v>
      </c>
      <c r="E832" s="422">
        <v>481141.81</v>
      </c>
      <c r="F832" s="423">
        <v>0.74493731272516095</v>
      </c>
      <c r="G832">
        <v>1</v>
      </c>
      <c r="H832" s="422">
        <v>8504.02</v>
      </c>
      <c r="I832" s="422">
        <v>416553.59</v>
      </c>
      <c r="J832" s="422">
        <v>425057.61</v>
      </c>
      <c r="K832" s="424">
        <v>0.90876000000000001</v>
      </c>
      <c r="L832" s="422">
        <v>140168.98000000001</v>
      </c>
      <c r="M832" s="422">
        <v>40867.269999999997</v>
      </c>
      <c r="N832" s="422">
        <v>15438.22</v>
      </c>
      <c r="O832" s="422">
        <v>5075.97</v>
      </c>
      <c r="P832" s="422">
        <v>4691.4399999999996</v>
      </c>
      <c r="Q832" s="422">
        <v>13194.75</v>
      </c>
      <c r="R832" s="422">
        <v>2923.61</v>
      </c>
      <c r="S832" s="422">
        <v>5855.68</v>
      </c>
      <c r="T832" s="422">
        <v>5351.33</v>
      </c>
      <c r="U832" s="422">
        <v>4098.9799999999996</v>
      </c>
      <c r="V832" s="422">
        <v>7845.35</v>
      </c>
      <c r="W832" s="422">
        <v>6792.61</v>
      </c>
      <c r="X832" s="422">
        <v>7026.53</v>
      </c>
      <c r="Y832" s="422">
        <v>259330.72</v>
      </c>
      <c r="Z832" s="422">
        <v>3958.2</v>
      </c>
      <c r="AA832" s="422">
        <v>5497.5</v>
      </c>
      <c r="AB832" s="422">
        <v>14997.18</v>
      </c>
      <c r="AC832" s="422">
        <v>1495.32</v>
      </c>
      <c r="AD832" s="422">
        <v>25112.58</v>
      </c>
      <c r="AE832" s="422">
        <v>32937.120000000003</v>
      </c>
      <c r="AF832" s="422">
        <v>69620.34</v>
      </c>
      <c r="AG832" s="422">
        <v>47146.559999999998</v>
      </c>
      <c r="AH832" s="422">
        <v>121030.08084</v>
      </c>
      <c r="AI832" s="422">
        <v>321794.88084</v>
      </c>
      <c r="AJ832" s="422">
        <v>47228.36</v>
      </c>
      <c r="AK832" s="422">
        <v>274566.52084000001</v>
      </c>
      <c r="AL832" s="422">
        <v>317485.76084</v>
      </c>
      <c r="AM832" s="422">
        <v>8419.9500000000007</v>
      </c>
      <c r="AN832" s="422">
        <v>8419.9500000000007</v>
      </c>
      <c r="AO832" s="422">
        <v>9121.61</v>
      </c>
      <c r="AP832" s="422">
        <v>9121.61</v>
      </c>
      <c r="AQ832" s="422">
        <v>0</v>
      </c>
      <c r="AR832" s="422">
        <v>0</v>
      </c>
      <c r="AS832" s="422">
        <v>0</v>
      </c>
      <c r="AT832" s="422">
        <v>0</v>
      </c>
      <c r="AU832" s="422">
        <v>0</v>
      </c>
      <c r="AV832" s="422">
        <v>21751.54</v>
      </c>
      <c r="AW832" s="422">
        <v>9076.31</v>
      </c>
      <c r="AX832" s="422">
        <v>3154.74</v>
      </c>
      <c r="AY832" s="422">
        <v>69065.710000000006</v>
      </c>
      <c r="AZ832" s="422">
        <v>645882.28</v>
      </c>
      <c r="BA832" s="422">
        <v>27545.78</v>
      </c>
      <c r="BB832" s="422">
        <v>65.7</v>
      </c>
      <c r="BC832" s="422">
        <v>15505.93</v>
      </c>
    </row>
    <row r="833" spans="1:55">
      <c r="A833" s="429"/>
      <c r="B833" s="425" t="s">
        <v>6839</v>
      </c>
      <c r="C833">
        <v>196</v>
      </c>
      <c r="D833" s="422">
        <v>2660479.85</v>
      </c>
      <c r="E833" s="422">
        <v>1615914.96</v>
      </c>
      <c r="F833" s="423">
        <v>0.60737725940679499</v>
      </c>
      <c r="G833">
        <v>1</v>
      </c>
      <c r="H833" s="422">
        <v>161344.01999999999</v>
      </c>
      <c r="I833" s="422">
        <v>1349866.98</v>
      </c>
      <c r="J833" s="422">
        <v>1511211</v>
      </c>
      <c r="K833" s="424">
        <v>0.90876000000000001</v>
      </c>
      <c r="L833" s="422">
        <v>568624.43999999994</v>
      </c>
      <c r="M833" s="422">
        <v>113724.88</v>
      </c>
      <c r="N833" s="422">
        <v>64510.6</v>
      </c>
      <c r="O833" s="422">
        <v>28597.48</v>
      </c>
      <c r="P833" s="422">
        <v>20385.39</v>
      </c>
      <c r="Q833" s="422">
        <v>48456.73</v>
      </c>
      <c r="R833" s="422">
        <v>14618.08</v>
      </c>
      <c r="S833" s="422">
        <v>25179.439999999999</v>
      </c>
      <c r="T833" s="422">
        <v>32872.47</v>
      </c>
      <c r="U833" s="422">
        <v>19030.97</v>
      </c>
      <c r="V833" s="422">
        <v>48192.87</v>
      </c>
      <c r="W833" s="422">
        <v>41726.07</v>
      </c>
      <c r="X833" s="422">
        <v>30214.080000000002</v>
      </c>
      <c r="Y833" s="422">
        <v>1056133.5</v>
      </c>
      <c r="Z833" s="422">
        <v>17640</v>
      </c>
      <c r="AA833" s="422">
        <v>24500</v>
      </c>
      <c r="AB833" s="422">
        <v>66836</v>
      </c>
      <c r="AC833" s="422">
        <v>6664</v>
      </c>
      <c r="AD833" s="422">
        <v>111916</v>
      </c>
      <c r="AE833" s="422">
        <v>49300</v>
      </c>
      <c r="AF833" s="422">
        <v>310268</v>
      </c>
      <c r="AG833" s="422">
        <v>210112</v>
      </c>
      <c r="AH833" s="422">
        <v>509613.576</v>
      </c>
      <c r="AI833" s="422">
        <v>1306849.5759999999</v>
      </c>
      <c r="AJ833" s="422">
        <v>210476.56</v>
      </c>
      <c r="AK833" s="422">
        <v>1096373.0160000001</v>
      </c>
      <c r="AL833" s="422">
        <v>1287645.686</v>
      </c>
      <c r="AM833" s="422">
        <v>39994.769999999997</v>
      </c>
      <c r="AN833" s="422">
        <v>39994.769999999997</v>
      </c>
      <c r="AO833" s="422">
        <v>41398.089999999997</v>
      </c>
      <c r="AP833" s="422">
        <v>41398.089999999997</v>
      </c>
      <c r="AQ833" s="422">
        <v>0</v>
      </c>
      <c r="AR833" s="422">
        <v>0</v>
      </c>
      <c r="AS833" s="422">
        <v>0</v>
      </c>
      <c r="AT833" s="422">
        <v>0</v>
      </c>
      <c r="AU833" s="422">
        <v>701.66</v>
      </c>
      <c r="AV833" s="422">
        <v>97531.11</v>
      </c>
      <c r="AW833" s="422">
        <v>40697.01</v>
      </c>
      <c r="AX833" s="422">
        <v>14985.02</v>
      </c>
      <c r="AY833" s="422">
        <v>316700.52</v>
      </c>
      <c r="AZ833" s="422">
        <v>2660479.85</v>
      </c>
      <c r="BA833" s="422">
        <v>154239.09</v>
      </c>
      <c r="BB833" s="422">
        <v>256.54000000000002</v>
      </c>
      <c r="BC833" s="422">
        <v>94302.53</v>
      </c>
    </row>
    <row r="834" spans="1:55">
      <c r="A834" s="425" t="s">
        <v>2206</v>
      </c>
      <c r="B834" s="425" t="s">
        <v>6840</v>
      </c>
      <c r="C834">
        <v>203.25</v>
      </c>
      <c r="D834" s="422">
        <v>2735042.79</v>
      </c>
      <c r="E834" s="422">
        <v>2688430.31</v>
      </c>
      <c r="F834" s="423">
        <v>0.98295731234245098</v>
      </c>
      <c r="G834">
        <v>3</v>
      </c>
      <c r="H834" s="422">
        <v>3580.78</v>
      </c>
      <c r="I834" s="422">
        <v>573194.47</v>
      </c>
      <c r="J834" s="422">
        <v>576775.25</v>
      </c>
      <c r="K834" s="424">
        <v>0.9</v>
      </c>
      <c r="L834" s="422">
        <v>634801.77</v>
      </c>
      <c r="M834" s="422">
        <v>157057.09</v>
      </c>
      <c r="N834" s="422">
        <v>69509.25</v>
      </c>
      <c r="O834" s="422">
        <v>27491.31</v>
      </c>
      <c r="P834" s="422">
        <v>20796.7</v>
      </c>
      <c r="Q834" s="422">
        <v>46983.25</v>
      </c>
      <c r="R834" s="422">
        <v>14477.17</v>
      </c>
      <c r="S834" s="422">
        <v>26966.46</v>
      </c>
      <c r="T834" s="422">
        <v>30284.28</v>
      </c>
      <c r="U834" s="422">
        <v>19137.490000000002</v>
      </c>
      <c r="V834" s="422">
        <v>44398.44</v>
      </c>
      <c r="W834" s="422">
        <v>38440.800000000003</v>
      </c>
      <c r="X834" s="422">
        <v>32358.42</v>
      </c>
      <c r="Y834" s="422">
        <v>1162702.43</v>
      </c>
      <c r="Z834" s="422">
        <v>18225</v>
      </c>
      <c r="AA834" s="422">
        <v>25406.25</v>
      </c>
      <c r="AB834" s="422">
        <v>69308.25</v>
      </c>
      <c r="AC834" s="422">
        <v>6910.5</v>
      </c>
      <c r="AD834" s="422">
        <v>58027.87</v>
      </c>
      <c r="AE834" s="422">
        <v>94615.5</v>
      </c>
      <c r="AF834" s="422">
        <v>321744.75</v>
      </c>
      <c r="AG834" s="422">
        <v>217884</v>
      </c>
      <c r="AH834" s="422">
        <v>530096.50349999999</v>
      </c>
      <c r="AI834" s="422">
        <v>1342218.6235</v>
      </c>
      <c r="AJ834" s="422">
        <v>218262.04</v>
      </c>
      <c r="AK834" s="422">
        <v>1123956.5834999999</v>
      </c>
      <c r="AL834" s="422">
        <v>1320392.4135</v>
      </c>
      <c r="AM834" s="422">
        <v>22931.66</v>
      </c>
      <c r="AN834" s="422">
        <v>22931.66</v>
      </c>
      <c r="AO834" s="422">
        <v>24321.46</v>
      </c>
      <c r="AP834" s="422">
        <v>24321.46</v>
      </c>
      <c r="AQ834" s="422">
        <v>0</v>
      </c>
      <c r="AR834" s="422">
        <v>0</v>
      </c>
      <c r="AS834" s="422">
        <v>0</v>
      </c>
      <c r="AT834" s="422">
        <v>0</v>
      </c>
      <c r="AU834" s="422">
        <v>0</v>
      </c>
      <c r="AV834" s="422">
        <v>100065.45</v>
      </c>
      <c r="AW834" s="422">
        <v>41754.519999999997</v>
      </c>
      <c r="AX834" s="422">
        <v>15621.66</v>
      </c>
      <c r="AY834" s="422">
        <v>251947.87</v>
      </c>
      <c r="AZ834" s="422">
        <v>2735042.79</v>
      </c>
      <c r="BA834" s="422">
        <v>99652.22</v>
      </c>
      <c r="BB834" s="422">
        <v>0</v>
      </c>
      <c r="BC834" s="422">
        <v>35896.379999999997</v>
      </c>
    </row>
    <row r="835" spans="1:55">
      <c r="A835" s="425" t="s">
        <v>2934</v>
      </c>
      <c r="B835" s="425" t="s">
        <v>6841</v>
      </c>
      <c r="C835">
        <v>945.63</v>
      </c>
      <c r="D835" s="422">
        <v>13352758.99</v>
      </c>
      <c r="E835" s="422">
        <v>10387268.92</v>
      </c>
      <c r="F835" s="423">
        <v>0.77791181041903901</v>
      </c>
      <c r="G835">
        <v>2</v>
      </c>
      <c r="H835" s="422">
        <v>48631.92</v>
      </c>
      <c r="I835" s="422">
        <v>2272185</v>
      </c>
      <c r="J835" s="422">
        <v>2320816.92</v>
      </c>
      <c r="K835" s="424">
        <v>0.9</v>
      </c>
      <c r="L835" s="422">
        <v>3012813.23</v>
      </c>
      <c r="M835" s="422">
        <v>726203.3</v>
      </c>
      <c r="N835" s="422">
        <v>324905.06</v>
      </c>
      <c r="O835" s="422">
        <v>132012.98000000001</v>
      </c>
      <c r="P835" s="422">
        <v>101403.61</v>
      </c>
      <c r="Q835" s="422">
        <v>218648.21</v>
      </c>
      <c r="R835" s="422">
        <v>71806.78</v>
      </c>
      <c r="S835" s="422">
        <v>126133.47</v>
      </c>
      <c r="T835" s="422">
        <v>146121.65</v>
      </c>
      <c r="U835" s="422">
        <v>91048.06</v>
      </c>
      <c r="V835" s="422">
        <v>214222.47</v>
      </c>
      <c r="W835" s="422">
        <v>185476.86</v>
      </c>
      <c r="X835" s="422">
        <v>151353.9</v>
      </c>
      <c r="Y835" s="422">
        <v>5502149.5800000001</v>
      </c>
      <c r="Z835" s="422">
        <v>84102.3</v>
      </c>
      <c r="AA835" s="422">
        <v>118203.75</v>
      </c>
      <c r="AB835" s="422">
        <v>322459.83</v>
      </c>
      <c r="AC835" s="422">
        <v>32151.42</v>
      </c>
      <c r="AD835" s="422">
        <v>539954.73</v>
      </c>
      <c r="AE835" s="422">
        <v>405925.71</v>
      </c>
      <c r="AF835" s="422">
        <v>1496932.29</v>
      </c>
      <c r="AG835" s="422">
        <v>1013715.36</v>
      </c>
      <c r="AH835" s="422">
        <v>2563346.0555400001</v>
      </c>
      <c r="AI835" s="422">
        <v>6576791.4455399998</v>
      </c>
      <c r="AJ835" s="422">
        <v>1015474.23</v>
      </c>
      <c r="AK835" s="422">
        <v>5561317.2155400002</v>
      </c>
      <c r="AL835" s="422">
        <v>6475244.0155400001</v>
      </c>
      <c r="AM835" s="422">
        <v>157047.17000000001</v>
      </c>
      <c r="AN835" s="422">
        <v>157047.17000000001</v>
      </c>
      <c r="AO835" s="422">
        <v>163996.16</v>
      </c>
      <c r="AP835" s="422">
        <v>163996.16</v>
      </c>
      <c r="AQ835" s="422">
        <v>0</v>
      </c>
      <c r="AR835" s="422">
        <v>0</v>
      </c>
      <c r="AS835" s="422">
        <v>0</v>
      </c>
      <c r="AT835" s="422">
        <v>0</v>
      </c>
      <c r="AU835" s="422">
        <v>0</v>
      </c>
      <c r="AV835" s="422">
        <v>465582.33</v>
      </c>
      <c r="AW835" s="422">
        <v>194274.54</v>
      </c>
      <c r="AX835" s="422">
        <v>73421.8</v>
      </c>
      <c r="AY835" s="422">
        <v>1375365.33</v>
      </c>
      <c r="AZ835" s="422">
        <v>13352758.99</v>
      </c>
      <c r="BA835" s="422">
        <v>309226.07</v>
      </c>
      <c r="BB835" s="422">
        <v>0</v>
      </c>
      <c r="BC835" s="422">
        <v>211838.83</v>
      </c>
    </row>
    <row r="836" spans="1:55">
      <c r="A836" s="425" t="s">
        <v>1478</v>
      </c>
      <c r="B836" s="425" t="s">
        <v>6842</v>
      </c>
      <c r="C836">
        <v>934.38</v>
      </c>
      <c r="D836" s="422">
        <v>12951186.050000001</v>
      </c>
      <c r="E836" s="422">
        <v>10258380.15</v>
      </c>
      <c r="F836" s="423">
        <v>0.79208036317260699</v>
      </c>
      <c r="G836">
        <v>2</v>
      </c>
      <c r="H836" s="422">
        <v>56989.21</v>
      </c>
      <c r="I836" s="422">
        <v>4525436.91</v>
      </c>
      <c r="J836" s="422">
        <v>4582426.12</v>
      </c>
      <c r="K836" s="424">
        <v>0.9</v>
      </c>
      <c r="L836" s="422">
        <v>2928344.67</v>
      </c>
      <c r="M836" s="422">
        <v>718155.59</v>
      </c>
      <c r="N836" s="422">
        <v>322965.52</v>
      </c>
      <c r="O836" s="422">
        <v>129794.91</v>
      </c>
      <c r="P836" s="422">
        <v>96778.01</v>
      </c>
      <c r="Q836" s="422">
        <v>222561.16</v>
      </c>
      <c r="R836" s="422">
        <v>71806.78</v>
      </c>
      <c r="S836" s="422">
        <v>124973.62</v>
      </c>
      <c r="T836" s="422">
        <v>143093.22</v>
      </c>
      <c r="U836" s="422">
        <v>89888.22</v>
      </c>
      <c r="V836" s="422">
        <v>209782.62</v>
      </c>
      <c r="W836" s="422">
        <v>181632.78</v>
      </c>
      <c r="X836" s="422">
        <v>149962.14000000001</v>
      </c>
      <c r="Y836" s="422">
        <v>5389739.2400000002</v>
      </c>
      <c r="Z836" s="422">
        <v>83682</v>
      </c>
      <c r="AA836" s="422">
        <v>116797.5</v>
      </c>
      <c r="AB836" s="422">
        <v>318623.58</v>
      </c>
      <c r="AC836" s="422">
        <v>31768.92</v>
      </c>
      <c r="AD836" s="422">
        <v>533530.98</v>
      </c>
      <c r="AE836" s="422">
        <v>428580.06</v>
      </c>
      <c r="AF836" s="422">
        <v>1479123.54</v>
      </c>
      <c r="AG836" s="422">
        <v>1001655.36</v>
      </c>
      <c r="AH836" s="422">
        <v>2466009.8510400001</v>
      </c>
      <c r="AI836" s="422">
        <v>6459771.7910399996</v>
      </c>
      <c r="AJ836" s="422">
        <v>1003393.3</v>
      </c>
      <c r="AK836" s="422">
        <v>5456378.4910399998</v>
      </c>
      <c r="AL836" s="422">
        <v>6359432.4610400004</v>
      </c>
      <c r="AM836" s="422">
        <v>116743.03</v>
      </c>
      <c r="AN836" s="422">
        <v>116743.03</v>
      </c>
      <c r="AO836" s="422">
        <v>121607.32</v>
      </c>
      <c r="AP836" s="422">
        <v>121607.32</v>
      </c>
      <c r="AQ836" s="422">
        <v>0</v>
      </c>
      <c r="AR836" s="422">
        <v>0</v>
      </c>
      <c r="AS836" s="422">
        <v>0</v>
      </c>
      <c r="AT836" s="422">
        <v>0</v>
      </c>
      <c r="AU836" s="422">
        <v>694.89</v>
      </c>
      <c r="AV836" s="422">
        <v>460023.13</v>
      </c>
      <c r="AW836" s="422">
        <v>191954.84</v>
      </c>
      <c r="AX836" s="422">
        <v>72640.710000000006</v>
      </c>
      <c r="AY836" s="422">
        <v>1202014.27</v>
      </c>
      <c r="AZ836" s="422">
        <v>12951186.050000001</v>
      </c>
      <c r="BA836" s="422">
        <v>284028.17</v>
      </c>
      <c r="BB836" s="422">
        <v>0</v>
      </c>
      <c r="BC836" s="422">
        <v>315879.81</v>
      </c>
    </row>
    <row r="837" spans="1:55">
      <c r="A837" s="425" t="s">
        <v>3301</v>
      </c>
      <c r="B837" s="425" t="s">
        <v>6843</v>
      </c>
      <c r="C837">
        <v>507.03</v>
      </c>
      <c r="D837" s="422">
        <v>7053679.7300000004</v>
      </c>
      <c r="E837" s="422">
        <v>5527771.7999999998</v>
      </c>
      <c r="F837" s="423">
        <v>0.783672070690967</v>
      </c>
      <c r="G837">
        <v>2</v>
      </c>
      <c r="H837" s="422">
        <v>26912.31</v>
      </c>
      <c r="I837" s="422">
        <v>1574712.87</v>
      </c>
      <c r="J837" s="422">
        <v>1601625.18</v>
      </c>
      <c r="K837" s="424">
        <v>0.90876000000000001</v>
      </c>
      <c r="L837" s="422">
        <v>1593076.41</v>
      </c>
      <c r="M837" s="422">
        <v>385760.05</v>
      </c>
      <c r="N837" s="422">
        <v>175585.48</v>
      </c>
      <c r="O837" s="422">
        <v>71129.539999999994</v>
      </c>
      <c r="P837" s="422">
        <v>53072.41</v>
      </c>
      <c r="Q837" s="422">
        <v>120031.6</v>
      </c>
      <c r="R837" s="422">
        <v>38591.74</v>
      </c>
      <c r="S837" s="422">
        <v>67925.95</v>
      </c>
      <c r="T837" s="422">
        <v>78741.039999999994</v>
      </c>
      <c r="U837" s="422">
        <v>49187.76</v>
      </c>
      <c r="V837" s="422">
        <v>115438.75</v>
      </c>
      <c r="W837" s="422">
        <v>99948.51</v>
      </c>
      <c r="X837" s="422">
        <v>81507.77</v>
      </c>
      <c r="Y837" s="422">
        <v>2929997.01</v>
      </c>
      <c r="Z837" s="422">
        <v>45055.8</v>
      </c>
      <c r="AA837" s="422">
        <v>63378.75</v>
      </c>
      <c r="AB837" s="422">
        <v>172897.23</v>
      </c>
      <c r="AC837" s="422">
        <v>17239.02</v>
      </c>
      <c r="AD837" s="422">
        <v>289514.13</v>
      </c>
      <c r="AE837" s="422">
        <v>221671.48</v>
      </c>
      <c r="AF837" s="422">
        <v>802628.49</v>
      </c>
      <c r="AG837" s="422">
        <v>543536.16</v>
      </c>
      <c r="AH837" s="422">
        <v>1337527.42374</v>
      </c>
      <c r="AI837" s="422">
        <v>3493448.4837400001</v>
      </c>
      <c r="AJ837" s="422">
        <v>544479.23</v>
      </c>
      <c r="AK837" s="422">
        <v>2948969.2537400001</v>
      </c>
      <c r="AL837" s="422">
        <v>3443770.19374</v>
      </c>
      <c r="AM837" s="422">
        <v>69464.600000000006</v>
      </c>
      <c r="AN837" s="422">
        <v>69464.600000000006</v>
      </c>
      <c r="AO837" s="422">
        <v>72271.25</v>
      </c>
      <c r="AP837" s="422">
        <v>72271.25</v>
      </c>
      <c r="AQ837" s="422">
        <v>0</v>
      </c>
      <c r="AR837" s="422">
        <v>0</v>
      </c>
      <c r="AS837" s="422">
        <v>0</v>
      </c>
      <c r="AT837" s="422">
        <v>0</v>
      </c>
      <c r="AU837" s="422">
        <v>0</v>
      </c>
      <c r="AV837" s="422">
        <v>251896.9</v>
      </c>
      <c r="AW837" s="422">
        <v>105109.56</v>
      </c>
      <c r="AX837" s="422">
        <v>39434.269999999997</v>
      </c>
      <c r="AY837" s="422">
        <v>679912.43</v>
      </c>
      <c r="AZ837" s="422">
        <v>7053679.7300000004</v>
      </c>
      <c r="BA837" s="422">
        <v>199006.87</v>
      </c>
      <c r="BB837" s="422">
        <v>0</v>
      </c>
      <c r="BC837" s="422">
        <v>207018.07</v>
      </c>
    </row>
    <row r="838" spans="1:55">
      <c r="A838" s="425" t="s">
        <v>1496</v>
      </c>
      <c r="B838" s="425" t="s">
        <v>6844</v>
      </c>
      <c r="C838">
        <v>4480.7</v>
      </c>
      <c r="D838" s="422">
        <v>61293483.630000003</v>
      </c>
      <c r="E838" s="422">
        <v>46677298.979999997</v>
      </c>
      <c r="F838" s="423">
        <v>0.76153770703863</v>
      </c>
      <c r="G838">
        <v>2</v>
      </c>
      <c r="H838" s="422">
        <v>254818.09</v>
      </c>
      <c r="I838" s="422">
        <v>10715371.210000001</v>
      </c>
      <c r="J838" s="422">
        <v>10970189.300000001</v>
      </c>
      <c r="K838" s="424">
        <v>0.90876000000000001</v>
      </c>
      <c r="L838" s="422">
        <v>13774685.439999999</v>
      </c>
      <c r="M838" s="422">
        <v>3375769.52</v>
      </c>
      <c r="N838" s="422">
        <v>1565154.2</v>
      </c>
      <c r="O838" s="422">
        <v>632747.67000000004</v>
      </c>
      <c r="P838" s="422">
        <v>454522.24</v>
      </c>
      <c r="Q838" s="422">
        <v>1084983.5</v>
      </c>
      <c r="R838" s="422">
        <v>348495.17</v>
      </c>
      <c r="S838" s="422">
        <v>606356.27</v>
      </c>
      <c r="T838" s="422">
        <v>697966.74</v>
      </c>
      <c r="U838" s="422">
        <v>436834.17</v>
      </c>
      <c r="V838" s="422">
        <v>1023258.09</v>
      </c>
      <c r="W838" s="422">
        <v>885951.39</v>
      </c>
      <c r="X838" s="422">
        <v>727597.42</v>
      </c>
      <c r="Y838" s="422">
        <v>25614321.82</v>
      </c>
      <c r="Z838" s="422">
        <v>400825.8</v>
      </c>
      <c r="AA838" s="422">
        <v>560087.5</v>
      </c>
      <c r="AB838" s="422">
        <v>1527918.7</v>
      </c>
      <c r="AC838" s="422">
        <v>152343.79999999999</v>
      </c>
      <c r="AD838" s="422">
        <v>2558479.7000000002</v>
      </c>
      <c r="AE838" s="422">
        <v>2047215.96</v>
      </c>
      <c r="AF838" s="422">
        <v>7092948.0999999996</v>
      </c>
      <c r="AG838" s="422">
        <v>4803310.4000000004</v>
      </c>
      <c r="AH838" s="422">
        <v>11542607.943600001</v>
      </c>
      <c r="AI838" s="422">
        <v>30685737.9036</v>
      </c>
      <c r="AJ838" s="422">
        <v>4811644.5</v>
      </c>
      <c r="AK838" s="422">
        <v>25874093.4036</v>
      </c>
      <c r="AL838" s="422">
        <v>30246723.453600001</v>
      </c>
      <c r="AM838" s="422">
        <v>341709.72</v>
      </c>
      <c r="AN838" s="422">
        <v>341709.72</v>
      </c>
      <c r="AO838" s="422">
        <v>355742.98</v>
      </c>
      <c r="AP838" s="422">
        <v>355742.98</v>
      </c>
      <c r="AQ838" s="422">
        <v>98232.77</v>
      </c>
      <c r="AR838" s="422">
        <v>98232.77</v>
      </c>
      <c r="AS838" s="422">
        <v>102442.75</v>
      </c>
      <c r="AT838" s="422">
        <v>102442.75</v>
      </c>
      <c r="AU838" s="422">
        <v>123492.63</v>
      </c>
      <c r="AV838" s="422">
        <v>2229182.34</v>
      </c>
      <c r="AW838" s="422">
        <v>930175.71</v>
      </c>
      <c r="AX838" s="422">
        <v>353331.12</v>
      </c>
      <c r="AY838" s="422">
        <v>5432438.2400000002</v>
      </c>
      <c r="AZ838" s="422">
        <v>61293483.630000003</v>
      </c>
      <c r="BA838" s="422">
        <v>491359.9</v>
      </c>
      <c r="BB838" s="422">
        <v>39313.17</v>
      </c>
      <c r="BC838" s="422">
        <v>1445582.52</v>
      </c>
    </row>
    <row r="839" spans="1:55">
      <c r="A839" s="425" t="s">
        <v>2917</v>
      </c>
      <c r="B839" s="425" t="s">
        <v>6845</v>
      </c>
      <c r="C839">
        <v>1261</v>
      </c>
      <c r="D839" s="422">
        <v>16901533.420000002</v>
      </c>
      <c r="E839" s="422">
        <v>13488867.619999999</v>
      </c>
      <c r="F839" s="423">
        <v>0.79808543312633895</v>
      </c>
      <c r="G839">
        <v>2</v>
      </c>
      <c r="H839" s="422">
        <v>44238.53</v>
      </c>
      <c r="I839" s="422">
        <v>1911715.58</v>
      </c>
      <c r="J839" s="422">
        <v>1955954.11</v>
      </c>
      <c r="K839" s="424">
        <v>0.90876000000000001</v>
      </c>
      <c r="L839" s="422">
        <v>3862112.95</v>
      </c>
      <c r="M839" s="422">
        <v>945931.23</v>
      </c>
      <c r="N839" s="422">
        <v>439875.79</v>
      </c>
      <c r="O839" s="422">
        <v>177404.56</v>
      </c>
      <c r="P839" s="422">
        <v>124150.71</v>
      </c>
      <c r="Q839" s="422">
        <v>302445.65000000002</v>
      </c>
      <c r="R839" s="422">
        <v>97648.81</v>
      </c>
      <c r="S839" s="422">
        <v>170400.46</v>
      </c>
      <c r="T839" s="422">
        <v>195705.9</v>
      </c>
      <c r="U839" s="422">
        <v>122676.62</v>
      </c>
      <c r="V839" s="422">
        <v>286915.74</v>
      </c>
      <c r="W839" s="422">
        <v>248415.72</v>
      </c>
      <c r="X839" s="422">
        <v>204472.09</v>
      </c>
      <c r="Y839" s="422">
        <v>7178156.2300000004</v>
      </c>
      <c r="Z839" s="422">
        <v>113085</v>
      </c>
      <c r="AA839" s="422">
        <v>157625</v>
      </c>
      <c r="AB839" s="422">
        <v>430001</v>
      </c>
      <c r="AC839" s="422">
        <v>42874</v>
      </c>
      <c r="AD839" s="422">
        <v>720031</v>
      </c>
      <c r="AE839" s="422">
        <v>574159.5</v>
      </c>
      <c r="AF839" s="422">
        <v>1996163</v>
      </c>
      <c r="AG839" s="422">
        <v>1351792</v>
      </c>
      <c r="AH839" s="422">
        <v>3163354.926</v>
      </c>
      <c r="AI839" s="422">
        <v>8549085.4260000009</v>
      </c>
      <c r="AJ839" s="422">
        <v>1354137.46</v>
      </c>
      <c r="AK839" s="422">
        <v>7194947.966</v>
      </c>
      <c r="AL839" s="422">
        <v>8425533.9159999993</v>
      </c>
      <c r="AM839" s="422">
        <v>75779.56</v>
      </c>
      <c r="AN839" s="422">
        <v>75779.56</v>
      </c>
      <c r="AO839" s="422">
        <v>78586.22</v>
      </c>
      <c r="AP839" s="422">
        <v>78586.22</v>
      </c>
      <c r="AQ839" s="422">
        <v>0</v>
      </c>
      <c r="AR839" s="422">
        <v>0</v>
      </c>
      <c r="AS839" s="422">
        <v>0</v>
      </c>
      <c r="AT839" s="422">
        <v>0</v>
      </c>
      <c r="AU839" s="422">
        <v>701.66</v>
      </c>
      <c r="AV839" s="422">
        <v>627286.43000000005</v>
      </c>
      <c r="AW839" s="422">
        <v>261749.16</v>
      </c>
      <c r="AX839" s="422">
        <v>99374.37</v>
      </c>
      <c r="AY839" s="422">
        <v>1297843.18</v>
      </c>
      <c r="AZ839" s="422">
        <v>16901533.420000002</v>
      </c>
      <c r="BA839" s="422">
        <v>77652.639999999999</v>
      </c>
      <c r="BB839" s="422">
        <v>16.72</v>
      </c>
      <c r="BC839" s="422">
        <v>241448.27</v>
      </c>
    </row>
    <row r="840" spans="1:55">
      <c r="A840" s="425" t="s">
        <v>1483</v>
      </c>
      <c r="B840" s="425" t="s">
        <v>6846</v>
      </c>
      <c r="C840">
        <v>994.78</v>
      </c>
      <c r="D840" s="422">
        <v>14129390.48</v>
      </c>
      <c r="E840" s="422">
        <v>11465962.359999999</v>
      </c>
      <c r="F840" s="423">
        <v>0.81149730954282495</v>
      </c>
      <c r="G840">
        <v>2</v>
      </c>
      <c r="H840" s="422">
        <v>59769.02</v>
      </c>
      <c r="I840" s="422">
        <v>6322050.5700000003</v>
      </c>
      <c r="J840" s="422">
        <v>6381819.5899999999</v>
      </c>
      <c r="K840" s="424">
        <v>0.90876000000000001</v>
      </c>
      <c r="L840" s="422">
        <v>3187432.43</v>
      </c>
      <c r="M840" s="422">
        <v>786662.85</v>
      </c>
      <c r="N840" s="422">
        <v>347637.94</v>
      </c>
      <c r="O840" s="422">
        <v>139564.66</v>
      </c>
      <c r="P840" s="422">
        <v>106764.92</v>
      </c>
      <c r="Q840" s="422">
        <v>241547.73</v>
      </c>
      <c r="R840" s="422">
        <v>76598.77</v>
      </c>
      <c r="S840" s="422">
        <v>134680.76999999999</v>
      </c>
      <c r="T840" s="422">
        <v>153659.71</v>
      </c>
      <c r="U840" s="422">
        <v>96618.81</v>
      </c>
      <c r="V840" s="422">
        <v>225273.68</v>
      </c>
      <c r="W840" s="422">
        <v>195045.15</v>
      </c>
      <c r="X840" s="422">
        <v>161610.23999999999</v>
      </c>
      <c r="Y840" s="422">
        <v>5853097.6600000001</v>
      </c>
      <c r="Z840" s="422">
        <v>88975.8</v>
      </c>
      <c r="AA840" s="422">
        <v>124347.5</v>
      </c>
      <c r="AB840" s="422">
        <v>339219.98</v>
      </c>
      <c r="AC840" s="422">
        <v>33822.519999999997</v>
      </c>
      <c r="AD840" s="422">
        <v>568019.38</v>
      </c>
      <c r="AE840" s="422">
        <v>465762.46</v>
      </c>
      <c r="AF840" s="422">
        <v>1574736.74</v>
      </c>
      <c r="AG840" s="422">
        <v>1066404.1599999999</v>
      </c>
      <c r="AH840" s="422">
        <v>2687777.09424</v>
      </c>
      <c r="AI840" s="422">
        <v>6949065.6342399996</v>
      </c>
      <c r="AJ840" s="422">
        <v>1068254.45</v>
      </c>
      <c r="AK840" s="422">
        <v>5880811.1842400003</v>
      </c>
      <c r="AL840" s="422">
        <v>6851598.0942399995</v>
      </c>
      <c r="AM840" s="422">
        <v>157874.1</v>
      </c>
      <c r="AN840" s="422">
        <v>157874.1</v>
      </c>
      <c r="AO840" s="422">
        <v>164890.73000000001</v>
      </c>
      <c r="AP840" s="422">
        <v>164890.73000000001</v>
      </c>
      <c r="AQ840" s="422">
        <v>0</v>
      </c>
      <c r="AR840" s="422">
        <v>0</v>
      </c>
      <c r="AS840" s="422">
        <v>0</v>
      </c>
      <c r="AT840" s="422">
        <v>0</v>
      </c>
      <c r="AU840" s="422">
        <v>0</v>
      </c>
      <c r="AV840" s="422">
        <v>494672.19</v>
      </c>
      <c r="AW840" s="422">
        <v>206412.92</v>
      </c>
      <c r="AX840" s="422">
        <v>78079.86</v>
      </c>
      <c r="AY840" s="422">
        <v>1424694.63</v>
      </c>
      <c r="AZ840" s="422">
        <v>14129390.48</v>
      </c>
      <c r="BA840" s="422">
        <v>510911.2</v>
      </c>
      <c r="BB840" s="422">
        <v>0</v>
      </c>
      <c r="BC840" s="422">
        <v>486972.19</v>
      </c>
    </row>
    <row r="841" spans="1:55">
      <c r="A841" s="425" t="s">
        <v>2871</v>
      </c>
      <c r="B841" s="425" t="s">
        <v>6847</v>
      </c>
      <c r="C841">
        <v>513.88</v>
      </c>
      <c r="D841" s="422">
        <v>6987154.8899999997</v>
      </c>
      <c r="E841" s="422">
        <v>7674156.5300000003</v>
      </c>
      <c r="F841" s="423">
        <v>1.09832351662667</v>
      </c>
      <c r="G841">
        <v>4</v>
      </c>
      <c r="H841" s="422">
        <v>468.16</v>
      </c>
      <c r="I841" s="422">
        <v>526048.59</v>
      </c>
      <c r="J841" s="422">
        <v>526516.75</v>
      </c>
      <c r="K841" s="424">
        <v>0.90876000000000001</v>
      </c>
      <c r="L841" s="422">
        <v>1618385.36</v>
      </c>
      <c r="M841" s="422">
        <v>392156.52</v>
      </c>
      <c r="N841" s="422">
        <v>177790.94</v>
      </c>
      <c r="O841" s="422">
        <v>71899.740000000005</v>
      </c>
      <c r="P841" s="422">
        <v>53634</v>
      </c>
      <c r="Q841" s="422">
        <v>122366.8</v>
      </c>
      <c r="R841" s="422">
        <v>39761.19</v>
      </c>
      <c r="S841" s="422">
        <v>68804.3</v>
      </c>
      <c r="T841" s="422">
        <v>79505.52</v>
      </c>
      <c r="U841" s="422">
        <v>49773.33</v>
      </c>
      <c r="V841" s="422">
        <v>116559.52</v>
      </c>
      <c r="W841" s="422">
        <v>100918.88</v>
      </c>
      <c r="X841" s="422">
        <v>82561.75</v>
      </c>
      <c r="Y841" s="422">
        <v>2974117.85</v>
      </c>
      <c r="Z841" s="422">
        <v>45837</v>
      </c>
      <c r="AA841" s="422">
        <v>64235</v>
      </c>
      <c r="AB841" s="422">
        <v>175233.08</v>
      </c>
      <c r="AC841" s="422">
        <v>17471.919999999998</v>
      </c>
      <c r="AD841" s="422">
        <v>146712.73000000001</v>
      </c>
      <c r="AE841" s="422">
        <v>226522.04</v>
      </c>
      <c r="AF841" s="422">
        <v>813472.04</v>
      </c>
      <c r="AG841" s="422">
        <v>550879.36</v>
      </c>
      <c r="AH841" s="422">
        <v>1351383.1280400001</v>
      </c>
      <c r="AI841" s="422">
        <v>3391746.2980399998</v>
      </c>
      <c r="AJ841" s="422">
        <v>551835.17000000004</v>
      </c>
      <c r="AK841" s="422">
        <v>2839911.1280399999</v>
      </c>
      <c r="AL841" s="422">
        <v>3341396.8480400001</v>
      </c>
      <c r="AM841" s="422">
        <v>65956.289999999994</v>
      </c>
      <c r="AN841" s="422">
        <v>65956.289999999994</v>
      </c>
      <c r="AO841" s="422">
        <v>68762.94</v>
      </c>
      <c r="AP841" s="422">
        <v>68762.94</v>
      </c>
      <c r="AQ841" s="422">
        <v>0</v>
      </c>
      <c r="AR841" s="422">
        <v>0</v>
      </c>
      <c r="AS841" s="422">
        <v>0</v>
      </c>
      <c r="AT841" s="422">
        <v>0</v>
      </c>
      <c r="AU841" s="422">
        <v>0</v>
      </c>
      <c r="AV841" s="422">
        <v>255405.21</v>
      </c>
      <c r="AW841" s="422">
        <v>106573.48</v>
      </c>
      <c r="AX841" s="422">
        <v>40222.959999999999</v>
      </c>
      <c r="AY841" s="422">
        <v>671640.11</v>
      </c>
      <c r="AZ841" s="422">
        <v>6987154.8899999997</v>
      </c>
      <c r="BA841" s="422">
        <v>101428.78</v>
      </c>
      <c r="BB841" s="422">
        <v>0</v>
      </c>
      <c r="BC841" s="422">
        <v>116612.5</v>
      </c>
    </row>
    <row r="842" spans="1:55">
      <c r="A842" s="425" t="s">
        <v>3039</v>
      </c>
      <c r="B842" s="425" t="s">
        <v>6848</v>
      </c>
      <c r="C842">
        <v>1128.2</v>
      </c>
      <c r="D842" s="422">
        <v>16766531.369999999</v>
      </c>
      <c r="E842" s="422">
        <v>13006799.26</v>
      </c>
      <c r="F842" s="423">
        <v>0.77575969489269503</v>
      </c>
      <c r="G842">
        <v>2</v>
      </c>
      <c r="H842" s="422">
        <v>112192.26</v>
      </c>
      <c r="I842" s="422">
        <v>8648319.1500000004</v>
      </c>
      <c r="J842" s="422">
        <v>8760511.4100000001</v>
      </c>
      <c r="K842" s="424">
        <v>0.90876000000000001</v>
      </c>
      <c r="L842" s="422">
        <v>3750720.09</v>
      </c>
      <c r="M842" s="422">
        <v>913591.22</v>
      </c>
      <c r="N842" s="422">
        <v>392478.04</v>
      </c>
      <c r="O842" s="422">
        <v>158501.71</v>
      </c>
      <c r="P842" s="422">
        <v>130156.5</v>
      </c>
      <c r="Q842" s="422">
        <v>269849.88</v>
      </c>
      <c r="R842" s="422">
        <v>87123.79</v>
      </c>
      <c r="S842" s="422">
        <v>151955.04999999999</v>
      </c>
      <c r="T842" s="422">
        <v>175065.04</v>
      </c>
      <c r="U842" s="422">
        <v>109794.11</v>
      </c>
      <c r="V842" s="422">
        <v>256655.09</v>
      </c>
      <c r="W842" s="422">
        <v>222215.62</v>
      </c>
      <c r="X842" s="422">
        <v>182338.51</v>
      </c>
      <c r="Y842" s="422">
        <v>6800444.6500000004</v>
      </c>
      <c r="Z842" s="422">
        <v>100511.1</v>
      </c>
      <c r="AA842" s="422">
        <v>141025</v>
      </c>
      <c r="AB842" s="422">
        <v>384716.2</v>
      </c>
      <c r="AC842" s="422">
        <v>38358.800000000003</v>
      </c>
      <c r="AD842" s="422">
        <v>644202.19999999995</v>
      </c>
      <c r="AE842" s="422">
        <v>505368.13</v>
      </c>
      <c r="AF842" s="422">
        <v>1785940.6</v>
      </c>
      <c r="AG842" s="422">
        <v>1209430.3999999999</v>
      </c>
      <c r="AH842" s="422">
        <v>3235965.2766</v>
      </c>
      <c r="AI842" s="422">
        <v>8045517.7066000002</v>
      </c>
      <c r="AJ842" s="422">
        <v>1211528.8500000001</v>
      </c>
      <c r="AK842" s="422">
        <v>6833988.8565999996</v>
      </c>
      <c r="AL842" s="422">
        <v>7934977.8065999998</v>
      </c>
      <c r="AM842" s="422">
        <v>279963.40999999997</v>
      </c>
      <c r="AN842" s="422">
        <v>279963.40999999997</v>
      </c>
      <c r="AO842" s="422">
        <v>291891.67</v>
      </c>
      <c r="AP842" s="422">
        <v>291891.67</v>
      </c>
      <c r="AQ842" s="422">
        <v>701.66</v>
      </c>
      <c r="AR842" s="422">
        <v>701.66</v>
      </c>
      <c r="AS842" s="422">
        <v>701.66</v>
      </c>
      <c r="AT842" s="422">
        <v>701.66</v>
      </c>
      <c r="AU842" s="422">
        <v>701.66</v>
      </c>
      <c r="AV842" s="422">
        <v>561330.14</v>
      </c>
      <c r="AW842" s="422">
        <v>234227.43</v>
      </c>
      <c r="AX842" s="422">
        <v>88332.78</v>
      </c>
      <c r="AY842" s="422">
        <v>2031108.81</v>
      </c>
      <c r="AZ842" s="422">
        <v>16766531.369999999</v>
      </c>
      <c r="BA842" s="422">
        <v>1071079.03</v>
      </c>
      <c r="BB842" s="422">
        <v>953.96</v>
      </c>
      <c r="BC842" s="422">
        <v>683088.5</v>
      </c>
    </row>
    <row r="843" spans="1:55">
      <c r="A843" s="425" t="s">
        <v>3450</v>
      </c>
      <c r="B843" s="425" t="s">
        <v>6849</v>
      </c>
      <c r="C843">
        <v>1408.62</v>
      </c>
      <c r="D843" s="422">
        <v>18648104.300000001</v>
      </c>
      <c r="E843" s="422">
        <v>14410776.51</v>
      </c>
      <c r="F843" s="423">
        <v>0.77277434092858399</v>
      </c>
      <c r="G843">
        <v>2</v>
      </c>
      <c r="H843" s="422">
        <v>91364.49</v>
      </c>
      <c r="I843" s="422">
        <v>5647901.96</v>
      </c>
      <c r="J843" s="422">
        <v>5739266.4500000002</v>
      </c>
      <c r="K843" s="424">
        <v>0.90876000000000001</v>
      </c>
      <c r="L843" s="422">
        <v>4255400.5</v>
      </c>
      <c r="M843" s="422">
        <v>1046251.66</v>
      </c>
      <c r="N843" s="422">
        <v>492034.09</v>
      </c>
      <c r="O843" s="422">
        <v>198302.59</v>
      </c>
      <c r="P843" s="422">
        <v>135709.57</v>
      </c>
      <c r="Q843" s="422">
        <v>341476.05</v>
      </c>
      <c r="R843" s="422">
        <v>109343.28</v>
      </c>
      <c r="S843" s="422">
        <v>190602.57</v>
      </c>
      <c r="T843" s="422">
        <v>218640.18</v>
      </c>
      <c r="U843" s="422">
        <v>137023.04999999999</v>
      </c>
      <c r="V843" s="422">
        <v>320538.68</v>
      </c>
      <c r="W843" s="422">
        <v>277526.94</v>
      </c>
      <c r="X843" s="422">
        <v>228713.62</v>
      </c>
      <c r="Y843" s="422">
        <v>7951562.7800000003</v>
      </c>
      <c r="Z843" s="422">
        <v>125951.4</v>
      </c>
      <c r="AA843" s="422">
        <v>176077.5</v>
      </c>
      <c r="AB843" s="422">
        <v>480339.42</v>
      </c>
      <c r="AC843" s="422">
        <v>47893.08</v>
      </c>
      <c r="AD843" s="422">
        <v>804322.02</v>
      </c>
      <c r="AE843" s="422">
        <v>649852.80000000005</v>
      </c>
      <c r="AF843" s="422">
        <v>2229845.46</v>
      </c>
      <c r="AG843" s="422">
        <v>1510040.64</v>
      </c>
      <c r="AH843" s="422">
        <v>3474817.1049600001</v>
      </c>
      <c r="AI843" s="422">
        <v>9499139.4249600004</v>
      </c>
      <c r="AJ843" s="422">
        <v>1512660.67</v>
      </c>
      <c r="AK843" s="422">
        <v>7986478.7549599996</v>
      </c>
      <c r="AL843" s="422">
        <v>9361124.2649600003</v>
      </c>
      <c r="AM843" s="422">
        <v>56834.67</v>
      </c>
      <c r="AN843" s="422">
        <v>56834.67</v>
      </c>
      <c r="AO843" s="422">
        <v>58939.66</v>
      </c>
      <c r="AP843" s="422">
        <v>58939.66</v>
      </c>
      <c r="AQ843" s="422">
        <v>0</v>
      </c>
      <c r="AR843" s="422">
        <v>0</v>
      </c>
      <c r="AS843" s="422">
        <v>0</v>
      </c>
      <c r="AT843" s="422">
        <v>0</v>
      </c>
      <c r="AU843" s="422">
        <v>0</v>
      </c>
      <c r="AV843" s="422">
        <v>700961.02</v>
      </c>
      <c r="AW843" s="422">
        <v>292491.51</v>
      </c>
      <c r="AX843" s="422">
        <v>110415.97</v>
      </c>
      <c r="AY843" s="422">
        <v>1335417.1599999999</v>
      </c>
      <c r="AZ843" s="422">
        <v>18648104.300000001</v>
      </c>
      <c r="BA843" s="422">
        <v>108489.41</v>
      </c>
      <c r="BB843" s="422">
        <v>0</v>
      </c>
      <c r="BC843" s="422">
        <v>454582.16</v>
      </c>
    </row>
    <row r="844" spans="1:55">
      <c r="A844" s="425" t="s">
        <v>2710</v>
      </c>
      <c r="B844" s="425" t="s">
        <v>6850</v>
      </c>
      <c r="C844">
        <v>773.94</v>
      </c>
      <c r="D844" s="422">
        <v>10443259.970000001</v>
      </c>
      <c r="E844" s="422">
        <v>10058256.699999999</v>
      </c>
      <c r="F844" s="423">
        <v>0.96313380389782599</v>
      </c>
      <c r="G844">
        <v>3</v>
      </c>
      <c r="H844" s="422">
        <v>13672.55</v>
      </c>
      <c r="I844" s="422">
        <v>880124.82</v>
      </c>
      <c r="J844" s="422">
        <v>893797.37</v>
      </c>
      <c r="K844" s="424">
        <v>0.90876000000000001</v>
      </c>
      <c r="L844" s="422">
        <v>2432814.29</v>
      </c>
      <c r="M844" s="422">
        <v>591797.38</v>
      </c>
      <c r="N844" s="422">
        <v>268874.77</v>
      </c>
      <c r="O844" s="422">
        <v>108619.82</v>
      </c>
      <c r="P844" s="422">
        <v>79855.8</v>
      </c>
      <c r="Q844" s="422">
        <v>181728.88</v>
      </c>
      <c r="R844" s="422">
        <v>59057.06</v>
      </c>
      <c r="S844" s="422">
        <v>104231.2</v>
      </c>
      <c r="T844" s="422">
        <v>120022.75</v>
      </c>
      <c r="U844" s="422">
        <v>74952.77</v>
      </c>
      <c r="V844" s="422">
        <v>175960.04</v>
      </c>
      <c r="W844" s="422">
        <v>152348.70000000001</v>
      </c>
      <c r="X844" s="422">
        <v>125072.27</v>
      </c>
      <c r="Y844" s="422">
        <v>4475335.7300000004</v>
      </c>
      <c r="Z844" s="422">
        <v>69129.899999999994</v>
      </c>
      <c r="AA844" s="422">
        <v>96742.5</v>
      </c>
      <c r="AB844" s="422">
        <v>263913.53999999998</v>
      </c>
      <c r="AC844" s="422">
        <v>26313.96</v>
      </c>
      <c r="AD844" s="422">
        <v>220959.86</v>
      </c>
      <c r="AE844" s="422">
        <v>342966.55</v>
      </c>
      <c r="AF844" s="422">
        <v>1225147.02</v>
      </c>
      <c r="AG844" s="422">
        <v>829663.68</v>
      </c>
      <c r="AH844" s="422">
        <v>2015206.5835200001</v>
      </c>
      <c r="AI844" s="422">
        <v>5090043.5935199996</v>
      </c>
      <c r="AJ844" s="422">
        <v>831103.2</v>
      </c>
      <c r="AK844" s="422">
        <v>4258940.3935200004</v>
      </c>
      <c r="AL844" s="422">
        <v>5014213.7335200002</v>
      </c>
      <c r="AM844" s="422">
        <v>80691.199999999997</v>
      </c>
      <c r="AN844" s="422">
        <v>80691.199999999997</v>
      </c>
      <c r="AO844" s="422">
        <v>84199.52</v>
      </c>
      <c r="AP844" s="422">
        <v>84199.52</v>
      </c>
      <c r="AQ844" s="422">
        <v>3508.31</v>
      </c>
      <c r="AR844" s="422">
        <v>3508.31</v>
      </c>
      <c r="AS844" s="422">
        <v>3508.31</v>
      </c>
      <c r="AT844" s="422">
        <v>3508.31</v>
      </c>
      <c r="AU844" s="422">
        <v>4209.97</v>
      </c>
      <c r="AV844" s="422">
        <v>384511.15</v>
      </c>
      <c r="AW844" s="422">
        <v>160445.79</v>
      </c>
      <c r="AX844" s="422">
        <v>60728.78</v>
      </c>
      <c r="AY844" s="422">
        <v>953710.37</v>
      </c>
      <c r="AZ844" s="422">
        <v>10443259.970000001</v>
      </c>
      <c r="BA844" s="422">
        <v>172048.58</v>
      </c>
      <c r="BB844" s="422">
        <v>42.81</v>
      </c>
      <c r="BC844" s="422">
        <v>213749.41</v>
      </c>
    </row>
    <row r="845" spans="1:55">
      <c r="A845" s="425" t="s">
        <v>3213</v>
      </c>
      <c r="B845" s="425" t="s">
        <v>6851</v>
      </c>
      <c r="C845">
        <v>12182.61</v>
      </c>
      <c r="D845" s="422">
        <v>190205833</v>
      </c>
      <c r="E845" s="422">
        <v>145163055.31</v>
      </c>
      <c r="F845" s="423">
        <v>0.76318929351656595</v>
      </c>
      <c r="G845">
        <v>2</v>
      </c>
      <c r="H845" s="422">
        <v>1108950.77</v>
      </c>
      <c r="I845" s="422">
        <v>52007382.829999998</v>
      </c>
      <c r="J845" s="422">
        <v>53116333.600000001</v>
      </c>
      <c r="K845" s="424">
        <v>0.90876000000000001</v>
      </c>
      <c r="L845" s="422">
        <v>42240514.57</v>
      </c>
      <c r="M845" s="422">
        <v>10156701.130000001</v>
      </c>
      <c r="N845" s="422">
        <v>4239846.92</v>
      </c>
      <c r="O845" s="422">
        <v>1728706.35</v>
      </c>
      <c r="P845" s="422">
        <v>1517059.07</v>
      </c>
      <c r="Q845" s="422">
        <v>2851542.73</v>
      </c>
      <c r="R845" s="422">
        <v>948421.43</v>
      </c>
      <c r="S845" s="422">
        <v>1643691.04</v>
      </c>
      <c r="T845" s="422">
        <v>1914248.34</v>
      </c>
      <c r="U845" s="422">
        <v>1188411.46</v>
      </c>
      <c r="V845" s="422">
        <v>2806394.6</v>
      </c>
      <c r="W845" s="422">
        <v>2429816.31</v>
      </c>
      <c r="X845" s="422">
        <v>1972347.62</v>
      </c>
      <c r="Y845" s="422">
        <v>75637701.569999993</v>
      </c>
      <c r="Z845" s="422">
        <v>1085222.7</v>
      </c>
      <c r="AA845" s="422">
        <v>1522826.25</v>
      </c>
      <c r="AB845" s="422">
        <v>4154270.01</v>
      </c>
      <c r="AC845" s="422">
        <v>414208.74</v>
      </c>
      <c r="AD845" s="422">
        <v>6956270.3099999996</v>
      </c>
      <c r="AE845" s="422">
        <v>5212399.45</v>
      </c>
      <c r="AF845" s="422">
        <v>19285071.629999999</v>
      </c>
      <c r="AG845" s="422">
        <v>13059757.92</v>
      </c>
      <c r="AH845" s="422">
        <v>37248377.965379998</v>
      </c>
      <c r="AI845" s="422">
        <v>88938404.975380003</v>
      </c>
      <c r="AJ845" s="422">
        <v>13082417.57</v>
      </c>
      <c r="AK845" s="422">
        <v>75855987.405379996</v>
      </c>
      <c r="AL845" s="422">
        <v>87744765.195380002</v>
      </c>
      <c r="AM845" s="422">
        <v>4026140.47</v>
      </c>
      <c r="AN845" s="422">
        <v>4026140.47</v>
      </c>
      <c r="AO845" s="422">
        <v>4193837.85</v>
      </c>
      <c r="AP845" s="422">
        <v>4193837.85</v>
      </c>
      <c r="AQ845" s="422">
        <v>155769.10999999999</v>
      </c>
      <c r="AR845" s="422">
        <v>155769.10999999999</v>
      </c>
      <c r="AS845" s="422">
        <v>162084.07</v>
      </c>
      <c r="AT845" s="422">
        <v>162084.07</v>
      </c>
      <c r="AU845" s="422">
        <v>195062.22</v>
      </c>
      <c r="AV845" s="422">
        <v>6062365.5800000001</v>
      </c>
      <c r="AW845" s="422">
        <v>2529656.3199999998</v>
      </c>
      <c r="AX845" s="422">
        <v>960618.98</v>
      </c>
      <c r="AY845" s="422">
        <v>26823366.100000001</v>
      </c>
      <c r="AZ845" s="422">
        <v>190205833</v>
      </c>
      <c r="BA845" s="422">
        <v>23335641.969999999</v>
      </c>
      <c r="BB845" s="422">
        <v>99481.81</v>
      </c>
      <c r="BC845" s="422">
        <v>6255481.9699999997</v>
      </c>
    </row>
    <row r="846" spans="1:55">
      <c r="A846" s="425"/>
      <c r="B846" s="425" t="s">
        <v>6852</v>
      </c>
      <c r="C846">
        <v>8</v>
      </c>
      <c r="D846" s="422">
        <v>113030.55</v>
      </c>
      <c r="E846" s="422">
        <v>87140.51</v>
      </c>
      <c r="F846" s="423">
        <v>0.77094652728841895</v>
      </c>
      <c r="G846">
        <v>2</v>
      </c>
      <c r="H846" s="422">
        <v>940.75</v>
      </c>
      <c r="I846" s="422">
        <v>75837.460000000006</v>
      </c>
      <c r="J846" s="422">
        <v>76778.210000000006</v>
      </c>
      <c r="K846" s="424">
        <v>0.91281999999999996</v>
      </c>
      <c r="L846" s="422">
        <v>26303.83</v>
      </c>
      <c r="M846" s="422">
        <v>8767.06</v>
      </c>
      <c r="N846" s="422">
        <v>3094.56</v>
      </c>
      <c r="O846" s="422">
        <v>773.64</v>
      </c>
      <c r="P846" s="422">
        <v>799.75</v>
      </c>
      <c r="Q846" s="422">
        <v>2460.34</v>
      </c>
      <c r="R846" s="422">
        <v>587.33000000000004</v>
      </c>
      <c r="S846" s="422">
        <v>1176.3599999999999</v>
      </c>
      <c r="T846" s="422">
        <v>767.89</v>
      </c>
      <c r="U846" s="422">
        <v>588.17999999999995</v>
      </c>
      <c r="V846" s="422">
        <v>1125.77</v>
      </c>
      <c r="W846" s="422">
        <v>974.7</v>
      </c>
      <c r="X846" s="422">
        <v>1411.58</v>
      </c>
      <c r="Y846" s="422">
        <v>48830.99</v>
      </c>
      <c r="Z846" s="422">
        <v>720</v>
      </c>
      <c r="AA846" s="422">
        <v>1000</v>
      </c>
      <c r="AB846" s="422">
        <v>2728</v>
      </c>
      <c r="AC846" s="422">
        <v>272</v>
      </c>
      <c r="AD846" s="422">
        <v>2284</v>
      </c>
      <c r="AE846" s="422">
        <v>7960</v>
      </c>
      <c r="AF846" s="422">
        <v>12664</v>
      </c>
      <c r="AG846" s="422">
        <v>8576</v>
      </c>
      <c r="AH846" s="422">
        <v>20930.808000000001</v>
      </c>
      <c r="AI846" s="422">
        <v>57134.807999999997</v>
      </c>
      <c r="AJ846" s="422">
        <v>8590.8799999999992</v>
      </c>
      <c r="AK846" s="422">
        <v>48543.928</v>
      </c>
      <c r="AL846" s="422">
        <v>56385.847999999998</v>
      </c>
      <c r="AM846" s="422">
        <v>704.79</v>
      </c>
      <c r="AN846" s="422">
        <v>704.79</v>
      </c>
      <c r="AO846" s="422">
        <v>704.79</v>
      </c>
      <c r="AP846" s="422">
        <v>704.79</v>
      </c>
      <c r="AQ846" s="422">
        <v>0</v>
      </c>
      <c r="AR846" s="422">
        <v>0</v>
      </c>
      <c r="AS846" s="422">
        <v>0</v>
      </c>
      <c r="AT846" s="422">
        <v>0</v>
      </c>
      <c r="AU846" s="422">
        <v>0</v>
      </c>
      <c r="AV846" s="422">
        <v>3523.98</v>
      </c>
      <c r="AW846" s="422">
        <v>1470.46</v>
      </c>
      <c r="AX846" s="422">
        <v>0</v>
      </c>
      <c r="AY846" s="422">
        <v>7813.6</v>
      </c>
      <c r="AZ846" s="422">
        <v>113030.55</v>
      </c>
      <c r="BA846" s="422">
        <v>1922.74</v>
      </c>
      <c r="BB846" s="422">
        <v>0</v>
      </c>
      <c r="BC846" s="422">
        <v>1538.95</v>
      </c>
    </row>
    <row r="847" spans="1:55">
      <c r="A847" s="425"/>
      <c r="B847" s="425" t="s">
        <v>6853</v>
      </c>
      <c r="C847">
        <v>11.64</v>
      </c>
      <c r="D847" s="422">
        <v>153181.99</v>
      </c>
      <c r="E847" s="422">
        <v>319176.03999999998</v>
      </c>
      <c r="F847" s="423">
        <v>2.0836394670156699</v>
      </c>
      <c r="G847">
        <v>4</v>
      </c>
      <c r="H847" s="422">
        <v>10.26</v>
      </c>
      <c r="I847" s="422">
        <v>303857.84999999998</v>
      </c>
      <c r="J847" s="422">
        <v>303868.11</v>
      </c>
      <c r="K847" s="424">
        <v>0.91281999999999996</v>
      </c>
      <c r="L847" s="422">
        <v>36113.040000000001</v>
      </c>
      <c r="M847" s="422">
        <v>10522.65</v>
      </c>
      <c r="N847" s="422">
        <v>2988.95</v>
      </c>
      <c r="O847" s="422">
        <v>773.64</v>
      </c>
      <c r="P847" s="422">
        <v>1130.3599999999999</v>
      </c>
      <c r="Q847" s="422">
        <v>3165.75</v>
      </c>
      <c r="R847" s="422">
        <v>587.33000000000004</v>
      </c>
      <c r="S847" s="422">
        <v>1176.3599999999999</v>
      </c>
      <c r="T847" s="422">
        <v>767.89</v>
      </c>
      <c r="U847" s="422">
        <v>882.27</v>
      </c>
      <c r="V847" s="422">
        <v>1125.77</v>
      </c>
      <c r="W847" s="422">
        <v>974.7</v>
      </c>
      <c r="X847" s="422">
        <v>1411.58</v>
      </c>
      <c r="Y847" s="422">
        <v>61620.29</v>
      </c>
      <c r="Z847" s="422">
        <v>1047.5999999999999</v>
      </c>
      <c r="AA847" s="422">
        <v>1455</v>
      </c>
      <c r="AB847" s="422">
        <v>3969.24</v>
      </c>
      <c r="AC847" s="422">
        <v>395.76</v>
      </c>
      <c r="AD847" s="422">
        <v>3323.21</v>
      </c>
      <c r="AE847" s="422">
        <v>8764.86</v>
      </c>
      <c r="AF847" s="422">
        <v>18426.12</v>
      </c>
      <c r="AG847" s="422">
        <v>12478.08</v>
      </c>
      <c r="AH847" s="422">
        <v>28369.788120000001</v>
      </c>
      <c r="AI847" s="422">
        <v>78229.658119999993</v>
      </c>
      <c r="AJ847" s="422">
        <v>12499.73</v>
      </c>
      <c r="AK847" s="422">
        <v>65729.928119999997</v>
      </c>
      <c r="AL847" s="422">
        <v>77139.928119999997</v>
      </c>
      <c r="AM847" s="422">
        <v>1409.59</v>
      </c>
      <c r="AN847" s="422">
        <v>1409.59</v>
      </c>
      <c r="AO847" s="422">
        <v>1409.59</v>
      </c>
      <c r="AP847" s="422">
        <v>1409.59</v>
      </c>
      <c r="AQ847" s="422">
        <v>0</v>
      </c>
      <c r="AR847" s="422">
        <v>0</v>
      </c>
      <c r="AS847" s="422">
        <v>0</v>
      </c>
      <c r="AT847" s="422">
        <v>0</v>
      </c>
      <c r="AU847" s="422">
        <v>0</v>
      </c>
      <c r="AV847" s="422">
        <v>5638.37</v>
      </c>
      <c r="AW847" s="422">
        <v>2352.73</v>
      </c>
      <c r="AX847" s="422">
        <v>792.2</v>
      </c>
      <c r="AY847" s="422">
        <v>14421.66</v>
      </c>
      <c r="AZ847" s="422">
        <v>153181.99</v>
      </c>
      <c r="BA847" s="422">
        <v>8.32</v>
      </c>
      <c r="BB847" s="422">
        <v>0</v>
      </c>
      <c r="BC847" s="422">
        <v>6.63</v>
      </c>
    </row>
    <row r="848" spans="1:55">
      <c r="A848" s="425" t="s">
        <v>2243</v>
      </c>
      <c r="B848" s="425" t="s">
        <v>6854</v>
      </c>
      <c r="C848">
        <v>764.28</v>
      </c>
      <c r="D848" s="422">
        <v>10960772.01</v>
      </c>
      <c r="E848" s="422">
        <v>9416268.3599999994</v>
      </c>
      <c r="F848" s="423">
        <v>0.85908805980172898</v>
      </c>
      <c r="G848">
        <v>2</v>
      </c>
      <c r="H848" s="422">
        <v>22316.9</v>
      </c>
      <c r="I848" s="422">
        <v>3172197.88</v>
      </c>
      <c r="J848" s="422">
        <v>3194514.78</v>
      </c>
      <c r="K848" s="424">
        <v>0.9</v>
      </c>
      <c r="L848" s="422">
        <v>2497808.89</v>
      </c>
      <c r="M848" s="422">
        <v>614254.75</v>
      </c>
      <c r="N848" s="422">
        <v>264273.14</v>
      </c>
      <c r="O848" s="422">
        <v>105805.09</v>
      </c>
      <c r="P848" s="422">
        <v>85804.83</v>
      </c>
      <c r="Q848" s="422">
        <v>181933.57</v>
      </c>
      <c r="R848" s="422">
        <v>58487.78</v>
      </c>
      <c r="S848" s="422">
        <v>102066.62</v>
      </c>
      <c r="T848" s="422">
        <v>116594.47</v>
      </c>
      <c r="U848" s="422">
        <v>73650.34</v>
      </c>
      <c r="V848" s="422">
        <v>170933.99</v>
      </c>
      <c r="W848" s="422">
        <v>147997.07999999999</v>
      </c>
      <c r="X848" s="422">
        <v>122474.88</v>
      </c>
      <c r="Y848" s="422">
        <v>4542085.43</v>
      </c>
      <c r="Z848" s="422">
        <v>68110.2</v>
      </c>
      <c r="AA848" s="422">
        <v>95535</v>
      </c>
      <c r="AB848" s="422">
        <v>260619.48</v>
      </c>
      <c r="AC848" s="422">
        <v>25985.52</v>
      </c>
      <c r="AD848" s="422">
        <v>218201.93</v>
      </c>
      <c r="AE848" s="422">
        <v>353163.66</v>
      </c>
      <c r="AF848" s="422">
        <v>1209855.24</v>
      </c>
      <c r="AG848" s="422">
        <v>819308.16</v>
      </c>
      <c r="AH848" s="422">
        <v>2161229.4272400001</v>
      </c>
      <c r="AI848" s="422">
        <v>5212008.6172399996</v>
      </c>
      <c r="AJ848" s="422">
        <v>820729.72</v>
      </c>
      <c r="AK848" s="422">
        <v>4391278.8972399998</v>
      </c>
      <c r="AL848" s="422">
        <v>5129935.6372400001</v>
      </c>
      <c r="AM848" s="422">
        <v>169555.35</v>
      </c>
      <c r="AN848" s="422">
        <v>169555.35</v>
      </c>
      <c r="AO848" s="422">
        <v>176504.34</v>
      </c>
      <c r="AP848" s="422">
        <v>176504.34</v>
      </c>
      <c r="AQ848" s="422">
        <v>694.89</v>
      </c>
      <c r="AR848" s="422">
        <v>694.89</v>
      </c>
      <c r="AS848" s="422">
        <v>694.89</v>
      </c>
      <c r="AT848" s="422">
        <v>694.89</v>
      </c>
      <c r="AU848" s="422">
        <v>694.89</v>
      </c>
      <c r="AV848" s="422">
        <v>376635.25</v>
      </c>
      <c r="AW848" s="422">
        <v>157159.4</v>
      </c>
      <c r="AX848" s="422">
        <v>59362.3</v>
      </c>
      <c r="AY848" s="422">
        <v>1288750.78</v>
      </c>
      <c r="AZ848" s="422">
        <v>10960772.01</v>
      </c>
      <c r="BA848" s="422">
        <v>580211.97</v>
      </c>
      <c r="BB848" s="422">
        <v>35.24</v>
      </c>
      <c r="BC848" s="422">
        <v>402595.88</v>
      </c>
    </row>
    <row r="849" spans="1:55">
      <c r="A849" s="425" t="s">
        <v>2312</v>
      </c>
      <c r="B849" s="425" t="s">
        <v>6855</v>
      </c>
      <c r="C849">
        <v>589.29999999999995</v>
      </c>
      <c r="D849" s="422">
        <v>8177994.9400000004</v>
      </c>
      <c r="E849" s="422">
        <v>9055693.9199999999</v>
      </c>
      <c r="F849" s="423">
        <v>1.10732447090509</v>
      </c>
      <c r="G849">
        <v>4</v>
      </c>
      <c r="H849" s="422">
        <v>547.95000000000005</v>
      </c>
      <c r="I849" s="422">
        <v>2255898.14</v>
      </c>
      <c r="J849" s="422">
        <v>2256446.09</v>
      </c>
      <c r="K849" s="424">
        <v>0.9</v>
      </c>
      <c r="L849" s="422">
        <v>1867922.45</v>
      </c>
      <c r="M849" s="422">
        <v>452690.1</v>
      </c>
      <c r="N849" s="422">
        <v>202251.14</v>
      </c>
      <c r="O849" s="422">
        <v>81398.759999999995</v>
      </c>
      <c r="P849" s="422">
        <v>63342.01</v>
      </c>
      <c r="Q849" s="422">
        <v>138088.54</v>
      </c>
      <c r="R849" s="422">
        <v>44589.69</v>
      </c>
      <c r="S849" s="422">
        <v>78289.740000000005</v>
      </c>
      <c r="T849" s="422">
        <v>90095.73</v>
      </c>
      <c r="U849" s="422">
        <v>56252.62</v>
      </c>
      <c r="V849" s="422">
        <v>132085.35</v>
      </c>
      <c r="W849" s="422">
        <v>114361.38</v>
      </c>
      <c r="X849" s="422">
        <v>93943.8</v>
      </c>
      <c r="Y849" s="422">
        <v>3415311.31</v>
      </c>
      <c r="Z849" s="422">
        <v>52167.6</v>
      </c>
      <c r="AA849" s="422">
        <v>73662.5</v>
      </c>
      <c r="AB849" s="422">
        <v>200951.3</v>
      </c>
      <c r="AC849" s="422">
        <v>20036.2</v>
      </c>
      <c r="AD849" s="422">
        <v>168245.14</v>
      </c>
      <c r="AE849" s="422">
        <v>257631.3</v>
      </c>
      <c r="AF849" s="422">
        <v>932861.9</v>
      </c>
      <c r="AG849" s="422">
        <v>631729.6</v>
      </c>
      <c r="AH849" s="422">
        <v>1602548.2704</v>
      </c>
      <c r="AI849" s="422">
        <v>3939833.8103999998</v>
      </c>
      <c r="AJ849" s="422">
        <v>632825.68999999994</v>
      </c>
      <c r="AK849" s="422">
        <v>3307008.1203999999</v>
      </c>
      <c r="AL849" s="422">
        <v>3876551.2404</v>
      </c>
      <c r="AM849" s="422">
        <v>104929.74</v>
      </c>
      <c r="AN849" s="422">
        <v>104929.74</v>
      </c>
      <c r="AO849" s="422">
        <v>109794.04</v>
      </c>
      <c r="AP849" s="422">
        <v>109794.04</v>
      </c>
      <c r="AQ849" s="422">
        <v>0</v>
      </c>
      <c r="AR849" s="422">
        <v>0</v>
      </c>
      <c r="AS849" s="422">
        <v>0</v>
      </c>
      <c r="AT849" s="422">
        <v>0</v>
      </c>
      <c r="AU849" s="422">
        <v>694.89</v>
      </c>
      <c r="AV849" s="422">
        <v>289772.88</v>
      </c>
      <c r="AW849" s="422">
        <v>120914.15</v>
      </c>
      <c r="AX849" s="422">
        <v>45302.81</v>
      </c>
      <c r="AY849" s="422">
        <v>886132.29</v>
      </c>
      <c r="AZ849" s="422">
        <v>8177994.9400000004</v>
      </c>
      <c r="BA849" s="422">
        <v>341349.41</v>
      </c>
      <c r="BB849" s="422">
        <v>0.35</v>
      </c>
      <c r="BC849" s="422">
        <v>307160.75</v>
      </c>
    </row>
    <row r="850" spans="1:55">
      <c r="A850" s="425" t="s">
        <v>2630</v>
      </c>
      <c r="B850" s="425" t="s">
        <v>6856</v>
      </c>
      <c r="C850">
        <v>790.63</v>
      </c>
      <c r="D850" s="422">
        <v>11276586.07</v>
      </c>
      <c r="E850" s="422">
        <v>8965470.9800000004</v>
      </c>
      <c r="F850" s="423">
        <v>0.79505188222272005</v>
      </c>
      <c r="G850">
        <v>2</v>
      </c>
      <c r="H850" s="422">
        <v>53164.4</v>
      </c>
      <c r="I850" s="422">
        <v>4504152.6100000003</v>
      </c>
      <c r="J850" s="422">
        <v>4557317.01</v>
      </c>
      <c r="K850" s="424">
        <v>0.9</v>
      </c>
      <c r="L850" s="422">
        <v>2530210.48</v>
      </c>
      <c r="M850" s="422">
        <v>612499.14</v>
      </c>
      <c r="N850" s="422">
        <v>271343.87</v>
      </c>
      <c r="O850" s="422">
        <v>110207.36</v>
      </c>
      <c r="P850" s="422">
        <v>85901.8</v>
      </c>
      <c r="Q850" s="422">
        <v>184037.02</v>
      </c>
      <c r="R850" s="422">
        <v>60804.13</v>
      </c>
      <c r="S850" s="422">
        <v>105256.2</v>
      </c>
      <c r="T850" s="422">
        <v>121894.22</v>
      </c>
      <c r="U850" s="422">
        <v>75970.039999999994</v>
      </c>
      <c r="V850" s="422">
        <v>178703.72</v>
      </c>
      <c r="W850" s="422">
        <v>154724.22</v>
      </c>
      <c r="X850" s="422">
        <v>126302.22</v>
      </c>
      <c r="Y850" s="422">
        <v>4617854.42</v>
      </c>
      <c r="Z850" s="422">
        <v>70391.7</v>
      </c>
      <c r="AA850" s="422">
        <v>98828.75</v>
      </c>
      <c r="AB850" s="422">
        <v>269604.83</v>
      </c>
      <c r="AC850" s="422">
        <v>26881.42</v>
      </c>
      <c r="AD850" s="422">
        <v>451449.73</v>
      </c>
      <c r="AE850" s="422">
        <v>344762.39</v>
      </c>
      <c r="AF850" s="422">
        <v>1251567.29</v>
      </c>
      <c r="AG850" s="422">
        <v>847555.36</v>
      </c>
      <c r="AH850" s="422">
        <v>2169667.18254</v>
      </c>
      <c r="AI850" s="422">
        <v>5530708.6525400002</v>
      </c>
      <c r="AJ850" s="422">
        <v>849025.93</v>
      </c>
      <c r="AK850" s="422">
        <v>4681682.7225400005</v>
      </c>
      <c r="AL850" s="422">
        <v>5445806.0525399996</v>
      </c>
      <c r="AM850" s="422">
        <v>146623.67999999999</v>
      </c>
      <c r="AN850" s="422">
        <v>146623.67999999999</v>
      </c>
      <c r="AO850" s="422">
        <v>152877.78</v>
      </c>
      <c r="AP850" s="422">
        <v>152877.78</v>
      </c>
      <c r="AQ850" s="422">
        <v>0</v>
      </c>
      <c r="AR850" s="422">
        <v>0</v>
      </c>
      <c r="AS850" s="422">
        <v>0</v>
      </c>
      <c r="AT850" s="422">
        <v>0</v>
      </c>
      <c r="AU850" s="422">
        <v>694.89</v>
      </c>
      <c r="AV850" s="422">
        <v>389143.44</v>
      </c>
      <c r="AW850" s="422">
        <v>162378.72</v>
      </c>
      <c r="AX850" s="422">
        <v>61705.55</v>
      </c>
      <c r="AY850" s="422">
        <v>1212925.52</v>
      </c>
      <c r="AZ850" s="422">
        <v>11276586.07</v>
      </c>
      <c r="BA850" s="422">
        <v>615803.18999999994</v>
      </c>
      <c r="BB850" s="422">
        <v>0</v>
      </c>
      <c r="BC850" s="422">
        <v>348774.98</v>
      </c>
    </row>
    <row r="851" spans="1:55">
      <c r="A851" s="425" t="s">
        <v>1934</v>
      </c>
      <c r="B851" s="425" t="s">
        <v>6857</v>
      </c>
      <c r="C851">
        <v>563.04</v>
      </c>
      <c r="D851" s="422">
        <v>8043510.4199999999</v>
      </c>
      <c r="E851" s="422">
        <v>6362313.5999999996</v>
      </c>
      <c r="F851" s="423">
        <v>0.79098717696445797</v>
      </c>
      <c r="G851">
        <v>2</v>
      </c>
      <c r="H851" s="422">
        <v>47031.13</v>
      </c>
      <c r="I851" s="422">
        <v>4262244.92</v>
      </c>
      <c r="J851" s="422">
        <v>4309276.05</v>
      </c>
      <c r="K851" s="424">
        <v>0.91281999999999996</v>
      </c>
      <c r="L851" s="422">
        <v>1835743.85</v>
      </c>
      <c r="M851" s="422">
        <v>367148.76</v>
      </c>
      <c r="N851" s="422">
        <v>187048.13</v>
      </c>
      <c r="O851" s="422">
        <v>82835.600000000006</v>
      </c>
      <c r="P851" s="422">
        <v>64800.56</v>
      </c>
      <c r="Q851" s="422">
        <v>112160.03</v>
      </c>
      <c r="R851" s="422">
        <v>43462.84</v>
      </c>
      <c r="S851" s="422">
        <v>73228.990000000005</v>
      </c>
      <c r="T851" s="422">
        <v>95218.55</v>
      </c>
      <c r="U851" s="422">
        <v>54995.26</v>
      </c>
      <c r="V851" s="422">
        <v>139595.70000000001</v>
      </c>
      <c r="W851" s="422">
        <v>120863.94</v>
      </c>
      <c r="X851" s="422">
        <v>87871.15</v>
      </c>
      <c r="Y851" s="422">
        <v>3264973.36</v>
      </c>
      <c r="Z851" s="422">
        <v>49826.7</v>
      </c>
      <c r="AA851" s="422">
        <v>70380</v>
      </c>
      <c r="AB851" s="422">
        <v>191996.64</v>
      </c>
      <c r="AC851" s="422">
        <v>19143.36</v>
      </c>
      <c r="AD851" s="422">
        <v>321495.84000000003</v>
      </c>
      <c r="AE851" s="422">
        <v>108089.95</v>
      </c>
      <c r="AF851" s="422">
        <v>891292.32</v>
      </c>
      <c r="AG851" s="422">
        <v>603578.88</v>
      </c>
      <c r="AH851" s="422">
        <v>1565161.93032</v>
      </c>
      <c r="AI851" s="422">
        <v>3820965.6203200002</v>
      </c>
      <c r="AJ851" s="422">
        <v>604626.13</v>
      </c>
      <c r="AK851" s="422">
        <v>3216339.4903199999</v>
      </c>
      <c r="AL851" s="422">
        <v>3768254.3103200002</v>
      </c>
      <c r="AM851" s="422">
        <v>135321.10999999999</v>
      </c>
      <c r="AN851" s="422">
        <v>135321.10999999999</v>
      </c>
      <c r="AO851" s="422">
        <v>140959.49</v>
      </c>
      <c r="AP851" s="422">
        <v>140959.49</v>
      </c>
      <c r="AQ851" s="422">
        <v>2819.18</v>
      </c>
      <c r="AR851" s="422">
        <v>2819.18</v>
      </c>
      <c r="AS851" s="422">
        <v>2819.18</v>
      </c>
      <c r="AT851" s="422">
        <v>2819.18</v>
      </c>
      <c r="AU851" s="422">
        <v>3523.98</v>
      </c>
      <c r="AV851" s="422">
        <v>281214.18</v>
      </c>
      <c r="AW851" s="422">
        <v>117342.84</v>
      </c>
      <c r="AX851" s="422">
        <v>44363.7</v>
      </c>
      <c r="AY851" s="422">
        <v>1010282.62</v>
      </c>
      <c r="AZ851" s="422">
        <v>8043510.4199999999</v>
      </c>
      <c r="BA851" s="422">
        <v>647836.05000000005</v>
      </c>
      <c r="BB851" s="422">
        <v>1001.96</v>
      </c>
      <c r="BC851" s="422">
        <v>339805.89</v>
      </c>
    </row>
    <row r="852" spans="1:55">
      <c r="A852" s="425" t="s">
        <v>1758</v>
      </c>
      <c r="B852" s="425" t="s">
        <v>6858</v>
      </c>
      <c r="C852">
        <v>1324.5</v>
      </c>
      <c r="D852" s="422">
        <v>16982845.73</v>
      </c>
      <c r="E852" s="422">
        <v>11764639.5</v>
      </c>
      <c r="F852" s="423">
        <v>0.69273664066899598</v>
      </c>
      <c r="G852">
        <v>1</v>
      </c>
      <c r="H852" s="422">
        <v>452618.52</v>
      </c>
      <c r="I852" s="422">
        <v>4179852.6</v>
      </c>
      <c r="J852" s="422">
        <v>4632471.12</v>
      </c>
      <c r="K852" s="424">
        <v>0.91281999999999996</v>
      </c>
      <c r="L852" s="422">
        <v>3939367.37</v>
      </c>
      <c r="M852" s="422">
        <v>787873.47</v>
      </c>
      <c r="N852" s="422">
        <v>442235.23</v>
      </c>
      <c r="O852" s="422">
        <v>195732.51</v>
      </c>
      <c r="P852" s="422">
        <v>129559.73</v>
      </c>
      <c r="Q852" s="422">
        <v>267350.02</v>
      </c>
      <c r="R852" s="422">
        <v>103371.09</v>
      </c>
      <c r="S852" s="422">
        <v>172926.3</v>
      </c>
      <c r="T852" s="422">
        <v>224992.22</v>
      </c>
      <c r="U852" s="422">
        <v>129694.72</v>
      </c>
      <c r="V852" s="422">
        <v>329851.13</v>
      </c>
      <c r="W852" s="422">
        <v>285589.78999999998</v>
      </c>
      <c r="X852" s="422">
        <v>207502.97</v>
      </c>
      <c r="Y852" s="422">
        <v>7216046.5499999998</v>
      </c>
      <c r="Z852" s="422">
        <v>117765</v>
      </c>
      <c r="AA852" s="422">
        <v>165562.5</v>
      </c>
      <c r="AB852" s="422">
        <v>451654.5</v>
      </c>
      <c r="AC852" s="422">
        <v>45033</v>
      </c>
      <c r="AD852" s="422">
        <v>756289.5</v>
      </c>
      <c r="AE852" s="422">
        <v>258852.5</v>
      </c>
      <c r="AF852" s="422">
        <v>2096683.5</v>
      </c>
      <c r="AG852" s="422">
        <v>1419864</v>
      </c>
      <c r="AH852" s="422">
        <v>3206718.8220000002</v>
      </c>
      <c r="AI852" s="422">
        <v>8518423.3220000006</v>
      </c>
      <c r="AJ852" s="422">
        <v>1422327.57</v>
      </c>
      <c r="AK852" s="422">
        <v>7096095.7520000003</v>
      </c>
      <c r="AL852" s="422">
        <v>8394424.8019999992</v>
      </c>
      <c r="AM852" s="422">
        <v>66250.960000000006</v>
      </c>
      <c r="AN852" s="422">
        <v>66250.960000000006</v>
      </c>
      <c r="AO852" s="422">
        <v>69070.149999999994</v>
      </c>
      <c r="AP852" s="422">
        <v>69070.149999999994</v>
      </c>
      <c r="AQ852" s="422">
        <v>11276.75</v>
      </c>
      <c r="AR852" s="422">
        <v>11276.75</v>
      </c>
      <c r="AS852" s="422">
        <v>11276.75</v>
      </c>
      <c r="AT852" s="422">
        <v>11276.75</v>
      </c>
      <c r="AU852" s="422">
        <v>14095.94</v>
      </c>
      <c r="AV852" s="422">
        <v>661804.80000000005</v>
      </c>
      <c r="AW852" s="422">
        <v>276152.71000000002</v>
      </c>
      <c r="AX852" s="422">
        <v>104571.6</v>
      </c>
      <c r="AY852" s="422">
        <v>1372374.27</v>
      </c>
      <c r="AZ852" s="422">
        <v>16982845.73</v>
      </c>
      <c r="BA852" s="422">
        <v>131486.54999999999</v>
      </c>
      <c r="BB852" s="422">
        <v>6903.79</v>
      </c>
      <c r="BC852" s="422">
        <v>494163.93</v>
      </c>
    </row>
    <row r="853" spans="1:55">
      <c r="A853" s="425" t="s">
        <v>3389</v>
      </c>
      <c r="B853" s="425" t="s">
        <v>6859</v>
      </c>
      <c r="C853">
        <v>825.05</v>
      </c>
      <c r="D853" s="422">
        <v>10878178.16</v>
      </c>
      <c r="E853" s="422">
        <v>8103511.4699999997</v>
      </c>
      <c r="F853" s="423">
        <v>0.74493277742014896</v>
      </c>
      <c r="G853">
        <v>1</v>
      </c>
      <c r="H853" s="422">
        <v>110894.75</v>
      </c>
      <c r="I853" s="422">
        <v>3834996.49</v>
      </c>
      <c r="J853" s="422">
        <v>3945891.24</v>
      </c>
      <c r="K853" s="424">
        <v>0.91281999999999996</v>
      </c>
      <c r="L853" s="422">
        <v>2534502.25</v>
      </c>
      <c r="M853" s="422">
        <v>506900.44</v>
      </c>
      <c r="N853" s="422">
        <v>275227.96999999997</v>
      </c>
      <c r="O853" s="422">
        <v>121581.28</v>
      </c>
      <c r="P853" s="422">
        <v>84460.24</v>
      </c>
      <c r="Q853" s="422">
        <v>162244.07</v>
      </c>
      <c r="R853" s="422">
        <v>64019.59</v>
      </c>
      <c r="S853" s="422">
        <v>107637.79</v>
      </c>
      <c r="T853" s="422">
        <v>139756.26</v>
      </c>
      <c r="U853" s="422">
        <v>80581.3</v>
      </c>
      <c r="V853" s="422">
        <v>204890.46</v>
      </c>
      <c r="W853" s="422">
        <v>177397.07</v>
      </c>
      <c r="X853" s="422">
        <v>129160.01</v>
      </c>
      <c r="Y853" s="422">
        <v>4588358.7300000004</v>
      </c>
      <c r="Z853" s="422">
        <v>73272.600000000006</v>
      </c>
      <c r="AA853" s="422">
        <v>103131.25</v>
      </c>
      <c r="AB853" s="422">
        <v>281342.05</v>
      </c>
      <c r="AC853" s="422">
        <v>28051.7</v>
      </c>
      <c r="AD853" s="422">
        <v>471103.55</v>
      </c>
      <c r="AE853" s="422">
        <v>156761.82</v>
      </c>
      <c r="AF853" s="422">
        <v>1306054.1499999999</v>
      </c>
      <c r="AG853" s="422">
        <v>884453.6</v>
      </c>
      <c r="AH853" s="422">
        <v>2071750.6449</v>
      </c>
      <c r="AI853" s="422">
        <v>5375921.3649000004</v>
      </c>
      <c r="AJ853" s="422">
        <v>885988.19</v>
      </c>
      <c r="AK853" s="422">
        <v>4489933.1749</v>
      </c>
      <c r="AL853" s="422">
        <v>5298680.9049000004</v>
      </c>
      <c r="AM853" s="422">
        <v>80346.899999999994</v>
      </c>
      <c r="AN853" s="422">
        <v>80346.899999999994</v>
      </c>
      <c r="AO853" s="422">
        <v>83166.09</v>
      </c>
      <c r="AP853" s="422">
        <v>83166.09</v>
      </c>
      <c r="AQ853" s="422">
        <v>2819.18</v>
      </c>
      <c r="AR853" s="422">
        <v>2819.18</v>
      </c>
      <c r="AS853" s="422">
        <v>2819.18</v>
      </c>
      <c r="AT853" s="422">
        <v>2819.18</v>
      </c>
      <c r="AU853" s="422">
        <v>3523.98</v>
      </c>
      <c r="AV853" s="422">
        <v>412306.5</v>
      </c>
      <c r="AW853" s="422">
        <v>172044.02</v>
      </c>
      <c r="AX853" s="422">
        <v>64961.14</v>
      </c>
      <c r="AY853" s="422">
        <v>991138.34</v>
      </c>
      <c r="AZ853" s="422">
        <v>10878178.16</v>
      </c>
      <c r="BA853" s="422">
        <v>173649.5</v>
      </c>
      <c r="BB853" s="422">
        <v>1283.5899999999999</v>
      </c>
      <c r="BC853" s="422">
        <v>343834.08</v>
      </c>
    </row>
    <row r="854" spans="1:55">
      <c r="A854" s="425" t="s">
        <v>1870</v>
      </c>
      <c r="B854" s="425" t="s">
        <v>6860</v>
      </c>
      <c r="C854">
        <v>470.3</v>
      </c>
      <c r="D854" s="422">
        <v>7070702.2699999996</v>
      </c>
      <c r="E854" s="422">
        <v>5367610.8</v>
      </c>
      <c r="F854" s="423">
        <v>0.75913404284805197</v>
      </c>
      <c r="G854">
        <v>2</v>
      </c>
      <c r="H854" s="422">
        <v>59033.29</v>
      </c>
      <c r="I854" s="422">
        <v>4174265</v>
      </c>
      <c r="J854" s="422">
        <v>4233298.29</v>
      </c>
      <c r="K854" s="424">
        <v>0.91281999999999996</v>
      </c>
      <c r="L854" s="422">
        <v>1618634.41</v>
      </c>
      <c r="M854" s="422">
        <v>323726.87</v>
      </c>
      <c r="N854" s="422">
        <v>156318.79999999999</v>
      </c>
      <c r="O854" s="422">
        <v>68806.990000000005</v>
      </c>
      <c r="P854" s="422">
        <v>58378.22</v>
      </c>
      <c r="Q854" s="422">
        <v>93113.99</v>
      </c>
      <c r="R854" s="422">
        <v>36414.81</v>
      </c>
      <c r="S854" s="422">
        <v>61171.199999999997</v>
      </c>
      <c r="T854" s="422">
        <v>79092.83</v>
      </c>
      <c r="U854" s="422">
        <v>45878.400000000001</v>
      </c>
      <c r="V854" s="422">
        <v>115954.49</v>
      </c>
      <c r="W854" s="422">
        <v>100395.04</v>
      </c>
      <c r="X854" s="422">
        <v>73402.41</v>
      </c>
      <c r="Y854" s="422">
        <v>2831288.46</v>
      </c>
      <c r="Z854" s="422">
        <v>41757.300000000003</v>
      </c>
      <c r="AA854" s="422">
        <v>58787.5</v>
      </c>
      <c r="AB854" s="422">
        <v>160372.29999999999</v>
      </c>
      <c r="AC854" s="422">
        <v>15990.2</v>
      </c>
      <c r="AD854" s="422">
        <v>268541.3</v>
      </c>
      <c r="AE854" s="422">
        <v>90433.73</v>
      </c>
      <c r="AF854" s="422">
        <v>744484.9</v>
      </c>
      <c r="AG854" s="422">
        <v>504161.6</v>
      </c>
      <c r="AH854" s="422">
        <v>1393322.5644</v>
      </c>
      <c r="AI854" s="422">
        <v>3277851.3944000001</v>
      </c>
      <c r="AJ854" s="422">
        <v>505036.35</v>
      </c>
      <c r="AK854" s="422">
        <v>2772815.0444</v>
      </c>
      <c r="AL854" s="422">
        <v>3233822.3243999998</v>
      </c>
      <c r="AM854" s="422">
        <v>155760.23000000001</v>
      </c>
      <c r="AN854" s="422">
        <v>155760.23000000001</v>
      </c>
      <c r="AO854" s="422">
        <v>162103.41</v>
      </c>
      <c r="AP854" s="422">
        <v>162103.41</v>
      </c>
      <c r="AQ854" s="422">
        <v>0</v>
      </c>
      <c r="AR854" s="422">
        <v>0</v>
      </c>
      <c r="AS854" s="422">
        <v>0</v>
      </c>
      <c r="AT854" s="422">
        <v>0</v>
      </c>
      <c r="AU854" s="422">
        <v>0</v>
      </c>
      <c r="AV854" s="422">
        <v>234697.55</v>
      </c>
      <c r="AW854" s="422">
        <v>97932.75</v>
      </c>
      <c r="AX854" s="422">
        <v>37233.82</v>
      </c>
      <c r="AY854" s="422">
        <v>1005591.4</v>
      </c>
      <c r="AZ854" s="422">
        <v>7070702.2699999996</v>
      </c>
      <c r="BA854" s="422">
        <v>1144379.8999999999</v>
      </c>
      <c r="BB854" s="422">
        <v>0</v>
      </c>
      <c r="BC854" s="422">
        <v>282696.23</v>
      </c>
    </row>
    <row r="855" spans="1:55">
      <c r="A855" s="425" t="s">
        <v>3045</v>
      </c>
      <c r="B855" s="425" t="s">
        <v>6861</v>
      </c>
      <c r="C855">
        <v>152.72</v>
      </c>
      <c r="D855" s="422">
        <v>2074546.94</v>
      </c>
      <c r="E855" s="422">
        <v>1465290.82</v>
      </c>
      <c r="F855" s="423">
        <v>0.70631846970886103</v>
      </c>
      <c r="G855">
        <v>1</v>
      </c>
      <c r="H855" s="422">
        <v>48061.599999999999</v>
      </c>
      <c r="I855" s="422">
        <v>432958.69</v>
      </c>
      <c r="J855" s="422">
        <v>481020.29</v>
      </c>
      <c r="K855" s="424">
        <v>0.91281999999999996</v>
      </c>
      <c r="L855" s="422">
        <v>482985.01</v>
      </c>
      <c r="M855" s="422">
        <v>96596.99</v>
      </c>
      <c r="N855" s="422">
        <v>50102.17</v>
      </c>
      <c r="O855" s="422">
        <v>22044.95</v>
      </c>
      <c r="P855" s="422">
        <v>16392.490000000002</v>
      </c>
      <c r="Q855" s="422">
        <v>29627.17</v>
      </c>
      <c r="R855" s="422">
        <v>11159.37</v>
      </c>
      <c r="S855" s="422">
        <v>19704.18</v>
      </c>
      <c r="T855" s="422">
        <v>25340.42</v>
      </c>
      <c r="U855" s="422">
        <v>14410.52</v>
      </c>
      <c r="V855" s="422">
        <v>37150.46</v>
      </c>
      <c r="W855" s="422">
        <v>32165.4</v>
      </c>
      <c r="X855" s="422">
        <v>23644.04</v>
      </c>
      <c r="Y855" s="422">
        <v>861323.17</v>
      </c>
      <c r="Z855" s="422">
        <v>13557.6</v>
      </c>
      <c r="AA855" s="422">
        <v>19090</v>
      </c>
      <c r="AB855" s="422">
        <v>52077.52</v>
      </c>
      <c r="AC855" s="422">
        <v>5192.4799999999996</v>
      </c>
      <c r="AD855" s="422">
        <v>87203.12</v>
      </c>
      <c r="AE855" s="422">
        <v>28753.360000000001</v>
      </c>
      <c r="AF855" s="422">
        <v>241755.76</v>
      </c>
      <c r="AG855" s="422">
        <v>163715.84</v>
      </c>
      <c r="AH855" s="422">
        <v>398445.44076000003</v>
      </c>
      <c r="AI855" s="422">
        <v>1009791.12076</v>
      </c>
      <c r="AJ855" s="422">
        <v>163999.89000000001</v>
      </c>
      <c r="AK855" s="422">
        <v>845791.23075999995</v>
      </c>
      <c r="AL855" s="422">
        <v>995493.60075999994</v>
      </c>
      <c r="AM855" s="422">
        <v>23963.11</v>
      </c>
      <c r="AN855" s="422">
        <v>23963.11</v>
      </c>
      <c r="AO855" s="422">
        <v>24667.91</v>
      </c>
      <c r="AP855" s="422">
        <v>24667.91</v>
      </c>
      <c r="AQ855" s="422">
        <v>0</v>
      </c>
      <c r="AR855" s="422">
        <v>0</v>
      </c>
      <c r="AS855" s="422">
        <v>0</v>
      </c>
      <c r="AT855" s="422">
        <v>0</v>
      </c>
      <c r="AU855" s="422">
        <v>704.79</v>
      </c>
      <c r="AV855" s="422">
        <v>76118.12</v>
      </c>
      <c r="AW855" s="422">
        <v>31761.97</v>
      </c>
      <c r="AX855" s="422">
        <v>11883.13</v>
      </c>
      <c r="AY855" s="422">
        <v>217730.05</v>
      </c>
      <c r="AZ855" s="422">
        <v>2074546.94</v>
      </c>
      <c r="BA855" s="422">
        <v>50510.720000000001</v>
      </c>
      <c r="BB855" s="422">
        <v>204.07</v>
      </c>
      <c r="BC855" s="422">
        <v>72028.66</v>
      </c>
    </row>
    <row r="856" spans="1:55">
      <c r="A856" s="425" t="s">
        <v>1983</v>
      </c>
      <c r="B856" s="425" t="s">
        <v>6862</v>
      </c>
      <c r="C856">
        <v>1366.88</v>
      </c>
      <c r="D856" s="422">
        <v>18880622.32</v>
      </c>
      <c r="E856" s="422">
        <v>18370348.899999999</v>
      </c>
      <c r="F856" s="423">
        <v>0.97297369698140301</v>
      </c>
      <c r="G856">
        <v>3</v>
      </c>
      <c r="H856" s="422">
        <v>24718.94</v>
      </c>
      <c r="I856" s="422">
        <v>2511368.52</v>
      </c>
      <c r="J856" s="422">
        <v>2536087.46</v>
      </c>
      <c r="K856" s="424">
        <v>0.91281999999999996</v>
      </c>
      <c r="L856" s="422">
        <v>4429700.7</v>
      </c>
      <c r="M856" s="422">
        <v>885940.13</v>
      </c>
      <c r="N856" s="422">
        <v>456263.84</v>
      </c>
      <c r="O856" s="422">
        <v>201744.77</v>
      </c>
      <c r="P856" s="422">
        <v>154612.19</v>
      </c>
      <c r="Q856" s="422">
        <v>268055.43</v>
      </c>
      <c r="R856" s="422">
        <v>106895.11</v>
      </c>
      <c r="S856" s="422">
        <v>178219.96</v>
      </c>
      <c r="T856" s="422">
        <v>231903.25</v>
      </c>
      <c r="U856" s="422">
        <v>133812.01</v>
      </c>
      <c r="V856" s="422">
        <v>339983.07</v>
      </c>
      <c r="W856" s="422">
        <v>294362.17</v>
      </c>
      <c r="X856" s="422">
        <v>213855.1</v>
      </c>
      <c r="Y856" s="422">
        <v>7895347.7300000004</v>
      </c>
      <c r="Z856" s="422">
        <v>120649.5</v>
      </c>
      <c r="AA856" s="422">
        <v>170860</v>
      </c>
      <c r="AB856" s="422">
        <v>466106.08</v>
      </c>
      <c r="AC856" s="422">
        <v>46473.919999999998</v>
      </c>
      <c r="AD856" s="422">
        <v>390244.24</v>
      </c>
      <c r="AE856" s="422">
        <v>257209.83</v>
      </c>
      <c r="AF856" s="422">
        <v>2163771.04</v>
      </c>
      <c r="AG856" s="422">
        <v>1465295.36</v>
      </c>
      <c r="AH856" s="422">
        <v>3738371.2130399998</v>
      </c>
      <c r="AI856" s="422">
        <v>8818981.1830400005</v>
      </c>
      <c r="AJ856" s="422">
        <v>1467837.75</v>
      </c>
      <c r="AK856" s="422">
        <v>7351143.4330399996</v>
      </c>
      <c r="AL856" s="422">
        <v>8691015.0830400009</v>
      </c>
      <c r="AM856" s="422">
        <v>279804.58</v>
      </c>
      <c r="AN856" s="422">
        <v>279804.58</v>
      </c>
      <c r="AO856" s="422">
        <v>291786.14</v>
      </c>
      <c r="AP856" s="422">
        <v>291786.14</v>
      </c>
      <c r="AQ856" s="422">
        <v>14095.94</v>
      </c>
      <c r="AR856" s="422">
        <v>14095.94</v>
      </c>
      <c r="AS856" s="422">
        <v>14800.74</v>
      </c>
      <c r="AT856" s="422">
        <v>14800.74</v>
      </c>
      <c r="AU856" s="422">
        <v>17619.93</v>
      </c>
      <c r="AV856" s="422">
        <v>682948.72</v>
      </c>
      <c r="AW856" s="422">
        <v>284975.48</v>
      </c>
      <c r="AX856" s="422">
        <v>107740.43</v>
      </c>
      <c r="AY856" s="422">
        <v>2294259.36</v>
      </c>
      <c r="AZ856" s="422">
        <v>18880622.32</v>
      </c>
      <c r="BA856" s="422">
        <v>1032765.46</v>
      </c>
      <c r="BB856" s="422">
        <v>2352.9499999999998</v>
      </c>
      <c r="BC856" s="422">
        <v>615858.94999999995</v>
      </c>
    </row>
    <row r="857" spans="1:55">
      <c r="A857" s="425" t="s">
        <v>2984</v>
      </c>
      <c r="B857" s="425" t="s">
        <v>6863</v>
      </c>
      <c r="C857">
        <v>183.63</v>
      </c>
      <c r="D857" s="422">
        <v>2368515.83</v>
      </c>
      <c r="E857" s="422">
        <v>3012186.32</v>
      </c>
      <c r="F857" s="423">
        <v>1.2717611095721499</v>
      </c>
      <c r="G857">
        <v>4</v>
      </c>
      <c r="H857" s="422">
        <v>158.69999999999999</v>
      </c>
      <c r="I857" s="422">
        <v>408031.34</v>
      </c>
      <c r="J857" s="422">
        <v>408190.04</v>
      </c>
      <c r="K857" s="424">
        <v>0.91281999999999996</v>
      </c>
      <c r="L857" s="422">
        <v>560476.38</v>
      </c>
      <c r="M857" s="422">
        <v>112095.27</v>
      </c>
      <c r="N857" s="422">
        <v>60790.64</v>
      </c>
      <c r="O857" s="422">
        <v>26721.16</v>
      </c>
      <c r="P857" s="422">
        <v>18764.57</v>
      </c>
      <c r="Q857" s="422">
        <v>37386.67</v>
      </c>
      <c r="R857" s="422">
        <v>14096.05</v>
      </c>
      <c r="S857" s="422">
        <v>23821.48</v>
      </c>
      <c r="T857" s="422">
        <v>30715.66</v>
      </c>
      <c r="U857" s="422">
        <v>17645.54</v>
      </c>
      <c r="V857" s="422">
        <v>45030.87</v>
      </c>
      <c r="W857" s="422">
        <v>38988.36</v>
      </c>
      <c r="X857" s="422">
        <v>28584.59</v>
      </c>
      <c r="Y857" s="422">
        <v>1015117.24</v>
      </c>
      <c r="Z857" s="422">
        <v>16422.3</v>
      </c>
      <c r="AA857" s="422">
        <v>22953.75</v>
      </c>
      <c r="AB857" s="422">
        <v>62617.83</v>
      </c>
      <c r="AC857" s="422">
        <v>6243.42</v>
      </c>
      <c r="AD857" s="422">
        <v>52426.36</v>
      </c>
      <c r="AE857" s="422">
        <v>36608.71</v>
      </c>
      <c r="AF857" s="422">
        <v>290686.28999999998</v>
      </c>
      <c r="AG857" s="422">
        <v>196851.36</v>
      </c>
      <c r="AH857" s="422">
        <v>460612.65954000002</v>
      </c>
      <c r="AI857" s="422">
        <v>1145422.6795399999</v>
      </c>
      <c r="AJ857" s="422">
        <v>197192.91</v>
      </c>
      <c r="AK857" s="422">
        <v>948229.76954000001</v>
      </c>
      <c r="AL857" s="422">
        <v>1128231.3995399999</v>
      </c>
      <c r="AM857" s="422">
        <v>16210.34</v>
      </c>
      <c r="AN857" s="422">
        <v>16210.34</v>
      </c>
      <c r="AO857" s="422">
        <v>16915.13</v>
      </c>
      <c r="AP857" s="422">
        <v>16915.13</v>
      </c>
      <c r="AQ857" s="422">
        <v>2819.18</v>
      </c>
      <c r="AR857" s="422">
        <v>2819.18</v>
      </c>
      <c r="AS857" s="422">
        <v>2819.18</v>
      </c>
      <c r="AT857" s="422">
        <v>2819.18</v>
      </c>
      <c r="AU857" s="422">
        <v>3523.98</v>
      </c>
      <c r="AV857" s="422">
        <v>91623.66</v>
      </c>
      <c r="AW857" s="422">
        <v>38232</v>
      </c>
      <c r="AX857" s="422">
        <v>14259.76</v>
      </c>
      <c r="AY857" s="422">
        <v>225167.06</v>
      </c>
      <c r="AZ857" s="422">
        <v>2368515.83</v>
      </c>
      <c r="BA857" s="422">
        <v>202622.82</v>
      </c>
      <c r="BB857" s="422">
        <v>3.24</v>
      </c>
      <c r="BC857" s="422">
        <v>66336.259999999995</v>
      </c>
    </row>
    <row r="858" spans="1:55">
      <c r="A858" s="425" t="s">
        <v>2694</v>
      </c>
      <c r="B858" s="425" t="s">
        <v>6864</v>
      </c>
      <c r="C858">
        <v>407.71</v>
      </c>
      <c r="D858" s="422">
        <v>5740281.4199999999</v>
      </c>
      <c r="E858" s="422">
        <v>4374674.5599999996</v>
      </c>
      <c r="F858" s="423">
        <v>0.762101060891889</v>
      </c>
      <c r="G858">
        <v>2</v>
      </c>
      <c r="H858" s="422">
        <v>41079.300000000003</v>
      </c>
      <c r="I858" s="422">
        <v>2571661.4900000002</v>
      </c>
      <c r="J858" s="422">
        <v>2612740.79</v>
      </c>
      <c r="K858" s="424">
        <v>0.91281999999999996</v>
      </c>
      <c r="L858" s="422">
        <v>1314013.1599999999</v>
      </c>
      <c r="M858" s="422">
        <v>262802.63</v>
      </c>
      <c r="N858" s="422">
        <v>135609.89000000001</v>
      </c>
      <c r="O858" s="422">
        <v>59454.58</v>
      </c>
      <c r="P858" s="422">
        <v>46001.23</v>
      </c>
      <c r="Q858" s="422">
        <v>81122.03</v>
      </c>
      <c r="R858" s="422">
        <v>31716.13</v>
      </c>
      <c r="S858" s="422">
        <v>52936.62</v>
      </c>
      <c r="T858" s="422">
        <v>68342.34</v>
      </c>
      <c r="U858" s="422">
        <v>39702.46</v>
      </c>
      <c r="V858" s="422">
        <v>100193.68</v>
      </c>
      <c r="W858" s="422">
        <v>86749.11</v>
      </c>
      <c r="X858" s="422">
        <v>63521.31</v>
      </c>
      <c r="Y858" s="422">
        <v>2342165.17</v>
      </c>
      <c r="Z858" s="422">
        <v>36072</v>
      </c>
      <c r="AA858" s="422">
        <v>50963.75</v>
      </c>
      <c r="AB858" s="422">
        <v>139029.10999999999</v>
      </c>
      <c r="AC858" s="422">
        <v>13862.14</v>
      </c>
      <c r="AD858" s="422">
        <v>232802.41</v>
      </c>
      <c r="AE858" s="422">
        <v>78754.080000000002</v>
      </c>
      <c r="AF858" s="422">
        <v>645404.93000000005</v>
      </c>
      <c r="AG858" s="422">
        <v>437065.12</v>
      </c>
      <c r="AH858" s="422">
        <v>1112650.7101799999</v>
      </c>
      <c r="AI858" s="422">
        <v>2746604.25018</v>
      </c>
      <c r="AJ858" s="422">
        <v>437823.46</v>
      </c>
      <c r="AK858" s="422">
        <v>2308780.79018</v>
      </c>
      <c r="AL858" s="422">
        <v>2708434.8001799998</v>
      </c>
      <c r="AM858" s="422">
        <v>85985.279999999999</v>
      </c>
      <c r="AN858" s="422">
        <v>85985.279999999999</v>
      </c>
      <c r="AO858" s="422">
        <v>90214.07</v>
      </c>
      <c r="AP858" s="422">
        <v>90214.07</v>
      </c>
      <c r="AQ858" s="422">
        <v>2819.18</v>
      </c>
      <c r="AR858" s="422">
        <v>2819.18</v>
      </c>
      <c r="AS858" s="422">
        <v>3523.98</v>
      </c>
      <c r="AT858" s="422">
        <v>3523.98</v>
      </c>
      <c r="AU858" s="422">
        <v>4228.78</v>
      </c>
      <c r="AV858" s="422">
        <v>203686.46</v>
      </c>
      <c r="AW858" s="422">
        <v>84992.68</v>
      </c>
      <c r="AX858" s="422">
        <v>31688.36</v>
      </c>
      <c r="AY858" s="422">
        <v>689681.3</v>
      </c>
      <c r="AZ858" s="422">
        <v>5740281.4199999999</v>
      </c>
      <c r="BA858" s="422">
        <v>326956.36</v>
      </c>
      <c r="BB858" s="422">
        <v>778.11</v>
      </c>
      <c r="BC858" s="422">
        <v>194704.5</v>
      </c>
    </row>
    <row r="859" spans="1:55">
      <c r="A859" s="425" t="s">
        <v>2883</v>
      </c>
      <c r="B859" s="425" t="s">
        <v>6865</v>
      </c>
      <c r="C859">
        <v>2973.3</v>
      </c>
      <c r="D859" s="422">
        <v>43191466.420000002</v>
      </c>
      <c r="E859" s="422">
        <v>31215156.489999998</v>
      </c>
      <c r="F859" s="423">
        <v>0.72271582970717796</v>
      </c>
      <c r="G859">
        <v>1</v>
      </c>
      <c r="H859" s="422">
        <v>824012.98</v>
      </c>
      <c r="I859" s="422">
        <v>13555368.82</v>
      </c>
      <c r="J859" s="422">
        <v>14379381.800000001</v>
      </c>
      <c r="K859" s="424">
        <v>0.91281999999999996</v>
      </c>
      <c r="L859" s="422">
        <v>9856768.7799999993</v>
      </c>
      <c r="M859" s="422">
        <v>1971353.75</v>
      </c>
      <c r="N859" s="422">
        <v>992023.15</v>
      </c>
      <c r="O859" s="422">
        <v>440231.15</v>
      </c>
      <c r="P859" s="422">
        <v>350765.61</v>
      </c>
      <c r="Q859" s="422">
        <v>589016.54</v>
      </c>
      <c r="R859" s="422">
        <v>231997.63</v>
      </c>
      <c r="S859" s="422">
        <v>388201.89</v>
      </c>
      <c r="T859" s="422">
        <v>506040.54</v>
      </c>
      <c r="U859" s="422">
        <v>291151.42</v>
      </c>
      <c r="V859" s="422">
        <v>741883.6</v>
      </c>
      <c r="W859" s="422">
        <v>642333.36</v>
      </c>
      <c r="X859" s="422">
        <v>465822.99</v>
      </c>
      <c r="Y859" s="422">
        <v>17467590.41</v>
      </c>
      <c r="Z859" s="422">
        <v>263209.5</v>
      </c>
      <c r="AA859" s="422">
        <v>371662.5</v>
      </c>
      <c r="AB859" s="422">
        <v>1013895.3</v>
      </c>
      <c r="AC859" s="422">
        <v>101092.2</v>
      </c>
      <c r="AD859" s="422">
        <v>1697754.3</v>
      </c>
      <c r="AE859" s="422">
        <v>566570.79</v>
      </c>
      <c r="AF859" s="422">
        <v>4706733.9000000004</v>
      </c>
      <c r="AG859" s="422">
        <v>3187377.6</v>
      </c>
      <c r="AH859" s="422">
        <v>8441148.5603999998</v>
      </c>
      <c r="AI859" s="422">
        <v>20349444.650400002</v>
      </c>
      <c r="AJ859" s="422">
        <v>3192907.93</v>
      </c>
      <c r="AK859" s="422">
        <v>17156536.720400002</v>
      </c>
      <c r="AL859" s="422">
        <v>20071086.930399999</v>
      </c>
      <c r="AM859" s="422">
        <v>779505.97</v>
      </c>
      <c r="AN859" s="422">
        <v>779505.97</v>
      </c>
      <c r="AO859" s="422">
        <v>811926.66</v>
      </c>
      <c r="AP859" s="422">
        <v>811926.66</v>
      </c>
      <c r="AQ859" s="422">
        <v>23963.11</v>
      </c>
      <c r="AR859" s="422">
        <v>23963.11</v>
      </c>
      <c r="AS859" s="422">
        <v>25372.7</v>
      </c>
      <c r="AT859" s="422">
        <v>25372.7</v>
      </c>
      <c r="AU859" s="422">
        <v>30306.29</v>
      </c>
      <c r="AV859" s="422">
        <v>1485713.02</v>
      </c>
      <c r="AW859" s="422">
        <v>619946.66</v>
      </c>
      <c r="AX859" s="422">
        <v>235286.1</v>
      </c>
      <c r="AY859" s="422">
        <v>5652788.9500000002</v>
      </c>
      <c r="AZ859" s="422">
        <v>43191466.420000002</v>
      </c>
      <c r="BA859" s="422">
        <v>3337494.09</v>
      </c>
      <c r="BB859" s="422">
        <v>9220.7900000000009</v>
      </c>
      <c r="BC859" s="422">
        <v>1588554.68</v>
      </c>
    </row>
    <row r="860" spans="1:55">
      <c r="A860" s="425" t="s">
        <v>3181</v>
      </c>
      <c r="B860" s="425" t="s">
        <v>6866</v>
      </c>
      <c r="C860">
        <v>165.75</v>
      </c>
      <c r="D860" s="422">
        <v>2303295.85</v>
      </c>
      <c r="E860" s="422">
        <v>1894634.44</v>
      </c>
      <c r="F860" s="423">
        <v>0.82257537172222195</v>
      </c>
      <c r="G860">
        <v>2</v>
      </c>
      <c r="H860" s="422">
        <v>11067.95</v>
      </c>
      <c r="I860" s="422">
        <v>1565364.24</v>
      </c>
      <c r="J860" s="422">
        <v>1576432.19</v>
      </c>
      <c r="K860" s="424">
        <v>0.91281999999999996</v>
      </c>
      <c r="L860" s="422">
        <v>537095.36</v>
      </c>
      <c r="M860" s="422">
        <v>107419.06</v>
      </c>
      <c r="N860" s="422">
        <v>54778.38</v>
      </c>
      <c r="O860" s="422">
        <v>24049.040000000001</v>
      </c>
      <c r="P860" s="422">
        <v>18392.419999999998</v>
      </c>
      <c r="Q860" s="422">
        <v>32448.81</v>
      </c>
      <c r="R860" s="422">
        <v>12334.05</v>
      </c>
      <c r="S860" s="422">
        <v>21468.74</v>
      </c>
      <c r="T860" s="422">
        <v>27644.09</v>
      </c>
      <c r="U860" s="422">
        <v>16175.07</v>
      </c>
      <c r="V860" s="422">
        <v>40527.78</v>
      </c>
      <c r="W860" s="422">
        <v>35089.53</v>
      </c>
      <c r="X860" s="422">
        <v>25761.42</v>
      </c>
      <c r="Y860" s="422">
        <v>953183.75</v>
      </c>
      <c r="Z860" s="422">
        <v>14760</v>
      </c>
      <c r="AA860" s="422">
        <v>20718.75</v>
      </c>
      <c r="AB860" s="422">
        <v>56520.75</v>
      </c>
      <c r="AC860" s="422">
        <v>5635.5</v>
      </c>
      <c r="AD860" s="422">
        <v>94643.25</v>
      </c>
      <c r="AE860" s="422">
        <v>31988</v>
      </c>
      <c r="AF860" s="422">
        <v>262382.25</v>
      </c>
      <c r="AG860" s="422">
        <v>177684</v>
      </c>
      <c r="AH860" s="422">
        <v>444887.92050000001</v>
      </c>
      <c r="AI860" s="422">
        <v>1109220.4205</v>
      </c>
      <c r="AJ860" s="422">
        <v>177992.29</v>
      </c>
      <c r="AK860" s="422">
        <v>931228.13049999997</v>
      </c>
      <c r="AL860" s="422">
        <v>1093703.0504999999</v>
      </c>
      <c r="AM860" s="422">
        <v>31011.08</v>
      </c>
      <c r="AN860" s="422">
        <v>31011.08</v>
      </c>
      <c r="AO860" s="422">
        <v>32420.68</v>
      </c>
      <c r="AP860" s="422">
        <v>32420.68</v>
      </c>
      <c r="AQ860" s="422">
        <v>0</v>
      </c>
      <c r="AR860" s="422">
        <v>0</v>
      </c>
      <c r="AS860" s="422">
        <v>0</v>
      </c>
      <c r="AT860" s="422">
        <v>0</v>
      </c>
      <c r="AU860" s="422">
        <v>0</v>
      </c>
      <c r="AV860" s="422">
        <v>82461.3</v>
      </c>
      <c r="AW860" s="422">
        <v>34408.800000000003</v>
      </c>
      <c r="AX860" s="422">
        <v>12675.34</v>
      </c>
      <c r="AY860" s="422">
        <v>256408.95999999999</v>
      </c>
      <c r="AZ860" s="422">
        <v>2303295.85</v>
      </c>
      <c r="BA860" s="422">
        <v>207387.92</v>
      </c>
      <c r="BB860" s="422">
        <v>0</v>
      </c>
      <c r="BC860" s="422">
        <v>121618.38</v>
      </c>
    </row>
    <row r="861" spans="1:55">
      <c r="A861" s="425" t="s">
        <v>2881</v>
      </c>
      <c r="B861" s="425" t="s">
        <v>6867</v>
      </c>
      <c r="C861">
        <v>1700.98</v>
      </c>
      <c r="D861" s="422">
        <v>27107924.440000001</v>
      </c>
      <c r="E861" s="422">
        <v>19092177.25</v>
      </c>
      <c r="F861" s="423">
        <v>0.70430243718061603</v>
      </c>
      <c r="G861">
        <v>1</v>
      </c>
      <c r="H861" s="422">
        <v>690358.2</v>
      </c>
      <c r="I861" s="422">
        <v>5563453.71</v>
      </c>
      <c r="J861" s="422">
        <v>6253811.9100000001</v>
      </c>
      <c r="K861" s="424">
        <v>0.91281999999999996</v>
      </c>
      <c r="L861" s="422">
        <v>5801543.8600000003</v>
      </c>
      <c r="M861" s="422">
        <v>1933654.56</v>
      </c>
      <c r="N861" s="422">
        <v>657595.98</v>
      </c>
      <c r="O861" s="422">
        <v>218940.78</v>
      </c>
      <c r="P861" s="422">
        <v>194045.01</v>
      </c>
      <c r="Q861" s="422">
        <v>557677.52</v>
      </c>
      <c r="R861" s="422">
        <v>132737.88</v>
      </c>
      <c r="S861" s="422">
        <v>249978.49</v>
      </c>
      <c r="T861" s="422">
        <v>217313.31</v>
      </c>
      <c r="U861" s="422">
        <v>166456.26</v>
      </c>
      <c r="V861" s="422">
        <v>318593.40999999997</v>
      </c>
      <c r="W861" s="422">
        <v>275842.7</v>
      </c>
      <c r="X861" s="422">
        <v>299961.78000000003</v>
      </c>
      <c r="Y861" s="422">
        <v>11024341.539999999</v>
      </c>
      <c r="Z861" s="422">
        <v>153088.20000000001</v>
      </c>
      <c r="AA861" s="422">
        <v>212622.5</v>
      </c>
      <c r="AB861" s="422">
        <v>580034.18000000005</v>
      </c>
      <c r="AC861" s="422">
        <v>57833.32</v>
      </c>
      <c r="AD861" s="422">
        <v>971259.58</v>
      </c>
      <c r="AE861" s="422">
        <v>1692475.1</v>
      </c>
      <c r="AF861" s="422">
        <v>2692651.34</v>
      </c>
      <c r="AG861" s="422">
        <v>1823450.56</v>
      </c>
      <c r="AH861" s="422">
        <v>5084945.5898399996</v>
      </c>
      <c r="AI861" s="422">
        <v>13268360.36984</v>
      </c>
      <c r="AJ861" s="422">
        <v>1826614.38</v>
      </c>
      <c r="AK861" s="422">
        <v>11441745.989840001</v>
      </c>
      <c r="AL861" s="422">
        <v>13109116.11984</v>
      </c>
      <c r="AM861" s="422">
        <v>391867.38</v>
      </c>
      <c r="AN861" s="422">
        <v>391867.38</v>
      </c>
      <c r="AO861" s="422">
        <v>408077.72</v>
      </c>
      <c r="AP861" s="422">
        <v>408077.72</v>
      </c>
      <c r="AQ861" s="422">
        <v>6343.17</v>
      </c>
      <c r="AR861" s="422">
        <v>6343.17</v>
      </c>
      <c r="AS861" s="422">
        <v>7047.97</v>
      </c>
      <c r="AT861" s="422">
        <v>7047.97</v>
      </c>
      <c r="AU861" s="422">
        <v>8457.56</v>
      </c>
      <c r="AV861" s="422">
        <v>849985.72</v>
      </c>
      <c r="AW861" s="422">
        <v>354675.37</v>
      </c>
      <c r="AX861" s="422">
        <v>134675.54</v>
      </c>
      <c r="AY861" s="422">
        <v>2974466.67</v>
      </c>
      <c r="AZ861" s="422">
        <v>27107924.440000001</v>
      </c>
      <c r="BA861" s="422">
        <v>1297277.8899999999</v>
      </c>
      <c r="BB861" s="422">
        <v>1747.68</v>
      </c>
      <c r="BC861" s="422">
        <v>813694.99</v>
      </c>
    </row>
    <row r="862" spans="1:55">
      <c r="A862" s="425" t="s">
        <v>3387</v>
      </c>
      <c r="B862" s="425" t="s">
        <v>6868</v>
      </c>
      <c r="C862">
        <v>1423.82</v>
      </c>
      <c r="D862" s="422">
        <v>21128655.109999999</v>
      </c>
      <c r="E862" s="422">
        <v>14172770.039999999</v>
      </c>
      <c r="F862" s="423">
        <v>0.67078429583964205</v>
      </c>
      <c r="G862">
        <v>1</v>
      </c>
      <c r="H862" s="422">
        <v>775239.89</v>
      </c>
      <c r="I862" s="422">
        <v>7019662.6399999997</v>
      </c>
      <c r="J862" s="422">
        <v>7794902.5300000003</v>
      </c>
      <c r="K862" s="424">
        <v>0.91281999999999996</v>
      </c>
      <c r="L862" s="422">
        <v>4589246.32</v>
      </c>
      <c r="M862" s="422">
        <v>1529595.79</v>
      </c>
      <c r="N862" s="422">
        <v>550059.68999999994</v>
      </c>
      <c r="O862" s="422">
        <v>183353.23</v>
      </c>
      <c r="P862" s="422">
        <v>145076.91</v>
      </c>
      <c r="Q862" s="422">
        <v>466644.86</v>
      </c>
      <c r="R862" s="422">
        <v>111006.46</v>
      </c>
      <c r="S862" s="422">
        <v>209099.65</v>
      </c>
      <c r="T862" s="422">
        <v>181990.3</v>
      </c>
      <c r="U862" s="422">
        <v>139399.76999999999</v>
      </c>
      <c r="V862" s="422">
        <v>266807.90999999997</v>
      </c>
      <c r="W862" s="422">
        <v>231006.07</v>
      </c>
      <c r="X862" s="422">
        <v>250909.2</v>
      </c>
      <c r="Y862" s="422">
        <v>8854196.1600000001</v>
      </c>
      <c r="Z862" s="422">
        <v>128143.8</v>
      </c>
      <c r="AA862" s="422">
        <v>177977.5</v>
      </c>
      <c r="AB862" s="422">
        <v>485522.62</v>
      </c>
      <c r="AC862" s="422">
        <v>48409.88</v>
      </c>
      <c r="AD862" s="422">
        <v>813001.22</v>
      </c>
      <c r="AE862" s="422">
        <v>1416700.9</v>
      </c>
      <c r="AF862" s="422">
        <v>2253907.06</v>
      </c>
      <c r="AG862" s="422">
        <v>1526335.04</v>
      </c>
      <c r="AH862" s="422">
        <v>3874250.9655599999</v>
      </c>
      <c r="AI862" s="422">
        <v>10724248.98556</v>
      </c>
      <c r="AJ862" s="422">
        <v>1528983.34</v>
      </c>
      <c r="AK862" s="422">
        <v>9195265.6455600001</v>
      </c>
      <c r="AL862" s="422">
        <v>10590952.21556</v>
      </c>
      <c r="AM862" s="422">
        <v>133206.71</v>
      </c>
      <c r="AN862" s="422">
        <v>133206.71</v>
      </c>
      <c r="AO862" s="422">
        <v>138845.09</v>
      </c>
      <c r="AP862" s="422">
        <v>138845.09</v>
      </c>
      <c r="AQ862" s="422">
        <v>3523.98</v>
      </c>
      <c r="AR862" s="422">
        <v>3523.98</v>
      </c>
      <c r="AS862" s="422">
        <v>3523.98</v>
      </c>
      <c r="AT862" s="422">
        <v>3523.98</v>
      </c>
      <c r="AU862" s="422">
        <v>4933.58</v>
      </c>
      <c r="AV862" s="422">
        <v>711140.62</v>
      </c>
      <c r="AW862" s="422">
        <v>296739.17</v>
      </c>
      <c r="AX862" s="422">
        <v>112493.69</v>
      </c>
      <c r="AY862" s="422">
        <v>1683506.58</v>
      </c>
      <c r="AZ862" s="422">
        <v>21128655.109999999</v>
      </c>
      <c r="BA862" s="422">
        <v>381622.27</v>
      </c>
      <c r="BB862" s="422">
        <v>2502.4899999999998</v>
      </c>
      <c r="BC862" s="422">
        <v>705971.42</v>
      </c>
    </row>
    <row r="863" spans="1:55">
      <c r="A863" s="425" t="s">
        <v>1981</v>
      </c>
      <c r="B863" s="425" t="s">
        <v>6869</v>
      </c>
      <c r="C863">
        <v>865.16</v>
      </c>
      <c r="D863" s="422">
        <v>13689629.119999999</v>
      </c>
      <c r="E863" s="422">
        <v>10985314.1</v>
      </c>
      <c r="F863" s="423">
        <v>0.80245520194194997</v>
      </c>
      <c r="G863">
        <v>2</v>
      </c>
      <c r="H863" s="422">
        <v>57892.4</v>
      </c>
      <c r="I863" s="422">
        <v>1597719.78</v>
      </c>
      <c r="J863" s="422">
        <v>1655612.18</v>
      </c>
      <c r="K863" s="424">
        <v>0.91281999999999996</v>
      </c>
      <c r="L863" s="422">
        <v>2978522.98</v>
      </c>
      <c r="M863" s="422">
        <v>992741.7</v>
      </c>
      <c r="N863" s="422">
        <v>334213.48</v>
      </c>
      <c r="O863" s="422">
        <v>111404.49</v>
      </c>
      <c r="P863" s="422">
        <v>100350.21</v>
      </c>
      <c r="Q863" s="422">
        <v>283759.44</v>
      </c>
      <c r="R863" s="422">
        <v>67543.61</v>
      </c>
      <c r="S863" s="422">
        <v>127047.89</v>
      </c>
      <c r="T863" s="422">
        <v>110576.38</v>
      </c>
      <c r="U863" s="422">
        <v>84698.59</v>
      </c>
      <c r="V863" s="422">
        <v>162111.13</v>
      </c>
      <c r="W863" s="422">
        <v>140358.12</v>
      </c>
      <c r="X863" s="422">
        <v>152451.16</v>
      </c>
      <c r="Y863" s="422">
        <v>5645779.1799999997</v>
      </c>
      <c r="Z863" s="422">
        <v>77864.399999999994</v>
      </c>
      <c r="AA863" s="422">
        <v>108145</v>
      </c>
      <c r="AB863" s="422">
        <v>295019.56</v>
      </c>
      <c r="AC863" s="422">
        <v>29415.439999999999</v>
      </c>
      <c r="AD863" s="422">
        <v>247003.18</v>
      </c>
      <c r="AE863" s="422">
        <v>860834.2</v>
      </c>
      <c r="AF863" s="422">
        <v>1369548.28</v>
      </c>
      <c r="AG863" s="422">
        <v>927451.52</v>
      </c>
      <c r="AH863" s="422">
        <v>2622744.8542800001</v>
      </c>
      <c r="AI863" s="422">
        <v>6538026.4342799997</v>
      </c>
      <c r="AJ863" s="422">
        <v>929060.71</v>
      </c>
      <c r="AK863" s="422">
        <v>5608965.7242799997</v>
      </c>
      <c r="AL863" s="422">
        <v>6457030.9142800001</v>
      </c>
      <c r="AM863" s="422">
        <v>219192</v>
      </c>
      <c r="AN863" s="422">
        <v>219192</v>
      </c>
      <c r="AO863" s="422">
        <v>228354.37</v>
      </c>
      <c r="AP863" s="422">
        <v>228354.37</v>
      </c>
      <c r="AQ863" s="422">
        <v>2114.39</v>
      </c>
      <c r="AR863" s="422">
        <v>2114.39</v>
      </c>
      <c r="AS863" s="422">
        <v>2114.39</v>
      </c>
      <c r="AT863" s="422">
        <v>2114.39</v>
      </c>
      <c r="AU863" s="422">
        <v>2819.18</v>
      </c>
      <c r="AV863" s="422">
        <v>432040.83</v>
      </c>
      <c r="AW863" s="422">
        <v>180278.6</v>
      </c>
      <c r="AX863" s="422">
        <v>68129.98</v>
      </c>
      <c r="AY863" s="422">
        <v>1586818.89</v>
      </c>
      <c r="AZ863" s="422">
        <v>13689629.119999999</v>
      </c>
      <c r="BA863" s="422">
        <v>585322.29</v>
      </c>
      <c r="BB863" s="422">
        <v>164.62</v>
      </c>
      <c r="BC863" s="422">
        <v>353815.13</v>
      </c>
    </row>
    <row r="864" spans="1:55">
      <c r="A864" s="425" t="s">
        <v>3209</v>
      </c>
      <c r="B864" s="425" t="s">
        <v>6870</v>
      </c>
      <c r="C864">
        <v>56.13</v>
      </c>
      <c r="D864" s="422">
        <v>698175.89</v>
      </c>
      <c r="E864" s="422">
        <v>739669.06</v>
      </c>
      <c r="F864" s="423">
        <v>1.0594308262349199</v>
      </c>
      <c r="G864">
        <v>4</v>
      </c>
      <c r="H864" s="422">
        <v>46.78</v>
      </c>
      <c r="I864" s="422">
        <v>253190</v>
      </c>
      <c r="J864" s="422">
        <v>253236.78</v>
      </c>
      <c r="K864" s="424">
        <v>0.91281999999999996</v>
      </c>
      <c r="L864" s="422">
        <v>167675.29</v>
      </c>
      <c r="M864" s="422">
        <v>33535.050000000003</v>
      </c>
      <c r="N864" s="422">
        <v>18036.78</v>
      </c>
      <c r="O864" s="422">
        <v>7348.31</v>
      </c>
      <c r="P864" s="422">
        <v>5502.36</v>
      </c>
      <c r="Q864" s="422">
        <v>10581.13</v>
      </c>
      <c r="R864" s="422">
        <v>3524.01</v>
      </c>
      <c r="S864" s="422">
        <v>7058.21</v>
      </c>
      <c r="T864" s="422">
        <v>8446.7999999999993</v>
      </c>
      <c r="U864" s="422">
        <v>5293.66</v>
      </c>
      <c r="V864" s="422">
        <v>12383.48</v>
      </c>
      <c r="W864" s="422">
        <v>10721.8</v>
      </c>
      <c r="X864" s="422">
        <v>8469.5</v>
      </c>
      <c r="Y864" s="422">
        <v>298576.38</v>
      </c>
      <c r="Z864" s="422">
        <v>4902.3</v>
      </c>
      <c r="AA864" s="422">
        <v>7016.25</v>
      </c>
      <c r="AB864" s="422">
        <v>19140.330000000002</v>
      </c>
      <c r="AC864" s="422">
        <v>1908.42</v>
      </c>
      <c r="AD864" s="422">
        <v>16025.11</v>
      </c>
      <c r="AE864" s="422">
        <v>11064.71</v>
      </c>
      <c r="AF864" s="422">
        <v>88853.79</v>
      </c>
      <c r="AG864" s="422">
        <v>60171.360000000001</v>
      </c>
      <c r="AH864" s="422">
        <v>134529.53154</v>
      </c>
      <c r="AI864" s="422">
        <v>343611.80154000001</v>
      </c>
      <c r="AJ864" s="422">
        <v>60275.76</v>
      </c>
      <c r="AK864" s="422">
        <v>283336.04154000001</v>
      </c>
      <c r="AL864" s="422">
        <v>338356.95153999998</v>
      </c>
      <c r="AM864" s="422">
        <v>4228.78</v>
      </c>
      <c r="AN864" s="422">
        <v>4228.78</v>
      </c>
      <c r="AO864" s="422">
        <v>4933.58</v>
      </c>
      <c r="AP864" s="422">
        <v>4933.58</v>
      </c>
      <c r="AQ864" s="422">
        <v>0</v>
      </c>
      <c r="AR864" s="422">
        <v>0</v>
      </c>
      <c r="AS864" s="422">
        <v>0</v>
      </c>
      <c r="AT864" s="422">
        <v>0</v>
      </c>
      <c r="AU864" s="422">
        <v>0</v>
      </c>
      <c r="AV864" s="422">
        <v>27487.1</v>
      </c>
      <c r="AW864" s="422">
        <v>11469.6</v>
      </c>
      <c r="AX864" s="422">
        <v>3961.04</v>
      </c>
      <c r="AY864" s="422">
        <v>61242.46</v>
      </c>
      <c r="AZ864" s="422">
        <v>698175.89</v>
      </c>
      <c r="BA864" s="422">
        <v>11567.8</v>
      </c>
      <c r="BB864" s="422">
        <v>0</v>
      </c>
      <c r="BC864" s="422">
        <v>17075</v>
      </c>
    </row>
    <row r="865" spans="1:55">
      <c r="A865" s="425" t="s">
        <v>1906</v>
      </c>
      <c r="B865" s="425" t="s">
        <v>6871</v>
      </c>
      <c r="C865">
        <v>928.79</v>
      </c>
      <c r="D865" s="422">
        <v>12729725.75</v>
      </c>
      <c r="E865" s="422">
        <v>9857516.6199999992</v>
      </c>
      <c r="F865" s="423">
        <v>0.77436991287891699</v>
      </c>
      <c r="G865">
        <v>2</v>
      </c>
      <c r="H865" s="422">
        <v>67842.960000000006</v>
      </c>
      <c r="I865" s="422">
        <v>4136721.11</v>
      </c>
      <c r="J865" s="422">
        <v>4204564.07</v>
      </c>
      <c r="K865" s="424">
        <v>0.91281999999999996</v>
      </c>
      <c r="L865" s="422">
        <v>2896558.72</v>
      </c>
      <c r="M865" s="422">
        <v>701929.17</v>
      </c>
      <c r="N865" s="422">
        <v>324294.53000000003</v>
      </c>
      <c r="O865" s="422">
        <v>131221.31</v>
      </c>
      <c r="P865" s="422">
        <v>95058</v>
      </c>
      <c r="Q865" s="422">
        <v>221057.32</v>
      </c>
      <c r="R865" s="422">
        <v>71654.960000000006</v>
      </c>
      <c r="S865" s="422">
        <v>125577.43</v>
      </c>
      <c r="T865" s="422">
        <v>145131.5</v>
      </c>
      <c r="U865" s="422">
        <v>90580.44</v>
      </c>
      <c r="V865" s="422">
        <v>212770.86</v>
      </c>
      <c r="W865" s="422">
        <v>184220.03</v>
      </c>
      <c r="X865" s="422">
        <v>150686.68</v>
      </c>
      <c r="Y865" s="422">
        <v>5350740.95</v>
      </c>
      <c r="Z865" s="422">
        <v>82826.100000000006</v>
      </c>
      <c r="AA865" s="422">
        <v>116098.75</v>
      </c>
      <c r="AB865" s="422">
        <v>316717.39</v>
      </c>
      <c r="AC865" s="422">
        <v>31578.86</v>
      </c>
      <c r="AD865" s="422">
        <v>530339.09</v>
      </c>
      <c r="AE865" s="422">
        <v>407031.15</v>
      </c>
      <c r="AF865" s="422">
        <v>1470274.57</v>
      </c>
      <c r="AG865" s="422">
        <v>995662.88</v>
      </c>
      <c r="AH865" s="422">
        <v>2394797.9218199998</v>
      </c>
      <c r="AI865" s="422">
        <v>6345326.7118199999</v>
      </c>
      <c r="AJ865" s="422">
        <v>997390.42</v>
      </c>
      <c r="AK865" s="422">
        <v>5347936.2918199999</v>
      </c>
      <c r="AL865" s="422">
        <v>6258374.2118199999</v>
      </c>
      <c r="AM865" s="422">
        <v>95852.45</v>
      </c>
      <c r="AN865" s="422">
        <v>95852.45</v>
      </c>
      <c r="AO865" s="422">
        <v>99376.44</v>
      </c>
      <c r="AP865" s="422">
        <v>99376.44</v>
      </c>
      <c r="AQ865" s="422">
        <v>0</v>
      </c>
      <c r="AR865" s="422">
        <v>0</v>
      </c>
      <c r="AS865" s="422">
        <v>0</v>
      </c>
      <c r="AT865" s="422">
        <v>0</v>
      </c>
      <c r="AU865" s="422">
        <v>0</v>
      </c>
      <c r="AV865" s="422">
        <v>463756.72</v>
      </c>
      <c r="AW865" s="422">
        <v>193512.76</v>
      </c>
      <c r="AX865" s="422">
        <v>72883.23</v>
      </c>
      <c r="AY865" s="422">
        <v>1120610.49</v>
      </c>
      <c r="AZ865" s="422">
        <v>12729725.75</v>
      </c>
      <c r="BA865" s="422">
        <v>143729.74</v>
      </c>
      <c r="BB865" s="422">
        <v>0</v>
      </c>
      <c r="BC865" s="422">
        <v>434492</v>
      </c>
    </row>
    <row r="866" spans="1:55">
      <c r="A866" s="425" t="s">
        <v>3299</v>
      </c>
      <c r="B866" s="425" t="s">
        <v>6872</v>
      </c>
      <c r="C866">
        <v>886.28</v>
      </c>
      <c r="D866" s="422">
        <v>11972009.07</v>
      </c>
      <c r="E866" s="422">
        <v>9050977.2699999996</v>
      </c>
      <c r="F866" s="423">
        <v>0.75601156139117398</v>
      </c>
      <c r="G866">
        <v>1</v>
      </c>
      <c r="H866" s="422">
        <v>69703.47</v>
      </c>
      <c r="I866" s="422">
        <v>3343607.6</v>
      </c>
      <c r="J866" s="422">
        <v>3413311.07</v>
      </c>
      <c r="K866" s="424">
        <v>0.91281999999999996</v>
      </c>
      <c r="L866" s="422">
        <v>2719990.39</v>
      </c>
      <c r="M866" s="422">
        <v>668368.65</v>
      </c>
      <c r="N866" s="422">
        <v>310688.38</v>
      </c>
      <c r="O866" s="422">
        <v>124646.63</v>
      </c>
      <c r="P866" s="422">
        <v>88164.63</v>
      </c>
      <c r="Q866" s="422">
        <v>215758.16</v>
      </c>
      <c r="R866" s="422">
        <v>68130.94</v>
      </c>
      <c r="S866" s="422">
        <v>120283.77</v>
      </c>
      <c r="T866" s="422">
        <v>137452.59</v>
      </c>
      <c r="U866" s="422">
        <v>86463.15</v>
      </c>
      <c r="V866" s="422">
        <v>201513.14</v>
      </c>
      <c r="W866" s="422">
        <v>174472.94</v>
      </c>
      <c r="X866" s="422">
        <v>144334.54999999999</v>
      </c>
      <c r="Y866" s="422">
        <v>5060267.92</v>
      </c>
      <c r="Z866" s="422">
        <v>79210.8</v>
      </c>
      <c r="AA866" s="422">
        <v>110785</v>
      </c>
      <c r="AB866" s="422">
        <v>302221.48</v>
      </c>
      <c r="AC866" s="422">
        <v>30133.52</v>
      </c>
      <c r="AD866" s="422">
        <v>506065.88</v>
      </c>
      <c r="AE866" s="422">
        <v>408864.44</v>
      </c>
      <c r="AF866" s="422">
        <v>1402981.24</v>
      </c>
      <c r="AG866" s="422">
        <v>950092.16</v>
      </c>
      <c r="AH866" s="422">
        <v>2237404.6982399998</v>
      </c>
      <c r="AI866" s="422">
        <v>6027759.2182400003</v>
      </c>
      <c r="AJ866" s="422">
        <v>951740.64</v>
      </c>
      <c r="AK866" s="422">
        <v>5076018.5782399997</v>
      </c>
      <c r="AL866" s="422">
        <v>5944786.4682400003</v>
      </c>
      <c r="AM866" s="422">
        <v>62726.97</v>
      </c>
      <c r="AN866" s="422">
        <v>62726.97</v>
      </c>
      <c r="AO866" s="422">
        <v>64841.36</v>
      </c>
      <c r="AP866" s="422">
        <v>64841.36</v>
      </c>
      <c r="AQ866" s="422">
        <v>2819.18</v>
      </c>
      <c r="AR866" s="422">
        <v>2819.18</v>
      </c>
      <c r="AS866" s="422">
        <v>2819.18</v>
      </c>
      <c r="AT866" s="422">
        <v>2819.18</v>
      </c>
      <c r="AU866" s="422">
        <v>3523.98</v>
      </c>
      <c r="AV866" s="422">
        <v>442612.79</v>
      </c>
      <c r="AW866" s="422">
        <v>184689.99</v>
      </c>
      <c r="AX866" s="422">
        <v>69714.399999999994</v>
      </c>
      <c r="AY866" s="422">
        <v>966954.54</v>
      </c>
      <c r="AZ866" s="422">
        <v>11972009.07</v>
      </c>
      <c r="BA866" s="422">
        <v>96535.97</v>
      </c>
      <c r="BB866" s="422">
        <v>252.15</v>
      </c>
      <c r="BC866" s="422">
        <v>375154.73</v>
      </c>
    </row>
    <row r="867" spans="1:55">
      <c r="A867" s="425" t="s">
        <v>1920</v>
      </c>
      <c r="B867" s="425" t="s">
        <v>6873</v>
      </c>
      <c r="C867">
        <v>370.38</v>
      </c>
      <c r="D867" s="422">
        <v>5078473.01</v>
      </c>
      <c r="E867" s="422">
        <v>4596297.29</v>
      </c>
      <c r="F867" s="423">
        <v>0.90505498029613396</v>
      </c>
      <c r="G867">
        <v>3</v>
      </c>
      <c r="H867" s="422">
        <v>6648.85</v>
      </c>
      <c r="I867" s="422">
        <v>1217476.5900000001</v>
      </c>
      <c r="J867" s="422">
        <v>1224125.4399999999</v>
      </c>
      <c r="K867" s="424">
        <v>0.91281999999999996</v>
      </c>
      <c r="L867" s="422">
        <v>1171586.1299999999</v>
      </c>
      <c r="M867" s="422">
        <v>290933.68</v>
      </c>
      <c r="N867" s="422">
        <v>129008.56</v>
      </c>
      <c r="O867" s="422">
        <v>50984</v>
      </c>
      <c r="P867" s="422">
        <v>38888.589999999997</v>
      </c>
      <c r="Q867" s="422">
        <v>89088.21</v>
      </c>
      <c r="R867" s="422">
        <v>28192.11</v>
      </c>
      <c r="S867" s="422">
        <v>49995.69</v>
      </c>
      <c r="T867" s="422">
        <v>56056.08</v>
      </c>
      <c r="U867" s="422">
        <v>35879.26</v>
      </c>
      <c r="V867" s="422">
        <v>82181.33</v>
      </c>
      <c r="W867" s="422">
        <v>71153.77</v>
      </c>
      <c r="X867" s="422">
        <v>59992.35</v>
      </c>
      <c r="Y867" s="422">
        <v>2153939.7599999998</v>
      </c>
      <c r="Z867" s="422">
        <v>33012</v>
      </c>
      <c r="AA867" s="422">
        <v>46297.5</v>
      </c>
      <c r="AB867" s="422">
        <v>126299.58</v>
      </c>
      <c r="AC867" s="422">
        <v>12592.92</v>
      </c>
      <c r="AD867" s="422">
        <v>105743.48</v>
      </c>
      <c r="AE867" s="422">
        <v>175491.06</v>
      </c>
      <c r="AF867" s="422">
        <v>586311.54</v>
      </c>
      <c r="AG867" s="422">
        <v>397047.36</v>
      </c>
      <c r="AH867" s="422">
        <v>978181.07603999996</v>
      </c>
      <c r="AI867" s="422">
        <v>2460976.5160400001</v>
      </c>
      <c r="AJ867" s="422">
        <v>397736.26</v>
      </c>
      <c r="AK867" s="422">
        <v>2063240.2560399999</v>
      </c>
      <c r="AL867" s="422">
        <v>2426301.8660400002</v>
      </c>
      <c r="AM867" s="422">
        <v>50745.41</v>
      </c>
      <c r="AN867" s="422">
        <v>50745.41</v>
      </c>
      <c r="AO867" s="422">
        <v>52859.8</v>
      </c>
      <c r="AP867" s="422">
        <v>52859.8</v>
      </c>
      <c r="AQ867" s="422">
        <v>0</v>
      </c>
      <c r="AR867" s="422">
        <v>0</v>
      </c>
      <c r="AS867" s="422">
        <v>0</v>
      </c>
      <c r="AT867" s="422">
        <v>0</v>
      </c>
      <c r="AU867" s="422">
        <v>0</v>
      </c>
      <c r="AV867" s="422">
        <v>184656.93</v>
      </c>
      <c r="AW867" s="422">
        <v>77052.19</v>
      </c>
      <c r="AX867" s="422">
        <v>29311.73</v>
      </c>
      <c r="AY867" s="422">
        <v>498231.27</v>
      </c>
      <c r="AZ867" s="422">
        <v>5078473.01</v>
      </c>
      <c r="BA867" s="422">
        <v>128653.28</v>
      </c>
      <c r="BB867" s="422">
        <v>5.1100000000000003</v>
      </c>
      <c r="BC867" s="422">
        <v>222382.5</v>
      </c>
    </row>
    <row r="868" spans="1:55">
      <c r="A868" s="425" t="s">
        <v>2668</v>
      </c>
      <c r="B868" s="425" t="s">
        <v>6874</v>
      </c>
      <c r="C868">
        <v>3186.78</v>
      </c>
      <c r="D868" s="422">
        <v>43013272.909999996</v>
      </c>
      <c r="E868" s="422">
        <v>34937783.710000001</v>
      </c>
      <c r="F868" s="423">
        <v>0.81225587699645696</v>
      </c>
      <c r="G868">
        <v>2</v>
      </c>
      <c r="H868" s="422">
        <v>102934.2</v>
      </c>
      <c r="I868" s="422">
        <v>2707629.28</v>
      </c>
      <c r="J868" s="422">
        <v>2810563.48</v>
      </c>
      <c r="K868" s="424">
        <v>0.91281999999999996</v>
      </c>
      <c r="L868" s="422">
        <v>9770232.4700000007</v>
      </c>
      <c r="M868" s="422">
        <v>2403781.25</v>
      </c>
      <c r="N868" s="422">
        <v>1118809.27</v>
      </c>
      <c r="O868" s="422">
        <v>450802.73</v>
      </c>
      <c r="P868" s="422">
        <v>316665.64</v>
      </c>
      <c r="Q868" s="422">
        <v>771679.16</v>
      </c>
      <c r="R868" s="422">
        <v>248443.03</v>
      </c>
      <c r="S868" s="422">
        <v>433492.12</v>
      </c>
      <c r="T868" s="422">
        <v>496825.84</v>
      </c>
      <c r="U868" s="422">
        <v>311737.88</v>
      </c>
      <c r="V868" s="422">
        <v>728374.34</v>
      </c>
      <c r="W868" s="422">
        <v>630636.84</v>
      </c>
      <c r="X868" s="422">
        <v>520169.01</v>
      </c>
      <c r="Y868" s="422">
        <v>18201649.579999998</v>
      </c>
      <c r="Z868" s="422">
        <v>283960.8</v>
      </c>
      <c r="AA868" s="422">
        <v>398347.5</v>
      </c>
      <c r="AB868" s="422">
        <v>1086691.98</v>
      </c>
      <c r="AC868" s="422">
        <v>108350.52</v>
      </c>
      <c r="AD868" s="422">
        <v>1819651.38</v>
      </c>
      <c r="AE868" s="422">
        <v>1465084.96</v>
      </c>
      <c r="AF868" s="422">
        <v>5044672.74</v>
      </c>
      <c r="AG868" s="422">
        <v>3416228.16</v>
      </c>
      <c r="AH868" s="422">
        <v>8038070.3162399996</v>
      </c>
      <c r="AI868" s="422">
        <v>21661058.356240001</v>
      </c>
      <c r="AJ868" s="422">
        <v>3422155.57</v>
      </c>
      <c r="AK868" s="422">
        <v>18238902.78624</v>
      </c>
      <c r="AL868" s="422">
        <v>21362714.826239999</v>
      </c>
      <c r="AM868" s="422">
        <v>193819.29</v>
      </c>
      <c r="AN868" s="422">
        <v>193819.29</v>
      </c>
      <c r="AO868" s="422">
        <v>202276.86</v>
      </c>
      <c r="AP868" s="422">
        <v>202276.86</v>
      </c>
      <c r="AQ868" s="422">
        <v>27487.1</v>
      </c>
      <c r="AR868" s="422">
        <v>27487.1</v>
      </c>
      <c r="AS868" s="422">
        <v>28896.69</v>
      </c>
      <c r="AT868" s="422">
        <v>28896.69</v>
      </c>
      <c r="AU868" s="422">
        <v>34535.07</v>
      </c>
      <c r="AV868" s="422">
        <v>1592842.23</v>
      </c>
      <c r="AW868" s="422">
        <v>664648.69999999995</v>
      </c>
      <c r="AX868" s="422">
        <v>251922.49</v>
      </c>
      <c r="AY868" s="422">
        <v>3448908.37</v>
      </c>
      <c r="AZ868" s="422">
        <v>43013272.909999996</v>
      </c>
      <c r="BA868" s="422">
        <v>213468.98</v>
      </c>
      <c r="BB868" s="422">
        <v>2083.08</v>
      </c>
      <c r="BC868" s="422">
        <v>940415.64</v>
      </c>
    </row>
    <row r="869" spans="1:55">
      <c r="A869" s="425" t="s">
        <v>2620</v>
      </c>
      <c r="B869" s="425" t="s">
        <v>6875</v>
      </c>
      <c r="C869">
        <v>815.2</v>
      </c>
      <c r="D869" s="422">
        <v>10493442.99</v>
      </c>
      <c r="E869" s="422">
        <v>7698754.6900000004</v>
      </c>
      <c r="F869" s="423">
        <v>0.73367289433379801</v>
      </c>
      <c r="G869">
        <v>1</v>
      </c>
      <c r="H869" s="422">
        <v>131913.64000000001</v>
      </c>
      <c r="I869" s="422">
        <v>2455171.2799999998</v>
      </c>
      <c r="J869" s="422">
        <v>2587084.92</v>
      </c>
      <c r="K869" s="424">
        <v>0.9</v>
      </c>
      <c r="L869" s="422">
        <v>2435676.6</v>
      </c>
      <c r="M869" s="422">
        <v>487135.31</v>
      </c>
      <c r="N869" s="422">
        <v>267410.68</v>
      </c>
      <c r="O869" s="422">
        <v>118556.46</v>
      </c>
      <c r="P869" s="422">
        <v>80189.94</v>
      </c>
      <c r="Q869" s="422">
        <v>162051.96</v>
      </c>
      <c r="R869" s="422">
        <v>61962.3</v>
      </c>
      <c r="S869" s="422">
        <v>104966.24</v>
      </c>
      <c r="T869" s="422">
        <v>136279.26</v>
      </c>
      <c r="U869" s="422">
        <v>78289.740000000005</v>
      </c>
      <c r="V869" s="422">
        <v>199792.98</v>
      </c>
      <c r="W869" s="422">
        <v>172983.6</v>
      </c>
      <c r="X869" s="422">
        <v>125954.28</v>
      </c>
      <c r="Y869" s="422">
        <v>4431249.3499999996</v>
      </c>
      <c r="Z869" s="422">
        <v>72903.600000000006</v>
      </c>
      <c r="AA869" s="422">
        <v>101900</v>
      </c>
      <c r="AB869" s="422">
        <v>277983.2</v>
      </c>
      <c r="AC869" s="422">
        <v>27716.799999999999</v>
      </c>
      <c r="AD869" s="422">
        <v>465479.2</v>
      </c>
      <c r="AE869" s="422">
        <v>160629.88</v>
      </c>
      <c r="AF869" s="422">
        <v>1290461.6000000001</v>
      </c>
      <c r="AG869" s="422">
        <v>873894.40000000002</v>
      </c>
      <c r="AH869" s="422">
        <v>2004423.7596</v>
      </c>
      <c r="AI869" s="422">
        <v>5275392.4396000002</v>
      </c>
      <c r="AJ869" s="422">
        <v>875410.67</v>
      </c>
      <c r="AK869" s="422">
        <v>4399981.7696000002</v>
      </c>
      <c r="AL869" s="422">
        <v>5187851.3695999999</v>
      </c>
      <c r="AM869" s="422">
        <v>59066.41</v>
      </c>
      <c r="AN869" s="422">
        <v>59066.41</v>
      </c>
      <c r="AO869" s="422">
        <v>61846.01</v>
      </c>
      <c r="AP869" s="422">
        <v>61846.01</v>
      </c>
      <c r="AQ869" s="422">
        <v>0</v>
      </c>
      <c r="AR869" s="422">
        <v>0</v>
      </c>
      <c r="AS869" s="422">
        <v>0</v>
      </c>
      <c r="AT869" s="422">
        <v>0</v>
      </c>
      <c r="AU869" s="422">
        <v>0</v>
      </c>
      <c r="AV869" s="422">
        <v>401651.62</v>
      </c>
      <c r="AW869" s="422">
        <v>167598.03</v>
      </c>
      <c r="AX869" s="422">
        <v>63267.72</v>
      </c>
      <c r="AY869" s="422">
        <v>874342.21</v>
      </c>
      <c r="AZ869" s="422">
        <v>10493442.99</v>
      </c>
      <c r="BA869" s="422">
        <v>120461.06</v>
      </c>
      <c r="BB869" s="422">
        <v>0</v>
      </c>
      <c r="BC869" s="422">
        <v>250500.64</v>
      </c>
    </row>
    <row r="870" spans="1:55">
      <c r="A870" s="425" t="s">
        <v>3041</v>
      </c>
      <c r="B870" s="425" t="s">
        <v>6876</v>
      </c>
      <c r="C870">
        <v>201.81</v>
      </c>
      <c r="D870" s="422">
        <v>2796771.69</v>
      </c>
      <c r="E870" s="422">
        <v>2082409.37</v>
      </c>
      <c r="F870" s="423">
        <v>0.74457610445849498</v>
      </c>
      <c r="G870">
        <v>1</v>
      </c>
      <c r="H870" s="422">
        <v>25808.83</v>
      </c>
      <c r="I870" s="422">
        <v>722030.59</v>
      </c>
      <c r="J870" s="422">
        <v>747839.42</v>
      </c>
      <c r="K870" s="424">
        <v>0.9</v>
      </c>
      <c r="L870" s="422">
        <v>646132.69999999995</v>
      </c>
      <c r="M870" s="422">
        <v>129226.53</v>
      </c>
      <c r="N870" s="422">
        <v>65864.7</v>
      </c>
      <c r="O870" s="422">
        <v>28980.46</v>
      </c>
      <c r="P870" s="422">
        <v>22288.7</v>
      </c>
      <c r="Q870" s="422">
        <v>38252.61</v>
      </c>
      <c r="R870" s="422">
        <v>15056.26</v>
      </c>
      <c r="S870" s="422">
        <v>25516.65</v>
      </c>
      <c r="T870" s="422">
        <v>33312.699999999997</v>
      </c>
      <c r="U870" s="422">
        <v>19137.490000000002</v>
      </c>
      <c r="V870" s="422">
        <v>48838.28</v>
      </c>
      <c r="W870" s="422">
        <v>42284.88</v>
      </c>
      <c r="X870" s="422">
        <v>30618.720000000001</v>
      </c>
      <c r="Y870" s="422">
        <v>1145510.68</v>
      </c>
      <c r="Z870" s="422">
        <v>17937.900000000001</v>
      </c>
      <c r="AA870" s="422">
        <v>25226.25</v>
      </c>
      <c r="AB870" s="422">
        <v>68817.210000000006</v>
      </c>
      <c r="AC870" s="422">
        <v>6861.54</v>
      </c>
      <c r="AD870" s="422">
        <v>115233.51</v>
      </c>
      <c r="AE870" s="422">
        <v>38210.99</v>
      </c>
      <c r="AF870" s="422">
        <v>319465.23</v>
      </c>
      <c r="AG870" s="422">
        <v>216340.32</v>
      </c>
      <c r="AH870" s="422">
        <v>545776.42998000002</v>
      </c>
      <c r="AI870" s="422">
        <v>1353869.37998</v>
      </c>
      <c r="AJ870" s="422">
        <v>216715.68</v>
      </c>
      <c r="AK870" s="422">
        <v>1137153.69998</v>
      </c>
      <c r="AL870" s="422">
        <v>1332197.8099799999</v>
      </c>
      <c r="AM870" s="422">
        <v>38914.339999999997</v>
      </c>
      <c r="AN870" s="422">
        <v>38914.339999999997</v>
      </c>
      <c r="AO870" s="422">
        <v>40304.14</v>
      </c>
      <c r="AP870" s="422">
        <v>40304.14</v>
      </c>
      <c r="AQ870" s="422">
        <v>694.89</v>
      </c>
      <c r="AR870" s="422">
        <v>694.89</v>
      </c>
      <c r="AS870" s="422">
        <v>694.89</v>
      </c>
      <c r="AT870" s="422">
        <v>694.89</v>
      </c>
      <c r="AU870" s="422">
        <v>1389.79</v>
      </c>
      <c r="AV870" s="422">
        <v>99370.55</v>
      </c>
      <c r="AW870" s="422">
        <v>41464.559999999998</v>
      </c>
      <c r="AX870" s="422">
        <v>15621.66</v>
      </c>
      <c r="AY870" s="422">
        <v>319063.08</v>
      </c>
      <c r="AZ870" s="422">
        <v>2796771.69</v>
      </c>
      <c r="BA870" s="422">
        <v>110250.59</v>
      </c>
      <c r="BB870" s="422">
        <v>483.52</v>
      </c>
      <c r="BC870" s="422">
        <v>82908.97</v>
      </c>
    </row>
    <row r="871" spans="1:55">
      <c r="A871" s="425" t="s">
        <v>2073</v>
      </c>
      <c r="B871" s="425" t="s">
        <v>6877</v>
      </c>
      <c r="C871">
        <v>831.5</v>
      </c>
      <c r="D871" s="422">
        <v>11646856.24</v>
      </c>
      <c r="E871" s="422">
        <v>13284752.130000001</v>
      </c>
      <c r="F871" s="423">
        <v>1.1406298709496201</v>
      </c>
      <c r="G871">
        <v>4</v>
      </c>
      <c r="H871" s="422">
        <v>780.38</v>
      </c>
      <c r="I871" s="422">
        <v>2660494.64</v>
      </c>
      <c r="J871" s="422">
        <v>2661275.02</v>
      </c>
      <c r="K871" s="424">
        <v>0.9</v>
      </c>
      <c r="L871" s="422">
        <v>2658547.5699999998</v>
      </c>
      <c r="M871" s="422">
        <v>641928.65</v>
      </c>
      <c r="N871" s="422">
        <v>286354.75</v>
      </c>
      <c r="O871" s="422">
        <v>115580.67</v>
      </c>
      <c r="P871" s="422">
        <v>90717.97</v>
      </c>
      <c r="Q871" s="422">
        <v>193530.92</v>
      </c>
      <c r="R871" s="422">
        <v>63120.480000000003</v>
      </c>
      <c r="S871" s="422">
        <v>110765.48</v>
      </c>
      <c r="T871" s="422">
        <v>127951.08</v>
      </c>
      <c r="U871" s="422">
        <v>79739.55</v>
      </c>
      <c r="V871" s="422">
        <v>187583.4</v>
      </c>
      <c r="W871" s="422">
        <v>162412.38</v>
      </c>
      <c r="X871" s="422">
        <v>132913.07999999999</v>
      </c>
      <c r="Y871" s="422">
        <v>4851145.9800000004</v>
      </c>
      <c r="Z871" s="422">
        <v>74385</v>
      </c>
      <c r="AA871" s="422">
        <v>103937.5</v>
      </c>
      <c r="AB871" s="422">
        <v>283541.5</v>
      </c>
      <c r="AC871" s="422">
        <v>28271</v>
      </c>
      <c r="AD871" s="422">
        <v>237393.25</v>
      </c>
      <c r="AE871" s="422">
        <v>361553.5</v>
      </c>
      <c r="AF871" s="422">
        <v>1316264.5</v>
      </c>
      <c r="AG871" s="422">
        <v>891368</v>
      </c>
      <c r="AH871" s="422">
        <v>2288084.6519999998</v>
      </c>
      <c r="AI871" s="422">
        <v>5584798.9019999998</v>
      </c>
      <c r="AJ871" s="422">
        <v>892914.59</v>
      </c>
      <c r="AK871" s="422">
        <v>4691884.3119999999</v>
      </c>
      <c r="AL871" s="422">
        <v>5495507.4419999998</v>
      </c>
      <c r="AM871" s="422">
        <v>142454.29</v>
      </c>
      <c r="AN871" s="422">
        <v>142454.29</v>
      </c>
      <c r="AO871" s="422">
        <v>148708.38</v>
      </c>
      <c r="AP871" s="422">
        <v>148708.38</v>
      </c>
      <c r="AQ871" s="422">
        <v>13897.98</v>
      </c>
      <c r="AR871" s="422">
        <v>13897.98</v>
      </c>
      <c r="AS871" s="422">
        <v>13897.98</v>
      </c>
      <c r="AT871" s="422">
        <v>13897.98</v>
      </c>
      <c r="AU871" s="422">
        <v>17372.47</v>
      </c>
      <c r="AV871" s="422">
        <v>409295.51</v>
      </c>
      <c r="AW871" s="422">
        <v>170787.61</v>
      </c>
      <c r="AX871" s="422">
        <v>64829.88</v>
      </c>
      <c r="AY871" s="422">
        <v>1300202.73</v>
      </c>
      <c r="AZ871" s="422">
        <v>11646856.24</v>
      </c>
      <c r="BA871" s="422">
        <v>436783.82</v>
      </c>
      <c r="BB871" s="422">
        <v>130.86000000000001</v>
      </c>
      <c r="BC871" s="422">
        <v>315316.88</v>
      </c>
    </row>
    <row r="872" spans="1:55">
      <c r="A872" s="425" t="s">
        <v>2014</v>
      </c>
      <c r="B872" s="425" t="s">
        <v>6878</v>
      </c>
      <c r="C872">
        <v>1112.6199999999999</v>
      </c>
      <c r="D872" s="422">
        <v>15353662.25</v>
      </c>
      <c r="E872" s="422">
        <v>12937158.109999999</v>
      </c>
      <c r="F872" s="423">
        <v>0.84261057064740397</v>
      </c>
      <c r="G872">
        <v>2</v>
      </c>
      <c r="H872" s="422">
        <v>28251.54</v>
      </c>
      <c r="I872" s="422">
        <v>2815742.7</v>
      </c>
      <c r="J872" s="422">
        <v>2843994.24</v>
      </c>
      <c r="K872" s="424">
        <v>0.9</v>
      </c>
      <c r="L872" s="422">
        <v>3448737.48</v>
      </c>
      <c r="M872" s="422">
        <v>842874.82</v>
      </c>
      <c r="N872" s="422">
        <v>384084.22</v>
      </c>
      <c r="O872" s="422">
        <v>154997.89000000001</v>
      </c>
      <c r="P872" s="422">
        <v>114385.12</v>
      </c>
      <c r="Q872" s="422">
        <v>267135.57</v>
      </c>
      <c r="R872" s="422">
        <v>84546.7</v>
      </c>
      <c r="S872" s="422">
        <v>148750.5</v>
      </c>
      <c r="T872" s="422">
        <v>171106.18</v>
      </c>
      <c r="U872" s="422">
        <v>106995.97</v>
      </c>
      <c r="V872" s="422">
        <v>250851.18</v>
      </c>
      <c r="W872" s="422">
        <v>217190.52</v>
      </c>
      <c r="X872" s="422">
        <v>178493.22</v>
      </c>
      <c r="Y872" s="422">
        <v>6370149.3700000001</v>
      </c>
      <c r="Z872" s="422">
        <v>99446.399999999994</v>
      </c>
      <c r="AA872" s="422">
        <v>139077.5</v>
      </c>
      <c r="AB872" s="422">
        <v>379403.42</v>
      </c>
      <c r="AC872" s="422">
        <v>37829.08</v>
      </c>
      <c r="AD872" s="422">
        <v>635306.02</v>
      </c>
      <c r="AE872" s="422">
        <v>505579.24</v>
      </c>
      <c r="AF872" s="422">
        <v>1761277.46</v>
      </c>
      <c r="AG872" s="422">
        <v>1192728.6399999999</v>
      </c>
      <c r="AH872" s="422">
        <v>2920856.8719600001</v>
      </c>
      <c r="AI872" s="422">
        <v>7671504.6319599999</v>
      </c>
      <c r="AJ872" s="422">
        <v>1194798.1100000001</v>
      </c>
      <c r="AK872" s="422">
        <v>6476706.5219599996</v>
      </c>
      <c r="AL872" s="422">
        <v>7552024.8119599996</v>
      </c>
      <c r="AM872" s="422">
        <v>135505.29999999999</v>
      </c>
      <c r="AN872" s="422">
        <v>135505.29999999999</v>
      </c>
      <c r="AO872" s="422">
        <v>141064.49</v>
      </c>
      <c r="AP872" s="422">
        <v>141064.49</v>
      </c>
      <c r="AQ872" s="422">
        <v>2779.59</v>
      </c>
      <c r="AR872" s="422">
        <v>2779.59</v>
      </c>
      <c r="AS872" s="422">
        <v>2779.59</v>
      </c>
      <c r="AT872" s="422">
        <v>2779.59</v>
      </c>
      <c r="AU872" s="422">
        <v>3474.49</v>
      </c>
      <c r="AV872" s="422">
        <v>548275.31000000006</v>
      </c>
      <c r="AW872" s="422">
        <v>228780.01</v>
      </c>
      <c r="AX872" s="422">
        <v>86700.21</v>
      </c>
      <c r="AY872" s="422">
        <v>1431487.96</v>
      </c>
      <c r="AZ872" s="422">
        <v>15353662.25</v>
      </c>
      <c r="BA872" s="422">
        <v>220196.62</v>
      </c>
      <c r="BB872" s="422">
        <v>159.26</v>
      </c>
      <c r="BC872" s="422">
        <v>398148.25</v>
      </c>
    </row>
    <row r="873" spans="1:55">
      <c r="A873" s="425" t="s">
        <v>2525</v>
      </c>
      <c r="B873" s="425" t="s">
        <v>6879</v>
      </c>
      <c r="C873">
        <v>298.45999999999998</v>
      </c>
      <c r="D873" s="422">
        <v>4206497.28</v>
      </c>
      <c r="E873" s="422">
        <v>4025423.89</v>
      </c>
      <c r="F873" s="423">
        <v>0.95695387921420405</v>
      </c>
      <c r="G873">
        <v>3</v>
      </c>
      <c r="H873" s="422">
        <v>5507.24</v>
      </c>
      <c r="I873" s="422">
        <v>1008200.48</v>
      </c>
      <c r="J873" s="422">
        <v>1013707.72</v>
      </c>
      <c r="K873" s="424">
        <v>0.9</v>
      </c>
      <c r="L873" s="422">
        <v>962914.64</v>
      </c>
      <c r="M873" s="422">
        <v>224713.22</v>
      </c>
      <c r="N873" s="422">
        <v>101228.43</v>
      </c>
      <c r="O873" s="422">
        <v>41427.019999999997</v>
      </c>
      <c r="P873" s="422">
        <v>33239.94</v>
      </c>
      <c r="Q873" s="422">
        <v>66457.31</v>
      </c>
      <c r="R873" s="422">
        <v>22005.3</v>
      </c>
      <c r="S873" s="422">
        <v>39144.870000000003</v>
      </c>
      <c r="T873" s="422">
        <v>46183.519999999997</v>
      </c>
      <c r="U873" s="422">
        <v>28416.27</v>
      </c>
      <c r="V873" s="422">
        <v>67707.62</v>
      </c>
      <c r="W873" s="422">
        <v>58622.22</v>
      </c>
      <c r="X873" s="422">
        <v>46971.9</v>
      </c>
      <c r="Y873" s="422">
        <v>1739032.26</v>
      </c>
      <c r="Z873" s="422">
        <v>26622</v>
      </c>
      <c r="AA873" s="422">
        <v>37307.5</v>
      </c>
      <c r="AB873" s="422">
        <v>101774.86</v>
      </c>
      <c r="AC873" s="422">
        <v>10147.64</v>
      </c>
      <c r="AD873" s="422">
        <v>85210.32</v>
      </c>
      <c r="AE873" s="422">
        <v>115449.06</v>
      </c>
      <c r="AF873" s="422">
        <v>472462.18</v>
      </c>
      <c r="AG873" s="422">
        <v>319949.12</v>
      </c>
      <c r="AH873" s="422">
        <v>831209.72867999994</v>
      </c>
      <c r="AI873" s="422">
        <v>2000132.4086800001</v>
      </c>
      <c r="AJ873" s="422">
        <v>320504.25</v>
      </c>
      <c r="AK873" s="422">
        <v>1679628.1586800001</v>
      </c>
      <c r="AL873" s="422">
        <v>1968081.9786799999</v>
      </c>
      <c r="AM873" s="422">
        <v>62540.91</v>
      </c>
      <c r="AN873" s="422">
        <v>62540.91</v>
      </c>
      <c r="AO873" s="422">
        <v>64625.599999999999</v>
      </c>
      <c r="AP873" s="422">
        <v>64625.599999999999</v>
      </c>
      <c r="AQ873" s="422">
        <v>2779.59</v>
      </c>
      <c r="AR873" s="422">
        <v>2779.59</v>
      </c>
      <c r="AS873" s="422">
        <v>2779.59</v>
      </c>
      <c r="AT873" s="422">
        <v>2779.59</v>
      </c>
      <c r="AU873" s="422">
        <v>3474.49</v>
      </c>
      <c r="AV873" s="422">
        <v>146623.67999999999</v>
      </c>
      <c r="AW873" s="422">
        <v>61181.98</v>
      </c>
      <c r="AX873" s="422">
        <v>22651.4</v>
      </c>
      <c r="AY873" s="422">
        <v>499382.93</v>
      </c>
      <c r="AZ873" s="422">
        <v>4206497.28</v>
      </c>
      <c r="BA873" s="422">
        <v>193167</v>
      </c>
      <c r="BB873" s="422">
        <v>25.33</v>
      </c>
      <c r="BC873" s="422">
        <v>96126.02</v>
      </c>
    </row>
    <row r="874" spans="1:55">
      <c r="A874" s="425" t="s">
        <v>3043</v>
      </c>
      <c r="B874" s="425" t="s">
        <v>6880</v>
      </c>
      <c r="C874">
        <v>437.25</v>
      </c>
      <c r="D874" s="422">
        <v>5808844.6900000004</v>
      </c>
      <c r="E874" s="422">
        <v>6048244.0700000003</v>
      </c>
      <c r="F874" s="423">
        <v>1.04121290769094</v>
      </c>
      <c r="G874">
        <v>4</v>
      </c>
      <c r="H874" s="422">
        <v>389.21</v>
      </c>
      <c r="I874" s="422">
        <v>950909.04</v>
      </c>
      <c r="J874" s="422">
        <v>951298.25</v>
      </c>
      <c r="K874" s="424">
        <v>0.9</v>
      </c>
      <c r="L874" s="422">
        <v>1342679.5</v>
      </c>
      <c r="M874" s="422">
        <v>329339.44</v>
      </c>
      <c r="N874" s="422">
        <v>150319.62</v>
      </c>
      <c r="O874" s="422">
        <v>60355.92</v>
      </c>
      <c r="P874" s="422">
        <v>43828.92</v>
      </c>
      <c r="Q874" s="422">
        <v>104512.14</v>
      </c>
      <c r="R874" s="422">
        <v>33007.949999999997</v>
      </c>
      <c r="S874" s="422">
        <v>58282.36</v>
      </c>
      <c r="T874" s="422">
        <v>66625.41</v>
      </c>
      <c r="U874" s="422">
        <v>41754.519999999997</v>
      </c>
      <c r="V874" s="422">
        <v>97676.56</v>
      </c>
      <c r="W874" s="422">
        <v>84569.76</v>
      </c>
      <c r="X874" s="422">
        <v>69935.94</v>
      </c>
      <c r="Y874" s="422">
        <v>2482888.04</v>
      </c>
      <c r="Z874" s="422">
        <v>39060</v>
      </c>
      <c r="AA874" s="422">
        <v>54656.25</v>
      </c>
      <c r="AB874" s="422">
        <v>149102.25</v>
      </c>
      <c r="AC874" s="422">
        <v>14866.5</v>
      </c>
      <c r="AD874" s="422">
        <v>124834.87</v>
      </c>
      <c r="AE874" s="422">
        <v>200457</v>
      </c>
      <c r="AF874" s="422">
        <v>692166.75</v>
      </c>
      <c r="AG874" s="422">
        <v>468732</v>
      </c>
      <c r="AH874" s="422">
        <v>1122671.3595</v>
      </c>
      <c r="AI874" s="422">
        <v>2866546.9794999999</v>
      </c>
      <c r="AJ874" s="422">
        <v>469545.28</v>
      </c>
      <c r="AK874" s="422">
        <v>2397001.6995000001</v>
      </c>
      <c r="AL874" s="422">
        <v>2819592.4495000001</v>
      </c>
      <c r="AM874" s="422">
        <v>40999.040000000001</v>
      </c>
      <c r="AN874" s="422">
        <v>40999.040000000001</v>
      </c>
      <c r="AO874" s="422">
        <v>42388.83</v>
      </c>
      <c r="AP874" s="422">
        <v>42388.83</v>
      </c>
      <c r="AQ874" s="422">
        <v>0</v>
      </c>
      <c r="AR874" s="422">
        <v>0</v>
      </c>
      <c r="AS874" s="422">
        <v>0</v>
      </c>
      <c r="AT874" s="422">
        <v>0</v>
      </c>
      <c r="AU874" s="422">
        <v>694.89</v>
      </c>
      <c r="AV874" s="422">
        <v>215418.69</v>
      </c>
      <c r="AW874" s="422">
        <v>89888.22</v>
      </c>
      <c r="AX874" s="422">
        <v>33586.559999999998</v>
      </c>
      <c r="AY874" s="422">
        <v>506364.1</v>
      </c>
      <c r="AZ874" s="422">
        <v>5808844.6900000004</v>
      </c>
      <c r="BA874" s="422">
        <v>87064.86</v>
      </c>
      <c r="BB874" s="422">
        <v>0.06</v>
      </c>
      <c r="BC874" s="422">
        <v>156357.18</v>
      </c>
    </row>
    <row r="875" spans="1:55">
      <c r="A875" s="425" t="s">
        <v>2156</v>
      </c>
      <c r="B875" s="425" t="s">
        <v>6881</v>
      </c>
      <c r="C875">
        <v>815.64</v>
      </c>
      <c r="D875" s="422">
        <v>10431769.470000001</v>
      </c>
      <c r="E875" s="422">
        <v>7434804.0599999996</v>
      </c>
      <c r="F875" s="423">
        <v>0.71270785664706604</v>
      </c>
      <c r="G875">
        <v>1</v>
      </c>
      <c r="H875" s="422">
        <v>211998.42</v>
      </c>
      <c r="I875" s="422">
        <v>3063952.54</v>
      </c>
      <c r="J875" s="422">
        <v>3275950.96</v>
      </c>
      <c r="K875" s="424">
        <v>0.9</v>
      </c>
      <c r="L875" s="422">
        <v>2438311.19</v>
      </c>
      <c r="M875" s="422">
        <v>487662.23</v>
      </c>
      <c r="N875" s="422">
        <v>268069.32</v>
      </c>
      <c r="O875" s="422">
        <v>118556.46</v>
      </c>
      <c r="P875" s="422">
        <v>79621.97</v>
      </c>
      <c r="Q875" s="422">
        <v>159965.46</v>
      </c>
      <c r="R875" s="422">
        <v>62541.39</v>
      </c>
      <c r="S875" s="422">
        <v>104676.28</v>
      </c>
      <c r="T875" s="422">
        <v>136279.26</v>
      </c>
      <c r="U875" s="422">
        <v>78579.7</v>
      </c>
      <c r="V875" s="422">
        <v>199792.98</v>
      </c>
      <c r="W875" s="422">
        <v>172983.6</v>
      </c>
      <c r="X875" s="422">
        <v>125606.34</v>
      </c>
      <c r="Y875" s="422">
        <v>4432646.18</v>
      </c>
      <c r="Z875" s="422">
        <v>73047.600000000006</v>
      </c>
      <c r="AA875" s="422">
        <v>101955</v>
      </c>
      <c r="AB875" s="422">
        <v>278133.24</v>
      </c>
      <c r="AC875" s="422">
        <v>27731.759999999998</v>
      </c>
      <c r="AD875" s="422">
        <v>465730.44</v>
      </c>
      <c r="AE875" s="422">
        <v>158030.84</v>
      </c>
      <c r="AF875" s="422">
        <v>1291158.1200000001</v>
      </c>
      <c r="AG875" s="422">
        <v>874366.08</v>
      </c>
      <c r="AH875" s="422">
        <v>1989469.39812</v>
      </c>
      <c r="AI875" s="422">
        <v>5259622.4781200001</v>
      </c>
      <c r="AJ875" s="422">
        <v>875883.17</v>
      </c>
      <c r="AK875" s="422">
        <v>4383739.3081200002</v>
      </c>
      <c r="AL875" s="422">
        <v>5172034.1581199998</v>
      </c>
      <c r="AM875" s="422">
        <v>46558.23</v>
      </c>
      <c r="AN875" s="422">
        <v>46558.23</v>
      </c>
      <c r="AO875" s="422">
        <v>48642.93</v>
      </c>
      <c r="AP875" s="422">
        <v>48642.93</v>
      </c>
      <c r="AQ875" s="422">
        <v>694.89</v>
      </c>
      <c r="AR875" s="422">
        <v>694.89</v>
      </c>
      <c r="AS875" s="422">
        <v>694.89</v>
      </c>
      <c r="AT875" s="422">
        <v>694.89</v>
      </c>
      <c r="AU875" s="422">
        <v>1389.79</v>
      </c>
      <c r="AV875" s="422">
        <v>401651.62</v>
      </c>
      <c r="AW875" s="422">
        <v>167598.03</v>
      </c>
      <c r="AX875" s="422">
        <v>63267.72</v>
      </c>
      <c r="AY875" s="422">
        <v>827089.04</v>
      </c>
      <c r="AZ875" s="422">
        <v>10431769.470000001</v>
      </c>
      <c r="BA875" s="422">
        <v>100636.66</v>
      </c>
      <c r="BB875" s="422">
        <v>1431.93</v>
      </c>
      <c r="BC875" s="422">
        <v>340858.25</v>
      </c>
    </row>
    <row r="876" spans="1:55">
      <c r="A876" s="425" t="s">
        <v>1858</v>
      </c>
      <c r="B876" s="425" t="s">
        <v>6882</v>
      </c>
      <c r="C876">
        <v>901.49</v>
      </c>
      <c r="D876" s="422">
        <v>13095668.359999999</v>
      </c>
      <c r="E876" s="422">
        <v>9549068.8200000003</v>
      </c>
      <c r="F876" s="423">
        <v>0.72917766069635004</v>
      </c>
      <c r="G876">
        <v>1</v>
      </c>
      <c r="H876" s="422">
        <v>208385.04</v>
      </c>
      <c r="I876" s="422">
        <v>3258172.14</v>
      </c>
      <c r="J876" s="422">
        <v>3466557.18</v>
      </c>
      <c r="K876" s="424">
        <v>0.9</v>
      </c>
      <c r="L876" s="422">
        <v>2836004.88</v>
      </c>
      <c r="M876" s="422">
        <v>945240.42</v>
      </c>
      <c r="N876" s="422">
        <v>343249.65</v>
      </c>
      <c r="O876" s="422">
        <v>114416.55</v>
      </c>
      <c r="P876" s="422">
        <v>88625.05</v>
      </c>
      <c r="Q876" s="422">
        <v>291094.56</v>
      </c>
      <c r="R876" s="422">
        <v>69490.44</v>
      </c>
      <c r="S876" s="422">
        <v>130482.9</v>
      </c>
      <c r="T876" s="422">
        <v>113566.05</v>
      </c>
      <c r="U876" s="422">
        <v>86988.6</v>
      </c>
      <c r="V876" s="422">
        <v>166494.15</v>
      </c>
      <c r="W876" s="422">
        <v>144153</v>
      </c>
      <c r="X876" s="422">
        <v>156573</v>
      </c>
      <c r="Y876" s="422">
        <v>5486379.25</v>
      </c>
      <c r="Z876" s="422">
        <v>81134.100000000006</v>
      </c>
      <c r="AA876" s="422">
        <v>112686.25</v>
      </c>
      <c r="AB876" s="422">
        <v>307408.09000000003</v>
      </c>
      <c r="AC876" s="422">
        <v>30650.66</v>
      </c>
      <c r="AD876" s="422">
        <v>514750.79</v>
      </c>
      <c r="AE876" s="422">
        <v>896982.55</v>
      </c>
      <c r="AF876" s="422">
        <v>1427058.67</v>
      </c>
      <c r="AG876" s="422">
        <v>966397.28</v>
      </c>
      <c r="AH876" s="422">
        <v>2409512.2444199999</v>
      </c>
      <c r="AI876" s="422">
        <v>6746580.63442</v>
      </c>
      <c r="AJ876" s="422">
        <v>968074.05</v>
      </c>
      <c r="AK876" s="422">
        <v>5778506.5844200002</v>
      </c>
      <c r="AL876" s="422">
        <v>6649773.2244199999</v>
      </c>
      <c r="AM876" s="422">
        <v>62540.91</v>
      </c>
      <c r="AN876" s="422">
        <v>62540.91</v>
      </c>
      <c r="AO876" s="422">
        <v>65320.5</v>
      </c>
      <c r="AP876" s="422">
        <v>65320.5</v>
      </c>
      <c r="AQ876" s="422">
        <v>694.89</v>
      </c>
      <c r="AR876" s="422">
        <v>694.89</v>
      </c>
      <c r="AS876" s="422">
        <v>694.89</v>
      </c>
      <c r="AT876" s="422">
        <v>694.89</v>
      </c>
      <c r="AU876" s="422">
        <v>1389.79</v>
      </c>
      <c r="AV876" s="422">
        <v>444040.46</v>
      </c>
      <c r="AW876" s="422">
        <v>185285.71</v>
      </c>
      <c r="AX876" s="422">
        <v>70297.47</v>
      </c>
      <c r="AY876" s="422">
        <v>959515.81</v>
      </c>
      <c r="AZ876" s="422">
        <v>13095668.359999999</v>
      </c>
      <c r="BA876" s="422">
        <v>104127.44</v>
      </c>
      <c r="BB876" s="422">
        <v>275.64</v>
      </c>
      <c r="BC876" s="422">
        <v>278508.11</v>
      </c>
    </row>
    <row r="877" spans="1:55">
      <c r="A877" s="425" t="s">
        <v>2038</v>
      </c>
      <c r="B877" s="425" t="s">
        <v>6883</v>
      </c>
      <c r="C877">
        <v>1527.5</v>
      </c>
      <c r="D877" s="422">
        <v>20811311.18</v>
      </c>
      <c r="E877" s="422">
        <v>15598913.57</v>
      </c>
      <c r="F877" s="423">
        <v>0.749540162802947</v>
      </c>
      <c r="G877">
        <v>1</v>
      </c>
      <c r="H877" s="422">
        <v>154495.82</v>
      </c>
      <c r="I877" s="422">
        <v>4143344.23</v>
      </c>
      <c r="J877" s="422">
        <v>4297840.05</v>
      </c>
      <c r="K877" s="424">
        <v>0.9</v>
      </c>
      <c r="L877" s="422">
        <v>4719798.8600000003</v>
      </c>
      <c r="M877" s="422">
        <v>1158704.07</v>
      </c>
      <c r="N877" s="422">
        <v>528892.55000000005</v>
      </c>
      <c r="O877" s="422">
        <v>212927.49</v>
      </c>
      <c r="P877" s="422">
        <v>154048.76999999999</v>
      </c>
      <c r="Q877" s="422">
        <v>363058.56</v>
      </c>
      <c r="R877" s="422">
        <v>116975.57</v>
      </c>
      <c r="S877" s="422">
        <v>204713.17</v>
      </c>
      <c r="T877" s="422">
        <v>234703.17</v>
      </c>
      <c r="U877" s="422">
        <v>147300.69</v>
      </c>
      <c r="V877" s="422">
        <v>344087.91</v>
      </c>
      <c r="W877" s="422">
        <v>297916.2</v>
      </c>
      <c r="X877" s="422">
        <v>245645.64</v>
      </c>
      <c r="Y877" s="422">
        <v>8728772.6500000004</v>
      </c>
      <c r="Z877" s="422">
        <v>136620</v>
      </c>
      <c r="AA877" s="422">
        <v>190937.5</v>
      </c>
      <c r="AB877" s="422">
        <v>520877.5</v>
      </c>
      <c r="AC877" s="422">
        <v>51935</v>
      </c>
      <c r="AD877" s="422">
        <v>872202.5</v>
      </c>
      <c r="AE877" s="422">
        <v>700157</v>
      </c>
      <c r="AF877" s="422">
        <v>2418032.5</v>
      </c>
      <c r="AG877" s="422">
        <v>1637480</v>
      </c>
      <c r="AH877" s="422">
        <v>3942335.3879999998</v>
      </c>
      <c r="AI877" s="422">
        <v>10470577.388</v>
      </c>
      <c r="AJ877" s="422">
        <v>1640321.15</v>
      </c>
      <c r="AK877" s="422">
        <v>8830256.2379999999</v>
      </c>
      <c r="AL877" s="422">
        <v>10306545.267999999</v>
      </c>
      <c r="AM877" s="422">
        <v>136200.20000000001</v>
      </c>
      <c r="AN877" s="422">
        <v>136200.20000000001</v>
      </c>
      <c r="AO877" s="422">
        <v>141759.39000000001</v>
      </c>
      <c r="AP877" s="422">
        <v>141759.39000000001</v>
      </c>
      <c r="AQ877" s="422">
        <v>6254.09</v>
      </c>
      <c r="AR877" s="422">
        <v>6254.09</v>
      </c>
      <c r="AS877" s="422">
        <v>6948.99</v>
      </c>
      <c r="AT877" s="422">
        <v>6948.99</v>
      </c>
      <c r="AU877" s="422">
        <v>8338.7800000000007</v>
      </c>
      <c r="AV877" s="422">
        <v>752575.61</v>
      </c>
      <c r="AW877" s="422">
        <v>314028.84000000003</v>
      </c>
      <c r="AX877" s="422">
        <v>118724.61</v>
      </c>
      <c r="AY877" s="422">
        <v>1775993.18</v>
      </c>
      <c r="AZ877" s="422">
        <v>20811311.18</v>
      </c>
      <c r="BA877" s="422">
        <v>219717.69</v>
      </c>
      <c r="BB877" s="422">
        <v>607.11</v>
      </c>
      <c r="BC877" s="422">
        <v>454835.53</v>
      </c>
    </row>
    <row r="878" spans="1:55">
      <c r="A878" s="426"/>
      <c r="B878" s="426" t="s">
        <v>6884</v>
      </c>
      <c r="C878">
        <v>8</v>
      </c>
      <c r="D878" s="422">
        <v>125691.34</v>
      </c>
      <c r="E878" s="422">
        <v>76770.94</v>
      </c>
      <c r="F878" s="423">
        <v>0.61078941476795501</v>
      </c>
      <c r="G878">
        <v>1</v>
      </c>
      <c r="H878" s="422">
        <v>7474.48</v>
      </c>
      <c r="I878" s="422">
        <v>64201.81</v>
      </c>
      <c r="J878" s="422">
        <v>71676.289999999994</v>
      </c>
      <c r="K878" s="424">
        <v>0.91332000000000002</v>
      </c>
      <c r="L878" s="422">
        <v>27866.37</v>
      </c>
      <c r="M878" s="422">
        <v>9287.86</v>
      </c>
      <c r="N878" s="422">
        <v>3096.26</v>
      </c>
      <c r="O878" s="422">
        <v>774.06</v>
      </c>
      <c r="P878" s="422">
        <v>904.99</v>
      </c>
      <c r="Q878" s="422">
        <v>2461.6799999999998</v>
      </c>
      <c r="R878" s="422">
        <v>587.65</v>
      </c>
      <c r="S878" s="422">
        <v>1177.01</v>
      </c>
      <c r="T878" s="422">
        <v>768.31</v>
      </c>
      <c r="U878" s="422">
        <v>588.5</v>
      </c>
      <c r="V878" s="422">
        <v>1126.3800000000001</v>
      </c>
      <c r="W878" s="422">
        <v>975.24</v>
      </c>
      <c r="X878" s="422">
        <v>1412.35</v>
      </c>
      <c r="Y878" s="422">
        <v>51026.66</v>
      </c>
      <c r="Z878" s="422">
        <v>720</v>
      </c>
      <c r="AA878" s="422">
        <v>1000</v>
      </c>
      <c r="AB878" s="422">
        <v>2728</v>
      </c>
      <c r="AC878" s="422">
        <v>272</v>
      </c>
      <c r="AD878" s="422">
        <v>4568</v>
      </c>
      <c r="AE878" s="422">
        <v>7960</v>
      </c>
      <c r="AF878" s="422">
        <v>12664</v>
      </c>
      <c r="AG878" s="422">
        <v>8576</v>
      </c>
      <c r="AH878" s="422">
        <v>23461.881000000001</v>
      </c>
      <c r="AI878" s="422">
        <v>61949.881000000001</v>
      </c>
      <c r="AJ878" s="422">
        <v>8590.8799999999992</v>
      </c>
      <c r="AK878" s="422">
        <v>53359.000999999997</v>
      </c>
      <c r="AL878" s="422">
        <v>61205.220999999998</v>
      </c>
      <c r="AM878" s="422">
        <v>2115.5500000000002</v>
      </c>
      <c r="AN878" s="422">
        <v>2115.5500000000002</v>
      </c>
      <c r="AO878" s="422">
        <v>2115.5500000000002</v>
      </c>
      <c r="AP878" s="422">
        <v>2115.5500000000002</v>
      </c>
      <c r="AQ878" s="422">
        <v>0</v>
      </c>
      <c r="AR878" s="422">
        <v>0</v>
      </c>
      <c r="AS878" s="422">
        <v>0</v>
      </c>
      <c r="AT878" s="422">
        <v>0</v>
      </c>
      <c r="AU878" s="422">
        <v>0</v>
      </c>
      <c r="AV878" s="422">
        <v>3525.91</v>
      </c>
      <c r="AW878" s="422">
        <v>1471.26</v>
      </c>
      <c r="AX878" s="422">
        <v>0</v>
      </c>
      <c r="AY878" s="422">
        <v>13459.37</v>
      </c>
      <c r="AZ878" s="422">
        <v>125691.34</v>
      </c>
      <c r="BA878" s="422">
        <v>6746.14</v>
      </c>
      <c r="BB878" s="422">
        <v>0</v>
      </c>
      <c r="BC878" s="422">
        <v>3002.87</v>
      </c>
    </row>
    <row r="879" spans="1:55">
      <c r="A879" s="425"/>
      <c r="B879" s="425" t="s">
        <v>6885</v>
      </c>
      <c r="C879">
        <v>21.98</v>
      </c>
      <c r="D879" s="422">
        <v>330194.24</v>
      </c>
      <c r="E879" s="422">
        <v>294469.7</v>
      </c>
      <c r="F879" s="423">
        <v>0.89180750094247596</v>
      </c>
      <c r="G879">
        <v>2</v>
      </c>
      <c r="H879" s="422">
        <v>558.11</v>
      </c>
      <c r="I879" s="422">
        <v>261450.28</v>
      </c>
      <c r="J879" s="422">
        <v>262008.39</v>
      </c>
      <c r="K879" s="424">
        <v>0.91332000000000002</v>
      </c>
      <c r="L879" s="422">
        <v>71948.639999999999</v>
      </c>
      <c r="M879" s="422">
        <v>20683.88</v>
      </c>
      <c r="N879" s="422">
        <v>7317.97</v>
      </c>
      <c r="O879" s="422">
        <v>2216.52</v>
      </c>
      <c r="P879" s="422">
        <v>2466.1</v>
      </c>
      <c r="Q879" s="422">
        <v>6220.2</v>
      </c>
      <c r="R879" s="422">
        <v>1175.31</v>
      </c>
      <c r="S879" s="422">
        <v>2648.28</v>
      </c>
      <c r="T879" s="422">
        <v>2304.9299999999998</v>
      </c>
      <c r="U879" s="422">
        <v>1765.52</v>
      </c>
      <c r="V879" s="422">
        <v>3379.16</v>
      </c>
      <c r="W879" s="422">
        <v>2925.72</v>
      </c>
      <c r="X879" s="422">
        <v>3177.8</v>
      </c>
      <c r="Y879" s="422">
        <v>128230.03</v>
      </c>
      <c r="Z879" s="422">
        <v>1978.2</v>
      </c>
      <c r="AA879" s="422">
        <v>2747.5</v>
      </c>
      <c r="AB879" s="422">
        <v>7495.18</v>
      </c>
      <c r="AC879" s="422">
        <v>747.32</v>
      </c>
      <c r="AD879" s="422">
        <v>12550.58</v>
      </c>
      <c r="AE879" s="422">
        <v>15996.18</v>
      </c>
      <c r="AF879" s="422">
        <v>34794.339999999997</v>
      </c>
      <c r="AG879" s="422">
        <v>23562.560000000001</v>
      </c>
      <c r="AH879" s="422">
        <v>62174.790840000001</v>
      </c>
      <c r="AI879" s="422">
        <v>162046.65083999999</v>
      </c>
      <c r="AJ879" s="422">
        <v>23603.439999999999</v>
      </c>
      <c r="AK879" s="422">
        <v>138443.21084000001</v>
      </c>
      <c r="AL879" s="422">
        <v>160000.70084</v>
      </c>
      <c r="AM879" s="422">
        <v>6346.65</v>
      </c>
      <c r="AN879" s="422">
        <v>6346.65</v>
      </c>
      <c r="AO879" s="422">
        <v>6346.65</v>
      </c>
      <c r="AP879" s="422">
        <v>6346.65</v>
      </c>
      <c r="AQ879" s="422">
        <v>0</v>
      </c>
      <c r="AR879" s="422">
        <v>0</v>
      </c>
      <c r="AS879" s="422">
        <v>0</v>
      </c>
      <c r="AT879" s="422">
        <v>0</v>
      </c>
      <c r="AU879" s="422">
        <v>0</v>
      </c>
      <c r="AV879" s="422">
        <v>10577.75</v>
      </c>
      <c r="AW879" s="422">
        <v>4413.8</v>
      </c>
      <c r="AX879" s="422">
        <v>1585.28</v>
      </c>
      <c r="AY879" s="422">
        <v>41963.43</v>
      </c>
      <c r="AZ879" s="422">
        <v>330194.24</v>
      </c>
      <c r="BA879" s="422">
        <v>26830.080000000002</v>
      </c>
      <c r="BB879" s="422">
        <v>15.28</v>
      </c>
      <c r="BC879" s="422">
        <v>10772.75</v>
      </c>
    </row>
    <row r="880" spans="1:55">
      <c r="A880" s="425" t="s">
        <v>1564</v>
      </c>
      <c r="B880" s="425" t="s">
        <v>6886</v>
      </c>
      <c r="C880">
        <v>778.86</v>
      </c>
      <c r="D880" s="422">
        <v>11129806.470000001</v>
      </c>
      <c r="E880" s="422">
        <v>8192971.96</v>
      </c>
      <c r="F880" s="423">
        <v>0.73612887897771295</v>
      </c>
      <c r="G880">
        <v>1</v>
      </c>
      <c r="H880" s="422">
        <v>155124.29999999999</v>
      </c>
      <c r="I880" s="422">
        <v>4434474.1500000004</v>
      </c>
      <c r="J880" s="422">
        <v>4589598.45</v>
      </c>
      <c r="K880" s="424">
        <v>0.91332000000000002</v>
      </c>
      <c r="L880" s="422">
        <v>2511588.85</v>
      </c>
      <c r="M880" s="422">
        <v>614993.61</v>
      </c>
      <c r="N880" s="422">
        <v>273425.87</v>
      </c>
      <c r="O880" s="422">
        <v>110044.59</v>
      </c>
      <c r="P880" s="422">
        <v>84627.4</v>
      </c>
      <c r="Q880" s="422">
        <v>188746.19</v>
      </c>
      <c r="R880" s="422">
        <v>59941.06</v>
      </c>
      <c r="S880" s="422">
        <v>105636.98</v>
      </c>
      <c r="T880" s="422">
        <v>121393.32</v>
      </c>
      <c r="U880" s="422">
        <v>75917.38</v>
      </c>
      <c r="V880" s="422">
        <v>177969.37</v>
      </c>
      <c r="W880" s="422">
        <v>154088.4</v>
      </c>
      <c r="X880" s="422">
        <v>126759.13</v>
      </c>
      <c r="Y880" s="422">
        <v>4605132.1500000004</v>
      </c>
      <c r="Z880" s="422">
        <v>69775.199999999997</v>
      </c>
      <c r="AA880" s="422">
        <v>97357.5</v>
      </c>
      <c r="AB880" s="422">
        <v>265591.26</v>
      </c>
      <c r="AC880" s="422">
        <v>26481.24</v>
      </c>
      <c r="AD880" s="422">
        <v>444729.06</v>
      </c>
      <c r="AE880" s="422">
        <v>356129.68</v>
      </c>
      <c r="AF880" s="422">
        <v>1232935.3799999999</v>
      </c>
      <c r="AG880" s="422">
        <v>834937.92</v>
      </c>
      <c r="AH880" s="422">
        <v>2114931.36888</v>
      </c>
      <c r="AI880" s="422">
        <v>5442868.6088800002</v>
      </c>
      <c r="AJ880" s="422">
        <v>836386.59</v>
      </c>
      <c r="AK880" s="422">
        <v>4606482.0188800003</v>
      </c>
      <c r="AL880" s="422">
        <v>5370370.61888</v>
      </c>
      <c r="AM880" s="422">
        <v>126933.03</v>
      </c>
      <c r="AN880" s="422">
        <v>126933.03</v>
      </c>
      <c r="AO880" s="422">
        <v>132574.49</v>
      </c>
      <c r="AP880" s="422">
        <v>132574.49</v>
      </c>
      <c r="AQ880" s="422">
        <v>4231.1000000000004</v>
      </c>
      <c r="AR880" s="422">
        <v>4231.1000000000004</v>
      </c>
      <c r="AS880" s="422">
        <v>4231.1000000000004</v>
      </c>
      <c r="AT880" s="422">
        <v>4231.1000000000004</v>
      </c>
      <c r="AU880" s="422">
        <v>5641.46</v>
      </c>
      <c r="AV880" s="422">
        <v>389261.29</v>
      </c>
      <c r="AW880" s="422">
        <v>162427.89000000001</v>
      </c>
      <c r="AX880" s="422">
        <v>61033.51</v>
      </c>
      <c r="AY880" s="422">
        <v>1154303.5900000001</v>
      </c>
      <c r="AZ880" s="422">
        <v>11129806.470000001</v>
      </c>
      <c r="BA880" s="422">
        <v>364894.71</v>
      </c>
      <c r="BB880" s="422">
        <v>3357.37</v>
      </c>
      <c r="BC880" s="422">
        <v>359764.54</v>
      </c>
    </row>
    <row r="881" spans="1:55">
      <c r="A881" s="425" t="s">
        <v>3430</v>
      </c>
      <c r="B881" s="425" t="s">
        <v>6887</v>
      </c>
      <c r="C881">
        <v>1122.8</v>
      </c>
      <c r="D881" s="422">
        <v>16639052.52</v>
      </c>
      <c r="E881" s="422">
        <v>12234556.34</v>
      </c>
      <c r="F881" s="423">
        <v>0.73529164748378395</v>
      </c>
      <c r="G881">
        <v>1</v>
      </c>
      <c r="H881" s="422">
        <v>273244.62</v>
      </c>
      <c r="I881" s="422">
        <v>10283576.720000001</v>
      </c>
      <c r="J881" s="422">
        <v>10556821.34</v>
      </c>
      <c r="K881" s="424">
        <v>0.91332000000000002</v>
      </c>
      <c r="L881" s="422">
        <v>3722528.73</v>
      </c>
      <c r="M881" s="422">
        <v>898764.34</v>
      </c>
      <c r="N881" s="422">
        <v>392053.93</v>
      </c>
      <c r="O881" s="422">
        <v>158980.03</v>
      </c>
      <c r="P881" s="422">
        <v>129359.89</v>
      </c>
      <c r="Q881" s="422">
        <v>267347.84999999998</v>
      </c>
      <c r="R881" s="422">
        <v>86973.3</v>
      </c>
      <c r="S881" s="422">
        <v>151834.76999999999</v>
      </c>
      <c r="T881" s="422">
        <v>175943.49</v>
      </c>
      <c r="U881" s="422">
        <v>109756.53</v>
      </c>
      <c r="V881" s="422">
        <v>257942.94</v>
      </c>
      <c r="W881" s="422">
        <v>223330.66</v>
      </c>
      <c r="X881" s="422">
        <v>182194.18</v>
      </c>
      <c r="Y881" s="422">
        <v>6757010.6399999997</v>
      </c>
      <c r="Z881" s="422">
        <v>100017</v>
      </c>
      <c r="AA881" s="422">
        <v>140350</v>
      </c>
      <c r="AB881" s="422">
        <v>382874.8</v>
      </c>
      <c r="AC881" s="422">
        <v>38175.199999999997</v>
      </c>
      <c r="AD881" s="422">
        <v>641118.80000000005</v>
      </c>
      <c r="AE881" s="422">
        <v>488683.56</v>
      </c>
      <c r="AF881" s="422">
        <v>1777392.4</v>
      </c>
      <c r="AG881" s="422">
        <v>1203641.6000000001</v>
      </c>
      <c r="AH881" s="422">
        <v>3200269.3284</v>
      </c>
      <c r="AI881" s="422">
        <v>7972522.6884000003</v>
      </c>
      <c r="AJ881" s="422">
        <v>1205730</v>
      </c>
      <c r="AK881" s="422">
        <v>6766792.6884000003</v>
      </c>
      <c r="AL881" s="422">
        <v>7868010.0083999997</v>
      </c>
      <c r="AM881" s="422">
        <v>269380.09000000003</v>
      </c>
      <c r="AN881" s="422">
        <v>269380.09000000003</v>
      </c>
      <c r="AO881" s="422">
        <v>280663.03000000003</v>
      </c>
      <c r="AP881" s="422">
        <v>280663.03000000003</v>
      </c>
      <c r="AQ881" s="422">
        <v>5641.46</v>
      </c>
      <c r="AR881" s="422">
        <v>5641.46</v>
      </c>
      <c r="AS881" s="422">
        <v>5641.46</v>
      </c>
      <c r="AT881" s="422">
        <v>5641.46</v>
      </c>
      <c r="AU881" s="422">
        <v>7051.83</v>
      </c>
      <c r="AV881" s="422">
        <v>561326.06999999995</v>
      </c>
      <c r="AW881" s="422">
        <v>234225.73</v>
      </c>
      <c r="AX881" s="422">
        <v>88776.01</v>
      </c>
      <c r="AY881" s="422">
        <v>2014031.72</v>
      </c>
      <c r="AZ881" s="422">
        <v>16639052.52</v>
      </c>
      <c r="BA881" s="422">
        <v>1147350.73</v>
      </c>
      <c r="BB881" s="422">
        <v>1342.2</v>
      </c>
      <c r="BC881" s="422">
        <v>707871.98</v>
      </c>
    </row>
    <row r="882" spans="1:55">
      <c r="A882" s="425" t="s">
        <v>2154</v>
      </c>
      <c r="B882" s="425" t="s">
        <v>6888</v>
      </c>
      <c r="C882">
        <v>815.78</v>
      </c>
      <c r="D882" s="422">
        <v>12492060.42</v>
      </c>
      <c r="E882" s="422">
        <v>9361206.6300000008</v>
      </c>
      <c r="F882" s="423">
        <v>0.74937250663730004</v>
      </c>
      <c r="G882">
        <v>1</v>
      </c>
      <c r="H882" s="422">
        <v>132174.22</v>
      </c>
      <c r="I882" s="422">
        <v>6692467.5800000001</v>
      </c>
      <c r="J882" s="422">
        <v>6824641.7999999998</v>
      </c>
      <c r="K882" s="424">
        <v>0.91332000000000002</v>
      </c>
      <c r="L882" s="422">
        <v>2796293.31</v>
      </c>
      <c r="M882" s="422">
        <v>674514.08</v>
      </c>
      <c r="N882" s="422">
        <v>284260.23</v>
      </c>
      <c r="O882" s="422">
        <v>115180.41</v>
      </c>
      <c r="P882" s="422">
        <v>98759.82</v>
      </c>
      <c r="Q882" s="422">
        <v>194048.25</v>
      </c>
      <c r="R882" s="422">
        <v>62879.35</v>
      </c>
      <c r="S882" s="422">
        <v>110050.78</v>
      </c>
      <c r="T882" s="422">
        <v>127539.82</v>
      </c>
      <c r="U882" s="422">
        <v>79448.42</v>
      </c>
      <c r="V882" s="422">
        <v>186980.47</v>
      </c>
      <c r="W882" s="422">
        <v>161890.35</v>
      </c>
      <c r="X882" s="422">
        <v>132055.47</v>
      </c>
      <c r="Y882" s="422">
        <v>5023900.76</v>
      </c>
      <c r="Z882" s="422">
        <v>72640.800000000003</v>
      </c>
      <c r="AA882" s="422">
        <v>101972.5</v>
      </c>
      <c r="AB882" s="422">
        <v>278180.98</v>
      </c>
      <c r="AC882" s="422">
        <v>27736.52</v>
      </c>
      <c r="AD882" s="422">
        <v>465810.38</v>
      </c>
      <c r="AE882" s="422">
        <v>354226.94</v>
      </c>
      <c r="AF882" s="422">
        <v>1291379.74</v>
      </c>
      <c r="AG882" s="422">
        <v>874516.16</v>
      </c>
      <c r="AH882" s="422">
        <v>2423813.19624</v>
      </c>
      <c r="AI882" s="422">
        <v>5890277.21624</v>
      </c>
      <c r="AJ882" s="422">
        <v>876033.51</v>
      </c>
      <c r="AK882" s="422">
        <v>5014243.7062400002</v>
      </c>
      <c r="AL882" s="422">
        <v>5814342.6262400001</v>
      </c>
      <c r="AM882" s="422">
        <v>246814.22</v>
      </c>
      <c r="AN882" s="422">
        <v>246814.22</v>
      </c>
      <c r="AO882" s="422">
        <v>257391.97</v>
      </c>
      <c r="AP882" s="422">
        <v>257391.97</v>
      </c>
      <c r="AQ882" s="422">
        <v>705.18</v>
      </c>
      <c r="AR882" s="422">
        <v>705.18</v>
      </c>
      <c r="AS882" s="422">
        <v>705.18</v>
      </c>
      <c r="AT882" s="422">
        <v>705.18</v>
      </c>
      <c r="AU882" s="422">
        <v>705.18</v>
      </c>
      <c r="AV882" s="422">
        <v>407596.06</v>
      </c>
      <c r="AW882" s="422">
        <v>170078.48</v>
      </c>
      <c r="AX882" s="422">
        <v>64204.08</v>
      </c>
      <c r="AY882" s="422">
        <v>1653816.9</v>
      </c>
      <c r="AZ882" s="422">
        <v>12492060.42</v>
      </c>
      <c r="BA882" s="422">
        <v>1113777.46</v>
      </c>
      <c r="BB882" s="422">
        <v>1576.17</v>
      </c>
      <c r="BC882" s="422">
        <v>449643.28</v>
      </c>
    </row>
    <row r="883" spans="1:55">
      <c r="A883" s="425" t="s">
        <v>3079</v>
      </c>
      <c r="B883" s="425" t="s">
        <v>6889</v>
      </c>
      <c r="C883">
        <v>379.25</v>
      </c>
      <c r="D883" s="422">
        <v>5561014.4000000004</v>
      </c>
      <c r="E883" s="422">
        <v>4030059.73</v>
      </c>
      <c r="F883" s="423">
        <v>0.72469866828613105</v>
      </c>
      <c r="G883">
        <v>1</v>
      </c>
      <c r="H883" s="422">
        <v>98317.95</v>
      </c>
      <c r="I883" s="422">
        <v>1980997.23</v>
      </c>
      <c r="J883" s="422">
        <v>2079315.18</v>
      </c>
      <c r="K883" s="424">
        <v>0.91332000000000002</v>
      </c>
      <c r="L883" s="422">
        <v>1247886.27</v>
      </c>
      <c r="M883" s="422">
        <v>297866.89</v>
      </c>
      <c r="N883" s="422">
        <v>131927.21</v>
      </c>
      <c r="O883" s="422">
        <v>53262.82</v>
      </c>
      <c r="P883" s="422">
        <v>43213.13</v>
      </c>
      <c r="Q883" s="422">
        <v>88104.1</v>
      </c>
      <c r="R883" s="422">
        <v>28795.21</v>
      </c>
      <c r="S883" s="422">
        <v>51200.09</v>
      </c>
      <c r="T883" s="422">
        <v>59160.03</v>
      </c>
      <c r="U883" s="422">
        <v>36781.67</v>
      </c>
      <c r="V883" s="422">
        <v>86731.9</v>
      </c>
      <c r="W883" s="422">
        <v>75093.710000000006</v>
      </c>
      <c r="X883" s="422">
        <v>61437.57</v>
      </c>
      <c r="Y883" s="422">
        <v>2261460.6</v>
      </c>
      <c r="Z883" s="422">
        <v>33750</v>
      </c>
      <c r="AA883" s="422">
        <v>47406.25</v>
      </c>
      <c r="AB883" s="422">
        <v>129324.25</v>
      </c>
      <c r="AC883" s="422">
        <v>12894.5</v>
      </c>
      <c r="AD883" s="422">
        <v>216551.75</v>
      </c>
      <c r="AE883" s="422">
        <v>157147</v>
      </c>
      <c r="AF883" s="422">
        <v>600352.75</v>
      </c>
      <c r="AG883" s="422">
        <v>406556</v>
      </c>
      <c r="AH883" s="422">
        <v>1068410.6865000001</v>
      </c>
      <c r="AI883" s="422">
        <v>2672393.1864999998</v>
      </c>
      <c r="AJ883" s="422">
        <v>407261.4</v>
      </c>
      <c r="AK883" s="422">
        <v>2265131.7864999999</v>
      </c>
      <c r="AL883" s="422">
        <v>2637091.7664999999</v>
      </c>
      <c r="AM883" s="422">
        <v>89558.3</v>
      </c>
      <c r="AN883" s="422">
        <v>89558.3</v>
      </c>
      <c r="AO883" s="422">
        <v>93084.22</v>
      </c>
      <c r="AP883" s="422">
        <v>93084.22</v>
      </c>
      <c r="AQ883" s="422">
        <v>0</v>
      </c>
      <c r="AR883" s="422">
        <v>0</v>
      </c>
      <c r="AS883" s="422">
        <v>0</v>
      </c>
      <c r="AT883" s="422">
        <v>0</v>
      </c>
      <c r="AU883" s="422">
        <v>0</v>
      </c>
      <c r="AV883" s="422">
        <v>188989.17</v>
      </c>
      <c r="AW883" s="422">
        <v>78859.92</v>
      </c>
      <c r="AX883" s="422">
        <v>29327.79</v>
      </c>
      <c r="AY883" s="422">
        <v>662461.92000000004</v>
      </c>
      <c r="AZ883" s="422">
        <v>5561014.4000000004</v>
      </c>
      <c r="BA883" s="422">
        <v>204380.13</v>
      </c>
      <c r="BB883" s="422">
        <v>0</v>
      </c>
      <c r="BC883" s="422">
        <v>128339.45</v>
      </c>
    </row>
    <row r="884" spans="1:55">
      <c r="A884" s="425" t="s">
        <v>2938</v>
      </c>
      <c r="B884" s="425" t="s">
        <v>6890</v>
      </c>
      <c r="C884">
        <v>180.72</v>
      </c>
      <c r="D884" s="422">
        <v>2524555.38</v>
      </c>
      <c r="E884" s="422">
        <v>2294404.84</v>
      </c>
      <c r="F884" s="423">
        <v>0.90883521834248704</v>
      </c>
      <c r="G884">
        <v>3</v>
      </c>
      <c r="H884" s="422">
        <v>3305.2</v>
      </c>
      <c r="I884" s="422">
        <v>1037965.78</v>
      </c>
      <c r="J884" s="422">
        <v>1041270.98</v>
      </c>
      <c r="K884" s="424">
        <v>0.91332000000000002</v>
      </c>
      <c r="L884" s="422">
        <v>589346.38</v>
      </c>
      <c r="M884" s="422">
        <v>143149.1</v>
      </c>
      <c r="N884" s="422">
        <v>62445.94</v>
      </c>
      <c r="O884" s="422">
        <v>25013.25</v>
      </c>
      <c r="P884" s="422">
        <v>19720.18</v>
      </c>
      <c r="Q884" s="422">
        <v>41343.64</v>
      </c>
      <c r="R884" s="422">
        <v>12928.46</v>
      </c>
      <c r="S884" s="422">
        <v>24128.78</v>
      </c>
      <c r="T884" s="422">
        <v>27659.23</v>
      </c>
      <c r="U884" s="422">
        <v>17066.689999999999</v>
      </c>
      <c r="V884" s="422">
        <v>40549.980000000003</v>
      </c>
      <c r="W884" s="422">
        <v>35108.75</v>
      </c>
      <c r="X884" s="422">
        <v>28953.33</v>
      </c>
      <c r="Y884" s="422">
        <v>1067413.71</v>
      </c>
      <c r="Z884" s="422">
        <v>16167.6</v>
      </c>
      <c r="AA884" s="422">
        <v>22590</v>
      </c>
      <c r="AB884" s="422">
        <v>61625.52</v>
      </c>
      <c r="AC884" s="422">
        <v>6144.48</v>
      </c>
      <c r="AD884" s="422">
        <v>51595.55</v>
      </c>
      <c r="AE884" s="422">
        <v>79887.86</v>
      </c>
      <c r="AF884" s="422">
        <v>286079.76</v>
      </c>
      <c r="AG884" s="422">
        <v>193731.84</v>
      </c>
      <c r="AH884" s="422">
        <v>489832.99475999997</v>
      </c>
      <c r="AI884" s="422">
        <v>1207655.60476</v>
      </c>
      <c r="AJ884" s="422">
        <v>194067.97</v>
      </c>
      <c r="AK884" s="422">
        <v>1013587.63476</v>
      </c>
      <c r="AL884" s="422">
        <v>1190833.78476</v>
      </c>
      <c r="AM884" s="422">
        <v>30322.89</v>
      </c>
      <c r="AN884" s="422">
        <v>30322.89</v>
      </c>
      <c r="AO884" s="422">
        <v>31733.25</v>
      </c>
      <c r="AP884" s="422">
        <v>31733.25</v>
      </c>
      <c r="AQ884" s="422">
        <v>0</v>
      </c>
      <c r="AR884" s="422">
        <v>0</v>
      </c>
      <c r="AS884" s="422">
        <v>0</v>
      </c>
      <c r="AT884" s="422">
        <v>0</v>
      </c>
      <c r="AU884" s="422">
        <v>0</v>
      </c>
      <c r="AV884" s="422">
        <v>90263.48</v>
      </c>
      <c r="AW884" s="422">
        <v>37664.44</v>
      </c>
      <c r="AX884" s="422">
        <v>14267.57</v>
      </c>
      <c r="AY884" s="422">
        <v>266307.77</v>
      </c>
      <c r="AZ884" s="422">
        <v>2524555.38</v>
      </c>
      <c r="BA884" s="422">
        <v>72101.64</v>
      </c>
      <c r="BB884" s="422">
        <v>0</v>
      </c>
      <c r="BC884" s="422">
        <v>47557.73</v>
      </c>
    </row>
    <row r="885" spans="1:55">
      <c r="A885" s="425" t="s">
        <v>2296</v>
      </c>
      <c r="B885" s="425" t="s">
        <v>6891</v>
      </c>
      <c r="C885">
        <v>1055.71</v>
      </c>
      <c r="D885" s="422">
        <v>16049710.199999999</v>
      </c>
      <c r="E885" s="422">
        <v>11647698.859999999</v>
      </c>
      <c r="F885" s="423">
        <v>0.72572642838124302</v>
      </c>
      <c r="G885">
        <v>1</v>
      </c>
      <c r="H885" s="422">
        <v>301879.53999999998</v>
      </c>
      <c r="I885" s="422">
        <v>7915931.9100000001</v>
      </c>
      <c r="J885" s="422">
        <v>8217811.4500000002</v>
      </c>
      <c r="K885" s="424">
        <v>0.91332000000000002</v>
      </c>
      <c r="L885" s="422">
        <v>3593800.88</v>
      </c>
      <c r="M885" s="422">
        <v>866105.51</v>
      </c>
      <c r="N885" s="422">
        <v>368271.79</v>
      </c>
      <c r="O885" s="422">
        <v>149868.21</v>
      </c>
      <c r="P885" s="422">
        <v>126503.81</v>
      </c>
      <c r="Q885" s="422">
        <v>248784.82</v>
      </c>
      <c r="R885" s="422">
        <v>81684.39</v>
      </c>
      <c r="S885" s="422">
        <v>143007.17000000001</v>
      </c>
      <c r="T885" s="422">
        <v>165955.43</v>
      </c>
      <c r="U885" s="422">
        <v>102988.7</v>
      </c>
      <c r="V885" s="422">
        <v>243299.89</v>
      </c>
      <c r="W885" s="422">
        <v>210652.5</v>
      </c>
      <c r="X885" s="422">
        <v>171601.5</v>
      </c>
      <c r="Y885" s="422">
        <v>6472524.5999999996</v>
      </c>
      <c r="Z885" s="422">
        <v>94151.7</v>
      </c>
      <c r="AA885" s="422">
        <v>131963.75</v>
      </c>
      <c r="AB885" s="422">
        <v>359997.11</v>
      </c>
      <c r="AC885" s="422">
        <v>35894.14</v>
      </c>
      <c r="AD885" s="422">
        <v>602810.41</v>
      </c>
      <c r="AE885" s="422">
        <v>455641.89</v>
      </c>
      <c r="AF885" s="422">
        <v>1671188.93</v>
      </c>
      <c r="AG885" s="422">
        <v>1131721.1200000001</v>
      </c>
      <c r="AH885" s="422">
        <v>3108872.04018</v>
      </c>
      <c r="AI885" s="422">
        <v>7592241.0901800003</v>
      </c>
      <c r="AJ885" s="422">
        <v>1133684.74</v>
      </c>
      <c r="AK885" s="422">
        <v>6458556.3501800001</v>
      </c>
      <c r="AL885" s="422">
        <v>7493973.2901799995</v>
      </c>
      <c r="AM885" s="422">
        <v>296177.07</v>
      </c>
      <c r="AN885" s="422">
        <v>296177.07</v>
      </c>
      <c r="AO885" s="422">
        <v>308870.37</v>
      </c>
      <c r="AP885" s="422">
        <v>308870.37</v>
      </c>
      <c r="AQ885" s="422">
        <v>7757.01</v>
      </c>
      <c r="AR885" s="422">
        <v>7757.01</v>
      </c>
      <c r="AS885" s="422">
        <v>8462.2000000000007</v>
      </c>
      <c r="AT885" s="422">
        <v>8462.2000000000007</v>
      </c>
      <c r="AU885" s="422">
        <v>9872.56</v>
      </c>
      <c r="AV885" s="422">
        <v>527477.26</v>
      </c>
      <c r="AW885" s="422">
        <v>220101.57</v>
      </c>
      <c r="AX885" s="422">
        <v>83227.509999999995</v>
      </c>
      <c r="AY885" s="422">
        <v>2083212.2</v>
      </c>
      <c r="AZ885" s="422">
        <v>16049710.199999999</v>
      </c>
      <c r="BA885" s="422">
        <v>1566193.54</v>
      </c>
      <c r="BB885" s="422">
        <v>2672.62</v>
      </c>
      <c r="BC885" s="422">
        <v>558746.87</v>
      </c>
    </row>
    <row r="886" spans="1:55">
      <c r="A886" s="425" t="s">
        <v>1465</v>
      </c>
      <c r="B886" s="425" t="s">
        <v>6892</v>
      </c>
      <c r="C886">
        <v>85.05</v>
      </c>
      <c r="D886" s="422">
        <v>1118269.72</v>
      </c>
      <c r="E886" s="422">
        <v>1232704.01</v>
      </c>
      <c r="F886" s="423">
        <v>1.1023315645173699</v>
      </c>
      <c r="G886">
        <v>4</v>
      </c>
      <c r="H886" s="422">
        <v>74.92</v>
      </c>
      <c r="I886" s="422">
        <v>90456.9</v>
      </c>
      <c r="J886" s="422">
        <v>90531.82</v>
      </c>
      <c r="K886" s="424">
        <v>0.91332000000000002</v>
      </c>
      <c r="L886" s="422">
        <v>268026.38</v>
      </c>
      <c r="M886" s="422">
        <v>53605.27</v>
      </c>
      <c r="N886" s="422">
        <v>28072.58</v>
      </c>
      <c r="O886" s="422">
        <v>12031.1</v>
      </c>
      <c r="P886" s="422">
        <v>8999.85</v>
      </c>
      <c r="Q886" s="422">
        <v>16939.09</v>
      </c>
      <c r="R886" s="422">
        <v>6464.23</v>
      </c>
      <c r="S886" s="422">
        <v>10887.37</v>
      </c>
      <c r="T886" s="422">
        <v>13829.61</v>
      </c>
      <c r="U886" s="422">
        <v>7944.84</v>
      </c>
      <c r="V886" s="422">
        <v>20274.990000000002</v>
      </c>
      <c r="W886" s="422">
        <v>17554.37</v>
      </c>
      <c r="X886" s="422">
        <v>13064.31</v>
      </c>
      <c r="Y886" s="422">
        <v>477693.99</v>
      </c>
      <c r="Z886" s="422">
        <v>7632</v>
      </c>
      <c r="AA886" s="422">
        <v>10631.25</v>
      </c>
      <c r="AB886" s="422">
        <v>29002.05</v>
      </c>
      <c r="AC886" s="422">
        <v>2891.7</v>
      </c>
      <c r="AD886" s="422">
        <v>24281.77</v>
      </c>
      <c r="AE886" s="422">
        <v>16976</v>
      </c>
      <c r="AF886" s="422">
        <v>134634.15</v>
      </c>
      <c r="AG886" s="422">
        <v>91173.6</v>
      </c>
      <c r="AH886" s="422">
        <v>218420.3199</v>
      </c>
      <c r="AI886" s="422">
        <v>535642.83990000002</v>
      </c>
      <c r="AJ886" s="422">
        <v>91331.79</v>
      </c>
      <c r="AK886" s="422">
        <v>444311.04989999998</v>
      </c>
      <c r="AL886" s="422">
        <v>527726.19990000001</v>
      </c>
      <c r="AM886" s="422">
        <v>11282.93</v>
      </c>
      <c r="AN886" s="422">
        <v>11282.93</v>
      </c>
      <c r="AO886" s="422">
        <v>11988.11</v>
      </c>
      <c r="AP886" s="422">
        <v>11988.11</v>
      </c>
      <c r="AQ886" s="422">
        <v>0</v>
      </c>
      <c r="AR886" s="422">
        <v>0</v>
      </c>
      <c r="AS886" s="422">
        <v>0</v>
      </c>
      <c r="AT886" s="422">
        <v>0</v>
      </c>
      <c r="AU886" s="422">
        <v>0</v>
      </c>
      <c r="AV886" s="422">
        <v>42311.01</v>
      </c>
      <c r="AW886" s="422">
        <v>17655.2</v>
      </c>
      <c r="AX886" s="422">
        <v>6341.14</v>
      </c>
      <c r="AY886" s="422">
        <v>112849.43</v>
      </c>
      <c r="AZ886" s="422">
        <v>1118269.72</v>
      </c>
      <c r="BA886" s="422">
        <v>37794.199999999997</v>
      </c>
      <c r="BB886" s="422">
        <v>0</v>
      </c>
      <c r="BC886" s="422">
        <v>27195.8</v>
      </c>
    </row>
    <row r="887" spans="1:55">
      <c r="A887" s="425" t="s">
        <v>2804</v>
      </c>
      <c r="B887" s="425" t="s">
        <v>6893</v>
      </c>
      <c r="C887">
        <v>801.69</v>
      </c>
      <c r="D887" s="422">
        <v>11507259.16</v>
      </c>
      <c r="E887" s="422">
        <v>9038174.1199999992</v>
      </c>
      <c r="F887" s="423">
        <v>0.78543239483275895</v>
      </c>
      <c r="G887">
        <v>2</v>
      </c>
      <c r="H887" s="422">
        <v>64817.39</v>
      </c>
      <c r="I887" s="422">
        <v>4823061.25</v>
      </c>
      <c r="J887" s="422">
        <v>4887878.6399999997</v>
      </c>
      <c r="K887" s="424">
        <v>0.91332000000000002</v>
      </c>
      <c r="L887" s="422">
        <v>2602286.92</v>
      </c>
      <c r="M887" s="422">
        <v>638808.29</v>
      </c>
      <c r="N887" s="422">
        <v>280743.84999999998</v>
      </c>
      <c r="O887" s="422">
        <v>112929.51</v>
      </c>
      <c r="P887" s="422">
        <v>87662.26</v>
      </c>
      <c r="Q887" s="422">
        <v>194260.6</v>
      </c>
      <c r="R887" s="422">
        <v>62291.69</v>
      </c>
      <c r="S887" s="422">
        <v>108873.77</v>
      </c>
      <c r="T887" s="422">
        <v>124466.57</v>
      </c>
      <c r="U887" s="422">
        <v>77977.16</v>
      </c>
      <c r="V887" s="422">
        <v>182474.92</v>
      </c>
      <c r="W887" s="422">
        <v>157989.38</v>
      </c>
      <c r="X887" s="422">
        <v>130643.11</v>
      </c>
      <c r="Y887" s="422">
        <v>4761408.03</v>
      </c>
      <c r="Z887" s="422">
        <v>71829.899999999994</v>
      </c>
      <c r="AA887" s="422">
        <v>100211.25</v>
      </c>
      <c r="AB887" s="422">
        <v>273376.28999999998</v>
      </c>
      <c r="AC887" s="422">
        <v>27257.46</v>
      </c>
      <c r="AD887" s="422">
        <v>457764.99</v>
      </c>
      <c r="AE887" s="422">
        <v>368999.53</v>
      </c>
      <c r="AF887" s="422">
        <v>1269075.27</v>
      </c>
      <c r="AG887" s="422">
        <v>859411.68</v>
      </c>
      <c r="AH887" s="422">
        <v>2188847.1370199998</v>
      </c>
      <c r="AI887" s="422">
        <v>5616773.5070200004</v>
      </c>
      <c r="AJ887" s="422">
        <v>860902.82</v>
      </c>
      <c r="AK887" s="422">
        <v>4755870.6870200001</v>
      </c>
      <c r="AL887" s="422">
        <v>5542150.4470199998</v>
      </c>
      <c r="AM887" s="422">
        <v>140331.51</v>
      </c>
      <c r="AN887" s="422">
        <v>140331.51</v>
      </c>
      <c r="AO887" s="422">
        <v>145972.98000000001</v>
      </c>
      <c r="AP887" s="422">
        <v>145972.98000000001</v>
      </c>
      <c r="AQ887" s="422">
        <v>0</v>
      </c>
      <c r="AR887" s="422">
        <v>0</v>
      </c>
      <c r="AS887" s="422">
        <v>0</v>
      </c>
      <c r="AT887" s="422">
        <v>0</v>
      </c>
      <c r="AU887" s="422">
        <v>0</v>
      </c>
      <c r="AV887" s="422">
        <v>400544.23</v>
      </c>
      <c r="AW887" s="422">
        <v>167135.95000000001</v>
      </c>
      <c r="AX887" s="422">
        <v>63411.44</v>
      </c>
      <c r="AY887" s="422">
        <v>1203700.6000000001</v>
      </c>
      <c r="AZ887" s="422">
        <v>11507259.16</v>
      </c>
      <c r="BA887" s="422">
        <v>419545.59</v>
      </c>
      <c r="BB887" s="422">
        <v>66.37</v>
      </c>
      <c r="BC887" s="422">
        <v>370325.23</v>
      </c>
    </row>
    <row r="888" spans="1:55">
      <c r="A888" s="425" t="s">
        <v>1900</v>
      </c>
      <c r="B888" s="425" t="s">
        <v>6894</v>
      </c>
      <c r="C888">
        <v>4691.75</v>
      </c>
      <c r="D888" s="422">
        <v>75294633.390000001</v>
      </c>
      <c r="E888" s="422">
        <v>54286667.799999997</v>
      </c>
      <c r="F888" s="423">
        <v>0.72098986814656396</v>
      </c>
      <c r="G888">
        <v>1</v>
      </c>
      <c r="H888" s="422">
        <v>1579532.66</v>
      </c>
      <c r="I888" s="422">
        <v>39848054.469999999</v>
      </c>
      <c r="J888" s="422">
        <v>41427587.130000003</v>
      </c>
      <c r="K888" s="424">
        <v>0.91332000000000002</v>
      </c>
      <c r="L888" s="422">
        <v>16685039.1</v>
      </c>
      <c r="M888" s="422">
        <v>3928865.56</v>
      </c>
      <c r="N888" s="422">
        <v>1631494.22</v>
      </c>
      <c r="O888" s="422">
        <v>671905.22</v>
      </c>
      <c r="P888" s="422">
        <v>611620.87</v>
      </c>
      <c r="Q888" s="422">
        <v>1086697.54</v>
      </c>
      <c r="R888" s="422">
        <v>366698.27</v>
      </c>
      <c r="S888" s="422">
        <v>633233.39</v>
      </c>
      <c r="T888" s="422">
        <v>747567.75</v>
      </c>
      <c r="U888" s="422">
        <v>459623.86</v>
      </c>
      <c r="V888" s="422">
        <v>1095975.93</v>
      </c>
      <c r="W888" s="422">
        <v>948911.53</v>
      </c>
      <c r="X888" s="422">
        <v>759848.62</v>
      </c>
      <c r="Y888" s="422">
        <v>29627481.859999999</v>
      </c>
      <c r="Z888" s="422">
        <v>418882.5</v>
      </c>
      <c r="AA888" s="422">
        <v>586468.75</v>
      </c>
      <c r="AB888" s="422">
        <v>1599886.75</v>
      </c>
      <c r="AC888" s="422">
        <v>159519.5</v>
      </c>
      <c r="AD888" s="422">
        <v>2678989.25</v>
      </c>
      <c r="AE888" s="422">
        <v>1880327.25</v>
      </c>
      <c r="AF888" s="422">
        <v>7427040.25</v>
      </c>
      <c r="AG888" s="422">
        <v>5029556</v>
      </c>
      <c r="AH888" s="422">
        <v>14820647.047499999</v>
      </c>
      <c r="AI888" s="422">
        <v>34601317.297499999</v>
      </c>
      <c r="AJ888" s="422">
        <v>5038282.6500000004</v>
      </c>
      <c r="AK888" s="422">
        <v>29563034.647500001</v>
      </c>
      <c r="AL888" s="422">
        <v>34164598.947499998</v>
      </c>
      <c r="AM888" s="422">
        <v>1777062.43</v>
      </c>
      <c r="AN888" s="422">
        <v>1777062.43</v>
      </c>
      <c r="AO888" s="422">
        <v>1851106.7</v>
      </c>
      <c r="AP888" s="422">
        <v>1851106.7</v>
      </c>
      <c r="AQ888" s="422">
        <v>102956.79</v>
      </c>
      <c r="AR888" s="422">
        <v>102956.79</v>
      </c>
      <c r="AS888" s="422">
        <v>107187.89</v>
      </c>
      <c r="AT888" s="422">
        <v>107187.89</v>
      </c>
      <c r="AU888" s="422">
        <v>129048.58</v>
      </c>
      <c r="AV888" s="422">
        <v>2346145.52</v>
      </c>
      <c r="AW888" s="422">
        <v>978981.18</v>
      </c>
      <c r="AX888" s="422">
        <v>371749.58</v>
      </c>
      <c r="AY888" s="422">
        <v>11502552.48</v>
      </c>
      <c r="AZ888" s="422">
        <v>75294633.390000001</v>
      </c>
      <c r="BA888" s="422">
        <v>12525626.550000001</v>
      </c>
      <c r="BB888" s="422">
        <v>121129.4</v>
      </c>
      <c r="BC888" s="422">
        <v>2411286.62</v>
      </c>
    </row>
    <row r="889" spans="1:55">
      <c r="A889" s="425" t="s">
        <v>1461</v>
      </c>
      <c r="B889" s="425" t="s">
        <v>6895</v>
      </c>
      <c r="C889">
        <v>61.83</v>
      </c>
      <c r="D889" s="422">
        <v>957500.52</v>
      </c>
      <c r="E889" s="422">
        <v>1553753.88</v>
      </c>
      <c r="F889" s="423">
        <v>1.6227185756515301</v>
      </c>
      <c r="G889">
        <v>4</v>
      </c>
      <c r="H889" s="422">
        <v>64.150000000000006</v>
      </c>
      <c r="I889" s="422">
        <v>49868.93</v>
      </c>
      <c r="J889" s="422">
        <v>49933.08</v>
      </c>
      <c r="K889" s="424">
        <v>0.91332000000000002</v>
      </c>
      <c r="L889" s="422">
        <v>210545.97</v>
      </c>
      <c r="M889" s="422">
        <v>70174.960000000006</v>
      </c>
      <c r="N889" s="422">
        <v>23221.98</v>
      </c>
      <c r="O889" s="422">
        <v>7740.66</v>
      </c>
      <c r="P889" s="422">
        <v>6955.09</v>
      </c>
      <c r="Q889" s="422">
        <v>19693.509999999998</v>
      </c>
      <c r="R889" s="422">
        <v>4701.25</v>
      </c>
      <c r="S889" s="422">
        <v>8827.6</v>
      </c>
      <c r="T889" s="422">
        <v>7683.12</v>
      </c>
      <c r="U889" s="422">
        <v>5885.06</v>
      </c>
      <c r="V889" s="422">
        <v>11263.88</v>
      </c>
      <c r="W889" s="422">
        <v>9752.43</v>
      </c>
      <c r="X889" s="422">
        <v>10592.68</v>
      </c>
      <c r="Y889" s="422">
        <v>397038.19</v>
      </c>
      <c r="Z889" s="422">
        <v>5564.7</v>
      </c>
      <c r="AA889" s="422">
        <v>7728.75</v>
      </c>
      <c r="AB889" s="422">
        <v>21084.03</v>
      </c>
      <c r="AC889" s="422">
        <v>2102.2199999999998</v>
      </c>
      <c r="AD889" s="422">
        <v>17652.46</v>
      </c>
      <c r="AE889" s="422">
        <v>61520.85</v>
      </c>
      <c r="AF889" s="422">
        <v>97876.89</v>
      </c>
      <c r="AG889" s="422">
        <v>66281.759999999995</v>
      </c>
      <c r="AH889" s="422">
        <v>182259.55314</v>
      </c>
      <c r="AI889" s="422">
        <v>462071.21314000001</v>
      </c>
      <c r="AJ889" s="422">
        <v>66396.759999999995</v>
      </c>
      <c r="AK889" s="422">
        <v>395674.45314</v>
      </c>
      <c r="AL889" s="422">
        <v>456315.93313999998</v>
      </c>
      <c r="AM889" s="422">
        <v>14103.67</v>
      </c>
      <c r="AN889" s="422">
        <v>14103.67</v>
      </c>
      <c r="AO889" s="422">
        <v>14103.67</v>
      </c>
      <c r="AP889" s="422">
        <v>14103.67</v>
      </c>
      <c r="AQ889" s="422">
        <v>0</v>
      </c>
      <c r="AR889" s="422">
        <v>0</v>
      </c>
      <c r="AS889" s="422">
        <v>0</v>
      </c>
      <c r="AT889" s="422">
        <v>0</v>
      </c>
      <c r="AU889" s="422">
        <v>0</v>
      </c>
      <c r="AV889" s="422">
        <v>30322.89</v>
      </c>
      <c r="AW889" s="422">
        <v>12652.89</v>
      </c>
      <c r="AX889" s="422">
        <v>4755.8500000000004</v>
      </c>
      <c r="AY889" s="422">
        <v>104146.31</v>
      </c>
      <c r="AZ889" s="422">
        <v>957500.52</v>
      </c>
      <c r="BA889" s="422">
        <v>7277.73</v>
      </c>
      <c r="BB889" s="422">
        <v>0</v>
      </c>
      <c r="BC889" s="422">
        <v>26842.98</v>
      </c>
    </row>
    <row r="890" spans="1:55">
      <c r="A890" s="425" t="s">
        <v>3097</v>
      </c>
      <c r="B890" s="425" t="s">
        <v>6896</v>
      </c>
      <c r="C890">
        <v>821.75</v>
      </c>
      <c r="D890" s="422">
        <v>11531981.689999999</v>
      </c>
      <c r="E890" s="422">
        <v>8547052.2799999993</v>
      </c>
      <c r="F890" s="423">
        <v>0.74116075708059903</v>
      </c>
      <c r="G890">
        <v>1</v>
      </c>
      <c r="H890" s="422">
        <v>124579.66</v>
      </c>
      <c r="I890" s="422">
        <v>2914833.71</v>
      </c>
      <c r="J890" s="422">
        <v>3039413.37</v>
      </c>
      <c r="K890" s="424">
        <v>0.91332000000000002</v>
      </c>
      <c r="L890" s="422">
        <v>2614902.29</v>
      </c>
      <c r="M890" s="422">
        <v>630806.68999999994</v>
      </c>
      <c r="N890" s="422">
        <v>286265.42</v>
      </c>
      <c r="O890" s="422">
        <v>116517.2</v>
      </c>
      <c r="P890" s="422">
        <v>87280.31</v>
      </c>
      <c r="Q890" s="422">
        <v>196165.64</v>
      </c>
      <c r="R890" s="422">
        <v>63467</v>
      </c>
      <c r="S890" s="422">
        <v>111227.79</v>
      </c>
      <c r="T890" s="422">
        <v>129076.44</v>
      </c>
      <c r="U890" s="422">
        <v>80036.929999999993</v>
      </c>
      <c r="V890" s="422">
        <v>189233.25</v>
      </c>
      <c r="W890" s="422">
        <v>163840.84</v>
      </c>
      <c r="X890" s="422">
        <v>133467.82999999999</v>
      </c>
      <c r="Y890" s="422">
        <v>4802287.63</v>
      </c>
      <c r="Z890" s="422">
        <v>73260</v>
      </c>
      <c r="AA890" s="422">
        <v>102718.75</v>
      </c>
      <c r="AB890" s="422">
        <v>280216.75</v>
      </c>
      <c r="AC890" s="422">
        <v>27939.5</v>
      </c>
      <c r="AD890" s="422">
        <v>469219.25</v>
      </c>
      <c r="AE890" s="422">
        <v>355865</v>
      </c>
      <c r="AF890" s="422">
        <v>1300830.25</v>
      </c>
      <c r="AG890" s="422">
        <v>880916</v>
      </c>
      <c r="AH890" s="422">
        <v>2184793.8735000002</v>
      </c>
      <c r="AI890" s="422">
        <v>5675759.3734999998</v>
      </c>
      <c r="AJ890" s="422">
        <v>882444.45</v>
      </c>
      <c r="AK890" s="422">
        <v>4793314.9234999996</v>
      </c>
      <c r="AL890" s="422">
        <v>5599269.0834999997</v>
      </c>
      <c r="AM890" s="422">
        <v>118470.82</v>
      </c>
      <c r="AN890" s="422">
        <v>118470.82</v>
      </c>
      <c r="AO890" s="422">
        <v>123407.11</v>
      </c>
      <c r="AP890" s="422">
        <v>123407.11</v>
      </c>
      <c r="AQ890" s="422">
        <v>0</v>
      </c>
      <c r="AR890" s="422">
        <v>0</v>
      </c>
      <c r="AS890" s="422">
        <v>0</v>
      </c>
      <c r="AT890" s="422">
        <v>0</v>
      </c>
      <c r="AU890" s="422">
        <v>0</v>
      </c>
      <c r="AV890" s="422">
        <v>410416.8</v>
      </c>
      <c r="AW890" s="422">
        <v>171255.5</v>
      </c>
      <c r="AX890" s="422">
        <v>64996.72</v>
      </c>
      <c r="AY890" s="422">
        <v>1130424.8799999999</v>
      </c>
      <c r="AZ890" s="422">
        <v>11531981.689999999</v>
      </c>
      <c r="BA890" s="422">
        <v>254393.05</v>
      </c>
      <c r="BB890" s="422">
        <v>0</v>
      </c>
      <c r="BC890" s="422">
        <v>274969.83</v>
      </c>
    </row>
    <row r="891" spans="1:55">
      <c r="A891" s="425"/>
      <c r="B891" s="425" t="s">
        <v>6897</v>
      </c>
      <c r="C891">
        <v>15</v>
      </c>
      <c r="D891" s="422">
        <v>236444.54</v>
      </c>
      <c r="E891" s="422">
        <v>539800.05000000005</v>
      </c>
      <c r="F891" s="423">
        <v>2.2829880106345399</v>
      </c>
      <c r="G891">
        <v>4</v>
      </c>
      <c r="H891" s="422">
        <v>15.84</v>
      </c>
      <c r="I891" s="422">
        <v>516155.6</v>
      </c>
      <c r="J891" s="422">
        <v>516171.44</v>
      </c>
      <c r="K891" s="424">
        <v>0.99021999999999999</v>
      </c>
      <c r="L891" s="422">
        <v>53253.16</v>
      </c>
      <c r="M891" s="422">
        <v>17362.87</v>
      </c>
      <c r="N891" s="422">
        <v>5874.68</v>
      </c>
      <c r="O891" s="422">
        <v>1678.48</v>
      </c>
      <c r="P891" s="422">
        <v>1791.96</v>
      </c>
      <c r="Q891" s="422">
        <v>4448.26</v>
      </c>
      <c r="R891" s="422">
        <v>637.13</v>
      </c>
      <c r="S891" s="422">
        <v>2233.1999999999998</v>
      </c>
      <c r="T891" s="422">
        <v>1666</v>
      </c>
      <c r="U891" s="422">
        <v>1276.1099999999999</v>
      </c>
      <c r="V891" s="422">
        <v>2442.4499999999998</v>
      </c>
      <c r="W891" s="422">
        <v>2114.71</v>
      </c>
      <c r="X891" s="422">
        <v>2679.73</v>
      </c>
      <c r="Y891" s="422">
        <v>97458.74</v>
      </c>
      <c r="Z891" s="422">
        <v>1350</v>
      </c>
      <c r="AA891" s="422">
        <v>1875</v>
      </c>
      <c r="AB891" s="422">
        <v>5115</v>
      </c>
      <c r="AC891" s="422">
        <v>510</v>
      </c>
      <c r="AD891" s="422">
        <v>4282.5</v>
      </c>
      <c r="AE891" s="422">
        <v>14219</v>
      </c>
      <c r="AF891" s="422">
        <v>23745</v>
      </c>
      <c r="AG891" s="422">
        <v>16080</v>
      </c>
      <c r="AH891" s="422">
        <v>42686.67</v>
      </c>
      <c r="AI891" s="422">
        <v>109863.17</v>
      </c>
      <c r="AJ891" s="422">
        <v>16107.9</v>
      </c>
      <c r="AK891" s="422">
        <v>93755.27</v>
      </c>
      <c r="AL891" s="422">
        <v>109705.63</v>
      </c>
      <c r="AM891" s="422">
        <v>2293.67</v>
      </c>
      <c r="AN891" s="422">
        <v>2293.67</v>
      </c>
      <c r="AO891" s="422">
        <v>2293.67</v>
      </c>
      <c r="AP891" s="422">
        <v>2293.67</v>
      </c>
      <c r="AQ891" s="422">
        <v>1529.11</v>
      </c>
      <c r="AR891" s="422">
        <v>1529.11</v>
      </c>
      <c r="AS891" s="422">
        <v>1529.11</v>
      </c>
      <c r="AT891" s="422">
        <v>1529.11</v>
      </c>
      <c r="AU891" s="422">
        <v>2293.67</v>
      </c>
      <c r="AV891" s="422">
        <v>7645.58</v>
      </c>
      <c r="AW891" s="422">
        <v>3190.29</v>
      </c>
      <c r="AX891" s="422">
        <v>859.38</v>
      </c>
      <c r="AY891" s="422">
        <v>29280.04</v>
      </c>
      <c r="AZ891" s="422">
        <v>236444.54</v>
      </c>
      <c r="BA891" s="422">
        <v>14535.5</v>
      </c>
      <c r="BB891" s="422">
        <v>1166</v>
      </c>
      <c r="BC891" s="422">
        <v>9780.5400000000009</v>
      </c>
    </row>
    <row r="892" spans="1:55">
      <c r="A892" s="425"/>
      <c r="B892" s="425" t="s">
        <v>6898</v>
      </c>
      <c r="C892">
        <v>42.63</v>
      </c>
      <c r="D892" s="422">
        <v>659402.34</v>
      </c>
      <c r="E892" s="422">
        <v>617123.51</v>
      </c>
      <c r="F892" s="423">
        <v>0.93588310590465895</v>
      </c>
      <c r="G892">
        <v>3</v>
      </c>
      <c r="H892" s="422">
        <v>863.3</v>
      </c>
      <c r="I892" s="422">
        <v>551183.28</v>
      </c>
      <c r="J892" s="422">
        <v>552046.57999999996</v>
      </c>
      <c r="K892" s="424">
        <v>0.99021999999999999</v>
      </c>
      <c r="L892" s="422">
        <v>148998.39000000001</v>
      </c>
      <c r="M892" s="422">
        <v>45797.2</v>
      </c>
      <c r="N892" s="422">
        <v>16326.54</v>
      </c>
      <c r="O892" s="422">
        <v>5645.55</v>
      </c>
      <c r="P892" s="422">
        <v>4992.43</v>
      </c>
      <c r="Q892" s="422">
        <v>13861.15</v>
      </c>
      <c r="R892" s="422">
        <v>3185.68</v>
      </c>
      <c r="S892" s="422">
        <v>6380.58</v>
      </c>
      <c r="T892" s="422">
        <v>5831.01</v>
      </c>
      <c r="U892" s="422">
        <v>4466.3999999999996</v>
      </c>
      <c r="V892" s="422">
        <v>8548.59</v>
      </c>
      <c r="W892" s="422">
        <v>7401.49</v>
      </c>
      <c r="X892" s="422">
        <v>7656.38</v>
      </c>
      <c r="Y892" s="422">
        <v>279091.39</v>
      </c>
      <c r="Z892" s="422">
        <v>3836.7</v>
      </c>
      <c r="AA892" s="422">
        <v>5328.75</v>
      </c>
      <c r="AB892" s="422">
        <v>14536.83</v>
      </c>
      <c r="AC892" s="422">
        <v>1449.42</v>
      </c>
      <c r="AD892" s="422">
        <v>12170.86</v>
      </c>
      <c r="AE892" s="422">
        <v>35836.93</v>
      </c>
      <c r="AF892" s="422">
        <v>67483.289999999994</v>
      </c>
      <c r="AG892" s="422">
        <v>45699.360000000001</v>
      </c>
      <c r="AH892" s="422">
        <v>119478.79253999999</v>
      </c>
      <c r="AI892" s="422">
        <v>305820.93254000001</v>
      </c>
      <c r="AJ892" s="422">
        <v>45778.65</v>
      </c>
      <c r="AK892" s="422">
        <v>260042.28253999999</v>
      </c>
      <c r="AL892" s="422">
        <v>305373.21253999998</v>
      </c>
      <c r="AM892" s="422">
        <v>7645.58</v>
      </c>
      <c r="AN892" s="422">
        <v>7645.58</v>
      </c>
      <c r="AO892" s="422">
        <v>7645.58</v>
      </c>
      <c r="AP892" s="422">
        <v>7645.58</v>
      </c>
      <c r="AQ892" s="422">
        <v>1529.11</v>
      </c>
      <c r="AR892" s="422">
        <v>1529.11</v>
      </c>
      <c r="AS892" s="422">
        <v>1529.11</v>
      </c>
      <c r="AT892" s="422">
        <v>1529.11</v>
      </c>
      <c r="AU892" s="422">
        <v>2293.67</v>
      </c>
      <c r="AV892" s="422">
        <v>22936.76</v>
      </c>
      <c r="AW892" s="422">
        <v>9570.8700000000008</v>
      </c>
      <c r="AX892" s="422">
        <v>3437.52</v>
      </c>
      <c r="AY892" s="422">
        <v>74937.58</v>
      </c>
      <c r="AZ892" s="422">
        <v>659402.34</v>
      </c>
      <c r="BA892" s="422">
        <v>1069</v>
      </c>
      <c r="BB892" s="422">
        <v>99.38</v>
      </c>
      <c r="BC892" s="422">
        <v>771.24</v>
      </c>
    </row>
    <row r="893" spans="1:55">
      <c r="A893" s="425"/>
      <c r="B893" s="425" t="s">
        <v>6899</v>
      </c>
      <c r="C893">
        <v>36</v>
      </c>
      <c r="D893" s="422">
        <v>597166.74</v>
      </c>
      <c r="E893" s="422">
        <v>201415.03</v>
      </c>
      <c r="F893" s="423">
        <v>0.33728440736669302</v>
      </c>
      <c r="G893">
        <v>1</v>
      </c>
      <c r="H893" s="422">
        <v>91883.62</v>
      </c>
      <c r="I893" s="422">
        <v>141698.35999999999</v>
      </c>
      <c r="J893" s="422">
        <v>233581.98</v>
      </c>
      <c r="K893" s="424">
        <v>0.99021999999999999</v>
      </c>
      <c r="L893" s="422">
        <v>129243.13</v>
      </c>
      <c r="M893" s="422">
        <v>43076.72</v>
      </c>
      <c r="N893" s="422">
        <v>15106.34</v>
      </c>
      <c r="O893" s="422">
        <v>5035.4399999999996</v>
      </c>
      <c r="P893" s="422">
        <v>4522.5200000000004</v>
      </c>
      <c r="Q893" s="422">
        <v>12455.14</v>
      </c>
      <c r="R893" s="422">
        <v>2548.54</v>
      </c>
      <c r="S893" s="422">
        <v>5742.52</v>
      </c>
      <c r="T893" s="422">
        <v>4998.01</v>
      </c>
      <c r="U893" s="422">
        <v>3828.34</v>
      </c>
      <c r="V893" s="422">
        <v>7327.37</v>
      </c>
      <c r="W893" s="422">
        <v>6344.14</v>
      </c>
      <c r="X893" s="422">
        <v>6890.74</v>
      </c>
      <c r="Y893" s="422">
        <v>247118.95</v>
      </c>
      <c r="Z893" s="422">
        <v>3240</v>
      </c>
      <c r="AA893" s="422">
        <v>4500</v>
      </c>
      <c r="AB893" s="422">
        <v>12276</v>
      </c>
      <c r="AC893" s="422">
        <v>1224</v>
      </c>
      <c r="AD893" s="422">
        <v>10278</v>
      </c>
      <c r="AE893" s="422">
        <v>35820</v>
      </c>
      <c r="AF893" s="422">
        <v>56988</v>
      </c>
      <c r="AG893" s="422">
        <v>38592</v>
      </c>
      <c r="AH893" s="422">
        <v>108908.21400000001</v>
      </c>
      <c r="AI893" s="422">
        <v>271826.21399999998</v>
      </c>
      <c r="AJ893" s="422">
        <v>38658.959999999999</v>
      </c>
      <c r="AK893" s="422">
        <v>233167.25399999999</v>
      </c>
      <c r="AL893" s="422">
        <v>271448.12400000001</v>
      </c>
      <c r="AM893" s="422">
        <v>6116.47</v>
      </c>
      <c r="AN893" s="422">
        <v>6116.47</v>
      </c>
      <c r="AO893" s="422">
        <v>6116.47</v>
      </c>
      <c r="AP893" s="422">
        <v>6116.47</v>
      </c>
      <c r="AQ893" s="422">
        <v>4587.3500000000004</v>
      </c>
      <c r="AR893" s="422">
        <v>4587.3500000000004</v>
      </c>
      <c r="AS893" s="422">
        <v>4587.3500000000004</v>
      </c>
      <c r="AT893" s="422">
        <v>4587.3500000000004</v>
      </c>
      <c r="AU893" s="422">
        <v>6116.47</v>
      </c>
      <c r="AV893" s="422">
        <v>19113.96</v>
      </c>
      <c r="AW893" s="422">
        <v>7975.72</v>
      </c>
      <c r="AX893" s="422">
        <v>2578.14</v>
      </c>
      <c r="AY893" s="422">
        <v>78599.570000000007</v>
      </c>
      <c r="AZ893" s="422">
        <v>597166.74</v>
      </c>
      <c r="BA893" s="422">
        <v>10659.2</v>
      </c>
      <c r="BB893" s="422">
        <v>5650.83</v>
      </c>
      <c r="BC893" s="422">
        <v>8356.5499999999993</v>
      </c>
    </row>
    <row r="894" spans="1:55">
      <c r="A894" s="425" t="s">
        <v>1780</v>
      </c>
      <c r="B894" s="425" t="s">
        <v>6900</v>
      </c>
      <c r="C894">
        <v>1128.6400000000001</v>
      </c>
      <c r="D894" s="422">
        <v>14996769.689999999</v>
      </c>
      <c r="E894" s="422">
        <v>22145861.52</v>
      </c>
      <c r="F894" s="423">
        <v>1.4767087831432899</v>
      </c>
      <c r="G894">
        <v>4</v>
      </c>
      <c r="H894" s="422">
        <v>1004.84</v>
      </c>
      <c r="I894" s="422">
        <v>562647.22</v>
      </c>
      <c r="J894" s="422">
        <v>563652.06000000006</v>
      </c>
      <c r="K894" s="424">
        <v>0.99021999999999999</v>
      </c>
      <c r="L894" s="422">
        <v>3671191.91</v>
      </c>
      <c r="M894" s="422">
        <v>734238.37</v>
      </c>
      <c r="N894" s="422">
        <v>408715.4</v>
      </c>
      <c r="O894" s="422">
        <v>180443.5</v>
      </c>
      <c r="P894" s="422">
        <v>121471.4</v>
      </c>
      <c r="Q894" s="422">
        <v>245636.32</v>
      </c>
      <c r="R894" s="422">
        <v>94933.45</v>
      </c>
      <c r="S894" s="422">
        <v>159514.53</v>
      </c>
      <c r="T894" s="422">
        <v>207417.68</v>
      </c>
      <c r="U894" s="422">
        <v>119635.9</v>
      </c>
      <c r="V894" s="422">
        <v>304085.87</v>
      </c>
      <c r="W894" s="422">
        <v>263281.87</v>
      </c>
      <c r="X894" s="422">
        <v>191409.52</v>
      </c>
      <c r="Y894" s="422">
        <v>6701975.7199999997</v>
      </c>
      <c r="Z894" s="422">
        <v>100370.7</v>
      </c>
      <c r="AA894" s="422">
        <v>141080</v>
      </c>
      <c r="AB894" s="422">
        <v>384866.24</v>
      </c>
      <c r="AC894" s="422">
        <v>38373.760000000002</v>
      </c>
      <c r="AD894" s="422">
        <v>322226.71999999997</v>
      </c>
      <c r="AE894" s="422">
        <v>219907.39</v>
      </c>
      <c r="AF894" s="422">
        <v>1786637.12</v>
      </c>
      <c r="AG894" s="422">
        <v>1209902.0800000001</v>
      </c>
      <c r="AH894" s="422">
        <v>2763234.7111200001</v>
      </c>
      <c r="AI894" s="422">
        <v>6966598.7211199999</v>
      </c>
      <c r="AJ894" s="422">
        <v>1212001.3500000001</v>
      </c>
      <c r="AK894" s="422">
        <v>5754597.3711200003</v>
      </c>
      <c r="AL894" s="422">
        <v>6954745.34112</v>
      </c>
      <c r="AM894" s="422">
        <v>72633.08</v>
      </c>
      <c r="AN894" s="422">
        <v>72633.08</v>
      </c>
      <c r="AO894" s="422">
        <v>75691.31</v>
      </c>
      <c r="AP894" s="422">
        <v>75691.31</v>
      </c>
      <c r="AQ894" s="422">
        <v>15291.17</v>
      </c>
      <c r="AR894" s="422">
        <v>15291.17</v>
      </c>
      <c r="AS894" s="422">
        <v>15291.17</v>
      </c>
      <c r="AT894" s="422">
        <v>15291.17</v>
      </c>
      <c r="AU894" s="422">
        <v>19113.96</v>
      </c>
      <c r="AV894" s="422">
        <v>611647.01</v>
      </c>
      <c r="AW894" s="422">
        <v>255223.26</v>
      </c>
      <c r="AX894" s="422">
        <v>96250.8</v>
      </c>
      <c r="AY894" s="422">
        <v>1340048.49</v>
      </c>
      <c r="AZ894" s="422">
        <v>14996769.689999999</v>
      </c>
      <c r="BA894" s="422">
        <v>78643.22</v>
      </c>
      <c r="BB894" s="422">
        <v>54.29</v>
      </c>
      <c r="BC894" s="422">
        <v>200597.79</v>
      </c>
    </row>
    <row r="895" spans="1:55">
      <c r="A895" s="425" t="s">
        <v>3331</v>
      </c>
      <c r="B895" s="425" t="s">
        <v>6901</v>
      </c>
      <c r="C895">
        <v>141</v>
      </c>
      <c r="D895" s="422">
        <v>2111056.2200000002</v>
      </c>
      <c r="E895" s="422">
        <v>4364663.54</v>
      </c>
      <c r="F895" s="423">
        <v>2.06752596100922</v>
      </c>
      <c r="G895">
        <v>4</v>
      </c>
      <c r="H895" s="422">
        <v>141.44</v>
      </c>
      <c r="I895" s="422">
        <v>131058.55</v>
      </c>
      <c r="J895" s="422">
        <v>131199.99</v>
      </c>
      <c r="K895" s="424">
        <v>0.99021999999999999</v>
      </c>
      <c r="L895" s="422">
        <v>502198.18</v>
      </c>
      <c r="M895" s="422">
        <v>100439.62</v>
      </c>
      <c r="N895" s="422">
        <v>50727.08</v>
      </c>
      <c r="O895" s="422">
        <v>22464.85</v>
      </c>
      <c r="P895" s="422">
        <v>18090.099999999999</v>
      </c>
      <c r="Q895" s="422">
        <v>28313.22</v>
      </c>
      <c r="R895" s="422">
        <v>11468.47</v>
      </c>
      <c r="S895" s="422">
        <v>19779.8</v>
      </c>
      <c r="T895" s="422">
        <v>25823.08</v>
      </c>
      <c r="U895" s="422">
        <v>14994.36</v>
      </c>
      <c r="V895" s="422">
        <v>37858.080000000002</v>
      </c>
      <c r="W895" s="422">
        <v>32778.06</v>
      </c>
      <c r="X895" s="422">
        <v>23734.78</v>
      </c>
      <c r="Y895" s="422">
        <v>888669.68</v>
      </c>
      <c r="Z895" s="422">
        <v>12420</v>
      </c>
      <c r="AA895" s="422">
        <v>17625</v>
      </c>
      <c r="AB895" s="422">
        <v>48081</v>
      </c>
      <c r="AC895" s="422">
        <v>4794</v>
      </c>
      <c r="AD895" s="422">
        <v>40255.5</v>
      </c>
      <c r="AE895" s="422">
        <v>25194</v>
      </c>
      <c r="AF895" s="422">
        <v>223203</v>
      </c>
      <c r="AG895" s="422">
        <v>151152</v>
      </c>
      <c r="AH895" s="422">
        <v>400316.81699999998</v>
      </c>
      <c r="AI895" s="422">
        <v>923041.31700000004</v>
      </c>
      <c r="AJ895" s="422">
        <v>151414.26</v>
      </c>
      <c r="AK895" s="422">
        <v>771627.05700000003</v>
      </c>
      <c r="AL895" s="422">
        <v>921560.47699999996</v>
      </c>
      <c r="AM895" s="422">
        <v>32876.019999999997</v>
      </c>
      <c r="AN895" s="422">
        <v>32876.019999999997</v>
      </c>
      <c r="AO895" s="422">
        <v>34405.14</v>
      </c>
      <c r="AP895" s="422">
        <v>34405.14</v>
      </c>
      <c r="AQ895" s="422">
        <v>8410.14</v>
      </c>
      <c r="AR895" s="422">
        <v>8410.14</v>
      </c>
      <c r="AS895" s="422">
        <v>9174.7000000000007</v>
      </c>
      <c r="AT895" s="422">
        <v>9174.7000000000007</v>
      </c>
      <c r="AU895" s="422">
        <v>10703.82</v>
      </c>
      <c r="AV895" s="422">
        <v>76455.87</v>
      </c>
      <c r="AW895" s="422">
        <v>31902.9</v>
      </c>
      <c r="AX895" s="422">
        <v>12031.35</v>
      </c>
      <c r="AY895" s="422">
        <v>300825.94</v>
      </c>
      <c r="AZ895" s="422">
        <v>2111056.2200000002</v>
      </c>
      <c r="BA895" s="422">
        <v>67634.3</v>
      </c>
      <c r="BB895" s="422">
        <v>16.39</v>
      </c>
      <c r="BC895" s="422">
        <v>32839.81</v>
      </c>
    </row>
    <row r="896" spans="1:55">
      <c r="A896" s="425" t="s">
        <v>3061</v>
      </c>
      <c r="B896" s="425" t="s">
        <v>6902</v>
      </c>
      <c r="C896">
        <v>250.25</v>
      </c>
      <c r="D896" s="422">
        <v>4076225.34</v>
      </c>
      <c r="E896" s="422">
        <v>5284169.7</v>
      </c>
      <c r="F896" s="423">
        <v>1.2963389555887499</v>
      </c>
      <c r="G896">
        <v>4</v>
      </c>
      <c r="H896" s="422">
        <v>273.12</v>
      </c>
      <c r="I896" s="422">
        <v>672986.1</v>
      </c>
      <c r="J896" s="422">
        <v>673259.22</v>
      </c>
      <c r="K896" s="424">
        <v>0.99021999999999999</v>
      </c>
      <c r="L896" s="422">
        <v>939175.82</v>
      </c>
      <c r="M896" s="422">
        <v>187835.15</v>
      </c>
      <c r="N896" s="422">
        <v>89859.41</v>
      </c>
      <c r="O896" s="422">
        <v>39132.32</v>
      </c>
      <c r="P896" s="422">
        <v>36029.69</v>
      </c>
      <c r="Q896" s="422">
        <v>51269.88</v>
      </c>
      <c r="R896" s="422">
        <v>20388.39</v>
      </c>
      <c r="S896" s="422">
        <v>35093.19</v>
      </c>
      <c r="T896" s="422">
        <v>44982.14</v>
      </c>
      <c r="U896" s="422">
        <v>26160.38</v>
      </c>
      <c r="V896" s="422">
        <v>65946.33</v>
      </c>
      <c r="W896" s="422">
        <v>57097.27</v>
      </c>
      <c r="X896" s="422">
        <v>42110.09</v>
      </c>
      <c r="Y896" s="422">
        <v>1635080.06</v>
      </c>
      <c r="Z896" s="422">
        <v>22275</v>
      </c>
      <c r="AA896" s="422">
        <v>31281.25</v>
      </c>
      <c r="AB896" s="422">
        <v>85335.25</v>
      </c>
      <c r="AC896" s="422">
        <v>8508.5</v>
      </c>
      <c r="AD896" s="422">
        <v>71446.37</v>
      </c>
      <c r="AE896" s="422">
        <v>46111.5</v>
      </c>
      <c r="AF896" s="422">
        <v>396145.75</v>
      </c>
      <c r="AG896" s="422">
        <v>268268</v>
      </c>
      <c r="AH896" s="422">
        <v>785809.58849999995</v>
      </c>
      <c r="AI896" s="422">
        <v>1715181.2084999999</v>
      </c>
      <c r="AJ896" s="422">
        <v>268733.46000000002</v>
      </c>
      <c r="AK896" s="422">
        <v>1446447.7485</v>
      </c>
      <c r="AL896" s="422">
        <v>1712552.9885</v>
      </c>
      <c r="AM896" s="422">
        <v>86395.14</v>
      </c>
      <c r="AN896" s="422">
        <v>86395.14</v>
      </c>
      <c r="AO896" s="422">
        <v>90217.93</v>
      </c>
      <c r="AP896" s="422">
        <v>90217.93</v>
      </c>
      <c r="AQ896" s="422">
        <v>30582.35</v>
      </c>
      <c r="AR896" s="422">
        <v>30582.35</v>
      </c>
      <c r="AS896" s="422">
        <v>31346.9</v>
      </c>
      <c r="AT896" s="422">
        <v>31346.9</v>
      </c>
      <c r="AU896" s="422">
        <v>38227.93</v>
      </c>
      <c r="AV896" s="422">
        <v>135326.9</v>
      </c>
      <c r="AW896" s="422">
        <v>56468.14</v>
      </c>
      <c r="AX896" s="422">
        <v>21484.55</v>
      </c>
      <c r="AY896" s="422">
        <v>728592.16</v>
      </c>
      <c r="AZ896" s="422">
        <v>4076225.34</v>
      </c>
      <c r="BA896" s="422">
        <v>402968.97</v>
      </c>
      <c r="BB896" s="422">
        <v>7912.94</v>
      </c>
      <c r="BC896" s="422">
        <v>84132.55</v>
      </c>
    </row>
    <row r="897" spans="1:55">
      <c r="A897" s="425" t="s">
        <v>2360</v>
      </c>
      <c r="B897" s="425" t="s">
        <v>6903</v>
      </c>
      <c r="C897">
        <v>9212.5499999999993</v>
      </c>
      <c r="D897" s="422">
        <v>162897524.44999999</v>
      </c>
      <c r="E897" s="422">
        <v>128847027.36</v>
      </c>
      <c r="F897" s="423">
        <v>0.79096983084938499</v>
      </c>
      <c r="G897">
        <v>2</v>
      </c>
      <c r="H897" s="422">
        <v>1120372.0900000001</v>
      </c>
      <c r="I897" s="422">
        <v>109747266.89</v>
      </c>
      <c r="J897" s="422">
        <v>110867638.98</v>
      </c>
      <c r="K897" s="424">
        <v>0.99021999999999999</v>
      </c>
      <c r="L897" s="422">
        <v>35277791.829999998</v>
      </c>
      <c r="M897" s="422">
        <v>7055558.3600000003</v>
      </c>
      <c r="N897" s="422">
        <v>3337117.79</v>
      </c>
      <c r="O897" s="422">
        <v>1482680.34</v>
      </c>
      <c r="P897" s="422">
        <v>1438926.32</v>
      </c>
      <c r="Q897" s="422">
        <v>1987282.08</v>
      </c>
      <c r="R897" s="422">
        <v>781767.41</v>
      </c>
      <c r="S897" s="422">
        <v>1305786.02</v>
      </c>
      <c r="T897" s="422">
        <v>1704323.66</v>
      </c>
      <c r="U897" s="422">
        <v>979419.27</v>
      </c>
      <c r="V897" s="422">
        <v>2498633.35</v>
      </c>
      <c r="W897" s="422">
        <v>2163352.25</v>
      </c>
      <c r="X897" s="422">
        <v>1566878.37</v>
      </c>
      <c r="Y897" s="422">
        <v>61579517.049999997</v>
      </c>
      <c r="Z897" s="422">
        <v>819612</v>
      </c>
      <c r="AA897" s="422">
        <v>1151568.75</v>
      </c>
      <c r="AB897" s="422">
        <v>3141479.55</v>
      </c>
      <c r="AC897" s="422">
        <v>313226.7</v>
      </c>
      <c r="AD897" s="422">
        <v>5260366.05</v>
      </c>
      <c r="AE897" s="422">
        <v>1766236.56</v>
      </c>
      <c r="AF897" s="422">
        <v>14583466.65</v>
      </c>
      <c r="AG897" s="422">
        <v>9875853.5999999996</v>
      </c>
      <c r="AH897" s="422">
        <v>31259733.3519</v>
      </c>
      <c r="AI897" s="422">
        <v>68171543.211899996</v>
      </c>
      <c r="AJ897" s="422">
        <v>9892988.9399999995</v>
      </c>
      <c r="AK897" s="422">
        <v>58278554.271899998</v>
      </c>
      <c r="AL897" s="422">
        <v>68074789.771899998</v>
      </c>
      <c r="AM897" s="422">
        <v>3921421.9</v>
      </c>
      <c r="AN897" s="422">
        <v>3921421.9</v>
      </c>
      <c r="AO897" s="422">
        <v>4084272.91</v>
      </c>
      <c r="AP897" s="422">
        <v>4084272.91</v>
      </c>
      <c r="AQ897" s="422">
        <v>1755426.92</v>
      </c>
      <c r="AR897" s="422">
        <v>1755426.92</v>
      </c>
      <c r="AS897" s="422">
        <v>1828060</v>
      </c>
      <c r="AT897" s="422">
        <v>1828060</v>
      </c>
      <c r="AU897" s="422">
        <v>2194283.65</v>
      </c>
      <c r="AV897" s="422">
        <v>4994862.4000000004</v>
      </c>
      <c r="AW897" s="422">
        <v>2084216.97</v>
      </c>
      <c r="AX897" s="422">
        <v>791491.03</v>
      </c>
      <c r="AY897" s="422">
        <v>33243217.510000002</v>
      </c>
      <c r="AZ897" s="422">
        <v>162897524.44999999</v>
      </c>
      <c r="BA897" s="422">
        <v>32292166.989999998</v>
      </c>
      <c r="BB897" s="422">
        <v>2346952.71</v>
      </c>
      <c r="BC897" s="422">
        <v>6751098.9299999997</v>
      </c>
    </row>
    <row r="898" spans="1:55">
      <c r="A898" s="425" t="s">
        <v>1778</v>
      </c>
      <c r="B898" s="425" t="s">
        <v>6904</v>
      </c>
      <c r="C898">
        <v>476</v>
      </c>
      <c r="D898" s="422">
        <v>7995204.0899999999</v>
      </c>
      <c r="E898" s="422">
        <v>5721608.21</v>
      </c>
      <c r="F898" s="423">
        <v>0.71563003840718697</v>
      </c>
      <c r="G898">
        <v>1</v>
      </c>
      <c r="H898" s="422">
        <v>178418.01</v>
      </c>
      <c r="I898" s="422">
        <v>4278582.3099999996</v>
      </c>
      <c r="J898" s="422">
        <v>4457000.32</v>
      </c>
      <c r="K898" s="424">
        <v>0.99021999999999999</v>
      </c>
      <c r="L898" s="422">
        <v>1769650.73</v>
      </c>
      <c r="M898" s="422">
        <v>353930.14</v>
      </c>
      <c r="N898" s="422">
        <v>171747.43</v>
      </c>
      <c r="O898" s="422">
        <v>76090.63</v>
      </c>
      <c r="P898" s="422">
        <v>69473.22</v>
      </c>
      <c r="Q898" s="422">
        <v>101009.33</v>
      </c>
      <c r="R898" s="422">
        <v>40139.64</v>
      </c>
      <c r="S898" s="422">
        <v>67315.13</v>
      </c>
      <c r="T898" s="422">
        <v>87465.29</v>
      </c>
      <c r="U898" s="422">
        <v>50406.59</v>
      </c>
      <c r="V898" s="422">
        <v>128228.98</v>
      </c>
      <c r="W898" s="422">
        <v>111022.47</v>
      </c>
      <c r="X898" s="422">
        <v>80774.81</v>
      </c>
      <c r="Y898" s="422">
        <v>3107254.39</v>
      </c>
      <c r="Z898" s="422">
        <v>42300</v>
      </c>
      <c r="AA898" s="422">
        <v>59500</v>
      </c>
      <c r="AB898" s="422">
        <v>162316</v>
      </c>
      <c r="AC898" s="422">
        <v>16184</v>
      </c>
      <c r="AD898" s="422">
        <v>271796</v>
      </c>
      <c r="AE898" s="422">
        <v>90254</v>
      </c>
      <c r="AF898" s="422">
        <v>753508</v>
      </c>
      <c r="AG898" s="422">
        <v>510272</v>
      </c>
      <c r="AH898" s="422">
        <v>1518522.0120000001</v>
      </c>
      <c r="AI898" s="422">
        <v>3424652.0120000001</v>
      </c>
      <c r="AJ898" s="422">
        <v>511157.36</v>
      </c>
      <c r="AK898" s="422">
        <v>2913494.6519999998</v>
      </c>
      <c r="AL898" s="422">
        <v>3419652.892</v>
      </c>
      <c r="AM898" s="422">
        <v>162851.01</v>
      </c>
      <c r="AN898" s="422">
        <v>162851.01</v>
      </c>
      <c r="AO898" s="422">
        <v>168967.48</v>
      </c>
      <c r="AP898" s="422">
        <v>168967.48</v>
      </c>
      <c r="AQ898" s="422">
        <v>74926.75</v>
      </c>
      <c r="AR898" s="422">
        <v>74926.75</v>
      </c>
      <c r="AS898" s="422">
        <v>77984.990000000005</v>
      </c>
      <c r="AT898" s="422">
        <v>77984.990000000005</v>
      </c>
      <c r="AU898" s="422">
        <v>93276.160000000003</v>
      </c>
      <c r="AV898" s="422">
        <v>257656.3</v>
      </c>
      <c r="AW898" s="422">
        <v>107512.79</v>
      </c>
      <c r="AX898" s="422">
        <v>40390.959999999999</v>
      </c>
      <c r="AY898" s="422">
        <v>1468296.67</v>
      </c>
      <c r="AZ898" s="422">
        <v>7995204.0899999999</v>
      </c>
      <c r="BA898" s="422">
        <v>1067934.75</v>
      </c>
      <c r="BB898" s="422">
        <v>112491.29</v>
      </c>
      <c r="BC898" s="422">
        <v>306035.28000000003</v>
      </c>
    </row>
    <row r="899" spans="1:55">
      <c r="A899" s="425" t="s">
        <v>2061</v>
      </c>
      <c r="B899" s="425" t="s">
        <v>6905</v>
      </c>
      <c r="C899">
        <v>257.12</v>
      </c>
      <c r="D899" s="422">
        <v>4606355.8600000003</v>
      </c>
      <c r="E899" s="422">
        <v>4477714.83</v>
      </c>
      <c r="F899" s="423">
        <v>0.97207314547339396</v>
      </c>
      <c r="G899">
        <v>3</v>
      </c>
      <c r="H899" s="422">
        <v>6030.74</v>
      </c>
      <c r="I899" s="422">
        <v>1835006.07</v>
      </c>
      <c r="J899" s="422">
        <v>1841036.81</v>
      </c>
      <c r="K899" s="424">
        <v>0.99021999999999999</v>
      </c>
      <c r="L899" s="422">
        <v>991352.25</v>
      </c>
      <c r="M899" s="422">
        <v>198270.44</v>
      </c>
      <c r="N899" s="422">
        <v>92758.1</v>
      </c>
      <c r="O899" s="422">
        <v>40581.67</v>
      </c>
      <c r="P899" s="422">
        <v>40930.78</v>
      </c>
      <c r="Q899" s="422">
        <v>55095.99</v>
      </c>
      <c r="R899" s="422">
        <v>21662.66</v>
      </c>
      <c r="S899" s="422">
        <v>36050.28</v>
      </c>
      <c r="T899" s="422">
        <v>46648.15</v>
      </c>
      <c r="U899" s="422">
        <v>27117.47</v>
      </c>
      <c r="V899" s="422">
        <v>68388.789999999994</v>
      </c>
      <c r="W899" s="422">
        <v>59211.98</v>
      </c>
      <c r="X899" s="422">
        <v>43258.55</v>
      </c>
      <c r="Y899" s="422">
        <v>1721327.11</v>
      </c>
      <c r="Z899" s="422">
        <v>22780.799999999999</v>
      </c>
      <c r="AA899" s="422">
        <v>32140</v>
      </c>
      <c r="AB899" s="422">
        <v>87677.92</v>
      </c>
      <c r="AC899" s="422">
        <v>8742.08</v>
      </c>
      <c r="AD899" s="422">
        <v>146815.51999999999</v>
      </c>
      <c r="AE899" s="422">
        <v>49780.480000000003</v>
      </c>
      <c r="AF899" s="422">
        <v>407020.96</v>
      </c>
      <c r="AG899" s="422">
        <v>275632.64000000001</v>
      </c>
      <c r="AH899" s="422">
        <v>886115.28995999997</v>
      </c>
      <c r="AI899" s="422">
        <v>1916705.6899600001</v>
      </c>
      <c r="AJ899" s="422">
        <v>276110.88</v>
      </c>
      <c r="AK899" s="422">
        <v>1640594.80996</v>
      </c>
      <c r="AL899" s="422">
        <v>1914005.31996</v>
      </c>
      <c r="AM899" s="422">
        <v>113919.25</v>
      </c>
      <c r="AN899" s="422">
        <v>113919.25</v>
      </c>
      <c r="AO899" s="422">
        <v>119271.16</v>
      </c>
      <c r="AP899" s="422">
        <v>119271.16</v>
      </c>
      <c r="AQ899" s="422">
        <v>53519.11</v>
      </c>
      <c r="AR899" s="422">
        <v>53519.11</v>
      </c>
      <c r="AS899" s="422">
        <v>55812.78</v>
      </c>
      <c r="AT899" s="422">
        <v>55812.78</v>
      </c>
      <c r="AU899" s="422">
        <v>67281.17</v>
      </c>
      <c r="AV899" s="422">
        <v>139149.69</v>
      </c>
      <c r="AW899" s="422">
        <v>58063.29</v>
      </c>
      <c r="AX899" s="422">
        <v>21484.55</v>
      </c>
      <c r="AY899" s="422">
        <v>971023.3</v>
      </c>
      <c r="AZ899" s="422">
        <v>4606355.8600000003</v>
      </c>
      <c r="BA899" s="422">
        <v>1064806.58</v>
      </c>
      <c r="BB899" s="422">
        <v>40598.71</v>
      </c>
      <c r="BC899" s="422">
        <v>127717.02</v>
      </c>
    </row>
    <row r="900" spans="1:55">
      <c r="A900" s="425" t="s">
        <v>3267</v>
      </c>
      <c r="B900" s="425" t="s">
        <v>6906</v>
      </c>
      <c r="C900">
        <v>265.25</v>
      </c>
      <c r="D900" s="422">
        <v>3989403.63</v>
      </c>
      <c r="E900" s="422">
        <v>3169986.43</v>
      </c>
      <c r="F900" s="423">
        <v>0.79460158058762298</v>
      </c>
      <c r="G900">
        <v>2</v>
      </c>
      <c r="H900" s="422">
        <v>17060.13</v>
      </c>
      <c r="I900" s="422">
        <v>1380130.38</v>
      </c>
      <c r="J900" s="422">
        <v>1397190.51</v>
      </c>
      <c r="K900" s="424">
        <v>0.99021999999999999</v>
      </c>
      <c r="L900" s="422">
        <v>921783.67</v>
      </c>
      <c r="M900" s="422">
        <v>184356.73</v>
      </c>
      <c r="N900" s="422">
        <v>94932.12</v>
      </c>
      <c r="O900" s="422">
        <v>42031.01</v>
      </c>
      <c r="P900" s="422">
        <v>33240.19</v>
      </c>
      <c r="Q900" s="422">
        <v>55861.22</v>
      </c>
      <c r="R900" s="422">
        <v>22299.8</v>
      </c>
      <c r="S900" s="422">
        <v>37326.400000000001</v>
      </c>
      <c r="T900" s="422">
        <v>48314.16</v>
      </c>
      <c r="U900" s="422">
        <v>27755.52</v>
      </c>
      <c r="V900" s="422">
        <v>70831.240000000005</v>
      </c>
      <c r="W900" s="422">
        <v>61326.7</v>
      </c>
      <c r="X900" s="422">
        <v>44789.82</v>
      </c>
      <c r="Y900" s="422">
        <v>1644848.58</v>
      </c>
      <c r="Z900" s="422">
        <v>23490</v>
      </c>
      <c r="AA900" s="422">
        <v>33156.25</v>
      </c>
      <c r="AB900" s="422">
        <v>90450.25</v>
      </c>
      <c r="AC900" s="422">
        <v>9018.5</v>
      </c>
      <c r="AD900" s="422">
        <v>151457.75</v>
      </c>
      <c r="AE900" s="422">
        <v>49869</v>
      </c>
      <c r="AF900" s="422">
        <v>419890.75</v>
      </c>
      <c r="AG900" s="422">
        <v>284348</v>
      </c>
      <c r="AH900" s="422">
        <v>739251.67350000003</v>
      </c>
      <c r="AI900" s="422">
        <v>1800932.1735</v>
      </c>
      <c r="AJ900" s="422">
        <v>284841.36</v>
      </c>
      <c r="AK900" s="422">
        <v>1516090.8134999999</v>
      </c>
      <c r="AL900" s="422">
        <v>1798146.4235</v>
      </c>
      <c r="AM900" s="422">
        <v>53519.11</v>
      </c>
      <c r="AN900" s="422">
        <v>53519.11</v>
      </c>
      <c r="AO900" s="422">
        <v>55812.78</v>
      </c>
      <c r="AP900" s="422">
        <v>55812.78</v>
      </c>
      <c r="AQ900" s="422">
        <v>19113.96</v>
      </c>
      <c r="AR900" s="422">
        <v>19113.96</v>
      </c>
      <c r="AS900" s="422">
        <v>19878.52</v>
      </c>
      <c r="AT900" s="422">
        <v>19878.52</v>
      </c>
      <c r="AU900" s="422">
        <v>23701.32</v>
      </c>
      <c r="AV900" s="422">
        <v>143737.04</v>
      </c>
      <c r="AW900" s="422">
        <v>59977.46</v>
      </c>
      <c r="AX900" s="422">
        <v>22343.93</v>
      </c>
      <c r="AY900" s="422">
        <v>546408.49</v>
      </c>
      <c r="AZ900" s="422">
        <v>3989403.63</v>
      </c>
      <c r="BA900" s="422">
        <v>172545.76</v>
      </c>
      <c r="BB900" s="422">
        <v>11129.24</v>
      </c>
      <c r="BC900" s="422">
        <v>135368.63</v>
      </c>
    </row>
    <row r="901" spans="1:55">
      <c r="A901" s="425" t="s">
        <v>2517</v>
      </c>
      <c r="B901" s="425" t="s">
        <v>6907</v>
      </c>
      <c r="C901">
        <v>497.13</v>
      </c>
      <c r="D901" s="422">
        <v>7169337.7800000003</v>
      </c>
      <c r="E901" s="422">
        <v>6586747.4699999997</v>
      </c>
      <c r="F901" s="423">
        <v>0.91873861605109097</v>
      </c>
      <c r="G901">
        <v>3</v>
      </c>
      <c r="H901" s="422">
        <v>9386.26</v>
      </c>
      <c r="I901" s="422">
        <v>1076970.76</v>
      </c>
      <c r="J901" s="422">
        <v>1086357.02</v>
      </c>
      <c r="K901" s="424">
        <v>0.99021999999999999</v>
      </c>
      <c r="L901" s="422">
        <v>1708053.56</v>
      </c>
      <c r="M901" s="422">
        <v>341610.71</v>
      </c>
      <c r="N901" s="422">
        <v>179718.83</v>
      </c>
      <c r="O901" s="422">
        <v>79713.990000000005</v>
      </c>
      <c r="P901" s="422">
        <v>58626.21</v>
      </c>
      <c r="Q901" s="422">
        <v>107131.1</v>
      </c>
      <c r="R901" s="422">
        <v>41413.919999999998</v>
      </c>
      <c r="S901" s="422">
        <v>70186.39</v>
      </c>
      <c r="T901" s="422">
        <v>91630.3</v>
      </c>
      <c r="U901" s="422">
        <v>52639.79</v>
      </c>
      <c r="V901" s="422">
        <v>134335.12</v>
      </c>
      <c r="W901" s="422">
        <v>116309.26</v>
      </c>
      <c r="X901" s="422">
        <v>84220.19</v>
      </c>
      <c r="Y901" s="422">
        <v>3065589.37</v>
      </c>
      <c r="Z901" s="422">
        <v>44172</v>
      </c>
      <c r="AA901" s="422">
        <v>62141.25</v>
      </c>
      <c r="AB901" s="422">
        <v>169521.33</v>
      </c>
      <c r="AC901" s="422">
        <v>16902.419999999998</v>
      </c>
      <c r="AD901" s="422">
        <v>283861.23</v>
      </c>
      <c r="AE901" s="422">
        <v>95379.6</v>
      </c>
      <c r="AF901" s="422">
        <v>786956.79</v>
      </c>
      <c r="AG901" s="422">
        <v>532923.36</v>
      </c>
      <c r="AH901" s="422">
        <v>1314357.6155399999</v>
      </c>
      <c r="AI901" s="422">
        <v>3306215.5955400001</v>
      </c>
      <c r="AJ901" s="422">
        <v>533848.02</v>
      </c>
      <c r="AK901" s="422">
        <v>2772367.5755400001</v>
      </c>
      <c r="AL901" s="422">
        <v>3300994.5555400001</v>
      </c>
      <c r="AM901" s="422">
        <v>81807.78</v>
      </c>
      <c r="AN901" s="422">
        <v>81807.78</v>
      </c>
      <c r="AO901" s="422">
        <v>84866.02</v>
      </c>
      <c r="AP901" s="422">
        <v>84866.02</v>
      </c>
      <c r="AQ901" s="422">
        <v>8410.14</v>
      </c>
      <c r="AR901" s="422">
        <v>8410.14</v>
      </c>
      <c r="AS901" s="422">
        <v>9174.7000000000007</v>
      </c>
      <c r="AT901" s="422">
        <v>9174.7000000000007</v>
      </c>
      <c r="AU901" s="422">
        <v>10703.82</v>
      </c>
      <c r="AV901" s="422">
        <v>269124.68</v>
      </c>
      <c r="AW901" s="422">
        <v>112298.23</v>
      </c>
      <c r="AX901" s="422">
        <v>42109.72</v>
      </c>
      <c r="AY901" s="422">
        <v>802753.73</v>
      </c>
      <c r="AZ901" s="422">
        <v>7169337.7800000003</v>
      </c>
      <c r="BA901" s="422">
        <v>171108.36</v>
      </c>
      <c r="BB901" s="422">
        <v>4444.9799999999996</v>
      </c>
      <c r="BC901" s="422">
        <v>201704.36</v>
      </c>
    </row>
    <row r="902" spans="1:55">
      <c r="A902" s="425" t="s">
        <v>3442</v>
      </c>
      <c r="B902" s="425" t="s">
        <v>6908</v>
      </c>
      <c r="C902">
        <v>1383</v>
      </c>
      <c r="D902" s="422">
        <v>19173133.57</v>
      </c>
      <c r="E902" s="422">
        <v>26362228.02</v>
      </c>
      <c r="F902" s="423">
        <v>1.37495667694344</v>
      </c>
      <c r="G902">
        <v>4</v>
      </c>
      <c r="H902" s="422">
        <v>1284.67</v>
      </c>
      <c r="I902" s="422">
        <v>1447520.24</v>
      </c>
      <c r="J902" s="422">
        <v>1448804.91</v>
      </c>
      <c r="K902" s="424">
        <v>0.99021999999999999</v>
      </c>
      <c r="L902" s="422">
        <v>4614715.7699999996</v>
      </c>
      <c r="M902" s="422">
        <v>922943.14</v>
      </c>
      <c r="N902" s="422">
        <v>500748.83</v>
      </c>
      <c r="O902" s="422">
        <v>221749.84</v>
      </c>
      <c r="P902" s="422">
        <v>158342.63</v>
      </c>
      <c r="Q902" s="422">
        <v>296906.21000000002</v>
      </c>
      <c r="R902" s="422">
        <v>117233.25</v>
      </c>
      <c r="S902" s="422">
        <v>195564.82</v>
      </c>
      <c r="T902" s="422">
        <v>254898.84</v>
      </c>
      <c r="U902" s="422">
        <v>146753.37</v>
      </c>
      <c r="V902" s="422">
        <v>373695.89</v>
      </c>
      <c r="W902" s="422">
        <v>323551.21000000002</v>
      </c>
      <c r="X902" s="422">
        <v>234668.07</v>
      </c>
      <c r="Y902" s="422">
        <v>8361771.8700000001</v>
      </c>
      <c r="Z902" s="422">
        <v>122265</v>
      </c>
      <c r="AA902" s="422">
        <v>172875</v>
      </c>
      <c r="AB902" s="422">
        <v>471603</v>
      </c>
      <c r="AC902" s="422">
        <v>47022</v>
      </c>
      <c r="AD902" s="422">
        <v>394846.5</v>
      </c>
      <c r="AE902" s="422">
        <v>263006.5</v>
      </c>
      <c r="AF902" s="422">
        <v>2189289</v>
      </c>
      <c r="AG902" s="422">
        <v>1482576</v>
      </c>
      <c r="AH902" s="422">
        <v>3570659.9610000001</v>
      </c>
      <c r="AI902" s="422">
        <v>8714142.9609999992</v>
      </c>
      <c r="AJ902" s="422">
        <v>1485148.38</v>
      </c>
      <c r="AK902" s="422">
        <v>7228994.5810000002</v>
      </c>
      <c r="AL902" s="422">
        <v>8699618.2009999994</v>
      </c>
      <c r="AM902" s="422">
        <v>168967.48</v>
      </c>
      <c r="AN902" s="422">
        <v>168967.48</v>
      </c>
      <c r="AO902" s="422">
        <v>175848.51</v>
      </c>
      <c r="AP902" s="422">
        <v>175848.51</v>
      </c>
      <c r="AQ902" s="422">
        <v>45108.959999999999</v>
      </c>
      <c r="AR902" s="422">
        <v>45108.959999999999</v>
      </c>
      <c r="AS902" s="422">
        <v>47402.64</v>
      </c>
      <c r="AT902" s="422">
        <v>47402.64</v>
      </c>
      <c r="AU902" s="422">
        <v>56577.34</v>
      </c>
      <c r="AV902" s="422">
        <v>749267.58</v>
      </c>
      <c r="AW902" s="422">
        <v>312648.49</v>
      </c>
      <c r="AX902" s="422">
        <v>118594.74</v>
      </c>
      <c r="AY902" s="422">
        <v>2111743.33</v>
      </c>
      <c r="AZ902" s="422">
        <v>19173133.57</v>
      </c>
      <c r="BA902" s="422">
        <v>227126.39</v>
      </c>
      <c r="BB902" s="422">
        <v>10944.09</v>
      </c>
      <c r="BC902" s="422">
        <v>698097</v>
      </c>
    </row>
    <row r="903" spans="1:55">
      <c r="A903" s="425" t="s">
        <v>2553</v>
      </c>
      <c r="B903" s="425" t="s">
        <v>6909</v>
      </c>
      <c r="C903">
        <v>1921.25</v>
      </c>
      <c r="D903" s="422">
        <v>25644882</v>
      </c>
      <c r="E903" s="422">
        <v>18192540.25</v>
      </c>
      <c r="F903" s="423">
        <v>0.70940237705129605</v>
      </c>
      <c r="G903">
        <v>1</v>
      </c>
      <c r="H903" s="422">
        <v>566656.41</v>
      </c>
      <c r="I903" s="422">
        <v>7324687.3600000003</v>
      </c>
      <c r="J903" s="422">
        <v>7891343.7699999996</v>
      </c>
      <c r="K903" s="424">
        <v>0.99021999999999999</v>
      </c>
      <c r="L903" s="422">
        <v>6186530.8600000003</v>
      </c>
      <c r="M903" s="422">
        <v>1237306.17</v>
      </c>
      <c r="N903" s="422">
        <v>695685.79</v>
      </c>
      <c r="O903" s="422">
        <v>308710.57</v>
      </c>
      <c r="P903" s="422">
        <v>201893.18</v>
      </c>
      <c r="Q903" s="422">
        <v>409393.88</v>
      </c>
      <c r="R903" s="422">
        <v>162469.99</v>
      </c>
      <c r="S903" s="422">
        <v>272131.8</v>
      </c>
      <c r="T903" s="422">
        <v>354859.18</v>
      </c>
      <c r="U903" s="422">
        <v>203859.58</v>
      </c>
      <c r="V903" s="422">
        <v>520243.3</v>
      </c>
      <c r="W903" s="422">
        <v>450434.04</v>
      </c>
      <c r="X903" s="422">
        <v>326544.65000000002</v>
      </c>
      <c r="Y903" s="422">
        <v>11330062.99</v>
      </c>
      <c r="Z903" s="422">
        <v>169740</v>
      </c>
      <c r="AA903" s="422">
        <v>240156.25</v>
      </c>
      <c r="AB903" s="422">
        <v>655146.25</v>
      </c>
      <c r="AC903" s="422">
        <v>65322.5</v>
      </c>
      <c r="AD903" s="422">
        <v>1097033.75</v>
      </c>
      <c r="AE903" s="422">
        <v>362318</v>
      </c>
      <c r="AF903" s="422">
        <v>3041338.75</v>
      </c>
      <c r="AG903" s="422">
        <v>2059580</v>
      </c>
      <c r="AH903" s="422">
        <v>4607471.6354999999</v>
      </c>
      <c r="AI903" s="422">
        <v>12298107.135500001</v>
      </c>
      <c r="AJ903" s="422">
        <v>2063153.52</v>
      </c>
      <c r="AK903" s="422">
        <v>10234953.615499999</v>
      </c>
      <c r="AL903" s="422">
        <v>12277929.4855</v>
      </c>
      <c r="AM903" s="422">
        <v>67281.17</v>
      </c>
      <c r="AN903" s="422">
        <v>67281.17</v>
      </c>
      <c r="AO903" s="422">
        <v>69574.84</v>
      </c>
      <c r="AP903" s="422">
        <v>69574.84</v>
      </c>
      <c r="AQ903" s="422">
        <v>22936.76</v>
      </c>
      <c r="AR903" s="422">
        <v>22936.76</v>
      </c>
      <c r="AS903" s="422">
        <v>23701.32</v>
      </c>
      <c r="AT903" s="422">
        <v>23701.32</v>
      </c>
      <c r="AU903" s="422">
        <v>29053.23</v>
      </c>
      <c r="AV903" s="422">
        <v>1041329.03</v>
      </c>
      <c r="AW903" s="422">
        <v>434517.6</v>
      </c>
      <c r="AX903" s="422">
        <v>165001.38</v>
      </c>
      <c r="AY903" s="422">
        <v>2036889.42</v>
      </c>
      <c r="AZ903" s="422">
        <v>25644882</v>
      </c>
      <c r="BA903" s="422">
        <v>214833.26</v>
      </c>
      <c r="BB903" s="422">
        <v>20752.66</v>
      </c>
      <c r="BC903" s="422">
        <v>867960.63</v>
      </c>
    </row>
    <row r="904" spans="1:55">
      <c r="A904" s="425" t="s">
        <v>2716</v>
      </c>
      <c r="B904" s="425" t="s">
        <v>6910</v>
      </c>
      <c r="C904">
        <v>4731.8</v>
      </c>
      <c r="D904" s="422">
        <v>63513635.189999998</v>
      </c>
      <c r="E904" s="422">
        <v>55534611.960000001</v>
      </c>
      <c r="F904" s="423">
        <v>0.87437306641115897</v>
      </c>
      <c r="G904">
        <v>2</v>
      </c>
      <c r="H904" s="422">
        <v>120149.41</v>
      </c>
      <c r="I904" s="422">
        <v>5650197.7400000002</v>
      </c>
      <c r="J904" s="422">
        <v>5770347.1500000004</v>
      </c>
      <c r="K904" s="424">
        <v>0.99021999999999999</v>
      </c>
      <c r="L904" s="422">
        <v>15202183.949999999</v>
      </c>
      <c r="M904" s="422">
        <v>3040436.78</v>
      </c>
      <c r="N904" s="422">
        <v>1713850.94</v>
      </c>
      <c r="O904" s="422">
        <v>760906.33</v>
      </c>
      <c r="P904" s="422">
        <v>499842.14</v>
      </c>
      <c r="Q904" s="422">
        <v>1039936.98</v>
      </c>
      <c r="R904" s="422">
        <v>401396.47</v>
      </c>
      <c r="S904" s="422">
        <v>670599.12</v>
      </c>
      <c r="T904" s="422">
        <v>874652.9</v>
      </c>
      <c r="U904" s="422">
        <v>502789.82</v>
      </c>
      <c r="V904" s="422">
        <v>1282289.8400000001</v>
      </c>
      <c r="W904" s="422">
        <v>1110224.76</v>
      </c>
      <c r="X904" s="422">
        <v>804685.64</v>
      </c>
      <c r="Y904" s="422">
        <v>27903795.670000002</v>
      </c>
      <c r="Z904" s="422">
        <v>420762.6</v>
      </c>
      <c r="AA904" s="422">
        <v>591475</v>
      </c>
      <c r="AB904" s="422">
        <v>1613543.8</v>
      </c>
      <c r="AC904" s="422">
        <v>160881.20000000001</v>
      </c>
      <c r="AD904" s="422">
        <v>2701857.8</v>
      </c>
      <c r="AE904" s="422">
        <v>927902.34</v>
      </c>
      <c r="AF904" s="422">
        <v>7490439.4000000004</v>
      </c>
      <c r="AG904" s="422">
        <v>5072489.5999999996</v>
      </c>
      <c r="AH904" s="422">
        <v>11420315.6184</v>
      </c>
      <c r="AI904" s="422">
        <v>30399667.358399998</v>
      </c>
      <c r="AJ904" s="422">
        <v>5081290.74</v>
      </c>
      <c r="AK904" s="422">
        <v>25318376.6184</v>
      </c>
      <c r="AL904" s="422">
        <v>30349972.328400001</v>
      </c>
      <c r="AM904" s="422">
        <v>238542.33</v>
      </c>
      <c r="AN904" s="422">
        <v>238542.33</v>
      </c>
      <c r="AO904" s="422">
        <v>248481.59</v>
      </c>
      <c r="AP904" s="422">
        <v>248481.59</v>
      </c>
      <c r="AQ904" s="422">
        <v>45873.52</v>
      </c>
      <c r="AR904" s="422">
        <v>45873.52</v>
      </c>
      <c r="AS904" s="422">
        <v>47402.64</v>
      </c>
      <c r="AT904" s="422">
        <v>47402.64</v>
      </c>
      <c r="AU904" s="422">
        <v>57341.9</v>
      </c>
      <c r="AV904" s="422">
        <v>2565094.65</v>
      </c>
      <c r="AW904" s="422">
        <v>1070342.56</v>
      </c>
      <c r="AX904" s="422">
        <v>406487.79</v>
      </c>
      <c r="AY904" s="422">
        <v>5259867.0599999996</v>
      </c>
      <c r="AZ904" s="422">
        <v>63513635.189999998</v>
      </c>
      <c r="BA904" s="422">
        <v>306129.59999999998</v>
      </c>
      <c r="BB904" s="422">
        <v>2990.54</v>
      </c>
      <c r="BC904" s="422">
        <v>1780458.75</v>
      </c>
    </row>
    <row r="905" spans="1:55">
      <c r="A905" s="425" t="s">
        <v>2644</v>
      </c>
      <c r="B905" s="425" t="s">
        <v>6911</v>
      </c>
      <c r="C905">
        <v>1548.25</v>
      </c>
      <c r="D905" s="422">
        <v>20961381.800000001</v>
      </c>
      <c r="E905" s="422">
        <v>20608300.199999999</v>
      </c>
      <c r="F905" s="423">
        <v>0.98315561429256504</v>
      </c>
      <c r="G905">
        <v>3</v>
      </c>
      <c r="H905" s="422">
        <v>27443.119999999999</v>
      </c>
      <c r="I905" s="422">
        <v>1536037.52</v>
      </c>
      <c r="J905" s="422">
        <v>1563480.64</v>
      </c>
      <c r="K905" s="424">
        <v>0.99021999999999999</v>
      </c>
      <c r="L905" s="422">
        <v>5103869.84</v>
      </c>
      <c r="M905" s="422">
        <v>1020773.96</v>
      </c>
      <c r="N905" s="422">
        <v>560171.99</v>
      </c>
      <c r="O905" s="422">
        <v>249287.4</v>
      </c>
      <c r="P905" s="422">
        <v>171383.92</v>
      </c>
      <c r="Q905" s="422">
        <v>332871.65999999997</v>
      </c>
      <c r="R905" s="422">
        <v>131250.26999999999</v>
      </c>
      <c r="S905" s="422">
        <v>219492</v>
      </c>
      <c r="T905" s="422">
        <v>286552.95</v>
      </c>
      <c r="U905" s="422">
        <v>164619</v>
      </c>
      <c r="V905" s="422">
        <v>420102.57</v>
      </c>
      <c r="W905" s="422">
        <v>363730.77</v>
      </c>
      <c r="X905" s="422">
        <v>263379.5</v>
      </c>
      <c r="Y905" s="422">
        <v>9287485.8300000001</v>
      </c>
      <c r="Z905" s="422">
        <v>138195</v>
      </c>
      <c r="AA905" s="422">
        <v>193531.25</v>
      </c>
      <c r="AB905" s="422">
        <v>527953.25</v>
      </c>
      <c r="AC905" s="422">
        <v>52640.5</v>
      </c>
      <c r="AD905" s="422">
        <v>442025.37</v>
      </c>
      <c r="AE905" s="422">
        <v>296519.5</v>
      </c>
      <c r="AF905" s="422">
        <v>2450879.75</v>
      </c>
      <c r="AG905" s="422">
        <v>1659724</v>
      </c>
      <c r="AH905" s="422">
        <v>3880996.9635000001</v>
      </c>
      <c r="AI905" s="422">
        <v>9642465.5834999997</v>
      </c>
      <c r="AJ905" s="422">
        <v>1662603.74</v>
      </c>
      <c r="AK905" s="422">
        <v>7979861.8435000004</v>
      </c>
      <c r="AL905" s="422">
        <v>9626205.3135000002</v>
      </c>
      <c r="AM905" s="422">
        <v>110096.46</v>
      </c>
      <c r="AN905" s="422">
        <v>110096.46</v>
      </c>
      <c r="AO905" s="422">
        <v>114683.81</v>
      </c>
      <c r="AP905" s="422">
        <v>114683.81</v>
      </c>
      <c r="AQ905" s="422">
        <v>51989.99</v>
      </c>
      <c r="AR905" s="422">
        <v>51989.99</v>
      </c>
      <c r="AS905" s="422">
        <v>53519.11</v>
      </c>
      <c r="AT905" s="422">
        <v>53519.11</v>
      </c>
      <c r="AU905" s="422">
        <v>64987.49</v>
      </c>
      <c r="AV905" s="422">
        <v>839485.52</v>
      </c>
      <c r="AW905" s="422">
        <v>350293.92</v>
      </c>
      <c r="AX905" s="422">
        <v>132344.85999999999</v>
      </c>
      <c r="AY905" s="422">
        <v>2047690.53</v>
      </c>
      <c r="AZ905" s="422">
        <v>20961381.800000001</v>
      </c>
      <c r="BA905" s="422">
        <v>141308.97</v>
      </c>
      <c r="BB905" s="422">
        <v>12059.71</v>
      </c>
      <c r="BC905" s="422">
        <v>598220.92000000004</v>
      </c>
    </row>
    <row r="906" spans="1:55">
      <c r="A906" s="425" t="s">
        <v>3257</v>
      </c>
      <c r="B906" s="425" t="s">
        <v>6912</v>
      </c>
      <c r="C906">
        <v>2352.96</v>
      </c>
      <c r="D906" s="422">
        <v>32029366.530000001</v>
      </c>
      <c r="E906" s="422">
        <v>37019320.609999999</v>
      </c>
      <c r="F906" s="423">
        <v>1.1557930930456</v>
      </c>
      <c r="G906">
        <v>4</v>
      </c>
      <c r="H906" s="422">
        <v>2146.09</v>
      </c>
      <c r="I906" s="422">
        <v>3043966.41</v>
      </c>
      <c r="J906" s="422">
        <v>3046112.5</v>
      </c>
      <c r="K906" s="424">
        <v>0.99021999999999999</v>
      </c>
      <c r="L906" s="422">
        <v>7660515.1299999999</v>
      </c>
      <c r="M906" s="422">
        <v>1532103.02</v>
      </c>
      <c r="N906" s="422">
        <v>851490.42</v>
      </c>
      <c r="O906" s="422">
        <v>377554.47</v>
      </c>
      <c r="P906" s="422">
        <v>261638.62</v>
      </c>
      <c r="Q906" s="422">
        <v>518820.65</v>
      </c>
      <c r="R906" s="422">
        <v>199423.96</v>
      </c>
      <c r="S906" s="422">
        <v>333066.34999999998</v>
      </c>
      <c r="T906" s="422">
        <v>433994.44</v>
      </c>
      <c r="U906" s="422">
        <v>249799.76</v>
      </c>
      <c r="V906" s="422">
        <v>636260</v>
      </c>
      <c r="W906" s="422">
        <v>550882.94999999995</v>
      </c>
      <c r="X906" s="422">
        <v>399663.09</v>
      </c>
      <c r="Y906" s="422">
        <v>14005212.859999999</v>
      </c>
      <c r="Z906" s="422">
        <v>208796.4</v>
      </c>
      <c r="AA906" s="422">
        <v>294120</v>
      </c>
      <c r="AB906" s="422">
        <v>802359.36</v>
      </c>
      <c r="AC906" s="422">
        <v>80000.639999999999</v>
      </c>
      <c r="AD906" s="422">
        <v>671770.07</v>
      </c>
      <c r="AE906" s="422">
        <v>463400.76</v>
      </c>
      <c r="AF906" s="422">
        <v>3724735.68</v>
      </c>
      <c r="AG906" s="422">
        <v>2522373.1200000001</v>
      </c>
      <c r="AH906" s="422">
        <v>5935481.12268</v>
      </c>
      <c r="AI906" s="422">
        <v>14703037.15268</v>
      </c>
      <c r="AJ906" s="422">
        <v>2526749.62</v>
      </c>
      <c r="AK906" s="422">
        <v>12176287.532679999</v>
      </c>
      <c r="AL906" s="422">
        <v>14678325.532679999</v>
      </c>
      <c r="AM906" s="422">
        <v>183494.1</v>
      </c>
      <c r="AN906" s="422">
        <v>183494.1</v>
      </c>
      <c r="AO906" s="422">
        <v>191139.69</v>
      </c>
      <c r="AP906" s="422">
        <v>191139.69</v>
      </c>
      <c r="AQ906" s="422">
        <v>110096.46</v>
      </c>
      <c r="AR906" s="422">
        <v>110096.46</v>
      </c>
      <c r="AS906" s="422">
        <v>114683.81</v>
      </c>
      <c r="AT906" s="422">
        <v>114683.81</v>
      </c>
      <c r="AU906" s="422">
        <v>137620.57</v>
      </c>
      <c r="AV906" s="422">
        <v>1275284.01</v>
      </c>
      <c r="AW906" s="422">
        <v>532140.5</v>
      </c>
      <c r="AX906" s="422">
        <v>201954.82</v>
      </c>
      <c r="AY906" s="422">
        <v>3345828.02</v>
      </c>
      <c r="AZ906" s="422">
        <v>32029366.530000001</v>
      </c>
      <c r="BA906" s="422">
        <v>209791.87</v>
      </c>
      <c r="BB906" s="422">
        <v>32031.52</v>
      </c>
      <c r="BC906" s="422">
        <v>1130716.3899999999</v>
      </c>
    </row>
    <row r="907" spans="1:55">
      <c r="A907" s="425" t="s">
        <v>2907</v>
      </c>
      <c r="B907" s="425" t="s">
        <v>6913</v>
      </c>
      <c r="C907">
        <v>24104.39</v>
      </c>
      <c r="D907" s="422">
        <v>363990243.43000001</v>
      </c>
      <c r="E907" s="422">
        <v>286059040.29000002</v>
      </c>
      <c r="F907" s="423">
        <v>0.78589754932542</v>
      </c>
      <c r="G907">
        <v>2</v>
      </c>
      <c r="H907" s="422">
        <v>1843726.24</v>
      </c>
      <c r="I907" s="422">
        <v>133190201.89</v>
      </c>
      <c r="J907" s="422">
        <v>135033928.13</v>
      </c>
      <c r="K907" s="424">
        <v>0.99021999999999999</v>
      </c>
      <c r="L907" s="422">
        <v>82007542.890000001</v>
      </c>
      <c r="M907" s="422">
        <v>20359834.719999999</v>
      </c>
      <c r="N907" s="422">
        <v>9216051.3399999999</v>
      </c>
      <c r="O907" s="422">
        <v>3702444.17</v>
      </c>
      <c r="P907" s="422">
        <v>2851340.36</v>
      </c>
      <c r="Q907" s="422">
        <v>6422874.1600000001</v>
      </c>
      <c r="R907" s="422">
        <v>2046484.86</v>
      </c>
      <c r="S907" s="422">
        <v>3566745.1</v>
      </c>
      <c r="T907" s="422">
        <v>4070884.53</v>
      </c>
      <c r="U907" s="422">
        <v>2563079.62</v>
      </c>
      <c r="V907" s="422">
        <v>5968143.2999999998</v>
      </c>
      <c r="W907" s="422">
        <v>5167303.24</v>
      </c>
      <c r="X907" s="422">
        <v>4279917</v>
      </c>
      <c r="Y907" s="422">
        <v>152222645.28999999</v>
      </c>
      <c r="Z907" s="422">
        <v>2151552.6</v>
      </c>
      <c r="AA907" s="422">
        <v>3013048.75</v>
      </c>
      <c r="AB907" s="422">
        <v>8219596.9900000002</v>
      </c>
      <c r="AC907" s="422">
        <v>819549.26</v>
      </c>
      <c r="AD907" s="422">
        <v>13763606.689999999</v>
      </c>
      <c r="AE907" s="422">
        <v>11437224.800000001</v>
      </c>
      <c r="AF907" s="422">
        <v>38157249.369999997</v>
      </c>
      <c r="AG907" s="422">
        <v>25839906.079999998</v>
      </c>
      <c r="AH907" s="422">
        <v>65947336.60362</v>
      </c>
      <c r="AI907" s="422">
        <v>169349071.14362001</v>
      </c>
      <c r="AJ907" s="422">
        <v>25884740.239999998</v>
      </c>
      <c r="AK907" s="422">
        <v>143464330.90362</v>
      </c>
      <c r="AL907" s="422">
        <v>169095918.38361999</v>
      </c>
      <c r="AM907" s="422">
        <v>2859449.77</v>
      </c>
      <c r="AN907" s="422">
        <v>2859449.77</v>
      </c>
      <c r="AO907" s="422">
        <v>2977956.38</v>
      </c>
      <c r="AP907" s="422">
        <v>2977956.38</v>
      </c>
      <c r="AQ907" s="422">
        <v>1950389.4</v>
      </c>
      <c r="AR907" s="422">
        <v>1950389.4</v>
      </c>
      <c r="AS907" s="422">
        <v>2031432.63</v>
      </c>
      <c r="AT907" s="422">
        <v>2031432.63</v>
      </c>
      <c r="AU907" s="422">
        <v>2438177.89</v>
      </c>
      <c r="AV907" s="422">
        <v>13070132.07</v>
      </c>
      <c r="AW907" s="422">
        <v>5453802.1100000003</v>
      </c>
      <c r="AX907" s="422">
        <v>2071111.17</v>
      </c>
      <c r="AY907" s="422">
        <v>42671679.600000001</v>
      </c>
      <c r="AZ907" s="422">
        <v>363990243.43000001</v>
      </c>
      <c r="BA907" s="422">
        <v>6701393.6200000001</v>
      </c>
      <c r="BB907" s="422">
        <v>1945143.55</v>
      </c>
      <c r="BC907" s="422">
        <v>12543065.550000001</v>
      </c>
    </row>
    <row r="908" spans="1:55">
      <c r="A908" s="425" t="s">
        <v>2026</v>
      </c>
      <c r="B908" s="425" t="s">
        <v>6914</v>
      </c>
      <c r="C908">
        <v>294</v>
      </c>
      <c r="D908" s="422">
        <v>4267002.6900000004</v>
      </c>
      <c r="E908" s="422">
        <v>5420521.6399999997</v>
      </c>
      <c r="F908" s="423">
        <v>1.2703347135691601</v>
      </c>
      <c r="G908">
        <v>4</v>
      </c>
      <c r="H908" s="422">
        <v>285.89999999999998</v>
      </c>
      <c r="I908" s="422">
        <v>319433.17</v>
      </c>
      <c r="J908" s="422">
        <v>319719.07</v>
      </c>
      <c r="K908" s="424">
        <v>0.99021999999999999</v>
      </c>
      <c r="L908" s="422">
        <v>1029035.23</v>
      </c>
      <c r="M908" s="422">
        <v>205807.04</v>
      </c>
      <c r="N908" s="422">
        <v>105802.21</v>
      </c>
      <c r="O908" s="422">
        <v>47103.72</v>
      </c>
      <c r="P908" s="422">
        <v>36085.589999999997</v>
      </c>
      <c r="Q908" s="422">
        <v>61217.77</v>
      </c>
      <c r="R908" s="422">
        <v>24848.35</v>
      </c>
      <c r="S908" s="422">
        <v>41473.78</v>
      </c>
      <c r="T908" s="422">
        <v>54145.18</v>
      </c>
      <c r="U908" s="422">
        <v>30945.82</v>
      </c>
      <c r="V908" s="422">
        <v>79379.839999999997</v>
      </c>
      <c r="W908" s="422">
        <v>68728.19</v>
      </c>
      <c r="X908" s="422">
        <v>49766.47</v>
      </c>
      <c r="Y908" s="422">
        <v>1834339.19</v>
      </c>
      <c r="Z908" s="422">
        <v>26100</v>
      </c>
      <c r="AA908" s="422">
        <v>36750</v>
      </c>
      <c r="AB908" s="422">
        <v>100254</v>
      </c>
      <c r="AC908" s="422">
        <v>9996</v>
      </c>
      <c r="AD908" s="422">
        <v>83937</v>
      </c>
      <c r="AE908" s="422">
        <v>53930</v>
      </c>
      <c r="AF908" s="422">
        <v>465402</v>
      </c>
      <c r="AG908" s="422">
        <v>315168</v>
      </c>
      <c r="AH908" s="422">
        <v>803373.44099999999</v>
      </c>
      <c r="AI908" s="422">
        <v>1894910.4410000001</v>
      </c>
      <c r="AJ908" s="422">
        <v>315714.84000000003</v>
      </c>
      <c r="AK908" s="422">
        <v>1579195.601</v>
      </c>
      <c r="AL908" s="422">
        <v>1891822.7409999999</v>
      </c>
      <c r="AM908" s="422">
        <v>55048.23</v>
      </c>
      <c r="AN908" s="422">
        <v>55048.23</v>
      </c>
      <c r="AO908" s="422">
        <v>57341.9</v>
      </c>
      <c r="AP908" s="422">
        <v>57341.9</v>
      </c>
      <c r="AQ908" s="422">
        <v>12232.94</v>
      </c>
      <c r="AR908" s="422">
        <v>12232.94</v>
      </c>
      <c r="AS908" s="422">
        <v>12997.49</v>
      </c>
      <c r="AT908" s="422">
        <v>12997.49</v>
      </c>
      <c r="AU908" s="422">
        <v>15291.17</v>
      </c>
      <c r="AV908" s="422">
        <v>159028.22</v>
      </c>
      <c r="AW908" s="422">
        <v>66358.039999999994</v>
      </c>
      <c r="AX908" s="422">
        <v>24922.080000000002</v>
      </c>
      <c r="AY908" s="422">
        <v>540840.63</v>
      </c>
      <c r="AZ908" s="422">
        <v>4267002.6900000004</v>
      </c>
      <c r="BA908" s="422">
        <v>64173.85</v>
      </c>
      <c r="BB908" s="422">
        <v>150.77000000000001</v>
      </c>
      <c r="BC908" s="422">
        <v>56994.2</v>
      </c>
    </row>
    <row r="909" spans="1:55">
      <c r="A909" s="425" t="s">
        <v>2363</v>
      </c>
      <c r="B909" s="425" t="s">
        <v>6915</v>
      </c>
      <c r="C909">
        <v>6729.65</v>
      </c>
      <c r="D909" s="422">
        <v>122667064.62</v>
      </c>
      <c r="E909" s="422">
        <v>90728801.230000004</v>
      </c>
      <c r="F909" s="423">
        <v>0.73963456703770603</v>
      </c>
      <c r="G909">
        <v>1</v>
      </c>
      <c r="H909" s="422">
        <v>1539242.65</v>
      </c>
      <c r="I909" s="422">
        <v>26371752.469999999</v>
      </c>
      <c r="J909" s="422">
        <v>27910995.120000001</v>
      </c>
      <c r="K909" s="424">
        <v>0.99021999999999999</v>
      </c>
      <c r="L909" s="422">
        <v>25603569.199999999</v>
      </c>
      <c r="M909" s="422">
        <v>8533669.5999999996</v>
      </c>
      <c r="N909" s="422">
        <v>2823207.25</v>
      </c>
      <c r="O909" s="422">
        <v>940789.33</v>
      </c>
      <c r="P909" s="422">
        <v>948602.12</v>
      </c>
      <c r="Q909" s="422">
        <v>2394056.91</v>
      </c>
      <c r="R909" s="422">
        <v>571512.11</v>
      </c>
      <c r="S909" s="422">
        <v>1073213.82</v>
      </c>
      <c r="T909" s="422">
        <v>933796.1</v>
      </c>
      <c r="U909" s="422">
        <v>715582.22</v>
      </c>
      <c r="V909" s="422">
        <v>1368997.06</v>
      </c>
      <c r="W909" s="422">
        <v>1185297.1000000001</v>
      </c>
      <c r="X909" s="422">
        <v>1287803.29</v>
      </c>
      <c r="Y909" s="422">
        <v>48380096.109999999</v>
      </c>
      <c r="Z909" s="422">
        <v>605668.5</v>
      </c>
      <c r="AA909" s="422">
        <v>841206.25</v>
      </c>
      <c r="AB909" s="422">
        <v>2294810.65</v>
      </c>
      <c r="AC909" s="422">
        <v>228808.1</v>
      </c>
      <c r="AD909" s="422">
        <v>3842630.15</v>
      </c>
      <c r="AE909" s="422">
        <v>6696001.75</v>
      </c>
      <c r="AF909" s="422">
        <v>10653035.949999999</v>
      </c>
      <c r="AG909" s="422">
        <v>7214184.7999999998</v>
      </c>
      <c r="AH909" s="422">
        <v>22454035.3497</v>
      </c>
      <c r="AI909" s="422">
        <v>54830381.499700002</v>
      </c>
      <c r="AJ909" s="422">
        <v>7226701.9400000004</v>
      </c>
      <c r="AK909" s="422">
        <v>47603679.559699997</v>
      </c>
      <c r="AL909" s="422">
        <v>54759704.349699996</v>
      </c>
      <c r="AM909" s="422">
        <v>2195812.77</v>
      </c>
      <c r="AN909" s="422">
        <v>2195812.77</v>
      </c>
      <c r="AO909" s="422">
        <v>2286795.2599999998</v>
      </c>
      <c r="AP909" s="422">
        <v>2286795.2599999998</v>
      </c>
      <c r="AQ909" s="422">
        <v>902179.34</v>
      </c>
      <c r="AR909" s="422">
        <v>902179.34</v>
      </c>
      <c r="AS909" s="422">
        <v>940407.27</v>
      </c>
      <c r="AT909" s="422">
        <v>940407.27</v>
      </c>
      <c r="AU909" s="422">
        <v>1128488.73</v>
      </c>
      <c r="AV909" s="422">
        <v>3648474.42</v>
      </c>
      <c r="AW909" s="422">
        <v>1522406.76</v>
      </c>
      <c r="AX909" s="422">
        <v>577504.85</v>
      </c>
      <c r="AY909" s="422">
        <v>19527264.039999999</v>
      </c>
      <c r="AZ909" s="422">
        <v>122667064.62</v>
      </c>
      <c r="BA909" s="422">
        <v>8747836.1999999993</v>
      </c>
      <c r="BB909" s="422">
        <v>281810.07</v>
      </c>
      <c r="BC909" s="422">
        <v>3242723.34</v>
      </c>
    </row>
    <row r="910" spans="1:55">
      <c r="A910" s="425" t="s">
        <v>2519</v>
      </c>
      <c r="B910" s="425" t="s">
        <v>6916</v>
      </c>
      <c r="C910">
        <v>3748.99</v>
      </c>
      <c r="D910" s="422">
        <v>59853196.409999996</v>
      </c>
      <c r="E910" s="422">
        <v>52572920.259999998</v>
      </c>
      <c r="F910" s="423">
        <v>0.87836445525600004</v>
      </c>
      <c r="G910">
        <v>2</v>
      </c>
      <c r="H910" s="422">
        <v>95193.99</v>
      </c>
      <c r="I910" s="422">
        <v>3898109.69</v>
      </c>
      <c r="J910" s="422">
        <v>3993303.68</v>
      </c>
      <c r="K910" s="424">
        <v>0.99021999999999999</v>
      </c>
      <c r="L910" s="422">
        <v>13291901.43</v>
      </c>
      <c r="M910" s="422">
        <v>4430190.74</v>
      </c>
      <c r="N910" s="422">
        <v>1572737.92</v>
      </c>
      <c r="O910" s="422">
        <v>523686.48</v>
      </c>
      <c r="P910" s="422">
        <v>432041.62</v>
      </c>
      <c r="Q910" s="422">
        <v>1333590.23</v>
      </c>
      <c r="R910" s="422">
        <v>317931.49</v>
      </c>
      <c r="S910" s="422">
        <v>597860.49</v>
      </c>
      <c r="T910" s="422">
        <v>519793.72</v>
      </c>
      <c r="U910" s="422">
        <v>398467.32</v>
      </c>
      <c r="V910" s="422">
        <v>762046.53</v>
      </c>
      <c r="W910" s="422">
        <v>659790.71</v>
      </c>
      <c r="X910" s="422">
        <v>717402.9</v>
      </c>
      <c r="Y910" s="422">
        <v>25557441.579999998</v>
      </c>
      <c r="Z910" s="422">
        <v>337409.1</v>
      </c>
      <c r="AA910" s="422">
        <v>468623.75</v>
      </c>
      <c r="AB910" s="422">
        <v>1278405.5900000001</v>
      </c>
      <c r="AC910" s="422">
        <v>127465.66</v>
      </c>
      <c r="AD910" s="422">
        <v>2140673.29</v>
      </c>
      <c r="AE910" s="422">
        <v>3730245.05</v>
      </c>
      <c r="AF910" s="422">
        <v>5934651.1699999999</v>
      </c>
      <c r="AG910" s="422">
        <v>4018917.28</v>
      </c>
      <c r="AH910" s="422">
        <v>10558816.551419999</v>
      </c>
      <c r="AI910" s="422">
        <v>28595207.44142</v>
      </c>
      <c r="AJ910" s="422">
        <v>4025890.4</v>
      </c>
      <c r="AK910" s="422">
        <v>24569317.041420002</v>
      </c>
      <c r="AL910" s="422">
        <v>28555834.231419999</v>
      </c>
      <c r="AM910" s="422">
        <v>514548.04</v>
      </c>
      <c r="AN910" s="422">
        <v>514548.04</v>
      </c>
      <c r="AO910" s="422">
        <v>535955.68999999994</v>
      </c>
      <c r="AP910" s="422">
        <v>535955.68999999994</v>
      </c>
      <c r="AQ910" s="422">
        <v>81807.78</v>
      </c>
      <c r="AR910" s="422">
        <v>81807.78</v>
      </c>
      <c r="AS910" s="422">
        <v>85630.58</v>
      </c>
      <c r="AT910" s="422">
        <v>85630.58</v>
      </c>
      <c r="AU910" s="422">
        <v>102450.87</v>
      </c>
      <c r="AV910" s="422">
        <v>2032197.19</v>
      </c>
      <c r="AW910" s="422">
        <v>847979.29</v>
      </c>
      <c r="AX910" s="422">
        <v>321408.95</v>
      </c>
      <c r="AY910" s="422">
        <v>5739920.4800000004</v>
      </c>
      <c r="AZ910" s="422">
        <v>59853196.409999996</v>
      </c>
      <c r="BA910" s="422">
        <v>567875.37</v>
      </c>
      <c r="BB910" s="422">
        <v>31901.62</v>
      </c>
      <c r="BC910" s="422">
        <v>1168779.3700000001</v>
      </c>
    </row>
    <row r="911" spans="1:55">
      <c r="A911" s="425" t="s">
        <v>2489</v>
      </c>
      <c r="B911" s="425" t="s">
        <v>6917</v>
      </c>
      <c r="C911">
        <v>6717</v>
      </c>
      <c r="D911" s="422">
        <v>102314624.72</v>
      </c>
      <c r="E911" s="422">
        <v>81148015.040000007</v>
      </c>
      <c r="F911" s="423">
        <v>0.79312234455313002</v>
      </c>
      <c r="G911">
        <v>2</v>
      </c>
      <c r="H911" s="422">
        <v>328328.86</v>
      </c>
      <c r="I911" s="422">
        <v>13373879.01</v>
      </c>
      <c r="J911" s="422">
        <v>13702207.869999999</v>
      </c>
      <c r="K911" s="424">
        <v>0.99021999999999999</v>
      </c>
      <c r="L911" s="422">
        <v>23013670.989999998</v>
      </c>
      <c r="M911" s="422">
        <v>7670456.54</v>
      </c>
      <c r="N911" s="422">
        <v>2818171.8</v>
      </c>
      <c r="O911" s="422">
        <v>939110.85</v>
      </c>
      <c r="P911" s="422">
        <v>718227.19</v>
      </c>
      <c r="Q911" s="422">
        <v>2389608.64</v>
      </c>
      <c r="R911" s="422">
        <v>570237.84</v>
      </c>
      <c r="S911" s="422">
        <v>1071299.6399999999</v>
      </c>
      <c r="T911" s="422">
        <v>932130.1</v>
      </c>
      <c r="U911" s="422">
        <v>714306.1</v>
      </c>
      <c r="V911" s="422">
        <v>1366554.6</v>
      </c>
      <c r="W911" s="422">
        <v>1183182.3799999999</v>
      </c>
      <c r="X911" s="422">
        <v>1285506.3700000001</v>
      </c>
      <c r="Y911" s="422">
        <v>44672463.039999999</v>
      </c>
      <c r="Z911" s="422">
        <v>604530</v>
      </c>
      <c r="AA911" s="422">
        <v>839625</v>
      </c>
      <c r="AB911" s="422">
        <v>2290497</v>
      </c>
      <c r="AC911" s="422">
        <v>228378</v>
      </c>
      <c r="AD911" s="422">
        <v>3835407</v>
      </c>
      <c r="AE911" s="422">
        <v>6683415</v>
      </c>
      <c r="AF911" s="422">
        <v>10633011</v>
      </c>
      <c r="AG911" s="422">
        <v>7200624</v>
      </c>
      <c r="AH911" s="422">
        <v>17786275.554000001</v>
      </c>
      <c r="AI911" s="422">
        <v>50101762.553999998</v>
      </c>
      <c r="AJ911" s="422">
        <v>7213117.6200000001</v>
      </c>
      <c r="AK911" s="422">
        <v>42888644.934</v>
      </c>
      <c r="AL911" s="422">
        <v>50031218.254000001</v>
      </c>
      <c r="AM911" s="422">
        <v>338699.53</v>
      </c>
      <c r="AN911" s="422">
        <v>338699.53</v>
      </c>
      <c r="AO911" s="422">
        <v>353226.14</v>
      </c>
      <c r="AP911" s="422">
        <v>353226.14</v>
      </c>
      <c r="AQ911" s="422">
        <v>91747.05</v>
      </c>
      <c r="AR911" s="422">
        <v>91747.05</v>
      </c>
      <c r="AS911" s="422">
        <v>95569.84</v>
      </c>
      <c r="AT911" s="422">
        <v>95569.84</v>
      </c>
      <c r="AU911" s="422">
        <v>114683.81</v>
      </c>
      <c r="AV911" s="422">
        <v>3641593.39</v>
      </c>
      <c r="AW911" s="422">
        <v>1519535.5</v>
      </c>
      <c r="AX911" s="422">
        <v>576645.47</v>
      </c>
      <c r="AY911" s="422">
        <v>7610943.29</v>
      </c>
      <c r="AZ911" s="422">
        <v>102314624.72</v>
      </c>
      <c r="BA911" s="422">
        <v>493294.68</v>
      </c>
      <c r="BB911" s="422">
        <v>36895.46</v>
      </c>
      <c r="BC911" s="422">
        <v>2264433.87</v>
      </c>
    </row>
    <row r="912" spans="1:55">
      <c r="A912" s="425"/>
      <c r="B912" s="425" t="s">
        <v>6918</v>
      </c>
      <c r="C912">
        <v>1081.5</v>
      </c>
      <c r="D912" s="422">
        <v>14717720.08</v>
      </c>
      <c r="E912" s="422">
        <v>9907270.0899999999</v>
      </c>
      <c r="F912" s="423">
        <v>0.67315250162034601</v>
      </c>
      <c r="G912">
        <v>1</v>
      </c>
      <c r="H912" s="422">
        <v>558430.09</v>
      </c>
      <c r="I912" s="422">
        <v>8435498.0899999999</v>
      </c>
      <c r="J912" s="422">
        <v>8993928.1799999997</v>
      </c>
      <c r="K912" s="424">
        <v>0.93278000000000005</v>
      </c>
      <c r="L912" s="422">
        <v>3364807.17</v>
      </c>
      <c r="M912" s="422">
        <v>935677.55</v>
      </c>
      <c r="N912" s="422">
        <v>401504.95</v>
      </c>
      <c r="O912" s="422">
        <v>150373.85</v>
      </c>
      <c r="P912" s="422">
        <v>104233.73</v>
      </c>
      <c r="Q912" s="422">
        <v>300940.38</v>
      </c>
      <c r="R912" s="422">
        <v>85825.54</v>
      </c>
      <c r="S912" s="422">
        <v>154468.85</v>
      </c>
      <c r="T912" s="422">
        <v>160075.23000000001</v>
      </c>
      <c r="U912" s="422">
        <v>107887.77</v>
      </c>
      <c r="V912" s="422">
        <v>234679.2</v>
      </c>
      <c r="W912" s="422">
        <v>203188.58</v>
      </c>
      <c r="X912" s="422">
        <v>185354.95</v>
      </c>
      <c r="Y912" s="422">
        <v>6389017.75</v>
      </c>
      <c r="Z912" s="422">
        <v>97335</v>
      </c>
      <c r="AA912" s="422">
        <v>135187.5</v>
      </c>
      <c r="AB912" s="422">
        <v>368791.5</v>
      </c>
      <c r="AC912" s="422">
        <v>36771</v>
      </c>
      <c r="AD912" s="422">
        <v>617536.5</v>
      </c>
      <c r="AE912" s="422">
        <v>708399.5</v>
      </c>
      <c r="AF912" s="422">
        <v>1712014.5</v>
      </c>
      <c r="AG912" s="422">
        <v>1159368</v>
      </c>
      <c r="AH912" s="422">
        <v>2662144.6919999998</v>
      </c>
      <c r="AI912" s="422">
        <v>7497548.1919999998</v>
      </c>
      <c r="AJ912" s="422">
        <v>1161379.5900000001</v>
      </c>
      <c r="AK912" s="422">
        <v>6336168.602</v>
      </c>
      <c r="AL912" s="422">
        <v>7419480.2520000003</v>
      </c>
      <c r="AM912" s="422">
        <v>720.2</v>
      </c>
      <c r="AN912" s="422">
        <v>720.2</v>
      </c>
      <c r="AO912" s="422">
        <v>720.2</v>
      </c>
      <c r="AP912" s="422">
        <v>720.2</v>
      </c>
      <c r="AQ912" s="422">
        <v>6481.87</v>
      </c>
      <c r="AR912" s="422">
        <v>6481.87</v>
      </c>
      <c r="AS912" s="422">
        <v>7202.08</v>
      </c>
      <c r="AT912" s="422">
        <v>7202.08</v>
      </c>
      <c r="AU912" s="422">
        <v>8642.5</v>
      </c>
      <c r="AV912" s="422">
        <v>552400.12</v>
      </c>
      <c r="AW912" s="422">
        <v>230501.18</v>
      </c>
      <c r="AX912" s="422">
        <v>87429.43</v>
      </c>
      <c r="AY912" s="422">
        <v>909221.93</v>
      </c>
      <c r="AZ912" s="422">
        <v>14717720.08</v>
      </c>
      <c r="BA912" s="422">
        <v>1928.07</v>
      </c>
      <c r="BB912" s="422">
        <v>1786.97</v>
      </c>
      <c r="BC912" s="422">
        <v>252034.66</v>
      </c>
    </row>
    <row r="913" spans="1:55">
      <c r="A913" s="425"/>
      <c r="B913" s="425" t="s">
        <v>6919</v>
      </c>
      <c r="C913">
        <v>320</v>
      </c>
      <c r="D913" s="422">
        <v>4374852.16</v>
      </c>
      <c r="E913" s="422">
        <v>3027018.64</v>
      </c>
      <c r="F913" s="423">
        <v>0.69191335599326897</v>
      </c>
      <c r="G913">
        <v>1</v>
      </c>
      <c r="H913" s="422">
        <v>137665.60000000001</v>
      </c>
      <c r="I913" s="422">
        <v>2589533.4300000002</v>
      </c>
      <c r="J913" s="422">
        <v>2727199.03</v>
      </c>
      <c r="K913" s="424">
        <v>0.91332000000000002</v>
      </c>
      <c r="L913" s="422">
        <v>962907.43</v>
      </c>
      <c r="M913" s="422">
        <v>297415.42</v>
      </c>
      <c r="N913" s="422">
        <v>120363.42</v>
      </c>
      <c r="O913" s="422">
        <v>41868.300000000003</v>
      </c>
      <c r="P913" s="422">
        <v>29451.74</v>
      </c>
      <c r="Q913" s="422">
        <v>101227.56</v>
      </c>
      <c r="R913" s="422">
        <v>24093.95</v>
      </c>
      <c r="S913" s="422">
        <v>45903.53</v>
      </c>
      <c r="T913" s="422">
        <v>43025.48</v>
      </c>
      <c r="U913" s="422">
        <v>31190.86</v>
      </c>
      <c r="V913" s="422">
        <v>63077.75</v>
      </c>
      <c r="W913" s="422">
        <v>54613.61</v>
      </c>
      <c r="X913" s="422">
        <v>55081.96</v>
      </c>
      <c r="Y913" s="422">
        <v>1870221.01</v>
      </c>
      <c r="Z913" s="422">
        <v>28800</v>
      </c>
      <c r="AA913" s="422">
        <v>40000</v>
      </c>
      <c r="AB913" s="422">
        <v>109120</v>
      </c>
      <c r="AC913" s="422">
        <v>10880</v>
      </c>
      <c r="AD913" s="422">
        <v>182720</v>
      </c>
      <c r="AE913" s="422">
        <v>271804</v>
      </c>
      <c r="AF913" s="422">
        <v>506560</v>
      </c>
      <c r="AG913" s="422">
        <v>343040</v>
      </c>
      <c r="AH913" s="422">
        <v>790256.06099999999</v>
      </c>
      <c r="AI913" s="422">
        <v>2283180.0610000002</v>
      </c>
      <c r="AJ913" s="422">
        <v>343635.20000000001</v>
      </c>
      <c r="AK913" s="422">
        <v>1939544.861</v>
      </c>
      <c r="AL913" s="422">
        <v>2253393.7609999999</v>
      </c>
      <c r="AM913" s="422">
        <v>0</v>
      </c>
      <c r="AN913" s="422">
        <v>0</v>
      </c>
      <c r="AO913" s="422">
        <v>0</v>
      </c>
      <c r="AP913" s="422">
        <v>0</v>
      </c>
      <c r="AQ913" s="422">
        <v>0</v>
      </c>
      <c r="AR913" s="422">
        <v>0</v>
      </c>
      <c r="AS913" s="422">
        <v>0</v>
      </c>
      <c r="AT913" s="422">
        <v>0</v>
      </c>
      <c r="AU913" s="422">
        <v>0</v>
      </c>
      <c r="AV913" s="422">
        <v>159371.47</v>
      </c>
      <c r="AW913" s="422">
        <v>66501.27</v>
      </c>
      <c r="AX913" s="422">
        <v>25364.57</v>
      </c>
      <c r="AY913" s="422">
        <v>251237.31</v>
      </c>
      <c r="AZ913" s="422">
        <v>4374852.16</v>
      </c>
      <c r="BA913" s="422">
        <v>223.57</v>
      </c>
      <c r="BB913" s="422">
        <v>0</v>
      </c>
      <c r="BC913" s="422">
        <v>66189.73</v>
      </c>
    </row>
    <row r="914" spans="1:55">
      <c r="A914" s="425" t="s">
        <v>2459</v>
      </c>
      <c r="B914" s="425" t="s">
        <v>6920</v>
      </c>
      <c r="C914">
        <v>2623.25</v>
      </c>
      <c r="D914" s="422">
        <v>37513788.479999997</v>
      </c>
      <c r="E914" s="422">
        <v>36122773.340000004</v>
      </c>
      <c r="F914" s="423">
        <v>0.96291989702022196</v>
      </c>
      <c r="G914">
        <v>3</v>
      </c>
      <c r="H914" s="422">
        <v>49113.91</v>
      </c>
      <c r="I914" s="422">
        <v>1772096.34</v>
      </c>
      <c r="J914" s="422">
        <v>1821210.25</v>
      </c>
      <c r="K914" s="424">
        <v>1.0764499999999999</v>
      </c>
      <c r="L914" s="422">
        <v>9317055.1699999999</v>
      </c>
      <c r="M914" s="422">
        <v>1863411.03</v>
      </c>
      <c r="N914" s="422">
        <v>1032777.48</v>
      </c>
      <c r="O914" s="422">
        <v>458487.03</v>
      </c>
      <c r="P914" s="422">
        <v>316383.64</v>
      </c>
      <c r="Q914" s="422">
        <v>611416.38</v>
      </c>
      <c r="R914" s="422">
        <v>241724.45</v>
      </c>
      <c r="S914" s="422">
        <v>404034.42</v>
      </c>
      <c r="T914" s="422">
        <v>527025.46</v>
      </c>
      <c r="U914" s="422">
        <v>303112.51</v>
      </c>
      <c r="V914" s="422">
        <v>772648.66</v>
      </c>
      <c r="W914" s="422">
        <v>668970.18000000005</v>
      </c>
      <c r="X914" s="422">
        <v>484821.23</v>
      </c>
      <c r="Y914" s="422">
        <v>17001867.640000001</v>
      </c>
      <c r="Z914" s="422">
        <v>232380</v>
      </c>
      <c r="AA914" s="422">
        <v>327906.25</v>
      </c>
      <c r="AB914" s="422">
        <v>894528.25</v>
      </c>
      <c r="AC914" s="422">
        <v>89190.5</v>
      </c>
      <c r="AD914" s="422">
        <v>748937.87</v>
      </c>
      <c r="AE914" s="422">
        <v>498014</v>
      </c>
      <c r="AF914" s="422">
        <v>4152604.75</v>
      </c>
      <c r="AG914" s="422">
        <v>2812124</v>
      </c>
      <c r="AH914" s="422">
        <v>6594948.4095000001</v>
      </c>
      <c r="AI914" s="422">
        <v>16350634.0295</v>
      </c>
      <c r="AJ914" s="422">
        <v>2817003.24</v>
      </c>
      <c r="AK914" s="422">
        <v>13533630.7895</v>
      </c>
      <c r="AL914" s="422">
        <v>16565993.919500001</v>
      </c>
      <c r="AM914" s="422">
        <v>190330.55</v>
      </c>
      <c r="AN914" s="422">
        <v>190330.55</v>
      </c>
      <c r="AO914" s="422">
        <v>197810.79</v>
      </c>
      <c r="AP914" s="422">
        <v>197810.79</v>
      </c>
      <c r="AQ914" s="422">
        <v>137968.87</v>
      </c>
      <c r="AR914" s="422">
        <v>137968.87</v>
      </c>
      <c r="AS914" s="422">
        <v>142955.70000000001</v>
      </c>
      <c r="AT914" s="422">
        <v>142955.70000000001</v>
      </c>
      <c r="AU914" s="422">
        <v>172045.52</v>
      </c>
      <c r="AV914" s="422">
        <v>1545916.32</v>
      </c>
      <c r="AW914" s="422">
        <v>645067.81999999995</v>
      </c>
      <c r="AX914" s="422">
        <v>244765.28</v>
      </c>
      <c r="AY914" s="422">
        <v>3945926.76</v>
      </c>
      <c r="AZ914" s="422">
        <v>37513788.479999997</v>
      </c>
      <c r="BA914" s="422">
        <v>197440.7</v>
      </c>
      <c r="BB914" s="422">
        <v>41685.65</v>
      </c>
      <c r="BC914" s="422">
        <v>608250.12</v>
      </c>
    </row>
    <row r="915" spans="1:55">
      <c r="A915" s="425" t="s">
        <v>2575</v>
      </c>
      <c r="B915" s="425" t="s">
        <v>6921</v>
      </c>
      <c r="C915">
        <v>1177.21</v>
      </c>
      <c r="D915" s="422">
        <v>16624137.98</v>
      </c>
      <c r="E915" s="422">
        <v>12911973.560000001</v>
      </c>
      <c r="F915" s="423">
        <v>0.77670033631421997</v>
      </c>
      <c r="G915">
        <v>2</v>
      </c>
      <c r="H915" s="422">
        <v>97809.36</v>
      </c>
      <c r="I915" s="422">
        <v>7056278.8899999997</v>
      </c>
      <c r="J915" s="422">
        <v>7154088.25</v>
      </c>
      <c r="K915" s="424">
        <v>0.9</v>
      </c>
      <c r="L915" s="422">
        <v>3725226.17</v>
      </c>
      <c r="M915" s="422">
        <v>894817.17</v>
      </c>
      <c r="N915" s="422">
        <v>405090.66</v>
      </c>
      <c r="O915" s="422">
        <v>164669.32999999999</v>
      </c>
      <c r="P915" s="422">
        <v>126219.33</v>
      </c>
      <c r="Q915" s="422">
        <v>273412.02</v>
      </c>
      <c r="R915" s="422">
        <v>90337.57</v>
      </c>
      <c r="S915" s="422">
        <v>156869.44</v>
      </c>
      <c r="T915" s="422">
        <v>182462.78</v>
      </c>
      <c r="U915" s="422">
        <v>113375.14</v>
      </c>
      <c r="V915" s="422">
        <v>267500.59999999998</v>
      </c>
      <c r="W915" s="422">
        <v>231605.82</v>
      </c>
      <c r="X915" s="422">
        <v>188235.54</v>
      </c>
      <c r="Y915" s="422">
        <v>6819821.5700000003</v>
      </c>
      <c r="Z915" s="422">
        <v>104531.4</v>
      </c>
      <c r="AA915" s="422">
        <v>147151.25</v>
      </c>
      <c r="AB915" s="422">
        <v>401428.61</v>
      </c>
      <c r="AC915" s="422">
        <v>40025.14</v>
      </c>
      <c r="AD915" s="422">
        <v>672186.91</v>
      </c>
      <c r="AE915" s="422">
        <v>500615.22</v>
      </c>
      <c r="AF915" s="422">
        <v>1863523.43</v>
      </c>
      <c r="AG915" s="422">
        <v>1261969.1200000001</v>
      </c>
      <c r="AH915" s="422">
        <v>3192661.5751800002</v>
      </c>
      <c r="AI915" s="422">
        <v>8184092.6551799998</v>
      </c>
      <c r="AJ915" s="422">
        <v>1264158.73</v>
      </c>
      <c r="AK915" s="422">
        <v>6919933.9251800003</v>
      </c>
      <c r="AL915" s="422">
        <v>8057676.7751799999</v>
      </c>
      <c r="AM915" s="422">
        <v>197351.31</v>
      </c>
      <c r="AN915" s="422">
        <v>197351.31</v>
      </c>
      <c r="AO915" s="422">
        <v>204995.20000000001</v>
      </c>
      <c r="AP915" s="422">
        <v>204995.20000000001</v>
      </c>
      <c r="AQ915" s="422">
        <v>5559.19</v>
      </c>
      <c r="AR915" s="422">
        <v>5559.19</v>
      </c>
      <c r="AS915" s="422">
        <v>5559.19</v>
      </c>
      <c r="AT915" s="422">
        <v>5559.19</v>
      </c>
      <c r="AU915" s="422">
        <v>6948.99</v>
      </c>
      <c r="AV915" s="422">
        <v>579545.76</v>
      </c>
      <c r="AW915" s="422">
        <v>241828.3</v>
      </c>
      <c r="AX915" s="422">
        <v>91386.71</v>
      </c>
      <c r="AY915" s="422">
        <v>1746639.54</v>
      </c>
      <c r="AZ915" s="422">
        <v>16624137.98</v>
      </c>
      <c r="BA915" s="422">
        <v>617935.25</v>
      </c>
      <c r="BB915" s="422">
        <v>2462.5700000000002</v>
      </c>
      <c r="BC915" s="422">
        <v>574514.82999999996</v>
      </c>
    </row>
    <row r="916" spans="1:55">
      <c r="A916" s="425" t="s">
        <v>2577</v>
      </c>
      <c r="B916" s="425" t="s">
        <v>6922</v>
      </c>
      <c r="C916">
        <v>349.5</v>
      </c>
      <c r="D916" s="422">
        <v>5069373.43</v>
      </c>
      <c r="E916" s="422">
        <v>4210056.3600000003</v>
      </c>
      <c r="F916" s="423">
        <v>0.83048850476971103</v>
      </c>
      <c r="G916">
        <v>2</v>
      </c>
      <c r="H916" s="422">
        <v>16544.55</v>
      </c>
      <c r="I916" s="422">
        <v>2289899.85</v>
      </c>
      <c r="J916" s="422">
        <v>2306444.4</v>
      </c>
      <c r="K916" s="424">
        <v>0.9</v>
      </c>
      <c r="L916" s="422">
        <v>1138780.98</v>
      </c>
      <c r="M916" s="422">
        <v>265682.15000000002</v>
      </c>
      <c r="N916" s="422">
        <v>118978.03</v>
      </c>
      <c r="O916" s="422">
        <v>48880.4</v>
      </c>
      <c r="P916" s="422">
        <v>39410.480000000003</v>
      </c>
      <c r="Q916" s="422">
        <v>78150.81</v>
      </c>
      <c r="R916" s="422">
        <v>26638</v>
      </c>
      <c r="S916" s="422">
        <v>46103.95</v>
      </c>
      <c r="T916" s="422">
        <v>54511.7</v>
      </c>
      <c r="U916" s="422">
        <v>33635.589999999997</v>
      </c>
      <c r="V916" s="422">
        <v>79917.19</v>
      </c>
      <c r="W916" s="422">
        <v>69193.440000000002</v>
      </c>
      <c r="X916" s="422">
        <v>55322.46</v>
      </c>
      <c r="Y916" s="422">
        <v>2055205.18</v>
      </c>
      <c r="Z916" s="422">
        <v>31050</v>
      </c>
      <c r="AA916" s="422">
        <v>43687.5</v>
      </c>
      <c r="AB916" s="422">
        <v>119179.5</v>
      </c>
      <c r="AC916" s="422">
        <v>11883</v>
      </c>
      <c r="AD916" s="422">
        <v>199564.5</v>
      </c>
      <c r="AE916" s="422">
        <v>134954</v>
      </c>
      <c r="AF916" s="422">
        <v>553258.5</v>
      </c>
      <c r="AG916" s="422">
        <v>374664</v>
      </c>
      <c r="AH916" s="422">
        <v>984259.005</v>
      </c>
      <c r="AI916" s="422">
        <v>2452500.0049999999</v>
      </c>
      <c r="AJ916" s="422">
        <v>375314.07</v>
      </c>
      <c r="AK916" s="422">
        <v>2077185.9350000001</v>
      </c>
      <c r="AL916" s="422">
        <v>2414968.5950000002</v>
      </c>
      <c r="AM916" s="422">
        <v>80608.28</v>
      </c>
      <c r="AN916" s="422">
        <v>80608.28</v>
      </c>
      <c r="AO916" s="422">
        <v>84082.77</v>
      </c>
      <c r="AP916" s="422">
        <v>84082.77</v>
      </c>
      <c r="AQ916" s="422">
        <v>0</v>
      </c>
      <c r="AR916" s="422">
        <v>0</v>
      </c>
      <c r="AS916" s="422">
        <v>0</v>
      </c>
      <c r="AT916" s="422">
        <v>0</v>
      </c>
      <c r="AU916" s="422">
        <v>0</v>
      </c>
      <c r="AV916" s="422">
        <v>171640.05</v>
      </c>
      <c r="AW916" s="422">
        <v>71620.61</v>
      </c>
      <c r="AX916" s="422">
        <v>26556.82</v>
      </c>
      <c r="AY916" s="422">
        <v>599199.57999999996</v>
      </c>
      <c r="AZ916" s="422">
        <v>5069373.43</v>
      </c>
      <c r="BA916" s="422">
        <v>388824.89</v>
      </c>
      <c r="BB916" s="422">
        <v>0</v>
      </c>
      <c r="BC916" s="422">
        <v>134300.18</v>
      </c>
    </row>
    <row r="917" spans="1:55">
      <c r="A917" s="425" t="s">
        <v>1712</v>
      </c>
      <c r="B917" s="425" t="s">
        <v>6923</v>
      </c>
      <c r="C917">
        <v>809.77</v>
      </c>
      <c r="D917" s="422">
        <v>11617724.460000001</v>
      </c>
      <c r="E917" s="422">
        <v>9058145.7699999996</v>
      </c>
      <c r="F917" s="423">
        <v>0.779683302111987</v>
      </c>
      <c r="G917">
        <v>2</v>
      </c>
      <c r="H917" s="422">
        <v>64736.84</v>
      </c>
      <c r="I917" s="422">
        <v>4641144.17</v>
      </c>
      <c r="J917" s="422">
        <v>4705881.01</v>
      </c>
      <c r="K917" s="424">
        <v>0.9</v>
      </c>
      <c r="L917" s="422">
        <v>2600336.92</v>
      </c>
      <c r="M917" s="422">
        <v>624897.56999999995</v>
      </c>
      <c r="N917" s="422">
        <v>277722.08</v>
      </c>
      <c r="O917" s="422">
        <v>113396.47</v>
      </c>
      <c r="P917" s="422">
        <v>88959.06</v>
      </c>
      <c r="Q917" s="422">
        <v>186592.84</v>
      </c>
      <c r="R917" s="422">
        <v>61383.22</v>
      </c>
      <c r="S917" s="422">
        <v>107865.86</v>
      </c>
      <c r="T917" s="422">
        <v>125679.76</v>
      </c>
      <c r="U917" s="422">
        <v>77709.81</v>
      </c>
      <c r="V917" s="422">
        <v>184253.52</v>
      </c>
      <c r="W917" s="422">
        <v>159529.32</v>
      </c>
      <c r="X917" s="422">
        <v>129433.68</v>
      </c>
      <c r="Y917" s="422">
        <v>4737760.1100000003</v>
      </c>
      <c r="Z917" s="422">
        <v>71829.899999999994</v>
      </c>
      <c r="AA917" s="422">
        <v>101221.25</v>
      </c>
      <c r="AB917" s="422">
        <v>276131.57</v>
      </c>
      <c r="AC917" s="422">
        <v>27532.18</v>
      </c>
      <c r="AD917" s="422">
        <v>462378.67</v>
      </c>
      <c r="AE917" s="422">
        <v>343661.51</v>
      </c>
      <c r="AF917" s="422">
        <v>1281865.9099999999</v>
      </c>
      <c r="AG917" s="422">
        <v>868073.44</v>
      </c>
      <c r="AH917" s="422">
        <v>2241412.6446600002</v>
      </c>
      <c r="AI917" s="422">
        <v>5674107.0746600004</v>
      </c>
      <c r="AJ917" s="422">
        <v>869579.61</v>
      </c>
      <c r="AK917" s="422">
        <v>4804527.4646600001</v>
      </c>
      <c r="AL917" s="422">
        <v>5587149.1046599997</v>
      </c>
      <c r="AM917" s="422">
        <v>157742.07</v>
      </c>
      <c r="AN917" s="422">
        <v>157742.07</v>
      </c>
      <c r="AO917" s="422">
        <v>163996.16</v>
      </c>
      <c r="AP917" s="422">
        <v>163996.16</v>
      </c>
      <c r="AQ917" s="422">
        <v>4169.3900000000003</v>
      </c>
      <c r="AR917" s="422">
        <v>4169.3900000000003</v>
      </c>
      <c r="AS917" s="422">
        <v>4169.3900000000003</v>
      </c>
      <c r="AT917" s="422">
        <v>4169.3900000000003</v>
      </c>
      <c r="AU917" s="422">
        <v>4864.29</v>
      </c>
      <c r="AV917" s="422">
        <v>398872.02</v>
      </c>
      <c r="AW917" s="422">
        <v>166438.18</v>
      </c>
      <c r="AX917" s="422">
        <v>62486.64</v>
      </c>
      <c r="AY917" s="422">
        <v>1292815.1499999999</v>
      </c>
      <c r="AZ917" s="422">
        <v>11617724.460000001</v>
      </c>
      <c r="BA917" s="422">
        <v>537870.43999999994</v>
      </c>
      <c r="BB917" s="422">
        <v>877.97</v>
      </c>
      <c r="BC917" s="422">
        <v>361888.08</v>
      </c>
    </row>
    <row r="918" spans="1:55">
      <c r="A918" s="425" t="s">
        <v>1860</v>
      </c>
      <c r="B918" s="425" t="s">
        <v>6924</v>
      </c>
      <c r="C918">
        <v>335.75</v>
      </c>
      <c r="D918" s="422">
        <v>4860877.0599999996</v>
      </c>
      <c r="E918" s="422">
        <v>3679300.56</v>
      </c>
      <c r="F918" s="423">
        <v>0.75692113060765198</v>
      </c>
      <c r="G918">
        <v>2</v>
      </c>
      <c r="H918" s="422">
        <v>39137.769999999997</v>
      </c>
      <c r="I918" s="422">
        <v>2506317.69</v>
      </c>
      <c r="J918" s="422">
        <v>2545455.46</v>
      </c>
      <c r="K918" s="424">
        <v>0.9</v>
      </c>
      <c r="L918" s="422">
        <v>1100758.8999999999</v>
      </c>
      <c r="M918" s="422">
        <v>262754.92</v>
      </c>
      <c r="N918" s="422">
        <v>114888.15</v>
      </c>
      <c r="O918" s="422">
        <v>45691.29</v>
      </c>
      <c r="P918" s="422">
        <v>37632.26</v>
      </c>
      <c r="Q918" s="422">
        <v>75238.77</v>
      </c>
      <c r="R918" s="422">
        <v>24900.74</v>
      </c>
      <c r="S918" s="422">
        <v>44364.18</v>
      </c>
      <c r="T918" s="422">
        <v>50726.16</v>
      </c>
      <c r="U918" s="422">
        <v>32185.78</v>
      </c>
      <c r="V918" s="422">
        <v>74367.38</v>
      </c>
      <c r="W918" s="422">
        <v>64388.34</v>
      </c>
      <c r="X918" s="422">
        <v>53234.82</v>
      </c>
      <c r="Y918" s="422">
        <v>1981131.69</v>
      </c>
      <c r="Z918" s="422">
        <v>30015</v>
      </c>
      <c r="AA918" s="422">
        <v>41968.75</v>
      </c>
      <c r="AB918" s="422">
        <v>114490.75</v>
      </c>
      <c r="AC918" s="422">
        <v>11415.5</v>
      </c>
      <c r="AD918" s="422">
        <v>191713.25</v>
      </c>
      <c r="AE918" s="422">
        <v>139036.5</v>
      </c>
      <c r="AF918" s="422">
        <v>531492.25</v>
      </c>
      <c r="AG918" s="422">
        <v>359924</v>
      </c>
      <c r="AH918" s="422">
        <v>940934.32350000006</v>
      </c>
      <c r="AI918" s="422">
        <v>2360990.3234999999</v>
      </c>
      <c r="AJ918" s="422">
        <v>360548.49</v>
      </c>
      <c r="AK918" s="422">
        <v>2000441.8334999999</v>
      </c>
      <c r="AL918" s="422">
        <v>2324935.4734999998</v>
      </c>
      <c r="AM918" s="422">
        <v>72269.490000000005</v>
      </c>
      <c r="AN918" s="422">
        <v>72269.490000000005</v>
      </c>
      <c r="AO918" s="422">
        <v>75049.09</v>
      </c>
      <c r="AP918" s="422">
        <v>75049.09</v>
      </c>
      <c r="AQ918" s="422">
        <v>0</v>
      </c>
      <c r="AR918" s="422">
        <v>0</v>
      </c>
      <c r="AS918" s="422">
        <v>0</v>
      </c>
      <c r="AT918" s="422">
        <v>0</v>
      </c>
      <c r="AU918" s="422">
        <v>0</v>
      </c>
      <c r="AV918" s="422">
        <v>165385.96</v>
      </c>
      <c r="AW918" s="422">
        <v>69010.95</v>
      </c>
      <c r="AX918" s="422">
        <v>25775.73</v>
      </c>
      <c r="AY918" s="422">
        <v>554809.80000000005</v>
      </c>
      <c r="AZ918" s="422">
        <v>4860877.0599999996</v>
      </c>
      <c r="BA918" s="422">
        <v>361113.87</v>
      </c>
      <c r="BB918" s="422">
        <v>0</v>
      </c>
      <c r="BC918" s="422">
        <v>140994.82</v>
      </c>
    </row>
    <row r="919" spans="1:55">
      <c r="A919" s="425" t="s">
        <v>3245</v>
      </c>
      <c r="B919" s="425" t="s">
        <v>6925</v>
      </c>
      <c r="C919">
        <v>397.5</v>
      </c>
      <c r="D919" s="422">
        <v>5547004.5099999998</v>
      </c>
      <c r="E919" s="422">
        <v>3932109.63</v>
      </c>
      <c r="F919" s="423">
        <v>0.70887081899992899</v>
      </c>
      <c r="G919">
        <v>1</v>
      </c>
      <c r="H919" s="422">
        <v>124904.13</v>
      </c>
      <c r="I919" s="422">
        <v>1919327.59</v>
      </c>
      <c r="J919" s="422">
        <v>2044231.72</v>
      </c>
      <c r="K919" s="424">
        <v>0.9</v>
      </c>
      <c r="L919" s="422">
        <v>1241906.51</v>
      </c>
      <c r="M919" s="422">
        <v>309184.84000000003</v>
      </c>
      <c r="N919" s="422">
        <v>137042.54999999999</v>
      </c>
      <c r="O919" s="422">
        <v>54428.1</v>
      </c>
      <c r="P919" s="422">
        <v>41387.9</v>
      </c>
      <c r="Q919" s="422">
        <v>95357.52</v>
      </c>
      <c r="R919" s="422">
        <v>30112.52</v>
      </c>
      <c r="S919" s="422">
        <v>53063.040000000001</v>
      </c>
      <c r="T919" s="422">
        <v>59811.45</v>
      </c>
      <c r="U919" s="422">
        <v>37985.019999999997</v>
      </c>
      <c r="V919" s="422">
        <v>87686.91</v>
      </c>
      <c r="W919" s="422">
        <v>75920.58</v>
      </c>
      <c r="X919" s="422">
        <v>63673.02</v>
      </c>
      <c r="Y919" s="422">
        <v>2287559.96</v>
      </c>
      <c r="Z919" s="422">
        <v>35460</v>
      </c>
      <c r="AA919" s="422">
        <v>49687.5</v>
      </c>
      <c r="AB919" s="422">
        <v>135547.5</v>
      </c>
      <c r="AC919" s="422">
        <v>13515</v>
      </c>
      <c r="AD919" s="422">
        <v>226972.5</v>
      </c>
      <c r="AE919" s="422">
        <v>189731</v>
      </c>
      <c r="AF919" s="422">
        <v>629242.5</v>
      </c>
      <c r="AG919" s="422">
        <v>426120</v>
      </c>
      <c r="AH919" s="422">
        <v>1056549.99</v>
      </c>
      <c r="AI919" s="422">
        <v>2762825.99</v>
      </c>
      <c r="AJ919" s="422">
        <v>426859.35</v>
      </c>
      <c r="AK919" s="422">
        <v>2335966.64</v>
      </c>
      <c r="AL919" s="422">
        <v>2720140.05</v>
      </c>
      <c r="AM919" s="422">
        <v>56981.71</v>
      </c>
      <c r="AN919" s="422">
        <v>56981.71</v>
      </c>
      <c r="AO919" s="422">
        <v>59066.41</v>
      </c>
      <c r="AP919" s="422">
        <v>59066.41</v>
      </c>
      <c r="AQ919" s="422">
        <v>0</v>
      </c>
      <c r="AR919" s="422">
        <v>0</v>
      </c>
      <c r="AS919" s="422">
        <v>0</v>
      </c>
      <c r="AT919" s="422">
        <v>0</v>
      </c>
      <c r="AU919" s="422">
        <v>0</v>
      </c>
      <c r="AV919" s="422">
        <v>195266.61</v>
      </c>
      <c r="AW919" s="422">
        <v>81479.320000000007</v>
      </c>
      <c r="AX919" s="422">
        <v>30462.23</v>
      </c>
      <c r="AY919" s="422">
        <v>539304.4</v>
      </c>
      <c r="AZ919" s="422">
        <v>5547004.5099999998</v>
      </c>
      <c r="BA919" s="422">
        <v>167089.42000000001</v>
      </c>
      <c r="BB919" s="422">
        <v>0</v>
      </c>
      <c r="BC919" s="422">
        <v>152179.44</v>
      </c>
    </row>
    <row r="920" spans="1:55">
      <c r="A920" s="425" t="s">
        <v>3303</v>
      </c>
      <c r="B920" s="425" t="s">
        <v>6926</v>
      </c>
      <c r="C920">
        <v>341.29</v>
      </c>
      <c r="D920" s="422">
        <v>4870843.71</v>
      </c>
      <c r="E920" s="422">
        <v>6338643.8099999996</v>
      </c>
      <c r="F920" s="423">
        <v>1.30134411764979</v>
      </c>
      <c r="G920">
        <v>4</v>
      </c>
      <c r="H920" s="422">
        <v>326.36</v>
      </c>
      <c r="I920" s="422">
        <v>664914.07999999996</v>
      </c>
      <c r="J920" s="422">
        <v>665240.43999999994</v>
      </c>
      <c r="K920" s="424">
        <v>0.9</v>
      </c>
      <c r="L920" s="422">
        <v>1100940.8799999999</v>
      </c>
      <c r="M920" s="422">
        <v>269400.40999999997</v>
      </c>
      <c r="N920" s="422">
        <v>117038.49</v>
      </c>
      <c r="O920" s="422">
        <v>46662.33</v>
      </c>
      <c r="P920" s="422">
        <v>38131.42</v>
      </c>
      <c r="Q920" s="422">
        <v>80090.350000000006</v>
      </c>
      <c r="R920" s="422">
        <v>25479.82</v>
      </c>
      <c r="S920" s="422">
        <v>45524.03</v>
      </c>
      <c r="T920" s="422">
        <v>51483.27</v>
      </c>
      <c r="U920" s="422">
        <v>32475.74</v>
      </c>
      <c r="V920" s="422">
        <v>75477.34</v>
      </c>
      <c r="W920" s="422">
        <v>65349.36</v>
      </c>
      <c r="X920" s="422">
        <v>54626.58</v>
      </c>
      <c r="Y920" s="422">
        <v>2002680.02</v>
      </c>
      <c r="Z920" s="422">
        <v>30161.7</v>
      </c>
      <c r="AA920" s="422">
        <v>42661.25</v>
      </c>
      <c r="AB920" s="422">
        <v>116379.89</v>
      </c>
      <c r="AC920" s="422">
        <v>11603.86</v>
      </c>
      <c r="AD920" s="422">
        <v>97438.29</v>
      </c>
      <c r="AE920" s="422">
        <v>153469.39000000001</v>
      </c>
      <c r="AF920" s="422">
        <v>540262.06999999995</v>
      </c>
      <c r="AG920" s="422">
        <v>365862.88</v>
      </c>
      <c r="AH920" s="422">
        <v>960342.65981999994</v>
      </c>
      <c r="AI920" s="422">
        <v>2318181.9898199998</v>
      </c>
      <c r="AJ920" s="422">
        <v>366497.67</v>
      </c>
      <c r="AK920" s="422">
        <v>1951684.3198200001</v>
      </c>
      <c r="AL920" s="422">
        <v>2281532.2198200002</v>
      </c>
      <c r="AM920" s="422">
        <v>70879.69</v>
      </c>
      <c r="AN920" s="422">
        <v>70879.69</v>
      </c>
      <c r="AO920" s="422">
        <v>73659.289999999994</v>
      </c>
      <c r="AP920" s="422">
        <v>73659.289999999994</v>
      </c>
      <c r="AQ920" s="422">
        <v>6254.09</v>
      </c>
      <c r="AR920" s="422">
        <v>6254.09</v>
      </c>
      <c r="AS920" s="422">
        <v>6254.09</v>
      </c>
      <c r="AT920" s="422">
        <v>6254.09</v>
      </c>
      <c r="AU920" s="422">
        <v>7643.88</v>
      </c>
      <c r="AV920" s="422">
        <v>168165.55</v>
      </c>
      <c r="AW920" s="422">
        <v>70170.8</v>
      </c>
      <c r="AX920" s="422">
        <v>26556.82</v>
      </c>
      <c r="AY920" s="422">
        <v>586631.37</v>
      </c>
      <c r="AZ920" s="422">
        <v>4870843.71</v>
      </c>
      <c r="BA920" s="422">
        <v>246153.63</v>
      </c>
      <c r="BB920" s="422">
        <v>5.53</v>
      </c>
      <c r="BC920" s="422">
        <v>151863.88</v>
      </c>
    </row>
    <row r="921" spans="1:55">
      <c r="A921" s="425" t="s">
        <v>2589</v>
      </c>
      <c r="B921" s="425" t="s">
        <v>6927</v>
      </c>
      <c r="C921">
        <v>313.55</v>
      </c>
      <c r="D921" s="422">
        <v>4217097.01</v>
      </c>
      <c r="E921" s="422">
        <v>4416942.3</v>
      </c>
      <c r="F921" s="423">
        <v>1.0473893034772801</v>
      </c>
      <c r="G921">
        <v>4</v>
      </c>
      <c r="H921" s="422">
        <v>282.56</v>
      </c>
      <c r="I921" s="422">
        <v>330325.52</v>
      </c>
      <c r="J921" s="422">
        <v>330608.08</v>
      </c>
      <c r="K921" s="424">
        <v>0.95155999999999996</v>
      </c>
      <c r="L921" s="422">
        <v>1010447.6</v>
      </c>
      <c r="M921" s="422">
        <v>202089.51</v>
      </c>
      <c r="N921" s="422">
        <v>108635.3</v>
      </c>
      <c r="O921" s="422">
        <v>47353.85</v>
      </c>
      <c r="P921" s="422">
        <v>34319.75</v>
      </c>
      <c r="Q921" s="422">
        <v>63975.14</v>
      </c>
      <c r="R921" s="422">
        <v>25102.75</v>
      </c>
      <c r="S921" s="422">
        <v>42307.15</v>
      </c>
      <c r="T921" s="422">
        <v>54432.69</v>
      </c>
      <c r="U921" s="422">
        <v>31577.08</v>
      </c>
      <c r="V921" s="422">
        <v>79801.36</v>
      </c>
      <c r="W921" s="422">
        <v>69093.149999999994</v>
      </c>
      <c r="X921" s="422">
        <v>50766.48</v>
      </c>
      <c r="Y921" s="422">
        <v>1819901.81</v>
      </c>
      <c r="Z921" s="422">
        <v>27672.3</v>
      </c>
      <c r="AA921" s="422">
        <v>39193.75</v>
      </c>
      <c r="AB921" s="422">
        <v>106920.55</v>
      </c>
      <c r="AC921" s="422">
        <v>10660.7</v>
      </c>
      <c r="AD921" s="422">
        <v>89518.52</v>
      </c>
      <c r="AE921" s="422">
        <v>59940.75</v>
      </c>
      <c r="AF921" s="422">
        <v>496349.65</v>
      </c>
      <c r="AG921" s="422">
        <v>336125.6</v>
      </c>
      <c r="AH921" s="422">
        <v>803741.94990000001</v>
      </c>
      <c r="AI921" s="422">
        <v>1970123.7699</v>
      </c>
      <c r="AJ921" s="422">
        <v>336708.8</v>
      </c>
      <c r="AK921" s="422">
        <v>1633414.9698999999</v>
      </c>
      <c r="AL921" s="422">
        <v>1953813.5899</v>
      </c>
      <c r="AM921" s="422">
        <v>41143.699999999997</v>
      </c>
      <c r="AN921" s="422">
        <v>41143.699999999997</v>
      </c>
      <c r="AO921" s="422">
        <v>43347.83</v>
      </c>
      <c r="AP921" s="422">
        <v>43347.83</v>
      </c>
      <c r="AQ921" s="422">
        <v>2938.83</v>
      </c>
      <c r="AR921" s="422">
        <v>2938.83</v>
      </c>
      <c r="AS921" s="422">
        <v>3673.54</v>
      </c>
      <c r="AT921" s="422">
        <v>3673.54</v>
      </c>
      <c r="AU921" s="422">
        <v>4408.25</v>
      </c>
      <c r="AV921" s="422">
        <v>163105.39000000001</v>
      </c>
      <c r="AW921" s="422">
        <v>68059.33</v>
      </c>
      <c r="AX921" s="422">
        <v>25600.74</v>
      </c>
      <c r="AY921" s="422">
        <v>443381.51</v>
      </c>
      <c r="AZ921" s="422">
        <v>4217097.01</v>
      </c>
      <c r="BA921" s="422">
        <v>73150.899999999994</v>
      </c>
      <c r="BB921" s="422">
        <v>62.03</v>
      </c>
      <c r="BC921" s="422">
        <v>91116.92</v>
      </c>
    </row>
    <row r="922" spans="1:55">
      <c r="A922" s="425" t="s">
        <v>2706</v>
      </c>
      <c r="B922" s="425" t="s">
        <v>6928</v>
      </c>
      <c r="C922">
        <v>77.63</v>
      </c>
      <c r="D922" s="422">
        <v>965667.55</v>
      </c>
      <c r="E922" s="422">
        <v>1341264.8799999999</v>
      </c>
      <c r="F922" s="423">
        <v>1.3889509697203799</v>
      </c>
      <c r="G922">
        <v>4</v>
      </c>
      <c r="H922" s="422">
        <v>64.7</v>
      </c>
      <c r="I922" s="422">
        <v>42387.65</v>
      </c>
      <c r="J922" s="422">
        <v>42452.35</v>
      </c>
      <c r="K922" s="424">
        <v>0.95155999999999996</v>
      </c>
      <c r="L922" s="422">
        <v>235376.49</v>
      </c>
      <c r="M922" s="422">
        <v>47075.29</v>
      </c>
      <c r="N922" s="422">
        <v>26462.44</v>
      </c>
      <c r="O922" s="422">
        <v>11838.46</v>
      </c>
      <c r="P922" s="422">
        <v>7560.31</v>
      </c>
      <c r="Q922" s="422">
        <v>15442.27</v>
      </c>
      <c r="R922" s="422">
        <v>5510.36</v>
      </c>
      <c r="S922" s="422">
        <v>10423.5</v>
      </c>
      <c r="T922" s="422">
        <v>13608.17</v>
      </c>
      <c r="U922" s="422">
        <v>7664.34</v>
      </c>
      <c r="V922" s="422">
        <v>19950.34</v>
      </c>
      <c r="W922" s="422">
        <v>17273.28</v>
      </c>
      <c r="X922" s="422">
        <v>12507.68</v>
      </c>
      <c r="Y922" s="422">
        <v>430692.93</v>
      </c>
      <c r="Z922" s="422">
        <v>6867</v>
      </c>
      <c r="AA922" s="422">
        <v>9703.75</v>
      </c>
      <c r="AB922" s="422">
        <v>26471.83</v>
      </c>
      <c r="AC922" s="422">
        <v>2639.42</v>
      </c>
      <c r="AD922" s="422">
        <v>22163.360000000001</v>
      </c>
      <c r="AE922" s="422">
        <v>15022.06</v>
      </c>
      <c r="AF922" s="422">
        <v>122888.29</v>
      </c>
      <c r="AG922" s="422">
        <v>83219.360000000001</v>
      </c>
      <c r="AH922" s="422">
        <v>180373.91454</v>
      </c>
      <c r="AI922" s="422">
        <v>469348.98453999998</v>
      </c>
      <c r="AJ922" s="422">
        <v>83363.75</v>
      </c>
      <c r="AK922" s="422">
        <v>385985.23453999998</v>
      </c>
      <c r="AL922" s="422">
        <v>465310.83454000001</v>
      </c>
      <c r="AM922" s="422">
        <v>1469.41</v>
      </c>
      <c r="AN922" s="422">
        <v>1469.41</v>
      </c>
      <c r="AO922" s="422">
        <v>1469.41</v>
      </c>
      <c r="AP922" s="422">
        <v>1469.41</v>
      </c>
      <c r="AQ922" s="422">
        <v>0</v>
      </c>
      <c r="AR922" s="422">
        <v>0</v>
      </c>
      <c r="AS922" s="422">
        <v>0</v>
      </c>
      <c r="AT922" s="422">
        <v>0</v>
      </c>
      <c r="AU922" s="422">
        <v>734.7</v>
      </c>
      <c r="AV922" s="422">
        <v>40408.99</v>
      </c>
      <c r="AW922" s="422">
        <v>16861.54</v>
      </c>
      <c r="AX922" s="422">
        <v>5780.81</v>
      </c>
      <c r="AY922" s="422">
        <v>69663.679999999993</v>
      </c>
      <c r="AZ922" s="422">
        <v>965667.55</v>
      </c>
      <c r="BA922" s="422">
        <v>4399.32</v>
      </c>
      <c r="BB922" s="422">
        <v>780.48</v>
      </c>
      <c r="BC922" s="422">
        <v>10889.34</v>
      </c>
    </row>
    <row r="923" spans="1:55">
      <c r="A923" s="425" t="s">
        <v>3109</v>
      </c>
      <c r="B923" s="425" t="s">
        <v>6929</v>
      </c>
      <c r="C923">
        <v>751</v>
      </c>
      <c r="D923" s="422">
        <v>10757067.970000001</v>
      </c>
      <c r="E923" s="422">
        <v>10453759.9</v>
      </c>
      <c r="F923" s="423">
        <v>0.97180383438629503</v>
      </c>
      <c r="G923">
        <v>3</v>
      </c>
      <c r="H923" s="422">
        <v>14083.39</v>
      </c>
      <c r="I923" s="422">
        <v>1169477.95</v>
      </c>
      <c r="J923" s="422">
        <v>1183561.3400000001</v>
      </c>
      <c r="K923" s="424">
        <v>0.95155999999999996</v>
      </c>
      <c r="L923" s="422">
        <v>2465185.7400000002</v>
      </c>
      <c r="M923" s="422">
        <v>493037.14</v>
      </c>
      <c r="N923" s="422">
        <v>261142.55</v>
      </c>
      <c r="O923" s="422">
        <v>115599.1</v>
      </c>
      <c r="P923" s="422">
        <v>87169.67</v>
      </c>
      <c r="Q923" s="422">
        <v>154422.76999999999</v>
      </c>
      <c r="R923" s="422">
        <v>60613.96</v>
      </c>
      <c r="S923" s="422">
        <v>102089</v>
      </c>
      <c r="T923" s="422">
        <v>132879.81</v>
      </c>
      <c r="U923" s="422">
        <v>76643.399999999994</v>
      </c>
      <c r="V923" s="422">
        <v>194809.2</v>
      </c>
      <c r="W923" s="422">
        <v>168668.57</v>
      </c>
      <c r="X923" s="422">
        <v>122501.74</v>
      </c>
      <c r="Y923" s="422">
        <v>4434762.6500000004</v>
      </c>
      <c r="Z923" s="422">
        <v>66847.5</v>
      </c>
      <c r="AA923" s="422">
        <v>93875</v>
      </c>
      <c r="AB923" s="422">
        <v>256091</v>
      </c>
      <c r="AC923" s="422">
        <v>25534</v>
      </c>
      <c r="AD923" s="422">
        <v>428821</v>
      </c>
      <c r="AE923" s="422">
        <v>143986.75</v>
      </c>
      <c r="AF923" s="422">
        <v>1188833</v>
      </c>
      <c r="AG923" s="422">
        <v>805072</v>
      </c>
      <c r="AH923" s="422">
        <v>2029620.693</v>
      </c>
      <c r="AI923" s="422">
        <v>5038680.943</v>
      </c>
      <c r="AJ923" s="422">
        <v>806468.86</v>
      </c>
      <c r="AK923" s="422">
        <v>4232212.0829999996</v>
      </c>
      <c r="AL923" s="422">
        <v>4999615.5829999996</v>
      </c>
      <c r="AM923" s="422">
        <v>116084.02</v>
      </c>
      <c r="AN923" s="422">
        <v>116084.02</v>
      </c>
      <c r="AO923" s="422">
        <v>121226.98</v>
      </c>
      <c r="AP923" s="422">
        <v>121226.98</v>
      </c>
      <c r="AQ923" s="422">
        <v>43347.83</v>
      </c>
      <c r="AR923" s="422">
        <v>43347.83</v>
      </c>
      <c r="AS923" s="422">
        <v>45551.95</v>
      </c>
      <c r="AT923" s="422">
        <v>45551.95</v>
      </c>
      <c r="AU923" s="422">
        <v>54368.46</v>
      </c>
      <c r="AV923" s="422">
        <v>390865.18</v>
      </c>
      <c r="AW923" s="422">
        <v>163097.15</v>
      </c>
      <c r="AX923" s="422">
        <v>61937.27</v>
      </c>
      <c r="AY923" s="422">
        <v>1322689.6200000001</v>
      </c>
      <c r="AZ923" s="422">
        <v>10757067.970000001</v>
      </c>
      <c r="BA923" s="422">
        <v>200890.25</v>
      </c>
      <c r="BB923" s="422">
        <v>14127.5</v>
      </c>
      <c r="BC923" s="422">
        <v>228191.65</v>
      </c>
    </row>
    <row r="924" spans="1:55">
      <c r="A924" s="425" t="s">
        <v>2138</v>
      </c>
      <c r="B924" s="425" t="s">
        <v>6930</v>
      </c>
      <c r="C924">
        <v>137.79</v>
      </c>
      <c r="D924" s="422">
        <v>1848293.38</v>
      </c>
      <c r="E924" s="422">
        <v>1825115.95</v>
      </c>
      <c r="F924" s="423">
        <v>0.98746009142769298</v>
      </c>
      <c r="G924">
        <v>3</v>
      </c>
      <c r="H924" s="422">
        <v>2419.8200000000002</v>
      </c>
      <c r="I924" s="422">
        <v>1054647.26</v>
      </c>
      <c r="J924" s="422">
        <v>1057067.08</v>
      </c>
      <c r="K924" s="424">
        <v>0.95155999999999996</v>
      </c>
      <c r="L924" s="422">
        <v>444290.53</v>
      </c>
      <c r="M924" s="422">
        <v>88858.1</v>
      </c>
      <c r="N924" s="422">
        <v>47353.85</v>
      </c>
      <c r="O924" s="422">
        <v>20891.400000000001</v>
      </c>
      <c r="P924" s="422">
        <v>15019.28</v>
      </c>
      <c r="Q924" s="422">
        <v>27943.16</v>
      </c>
      <c r="R924" s="422">
        <v>11020.72</v>
      </c>
      <c r="S924" s="422">
        <v>18700.98</v>
      </c>
      <c r="T924" s="422">
        <v>24014.42</v>
      </c>
      <c r="U924" s="422">
        <v>13795.81</v>
      </c>
      <c r="V924" s="422">
        <v>35206.480000000003</v>
      </c>
      <c r="W924" s="422">
        <v>30482.27</v>
      </c>
      <c r="X924" s="422">
        <v>22440.25</v>
      </c>
      <c r="Y924" s="422">
        <v>800017.25</v>
      </c>
      <c r="Z924" s="422">
        <v>12116.7</v>
      </c>
      <c r="AA924" s="422">
        <v>17223.75</v>
      </c>
      <c r="AB924" s="422">
        <v>46986.39</v>
      </c>
      <c r="AC924" s="422">
        <v>4684.8599999999997</v>
      </c>
      <c r="AD924" s="422">
        <v>39339.040000000001</v>
      </c>
      <c r="AE924" s="422">
        <v>26048.87</v>
      </c>
      <c r="AF924" s="422">
        <v>218121.57</v>
      </c>
      <c r="AG924" s="422">
        <v>147710.88</v>
      </c>
      <c r="AH924" s="422">
        <v>352122.75881999999</v>
      </c>
      <c r="AI924" s="422">
        <v>864354.81882000004</v>
      </c>
      <c r="AJ924" s="422">
        <v>147967.16</v>
      </c>
      <c r="AK924" s="422">
        <v>716387.65882000001</v>
      </c>
      <c r="AL924" s="422">
        <v>857187.28882000002</v>
      </c>
      <c r="AM924" s="422">
        <v>18367.72</v>
      </c>
      <c r="AN924" s="422">
        <v>18367.72</v>
      </c>
      <c r="AO924" s="422">
        <v>19102.43</v>
      </c>
      <c r="AP924" s="422">
        <v>19102.43</v>
      </c>
      <c r="AQ924" s="422">
        <v>734.7</v>
      </c>
      <c r="AR924" s="422">
        <v>734.7</v>
      </c>
      <c r="AS924" s="422">
        <v>734.7</v>
      </c>
      <c r="AT924" s="422">
        <v>734.7</v>
      </c>
      <c r="AU924" s="422">
        <v>1469.41</v>
      </c>
      <c r="AV924" s="422">
        <v>71266.77</v>
      </c>
      <c r="AW924" s="422">
        <v>29737.63</v>
      </c>
      <c r="AX924" s="422">
        <v>10735.79</v>
      </c>
      <c r="AY924" s="422">
        <v>191088.7</v>
      </c>
      <c r="AZ924" s="422">
        <v>1848293.38</v>
      </c>
      <c r="BA924" s="422">
        <v>99214.75</v>
      </c>
      <c r="BB924" s="422">
        <v>12.4</v>
      </c>
      <c r="BC924" s="422">
        <v>69318.5</v>
      </c>
    </row>
    <row r="925" spans="1:55">
      <c r="A925" s="425" t="s">
        <v>3053</v>
      </c>
      <c r="B925" s="425" t="s">
        <v>6931</v>
      </c>
      <c r="C925">
        <v>1938.61</v>
      </c>
      <c r="D925" s="422">
        <v>26016325.379999999</v>
      </c>
      <c r="E925" s="422">
        <v>20285298.109999999</v>
      </c>
      <c r="F925" s="423">
        <v>0.77971419152046295</v>
      </c>
      <c r="G925">
        <v>2</v>
      </c>
      <c r="H925" s="422">
        <v>126476.5</v>
      </c>
      <c r="I925" s="422">
        <v>8740099.8000000007</v>
      </c>
      <c r="J925" s="422">
        <v>8866576.3000000007</v>
      </c>
      <c r="K925" s="424">
        <v>0.90876000000000001</v>
      </c>
      <c r="L925" s="422">
        <v>5891849.1299999999</v>
      </c>
      <c r="M925" s="422">
        <v>1470049.16</v>
      </c>
      <c r="N925" s="422">
        <v>680155.64</v>
      </c>
      <c r="O925" s="422">
        <v>272129.11</v>
      </c>
      <c r="P925" s="422">
        <v>189768.37</v>
      </c>
      <c r="Q925" s="422">
        <v>476169.84</v>
      </c>
      <c r="R925" s="422">
        <v>150273.92000000001</v>
      </c>
      <c r="S925" s="422">
        <v>262920.28999999998</v>
      </c>
      <c r="T925" s="422">
        <v>298910.18</v>
      </c>
      <c r="U925" s="422">
        <v>188845.87</v>
      </c>
      <c r="V925" s="422">
        <v>438218.96</v>
      </c>
      <c r="W925" s="422">
        <v>379416.2</v>
      </c>
      <c r="X925" s="422">
        <v>315491.3</v>
      </c>
      <c r="Y925" s="422">
        <v>11014197.970000001</v>
      </c>
      <c r="Z925" s="422">
        <v>172674.9</v>
      </c>
      <c r="AA925" s="422">
        <v>242326.25</v>
      </c>
      <c r="AB925" s="422">
        <v>661066.01</v>
      </c>
      <c r="AC925" s="422">
        <v>65912.740000000005</v>
      </c>
      <c r="AD925" s="422">
        <v>1106946.31</v>
      </c>
      <c r="AE925" s="422">
        <v>931557.05</v>
      </c>
      <c r="AF925" s="422">
        <v>3068819.63</v>
      </c>
      <c r="AG925" s="422">
        <v>2078189.92</v>
      </c>
      <c r="AH925" s="422">
        <v>4859738.8903799998</v>
      </c>
      <c r="AI925" s="422">
        <v>13187231.700379999</v>
      </c>
      <c r="AJ925" s="422">
        <v>2081795.73</v>
      </c>
      <c r="AK925" s="422">
        <v>11105435.970380001</v>
      </c>
      <c r="AL925" s="422">
        <v>12997288.65038</v>
      </c>
      <c r="AM925" s="422">
        <v>109459.37</v>
      </c>
      <c r="AN925" s="422">
        <v>109459.37</v>
      </c>
      <c r="AO925" s="422">
        <v>113669.35</v>
      </c>
      <c r="AP925" s="422">
        <v>113669.35</v>
      </c>
      <c r="AQ925" s="422">
        <v>7718.28</v>
      </c>
      <c r="AR925" s="422">
        <v>7718.28</v>
      </c>
      <c r="AS925" s="422">
        <v>7718.28</v>
      </c>
      <c r="AT925" s="422">
        <v>7718.28</v>
      </c>
      <c r="AU925" s="422">
        <v>9121.61</v>
      </c>
      <c r="AV925" s="422">
        <v>964084.52</v>
      </c>
      <c r="AW925" s="422">
        <v>402285.62</v>
      </c>
      <c r="AX925" s="422">
        <v>152216.29999999999</v>
      </c>
      <c r="AY925" s="422">
        <v>2004838.61</v>
      </c>
      <c r="AZ925" s="422">
        <v>26016325.379999999</v>
      </c>
      <c r="BA925" s="422">
        <v>181401.52</v>
      </c>
      <c r="BB925" s="422">
        <v>5468.04</v>
      </c>
      <c r="BC925" s="422">
        <v>729987.49</v>
      </c>
    </row>
    <row r="926" spans="1:55">
      <c r="A926" s="425" t="s">
        <v>3317</v>
      </c>
      <c r="B926" s="425" t="s">
        <v>6932</v>
      </c>
      <c r="C926">
        <v>3796.14</v>
      </c>
      <c r="D926" s="422">
        <v>56220494.200000003</v>
      </c>
      <c r="E926" s="422">
        <v>50888308.280000001</v>
      </c>
      <c r="F926" s="423">
        <v>0.905155833368679</v>
      </c>
      <c r="G926">
        <v>3</v>
      </c>
      <c r="H926" s="422">
        <v>73605.149999999994</v>
      </c>
      <c r="I926" s="422">
        <v>5480880.5999999996</v>
      </c>
      <c r="J926" s="422">
        <v>5554485.75</v>
      </c>
      <c r="K926" s="424">
        <v>0.99021999999999999</v>
      </c>
      <c r="L926" s="422">
        <v>12994106.23</v>
      </c>
      <c r="M926" s="422">
        <v>2598821.2400000002</v>
      </c>
      <c r="N926" s="422">
        <v>1374704.11</v>
      </c>
      <c r="O926" s="422">
        <v>610899.07999999996</v>
      </c>
      <c r="P926" s="422">
        <v>463943.06</v>
      </c>
      <c r="Q926" s="422">
        <v>822613.87</v>
      </c>
      <c r="R926" s="422">
        <v>321754.31</v>
      </c>
      <c r="S926" s="422">
        <v>538202.05000000005</v>
      </c>
      <c r="T926" s="422">
        <v>702221.33</v>
      </c>
      <c r="U926" s="422">
        <v>403252.75</v>
      </c>
      <c r="V926" s="422">
        <v>1029495.56</v>
      </c>
      <c r="W926" s="422">
        <v>891351.88</v>
      </c>
      <c r="X926" s="422">
        <v>645815.74</v>
      </c>
      <c r="Y926" s="422">
        <v>23397181.210000001</v>
      </c>
      <c r="Z926" s="422">
        <v>336717.9</v>
      </c>
      <c r="AA926" s="422">
        <v>474517.5</v>
      </c>
      <c r="AB926" s="422">
        <v>1294483.74</v>
      </c>
      <c r="AC926" s="422">
        <v>129068.76</v>
      </c>
      <c r="AD926" s="422">
        <v>2167595.94</v>
      </c>
      <c r="AE926" s="422">
        <v>731105.47</v>
      </c>
      <c r="AF926" s="422">
        <v>6009289.6200000001</v>
      </c>
      <c r="AG926" s="422">
        <v>4069462.08</v>
      </c>
      <c r="AH926" s="422">
        <v>10375168.50612</v>
      </c>
      <c r="AI926" s="422">
        <v>25587409.516120002</v>
      </c>
      <c r="AJ926" s="422">
        <v>4076522.9</v>
      </c>
      <c r="AK926" s="422">
        <v>21510886.616119999</v>
      </c>
      <c r="AL926" s="422">
        <v>25547541.116119999</v>
      </c>
      <c r="AM926" s="422">
        <v>643758.47</v>
      </c>
      <c r="AN926" s="422">
        <v>643758.47</v>
      </c>
      <c r="AO926" s="422">
        <v>670518.03</v>
      </c>
      <c r="AP926" s="422">
        <v>670518.03</v>
      </c>
      <c r="AQ926" s="422">
        <v>263008.21000000002</v>
      </c>
      <c r="AR926" s="422">
        <v>263008.21000000002</v>
      </c>
      <c r="AS926" s="422">
        <v>274476.59000000003</v>
      </c>
      <c r="AT926" s="422">
        <v>274476.59000000003</v>
      </c>
      <c r="AU926" s="422">
        <v>329524.82</v>
      </c>
      <c r="AV926" s="422">
        <v>2058192.19</v>
      </c>
      <c r="AW926" s="422">
        <v>858826.28</v>
      </c>
      <c r="AX926" s="422">
        <v>325705.86</v>
      </c>
      <c r="AY926" s="422">
        <v>7275771.75</v>
      </c>
      <c r="AZ926" s="422">
        <v>56220494.200000003</v>
      </c>
      <c r="BA926" s="422">
        <v>945741.71</v>
      </c>
      <c r="BB926" s="422">
        <v>152818.41</v>
      </c>
      <c r="BC926" s="422">
        <v>1336705.58</v>
      </c>
    </row>
    <row r="927" spans="1:55">
      <c r="A927" s="425" t="s">
        <v>2288</v>
      </c>
      <c r="B927" s="425" t="s">
        <v>6933</v>
      </c>
      <c r="C927">
        <v>3596.22</v>
      </c>
      <c r="D927" s="422">
        <v>49023526.130000003</v>
      </c>
      <c r="E927" s="422">
        <v>52873014.310000002</v>
      </c>
      <c r="F927" s="423">
        <v>1.0785232822663999</v>
      </c>
      <c r="G927">
        <v>4</v>
      </c>
      <c r="H927" s="422">
        <v>3284.77</v>
      </c>
      <c r="I927" s="422">
        <v>3854745.08</v>
      </c>
      <c r="J927" s="422">
        <v>3858029.85</v>
      </c>
      <c r="K927" s="424">
        <v>0.99021999999999999</v>
      </c>
      <c r="L927" s="422">
        <v>11804918.32</v>
      </c>
      <c r="M927" s="422">
        <v>2360983.66</v>
      </c>
      <c r="N927" s="422">
        <v>1302236.8400000001</v>
      </c>
      <c r="O927" s="422">
        <v>578288.81000000006</v>
      </c>
      <c r="P927" s="422">
        <v>401306.5</v>
      </c>
      <c r="Q927" s="422">
        <v>781291.87</v>
      </c>
      <c r="R927" s="422">
        <v>304551.59999999998</v>
      </c>
      <c r="S927" s="422">
        <v>509489.44</v>
      </c>
      <c r="T927" s="422">
        <v>664736.21</v>
      </c>
      <c r="U927" s="422">
        <v>381877.8</v>
      </c>
      <c r="V927" s="422">
        <v>974540.28</v>
      </c>
      <c r="W927" s="422">
        <v>843770.81</v>
      </c>
      <c r="X927" s="422">
        <v>611362.02</v>
      </c>
      <c r="Y927" s="422">
        <v>21519354.16</v>
      </c>
      <c r="Z927" s="422">
        <v>318747.59999999998</v>
      </c>
      <c r="AA927" s="422">
        <v>449527.5</v>
      </c>
      <c r="AB927" s="422">
        <v>1226311.02</v>
      </c>
      <c r="AC927" s="422">
        <v>122271.48</v>
      </c>
      <c r="AD927" s="422">
        <v>1026720.81</v>
      </c>
      <c r="AE927" s="422">
        <v>694519.88</v>
      </c>
      <c r="AF927" s="422">
        <v>5692816.2599999998</v>
      </c>
      <c r="AG927" s="422">
        <v>3855147.84</v>
      </c>
      <c r="AH927" s="422">
        <v>9091006.3497599997</v>
      </c>
      <c r="AI927" s="422">
        <v>22477068.73976</v>
      </c>
      <c r="AJ927" s="422">
        <v>3861836.8</v>
      </c>
      <c r="AK927" s="422">
        <v>18615231.93976</v>
      </c>
      <c r="AL927" s="422">
        <v>22439299.969760001</v>
      </c>
      <c r="AM927" s="422">
        <v>318056.44</v>
      </c>
      <c r="AN927" s="422">
        <v>318056.44</v>
      </c>
      <c r="AO927" s="422">
        <v>331053.94</v>
      </c>
      <c r="AP927" s="422">
        <v>331053.94</v>
      </c>
      <c r="AQ927" s="422">
        <v>129974.98</v>
      </c>
      <c r="AR927" s="422">
        <v>129974.98</v>
      </c>
      <c r="AS927" s="422">
        <v>136091.46</v>
      </c>
      <c r="AT927" s="422">
        <v>136091.46</v>
      </c>
      <c r="AU927" s="422">
        <v>162851.01</v>
      </c>
      <c r="AV927" s="422">
        <v>1949624.84</v>
      </c>
      <c r="AW927" s="422">
        <v>813524.15</v>
      </c>
      <c r="AX927" s="422">
        <v>308518.21999999997</v>
      </c>
      <c r="AY927" s="422">
        <v>5064871.8600000003</v>
      </c>
      <c r="AZ927" s="422">
        <v>49023526.130000003</v>
      </c>
      <c r="BA927" s="422">
        <v>316244.28999999998</v>
      </c>
      <c r="BB927" s="422">
        <v>54838.01</v>
      </c>
      <c r="BC927" s="422">
        <v>1540770.41</v>
      </c>
    </row>
    <row r="928" spans="1:55">
      <c r="A928" s="425" t="s">
        <v>2444</v>
      </c>
      <c r="B928" s="425" t="s">
        <v>6934</v>
      </c>
      <c r="C928">
        <v>407.05</v>
      </c>
      <c r="D928" s="422">
        <v>6620633.3200000003</v>
      </c>
      <c r="E928" s="422">
        <v>15766083.800000001</v>
      </c>
      <c r="F928" s="423">
        <v>2.38135583681593</v>
      </c>
      <c r="G928">
        <v>4</v>
      </c>
      <c r="H928" s="422">
        <v>443.6</v>
      </c>
      <c r="I928" s="422">
        <v>1005343.51</v>
      </c>
      <c r="J928" s="422">
        <v>1005787.11</v>
      </c>
      <c r="K928" s="424">
        <v>0.99021999999999999</v>
      </c>
      <c r="L928" s="422">
        <v>1484129.69</v>
      </c>
      <c r="M928" s="422">
        <v>296825.93</v>
      </c>
      <c r="N928" s="422">
        <v>147108.54999999999</v>
      </c>
      <c r="O928" s="422">
        <v>64495.87</v>
      </c>
      <c r="P928" s="422">
        <v>58147.49</v>
      </c>
      <c r="Q928" s="422">
        <v>87235.33</v>
      </c>
      <c r="R928" s="422">
        <v>33768.269999999997</v>
      </c>
      <c r="S928" s="422">
        <v>57425.23</v>
      </c>
      <c r="T928" s="422">
        <v>74137.240000000005</v>
      </c>
      <c r="U928" s="422">
        <v>43068.92</v>
      </c>
      <c r="V928" s="422">
        <v>108689.32</v>
      </c>
      <c r="W928" s="422">
        <v>94104.76</v>
      </c>
      <c r="X928" s="422">
        <v>68907.42</v>
      </c>
      <c r="Y928" s="422">
        <v>2618044.02</v>
      </c>
      <c r="Z928" s="422">
        <v>36057.599999999999</v>
      </c>
      <c r="AA928" s="422">
        <v>50881.25</v>
      </c>
      <c r="AB928" s="422">
        <v>138804.04999999999</v>
      </c>
      <c r="AC928" s="422">
        <v>13839.7</v>
      </c>
      <c r="AD928" s="422">
        <v>116212.77</v>
      </c>
      <c r="AE928" s="422">
        <v>78586.880000000005</v>
      </c>
      <c r="AF928" s="422">
        <v>644360.15</v>
      </c>
      <c r="AG928" s="422">
        <v>436357.6</v>
      </c>
      <c r="AH928" s="422">
        <v>1275247.7589</v>
      </c>
      <c r="AI928" s="422">
        <v>2790347.7588999998</v>
      </c>
      <c r="AJ928" s="422">
        <v>437114.71</v>
      </c>
      <c r="AK928" s="422">
        <v>2353233.0488999998</v>
      </c>
      <c r="AL928" s="422">
        <v>2786072.7689</v>
      </c>
      <c r="AM928" s="422">
        <v>133033.22</v>
      </c>
      <c r="AN928" s="422">
        <v>133033.22</v>
      </c>
      <c r="AO928" s="422">
        <v>139149.69</v>
      </c>
      <c r="AP928" s="422">
        <v>139149.69</v>
      </c>
      <c r="AQ928" s="422">
        <v>61164.7</v>
      </c>
      <c r="AR928" s="422">
        <v>61164.7</v>
      </c>
      <c r="AS928" s="422">
        <v>63458.37</v>
      </c>
      <c r="AT928" s="422">
        <v>63458.37</v>
      </c>
      <c r="AU928" s="422">
        <v>76455.87</v>
      </c>
      <c r="AV928" s="422">
        <v>220192.92</v>
      </c>
      <c r="AW928" s="422">
        <v>91880.37</v>
      </c>
      <c r="AX928" s="422">
        <v>34375.279999999999</v>
      </c>
      <c r="AY928" s="422">
        <v>1216516.3999999999</v>
      </c>
      <c r="AZ928" s="422">
        <v>6620633.3200000003</v>
      </c>
      <c r="BA928" s="422">
        <v>792213.68</v>
      </c>
      <c r="BB928" s="422">
        <v>22921.33</v>
      </c>
      <c r="BC928" s="422">
        <v>106907.58</v>
      </c>
    </row>
    <row r="929" spans="1:55">
      <c r="A929" s="425" t="s">
        <v>3011</v>
      </c>
      <c r="B929" s="425" t="s">
        <v>6935</v>
      </c>
      <c r="C929">
        <v>775.79</v>
      </c>
      <c r="D929" s="422">
        <v>11921578.880000001</v>
      </c>
      <c r="E929" s="422">
        <v>11251529.15</v>
      </c>
      <c r="F929" s="423">
        <v>0.94379521901045405</v>
      </c>
      <c r="G929">
        <v>3</v>
      </c>
      <c r="H929" s="422">
        <v>15608</v>
      </c>
      <c r="I929" s="422">
        <v>1192830.08</v>
      </c>
      <c r="J929" s="422">
        <v>1208438.08</v>
      </c>
      <c r="K929" s="424">
        <v>0.99021999999999999</v>
      </c>
      <c r="L929" s="422">
        <v>2708101.88</v>
      </c>
      <c r="M929" s="422">
        <v>541620.37</v>
      </c>
      <c r="N929" s="422">
        <v>280448.33</v>
      </c>
      <c r="O929" s="422">
        <v>123919.03</v>
      </c>
      <c r="P929" s="422">
        <v>99879.06</v>
      </c>
      <c r="Q929" s="422">
        <v>169879.33</v>
      </c>
      <c r="R929" s="422">
        <v>65625.13</v>
      </c>
      <c r="S929" s="422">
        <v>109746</v>
      </c>
      <c r="T929" s="422">
        <v>142443.47</v>
      </c>
      <c r="U929" s="422">
        <v>81990.47</v>
      </c>
      <c r="V929" s="422">
        <v>208830.06</v>
      </c>
      <c r="W929" s="422">
        <v>180808.03</v>
      </c>
      <c r="X929" s="422">
        <v>131689.75</v>
      </c>
      <c r="Y929" s="422">
        <v>4844980.91</v>
      </c>
      <c r="Z929" s="422">
        <v>68906.7</v>
      </c>
      <c r="AA929" s="422">
        <v>96973.75</v>
      </c>
      <c r="AB929" s="422">
        <v>264544.39</v>
      </c>
      <c r="AC929" s="422">
        <v>26376.86</v>
      </c>
      <c r="AD929" s="422">
        <v>442976.09</v>
      </c>
      <c r="AE929" s="422">
        <v>152414.91</v>
      </c>
      <c r="AF929" s="422">
        <v>1228075.57</v>
      </c>
      <c r="AG929" s="422">
        <v>831646.88</v>
      </c>
      <c r="AH929" s="422">
        <v>2218894.7278200001</v>
      </c>
      <c r="AI929" s="422">
        <v>5330809.8778200001</v>
      </c>
      <c r="AJ929" s="422">
        <v>833089.84</v>
      </c>
      <c r="AK929" s="422">
        <v>4497720.0378200002</v>
      </c>
      <c r="AL929" s="422">
        <v>5322662.2578199999</v>
      </c>
      <c r="AM929" s="422">
        <v>169732.04</v>
      </c>
      <c r="AN929" s="422">
        <v>169732.04</v>
      </c>
      <c r="AO929" s="422">
        <v>176613.07</v>
      </c>
      <c r="AP929" s="422">
        <v>176613.07</v>
      </c>
      <c r="AQ929" s="422">
        <v>74926.75</v>
      </c>
      <c r="AR929" s="422">
        <v>74926.75</v>
      </c>
      <c r="AS929" s="422">
        <v>77984.990000000005</v>
      </c>
      <c r="AT929" s="422">
        <v>77984.990000000005</v>
      </c>
      <c r="AU929" s="422">
        <v>93276.160000000003</v>
      </c>
      <c r="AV929" s="422">
        <v>420507.32</v>
      </c>
      <c r="AW929" s="422">
        <v>175465.99</v>
      </c>
      <c r="AX929" s="422">
        <v>66172.429999999993</v>
      </c>
      <c r="AY929" s="422">
        <v>1753935.6</v>
      </c>
      <c r="AZ929" s="422">
        <v>11921578.880000001</v>
      </c>
      <c r="BA929" s="422">
        <v>336066.81</v>
      </c>
      <c r="BB929" s="422">
        <v>52719.17</v>
      </c>
      <c r="BC929" s="422">
        <v>278402.03000000003</v>
      </c>
    </row>
    <row r="930" spans="1:55">
      <c r="A930" s="425" t="s">
        <v>2105</v>
      </c>
      <c r="B930" s="425" t="s">
        <v>6936</v>
      </c>
      <c r="C930">
        <v>2643.75</v>
      </c>
      <c r="D930" s="422">
        <v>34720658.689999998</v>
      </c>
      <c r="E930" s="422">
        <v>35813235.409999996</v>
      </c>
      <c r="F930" s="423">
        <v>1.0314676265146601</v>
      </c>
      <c r="G930">
        <v>4</v>
      </c>
      <c r="H930" s="422">
        <v>2326.42</v>
      </c>
      <c r="I930" s="422">
        <v>1944315.22</v>
      </c>
      <c r="J930" s="422">
        <v>1946641.64</v>
      </c>
      <c r="K930" s="424">
        <v>0.99021999999999999</v>
      </c>
      <c r="L930" s="422">
        <v>8495338.0899999999</v>
      </c>
      <c r="M930" s="422">
        <v>1699067.61</v>
      </c>
      <c r="N930" s="422">
        <v>957292.64</v>
      </c>
      <c r="O930" s="422">
        <v>424658.2</v>
      </c>
      <c r="P930" s="422">
        <v>279482.31</v>
      </c>
      <c r="Q930" s="422">
        <v>576977.54</v>
      </c>
      <c r="R930" s="422">
        <v>223635.17</v>
      </c>
      <c r="S930" s="422">
        <v>374540.13</v>
      </c>
      <c r="T930" s="422">
        <v>488139.62</v>
      </c>
      <c r="U930" s="422">
        <v>280745.59000000003</v>
      </c>
      <c r="V930" s="422">
        <v>715639.85</v>
      </c>
      <c r="W930" s="422">
        <v>619611.15</v>
      </c>
      <c r="X930" s="422">
        <v>449429.56</v>
      </c>
      <c r="Y930" s="422">
        <v>15584557.460000001</v>
      </c>
      <c r="Z930" s="422">
        <v>235575</v>
      </c>
      <c r="AA930" s="422">
        <v>330468.75</v>
      </c>
      <c r="AB930" s="422">
        <v>901518.75</v>
      </c>
      <c r="AC930" s="422">
        <v>89887.5</v>
      </c>
      <c r="AD930" s="422">
        <v>754790.62</v>
      </c>
      <c r="AE930" s="422">
        <v>515401.5</v>
      </c>
      <c r="AF930" s="422">
        <v>4185056.25</v>
      </c>
      <c r="AG930" s="422">
        <v>2834100</v>
      </c>
      <c r="AH930" s="422">
        <v>6378771.5384999998</v>
      </c>
      <c r="AI930" s="422">
        <v>16225569.908500001</v>
      </c>
      <c r="AJ930" s="422">
        <v>2839017.37</v>
      </c>
      <c r="AK930" s="422">
        <v>13386552.5385</v>
      </c>
      <c r="AL930" s="422">
        <v>16197804.318499999</v>
      </c>
      <c r="AM930" s="422">
        <v>85630.58</v>
      </c>
      <c r="AN930" s="422">
        <v>85630.58</v>
      </c>
      <c r="AO930" s="422">
        <v>89453.37</v>
      </c>
      <c r="AP930" s="422">
        <v>89453.37</v>
      </c>
      <c r="AQ930" s="422">
        <v>61929.25</v>
      </c>
      <c r="AR930" s="422">
        <v>61929.25</v>
      </c>
      <c r="AS930" s="422">
        <v>64222.93</v>
      </c>
      <c r="AT930" s="422">
        <v>64222.93</v>
      </c>
      <c r="AU930" s="422">
        <v>77220.429999999993</v>
      </c>
      <c r="AV930" s="422">
        <v>1433547.68</v>
      </c>
      <c r="AW930" s="422">
        <v>598179.52</v>
      </c>
      <c r="AX930" s="422">
        <v>226876.9</v>
      </c>
      <c r="AY930" s="422">
        <v>2938296.79</v>
      </c>
      <c r="AZ930" s="422">
        <v>34720658.689999998</v>
      </c>
      <c r="BA930" s="422">
        <v>73134.67</v>
      </c>
      <c r="BB930" s="422">
        <v>6943.5</v>
      </c>
      <c r="BC930" s="422">
        <v>856514.1</v>
      </c>
    </row>
    <row r="931" spans="1:55">
      <c r="A931" s="425" t="s">
        <v>1515</v>
      </c>
      <c r="B931" s="425" t="s">
        <v>6937</v>
      </c>
      <c r="C931">
        <v>1043.75</v>
      </c>
      <c r="D931" s="422">
        <v>15387378.960000001</v>
      </c>
      <c r="E931" s="422">
        <v>12443126.85</v>
      </c>
      <c r="F931" s="423">
        <v>0.80865798407554101</v>
      </c>
      <c r="G931">
        <v>2</v>
      </c>
      <c r="H931" s="422">
        <v>56311.24</v>
      </c>
      <c r="I931" s="422">
        <v>3859671.73</v>
      </c>
      <c r="J931" s="422">
        <v>3915982.97</v>
      </c>
      <c r="K931" s="424">
        <v>0.99021999999999999</v>
      </c>
      <c r="L931" s="422">
        <v>3523037.35</v>
      </c>
      <c r="M931" s="422">
        <v>867043.92</v>
      </c>
      <c r="N931" s="422">
        <v>397374.82</v>
      </c>
      <c r="O931" s="422">
        <v>159436.34</v>
      </c>
      <c r="P931" s="422">
        <v>119525.13</v>
      </c>
      <c r="Q931" s="422">
        <v>275941.02</v>
      </c>
      <c r="R931" s="422">
        <v>87924.94</v>
      </c>
      <c r="S931" s="422">
        <v>153772.01</v>
      </c>
      <c r="T931" s="422">
        <v>175763.58</v>
      </c>
      <c r="U931" s="422">
        <v>110384.06</v>
      </c>
      <c r="V931" s="422">
        <v>257679.19</v>
      </c>
      <c r="W931" s="422">
        <v>223102.3</v>
      </c>
      <c r="X931" s="422">
        <v>184518.78</v>
      </c>
      <c r="Y931" s="422">
        <v>6535503.4400000004</v>
      </c>
      <c r="Z931" s="422">
        <v>93375</v>
      </c>
      <c r="AA931" s="422">
        <v>130468.75</v>
      </c>
      <c r="AB931" s="422">
        <v>355918.75</v>
      </c>
      <c r="AC931" s="422">
        <v>35487.5</v>
      </c>
      <c r="AD931" s="422">
        <v>595981.25</v>
      </c>
      <c r="AE931" s="422">
        <v>481812.5</v>
      </c>
      <c r="AF931" s="422">
        <v>1652256.25</v>
      </c>
      <c r="AG931" s="422">
        <v>1118900</v>
      </c>
      <c r="AH931" s="422">
        <v>2772665.5605000001</v>
      </c>
      <c r="AI931" s="422">
        <v>7236865.5604999997</v>
      </c>
      <c r="AJ931" s="422">
        <v>1120841.3700000001</v>
      </c>
      <c r="AK931" s="422">
        <v>6116024.1904999996</v>
      </c>
      <c r="AL931" s="422">
        <v>7225903.7304999996</v>
      </c>
      <c r="AM931" s="422">
        <v>113919.25</v>
      </c>
      <c r="AN931" s="422">
        <v>113919.25</v>
      </c>
      <c r="AO931" s="422">
        <v>118506.6</v>
      </c>
      <c r="AP931" s="422">
        <v>118506.6</v>
      </c>
      <c r="AQ931" s="422">
        <v>50460.87</v>
      </c>
      <c r="AR931" s="422">
        <v>50460.87</v>
      </c>
      <c r="AS931" s="422">
        <v>52754.55</v>
      </c>
      <c r="AT931" s="422">
        <v>52754.55</v>
      </c>
      <c r="AU931" s="422">
        <v>63458.37</v>
      </c>
      <c r="AV931" s="422">
        <v>565773.48</v>
      </c>
      <c r="AW931" s="422">
        <v>236081.51</v>
      </c>
      <c r="AX931" s="422">
        <v>89375.75</v>
      </c>
      <c r="AY931" s="422">
        <v>1625971.65</v>
      </c>
      <c r="AZ931" s="422">
        <v>15387378.960000001</v>
      </c>
      <c r="BA931" s="422">
        <v>278453</v>
      </c>
      <c r="BB931" s="422">
        <v>39695.86</v>
      </c>
      <c r="BC931" s="422">
        <v>447788.94</v>
      </c>
    </row>
    <row r="932" spans="1:55">
      <c r="A932" s="425" t="s">
        <v>1868</v>
      </c>
      <c r="B932" s="425" t="s">
        <v>6938</v>
      </c>
      <c r="C932">
        <v>4368.5</v>
      </c>
      <c r="D932" s="422">
        <v>69650822.180000007</v>
      </c>
      <c r="E932" s="422">
        <v>52967921.130000003</v>
      </c>
      <c r="F932" s="423">
        <v>0.760478045659159</v>
      </c>
      <c r="G932">
        <v>2</v>
      </c>
      <c r="H932" s="422">
        <v>458767.66</v>
      </c>
      <c r="I932" s="422">
        <v>22555794.25</v>
      </c>
      <c r="J932" s="422">
        <v>23014561.91</v>
      </c>
      <c r="K932" s="424">
        <v>0.99021999999999999</v>
      </c>
      <c r="L932" s="422">
        <v>15672348.08</v>
      </c>
      <c r="M932" s="422">
        <v>3865993.07</v>
      </c>
      <c r="N932" s="422">
        <v>1666512.02</v>
      </c>
      <c r="O932" s="422">
        <v>671693.19</v>
      </c>
      <c r="P932" s="422">
        <v>561093.97</v>
      </c>
      <c r="Q932" s="422">
        <v>1151612.4099999999</v>
      </c>
      <c r="R932" s="422">
        <v>369539.6</v>
      </c>
      <c r="S932" s="422">
        <v>645395.81999999995</v>
      </c>
      <c r="T932" s="422">
        <v>739706.46</v>
      </c>
      <c r="U932" s="422">
        <v>464187.31</v>
      </c>
      <c r="V932" s="422">
        <v>1084450.8400000001</v>
      </c>
      <c r="W932" s="422">
        <v>938932.94</v>
      </c>
      <c r="X932" s="422">
        <v>774442.94</v>
      </c>
      <c r="Y932" s="422">
        <v>28605908.649999999</v>
      </c>
      <c r="Z932" s="422">
        <v>387900</v>
      </c>
      <c r="AA932" s="422">
        <v>546062.5</v>
      </c>
      <c r="AB932" s="422">
        <v>1489658.5</v>
      </c>
      <c r="AC932" s="422">
        <v>148529</v>
      </c>
      <c r="AD932" s="422">
        <v>2494413.5</v>
      </c>
      <c r="AE932" s="422">
        <v>2023968</v>
      </c>
      <c r="AF932" s="422">
        <v>6915335.5</v>
      </c>
      <c r="AG932" s="422">
        <v>4683032</v>
      </c>
      <c r="AH932" s="422">
        <v>12809905.278000001</v>
      </c>
      <c r="AI932" s="422">
        <v>31498804.278000001</v>
      </c>
      <c r="AJ932" s="422">
        <v>4691157.41</v>
      </c>
      <c r="AK932" s="422">
        <v>26807646.868000001</v>
      </c>
      <c r="AL932" s="422">
        <v>31452924.758000001</v>
      </c>
      <c r="AM932" s="422">
        <v>1126195.05</v>
      </c>
      <c r="AN932" s="422">
        <v>1126195.05</v>
      </c>
      <c r="AO932" s="422">
        <v>1172833.1399999999</v>
      </c>
      <c r="AP932" s="422">
        <v>1172833.1399999999</v>
      </c>
      <c r="AQ932" s="422">
        <v>237013.21</v>
      </c>
      <c r="AR932" s="422">
        <v>237013.21</v>
      </c>
      <c r="AS932" s="422">
        <v>246187.92</v>
      </c>
      <c r="AT932" s="422">
        <v>246187.92</v>
      </c>
      <c r="AU932" s="422">
        <v>295884.24</v>
      </c>
      <c r="AV932" s="422">
        <v>2368603.0499999998</v>
      </c>
      <c r="AW932" s="422">
        <v>988352.08</v>
      </c>
      <c r="AX932" s="422">
        <v>374690.65</v>
      </c>
      <c r="AY932" s="422">
        <v>9591988.6600000001</v>
      </c>
      <c r="AZ932" s="422">
        <v>69650822.180000007</v>
      </c>
      <c r="BA932" s="422">
        <v>4109271.57</v>
      </c>
      <c r="BB932" s="422">
        <v>121751.95</v>
      </c>
      <c r="BC932" s="422">
        <v>2546096.96</v>
      </c>
    </row>
    <row r="933" spans="1:55">
      <c r="A933" s="425" t="s">
        <v>2895</v>
      </c>
      <c r="B933" s="425" t="s">
        <v>6939</v>
      </c>
      <c r="C933">
        <v>1220.95</v>
      </c>
      <c r="D933" s="422">
        <v>17616011.050000001</v>
      </c>
      <c r="E933" s="422">
        <v>18480454.050000001</v>
      </c>
      <c r="F933" s="423">
        <v>1.0490714383379101</v>
      </c>
      <c r="G933">
        <v>4</v>
      </c>
      <c r="H933" s="422">
        <v>1180.3399999999999</v>
      </c>
      <c r="I933" s="422">
        <v>1568708.88</v>
      </c>
      <c r="J933" s="422">
        <v>1569889.22</v>
      </c>
      <c r="K933" s="424">
        <v>0.99021999999999999</v>
      </c>
      <c r="L933" s="422">
        <v>4128002.83</v>
      </c>
      <c r="M933" s="422">
        <v>1029652.98</v>
      </c>
      <c r="N933" s="422">
        <v>466187.03</v>
      </c>
      <c r="O933" s="422">
        <v>185793.74</v>
      </c>
      <c r="P933" s="422">
        <v>138800.19</v>
      </c>
      <c r="Q933" s="422">
        <v>326850.23</v>
      </c>
      <c r="R933" s="422">
        <v>102579.09</v>
      </c>
      <c r="S933" s="422">
        <v>180251.42</v>
      </c>
      <c r="T933" s="422">
        <v>204085.67</v>
      </c>
      <c r="U933" s="422">
        <v>129206.77</v>
      </c>
      <c r="V933" s="422">
        <v>299200.96000000002</v>
      </c>
      <c r="W933" s="422">
        <v>259052.44</v>
      </c>
      <c r="X933" s="422">
        <v>216292.76</v>
      </c>
      <c r="Y933" s="422">
        <v>7665956.1100000003</v>
      </c>
      <c r="Z933" s="422">
        <v>108476.1</v>
      </c>
      <c r="AA933" s="422">
        <v>152618.75</v>
      </c>
      <c r="AB933" s="422">
        <v>416343.95</v>
      </c>
      <c r="AC933" s="422">
        <v>41512.300000000003</v>
      </c>
      <c r="AD933" s="422">
        <v>348581.22</v>
      </c>
      <c r="AE933" s="422">
        <v>587011.09</v>
      </c>
      <c r="AF933" s="422">
        <v>1932763.85</v>
      </c>
      <c r="AG933" s="422">
        <v>1308858.3999999999</v>
      </c>
      <c r="AH933" s="422">
        <v>3230187.3860999998</v>
      </c>
      <c r="AI933" s="422">
        <v>8126353.0460999999</v>
      </c>
      <c r="AJ933" s="422">
        <v>1311129.3600000001</v>
      </c>
      <c r="AK933" s="422">
        <v>6815223.6860999996</v>
      </c>
      <c r="AL933" s="422">
        <v>8113530.1961000003</v>
      </c>
      <c r="AM933" s="422">
        <v>144501.6</v>
      </c>
      <c r="AN933" s="422">
        <v>144501.6</v>
      </c>
      <c r="AO933" s="422">
        <v>150618.07</v>
      </c>
      <c r="AP933" s="422">
        <v>150618.07</v>
      </c>
      <c r="AQ933" s="422">
        <v>38227.93</v>
      </c>
      <c r="AR933" s="422">
        <v>38227.93</v>
      </c>
      <c r="AS933" s="422">
        <v>39757.050000000003</v>
      </c>
      <c r="AT933" s="422">
        <v>39757.050000000003</v>
      </c>
      <c r="AU933" s="422">
        <v>48167.199999999997</v>
      </c>
      <c r="AV933" s="422">
        <v>661343.32999999996</v>
      </c>
      <c r="AW933" s="422">
        <v>275960.15000000002</v>
      </c>
      <c r="AX933" s="422">
        <v>104844.63</v>
      </c>
      <c r="AY933" s="422">
        <v>1836524.61</v>
      </c>
      <c r="AZ933" s="422">
        <v>17616011.050000001</v>
      </c>
      <c r="BA933" s="422">
        <v>200397.29</v>
      </c>
      <c r="BB933" s="422">
        <v>682.71</v>
      </c>
      <c r="BC933" s="422">
        <v>587698.06999999995</v>
      </c>
    </row>
    <row r="934" spans="1:55">
      <c r="A934" s="425" t="s">
        <v>3460</v>
      </c>
      <c r="B934" s="425" t="s">
        <v>6940</v>
      </c>
      <c r="C934">
        <v>1232.1199999999999</v>
      </c>
      <c r="D934" s="422">
        <v>18315363.199999999</v>
      </c>
      <c r="E934" s="422">
        <v>14118753.550000001</v>
      </c>
      <c r="F934" s="423">
        <v>0.77086942780364898</v>
      </c>
      <c r="G934">
        <v>2</v>
      </c>
      <c r="H934" s="422">
        <v>73994.38</v>
      </c>
      <c r="I934" s="422">
        <v>3124238.32</v>
      </c>
      <c r="J934" s="422">
        <v>3198232.7</v>
      </c>
      <c r="K934" s="424">
        <v>0.99021999999999999</v>
      </c>
      <c r="L934" s="422">
        <v>4228617.7699999996</v>
      </c>
      <c r="M934" s="422">
        <v>1049664.1000000001</v>
      </c>
      <c r="N934" s="422">
        <v>470191.35999999999</v>
      </c>
      <c r="O934" s="422">
        <v>188577.86</v>
      </c>
      <c r="P934" s="422">
        <v>142568.65</v>
      </c>
      <c r="Q934" s="422">
        <v>325070.92</v>
      </c>
      <c r="R934" s="422">
        <v>103853.37</v>
      </c>
      <c r="S934" s="422">
        <v>182165.6</v>
      </c>
      <c r="T934" s="422">
        <v>207417.68</v>
      </c>
      <c r="U934" s="422">
        <v>130482.89</v>
      </c>
      <c r="V934" s="422">
        <v>304085.87</v>
      </c>
      <c r="W934" s="422">
        <v>263281.87</v>
      </c>
      <c r="X934" s="422">
        <v>218589.67</v>
      </c>
      <c r="Y934" s="422">
        <v>7814567.6100000003</v>
      </c>
      <c r="Z934" s="422">
        <v>108910.8</v>
      </c>
      <c r="AA934" s="422">
        <v>154015</v>
      </c>
      <c r="AB934" s="422">
        <v>420152.92</v>
      </c>
      <c r="AC934" s="422">
        <v>41892.080000000002</v>
      </c>
      <c r="AD934" s="422">
        <v>703540.52</v>
      </c>
      <c r="AE934" s="422">
        <v>578753.48</v>
      </c>
      <c r="AF934" s="422">
        <v>1950445.96</v>
      </c>
      <c r="AG934" s="422">
        <v>1320832.6399999999</v>
      </c>
      <c r="AH934" s="422">
        <v>3305802.6219600001</v>
      </c>
      <c r="AI934" s="422">
        <v>8584346.0219599996</v>
      </c>
      <c r="AJ934" s="422">
        <v>1323124.3799999999</v>
      </c>
      <c r="AK934" s="422">
        <v>7261221.6419599997</v>
      </c>
      <c r="AL934" s="422">
        <v>8571405.8619599994</v>
      </c>
      <c r="AM934" s="422">
        <v>189610.57</v>
      </c>
      <c r="AN934" s="422">
        <v>189610.57</v>
      </c>
      <c r="AO934" s="422">
        <v>198020.71</v>
      </c>
      <c r="AP934" s="422">
        <v>198020.71</v>
      </c>
      <c r="AQ934" s="422">
        <v>19113.96</v>
      </c>
      <c r="AR934" s="422">
        <v>19113.96</v>
      </c>
      <c r="AS934" s="422">
        <v>19878.52</v>
      </c>
      <c r="AT934" s="422">
        <v>19878.52</v>
      </c>
      <c r="AU934" s="422">
        <v>24465.88</v>
      </c>
      <c r="AV934" s="422">
        <v>667459.80000000005</v>
      </c>
      <c r="AW934" s="422">
        <v>278512.38</v>
      </c>
      <c r="AX934" s="422">
        <v>105704.01</v>
      </c>
      <c r="AY934" s="422">
        <v>1929389.59</v>
      </c>
      <c r="AZ934" s="422">
        <v>18315363.199999999</v>
      </c>
      <c r="BA934" s="422">
        <v>477957.18</v>
      </c>
      <c r="BB934" s="422">
        <v>3676.82</v>
      </c>
      <c r="BC934" s="422">
        <v>280978.21000000002</v>
      </c>
    </row>
    <row r="935" spans="1:55">
      <c r="A935" s="425" t="s">
        <v>2996</v>
      </c>
      <c r="B935" s="425" t="s">
        <v>6941</v>
      </c>
      <c r="C935">
        <v>1358</v>
      </c>
      <c r="D935" s="422">
        <v>19793954.280000001</v>
      </c>
      <c r="E935" s="422">
        <v>28009176.609999999</v>
      </c>
      <c r="F935" s="423">
        <v>1.4150369458163701</v>
      </c>
      <c r="G935">
        <v>4</v>
      </c>
      <c r="H935" s="422">
        <v>1326.27</v>
      </c>
      <c r="I935" s="422">
        <v>1176526.54</v>
      </c>
      <c r="J935" s="422">
        <v>1177852.81</v>
      </c>
      <c r="K935" s="424">
        <v>0.99021999999999999</v>
      </c>
      <c r="L935" s="422">
        <v>4718628.87</v>
      </c>
      <c r="M935" s="422">
        <v>1132228.1399999999</v>
      </c>
      <c r="N935" s="422">
        <v>513898.07</v>
      </c>
      <c r="O935" s="422">
        <v>209630.63</v>
      </c>
      <c r="P935" s="422">
        <v>158980.41</v>
      </c>
      <c r="Q935" s="422">
        <v>344755.11</v>
      </c>
      <c r="R935" s="422">
        <v>114047.56</v>
      </c>
      <c r="S935" s="422">
        <v>199393.17</v>
      </c>
      <c r="T935" s="422">
        <v>232407.77</v>
      </c>
      <c r="U935" s="422">
        <v>144201.14000000001</v>
      </c>
      <c r="V935" s="422">
        <v>340722.73</v>
      </c>
      <c r="W935" s="422">
        <v>295002.57</v>
      </c>
      <c r="X935" s="422">
        <v>239261.9</v>
      </c>
      <c r="Y935" s="422">
        <v>8643158.0700000003</v>
      </c>
      <c r="Z935" s="422">
        <v>120870</v>
      </c>
      <c r="AA935" s="422">
        <v>169750</v>
      </c>
      <c r="AB935" s="422">
        <v>463078</v>
      </c>
      <c r="AC935" s="422">
        <v>46172</v>
      </c>
      <c r="AD935" s="422">
        <v>387709</v>
      </c>
      <c r="AE935" s="422">
        <v>574196</v>
      </c>
      <c r="AF935" s="422">
        <v>2149714</v>
      </c>
      <c r="AG935" s="422">
        <v>1455776</v>
      </c>
      <c r="AH935" s="422">
        <v>3656588.199</v>
      </c>
      <c r="AI935" s="422">
        <v>9023853.1989999991</v>
      </c>
      <c r="AJ935" s="422">
        <v>1458301.88</v>
      </c>
      <c r="AK935" s="422">
        <v>7565551.3190000001</v>
      </c>
      <c r="AL935" s="422">
        <v>9009590.9989999998</v>
      </c>
      <c r="AM935" s="422">
        <v>224015.71</v>
      </c>
      <c r="AN935" s="422">
        <v>224015.71</v>
      </c>
      <c r="AO935" s="422">
        <v>233954.98</v>
      </c>
      <c r="AP935" s="422">
        <v>233954.98</v>
      </c>
      <c r="AQ935" s="422">
        <v>12232.94</v>
      </c>
      <c r="AR935" s="422">
        <v>12232.94</v>
      </c>
      <c r="AS935" s="422">
        <v>12997.49</v>
      </c>
      <c r="AT935" s="422">
        <v>12997.49</v>
      </c>
      <c r="AU935" s="422">
        <v>15291.17</v>
      </c>
      <c r="AV935" s="422">
        <v>736270.08</v>
      </c>
      <c r="AW935" s="422">
        <v>307225</v>
      </c>
      <c r="AX935" s="422">
        <v>116016.6</v>
      </c>
      <c r="AY935" s="422">
        <v>2141205.09</v>
      </c>
      <c r="AZ935" s="422">
        <v>19793954.280000001</v>
      </c>
      <c r="BA935" s="422">
        <v>387624.21</v>
      </c>
      <c r="BB935" s="422">
        <v>57.48</v>
      </c>
      <c r="BC935" s="422">
        <v>386810.68</v>
      </c>
    </row>
    <row r="936" spans="1:55">
      <c r="A936" s="425" t="s">
        <v>3347</v>
      </c>
      <c r="B936" s="425" t="s">
        <v>6942</v>
      </c>
      <c r="C936">
        <v>14459.13</v>
      </c>
      <c r="D936" s="422">
        <v>240623219.80000001</v>
      </c>
      <c r="E936" s="422">
        <v>195626371.16</v>
      </c>
      <c r="F936" s="423">
        <v>0.81299872606891299</v>
      </c>
      <c r="G936">
        <v>2</v>
      </c>
      <c r="H936" s="422">
        <v>831230.95</v>
      </c>
      <c r="I936" s="422">
        <v>52906016.359999999</v>
      </c>
      <c r="J936" s="422">
        <v>53737247.310000002</v>
      </c>
      <c r="K936" s="424">
        <v>0.99021999999999999</v>
      </c>
      <c r="L936" s="422">
        <v>52085789.719999999</v>
      </c>
      <c r="M936" s="422">
        <v>12963785.880000001</v>
      </c>
      <c r="N936" s="422">
        <v>5532948.0599999996</v>
      </c>
      <c r="O936" s="422">
        <v>2217967.38</v>
      </c>
      <c r="P936" s="422">
        <v>1967979.11</v>
      </c>
      <c r="Q936" s="422">
        <v>3863585.45</v>
      </c>
      <c r="R936" s="422">
        <v>1227126.3500000001</v>
      </c>
      <c r="S936" s="422">
        <v>2140685.12</v>
      </c>
      <c r="T936" s="422">
        <v>2436533.1</v>
      </c>
      <c r="U936" s="422">
        <v>1537401.13</v>
      </c>
      <c r="V936" s="422">
        <v>3572093.13</v>
      </c>
      <c r="W936" s="422">
        <v>3092768.97</v>
      </c>
      <c r="X936" s="422">
        <v>2568715.83</v>
      </c>
      <c r="Y936" s="422">
        <v>95207379.230000004</v>
      </c>
      <c r="Z936" s="422">
        <v>1289247.3</v>
      </c>
      <c r="AA936" s="422">
        <v>1807391.25</v>
      </c>
      <c r="AB936" s="422">
        <v>4930563.33</v>
      </c>
      <c r="AC936" s="422">
        <v>491610.42</v>
      </c>
      <c r="AD936" s="422">
        <v>8256163.2300000004</v>
      </c>
      <c r="AE936" s="422">
        <v>6930901.6900000004</v>
      </c>
      <c r="AF936" s="422">
        <v>22888802.789999999</v>
      </c>
      <c r="AG936" s="422">
        <v>15500187.359999999</v>
      </c>
      <c r="AH936" s="422">
        <v>44663883.987539999</v>
      </c>
      <c r="AI936" s="422">
        <v>106758751.35754</v>
      </c>
      <c r="AJ936" s="422">
        <v>15527081.34</v>
      </c>
      <c r="AK936" s="422">
        <v>91231670.017539993</v>
      </c>
      <c r="AL936" s="422">
        <v>106606896.49754</v>
      </c>
      <c r="AM936" s="422">
        <v>3672940.3</v>
      </c>
      <c r="AN936" s="422">
        <v>3672940.3</v>
      </c>
      <c r="AO936" s="422">
        <v>3825852.05</v>
      </c>
      <c r="AP936" s="422">
        <v>3825852.05</v>
      </c>
      <c r="AQ936" s="422">
        <v>2148410.12</v>
      </c>
      <c r="AR936" s="422">
        <v>2148410.12</v>
      </c>
      <c r="AS936" s="422">
        <v>2237863.5</v>
      </c>
      <c r="AT936" s="422">
        <v>2237863.5</v>
      </c>
      <c r="AU936" s="422">
        <v>2685894.93</v>
      </c>
      <c r="AV936" s="422">
        <v>7839785.5599999996</v>
      </c>
      <c r="AW936" s="422">
        <v>3271324.18</v>
      </c>
      <c r="AX936" s="422">
        <v>1241807.32</v>
      </c>
      <c r="AY936" s="422">
        <v>38808943.93</v>
      </c>
      <c r="AZ936" s="422">
        <v>240623219.80000001</v>
      </c>
      <c r="BA936" s="422">
        <v>10870945.9</v>
      </c>
      <c r="BB936" s="422">
        <v>1499691.38</v>
      </c>
      <c r="BC936" s="422">
        <v>7589967.8799999999</v>
      </c>
    </row>
    <row r="937" spans="1:55">
      <c r="A937"/>
      <c r="B937" s="416" t="s">
        <v>489</v>
      </c>
      <c r="C937" s="422">
        <v>1789162.03</v>
      </c>
      <c r="D937" s="422">
        <v>29134826315.400002</v>
      </c>
      <c r="E937" s="422">
        <v>24573248886.139999</v>
      </c>
      <c r="F937" s="430">
        <v>872.50166955682596</v>
      </c>
      <c r="G937" s="431">
        <v>2156</v>
      </c>
      <c r="H937" s="422">
        <v>301807697.82999998</v>
      </c>
      <c r="I937" s="422">
        <v>8547402072.3800001</v>
      </c>
      <c r="J937" s="422">
        <v>8849209770.2099991</v>
      </c>
      <c r="K937" s="430">
        <v>891.01088999999502</v>
      </c>
      <c r="L937" s="422">
        <v>6521266901.51999</v>
      </c>
      <c r="M937" s="422">
        <v>1598936354.4000001</v>
      </c>
      <c r="N937" s="422">
        <v>691766089.32000005</v>
      </c>
      <c r="O937" s="422">
        <v>279030273.07999998</v>
      </c>
      <c r="P937" s="422">
        <v>239445383.09</v>
      </c>
      <c r="Q937" s="422">
        <v>476127107.87000102</v>
      </c>
      <c r="R937" s="422">
        <v>153649294.91</v>
      </c>
      <c r="S937" s="422">
        <v>267857545.37</v>
      </c>
      <c r="T937" s="422">
        <v>307604110.52999997</v>
      </c>
      <c r="U937" s="422">
        <v>192841593.94</v>
      </c>
      <c r="V937" s="422">
        <v>450964748.31999999</v>
      </c>
      <c r="W937" s="422">
        <v>390451685.799999</v>
      </c>
      <c r="X937" s="422">
        <v>321415754.64999998</v>
      </c>
      <c r="Y937" s="422">
        <v>11891356842.799999</v>
      </c>
      <c r="Z937" s="422">
        <v>159770092.5</v>
      </c>
      <c r="AA937" s="422">
        <v>223645253.75</v>
      </c>
      <c r="AB937" s="422">
        <v>610104252.23000002</v>
      </c>
      <c r="AC937" s="422">
        <v>60831509.0200001</v>
      </c>
      <c r="AD937" s="422">
        <v>892323076.75999999</v>
      </c>
      <c r="AE937" s="422">
        <v>818040587.11000001</v>
      </c>
      <c r="AF937" s="422">
        <v>2832243493.4899998</v>
      </c>
      <c r="AG937" s="422">
        <v>1917981696.1600001</v>
      </c>
      <c r="AH937" s="422">
        <v>5342936625.6977396</v>
      </c>
      <c r="AI937" s="422">
        <v>12857876586.717699</v>
      </c>
      <c r="AJ937" s="422">
        <v>1921309534.0799999</v>
      </c>
      <c r="AK937" s="422">
        <v>10936567052.6378</v>
      </c>
      <c r="AL937" s="422">
        <v>12867979732.047701</v>
      </c>
      <c r="AM937" s="422">
        <v>438771896.65000099</v>
      </c>
      <c r="AN937" s="422">
        <v>438771896.65000099</v>
      </c>
      <c r="AO937" s="422">
        <v>457059076.13</v>
      </c>
      <c r="AP937" s="422">
        <v>457059076.13</v>
      </c>
      <c r="AQ937" s="422">
        <v>193616576.25</v>
      </c>
      <c r="AR937" s="422">
        <v>193616576.25</v>
      </c>
      <c r="AS937" s="422">
        <v>201670167.55000001</v>
      </c>
      <c r="AT937" s="422">
        <v>201670167.55000001</v>
      </c>
      <c r="AU937" s="422">
        <v>242166969.62</v>
      </c>
      <c r="AV937" s="422">
        <v>984549542.35999894</v>
      </c>
      <c r="AW937" s="422">
        <v>410825102.19</v>
      </c>
      <c r="AX937" s="422">
        <v>155712591.06999999</v>
      </c>
      <c r="AY937" s="422">
        <v>4375489638.3999901</v>
      </c>
      <c r="AZ937" s="422">
        <v>29134826315.400002</v>
      </c>
      <c r="BA937" s="422">
        <v>2128998315.05</v>
      </c>
      <c r="BB937" s="422">
        <v>192218281.34999999</v>
      </c>
      <c r="BC937" s="422">
        <v>1058608676.41</v>
      </c>
    </row>
    <row r="938" spans="1:55">
      <c r="A938"/>
      <c r="B938" s="432" t="s">
        <v>6943</v>
      </c>
      <c r="C938" s="422">
        <v>1789162.03</v>
      </c>
      <c r="D938" s="422">
        <v>29134826315.400002</v>
      </c>
      <c r="E938" s="422">
        <v>24573248886.139999</v>
      </c>
      <c r="F938" s="430">
        <v>872.50166955682596</v>
      </c>
      <c r="G938" s="431">
        <v>2156</v>
      </c>
      <c r="H938" s="422">
        <v>301807697.82999998</v>
      </c>
      <c r="I938" s="422">
        <v>8547402072.3800001</v>
      </c>
      <c r="J938" s="422">
        <v>8849209770.2099991</v>
      </c>
      <c r="K938" s="430">
        <v>891.01088999999502</v>
      </c>
      <c r="L938" s="422"/>
      <c r="M938" s="422"/>
      <c r="N938" s="422"/>
      <c r="O938" s="422"/>
      <c r="P938" s="422"/>
      <c r="Q938" s="422"/>
      <c r="R938" s="422"/>
      <c r="S938" s="422"/>
      <c r="T938" s="422"/>
      <c r="U938" s="422"/>
      <c r="V938" s="422"/>
      <c r="W938" s="422"/>
      <c r="X938" s="422"/>
      <c r="Y938" s="422">
        <v>11891356896.564301</v>
      </c>
      <c r="Z938" s="422"/>
      <c r="AA938" s="422"/>
      <c r="AB938" s="422"/>
      <c r="AC938" s="422"/>
      <c r="AD938" s="422"/>
      <c r="AE938" s="422"/>
      <c r="AF938" s="422"/>
      <c r="AG938" s="422"/>
      <c r="AH938" s="422"/>
      <c r="AI938" s="422">
        <v>12857876586.717699</v>
      </c>
      <c r="AJ938" s="422">
        <v>1921309534.0799999</v>
      </c>
      <c r="AK938" s="422">
        <v>10936567052.6378</v>
      </c>
      <c r="AL938" s="422"/>
      <c r="AM938" s="422"/>
      <c r="AN938" s="422"/>
      <c r="AO938" s="422"/>
      <c r="AP938" s="422"/>
      <c r="AQ938" s="422"/>
      <c r="AR938" s="422"/>
      <c r="AS938" s="422"/>
      <c r="AT938" s="422"/>
      <c r="AU938" s="422"/>
      <c r="AV938" s="422"/>
      <c r="AW938" s="422"/>
      <c r="AX938" s="422"/>
      <c r="AY938" s="422">
        <v>4375489686.8507099</v>
      </c>
      <c r="AZ938" s="422">
        <v>29134826315.400002</v>
      </c>
      <c r="BA938" s="422">
        <v>2128998315.05</v>
      </c>
      <c r="BB938" s="422">
        <v>192218281.34999999</v>
      </c>
      <c r="BC938" s="422">
        <v>1058608676.41</v>
      </c>
    </row>
    <row r="939" spans="1:55">
      <c r="A939"/>
      <c r="B939" s="433" t="s">
        <v>760</v>
      </c>
      <c r="C939" s="434">
        <v>0</v>
      </c>
      <c r="D939" s="434">
        <v>0</v>
      </c>
      <c r="E939" s="434">
        <v>0</v>
      </c>
      <c r="F939" s="434">
        <v>0</v>
      </c>
      <c r="G939" s="434">
        <v>0</v>
      </c>
      <c r="H939" s="434">
        <v>0</v>
      </c>
      <c r="I939" s="434">
        <v>0</v>
      </c>
      <c r="J939" s="434">
        <v>0</v>
      </c>
      <c r="K939" s="434">
        <v>0</v>
      </c>
      <c r="L939" s="434"/>
      <c r="M939" s="434"/>
      <c r="N939" s="434"/>
      <c r="O939" s="434"/>
      <c r="P939" s="434"/>
      <c r="Q939" s="434"/>
      <c r="R939" s="434"/>
      <c r="S939" s="434"/>
      <c r="T939" s="434"/>
      <c r="U939" s="434"/>
      <c r="V939" s="434"/>
      <c r="W939" s="434"/>
      <c r="X939" s="434"/>
      <c r="Y939" s="434">
        <v>-53.764303207397496</v>
      </c>
      <c r="Z939" s="434"/>
      <c r="AA939" s="434"/>
      <c r="AB939" s="434"/>
      <c r="AC939" s="434"/>
      <c r="AD939" s="434"/>
      <c r="AE939" s="434"/>
      <c r="AF939" s="434"/>
      <c r="AG939" s="434"/>
      <c r="AH939" s="434"/>
      <c r="AI939" s="434">
        <v>0</v>
      </c>
      <c r="AJ939" s="434">
        <v>0</v>
      </c>
      <c r="AK939" s="434">
        <v>0</v>
      </c>
      <c r="AL939" s="434"/>
      <c r="AM939" s="434"/>
      <c r="AN939" s="434"/>
      <c r="AO939" s="434"/>
      <c r="AP939" s="434"/>
      <c r="AQ939" s="434"/>
      <c r="AR939" s="434"/>
      <c r="AS939" s="434"/>
      <c r="AT939" s="434"/>
      <c r="AU939" s="434"/>
      <c r="AV939" s="434"/>
      <c r="AW939" s="434"/>
      <c r="AX939" s="434"/>
      <c r="AY939" s="434">
        <v>-48.450711250305197</v>
      </c>
      <c r="AZ939" s="434">
        <v>0</v>
      </c>
      <c r="BA939" s="434">
        <v>0</v>
      </c>
      <c r="BB939" s="434">
        <v>0</v>
      </c>
      <c r="BC939" s="434">
        <v>0</v>
      </c>
    </row>
  </sheetData>
  <sheetProtection algorithmName="SHA-512" hashValue="md3GZzigonaqSQj1UIVcRaW+Sd1fHKY+ptW/PRiiaA+nZMJypcQZZLSecX8nos9WcT6iQ3FmvnTe34WWUW8zRA==" saltValue="29O2mCKUERuVyLIA2uzhRA==" spinCount="100000" sheet="1" objects="1"/>
  <autoFilter ref="A2:BC939" xr:uid="{00000000-0009-0000-0000-000011000000}"/>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autoPageBreaks="0"/>
  </sheetPr>
  <dimension ref="A1:N133"/>
  <sheetViews>
    <sheetView showGridLines="0" workbookViewId="0">
      <pane xSplit="2" ySplit="2" topLeftCell="C66" activePane="bottomRight" state="frozenSplit"/>
      <selection activeCell="C1" sqref="C1"/>
      <selection pane="topRight"/>
      <selection pane="bottomLeft"/>
      <selection pane="bottomRight" activeCell="C85" sqref="C85"/>
    </sheetView>
  </sheetViews>
  <sheetFormatPr defaultColWidth="9.140625" defaultRowHeight="9"/>
  <cols>
    <col min="1" max="1" width="49.7109375" style="155" customWidth="1"/>
    <col min="2" max="2" width="4.7109375" style="155" customWidth="1"/>
    <col min="3" max="9" width="13.7109375" style="155" customWidth="1"/>
    <col min="10" max="11" width="13.7109375" style="165" customWidth="1"/>
    <col min="12" max="12" width="13.7109375" style="155" customWidth="1"/>
    <col min="13" max="13" width="9.140625" style="155" customWidth="1"/>
    <col min="14" max="16384" width="9.140625" style="155"/>
  </cols>
  <sheetData>
    <row r="1" spans="1:11" ht="12.75" customHeight="1">
      <c r="A1" s="450" t="s">
        <v>57</v>
      </c>
      <c r="B1" s="366"/>
      <c r="C1" s="367" t="s">
        <v>58</v>
      </c>
      <c r="D1" s="368" t="s">
        <v>59</v>
      </c>
      <c r="E1" s="368" t="s">
        <v>60</v>
      </c>
      <c r="F1" s="368" t="s">
        <v>61</v>
      </c>
      <c r="G1" s="368" t="s">
        <v>62</v>
      </c>
      <c r="H1" s="368" t="s">
        <v>63</v>
      </c>
      <c r="I1" s="368" t="s">
        <v>64</v>
      </c>
      <c r="J1" s="368" t="s">
        <v>65</v>
      </c>
      <c r="K1" s="368" t="s">
        <v>66</v>
      </c>
    </row>
    <row r="2" spans="1:11" ht="36" customHeight="1">
      <c r="A2" s="59" t="s">
        <v>67</v>
      </c>
      <c r="B2" s="172" t="s">
        <v>68</v>
      </c>
      <c r="C2" s="173" t="s">
        <v>69</v>
      </c>
      <c r="D2" s="174" t="s">
        <v>70</v>
      </c>
      <c r="E2" s="174" t="s">
        <v>71</v>
      </c>
      <c r="F2" s="174" t="s">
        <v>72</v>
      </c>
      <c r="G2" s="174" t="s">
        <v>73</v>
      </c>
      <c r="H2" s="174" t="s">
        <v>74</v>
      </c>
      <c r="I2" s="174" t="s">
        <v>75</v>
      </c>
      <c r="J2" s="174" t="s">
        <v>76</v>
      </c>
      <c r="K2" s="174" t="s">
        <v>77</v>
      </c>
    </row>
    <row r="3" spans="1:11" ht="24" customHeight="1">
      <c r="A3" s="168" t="str">
        <f>"ESTIMATED BEGINNING FUND BALANCE (without Student Activity Funds)1 as of July 1, "&amp;'B27'!K2-1</f>
        <v>ESTIMATED BEGINNING FUND BALANCE (without Student Activity Funds)1 as of July 1, 2026</v>
      </c>
      <c r="B3" s="171"/>
      <c r="C3" s="298">
        <v>289008</v>
      </c>
      <c r="D3" s="298">
        <v>0</v>
      </c>
      <c r="E3" s="298">
        <v>0</v>
      </c>
      <c r="F3" s="298">
        <v>0</v>
      </c>
      <c r="G3" s="298">
        <v>0</v>
      </c>
      <c r="H3" s="298">
        <v>0</v>
      </c>
      <c r="I3" s="298">
        <v>0</v>
      </c>
      <c r="J3" s="298">
        <v>0</v>
      </c>
      <c r="K3" s="298">
        <v>0</v>
      </c>
    </row>
    <row r="4" spans="1:11" s="153" customFormat="1" ht="18" customHeight="1">
      <c r="A4" s="571" t="s">
        <v>78</v>
      </c>
      <c r="B4" s="572"/>
      <c r="C4" s="573"/>
      <c r="D4" s="573"/>
      <c r="E4" s="573"/>
      <c r="F4" s="573"/>
      <c r="G4" s="573"/>
      <c r="H4" s="573"/>
      <c r="I4" s="573"/>
      <c r="J4" s="573"/>
      <c r="K4" s="574"/>
    </row>
    <row r="5" spans="1:11" ht="12.75" customHeight="1">
      <c r="A5" s="575" t="s">
        <v>79</v>
      </c>
      <c r="B5" s="576">
        <v>1000</v>
      </c>
      <c r="C5" s="577">
        <f>'EstRev 6-10'!C112</f>
        <v>936518</v>
      </c>
      <c r="D5" s="577">
        <f>'EstRev 6-10'!D112</f>
        <v>0</v>
      </c>
      <c r="E5" s="577">
        <f>'EstRev 6-10'!E112</f>
        <v>0</v>
      </c>
      <c r="F5" s="577">
        <f>'EstRev 6-10'!F112</f>
        <v>0</v>
      </c>
      <c r="G5" s="577">
        <f>'EstRev 6-10'!G112</f>
        <v>0</v>
      </c>
      <c r="H5" s="577">
        <f>'EstRev 6-10'!H112</f>
        <v>0</v>
      </c>
      <c r="I5" s="577">
        <f>'EstRev 6-10'!I112</f>
        <v>0</v>
      </c>
      <c r="J5" s="577">
        <f>'EstRev 6-10'!J112</f>
        <v>0</v>
      </c>
      <c r="K5" s="577">
        <f>'EstRev 6-10'!K112</f>
        <v>0</v>
      </c>
    </row>
    <row r="6" spans="1:11" ht="24" customHeight="1">
      <c r="A6" s="578" t="s">
        <v>80</v>
      </c>
      <c r="B6" s="579">
        <v>2000</v>
      </c>
      <c r="C6" s="580">
        <f>'EstRev 6-10'!C118</f>
        <v>13384</v>
      </c>
      <c r="D6" s="577">
        <f>'EstRev 6-10'!D118</f>
        <v>0</v>
      </c>
      <c r="E6" s="581"/>
      <c r="F6" s="577">
        <f>'EstRev 6-10'!F118</f>
        <v>0</v>
      </c>
      <c r="G6" s="577">
        <f>'EstRev 6-10'!G118</f>
        <v>0</v>
      </c>
      <c r="H6" s="581"/>
      <c r="I6" s="581"/>
      <c r="J6" s="581"/>
      <c r="K6" s="581"/>
    </row>
    <row r="7" spans="1:11" ht="12.75" customHeight="1">
      <c r="A7" s="575" t="s">
        <v>81</v>
      </c>
      <c r="B7" s="579">
        <v>3000</v>
      </c>
      <c r="C7" s="577">
        <f>'EstRev 6-10'!C165</f>
        <v>293069</v>
      </c>
      <c r="D7" s="577">
        <f>'EstRev 6-10'!D165</f>
        <v>0</v>
      </c>
      <c r="E7" s="577">
        <f>'EstRev 6-10'!E165</f>
        <v>0</v>
      </c>
      <c r="F7" s="577">
        <f>'EstRev 6-10'!F165</f>
        <v>0</v>
      </c>
      <c r="G7" s="577">
        <f>'EstRev 6-10'!G165</f>
        <v>0</v>
      </c>
      <c r="H7" s="577">
        <f>'EstRev 6-10'!H165</f>
        <v>0</v>
      </c>
      <c r="I7" s="577">
        <f>'EstRev 6-10'!I165</f>
        <v>0</v>
      </c>
      <c r="J7" s="577">
        <f>'EstRev 6-10'!J165</f>
        <v>0</v>
      </c>
      <c r="K7" s="577">
        <f>'EstRev 6-10'!K165</f>
        <v>0</v>
      </c>
    </row>
    <row r="8" spans="1:11" s="154" customFormat="1" ht="12.75" customHeight="1">
      <c r="A8" s="575" t="s">
        <v>82</v>
      </c>
      <c r="B8" s="579">
        <v>4000</v>
      </c>
      <c r="C8" s="577">
        <f>'EstRev 6-10'!C239</f>
        <v>84750</v>
      </c>
      <c r="D8" s="577">
        <f>'EstRev 6-10'!D239</f>
        <v>0</v>
      </c>
      <c r="E8" s="577">
        <f>'EstRev 6-10'!E239</f>
        <v>0</v>
      </c>
      <c r="F8" s="577">
        <f>'EstRev 6-10'!F239</f>
        <v>0</v>
      </c>
      <c r="G8" s="577">
        <f>'EstRev 6-10'!G239</f>
        <v>0</v>
      </c>
      <c r="H8" s="577">
        <f>'EstRev 6-10'!H239</f>
        <v>0</v>
      </c>
      <c r="I8" s="577">
        <f>'EstRev 6-10'!I239</f>
        <v>0</v>
      </c>
      <c r="J8" s="577">
        <f>'EstRev 6-10'!J239</f>
        <v>0</v>
      </c>
      <c r="K8" s="577">
        <f>'EstRev 6-10'!K239</f>
        <v>0</v>
      </c>
    </row>
    <row r="9" spans="1:11" s="154" customFormat="1" ht="13.5" customHeight="1">
      <c r="A9" s="582" t="s">
        <v>83</v>
      </c>
      <c r="B9" s="583"/>
      <c r="C9" s="584">
        <f t="shared" ref="C9:K9" si="0">SUM(C5:C8)</f>
        <v>1327721</v>
      </c>
      <c r="D9" s="584">
        <f t="shared" si="0"/>
        <v>0</v>
      </c>
      <c r="E9" s="584">
        <f t="shared" si="0"/>
        <v>0</v>
      </c>
      <c r="F9" s="584">
        <f t="shared" si="0"/>
        <v>0</v>
      </c>
      <c r="G9" s="584">
        <f t="shared" si="0"/>
        <v>0</v>
      </c>
      <c r="H9" s="584">
        <f t="shared" si="0"/>
        <v>0</v>
      </c>
      <c r="I9" s="584">
        <f t="shared" si="0"/>
        <v>0</v>
      </c>
      <c r="J9" s="584">
        <f t="shared" si="0"/>
        <v>0</v>
      </c>
      <c r="K9" s="584">
        <f t="shared" si="0"/>
        <v>0</v>
      </c>
    </row>
    <row r="10" spans="1:11" s="154" customFormat="1" ht="15.75" customHeight="1">
      <c r="A10" s="158" t="s">
        <v>84</v>
      </c>
      <c r="B10" s="159">
        <v>3998</v>
      </c>
      <c r="C10" s="73">
        <v>0</v>
      </c>
      <c r="D10" s="73">
        <v>0</v>
      </c>
      <c r="E10" s="73">
        <v>0</v>
      </c>
      <c r="F10" s="73">
        <v>0</v>
      </c>
      <c r="G10" s="73">
        <v>0</v>
      </c>
      <c r="H10" s="73">
        <v>0</v>
      </c>
      <c r="I10" s="585"/>
      <c r="J10" s="73">
        <v>0</v>
      </c>
      <c r="K10" s="73">
        <v>0</v>
      </c>
    </row>
    <row r="11" spans="1:11" s="154" customFormat="1" ht="12.75" customHeight="1">
      <c r="A11" s="582" t="s">
        <v>85</v>
      </c>
      <c r="B11" s="586"/>
      <c r="C11" s="587">
        <f t="shared" ref="C11:K11" si="1">SUM(C9:C10)</f>
        <v>1327721</v>
      </c>
      <c r="D11" s="587">
        <f t="shared" si="1"/>
        <v>0</v>
      </c>
      <c r="E11" s="587">
        <f t="shared" si="1"/>
        <v>0</v>
      </c>
      <c r="F11" s="587">
        <f t="shared" si="1"/>
        <v>0</v>
      </c>
      <c r="G11" s="587">
        <f t="shared" si="1"/>
        <v>0</v>
      </c>
      <c r="H11" s="587">
        <f t="shared" si="1"/>
        <v>0</v>
      </c>
      <c r="I11" s="587">
        <f t="shared" si="1"/>
        <v>0</v>
      </c>
      <c r="J11" s="587">
        <f t="shared" si="1"/>
        <v>0</v>
      </c>
      <c r="K11" s="587">
        <f t="shared" si="1"/>
        <v>0</v>
      </c>
    </row>
    <row r="12" spans="1:11" ht="18" customHeight="1">
      <c r="A12" s="588" t="s">
        <v>86</v>
      </c>
      <c r="B12" s="589"/>
      <c r="C12" s="590"/>
      <c r="D12" s="590"/>
      <c r="E12" s="590"/>
      <c r="F12" s="590"/>
      <c r="G12" s="590"/>
      <c r="H12" s="590"/>
      <c r="I12" s="590"/>
      <c r="J12" s="590"/>
      <c r="K12" s="591"/>
    </row>
    <row r="13" spans="1:11" ht="12.75" customHeight="1">
      <c r="A13" s="592" t="s">
        <v>87</v>
      </c>
      <c r="B13" s="593" t="s">
        <v>88</v>
      </c>
      <c r="C13" s="594">
        <f>'EstExp 11-19'!K34</f>
        <v>651771</v>
      </c>
      <c r="D13" s="595"/>
      <c r="E13" s="595"/>
      <c r="F13" s="595"/>
      <c r="G13" s="596">
        <f>'EstExp 11-19'!K233</f>
        <v>0</v>
      </c>
      <c r="H13" s="597"/>
      <c r="I13" s="595"/>
      <c r="J13" s="577">
        <f>'EstExp 11-19'!K344</f>
        <v>0</v>
      </c>
      <c r="K13" s="595"/>
    </row>
    <row r="14" spans="1:11" ht="12.75" customHeight="1">
      <c r="A14" s="575" t="s">
        <v>89</v>
      </c>
      <c r="B14" s="598">
        <v>2000</v>
      </c>
      <c r="C14" s="599">
        <f>'EstExp 11-19'!K76</f>
        <v>423820</v>
      </c>
      <c r="D14" s="577">
        <f>'EstExp 11-19'!K133</f>
        <v>0</v>
      </c>
      <c r="E14" s="600"/>
      <c r="F14" s="577">
        <f>'EstExp 11-19'!K188</f>
        <v>0</v>
      </c>
      <c r="G14" s="577">
        <f>'EstExp 11-19'!K276</f>
        <v>0</v>
      </c>
      <c r="H14" s="577">
        <f>'EstExp 11-19'!K300</f>
        <v>0</v>
      </c>
      <c r="I14" s="600"/>
      <c r="J14" s="577">
        <f>'EstExp 11-19'!K387</f>
        <v>0</v>
      </c>
      <c r="K14" s="577">
        <f>'EstExp 11-19'!K438</f>
        <v>0</v>
      </c>
    </row>
    <row r="15" spans="1:11" ht="12.75" customHeight="1">
      <c r="A15" s="575" t="s">
        <v>90</v>
      </c>
      <c r="B15" s="598">
        <v>3000</v>
      </c>
      <c r="C15" s="599">
        <f>'EstExp 11-19'!K77</f>
        <v>0</v>
      </c>
      <c r="D15" s="577">
        <f>'EstExp 11-19'!K134</f>
        <v>0</v>
      </c>
      <c r="E15" s="600"/>
      <c r="F15" s="577">
        <f>'EstExp 11-19'!K189</f>
        <v>0</v>
      </c>
      <c r="G15" s="577">
        <f>'EstExp 11-19'!K277</f>
        <v>0</v>
      </c>
      <c r="H15" s="581"/>
      <c r="I15" s="600"/>
      <c r="J15" s="577">
        <f>'EstExp 11-19'!K388</f>
        <v>0</v>
      </c>
      <c r="K15" s="581"/>
    </row>
    <row r="16" spans="1:11" s="154" customFormat="1" ht="12.75" customHeight="1">
      <c r="A16" s="575" t="s">
        <v>91</v>
      </c>
      <c r="B16" s="598">
        <v>4000</v>
      </c>
      <c r="C16" s="599">
        <f>'EstExp 11-19'!K104</f>
        <v>247130</v>
      </c>
      <c r="D16" s="577">
        <f>'EstExp 11-19'!K143</f>
        <v>0</v>
      </c>
      <c r="E16" s="599">
        <f>'EstExp 11-19'!K164</f>
        <v>0</v>
      </c>
      <c r="F16" s="577">
        <f>'EstExp 11-19'!K200</f>
        <v>0</v>
      </c>
      <c r="G16" s="577">
        <f>'EstExp 11-19'!K282</f>
        <v>0</v>
      </c>
      <c r="H16" s="577">
        <f>'EstExp 11-19'!K307</f>
        <v>0</v>
      </c>
      <c r="I16" s="600"/>
      <c r="J16" s="601">
        <f>'EstExp 11-19'!K415</f>
        <v>0</v>
      </c>
      <c r="K16" s="577">
        <f>'EstExp 11-19'!K443</f>
        <v>0</v>
      </c>
    </row>
    <row r="17" spans="1:11" ht="12.75" customHeight="1">
      <c r="A17" s="575" t="s">
        <v>92</v>
      </c>
      <c r="B17" s="598">
        <v>5000</v>
      </c>
      <c r="C17" s="599">
        <f>'EstExp 11-19'!K114</f>
        <v>0</v>
      </c>
      <c r="D17" s="577">
        <f>'EstExp 11-19'!K153</f>
        <v>0</v>
      </c>
      <c r="E17" s="599">
        <f>'EstExp 11-19'!K176</f>
        <v>0</v>
      </c>
      <c r="F17" s="577">
        <f>'EstExp 11-19'!K212</f>
        <v>0</v>
      </c>
      <c r="G17" s="577">
        <f>'EstExp 11-19'!K290</f>
        <v>0</v>
      </c>
      <c r="H17" s="581"/>
      <c r="I17" s="600"/>
      <c r="J17" s="601">
        <f>'EstExp 11-19'!K426</f>
        <v>0</v>
      </c>
      <c r="K17" s="577">
        <f>'EstExp 11-19'!K451</f>
        <v>0</v>
      </c>
    </row>
    <row r="18" spans="1:11" ht="12.75" customHeight="1">
      <c r="A18" s="575" t="s">
        <v>93</v>
      </c>
      <c r="B18" s="602">
        <v>6000</v>
      </c>
      <c r="C18" s="599">
        <f>'EstExp 11-19'!K115</f>
        <v>5000</v>
      </c>
      <c r="D18" s="577">
        <f>'EstExp 11-19'!K154</f>
        <v>0</v>
      </c>
      <c r="E18" s="599">
        <f>'EstExp 11-19'!K177</f>
        <v>0</v>
      </c>
      <c r="F18" s="577">
        <f>'EstExp 11-19'!K213</f>
        <v>0</v>
      </c>
      <c r="G18" s="577">
        <f>'EstExp 11-19'!K291</f>
        <v>0</v>
      </c>
      <c r="H18" s="577">
        <f>'EstExp 11-19'!K308</f>
        <v>0</v>
      </c>
      <c r="I18" s="600"/>
      <c r="J18" s="601">
        <f>'EstExp 11-19'!K427</f>
        <v>0</v>
      </c>
      <c r="K18" s="577">
        <f>'EstExp 11-19'!K452</f>
        <v>0</v>
      </c>
    </row>
    <row r="19" spans="1:11" ht="15" customHeight="1">
      <c r="A19" s="582" t="s">
        <v>94</v>
      </c>
      <c r="B19" s="603"/>
      <c r="C19" s="604">
        <f t="shared" ref="C19:H19" si="2">SUM(C13:C18)</f>
        <v>1327721</v>
      </c>
      <c r="D19" s="604">
        <f t="shared" si="2"/>
        <v>0</v>
      </c>
      <c r="E19" s="604">
        <f t="shared" si="2"/>
        <v>0</v>
      </c>
      <c r="F19" s="604">
        <f t="shared" si="2"/>
        <v>0</v>
      </c>
      <c r="G19" s="604">
        <f t="shared" si="2"/>
        <v>0</v>
      </c>
      <c r="H19" s="604">
        <f t="shared" si="2"/>
        <v>0</v>
      </c>
      <c r="I19" s="600"/>
      <c r="J19" s="584">
        <f>SUM(J13:J18)</f>
        <v>0</v>
      </c>
      <c r="K19" s="604">
        <f>SUM(K13:K18)</f>
        <v>0</v>
      </c>
    </row>
    <row r="20" spans="1:11" ht="16.5" customHeight="1">
      <c r="A20" s="160" t="s">
        <v>95</v>
      </c>
      <c r="B20" s="161">
        <v>4180</v>
      </c>
      <c r="C20" s="605">
        <f t="shared" ref="C20:H20" si="3">C10</f>
        <v>0</v>
      </c>
      <c r="D20" s="605">
        <f t="shared" si="3"/>
        <v>0</v>
      </c>
      <c r="E20" s="605">
        <f t="shared" si="3"/>
        <v>0</v>
      </c>
      <c r="F20" s="605">
        <f t="shared" si="3"/>
        <v>0</v>
      </c>
      <c r="G20" s="605">
        <f t="shared" si="3"/>
        <v>0</v>
      </c>
      <c r="H20" s="605">
        <f t="shared" si="3"/>
        <v>0</v>
      </c>
      <c r="I20" s="600"/>
      <c r="J20" s="605">
        <f>J10</f>
        <v>0</v>
      </c>
      <c r="K20" s="605">
        <f>K10</f>
        <v>0</v>
      </c>
    </row>
    <row r="21" spans="1:11" ht="12.75" customHeight="1">
      <c r="A21" s="582" t="s">
        <v>96</v>
      </c>
      <c r="B21" s="606"/>
      <c r="C21" s="605">
        <f t="shared" ref="C21:H21" si="4">SUM(C19:C20)</f>
        <v>1327721</v>
      </c>
      <c r="D21" s="605">
        <f t="shared" si="4"/>
        <v>0</v>
      </c>
      <c r="E21" s="605">
        <f t="shared" si="4"/>
        <v>0</v>
      </c>
      <c r="F21" s="605">
        <f t="shared" si="4"/>
        <v>0</v>
      </c>
      <c r="G21" s="605">
        <f t="shared" si="4"/>
        <v>0</v>
      </c>
      <c r="H21" s="605">
        <f t="shared" si="4"/>
        <v>0</v>
      </c>
      <c r="I21" s="600"/>
      <c r="J21" s="605">
        <f>SUM(J19:J20)</f>
        <v>0</v>
      </c>
      <c r="K21" s="605">
        <f>SUM(K19:K20)</f>
        <v>0</v>
      </c>
    </row>
    <row r="22" spans="1:11" ht="21.75" customHeight="1">
      <c r="A22" s="156" t="s">
        <v>97</v>
      </c>
      <c r="B22" s="157"/>
      <c r="C22" s="607">
        <f t="shared" ref="C22:K22" si="5">C9-C19</f>
        <v>0</v>
      </c>
      <c r="D22" s="607">
        <f t="shared" si="5"/>
        <v>0</v>
      </c>
      <c r="E22" s="607">
        <f t="shared" si="5"/>
        <v>0</v>
      </c>
      <c r="F22" s="607">
        <f t="shared" si="5"/>
        <v>0</v>
      </c>
      <c r="G22" s="607">
        <f t="shared" si="5"/>
        <v>0</v>
      </c>
      <c r="H22" s="607">
        <f t="shared" si="5"/>
        <v>0</v>
      </c>
      <c r="I22" s="607">
        <f t="shared" si="5"/>
        <v>0</v>
      </c>
      <c r="J22" s="607">
        <f t="shared" si="5"/>
        <v>0</v>
      </c>
      <c r="K22" s="607">
        <f t="shared" si="5"/>
        <v>0</v>
      </c>
    </row>
    <row r="23" spans="1:11" s="18" customFormat="1" ht="18" customHeight="1">
      <c r="A23" s="608" t="s">
        <v>98</v>
      </c>
      <c r="B23" s="609"/>
      <c r="C23" s="573"/>
      <c r="D23" s="573"/>
      <c r="E23" s="573"/>
      <c r="F23" s="573"/>
      <c r="G23" s="573"/>
      <c r="H23" s="573"/>
      <c r="I23" s="573"/>
      <c r="J23" s="573"/>
      <c r="K23" s="574"/>
    </row>
    <row r="24" spans="1:11" ht="12.75" customHeight="1">
      <c r="A24" s="592" t="s">
        <v>99</v>
      </c>
      <c r="B24" s="610"/>
      <c r="C24" s="595"/>
      <c r="D24" s="595"/>
      <c r="E24" s="595"/>
      <c r="F24" s="595"/>
      <c r="G24" s="595"/>
      <c r="H24" s="595"/>
      <c r="I24" s="595"/>
      <c r="J24" s="595"/>
      <c r="K24" s="595"/>
    </row>
    <row r="25" spans="1:11" ht="12.75" customHeight="1">
      <c r="A25" s="611" t="s">
        <v>100</v>
      </c>
      <c r="B25" s="612"/>
      <c r="C25" s="595"/>
      <c r="D25" s="595"/>
      <c r="E25" s="595"/>
      <c r="F25" s="595"/>
      <c r="G25" s="595"/>
      <c r="H25" s="595"/>
      <c r="I25" s="595"/>
      <c r="J25" s="595"/>
      <c r="K25" s="595"/>
    </row>
    <row r="26" spans="1:11" ht="15" customHeight="1">
      <c r="A26" s="60" t="s">
        <v>101</v>
      </c>
      <c r="B26" s="369">
        <v>7110</v>
      </c>
      <c r="C26" s="297"/>
      <c r="D26" s="595"/>
      <c r="E26" s="595"/>
      <c r="F26" s="595"/>
      <c r="G26" s="595"/>
      <c r="H26" s="595"/>
      <c r="I26" s="595"/>
      <c r="J26" s="595"/>
      <c r="K26" s="595"/>
    </row>
    <row r="27" spans="1:11" ht="15" customHeight="1">
      <c r="A27" s="60" t="s">
        <v>102</v>
      </c>
      <c r="B27" s="369" t="s">
        <v>103</v>
      </c>
      <c r="C27" s="297">
        <v>0</v>
      </c>
      <c r="D27" s="297">
        <v>0</v>
      </c>
      <c r="E27" s="297">
        <v>0</v>
      </c>
      <c r="F27" s="297">
        <v>0</v>
      </c>
      <c r="G27" s="297">
        <v>0</v>
      </c>
      <c r="H27" s="297">
        <v>0</v>
      </c>
      <c r="I27" s="595"/>
      <c r="J27" s="297">
        <v>0</v>
      </c>
      <c r="K27" s="297">
        <v>0</v>
      </c>
    </row>
    <row r="28" spans="1:11" ht="12" customHeight="1">
      <c r="A28" s="60" t="s">
        <v>104</v>
      </c>
      <c r="B28" s="369">
        <v>7120</v>
      </c>
      <c r="C28" s="297">
        <v>0</v>
      </c>
      <c r="D28" s="297">
        <v>0</v>
      </c>
      <c r="E28" s="297">
        <v>0</v>
      </c>
      <c r="F28" s="297">
        <v>0</v>
      </c>
      <c r="G28" s="297">
        <v>0</v>
      </c>
      <c r="H28" s="297">
        <v>0</v>
      </c>
      <c r="I28" s="595"/>
      <c r="J28" s="297">
        <v>0</v>
      </c>
      <c r="K28" s="297">
        <v>0</v>
      </c>
    </row>
    <row r="29" spans="1:11" ht="12" customHeight="1">
      <c r="A29" s="60" t="s">
        <v>105</v>
      </c>
      <c r="B29" s="370">
        <v>7130</v>
      </c>
      <c r="C29" s="297">
        <v>0</v>
      </c>
      <c r="D29" s="297">
        <v>0</v>
      </c>
      <c r="E29" s="581"/>
      <c r="F29" s="297">
        <v>0</v>
      </c>
      <c r="G29" s="595"/>
      <c r="H29" s="595"/>
      <c r="I29" s="595"/>
      <c r="J29" s="595"/>
      <c r="K29" s="595"/>
    </row>
    <row r="30" spans="1:11" ht="12" customHeight="1">
      <c r="A30" s="60" t="s">
        <v>106</v>
      </c>
      <c r="B30" s="370">
        <v>7140</v>
      </c>
      <c r="C30" s="297">
        <v>0</v>
      </c>
      <c r="D30" s="297">
        <v>0</v>
      </c>
      <c r="E30" s="297">
        <v>0</v>
      </c>
      <c r="F30" s="297">
        <v>0</v>
      </c>
      <c r="G30" s="297">
        <v>0</v>
      </c>
      <c r="H30" s="297">
        <v>0</v>
      </c>
      <c r="I30" s="297">
        <v>0</v>
      </c>
      <c r="J30" s="297">
        <v>0</v>
      </c>
      <c r="K30" s="297">
        <v>0</v>
      </c>
    </row>
    <row r="31" spans="1:11" ht="12" customHeight="1">
      <c r="A31" s="60" t="s">
        <v>107</v>
      </c>
      <c r="B31" s="369">
        <v>7150</v>
      </c>
      <c r="C31" s="595"/>
      <c r="D31" s="613">
        <f>H54</f>
        <v>0</v>
      </c>
      <c r="E31" s="614"/>
      <c r="F31" s="597"/>
      <c r="G31" s="595"/>
      <c r="H31" s="595"/>
      <c r="I31" s="595"/>
      <c r="J31" s="595"/>
      <c r="K31" s="595"/>
    </row>
    <row r="32" spans="1:11" ht="26.25" customHeight="1">
      <c r="A32" s="60" t="s">
        <v>108</v>
      </c>
      <c r="B32" s="371">
        <v>7160</v>
      </c>
      <c r="C32" s="595"/>
      <c r="D32" s="615">
        <f>K55</f>
        <v>0</v>
      </c>
      <c r="E32" s="616"/>
      <c r="F32" s="595"/>
      <c r="G32" s="595"/>
      <c r="H32" s="595"/>
      <c r="I32" s="595"/>
      <c r="J32" s="595"/>
      <c r="K32" s="595"/>
    </row>
    <row r="33" spans="1:11" ht="26.25" customHeight="1">
      <c r="A33" s="61" t="s">
        <v>109</v>
      </c>
      <c r="B33" s="371">
        <v>7170</v>
      </c>
      <c r="C33" s="595"/>
      <c r="D33" s="614"/>
      <c r="E33" s="615">
        <f>K56</f>
        <v>0</v>
      </c>
      <c r="F33" s="595"/>
      <c r="G33" s="595"/>
      <c r="H33" s="595"/>
      <c r="I33" s="595"/>
      <c r="J33" s="595"/>
      <c r="K33" s="595"/>
    </row>
    <row r="34" spans="1:11" ht="12.75" customHeight="1">
      <c r="A34" s="617" t="s">
        <v>110</v>
      </c>
      <c r="B34" s="618"/>
      <c r="C34" s="595"/>
      <c r="D34" s="616"/>
      <c r="E34" s="581"/>
      <c r="F34" s="595"/>
      <c r="G34" s="595"/>
      <c r="H34" s="595"/>
      <c r="I34" s="595"/>
      <c r="J34" s="595"/>
      <c r="K34" s="595"/>
    </row>
    <row r="35" spans="1:11" ht="15" customHeight="1">
      <c r="A35" s="60" t="s">
        <v>111</v>
      </c>
      <c r="B35" s="370">
        <v>7210</v>
      </c>
      <c r="C35" s="297">
        <v>0</v>
      </c>
      <c r="D35" s="297">
        <v>0</v>
      </c>
      <c r="E35" s="297">
        <v>0</v>
      </c>
      <c r="F35" s="297">
        <v>0</v>
      </c>
      <c r="G35" s="595"/>
      <c r="H35" s="297">
        <v>0</v>
      </c>
      <c r="I35" s="297">
        <v>0</v>
      </c>
      <c r="J35" s="297">
        <v>0</v>
      </c>
      <c r="K35" s="297">
        <v>0</v>
      </c>
    </row>
    <row r="36" spans="1:11" ht="12" customHeight="1">
      <c r="A36" s="60" t="s">
        <v>112</v>
      </c>
      <c r="B36" s="370">
        <v>7220</v>
      </c>
      <c r="C36" s="297">
        <v>0</v>
      </c>
      <c r="D36" s="297">
        <v>0</v>
      </c>
      <c r="E36" s="297">
        <v>0</v>
      </c>
      <c r="F36" s="297">
        <v>0</v>
      </c>
      <c r="G36" s="595"/>
      <c r="H36" s="297">
        <v>0</v>
      </c>
      <c r="I36" s="297">
        <v>0</v>
      </c>
      <c r="J36" s="297">
        <v>0</v>
      </c>
      <c r="K36" s="297">
        <v>0</v>
      </c>
    </row>
    <row r="37" spans="1:11" ht="12" customHeight="1">
      <c r="A37" s="60" t="s">
        <v>113</v>
      </c>
      <c r="B37" s="370">
        <v>7230</v>
      </c>
      <c r="C37" s="297">
        <v>0</v>
      </c>
      <c r="D37" s="297">
        <v>0</v>
      </c>
      <c r="E37" s="297">
        <v>0</v>
      </c>
      <c r="F37" s="297">
        <v>0</v>
      </c>
      <c r="G37" s="595"/>
      <c r="H37" s="297">
        <v>0</v>
      </c>
      <c r="I37" s="297">
        <v>0</v>
      </c>
      <c r="J37" s="297">
        <v>0</v>
      </c>
      <c r="K37" s="297">
        <v>0</v>
      </c>
    </row>
    <row r="38" spans="1:11" ht="15" customHeight="1">
      <c r="A38" s="60" t="s">
        <v>114</v>
      </c>
      <c r="B38" s="372">
        <v>7300</v>
      </c>
      <c r="C38" s="297">
        <v>0</v>
      </c>
      <c r="D38" s="297">
        <v>0</v>
      </c>
      <c r="E38" s="297">
        <v>0</v>
      </c>
      <c r="F38" s="297">
        <v>0</v>
      </c>
      <c r="G38" s="297">
        <v>0</v>
      </c>
      <c r="H38" s="297">
        <v>0</v>
      </c>
      <c r="I38" s="595"/>
      <c r="J38" s="297">
        <v>0</v>
      </c>
      <c r="K38" s="297">
        <v>0</v>
      </c>
    </row>
    <row r="39" spans="1:11" ht="12" customHeight="1">
      <c r="A39" s="60" t="s">
        <v>115</v>
      </c>
      <c r="B39" s="372">
        <v>7400</v>
      </c>
      <c r="C39" s="619"/>
      <c r="D39" s="619"/>
      <c r="E39" s="615">
        <f>SUM(C57:H60)</f>
        <v>0</v>
      </c>
      <c r="F39" s="614"/>
      <c r="G39" s="614"/>
      <c r="H39" s="614"/>
      <c r="I39" s="597"/>
      <c r="J39" s="595"/>
      <c r="K39" s="595"/>
    </row>
    <row r="40" spans="1:11" ht="12" customHeight="1">
      <c r="A40" s="60" t="s">
        <v>116</v>
      </c>
      <c r="B40" s="371">
        <v>7500</v>
      </c>
      <c r="C40" s="620"/>
      <c r="D40" s="620"/>
      <c r="E40" s="615">
        <f>SUM(C61:H64)</f>
        <v>0</v>
      </c>
      <c r="F40" s="595"/>
      <c r="G40" s="595"/>
      <c r="H40" s="595"/>
      <c r="I40" s="595"/>
      <c r="J40" s="595"/>
      <c r="K40" s="595"/>
    </row>
    <row r="41" spans="1:11" ht="12" customHeight="1">
      <c r="A41" s="60" t="s">
        <v>117</v>
      </c>
      <c r="B41" s="371">
        <v>7600</v>
      </c>
      <c r="C41" s="595"/>
      <c r="D41" s="595"/>
      <c r="E41" s="615">
        <f>SUM(C65:D68)</f>
        <v>0</v>
      </c>
      <c r="F41" s="595"/>
      <c r="G41" s="595"/>
      <c r="H41" s="595"/>
      <c r="I41" s="595"/>
      <c r="J41" s="595"/>
      <c r="K41" s="595"/>
    </row>
    <row r="42" spans="1:11" ht="12" customHeight="1">
      <c r="A42" s="60" t="s">
        <v>118</v>
      </c>
      <c r="B42" s="371">
        <v>7700</v>
      </c>
      <c r="C42" s="595"/>
      <c r="D42" s="595"/>
      <c r="E42" s="615">
        <f>SUM(C69:D72)</f>
        <v>0</v>
      </c>
      <c r="F42" s="595"/>
      <c r="G42" s="595"/>
      <c r="H42" s="595"/>
      <c r="I42" s="595"/>
      <c r="J42" s="595"/>
      <c r="K42" s="595"/>
    </row>
    <row r="43" spans="1:11" ht="12" customHeight="1">
      <c r="A43" s="60" t="s">
        <v>119</v>
      </c>
      <c r="B43" s="371">
        <v>7800</v>
      </c>
      <c r="C43" s="595"/>
      <c r="D43" s="595"/>
      <c r="E43" s="595"/>
      <c r="F43" s="595"/>
      <c r="G43" s="595"/>
      <c r="H43" s="615">
        <f>SUM(C73:D76)</f>
        <v>0</v>
      </c>
      <c r="I43" s="595"/>
      <c r="J43" s="595"/>
      <c r="K43" s="595"/>
    </row>
    <row r="44" spans="1:11" ht="12" customHeight="1">
      <c r="A44" s="373" t="s">
        <v>120</v>
      </c>
      <c r="B44" s="371">
        <v>7900</v>
      </c>
      <c r="C44" s="297">
        <v>0</v>
      </c>
      <c r="D44" s="297">
        <v>0</v>
      </c>
      <c r="E44" s="297">
        <v>0</v>
      </c>
      <c r="F44" s="297">
        <v>0</v>
      </c>
      <c r="G44" s="297">
        <v>0</v>
      </c>
      <c r="H44" s="297">
        <v>0</v>
      </c>
      <c r="I44" s="595"/>
      <c r="J44" s="595"/>
      <c r="K44" s="297">
        <v>0</v>
      </c>
    </row>
    <row r="45" spans="1:11" ht="12" customHeight="1">
      <c r="A45" s="60" t="s">
        <v>121</v>
      </c>
      <c r="B45" s="371">
        <v>7990</v>
      </c>
      <c r="C45" s="297">
        <v>0</v>
      </c>
      <c r="D45" s="297">
        <v>0</v>
      </c>
      <c r="E45" s="297">
        <v>0</v>
      </c>
      <c r="F45" s="297">
        <v>0</v>
      </c>
      <c r="G45" s="297">
        <v>0</v>
      </c>
      <c r="H45" s="297">
        <v>0</v>
      </c>
      <c r="I45" s="297">
        <v>0</v>
      </c>
      <c r="J45" s="297">
        <v>0</v>
      </c>
      <c r="K45" s="297">
        <v>0</v>
      </c>
    </row>
    <row r="46" spans="1:11" ht="14.25" customHeight="1">
      <c r="A46" s="621" t="s">
        <v>122</v>
      </c>
      <c r="B46" s="622"/>
      <c r="C46" s="587">
        <f t="shared" ref="C46:K46" si="6">SUM(C26:C45)</f>
        <v>0</v>
      </c>
      <c r="D46" s="587">
        <f t="shared" si="6"/>
        <v>0</v>
      </c>
      <c r="E46" s="587">
        <f t="shared" si="6"/>
        <v>0</v>
      </c>
      <c r="F46" s="587">
        <f t="shared" si="6"/>
        <v>0</v>
      </c>
      <c r="G46" s="587">
        <f t="shared" si="6"/>
        <v>0</v>
      </c>
      <c r="H46" s="587">
        <f t="shared" si="6"/>
        <v>0</v>
      </c>
      <c r="I46" s="587">
        <f t="shared" si="6"/>
        <v>0</v>
      </c>
      <c r="J46" s="587">
        <f t="shared" si="6"/>
        <v>0</v>
      </c>
      <c r="K46" s="587">
        <f t="shared" si="6"/>
        <v>0</v>
      </c>
    </row>
    <row r="47" spans="1:11" ht="12.75" customHeight="1">
      <c r="A47" s="592" t="s">
        <v>123</v>
      </c>
      <c r="B47" s="610"/>
      <c r="C47" s="623"/>
      <c r="D47" s="623"/>
      <c r="E47" s="623"/>
      <c r="F47" s="623"/>
      <c r="G47" s="623"/>
      <c r="H47" s="600"/>
      <c r="I47" s="623"/>
      <c r="J47" s="600"/>
      <c r="K47" s="623"/>
    </row>
    <row r="48" spans="1:11" ht="0.75" customHeight="1">
      <c r="A48" s="162"/>
      <c r="B48" s="163"/>
      <c r="C48" s="595"/>
      <c r="D48" s="595"/>
      <c r="E48" s="595"/>
      <c r="F48" s="595"/>
      <c r="G48" s="595"/>
      <c r="H48" s="600"/>
      <c r="I48" s="595"/>
      <c r="J48" s="600"/>
      <c r="K48" s="595"/>
    </row>
    <row r="49" spans="1:11" ht="12.75" customHeight="1">
      <c r="A49" s="611" t="s">
        <v>124</v>
      </c>
      <c r="B49" s="624"/>
      <c r="C49" s="595"/>
      <c r="D49" s="625"/>
      <c r="E49" s="595"/>
      <c r="F49" s="595"/>
      <c r="G49" s="595"/>
      <c r="H49" s="600"/>
      <c r="I49" s="595"/>
      <c r="J49" s="600"/>
      <c r="K49" s="595"/>
    </row>
    <row r="50" spans="1:11" ht="15" customHeight="1">
      <c r="A50" s="170" t="s">
        <v>125</v>
      </c>
      <c r="B50" s="370" t="s">
        <v>126</v>
      </c>
      <c r="C50" s="595"/>
      <c r="D50" s="595"/>
      <c r="E50" s="595"/>
      <c r="F50" s="595"/>
      <c r="G50" s="595"/>
      <c r="H50" s="600"/>
      <c r="I50" s="615">
        <f>SUM(C26,C27,D27,E27,F27,G27,H27,J27,K27)</f>
        <v>0</v>
      </c>
      <c r="J50" s="600"/>
      <c r="K50" s="595"/>
    </row>
    <row r="51" spans="1:11" ht="12" customHeight="1">
      <c r="A51" s="61" t="s">
        <v>104</v>
      </c>
      <c r="B51" s="369" t="s">
        <v>127</v>
      </c>
      <c r="C51" s="595"/>
      <c r="D51" s="595"/>
      <c r="E51" s="595"/>
      <c r="F51" s="595"/>
      <c r="G51" s="595"/>
      <c r="H51" s="600"/>
      <c r="I51" s="626">
        <f>SUM(C28:K28)</f>
        <v>0</v>
      </c>
      <c r="J51" s="600"/>
      <c r="K51" s="595"/>
    </row>
    <row r="52" spans="1:11" ht="12" customHeight="1">
      <c r="A52" s="374" t="s">
        <v>105</v>
      </c>
      <c r="B52" s="370" t="s">
        <v>128</v>
      </c>
      <c r="C52" s="297">
        <v>0</v>
      </c>
      <c r="D52" s="297">
        <v>0</v>
      </c>
      <c r="E52" s="595"/>
      <c r="F52" s="298">
        <v>0</v>
      </c>
      <c r="G52" s="595"/>
      <c r="H52" s="600"/>
      <c r="I52" s="614"/>
      <c r="J52" s="600"/>
      <c r="K52" s="595"/>
    </row>
    <row r="53" spans="1:11" ht="15" customHeight="1">
      <c r="A53" s="374" t="s">
        <v>129</v>
      </c>
      <c r="B53" s="375" t="s">
        <v>130</v>
      </c>
      <c r="C53" s="297">
        <v>0</v>
      </c>
      <c r="D53" s="297">
        <v>0</v>
      </c>
      <c r="E53" s="297">
        <v>0</v>
      </c>
      <c r="F53" s="297">
        <v>0</v>
      </c>
      <c r="G53" s="297">
        <v>0</v>
      </c>
      <c r="H53" s="297">
        <v>0</v>
      </c>
      <c r="I53" s="595"/>
      <c r="J53" s="297">
        <v>0</v>
      </c>
      <c r="K53" s="595"/>
    </row>
    <row r="54" spans="1:11" ht="12" customHeight="1">
      <c r="A54" s="373" t="s">
        <v>107</v>
      </c>
      <c r="B54" s="369" t="s">
        <v>131</v>
      </c>
      <c r="C54" s="595"/>
      <c r="D54" s="595"/>
      <c r="E54" s="595"/>
      <c r="F54" s="595"/>
      <c r="G54" s="595"/>
      <c r="H54" s="297">
        <v>0</v>
      </c>
      <c r="I54" s="595"/>
      <c r="J54" s="600"/>
      <c r="K54" s="616"/>
    </row>
    <row r="55" spans="1:11" ht="26.25" customHeight="1">
      <c r="A55" s="60" t="s">
        <v>132</v>
      </c>
      <c r="B55" s="369" t="s">
        <v>133</v>
      </c>
      <c r="C55" s="595"/>
      <c r="D55" s="595"/>
      <c r="E55" s="595"/>
      <c r="F55" s="595"/>
      <c r="G55" s="595"/>
      <c r="H55" s="600"/>
      <c r="I55" s="595"/>
      <c r="J55" s="600"/>
      <c r="K55" s="9">
        <v>0</v>
      </c>
    </row>
    <row r="56" spans="1:11" ht="26.25" customHeight="1">
      <c r="A56" s="61" t="s">
        <v>134</v>
      </c>
      <c r="B56" s="369" t="s">
        <v>135</v>
      </c>
      <c r="C56" s="595"/>
      <c r="D56" s="595"/>
      <c r="E56" s="595"/>
      <c r="F56" s="595"/>
      <c r="G56" s="595"/>
      <c r="H56" s="600"/>
      <c r="I56" s="595"/>
      <c r="J56" s="600"/>
      <c r="K56" s="9">
        <v>0</v>
      </c>
    </row>
    <row r="57" spans="1:11" ht="12" customHeight="1">
      <c r="A57" s="376" t="s">
        <v>136</v>
      </c>
      <c r="B57" s="369" t="s">
        <v>137</v>
      </c>
      <c r="C57" s="297">
        <v>0</v>
      </c>
      <c r="D57" s="297">
        <v>0</v>
      </c>
      <c r="E57" s="595"/>
      <c r="F57" s="595"/>
      <c r="G57" s="595"/>
      <c r="H57" s="297">
        <v>0</v>
      </c>
      <c r="I57" s="595"/>
      <c r="J57" s="600"/>
      <c r="K57" s="595"/>
    </row>
    <row r="58" spans="1:11" ht="12" customHeight="1">
      <c r="A58" s="377" t="s">
        <v>138</v>
      </c>
      <c r="B58" s="369" t="s">
        <v>139</v>
      </c>
      <c r="C58" s="297">
        <v>0</v>
      </c>
      <c r="D58" s="297">
        <v>0</v>
      </c>
      <c r="E58" s="595"/>
      <c r="F58" s="595"/>
      <c r="G58" s="595"/>
      <c r="H58" s="297">
        <v>0</v>
      </c>
      <c r="I58" s="595"/>
      <c r="J58" s="600"/>
      <c r="K58" s="595"/>
    </row>
    <row r="59" spans="1:11" ht="12" customHeight="1">
      <c r="A59" s="378" t="s">
        <v>140</v>
      </c>
      <c r="B59" s="369" t="s">
        <v>141</v>
      </c>
      <c r="C59" s="297">
        <v>0</v>
      </c>
      <c r="D59" s="297">
        <v>0</v>
      </c>
      <c r="E59" s="595"/>
      <c r="F59" s="595"/>
      <c r="G59" s="595"/>
      <c r="H59" s="297">
        <v>0</v>
      </c>
      <c r="I59" s="595"/>
      <c r="J59" s="600"/>
      <c r="K59" s="595"/>
    </row>
    <row r="60" spans="1:11" ht="12" customHeight="1">
      <c r="A60" s="377" t="s">
        <v>142</v>
      </c>
      <c r="B60" s="369" t="s">
        <v>143</v>
      </c>
      <c r="C60" s="297">
        <v>0</v>
      </c>
      <c r="D60" s="297">
        <v>0</v>
      </c>
      <c r="E60" s="595"/>
      <c r="F60" s="595"/>
      <c r="G60" s="595"/>
      <c r="H60" s="297">
        <v>0</v>
      </c>
      <c r="I60" s="595"/>
      <c r="J60" s="600"/>
      <c r="K60" s="595"/>
    </row>
    <row r="61" spans="1:11" ht="12" customHeight="1">
      <c r="A61" s="378" t="s">
        <v>144</v>
      </c>
      <c r="B61" s="369" t="s">
        <v>145</v>
      </c>
      <c r="C61" s="297">
        <v>0</v>
      </c>
      <c r="D61" s="297">
        <v>0</v>
      </c>
      <c r="E61" s="595"/>
      <c r="F61" s="595"/>
      <c r="G61" s="595"/>
      <c r="H61" s="297">
        <v>0</v>
      </c>
      <c r="I61" s="595"/>
      <c r="J61" s="600"/>
      <c r="K61" s="595"/>
    </row>
    <row r="62" spans="1:11" ht="12" customHeight="1">
      <c r="A62" s="62" t="s">
        <v>146</v>
      </c>
      <c r="B62" s="369" t="s">
        <v>147</v>
      </c>
      <c r="C62" s="297">
        <v>0</v>
      </c>
      <c r="D62" s="297">
        <v>0</v>
      </c>
      <c r="E62" s="595"/>
      <c r="F62" s="595"/>
      <c r="G62" s="595"/>
      <c r="H62" s="297">
        <v>0</v>
      </c>
      <c r="I62" s="595"/>
      <c r="J62" s="600"/>
      <c r="K62" s="595"/>
    </row>
    <row r="63" spans="1:11" ht="12" customHeight="1">
      <c r="A63" s="378" t="s">
        <v>148</v>
      </c>
      <c r="B63" s="369" t="s">
        <v>149</v>
      </c>
      <c r="C63" s="297">
        <v>0</v>
      </c>
      <c r="D63" s="297">
        <v>0</v>
      </c>
      <c r="E63" s="595"/>
      <c r="F63" s="595"/>
      <c r="G63" s="595"/>
      <c r="H63" s="297">
        <v>0</v>
      </c>
      <c r="I63" s="595"/>
      <c r="J63" s="600"/>
      <c r="K63" s="595"/>
    </row>
    <row r="64" spans="1:11" ht="12" customHeight="1">
      <c r="A64" s="377" t="s">
        <v>150</v>
      </c>
      <c r="B64" s="369" t="s">
        <v>151</v>
      </c>
      <c r="C64" s="297">
        <v>0</v>
      </c>
      <c r="D64" s="297">
        <v>0</v>
      </c>
      <c r="E64" s="595"/>
      <c r="F64" s="595"/>
      <c r="G64" s="595"/>
      <c r="H64" s="297">
        <v>0</v>
      </c>
      <c r="I64" s="595"/>
      <c r="J64" s="600"/>
      <c r="K64" s="595"/>
    </row>
    <row r="65" spans="1:11" ht="12" customHeight="1">
      <c r="A65" s="378" t="s">
        <v>152</v>
      </c>
      <c r="B65" s="369" t="s">
        <v>153</v>
      </c>
      <c r="C65" s="297">
        <v>0</v>
      </c>
      <c r="D65" s="297">
        <v>0</v>
      </c>
      <c r="E65" s="595"/>
      <c r="F65" s="595"/>
      <c r="G65" s="595"/>
      <c r="H65" s="600"/>
      <c r="I65" s="595"/>
      <c r="J65" s="600"/>
      <c r="K65" s="595"/>
    </row>
    <row r="66" spans="1:11" ht="12" customHeight="1">
      <c r="A66" s="377" t="s">
        <v>154</v>
      </c>
      <c r="B66" s="369" t="s">
        <v>155</v>
      </c>
      <c r="C66" s="297">
        <v>0</v>
      </c>
      <c r="D66" s="297">
        <v>0</v>
      </c>
      <c r="E66" s="595"/>
      <c r="F66" s="595"/>
      <c r="G66" s="595"/>
      <c r="H66" s="600"/>
      <c r="I66" s="595"/>
      <c r="J66" s="600"/>
      <c r="K66" s="595"/>
    </row>
    <row r="67" spans="1:11" ht="12" customHeight="1">
      <c r="A67" s="378" t="s">
        <v>156</v>
      </c>
      <c r="B67" s="369" t="s">
        <v>157</v>
      </c>
      <c r="C67" s="297">
        <v>0</v>
      </c>
      <c r="D67" s="297">
        <v>0</v>
      </c>
      <c r="E67" s="595"/>
      <c r="F67" s="595"/>
      <c r="G67" s="595"/>
      <c r="H67" s="600"/>
      <c r="I67" s="595"/>
      <c r="J67" s="600"/>
      <c r="K67" s="595"/>
    </row>
    <row r="68" spans="1:11" ht="12" customHeight="1">
      <c r="A68" s="377" t="s">
        <v>158</v>
      </c>
      <c r="B68" s="369" t="s">
        <v>159</v>
      </c>
      <c r="C68" s="297">
        <v>0</v>
      </c>
      <c r="D68" s="297">
        <v>0</v>
      </c>
      <c r="E68" s="595"/>
      <c r="F68" s="595"/>
      <c r="G68" s="595"/>
      <c r="H68" s="600"/>
      <c r="I68" s="595"/>
      <c r="J68" s="600"/>
      <c r="K68" s="595"/>
    </row>
    <row r="69" spans="1:11" ht="12" customHeight="1">
      <c r="A69" s="378" t="s">
        <v>160</v>
      </c>
      <c r="B69" s="369" t="s">
        <v>161</v>
      </c>
      <c r="C69" s="297">
        <v>0</v>
      </c>
      <c r="D69" s="297">
        <v>0</v>
      </c>
      <c r="E69" s="595"/>
      <c r="F69" s="595"/>
      <c r="G69" s="595"/>
      <c r="H69" s="600"/>
      <c r="I69" s="595"/>
      <c r="J69" s="600"/>
      <c r="K69" s="595"/>
    </row>
    <row r="70" spans="1:11" ht="12" customHeight="1">
      <c r="A70" s="377" t="s">
        <v>162</v>
      </c>
      <c r="B70" s="369" t="s">
        <v>163</v>
      </c>
      <c r="C70" s="297">
        <v>0</v>
      </c>
      <c r="D70" s="297">
        <v>0</v>
      </c>
      <c r="E70" s="595"/>
      <c r="F70" s="595"/>
      <c r="G70" s="595"/>
      <c r="H70" s="600"/>
      <c r="I70" s="595"/>
      <c r="J70" s="600"/>
      <c r="K70" s="595"/>
    </row>
    <row r="71" spans="1:11" ht="12" customHeight="1">
      <c r="A71" s="62" t="s">
        <v>164</v>
      </c>
      <c r="B71" s="369" t="s">
        <v>165</v>
      </c>
      <c r="C71" s="297">
        <v>0</v>
      </c>
      <c r="D71" s="297">
        <v>0</v>
      </c>
      <c r="E71" s="595"/>
      <c r="F71" s="595"/>
      <c r="G71" s="595"/>
      <c r="H71" s="600"/>
      <c r="I71" s="595"/>
      <c r="J71" s="600"/>
      <c r="K71" s="595"/>
    </row>
    <row r="72" spans="1:11" ht="12" customHeight="1">
      <c r="A72" s="377" t="s">
        <v>166</v>
      </c>
      <c r="B72" s="369" t="s">
        <v>167</v>
      </c>
      <c r="C72" s="297">
        <v>0</v>
      </c>
      <c r="D72" s="297">
        <v>0</v>
      </c>
      <c r="E72" s="595"/>
      <c r="F72" s="595"/>
      <c r="G72" s="595"/>
      <c r="H72" s="600"/>
      <c r="I72" s="595"/>
      <c r="J72" s="600"/>
      <c r="K72" s="595"/>
    </row>
    <row r="73" spans="1:11" ht="12" customHeight="1">
      <c r="A73" s="378" t="s">
        <v>168</v>
      </c>
      <c r="B73" s="369" t="s">
        <v>169</v>
      </c>
      <c r="C73" s="297">
        <v>0</v>
      </c>
      <c r="D73" s="297">
        <v>0</v>
      </c>
      <c r="E73" s="595"/>
      <c r="F73" s="595"/>
      <c r="G73" s="595"/>
      <c r="H73" s="600"/>
      <c r="I73" s="595"/>
      <c r="J73" s="600"/>
      <c r="K73" s="595"/>
    </row>
    <row r="74" spans="1:11" ht="12" customHeight="1">
      <c r="A74" s="378" t="s">
        <v>170</v>
      </c>
      <c r="B74" s="369" t="s">
        <v>171</v>
      </c>
      <c r="C74" s="297">
        <v>0</v>
      </c>
      <c r="D74" s="297">
        <v>0</v>
      </c>
      <c r="E74" s="595"/>
      <c r="F74" s="595"/>
      <c r="G74" s="595"/>
      <c r="H74" s="600"/>
      <c r="I74" s="595"/>
      <c r="J74" s="600"/>
      <c r="K74" s="595"/>
    </row>
    <row r="75" spans="1:11" ht="12" customHeight="1">
      <c r="A75" s="378" t="s">
        <v>172</v>
      </c>
      <c r="B75" s="369" t="s">
        <v>173</v>
      </c>
      <c r="C75" s="297">
        <v>0</v>
      </c>
      <c r="D75" s="297">
        <v>0</v>
      </c>
      <c r="E75" s="595"/>
      <c r="F75" s="595"/>
      <c r="G75" s="595"/>
      <c r="H75" s="600"/>
      <c r="I75" s="595"/>
      <c r="J75" s="600"/>
      <c r="K75" s="595"/>
    </row>
    <row r="76" spans="1:11" ht="12" customHeight="1">
      <c r="A76" s="378" t="s">
        <v>174</v>
      </c>
      <c r="B76" s="369" t="s">
        <v>175</v>
      </c>
      <c r="C76" s="297">
        <v>0</v>
      </c>
      <c r="D76" s="297">
        <v>0</v>
      </c>
      <c r="E76" s="595"/>
      <c r="F76" s="595"/>
      <c r="G76" s="595"/>
      <c r="H76" s="600"/>
      <c r="I76" s="595"/>
      <c r="J76" s="600"/>
      <c r="K76" s="595"/>
    </row>
    <row r="77" spans="1:11" ht="12" customHeight="1">
      <c r="A77" s="373" t="s">
        <v>176</v>
      </c>
      <c r="B77" s="369" t="s">
        <v>177</v>
      </c>
      <c r="C77" s="297">
        <v>0</v>
      </c>
      <c r="D77" s="297">
        <v>0</v>
      </c>
      <c r="E77" s="595"/>
      <c r="F77" s="297">
        <v>0</v>
      </c>
      <c r="G77" s="297">
        <v>0</v>
      </c>
      <c r="H77" s="297">
        <v>0</v>
      </c>
      <c r="I77" s="616"/>
      <c r="J77" s="600"/>
      <c r="K77" s="297">
        <v>0</v>
      </c>
    </row>
    <row r="78" spans="1:11" ht="12" customHeight="1">
      <c r="A78" s="374" t="s">
        <v>178</v>
      </c>
      <c r="B78" s="370" t="s">
        <v>179</v>
      </c>
      <c r="C78" s="297">
        <v>0</v>
      </c>
      <c r="D78" s="297">
        <v>0</v>
      </c>
      <c r="E78" s="297">
        <v>0</v>
      </c>
      <c r="F78" s="297">
        <v>0</v>
      </c>
      <c r="G78" s="297">
        <v>0</v>
      </c>
      <c r="H78" s="297">
        <v>0</v>
      </c>
      <c r="I78" s="297">
        <v>0</v>
      </c>
      <c r="J78" s="297">
        <v>0</v>
      </c>
      <c r="K78" s="297">
        <v>0</v>
      </c>
    </row>
    <row r="79" spans="1:11" ht="15.75" customHeight="1">
      <c r="A79" s="627" t="s">
        <v>180</v>
      </c>
      <c r="B79" s="628"/>
      <c r="C79" s="584">
        <f t="shared" ref="C79:K79" si="7">SUM(C50:C78)</f>
        <v>0</v>
      </c>
      <c r="D79" s="584">
        <f t="shared" si="7"/>
        <v>0</v>
      </c>
      <c r="E79" s="584">
        <f t="shared" si="7"/>
        <v>0</v>
      </c>
      <c r="F79" s="584">
        <f t="shared" si="7"/>
        <v>0</v>
      </c>
      <c r="G79" s="584">
        <f t="shared" si="7"/>
        <v>0</v>
      </c>
      <c r="H79" s="584">
        <f t="shared" si="7"/>
        <v>0</v>
      </c>
      <c r="I79" s="584">
        <f t="shared" si="7"/>
        <v>0</v>
      </c>
      <c r="J79" s="584">
        <f t="shared" si="7"/>
        <v>0</v>
      </c>
      <c r="K79" s="584">
        <f t="shared" si="7"/>
        <v>0</v>
      </c>
    </row>
    <row r="80" spans="1:11" ht="14.25" customHeight="1">
      <c r="A80" s="629" t="s">
        <v>181</v>
      </c>
      <c r="B80" s="630"/>
      <c r="C80" s="587">
        <f t="shared" ref="C80:K80" si="8">C46-C79</f>
        <v>0</v>
      </c>
      <c r="D80" s="587">
        <f t="shared" si="8"/>
        <v>0</v>
      </c>
      <c r="E80" s="587">
        <f t="shared" si="8"/>
        <v>0</v>
      </c>
      <c r="F80" s="587">
        <f t="shared" si="8"/>
        <v>0</v>
      </c>
      <c r="G80" s="587">
        <f t="shared" si="8"/>
        <v>0</v>
      </c>
      <c r="H80" s="587">
        <f t="shared" si="8"/>
        <v>0</v>
      </c>
      <c r="I80" s="587">
        <f t="shared" si="8"/>
        <v>0</v>
      </c>
      <c r="J80" s="587">
        <f t="shared" si="8"/>
        <v>0</v>
      </c>
      <c r="K80" s="587">
        <f t="shared" si="8"/>
        <v>0</v>
      </c>
    </row>
    <row r="81" spans="1:11" ht="24" customHeight="1">
      <c r="A81" s="631" t="str">
        <f>"ESTIMATED ENDING FUND BALANCE (without Student Activity Funds) as of June 30, "&amp;'B27'!K2</f>
        <v>ESTIMATED ENDING FUND BALANCE (without Student Activity Funds) as of June 30, 2027</v>
      </c>
      <c r="B81" s="632"/>
      <c r="C81" s="587">
        <f t="shared" ref="C81:K81" si="9">C3+C22+C80</f>
        <v>289008</v>
      </c>
      <c r="D81" s="587">
        <f t="shared" si="9"/>
        <v>0</v>
      </c>
      <c r="E81" s="587">
        <f t="shared" si="9"/>
        <v>0</v>
      </c>
      <c r="F81" s="587">
        <f t="shared" si="9"/>
        <v>0</v>
      </c>
      <c r="G81" s="587">
        <f t="shared" si="9"/>
        <v>0</v>
      </c>
      <c r="H81" s="587">
        <f t="shared" si="9"/>
        <v>0</v>
      </c>
      <c r="I81" s="587">
        <f t="shared" si="9"/>
        <v>0</v>
      </c>
      <c r="J81" s="587">
        <f t="shared" si="9"/>
        <v>0</v>
      </c>
      <c r="K81" s="587">
        <f t="shared" si="9"/>
        <v>0</v>
      </c>
    </row>
    <row r="82" spans="1:11" ht="12.75" customHeight="1">
      <c r="A82" s="633"/>
      <c r="B82" s="634"/>
      <c r="C82" s="635"/>
      <c r="D82" s="635"/>
      <c r="E82" s="635"/>
      <c r="F82" s="635"/>
      <c r="G82" s="635"/>
      <c r="H82" s="635"/>
      <c r="I82" s="635"/>
      <c r="J82" s="635"/>
      <c r="K82" s="635"/>
    </row>
    <row r="83" spans="1:11" ht="24" customHeight="1">
      <c r="A83" s="168" t="str">
        <f>"Student Activity (Fund 11) ESTIMATED BEGINNING FUND BALANCE as of July 1, "&amp;'B27'!K2-1</f>
        <v>Student Activity (Fund 11) ESTIMATED BEGINNING FUND BALANCE as of July 1, 2026</v>
      </c>
      <c r="B83" s="169"/>
      <c r="C83" s="298">
        <v>3347</v>
      </c>
      <c r="D83" s="595"/>
      <c r="E83" s="595"/>
      <c r="F83" s="595"/>
      <c r="G83" s="595"/>
      <c r="H83" s="595"/>
      <c r="I83" s="595"/>
      <c r="J83" s="595"/>
      <c r="K83" s="595"/>
    </row>
    <row r="84" spans="1:11" s="153" customFormat="1" ht="18" customHeight="1">
      <c r="A84" s="571" t="s">
        <v>182</v>
      </c>
      <c r="B84" s="572"/>
      <c r="C84" s="573"/>
      <c r="D84" s="573"/>
      <c r="E84" s="573"/>
      <c r="F84" s="573"/>
      <c r="G84" s="573"/>
      <c r="H84" s="573"/>
      <c r="I84" s="573"/>
      <c r="J84" s="573"/>
      <c r="K84" s="574"/>
    </row>
    <row r="85" spans="1:11" s="154" customFormat="1" ht="12.75" customHeight="1">
      <c r="A85" s="636" t="s">
        <v>183</v>
      </c>
      <c r="B85" s="637">
        <v>1799</v>
      </c>
      <c r="C85" s="584">
        <f>'EstRev 6-10'!C83</f>
        <v>1200</v>
      </c>
      <c r="D85" s="638"/>
      <c r="E85" s="638"/>
      <c r="F85" s="638"/>
      <c r="G85" s="638"/>
      <c r="H85" s="638"/>
      <c r="I85" s="638"/>
      <c r="J85" s="638"/>
      <c r="K85" s="638"/>
    </row>
    <row r="86" spans="1:11" ht="18" customHeight="1">
      <c r="A86" s="588" t="s">
        <v>184</v>
      </c>
      <c r="B86" s="589"/>
      <c r="C86" s="590"/>
      <c r="D86" s="590"/>
      <c r="E86" s="590"/>
      <c r="F86" s="590"/>
      <c r="G86" s="590"/>
      <c r="H86" s="590"/>
      <c r="I86" s="590"/>
      <c r="J86" s="590"/>
      <c r="K86" s="591"/>
    </row>
    <row r="87" spans="1:11" ht="15" customHeight="1">
      <c r="A87" s="636" t="s">
        <v>185</v>
      </c>
      <c r="B87" s="639">
        <v>1999</v>
      </c>
      <c r="C87" s="604">
        <f>'EstExp 11-19'!K33</f>
        <v>1200</v>
      </c>
      <c r="D87" s="638"/>
      <c r="E87" s="638"/>
      <c r="F87" s="638"/>
      <c r="G87" s="638"/>
      <c r="H87" s="638"/>
      <c r="I87" s="638"/>
      <c r="J87" s="638"/>
      <c r="K87" s="638"/>
    </row>
    <row r="88" spans="1:11" ht="27.75" customHeight="1">
      <c r="A88" s="156" t="s">
        <v>97</v>
      </c>
      <c r="B88" s="157"/>
      <c r="C88" s="640">
        <f>C85-C87</f>
        <v>0</v>
      </c>
      <c r="D88" s="641"/>
      <c r="E88" s="641"/>
      <c r="F88" s="641"/>
      <c r="G88" s="641"/>
      <c r="H88" s="641"/>
      <c r="I88" s="641"/>
      <c r="J88" s="641"/>
      <c r="K88" s="641"/>
    </row>
    <row r="89" spans="1:11" ht="21.95" customHeight="1">
      <c r="A89" s="642" t="str">
        <f>"Student Activity ESTIMATED ENDING FUND BALANCE as of June 30, "&amp;'B27'!K2</f>
        <v>Student Activity ESTIMATED ENDING FUND BALANCE as of June 30, 2027</v>
      </c>
      <c r="B89" s="632"/>
      <c r="C89" s="587">
        <f>C83+C88</f>
        <v>3347</v>
      </c>
      <c r="D89" s="643"/>
      <c r="E89" s="643"/>
      <c r="F89" s="643"/>
      <c r="G89" s="643"/>
      <c r="H89" s="643"/>
      <c r="I89" s="643"/>
      <c r="J89" s="643"/>
      <c r="K89" s="643"/>
    </row>
    <row r="90" spans="1:11" ht="12.75" customHeight="1">
      <c r="A90" s="633"/>
      <c r="B90" s="634"/>
      <c r="C90" s="635"/>
      <c r="D90" s="644"/>
      <c r="E90" s="644"/>
      <c r="F90" s="644"/>
      <c r="G90" s="644"/>
      <c r="H90" s="644"/>
      <c r="I90" s="644"/>
      <c r="J90" s="644"/>
      <c r="K90" s="644"/>
    </row>
    <row r="91" spans="1:11" ht="35.450000000000003" customHeight="1">
      <c r="A91" s="645" t="str">
        <f>"Total ESTIMATED BEGINNING FUND BALANCE (All Sources Including Student Activity Funds) as of July 1, "&amp;'B27'!K2-1</f>
        <v>Total ESTIMATED BEGINNING FUND BALANCE (All Sources Including Student Activity Funds) as of July 1, 2026</v>
      </c>
      <c r="B91" s="646"/>
      <c r="C91" s="647">
        <f>C3+C83</f>
        <v>292355</v>
      </c>
      <c r="D91" s="647">
        <f t="shared" ref="D91:K91" si="10">D3</f>
        <v>0</v>
      </c>
      <c r="E91" s="647">
        <f t="shared" si="10"/>
        <v>0</v>
      </c>
      <c r="F91" s="647">
        <f t="shared" si="10"/>
        <v>0</v>
      </c>
      <c r="G91" s="647">
        <f t="shared" si="10"/>
        <v>0</v>
      </c>
      <c r="H91" s="647">
        <f t="shared" si="10"/>
        <v>0</v>
      </c>
      <c r="I91" s="647">
        <f t="shared" si="10"/>
        <v>0</v>
      </c>
      <c r="J91" s="647">
        <f t="shared" si="10"/>
        <v>0</v>
      </c>
      <c r="K91" s="647">
        <f t="shared" si="10"/>
        <v>0</v>
      </c>
    </row>
    <row r="92" spans="1:11" s="153" customFormat="1" ht="18" customHeight="1">
      <c r="A92" s="571" t="s">
        <v>186</v>
      </c>
      <c r="B92" s="572"/>
      <c r="C92" s="573"/>
      <c r="D92" s="573"/>
      <c r="E92" s="573"/>
      <c r="F92" s="573"/>
      <c r="G92" s="573"/>
      <c r="H92" s="573"/>
      <c r="I92" s="573"/>
      <c r="J92" s="573"/>
      <c r="K92" s="574"/>
    </row>
    <row r="93" spans="1:11" ht="12.75" customHeight="1">
      <c r="A93" s="575" t="s">
        <v>79</v>
      </c>
      <c r="B93" s="576">
        <v>1000</v>
      </c>
      <c r="C93" s="577">
        <f>C5+C85</f>
        <v>937718</v>
      </c>
      <c r="D93" s="577">
        <f t="shared" ref="D93:K93" si="11">D5</f>
        <v>0</v>
      </c>
      <c r="E93" s="577">
        <f t="shared" si="11"/>
        <v>0</v>
      </c>
      <c r="F93" s="577">
        <f t="shared" si="11"/>
        <v>0</v>
      </c>
      <c r="G93" s="577">
        <f t="shared" si="11"/>
        <v>0</v>
      </c>
      <c r="H93" s="577">
        <f t="shared" si="11"/>
        <v>0</v>
      </c>
      <c r="I93" s="577">
        <f t="shared" si="11"/>
        <v>0</v>
      </c>
      <c r="J93" s="577">
        <f t="shared" si="11"/>
        <v>0</v>
      </c>
      <c r="K93" s="577">
        <f t="shared" si="11"/>
        <v>0</v>
      </c>
    </row>
    <row r="94" spans="1:11" ht="24" customHeight="1">
      <c r="A94" s="578" t="s">
        <v>80</v>
      </c>
      <c r="B94" s="579">
        <v>2000</v>
      </c>
      <c r="C94" s="577">
        <f t="shared" ref="C94:D96" si="12">C6</f>
        <v>13384</v>
      </c>
      <c r="D94" s="577">
        <f t="shared" si="12"/>
        <v>0</v>
      </c>
      <c r="E94" s="581"/>
      <c r="F94" s="577">
        <f t="shared" ref="F94:G96" si="13">F6</f>
        <v>0</v>
      </c>
      <c r="G94" s="577">
        <f t="shared" si="13"/>
        <v>0</v>
      </c>
      <c r="H94" s="581"/>
      <c r="I94" s="581"/>
      <c r="J94" s="581"/>
      <c r="K94" s="581"/>
    </row>
    <row r="95" spans="1:11" ht="12.75" customHeight="1">
      <c r="A95" s="575" t="s">
        <v>81</v>
      </c>
      <c r="B95" s="579">
        <v>3000</v>
      </c>
      <c r="C95" s="577">
        <f t="shared" si="12"/>
        <v>293069</v>
      </c>
      <c r="D95" s="577">
        <f t="shared" si="12"/>
        <v>0</v>
      </c>
      <c r="E95" s="577">
        <f>E7</f>
        <v>0</v>
      </c>
      <c r="F95" s="577">
        <f t="shared" si="13"/>
        <v>0</v>
      </c>
      <c r="G95" s="577">
        <f t="shared" si="13"/>
        <v>0</v>
      </c>
      <c r="H95" s="577">
        <f t="shared" ref="H95:K96" si="14">H7</f>
        <v>0</v>
      </c>
      <c r="I95" s="577">
        <f t="shared" si="14"/>
        <v>0</v>
      </c>
      <c r="J95" s="577">
        <f t="shared" si="14"/>
        <v>0</v>
      </c>
      <c r="K95" s="577">
        <f t="shared" si="14"/>
        <v>0</v>
      </c>
    </row>
    <row r="96" spans="1:11" s="154" customFormat="1" ht="12.75" customHeight="1">
      <c r="A96" s="575" t="s">
        <v>82</v>
      </c>
      <c r="B96" s="579">
        <v>4000</v>
      </c>
      <c r="C96" s="577">
        <f t="shared" si="12"/>
        <v>84750</v>
      </c>
      <c r="D96" s="577">
        <f t="shared" si="12"/>
        <v>0</v>
      </c>
      <c r="E96" s="577">
        <f>E8</f>
        <v>0</v>
      </c>
      <c r="F96" s="577">
        <f t="shared" si="13"/>
        <v>0</v>
      </c>
      <c r="G96" s="577">
        <f t="shared" si="13"/>
        <v>0</v>
      </c>
      <c r="H96" s="577">
        <f t="shared" si="14"/>
        <v>0</v>
      </c>
      <c r="I96" s="577">
        <f t="shared" si="14"/>
        <v>0</v>
      </c>
      <c r="J96" s="577">
        <f t="shared" si="14"/>
        <v>0</v>
      </c>
      <c r="K96" s="577">
        <f t="shared" si="14"/>
        <v>0</v>
      </c>
    </row>
    <row r="97" spans="1:11" s="154" customFormat="1" ht="13.5" customHeight="1">
      <c r="A97" s="582" t="s">
        <v>83</v>
      </c>
      <c r="B97" s="583"/>
      <c r="C97" s="584">
        <f t="shared" ref="C97:K97" si="15">SUM(C93:C96)</f>
        <v>1328921</v>
      </c>
      <c r="D97" s="648">
        <f t="shared" si="15"/>
        <v>0</v>
      </c>
      <c r="E97" s="584">
        <f t="shared" si="15"/>
        <v>0</v>
      </c>
      <c r="F97" s="584">
        <f t="shared" si="15"/>
        <v>0</v>
      </c>
      <c r="G97" s="584">
        <f t="shared" si="15"/>
        <v>0</v>
      </c>
      <c r="H97" s="584">
        <f t="shared" si="15"/>
        <v>0</v>
      </c>
      <c r="I97" s="584">
        <f t="shared" si="15"/>
        <v>0</v>
      </c>
      <c r="J97" s="584">
        <f t="shared" si="15"/>
        <v>0</v>
      </c>
      <c r="K97" s="584">
        <f t="shared" si="15"/>
        <v>0</v>
      </c>
    </row>
    <row r="98" spans="1:11" s="154" customFormat="1" ht="16.5" customHeight="1">
      <c r="A98" s="158" t="s">
        <v>84</v>
      </c>
      <c r="B98" s="159">
        <v>3998</v>
      </c>
      <c r="C98" s="649">
        <f t="shared" ref="C98:H98" si="16">C10</f>
        <v>0</v>
      </c>
      <c r="D98" s="649">
        <f t="shared" si="16"/>
        <v>0</v>
      </c>
      <c r="E98" s="649">
        <f t="shared" si="16"/>
        <v>0</v>
      </c>
      <c r="F98" s="649">
        <f t="shared" si="16"/>
        <v>0</v>
      </c>
      <c r="G98" s="649">
        <f t="shared" si="16"/>
        <v>0</v>
      </c>
      <c r="H98" s="649">
        <f t="shared" si="16"/>
        <v>0</v>
      </c>
      <c r="I98" s="585"/>
      <c r="J98" s="649">
        <f>J10</f>
        <v>0</v>
      </c>
      <c r="K98" s="649">
        <f>K10</f>
        <v>0</v>
      </c>
    </row>
    <row r="99" spans="1:11" s="154" customFormat="1" ht="12.75" customHeight="1">
      <c r="A99" s="582" t="s">
        <v>85</v>
      </c>
      <c r="B99" s="586"/>
      <c r="C99" s="587">
        <f t="shared" ref="C99:K99" si="17">SUM(C97:C98)</f>
        <v>1328921</v>
      </c>
      <c r="D99" s="587">
        <f t="shared" si="17"/>
        <v>0</v>
      </c>
      <c r="E99" s="587">
        <f t="shared" si="17"/>
        <v>0</v>
      </c>
      <c r="F99" s="587">
        <f t="shared" si="17"/>
        <v>0</v>
      </c>
      <c r="G99" s="587">
        <f t="shared" si="17"/>
        <v>0</v>
      </c>
      <c r="H99" s="587">
        <f t="shared" si="17"/>
        <v>0</v>
      </c>
      <c r="I99" s="587">
        <f t="shared" si="17"/>
        <v>0</v>
      </c>
      <c r="J99" s="587">
        <f t="shared" si="17"/>
        <v>0</v>
      </c>
      <c r="K99" s="587">
        <f t="shared" si="17"/>
        <v>0</v>
      </c>
    </row>
    <row r="100" spans="1:11" ht="18" customHeight="1">
      <c r="A100" s="588" t="s">
        <v>187</v>
      </c>
      <c r="B100" s="589"/>
      <c r="C100" s="590"/>
      <c r="D100" s="590"/>
      <c r="E100" s="590"/>
      <c r="F100" s="590"/>
      <c r="G100" s="590"/>
      <c r="H100" s="590"/>
      <c r="I100" s="590"/>
      <c r="J100" s="590"/>
      <c r="K100" s="591"/>
    </row>
    <row r="101" spans="1:11" ht="12.75" customHeight="1">
      <c r="A101" s="592" t="s">
        <v>87</v>
      </c>
      <c r="B101" s="593" t="s">
        <v>88</v>
      </c>
      <c r="C101" s="594">
        <f>C13+C87</f>
        <v>652971</v>
      </c>
      <c r="D101" s="595"/>
      <c r="E101" s="595"/>
      <c r="F101" s="595"/>
      <c r="G101" s="596">
        <f t="shared" ref="G101:G106" si="18">G13</f>
        <v>0</v>
      </c>
      <c r="H101" s="597"/>
      <c r="I101" s="595"/>
      <c r="J101" s="596">
        <f t="shared" ref="J101:J106" si="19">J13</f>
        <v>0</v>
      </c>
      <c r="K101" s="595"/>
    </row>
    <row r="102" spans="1:11" ht="12.75" customHeight="1">
      <c r="A102" s="575" t="s">
        <v>89</v>
      </c>
      <c r="B102" s="598">
        <v>2000</v>
      </c>
      <c r="C102" s="599">
        <f t="shared" ref="C102:D106" si="20">C14</f>
        <v>423820</v>
      </c>
      <c r="D102" s="599">
        <f t="shared" si="20"/>
        <v>0</v>
      </c>
      <c r="E102" s="595"/>
      <c r="F102" s="599">
        <f>F14</f>
        <v>0</v>
      </c>
      <c r="G102" s="599">
        <f t="shared" si="18"/>
        <v>0</v>
      </c>
      <c r="H102" s="599">
        <f>H14</f>
        <v>0</v>
      </c>
      <c r="I102" s="595"/>
      <c r="J102" s="599">
        <f t="shared" si="19"/>
        <v>0</v>
      </c>
      <c r="K102" s="577">
        <f>K14</f>
        <v>0</v>
      </c>
    </row>
    <row r="103" spans="1:11" ht="12.75" customHeight="1">
      <c r="A103" s="575" t="s">
        <v>90</v>
      </c>
      <c r="B103" s="598">
        <v>3000</v>
      </c>
      <c r="C103" s="599">
        <f t="shared" si="20"/>
        <v>0</v>
      </c>
      <c r="D103" s="599">
        <f t="shared" si="20"/>
        <v>0</v>
      </c>
      <c r="E103" s="595"/>
      <c r="F103" s="599">
        <f>F15</f>
        <v>0</v>
      </c>
      <c r="G103" s="599">
        <f t="shared" si="18"/>
        <v>0</v>
      </c>
      <c r="H103" s="581"/>
      <c r="I103" s="595"/>
      <c r="J103" s="599">
        <f t="shared" si="19"/>
        <v>0</v>
      </c>
      <c r="K103" s="581"/>
    </row>
    <row r="104" spans="1:11" s="154" customFormat="1" ht="12.75" customHeight="1">
      <c r="A104" s="575" t="s">
        <v>91</v>
      </c>
      <c r="B104" s="598">
        <v>4000</v>
      </c>
      <c r="C104" s="599">
        <f t="shared" si="20"/>
        <v>247130</v>
      </c>
      <c r="D104" s="599">
        <f t="shared" si="20"/>
        <v>0</v>
      </c>
      <c r="E104" s="599">
        <f>E16</f>
        <v>0</v>
      </c>
      <c r="F104" s="599">
        <f>F16</f>
        <v>0</v>
      </c>
      <c r="G104" s="599">
        <f t="shared" si="18"/>
        <v>0</v>
      </c>
      <c r="H104" s="599">
        <f>H16</f>
        <v>0</v>
      </c>
      <c r="I104" s="595"/>
      <c r="J104" s="599">
        <f t="shared" si="19"/>
        <v>0</v>
      </c>
      <c r="K104" s="577">
        <f>K16</f>
        <v>0</v>
      </c>
    </row>
    <row r="105" spans="1:11" ht="12.75" customHeight="1">
      <c r="A105" s="575" t="s">
        <v>92</v>
      </c>
      <c r="B105" s="598">
        <v>5000</v>
      </c>
      <c r="C105" s="599">
        <f t="shared" si="20"/>
        <v>0</v>
      </c>
      <c r="D105" s="599">
        <f t="shared" si="20"/>
        <v>0</v>
      </c>
      <c r="E105" s="599">
        <f>E17</f>
        <v>0</v>
      </c>
      <c r="F105" s="599">
        <f>F17</f>
        <v>0</v>
      </c>
      <c r="G105" s="599">
        <f t="shared" si="18"/>
        <v>0</v>
      </c>
      <c r="H105" s="581"/>
      <c r="I105" s="595"/>
      <c r="J105" s="601">
        <f t="shared" si="19"/>
        <v>0</v>
      </c>
      <c r="K105" s="577">
        <f>K17</f>
        <v>0</v>
      </c>
    </row>
    <row r="106" spans="1:11" ht="12.75" customHeight="1">
      <c r="A106" s="575" t="s">
        <v>93</v>
      </c>
      <c r="B106" s="602">
        <v>6000</v>
      </c>
      <c r="C106" s="599">
        <f t="shared" si="20"/>
        <v>5000</v>
      </c>
      <c r="D106" s="599">
        <f t="shared" si="20"/>
        <v>0</v>
      </c>
      <c r="E106" s="599">
        <f>E18</f>
        <v>0</v>
      </c>
      <c r="F106" s="599">
        <f>F18</f>
        <v>0</v>
      </c>
      <c r="G106" s="599">
        <f t="shared" si="18"/>
        <v>0</v>
      </c>
      <c r="H106" s="599">
        <f>H18</f>
        <v>0</v>
      </c>
      <c r="I106" s="595"/>
      <c r="J106" s="601">
        <f t="shared" si="19"/>
        <v>0</v>
      </c>
      <c r="K106" s="577">
        <f>K18</f>
        <v>0</v>
      </c>
    </row>
    <row r="107" spans="1:11" ht="15" customHeight="1">
      <c r="A107" s="582" t="s">
        <v>94</v>
      </c>
      <c r="B107" s="603"/>
      <c r="C107" s="604">
        <f t="shared" ref="C107:H107" si="21">SUM(C101:C106)</f>
        <v>1328921</v>
      </c>
      <c r="D107" s="604">
        <f t="shared" si="21"/>
        <v>0</v>
      </c>
      <c r="E107" s="604">
        <f t="shared" si="21"/>
        <v>0</v>
      </c>
      <c r="F107" s="604">
        <f t="shared" si="21"/>
        <v>0</v>
      </c>
      <c r="G107" s="604">
        <f t="shared" si="21"/>
        <v>0</v>
      </c>
      <c r="H107" s="604">
        <f t="shared" si="21"/>
        <v>0</v>
      </c>
      <c r="I107" s="600"/>
      <c r="J107" s="584">
        <f>SUM(J101:J106)</f>
        <v>0</v>
      </c>
      <c r="K107" s="604">
        <f>SUM(K101:K106)</f>
        <v>0</v>
      </c>
    </row>
    <row r="108" spans="1:11" ht="16.5" customHeight="1">
      <c r="A108" s="160" t="s">
        <v>95</v>
      </c>
      <c r="B108" s="161">
        <v>4180</v>
      </c>
      <c r="C108" s="605">
        <f t="shared" ref="C108:H108" si="22">C98</f>
        <v>0</v>
      </c>
      <c r="D108" s="605">
        <f t="shared" si="22"/>
        <v>0</v>
      </c>
      <c r="E108" s="605">
        <f t="shared" si="22"/>
        <v>0</v>
      </c>
      <c r="F108" s="605">
        <f t="shared" si="22"/>
        <v>0</v>
      </c>
      <c r="G108" s="605">
        <f t="shared" si="22"/>
        <v>0</v>
      </c>
      <c r="H108" s="605">
        <f t="shared" si="22"/>
        <v>0</v>
      </c>
      <c r="I108" s="600"/>
      <c r="J108" s="605">
        <f>J98</f>
        <v>0</v>
      </c>
      <c r="K108" s="605">
        <f>K98</f>
        <v>0</v>
      </c>
    </row>
    <row r="109" spans="1:11" ht="12.75" customHeight="1">
      <c r="A109" s="582" t="s">
        <v>96</v>
      </c>
      <c r="B109" s="606"/>
      <c r="C109" s="605">
        <f t="shared" ref="C109:H109" si="23">SUM(C107:C108)</f>
        <v>1328921</v>
      </c>
      <c r="D109" s="605">
        <f t="shared" si="23"/>
        <v>0</v>
      </c>
      <c r="E109" s="605">
        <f t="shared" si="23"/>
        <v>0</v>
      </c>
      <c r="F109" s="605">
        <f t="shared" si="23"/>
        <v>0</v>
      </c>
      <c r="G109" s="605">
        <f t="shared" si="23"/>
        <v>0</v>
      </c>
      <c r="H109" s="605">
        <f t="shared" si="23"/>
        <v>0</v>
      </c>
      <c r="I109" s="600"/>
      <c r="J109" s="605">
        <f>SUM(J107:J108)</f>
        <v>0</v>
      </c>
      <c r="K109" s="605">
        <f>SUM(K107:K108)</f>
        <v>0</v>
      </c>
    </row>
    <row r="110" spans="1:11" ht="21.75" customHeight="1">
      <c r="A110" s="156" t="s">
        <v>97</v>
      </c>
      <c r="B110" s="157"/>
      <c r="C110" s="607">
        <f t="shared" ref="C110:K110" si="24">C97-C107</f>
        <v>0</v>
      </c>
      <c r="D110" s="607">
        <f t="shared" si="24"/>
        <v>0</v>
      </c>
      <c r="E110" s="607">
        <f t="shared" si="24"/>
        <v>0</v>
      </c>
      <c r="F110" s="607">
        <f t="shared" si="24"/>
        <v>0</v>
      </c>
      <c r="G110" s="607">
        <f t="shared" si="24"/>
        <v>0</v>
      </c>
      <c r="H110" s="607">
        <f t="shared" si="24"/>
        <v>0</v>
      </c>
      <c r="I110" s="607">
        <f t="shared" si="24"/>
        <v>0</v>
      </c>
      <c r="J110" s="607">
        <f t="shared" si="24"/>
        <v>0</v>
      </c>
      <c r="K110" s="607">
        <f t="shared" si="24"/>
        <v>0</v>
      </c>
    </row>
    <row r="111" spans="1:11" s="18" customFormat="1" ht="18" customHeight="1">
      <c r="A111" s="608" t="s">
        <v>98</v>
      </c>
      <c r="B111" s="609"/>
      <c r="C111" s="650"/>
      <c r="D111" s="650"/>
      <c r="E111" s="650"/>
      <c r="F111" s="650"/>
      <c r="G111" s="650"/>
      <c r="H111" s="650"/>
      <c r="I111" s="650"/>
      <c r="J111" s="650"/>
      <c r="K111" s="651"/>
    </row>
    <row r="112" spans="1:11" ht="12.75" customHeight="1">
      <c r="A112" s="592" t="s">
        <v>99</v>
      </c>
      <c r="B112" s="610"/>
      <c r="C112" s="581"/>
      <c r="D112" s="581"/>
      <c r="E112" s="581"/>
      <c r="F112" s="581"/>
      <c r="G112" s="581"/>
      <c r="H112" s="652"/>
      <c r="I112" s="581"/>
      <c r="J112" s="652"/>
      <c r="K112" s="581"/>
    </row>
    <row r="113" spans="1:14" ht="14.25" customHeight="1">
      <c r="A113" s="621" t="s">
        <v>122</v>
      </c>
      <c r="B113" s="622"/>
      <c r="C113" s="587">
        <f t="shared" ref="C113:K113" si="25">C46</f>
        <v>0</v>
      </c>
      <c r="D113" s="587">
        <f t="shared" si="25"/>
        <v>0</v>
      </c>
      <c r="E113" s="587">
        <f t="shared" si="25"/>
        <v>0</v>
      </c>
      <c r="F113" s="587">
        <f t="shared" si="25"/>
        <v>0</v>
      </c>
      <c r="G113" s="587">
        <f t="shared" si="25"/>
        <v>0</v>
      </c>
      <c r="H113" s="587">
        <f t="shared" si="25"/>
        <v>0</v>
      </c>
      <c r="I113" s="587">
        <f t="shared" si="25"/>
        <v>0</v>
      </c>
      <c r="J113" s="587">
        <f t="shared" si="25"/>
        <v>0</v>
      </c>
      <c r="K113" s="587">
        <f t="shared" si="25"/>
        <v>0</v>
      </c>
    </row>
    <row r="114" spans="1:14" ht="12.75" customHeight="1">
      <c r="A114" s="653" t="s">
        <v>123</v>
      </c>
      <c r="B114" s="610"/>
      <c r="C114" s="623"/>
      <c r="D114" s="623"/>
      <c r="E114" s="623"/>
      <c r="F114" s="623"/>
      <c r="G114" s="623"/>
      <c r="H114" s="600"/>
      <c r="I114" s="623"/>
      <c r="J114" s="600"/>
      <c r="K114" s="623"/>
    </row>
    <row r="115" spans="1:14" ht="0.75" customHeight="1">
      <c r="A115" s="162"/>
      <c r="B115" s="163"/>
      <c r="C115" s="595"/>
      <c r="D115" s="595"/>
      <c r="E115" s="595"/>
      <c r="F115" s="595"/>
      <c r="G115" s="595"/>
      <c r="H115" s="600"/>
      <c r="I115" s="595"/>
      <c r="J115" s="600"/>
      <c r="K115" s="595"/>
    </row>
    <row r="116" spans="1:14" ht="15.75" customHeight="1">
      <c r="A116" s="627" t="s">
        <v>180</v>
      </c>
      <c r="B116" s="628"/>
      <c r="C116" s="584">
        <f t="shared" ref="C116:K116" si="26">C79</f>
        <v>0</v>
      </c>
      <c r="D116" s="584">
        <f t="shared" si="26"/>
        <v>0</v>
      </c>
      <c r="E116" s="584">
        <f t="shared" si="26"/>
        <v>0</v>
      </c>
      <c r="F116" s="584">
        <f t="shared" si="26"/>
        <v>0</v>
      </c>
      <c r="G116" s="584">
        <f t="shared" si="26"/>
        <v>0</v>
      </c>
      <c r="H116" s="584">
        <f t="shared" si="26"/>
        <v>0</v>
      </c>
      <c r="I116" s="584">
        <f t="shared" si="26"/>
        <v>0</v>
      </c>
      <c r="J116" s="584">
        <f t="shared" si="26"/>
        <v>0</v>
      </c>
      <c r="K116" s="584">
        <f t="shared" si="26"/>
        <v>0</v>
      </c>
    </row>
    <row r="117" spans="1:14" ht="14.25" customHeight="1">
      <c r="A117" s="629" t="s">
        <v>181</v>
      </c>
      <c r="B117" s="630"/>
      <c r="C117" s="587">
        <f t="shared" ref="C117:K117" si="27">C80</f>
        <v>0</v>
      </c>
      <c r="D117" s="587">
        <f t="shared" si="27"/>
        <v>0</v>
      </c>
      <c r="E117" s="587">
        <f t="shared" si="27"/>
        <v>0</v>
      </c>
      <c r="F117" s="587">
        <f t="shared" si="27"/>
        <v>0</v>
      </c>
      <c r="G117" s="587">
        <f t="shared" si="27"/>
        <v>0</v>
      </c>
      <c r="H117" s="587">
        <f t="shared" si="27"/>
        <v>0</v>
      </c>
      <c r="I117" s="587">
        <f t="shared" si="27"/>
        <v>0</v>
      </c>
      <c r="J117" s="587">
        <f t="shared" si="27"/>
        <v>0</v>
      </c>
      <c r="K117" s="587">
        <f t="shared" si="27"/>
        <v>0</v>
      </c>
    </row>
    <row r="118" spans="1:14" ht="23.25" customHeight="1">
      <c r="A118" s="654" t="str">
        <f>"ESTIMATED ENDING FUND BALANCE (All Sources with Student Activity Funds) as of June 30, "&amp;'B27'!K2</f>
        <v>ESTIMATED ENDING FUND BALANCE (All Sources with Student Activity Funds) as of June 30, 2027</v>
      </c>
      <c r="B118" s="655"/>
      <c r="C118" s="656">
        <f t="shared" ref="C118:K118" si="28">C81+C89</f>
        <v>292355</v>
      </c>
      <c r="D118" s="656">
        <f t="shared" si="28"/>
        <v>0</v>
      </c>
      <c r="E118" s="656">
        <f t="shared" si="28"/>
        <v>0</v>
      </c>
      <c r="F118" s="656">
        <f t="shared" si="28"/>
        <v>0</v>
      </c>
      <c r="G118" s="656">
        <f t="shared" si="28"/>
        <v>0</v>
      </c>
      <c r="H118" s="656">
        <f t="shared" si="28"/>
        <v>0</v>
      </c>
      <c r="I118" s="656">
        <f t="shared" si="28"/>
        <v>0</v>
      </c>
      <c r="J118" s="656">
        <f t="shared" si="28"/>
        <v>0</v>
      </c>
      <c r="K118" s="656">
        <f t="shared" si="28"/>
        <v>0</v>
      </c>
    </row>
    <row r="119" spans="1:14" ht="12.75" customHeight="1">
      <c r="A119" s="657"/>
      <c r="B119" s="658"/>
      <c r="C119" s="659"/>
      <c r="D119" s="659"/>
      <c r="E119" s="659"/>
      <c r="F119" s="659"/>
      <c r="G119" s="659"/>
      <c r="H119" s="659"/>
      <c r="I119" s="659"/>
      <c r="J119" s="659"/>
      <c r="K119" s="659"/>
      <c r="L119" s="660"/>
    </row>
    <row r="120" spans="1:14" ht="12" customHeight="1">
      <c r="A120" s="63" t="s">
        <v>188</v>
      </c>
      <c r="B120" s="164"/>
      <c r="C120" s="164"/>
      <c r="D120" s="164"/>
      <c r="E120" s="164"/>
      <c r="F120" s="164"/>
      <c r="G120" s="164"/>
      <c r="H120" s="164"/>
      <c r="I120" s="164"/>
      <c r="J120" s="164"/>
      <c r="K120" s="164"/>
      <c r="L120" s="164"/>
      <c r="M120" s="165"/>
      <c r="N120" s="165"/>
    </row>
    <row r="121" spans="1:14" ht="12" customHeight="1">
      <c r="A121" s="64"/>
      <c r="B121" s="166"/>
      <c r="C121" s="65" t="s">
        <v>58</v>
      </c>
      <c r="D121" s="65" t="s">
        <v>59</v>
      </c>
      <c r="E121" s="65" t="s">
        <v>60</v>
      </c>
      <c r="F121" s="65" t="s">
        <v>61</v>
      </c>
      <c r="G121" s="65" t="s">
        <v>62</v>
      </c>
      <c r="H121" s="65" t="s">
        <v>63</v>
      </c>
      <c r="I121" s="65" t="s">
        <v>64</v>
      </c>
      <c r="J121" s="65" t="s">
        <v>65</v>
      </c>
      <c r="K121" s="65" t="s">
        <v>66</v>
      </c>
      <c r="L121" s="65"/>
    </row>
    <row r="122" spans="1:14" ht="36" customHeight="1">
      <c r="A122" s="66" t="s">
        <v>189</v>
      </c>
      <c r="B122" s="167" t="s">
        <v>68</v>
      </c>
      <c r="C122" s="67" t="s">
        <v>190</v>
      </c>
      <c r="D122" s="67" t="s">
        <v>70</v>
      </c>
      <c r="E122" s="67" t="s">
        <v>71</v>
      </c>
      <c r="F122" s="67" t="s">
        <v>72</v>
      </c>
      <c r="G122" s="67" t="s">
        <v>191</v>
      </c>
      <c r="H122" s="67" t="s">
        <v>74</v>
      </c>
      <c r="I122" s="67" t="s">
        <v>75</v>
      </c>
      <c r="J122" s="67" t="s">
        <v>76</v>
      </c>
      <c r="K122" s="67" t="s">
        <v>77</v>
      </c>
      <c r="L122" s="67" t="s">
        <v>192</v>
      </c>
    </row>
    <row r="123" spans="1:14" ht="18" customHeight="1">
      <c r="A123" s="661" t="s">
        <v>193</v>
      </c>
      <c r="B123" s="662"/>
      <c r="C123" s="663"/>
      <c r="D123" s="663"/>
      <c r="E123" s="664"/>
      <c r="F123" s="663"/>
      <c r="G123" s="664"/>
      <c r="H123" s="663"/>
      <c r="I123" s="664"/>
      <c r="J123" s="663"/>
      <c r="K123" s="663"/>
      <c r="L123" s="663"/>
    </row>
    <row r="124" spans="1:14" ht="12" customHeight="1">
      <c r="A124" s="665" t="s">
        <v>194</v>
      </c>
      <c r="B124" s="666">
        <v>100</v>
      </c>
      <c r="C124" s="667">
        <f>'EstExp 11-19'!C116</f>
        <v>526911</v>
      </c>
      <c r="D124" s="667">
        <f>'EstExp 11-19'!C155</f>
        <v>0</v>
      </c>
      <c r="E124" s="668"/>
      <c r="F124" s="667">
        <f>'EstExp 11-19'!C214</f>
        <v>0</v>
      </c>
      <c r="G124" s="669"/>
      <c r="H124" s="667">
        <f>'EstExp 11-19'!C309</f>
        <v>0</v>
      </c>
      <c r="I124" s="668"/>
      <c r="J124" s="667">
        <f>'EstExp 11-19'!C$428</f>
        <v>0</v>
      </c>
      <c r="K124" s="667">
        <f>'EstExp 11-19'!C453</f>
        <v>0</v>
      </c>
      <c r="L124" s="670">
        <f t="shared" ref="L124:L132" si="29">SUM(C124:K124)</f>
        <v>526911</v>
      </c>
    </row>
    <row r="125" spans="1:14" ht="12" customHeight="1">
      <c r="A125" s="665" t="s">
        <v>195</v>
      </c>
      <c r="B125" s="666">
        <v>200</v>
      </c>
      <c r="C125" s="667">
        <f>'EstExp 11-19'!D116</f>
        <v>193148</v>
      </c>
      <c r="D125" s="667">
        <f>'EstExp 11-19'!D155</f>
        <v>0</v>
      </c>
      <c r="E125" s="669"/>
      <c r="F125" s="667">
        <f>'EstExp 11-19'!D214</f>
        <v>0</v>
      </c>
      <c r="G125" s="667">
        <f>'EstExp 11-19'!D292</f>
        <v>0</v>
      </c>
      <c r="H125" s="667">
        <f>'EstExp 11-19'!D309</f>
        <v>0</v>
      </c>
      <c r="I125" s="668"/>
      <c r="J125" s="667">
        <f>'EstExp 11-19'!D428</f>
        <v>0</v>
      </c>
      <c r="K125" s="667">
        <f>'EstExp 11-19'!D453</f>
        <v>0</v>
      </c>
      <c r="L125" s="670">
        <f t="shared" si="29"/>
        <v>193148</v>
      </c>
    </row>
    <row r="126" spans="1:14" ht="12" customHeight="1">
      <c r="A126" s="665" t="s">
        <v>196</v>
      </c>
      <c r="B126" s="666">
        <v>300</v>
      </c>
      <c r="C126" s="667">
        <f>'EstExp 11-19'!E116</f>
        <v>190021</v>
      </c>
      <c r="D126" s="667">
        <f>'EstExp 11-19'!E155</f>
        <v>0</v>
      </c>
      <c r="E126" s="667">
        <f>'EstExp 11-19'!E178</f>
        <v>0</v>
      </c>
      <c r="F126" s="667">
        <f>'EstExp 11-19'!E214</f>
        <v>0</v>
      </c>
      <c r="G126" s="671"/>
      <c r="H126" s="667">
        <f>'EstExp 11-19'!E309</f>
        <v>0</v>
      </c>
      <c r="I126" s="668"/>
      <c r="J126" s="667">
        <f>'EstExp 11-19'!E428</f>
        <v>0</v>
      </c>
      <c r="K126" s="667">
        <f>'EstExp 11-19'!E453</f>
        <v>0</v>
      </c>
      <c r="L126" s="670">
        <f t="shared" si="29"/>
        <v>190021</v>
      </c>
    </row>
    <row r="127" spans="1:14" ht="12" customHeight="1">
      <c r="A127" s="665" t="s">
        <v>197</v>
      </c>
      <c r="B127" s="666">
        <v>400</v>
      </c>
      <c r="C127" s="667">
        <f>'EstExp 11-19'!F116</f>
        <v>131376</v>
      </c>
      <c r="D127" s="667">
        <f>'EstExp 11-19'!F155</f>
        <v>0</v>
      </c>
      <c r="E127" s="671"/>
      <c r="F127" s="667">
        <f>'EstExp 11-19'!F214</f>
        <v>0</v>
      </c>
      <c r="G127" s="668"/>
      <c r="H127" s="667">
        <f>'EstExp 11-19'!F309</f>
        <v>0</v>
      </c>
      <c r="I127" s="668"/>
      <c r="J127" s="667">
        <f>'EstExp 11-19'!F428</f>
        <v>0</v>
      </c>
      <c r="K127" s="667">
        <f>'EstExp 11-19'!F453</f>
        <v>0</v>
      </c>
      <c r="L127" s="670">
        <f t="shared" si="29"/>
        <v>131376</v>
      </c>
    </row>
    <row r="128" spans="1:14" ht="12" customHeight="1">
      <c r="A128" s="665" t="s">
        <v>198</v>
      </c>
      <c r="B128" s="666">
        <v>500</v>
      </c>
      <c r="C128" s="667">
        <f>'EstExp 11-19'!G116</f>
        <v>55181</v>
      </c>
      <c r="D128" s="667">
        <f>'EstExp 11-19'!G155</f>
        <v>0</v>
      </c>
      <c r="E128" s="669"/>
      <c r="F128" s="667">
        <f>'EstExp 11-19'!G214</f>
        <v>0</v>
      </c>
      <c r="G128" s="669"/>
      <c r="H128" s="667">
        <f>'EstExp 11-19'!G309</f>
        <v>0</v>
      </c>
      <c r="I128" s="668"/>
      <c r="J128" s="667">
        <f>'EstExp 11-19'!G428</f>
        <v>0</v>
      </c>
      <c r="K128" s="667">
        <f>'EstExp 11-19'!G453</f>
        <v>0</v>
      </c>
      <c r="L128" s="670">
        <f t="shared" si="29"/>
        <v>55181</v>
      </c>
    </row>
    <row r="129" spans="1:12" ht="12" customHeight="1">
      <c r="A129" s="665" t="s">
        <v>199</v>
      </c>
      <c r="B129" s="666">
        <v>600</v>
      </c>
      <c r="C129" s="667">
        <f>'EstExp 11-19'!H116</f>
        <v>219955</v>
      </c>
      <c r="D129" s="667">
        <f>'EstExp 11-19'!H155</f>
        <v>0</v>
      </c>
      <c r="E129" s="667">
        <f>'EstExp 11-19'!H178</f>
        <v>0</v>
      </c>
      <c r="F129" s="667">
        <f>'EstExp 11-19'!H214</f>
        <v>0</v>
      </c>
      <c r="G129" s="667">
        <f>'EstExp 11-19'!H292</f>
        <v>0</v>
      </c>
      <c r="H129" s="667">
        <f>'EstExp 11-19'!H309</f>
        <v>0</v>
      </c>
      <c r="I129" s="668"/>
      <c r="J129" s="667">
        <f>'EstExp 11-19'!H428</f>
        <v>0</v>
      </c>
      <c r="K129" s="667">
        <f>'EstExp 11-19'!H453</f>
        <v>0</v>
      </c>
      <c r="L129" s="670">
        <f t="shared" si="29"/>
        <v>219955</v>
      </c>
    </row>
    <row r="130" spans="1:12" ht="12" customHeight="1">
      <c r="A130" s="665" t="s">
        <v>200</v>
      </c>
      <c r="B130" s="666">
        <v>700</v>
      </c>
      <c r="C130" s="667">
        <f>'EstExp 11-19'!I116</f>
        <v>11129</v>
      </c>
      <c r="D130" s="667">
        <f>'EstExp 11-19'!I155</f>
        <v>0</v>
      </c>
      <c r="E130" s="672"/>
      <c r="F130" s="667">
        <f>'EstExp 11-19'!I214</f>
        <v>0</v>
      </c>
      <c r="G130" s="671"/>
      <c r="H130" s="667">
        <f>'EstExp 11-19'!I309</f>
        <v>0</v>
      </c>
      <c r="I130" s="668"/>
      <c r="J130" s="667">
        <f>'EstExp 11-19'!I428</f>
        <v>0</v>
      </c>
      <c r="K130" s="667">
        <f>'EstExp 11-19'!I453</f>
        <v>0</v>
      </c>
      <c r="L130" s="670">
        <f t="shared" si="29"/>
        <v>11129</v>
      </c>
    </row>
    <row r="131" spans="1:12" ht="12" customHeight="1">
      <c r="A131" s="665" t="s">
        <v>201</v>
      </c>
      <c r="B131" s="666">
        <v>800</v>
      </c>
      <c r="C131" s="667">
        <f>'EstExp 11-19'!J116</f>
        <v>0</v>
      </c>
      <c r="D131" s="667">
        <f>'EstExp 11-19'!J155</f>
        <v>0</v>
      </c>
      <c r="E131" s="669"/>
      <c r="F131" s="667">
        <f>'EstExp 11-19'!J214</f>
        <v>0</v>
      </c>
      <c r="G131" s="669"/>
      <c r="H131" s="673"/>
      <c r="I131" s="668"/>
      <c r="J131" s="667">
        <f>'EstExp 11-19'!J428</f>
        <v>0</v>
      </c>
      <c r="K131" s="673"/>
      <c r="L131" s="670">
        <f t="shared" si="29"/>
        <v>0</v>
      </c>
    </row>
    <row r="132" spans="1:12" ht="12" customHeight="1">
      <c r="A132" s="674" t="s">
        <v>202</v>
      </c>
      <c r="B132" s="675"/>
      <c r="C132" s="676">
        <f t="shared" ref="C132:H132" si="30">SUM(C124:C131)</f>
        <v>1327721</v>
      </c>
      <c r="D132" s="676">
        <f t="shared" si="30"/>
        <v>0</v>
      </c>
      <c r="E132" s="676">
        <f t="shared" si="30"/>
        <v>0</v>
      </c>
      <c r="F132" s="676">
        <f t="shared" si="30"/>
        <v>0</v>
      </c>
      <c r="G132" s="676">
        <f t="shared" si="30"/>
        <v>0</v>
      </c>
      <c r="H132" s="676">
        <f t="shared" si="30"/>
        <v>0</v>
      </c>
      <c r="I132" s="677"/>
      <c r="J132" s="676">
        <f>SUM(J124:J131)</f>
        <v>0</v>
      </c>
      <c r="K132" s="676">
        <f>SUM(K124:K131)</f>
        <v>0</v>
      </c>
      <c r="L132" s="678">
        <f t="shared" si="29"/>
        <v>1327721</v>
      </c>
    </row>
    <row r="133" spans="1:12" ht="9.75" customHeight="1"/>
  </sheetData>
  <sheetProtection algorithmName="SHA-512" hashValue="ltXRzkIyastjINO3aIY4INabQUv+c7GSCUdpr11jaxZk19VfgmpKJLkEwUEeC3B2e1b+6OrmZD4vewp7r+6LEw==" saltValue="qFBt8lOPS0qfrlwMIZdu/g==" spinCount="100000" sheet="1" objects="1"/>
  <phoneticPr fontId="12" type="noConversion"/>
  <dataValidations count="6">
    <dataValidation type="whole" allowBlank="1" showInputMessage="1" showErrorMessage="1" promptTitle="No Decimal Allowed" prompt="Please enter whole number.  Decimals are not allowed." sqref="D10:K10 I98" xr:uid="{00000000-0002-0000-0100-000000000000}">
      <formula1>-999999999</formula1>
      <formula2>999999999</formula2>
    </dataValidation>
    <dataValidation type="whole" allowBlank="1" showInputMessage="1" showErrorMessage="1" error="Please enter whole number.  Decimals are not allowed." sqref="C10 C98:H98 J98:K98" xr:uid="{00000000-0002-0000-0100-000001000000}">
      <formula1>-999999999</formula1>
      <formula2>999999999</formula2>
    </dataValidation>
    <dataValidation type="whole" allowBlank="1" showInputMessage="1" showErrorMessage="1" error="Please enter whole number.  Decimals are not allowed." sqref="C26:K30 C35:F38 C44:H45 C52:D53 C57:D78 H57:H64 F77:H78 E78 I78:K78" xr:uid="{00000000-0002-0000-0100-000002000000}">
      <formula1>-99999999</formula1>
      <formula2>999999999</formula2>
    </dataValidation>
    <dataValidation type="whole" allowBlank="1" showInputMessage="1" showErrorMessage="1" error="Please enter whole number.  Decimals are not allowed." sqref="G35:K38" xr:uid="{00000000-0002-0000-0100-000003000000}">
      <formula1>-99999999999</formula1>
      <formula2>9999999999</formula2>
    </dataValidation>
    <dataValidation type="whole" allowBlank="1" showInputMessage="1" showErrorMessage="1" error="Please enter whole number.  Decimals are not allowed." sqref="I44:K45 C50:H51 J50:K77 I51:I77 E52:H56 C54:D56 E57:G76 H65:H76 E77 D83:K83" xr:uid="{00000000-0002-0000-0100-000004000000}">
      <formula1>-9999999999</formula1>
      <formula2>9999999999</formula2>
    </dataValidation>
    <dataValidation type="whole" allowBlank="1" showInputMessage="1" showErrorMessage="1" error="Please do not use decimals or cents." sqref="C3:K3 C83 C91:K91" xr:uid="{00000000-0002-0000-0100-000005000000}">
      <formula1>-999999999999999</formula1>
      <formula2>999999999999999</formula2>
    </dataValidation>
  </dataValidations>
  <printOptions headings="1"/>
  <pageMargins left="0.25" right="0.25" top="0.5" bottom="0.5" header="0.25" footer="0.25"/>
  <pageSetup scale="69" firstPageNumber="2" orientation="landscape" useFirstPageNumber="1" r:id="rId1"/>
  <headerFooter alignWithMargins="0">
    <oddHeader>&amp;CBudget Summary&amp;RPage &amp;P</oddHeader>
    <oddFooter>&amp;L&amp;Z&amp;F&amp;R&amp;D</oddFooter>
    <firstHeader>&amp;C&amp;A&amp;RPage &amp;P</firstHeader>
    <firstFooter>&amp;L&amp;Z&amp;F</firstFooter>
  </headerFooter>
  <rowBreaks count="2" manualBreakCount="2">
    <brk id="46" max="11" man="1"/>
    <brk id="90" max="11" man="1"/>
  </rowBreaks>
  <ignoredErrors>
    <ignoredError sqref="B27" numberStoredAsText="1"/>
    <ignoredError sqref="I51"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autoPageBreaks="0" fitToPage="1"/>
  </sheetPr>
  <dimension ref="A1:K38"/>
  <sheetViews>
    <sheetView showGridLines="0" workbookViewId="0">
      <pane xSplit="2" ySplit="2" topLeftCell="C3" activePane="bottomRight" state="frozenSplit"/>
      <selection activeCell="C1" sqref="C1"/>
      <selection pane="topRight"/>
      <selection pane="bottomLeft"/>
      <selection pane="bottomRight" activeCell="C24" sqref="C24"/>
    </sheetView>
  </sheetViews>
  <sheetFormatPr defaultColWidth="9.140625" defaultRowHeight="12.75"/>
  <cols>
    <col min="1" max="1" width="49.5703125" style="18" customWidth="1"/>
    <col min="2" max="2" width="5.42578125" style="18" customWidth="1"/>
    <col min="3" max="7" width="13.7109375" style="18" customWidth="1"/>
    <col min="8" max="8" width="12.7109375" style="18" customWidth="1"/>
    <col min="9" max="11" width="13.7109375" style="18" customWidth="1"/>
    <col min="12" max="12" width="9.140625" style="18" customWidth="1"/>
    <col min="13" max="16384" width="9.140625" style="18"/>
  </cols>
  <sheetData>
    <row r="1" spans="1:11" ht="12.75" customHeight="1">
      <c r="A1" s="366"/>
      <c r="B1" s="379"/>
      <c r="C1" s="380" t="s">
        <v>58</v>
      </c>
      <c r="D1" s="380" t="s">
        <v>59</v>
      </c>
      <c r="E1" s="380" t="s">
        <v>60</v>
      </c>
      <c r="F1" s="380" t="s">
        <v>61</v>
      </c>
      <c r="G1" s="380" t="s">
        <v>62</v>
      </c>
      <c r="H1" s="380" t="s">
        <v>63</v>
      </c>
      <c r="I1" s="380" t="s">
        <v>64</v>
      </c>
      <c r="J1" s="380" t="s">
        <v>65</v>
      </c>
      <c r="K1" s="380" t="s">
        <v>66</v>
      </c>
    </row>
    <row r="2" spans="1:11" ht="36" customHeight="1">
      <c r="A2" s="59" t="s">
        <v>67</v>
      </c>
      <c r="B2" s="291" t="s">
        <v>68</v>
      </c>
      <c r="C2" s="285" t="s">
        <v>69</v>
      </c>
      <c r="D2" s="285" t="s">
        <v>70</v>
      </c>
      <c r="E2" s="285" t="s">
        <v>71</v>
      </c>
      <c r="F2" s="285" t="s">
        <v>72</v>
      </c>
      <c r="G2" s="285" t="s">
        <v>73</v>
      </c>
      <c r="H2" s="285" t="s">
        <v>74</v>
      </c>
      <c r="I2" s="285" t="s">
        <v>75</v>
      </c>
      <c r="J2" s="285" t="s">
        <v>76</v>
      </c>
      <c r="K2" s="285" t="s">
        <v>77</v>
      </c>
    </row>
    <row r="3" spans="1:11" s="155" customFormat="1" ht="30.75" customHeight="1">
      <c r="A3" s="68" t="str">
        <f>"BEGINNING CASH BALANCE ON HAND (without Student Activity Funds)7 as of July 1, "&amp;'B27'!K2-1</f>
        <v>BEGINNING CASH BALANCE ON HAND (without Student Activity Funds)7 as of July 1, 2026</v>
      </c>
      <c r="B3" s="381"/>
      <c r="C3" s="9">
        <v>289008</v>
      </c>
      <c r="D3" s="9">
        <v>0</v>
      </c>
      <c r="E3" s="9">
        <v>0</v>
      </c>
      <c r="F3" s="9">
        <v>0</v>
      </c>
      <c r="G3" s="9">
        <v>0</v>
      </c>
      <c r="H3" s="9">
        <v>0</v>
      </c>
      <c r="I3" s="9">
        <v>0</v>
      </c>
      <c r="J3" s="9">
        <v>0</v>
      </c>
      <c r="K3" s="9">
        <v>0</v>
      </c>
    </row>
    <row r="4" spans="1:11" s="155" customFormat="1" ht="14.25" customHeight="1">
      <c r="A4" s="679" t="s">
        <v>203</v>
      </c>
      <c r="B4" s="680"/>
      <c r="C4" s="584">
        <f>'BudgetSum 2-4'!C9+'BudgetSum 2-4'!C46</f>
        <v>1327721</v>
      </c>
      <c r="D4" s="584">
        <f>'BudgetSum 2-4'!D9+'BudgetSum 2-4'!D46</f>
        <v>0</v>
      </c>
      <c r="E4" s="584">
        <f>'BudgetSum 2-4'!E9+'BudgetSum 2-4'!E46</f>
        <v>0</v>
      </c>
      <c r="F4" s="584">
        <f>'BudgetSum 2-4'!F9+'BudgetSum 2-4'!F46</f>
        <v>0</v>
      </c>
      <c r="G4" s="584">
        <f>'BudgetSum 2-4'!G9+'BudgetSum 2-4'!G46</f>
        <v>0</v>
      </c>
      <c r="H4" s="584">
        <f>'BudgetSum 2-4'!H9+'BudgetSum 2-4'!H46</f>
        <v>0</v>
      </c>
      <c r="I4" s="584">
        <f>'BudgetSum 2-4'!I9+'BudgetSum 2-4'!I46</f>
        <v>0</v>
      </c>
      <c r="J4" s="584">
        <f>'BudgetSum 2-4'!J9+'BudgetSum 2-4'!J46</f>
        <v>0</v>
      </c>
      <c r="K4" s="584">
        <f>'BudgetSum 2-4'!K9+'BudgetSum 2-4'!K46</f>
        <v>0</v>
      </c>
    </row>
    <row r="5" spans="1:11" s="155" customFormat="1" ht="12">
      <c r="A5" s="681" t="s">
        <v>204</v>
      </c>
      <c r="B5" s="682"/>
      <c r="C5" s="590"/>
      <c r="D5" s="590"/>
      <c r="E5" s="590"/>
      <c r="F5" s="590"/>
      <c r="G5" s="590"/>
      <c r="H5" s="590"/>
      <c r="I5" s="590"/>
      <c r="J5" s="590"/>
      <c r="K5" s="591"/>
    </row>
    <row r="6" spans="1:11" s="155" customFormat="1" ht="14.25" customHeight="1">
      <c r="A6" s="290" t="s">
        <v>205</v>
      </c>
      <c r="B6" s="161">
        <v>411</v>
      </c>
      <c r="C6" s="9">
        <v>0</v>
      </c>
      <c r="D6" s="9">
        <v>0</v>
      </c>
      <c r="E6" s="9">
        <v>0</v>
      </c>
      <c r="F6" s="9">
        <v>0</v>
      </c>
      <c r="G6" s="9">
        <v>0</v>
      </c>
      <c r="H6" s="9">
        <v>0</v>
      </c>
      <c r="I6" s="683"/>
      <c r="J6" s="9">
        <v>0</v>
      </c>
      <c r="K6" s="9">
        <v>0</v>
      </c>
    </row>
    <row r="7" spans="1:11" s="155" customFormat="1" ht="14.25" customHeight="1">
      <c r="A7" s="287" t="s">
        <v>206</v>
      </c>
      <c r="B7" s="382">
        <v>141</v>
      </c>
      <c r="C7" s="297">
        <v>0</v>
      </c>
      <c r="D7" s="297">
        <v>0</v>
      </c>
      <c r="E7" s="684"/>
      <c r="F7" s="297">
        <v>0</v>
      </c>
      <c r="G7" s="684"/>
      <c r="H7" s="683"/>
      <c r="I7" s="297">
        <v>0</v>
      </c>
      <c r="J7" s="684"/>
      <c r="K7" s="684"/>
    </row>
    <row r="8" spans="1:11" s="155" customFormat="1" ht="14.25" customHeight="1">
      <c r="A8" s="288" t="s">
        <v>207</v>
      </c>
      <c r="B8" s="383">
        <v>433</v>
      </c>
      <c r="C8" s="9">
        <v>0</v>
      </c>
      <c r="D8" s="9">
        <v>0</v>
      </c>
      <c r="E8" s="9">
        <v>0</v>
      </c>
      <c r="F8" s="9">
        <v>0</v>
      </c>
      <c r="G8" s="9">
        <v>0</v>
      </c>
      <c r="H8" s="683"/>
      <c r="I8" s="683"/>
      <c r="J8" s="297">
        <v>0</v>
      </c>
      <c r="K8" s="297">
        <v>0</v>
      </c>
    </row>
    <row r="9" spans="1:11" s="155" customFormat="1" ht="14.25" customHeight="1">
      <c r="A9" s="288" t="s">
        <v>208</v>
      </c>
      <c r="B9" s="384">
        <v>199</v>
      </c>
      <c r="C9" s="9">
        <v>0</v>
      </c>
      <c r="D9" s="9">
        <v>0</v>
      </c>
      <c r="E9" s="9">
        <v>0</v>
      </c>
      <c r="F9" s="9">
        <v>0</v>
      </c>
      <c r="G9" s="9">
        <v>0</v>
      </c>
      <c r="H9" s="297">
        <v>0</v>
      </c>
      <c r="I9" s="297">
        <v>0</v>
      </c>
      <c r="J9" s="9">
        <v>0</v>
      </c>
      <c r="K9" s="9">
        <v>0</v>
      </c>
    </row>
    <row r="10" spans="1:11" s="155" customFormat="1" ht="14.25" customHeight="1">
      <c r="A10" s="674" t="s">
        <v>209</v>
      </c>
      <c r="B10" s="685"/>
      <c r="C10" s="584">
        <f t="shared" ref="C10:K10" si="0">SUM(C6:C9)</f>
        <v>0</v>
      </c>
      <c r="D10" s="584">
        <f t="shared" si="0"/>
        <v>0</v>
      </c>
      <c r="E10" s="584">
        <f t="shared" si="0"/>
        <v>0</v>
      </c>
      <c r="F10" s="584">
        <f t="shared" si="0"/>
        <v>0</v>
      </c>
      <c r="G10" s="584">
        <f t="shared" si="0"/>
        <v>0</v>
      </c>
      <c r="H10" s="584">
        <f t="shared" si="0"/>
        <v>0</v>
      </c>
      <c r="I10" s="584">
        <f t="shared" si="0"/>
        <v>0</v>
      </c>
      <c r="J10" s="584">
        <f t="shared" si="0"/>
        <v>0</v>
      </c>
      <c r="K10" s="584">
        <f t="shared" si="0"/>
        <v>0</v>
      </c>
    </row>
    <row r="11" spans="1:11" s="155" customFormat="1" ht="14.25" customHeight="1">
      <c r="A11" s="686" t="s">
        <v>210</v>
      </c>
      <c r="B11" s="687"/>
      <c r="C11" s="605">
        <f t="shared" ref="C11:K11" si="1">SUM(C4,C10)</f>
        <v>1327721</v>
      </c>
      <c r="D11" s="605">
        <f t="shared" si="1"/>
        <v>0</v>
      </c>
      <c r="E11" s="605">
        <f t="shared" si="1"/>
        <v>0</v>
      </c>
      <c r="F11" s="605">
        <f t="shared" si="1"/>
        <v>0</v>
      </c>
      <c r="G11" s="605">
        <f t="shared" si="1"/>
        <v>0</v>
      </c>
      <c r="H11" s="605">
        <f t="shared" si="1"/>
        <v>0</v>
      </c>
      <c r="I11" s="605">
        <f t="shared" si="1"/>
        <v>0</v>
      </c>
      <c r="J11" s="605">
        <f t="shared" si="1"/>
        <v>0</v>
      </c>
      <c r="K11" s="605">
        <f t="shared" si="1"/>
        <v>0</v>
      </c>
    </row>
    <row r="12" spans="1:11" s="155" customFormat="1" ht="14.25" customHeight="1">
      <c r="A12" s="688" t="s">
        <v>211</v>
      </c>
      <c r="B12" s="689"/>
      <c r="C12" s="605">
        <f t="shared" ref="C12:K12" si="2">SUM(C3,C11)</f>
        <v>1616729</v>
      </c>
      <c r="D12" s="605">
        <f t="shared" si="2"/>
        <v>0</v>
      </c>
      <c r="E12" s="605">
        <f t="shared" si="2"/>
        <v>0</v>
      </c>
      <c r="F12" s="605">
        <f t="shared" si="2"/>
        <v>0</v>
      </c>
      <c r="G12" s="605">
        <f t="shared" si="2"/>
        <v>0</v>
      </c>
      <c r="H12" s="605">
        <f t="shared" si="2"/>
        <v>0</v>
      </c>
      <c r="I12" s="605">
        <f t="shared" si="2"/>
        <v>0</v>
      </c>
      <c r="J12" s="605">
        <f t="shared" si="2"/>
        <v>0</v>
      </c>
      <c r="K12" s="605">
        <f t="shared" si="2"/>
        <v>0</v>
      </c>
    </row>
    <row r="13" spans="1:11" s="155" customFormat="1" ht="14.25" customHeight="1">
      <c r="A13" s="688" t="s">
        <v>212</v>
      </c>
      <c r="B13" s="687"/>
      <c r="C13" s="605">
        <f>SUM('BudgetSum 2-4'!C19,'BudgetSum 2-4'!C79)</f>
        <v>1327721</v>
      </c>
      <c r="D13" s="605">
        <f>SUM('BudgetSum 2-4'!D19,'BudgetSum 2-4'!D79)</f>
        <v>0</v>
      </c>
      <c r="E13" s="605">
        <f>SUM('BudgetSum 2-4'!E19,'BudgetSum 2-4'!E79)</f>
        <v>0</v>
      </c>
      <c r="F13" s="605">
        <f>SUM('BudgetSum 2-4'!F19,'BudgetSum 2-4'!F79)</f>
        <v>0</v>
      </c>
      <c r="G13" s="605">
        <f>SUM('BudgetSum 2-4'!G19,'BudgetSum 2-4'!G79)</f>
        <v>0</v>
      </c>
      <c r="H13" s="605">
        <f>SUM('BudgetSum 2-4'!H19,'BudgetSum 2-4'!H79)</f>
        <v>0</v>
      </c>
      <c r="I13" s="605">
        <f>SUM('BudgetSum 2-4'!I19,'BudgetSum 2-4'!I79)</f>
        <v>0</v>
      </c>
      <c r="J13" s="605">
        <f>SUM('BudgetSum 2-4'!J19,'BudgetSum 2-4'!J79)</f>
        <v>0</v>
      </c>
      <c r="K13" s="605">
        <f>SUM('BudgetSum 2-4'!K19,'BudgetSum 2-4'!K79)</f>
        <v>0</v>
      </c>
    </row>
    <row r="14" spans="1:11" s="191" customFormat="1" ht="12">
      <c r="A14" s="681" t="s">
        <v>213</v>
      </c>
      <c r="B14" s="690"/>
      <c r="C14" s="691"/>
      <c r="D14" s="691"/>
      <c r="E14" s="691"/>
      <c r="F14" s="691"/>
      <c r="G14" s="691"/>
      <c r="H14" s="691"/>
      <c r="I14" s="691"/>
      <c r="J14" s="691"/>
      <c r="K14" s="692"/>
    </row>
    <row r="15" spans="1:11" s="155" customFormat="1" ht="14.25" customHeight="1">
      <c r="A15" s="289" t="s">
        <v>214</v>
      </c>
      <c r="B15" s="159">
        <v>141</v>
      </c>
      <c r="C15" s="9">
        <v>0</v>
      </c>
      <c r="D15" s="9">
        <v>0</v>
      </c>
      <c r="E15" s="683"/>
      <c r="F15" s="9">
        <v>0</v>
      </c>
      <c r="G15" s="683"/>
      <c r="H15" s="683"/>
      <c r="I15" s="9">
        <v>0</v>
      </c>
      <c r="J15" s="683"/>
      <c r="K15" s="683"/>
    </row>
    <row r="16" spans="1:11" s="155" customFormat="1" ht="14.25" customHeight="1">
      <c r="A16" s="287" t="s">
        <v>215</v>
      </c>
      <c r="B16" s="371">
        <v>411</v>
      </c>
      <c r="C16" s="9">
        <v>0</v>
      </c>
      <c r="D16" s="9">
        <v>0</v>
      </c>
      <c r="E16" s="297">
        <v>0</v>
      </c>
      <c r="F16" s="9">
        <v>0</v>
      </c>
      <c r="G16" s="297">
        <v>0</v>
      </c>
      <c r="H16" s="297">
        <v>0</v>
      </c>
      <c r="I16" s="683"/>
      <c r="J16" s="297">
        <v>0</v>
      </c>
      <c r="K16" s="297">
        <v>0</v>
      </c>
    </row>
    <row r="17" spans="1:11" s="155" customFormat="1" ht="14.25" customHeight="1">
      <c r="A17" s="288" t="s">
        <v>207</v>
      </c>
      <c r="B17" s="372">
        <v>433</v>
      </c>
      <c r="C17" s="9">
        <v>0</v>
      </c>
      <c r="D17" s="9">
        <v>0</v>
      </c>
      <c r="E17" s="9">
        <v>0</v>
      </c>
      <c r="F17" s="9">
        <v>0</v>
      </c>
      <c r="G17" s="9">
        <v>0</v>
      </c>
      <c r="H17" s="683"/>
      <c r="I17" s="683"/>
      <c r="J17" s="9">
        <v>0</v>
      </c>
      <c r="K17" s="9">
        <v>0</v>
      </c>
    </row>
    <row r="18" spans="1:11" s="155" customFormat="1" ht="14.25" customHeight="1">
      <c r="A18" s="287" t="s">
        <v>216</v>
      </c>
      <c r="B18" s="371">
        <v>499</v>
      </c>
      <c r="C18" s="9">
        <v>0</v>
      </c>
      <c r="D18" s="9">
        <v>0</v>
      </c>
      <c r="E18" s="9">
        <v>0</v>
      </c>
      <c r="F18" s="9">
        <v>0</v>
      </c>
      <c r="G18" s="9">
        <v>0</v>
      </c>
      <c r="H18" s="297">
        <v>0</v>
      </c>
      <c r="I18" s="297">
        <v>0</v>
      </c>
      <c r="J18" s="9">
        <v>0</v>
      </c>
      <c r="K18" s="9">
        <v>0</v>
      </c>
    </row>
    <row r="19" spans="1:11" s="155" customFormat="1" ht="14.25" customHeight="1">
      <c r="A19" s="679" t="s">
        <v>217</v>
      </c>
      <c r="B19" s="680"/>
      <c r="C19" s="656">
        <f t="shared" ref="C19:K19" si="3">SUM(C15:C18)</f>
        <v>0</v>
      </c>
      <c r="D19" s="656">
        <f t="shared" si="3"/>
        <v>0</v>
      </c>
      <c r="E19" s="656">
        <f t="shared" si="3"/>
        <v>0</v>
      </c>
      <c r="F19" s="656">
        <f t="shared" si="3"/>
        <v>0</v>
      </c>
      <c r="G19" s="656">
        <f t="shared" si="3"/>
        <v>0</v>
      </c>
      <c r="H19" s="656">
        <f t="shared" si="3"/>
        <v>0</v>
      </c>
      <c r="I19" s="656">
        <f t="shared" si="3"/>
        <v>0</v>
      </c>
      <c r="J19" s="656">
        <f t="shared" si="3"/>
        <v>0</v>
      </c>
      <c r="K19" s="656">
        <f t="shared" si="3"/>
        <v>0</v>
      </c>
    </row>
    <row r="20" spans="1:11" s="155" customFormat="1" ht="14.25" customHeight="1">
      <c r="A20" s="629" t="s">
        <v>218</v>
      </c>
      <c r="B20" s="687"/>
      <c r="C20" s="605">
        <f t="shared" ref="C20:K20" si="4">SUM(C13,C19)</f>
        <v>1327721</v>
      </c>
      <c r="D20" s="605">
        <f t="shared" si="4"/>
        <v>0</v>
      </c>
      <c r="E20" s="605">
        <f t="shared" si="4"/>
        <v>0</v>
      </c>
      <c r="F20" s="605">
        <f t="shared" si="4"/>
        <v>0</v>
      </c>
      <c r="G20" s="605">
        <f t="shared" si="4"/>
        <v>0</v>
      </c>
      <c r="H20" s="605">
        <f t="shared" si="4"/>
        <v>0</v>
      </c>
      <c r="I20" s="605">
        <f t="shared" si="4"/>
        <v>0</v>
      </c>
      <c r="J20" s="605">
        <f t="shared" si="4"/>
        <v>0</v>
      </c>
      <c r="K20" s="605">
        <f t="shared" si="4"/>
        <v>0</v>
      </c>
    </row>
    <row r="21" spans="1:11" s="155" customFormat="1" ht="28.5" customHeight="1">
      <c r="A21" s="693" t="str">
        <f>"ENDING CASH BALANCE ON HAND (without Student Activity Funds) as of June 30, "&amp;'B27'!K2</f>
        <v>ENDING CASH BALANCE ON HAND (without Student Activity Funds) as of June 30, 2027</v>
      </c>
      <c r="B21" s="694"/>
      <c r="C21" s="587">
        <f t="shared" ref="C21:K21" si="5">SUM(C12-C20)</f>
        <v>289008</v>
      </c>
      <c r="D21" s="587">
        <f t="shared" si="5"/>
        <v>0</v>
      </c>
      <c r="E21" s="587">
        <f t="shared" si="5"/>
        <v>0</v>
      </c>
      <c r="F21" s="587">
        <f t="shared" si="5"/>
        <v>0</v>
      </c>
      <c r="G21" s="587">
        <f t="shared" si="5"/>
        <v>0</v>
      </c>
      <c r="H21" s="587">
        <f t="shared" si="5"/>
        <v>0</v>
      </c>
      <c r="I21" s="587">
        <f t="shared" si="5"/>
        <v>0</v>
      </c>
      <c r="J21" s="587">
        <f t="shared" si="5"/>
        <v>0</v>
      </c>
      <c r="K21" s="587">
        <f t="shared" si="5"/>
        <v>0</v>
      </c>
    </row>
    <row r="22" spans="1:11" s="155" customFormat="1" ht="18" customHeight="1">
      <c r="A22" s="633"/>
      <c r="B22" s="634"/>
      <c r="C22" s="635"/>
      <c r="D22" s="635"/>
      <c r="E22" s="635"/>
      <c r="F22" s="635"/>
      <c r="G22" s="635"/>
      <c r="H22" s="635"/>
      <c r="I22" s="635"/>
      <c r="J22" s="635"/>
      <c r="K22" s="635"/>
    </row>
    <row r="23" spans="1:11" s="155" customFormat="1" ht="34.5" customHeight="1">
      <c r="A23" s="68" t="str">
        <f>"Activity Funds BEGINNING CASH BALANCE ON HAND7 as of July 1, "&amp;'B27'!K2-1</f>
        <v>Activity Funds BEGINNING CASH BALANCE ON HAND7 as of July 1, 2026</v>
      </c>
      <c r="B23" s="381"/>
      <c r="C23" s="11">
        <v>3347</v>
      </c>
      <c r="D23" s="683"/>
      <c r="E23" s="683"/>
      <c r="F23" s="683"/>
      <c r="G23" s="683"/>
      <c r="H23" s="683"/>
      <c r="I23" s="683"/>
      <c r="J23" s="683"/>
      <c r="K23" s="683"/>
    </row>
    <row r="24" spans="1:11" s="155" customFormat="1" ht="24" customHeight="1">
      <c r="A24" s="679" t="s">
        <v>203</v>
      </c>
      <c r="B24" s="680"/>
      <c r="C24" s="605">
        <f>'BudgetSum 2-4'!C85</f>
        <v>1200</v>
      </c>
      <c r="D24" s="683"/>
      <c r="E24" s="683"/>
      <c r="F24" s="683"/>
      <c r="G24" s="683"/>
      <c r="H24" s="683"/>
      <c r="I24" s="683"/>
      <c r="J24" s="683"/>
      <c r="K24" s="683"/>
    </row>
    <row r="25" spans="1:11" ht="14.25" customHeight="1">
      <c r="A25" s="688" t="s">
        <v>211</v>
      </c>
      <c r="B25" s="689"/>
      <c r="C25" s="605">
        <f>SUM(C23,C24)</f>
        <v>4547</v>
      </c>
      <c r="D25" s="683"/>
      <c r="E25" s="683"/>
      <c r="F25" s="683"/>
      <c r="G25" s="683"/>
      <c r="H25" s="683"/>
      <c r="I25" s="683"/>
      <c r="J25" s="683"/>
      <c r="K25" s="683"/>
    </row>
    <row r="26" spans="1:11" ht="14.25" customHeight="1">
      <c r="A26" s="688" t="s">
        <v>212</v>
      </c>
      <c r="B26" s="687"/>
      <c r="C26" s="605">
        <f>'BudgetSum 2-4'!C87</f>
        <v>1200</v>
      </c>
      <c r="D26" s="683"/>
      <c r="E26" s="683"/>
      <c r="F26" s="683"/>
      <c r="G26" s="683"/>
      <c r="H26" s="683"/>
      <c r="I26" s="683"/>
      <c r="J26" s="683"/>
      <c r="K26" s="683"/>
    </row>
    <row r="27" spans="1:11" ht="26.1" customHeight="1">
      <c r="A27" s="693" t="str">
        <f>"Activity funds ENDING CASH BALANCE ON HAND7 as of June 30, "&amp;'B27'!K2</f>
        <v>Activity funds ENDING CASH BALANCE ON HAND7 as of June 30, 2027</v>
      </c>
      <c r="B27" s="694"/>
      <c r="C27" s="587">
        <f>SUM(C25-C26)</f>
        <v>3347</v>
      </c>
      <c r="D27" s="683"/>
      <c r="E27" s="683"/>
      <c r="F27" s="683"/>
      <c r="G27" s="683"/>
      <c r="H27" s="683"/>
      <c r="I27" s="683"/>
      <c r="J27" s="683"/>
      <c r="K27" s="683"/>
    </row>
    <row r="28" spans="1:11" ht="18" customHeight="1">
      <c r="A28" s="633"/>
      <c r="B28" s="634"/>
      <c r="C28" s="635"/>
      <c r="D28" s="635"/>
      <c r="E28" s="635"/>
      <c r="F28" s="635"/>
      <c r="G28" s="635"/>
      <c r="H28" s="635"/>
      <c r="I28" s="635"/>
      <c r="J28" s="635"/>
      <c r="K28" s="635"/>
    </row>
    <row r="29" spans="1:11" ht="25.5" customHeight="1">
      <c r="A29" s="137" t="str">
        <f>"Total BEGINNING CASH BALANCE ON HAND (with Student Activity Funds)7 as of July 1, "&amp;'B27'!K2-1</f>
        <v>Total BEGINNING CASH BALANCE ON HAND (with Student Activity Funds)7 as of July 1, 2026</v>
      </c>
      <c r="B29" s="286"/>
      <c r="C29" s="640">
        <f>C3+C23</f>
        <v>292355</v>
      </c>
      <c r="D29" s="640">
        <f t="shared" ref="D29:K30" si="6">D3</f>
        <v>0</v>
      </c>
      <c r="E29" s="640">
        <f t="shared" si="6"/>
        <v>0</v>
      </c>
      <c r="F29" s="640">
        <f t="shared" si="6"/>
        <v>0</v>
      </c>
      <c r="G29" s="640">
        <f t="shared" si="6"/>
        <v>0</v>
      </c>
      <c r="H29" s="640">
        <f t="shared" si="6"/>
        <v>0</v>
      </c>
      <c r="I29" s="640">
        <f t="shared" si="6"/>
        <v>0</v>
      </c>
      <c r="J29" s="640">
        <f t="shared" si="6"/>
        <v>0</v>
      </c>
      <c r="K29" s="640">
        <f t="shared" si="6"/>
        <v>0</v>
      </c>
    </row>
    <row r="30" spans="1:11" ht="13.5" customHeight="1">
      <c r="A30" s="695" t="s">
        <v>203</v>
      </c>
      <c r="B30" s="696"/>
      <c r="C30" s="640">
        <f>C4+C24</f>
        <v>1328921</v>
      </c>
      <c r="D30" s="640">
        <f t="shared" si="6"/>
        <v>0</v>
      </c>
      <c r="E30" s="640">
        <f t="shared" si="6"/>
        <v>0</v>
      </c>
      <c r="F30" s="640">
        <f t="shared" si="6"/>
        <v>0</v>
      </c>
      <c r="G30" s="640">
        <f t="shared" si="6"/>
        <v>0</v>
      </c>
      <c r="H30" s="640">
        <f t="shared" si="6"/>
        <v>0</v>
      </c>
      <c r="I30" s="640">
        <f t="shared" si="6"/>
        <v>0</v>
      </c>
      <c r="J30" s="640">
        <f t="shared" si="6"/>
        <v>0</v>
      </c>
      <c r="K30" s="640">
        <f t="shared" si="6"/>
        <v>0</v>
      </c>
    </row>
    <row r="31" spans="1:11">
      <c r="A31" s="697" t="s">
        <v>209</v>
      </c>
      <c r="B31" s="698"/>
      <c r="C31" s="577">
        <f t="shared" ref="C31:K31" si="7">C10</f>
        <v>0</v>
      </c>
      <c r="D31" s="577">
        <f t="shared" si="7"/>
        <v>0</v>
      </c>
      <c r="E31" s="577">
        <f t="shared" si="7"/>
        <v>0</v>
      </c>
      <c r="F31" s="577">
        <f t="shared" si="7"/>
        <v>0</v>
      </c>
      <c r="G31" s="577">
        <f t="shared" si="7"/>
        <v>0</v>
      </c>
      <c r="H31" s="577">
        <f t="shared" si="7"/>
        <v>0</v>
      </c>
      <c r="I31" s="577">
        <f t="shared" si="7"/>
        <v>0</v>
      </c>
      <c r="J31" s="577">
        <f t="shared" si="7"/>
        <v>0</v>
      </c>
      <c r="K31" s="577">
        <f t="shared" si="7"/>
        <v>0</v>
      </c>
    </row>
    <row r="32" spans="1:11" ht="13.5" customHeight="1">
      <c r="A32" s="621" t="s">
        <v>210</v>
      </c>
      <c r="B32" s="680"/>
      <c r="C32" s="584">
        <f t="shared" ref="C32:K32" si="8">SUM(C30,C31)</f>
        <v>1328921</v>
      </c>
      <c r="D32" s="584">
        <f t="shared" si="8"/>
        <v>0</v>
      </c>
      <c r="E32" s="584">
        <f t="shared" si="8"/>
        <v>0</v>
      </c>
      <c r="F32" s="584">
        <f t="shared" si="8"/>
        <v>0</v>
      </c>
      <c r="G32" s="584">
        <f t="shared" si="8"/>
        <v>0</v>
      </c>
      <c r="H32" s="584">
        <f t="shared" si="8"/>
        <v>0</v>
      </c>
      <c r="I32" s="584">
        <f t="shared" si="8"/>
        <v>0</v>
      </c>
      <c r="J32" s="584">
        <f t="shared" si="8"/>
        <v>0</v>
      </c>
      <c r="K32" s="584">
        <f t="shared" si="8"/>
        <v>0</v>
      </c>
    </row>
    <row r="33" spans="1:11" ht="14.25" customHeight="1">
      <c r="A33" s="699" t="s">
        <v>211</v>
      </c>
      <c r="B33" s="700"/>
      <c r="C33" s="701">
        <f t="shared" ref="C33:K33" si="9">SUM(C29,C32)</f>
        <v>1621276</v>
      </c>
      <c r="D33" s="701">
        <f t="shared" si="9"/>
        <v>0</v>
      </c>
      <c r="E33" s="701">
        <f t="shared" si="9"/>
        <v>0</v>
      </c>
      <c r="F33" s="701">
        <f t="shared" si="9"/>
        <v>0</v>
      </c>
      <c r="G33" s="701">
        <f t="shared" si="9"/>
        <v>0</v>
      </c>
      <c r="H33" s="701">
        <f t="shared" si="9"/>
        <v>0</v>
      </c>
      <c r="I33" s="701">
        <f t="shared" si="9"/>
        <v>0</v>
      </c>
      <c r="J33" s="701">
        <f t="shared" si="9"/>
        <v>0</v>
      </c>
      <c r="K33" s="701">
        <f t="shared" si="9"/>
        <v>0</v>
      </c>
    </row>
    <row r="34" spans="1:11" ht="13.5" customHeight="1">
      <c r="A34" s="702" t="s">
        <v>212</v>
      </c>
      <c r="B34" s="703"/>
      <c r="C34" s="640">
        <f>C13+C26</f>
        <v>1328921</v>
      </c>
      <c r="D34" s="640">
        <f t="shared" ref="D34:K34" si="10">D13</f>
        <v>0</v>
      </c>
      <c r="E34" s="640">
        <f t="shared" si="10"/>
        <v>0</v>
      </c>
      <c r="F34" s="640">
        <f t="shared" si="10"/>
        <v>0</v>
      </c>
      <c r="G34" s="640">
        <f t="shared" si="10"/>
        <v>0</v>
      </c>
      <c r="H34" s="640">
        <f t="shared" si="10"/>
        <v>0</v>
      </c>
      <c r="I34" s="640">
        <f t="shared" si="10"/>
        <v>0</v>
      </c>
      <c r="J34" s="640">
        <f t="shared" si="10"/>
        <v>0</v>
      </c>
      <c r="K34" s="640">
        <f t="shared" si="10"/>
        <v>0</v>
      </c>
    </row>
    <row r="35" spans="1:11" ht="13.5" customHeight="1">
      <c r="A35" s="679" t="s">
        <v>217</v>
      </c>
      <c r="B35" s="680"/>
      <c r="C35" s="584">
        <f t="shared" ref="C35:K35" si="11">C19</f>
        <v>0</v>
      </c>
      <c r="D35" s="584">
        <f t="shared" si="11"/>
        <v>0</v>
      </c>
      <c r="E35" s="584">
        <f t="shared" si="11"/>
        <v>0</v>
      </c>
      <c r="F35" s="584">
        <f t="shared" si="11"/>
        <v>0</v>
      </c>
      <c r="G35" s="584">
        <f t="shared" si="11"/>
        <v>0</v>
      </c>
      <c r="H35" s="584">
        <f t="shared" si="11"/>
        <v>0</v>
      </c>
      <c r="I35" s="584">
        <f t="shared" si="11"/>
        <v>0</v>
      </c>
      <c r="J35" s="584">
        <f t="shared" si="11"/>
        <v>0</v>
      </c>
      <c r="K35" s="584">
        <f t="shared" si="11"/>
        <v>0</v>
      </c>
    </row>
    <row r="36" spans="1:11" ht="14.25" customHeight="1">
      <c r="A36" s="704" t="s">
        <v>218</v>
      </c>
      <c r="B36" s="705"/>
      <c r="C36" s="701">
        <f t="shared" ref="C36:K36" si="12">SUM(C34,C35)</f>
        <v>1328921</v>
      </c>
      <c r="D36" s="701">
        <f t="shared" si="12"/>
        <v>0</v>
      </c>
      <c r="E36" s="701">
        <f t="shared" si="12"/>
        <v>0</v>
      </c>
      <c r="F36" s="701">
        <f t="shared" si="12"/>
        <v>0</v>
      </c>
      <c r="G36" s="701">
        <f t="shared" si="12"/>
        <v>0</v>
      </c>
      <c r="H36" s="701">
        <f t="shared" si="12"/>
        <v>0</v>
      </c>
      <c r="I36" s="701">
        <f t="shared" si="12"/>
        <v>0</v>
      </c>
      <c r="J36" s="701">
        <f t="shared" si="12"/>
        <v>0</v>
      </c>
      <c r="K36" s="701">
        <f t="shared" si="12"/>
        <v>0</v>
      </c>
    </row>
    <row r="37" spans="1:11" ht="27.75" customHeight="1">
      <c r="A37" s="693" t="str">
        <f>"Total ENDING CASH BALANCE ON HAND (with Student Activity Funds)7 as of June 30, "&amp;'B27'!K2</f>
        <v>Total ENDING CASH BALANCE ON HAND (with Student Activity Funds)7 as of June 30, 2027</v>
      </c>
      <c r="B37" s="694"/>
      <c r="C37" s="587">
        <f t="shared" ref="C37:K37" si="13">SUM(C33-C36)</f>
        <v>292355</v>
      </c>
      <c r="D37" s="587">
        <f t="shared" si="13"/>
        <v>0</v>
      </c>
      <c r="E37" s="587">
        <f t="shared" si="13"/>
        <v>0</v>
      </c>
      <c r="F37" s="587">
        <f t="shared" si="13"/>
        <v>0</v>
      </c>
      <c r="G37" s="587">
        <f t="shared" si="13"/>
        <v>0</v>
      </c>
      <c r="H37" s="587">
        <f t="shared" si="13"/>
        <v>0</v>
      </c>
      <c r="I37" s="587">
        <f t="shared" si="13"/>
        <v>0</v>
      </c>
      <c r="J37" s="587">
        <f t="shared" si="13"/>
        <v>0</v>
      </c>
      <c r="K37" s="587">
        <f t="shared" si="13"/>
        <v>0</v>
      </c>
    </row>
    <row r="38" spans="1:11" ht="13.5" customHeight="1"/>
  </sheetData>
  <sheetProtection algorithmName="SHA-512" hashValue="KA15CARH7sqCPcEIc/KYNOX4gw3pAS7fXO9RG9qdrkuA1Iu0VnBf2btTkM3ek9ryHXw2+eVDUypmFAaaDzaoOw==" saltValue="USBU+k/YSacQRARjurAIbA==" spinCount="100000" sheet="1" objects="1"/>
  <dataValidations count="3">
    <dataValidation type="whole" allowBlank="1" showInputMessage="1" showErrorMessage="1" error="Please do not use decimals or negative numbers" sqref="C23 C29:K29" xr:uid="{00000000-0002-0000-0200-000000000000}">
      <formula1>0</formula1>
      <formula2>9999999999999990</formula2>
    </dataValidation>
    <dataValidation type="whole" allowBlank="1" showInputMessage="1" showErrorMessage="1" error="Please enter whole number.  Decimals are not allowed." sqref="C6:K9 C15:K18 D23:K27" xr:uid="{00000000-0002-0000-0200-000001000000}">
      <formula1>-9999999999</formula1>
      <formula2>9999999999</formula2>
    </dataValidation>
    <dataValidation type="whole" operator="greaterThanOrEqual" allowBlank="1" showInputMessage="1" showErrorMessage="1" error="Please do not use decimals or negative numbers" sqref="C3:K3" xr:uid="{00000000-0002-0000-0200-000002000000}">
      <formula1>0</formula1>
    </dataValidation>
  </dataValidations>
  <printOptions headings="1"/>
  <pageMargins left="0.25" right="0.25" top="0.5" bottom="0.5" header="0.25" footer="0.25"/>
  <pageSetup firstPageNumber="5" orientation="landscape" useFirstPageNumber="1" r:id="rId1"/>
  <headerFooter alignWithMargins="0">
    <oddHeader>&amp;CSummary of Cash Transactions&amp;RPage &amp;P</oddHeader>
    <oddFooter>&amp;L&amp;Z&amp;F&amp;R&amp;D</oddFooter>
    <firstHeader>&amp;C&amp;A&amp;RPage &amp;P</firstHeader>
    <firstFooter>&amp;L&amp;Z&amp;F</first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pageSetUpPr autoPageBreaks="0" fitToPage="1"/>
  </sheetPr>
  <dimension ref="A1:K255"/>
  <sheetViews>
    <sheetView showGridLines="0" workbookViewId="0">
      <pane xSplit="2" ySplit="2" topLeftCell="C75" activePane="bottomRight" state="frozenSplit"/>
      <selection activeCell="C1" sqref="C1"/>
      <selection pane="topRight"/>
      <selection pane="bottomLeft"/>
      <selection pane="bottomRight" activeCell="F92" sqref="F92"/>
    </sheetView>
  </sheetViews>
  <sheetFormatPr defaultColWidth="8.7109375" defaultRowHeight="12.75"/>
  <cols>
    <col min="1" max="1" width="51.28515625" customWidth="1"/>
    <col min="2" max="2" width="5.42578125" customWidth="1"/>
    <col min="3" max="3" width="13.85546875" customWidth="1"/>
    <col min="4" max="4" width="13.7109375" customWidth="1"/>
    <col min="5" max="5" width="13.85546875" customWidth="1"/>
    <col min="6" max="11" width="13.7109375" customWidth="1"/>
  </cols>
  <sheetData>
    <row r="1" spans="1:11" s="153" customFormat="1" ht="12" customHeight="1">
      <c r="A1" s="385"/>
      <c r="B1" s="386"/>
      <c r="C1" s="387" t="s">
        <v>58</v>
      </c>
      <c r="D1" s="387" t="s">
        <v>59</v>
      </c>
      <c r="E1" s="387" t="s">
        <v>60</v>
      </c>
      <c r="F1" s="387" t="s">
        <v>61</v>
      </c>
      <c r="G1" s="387" t="s">
        <v>62</v>
      </c>
      <c r="H1" s="387" t="s">
        <v>63</v>
      </c>
      <c r="I1" s="387" t="s">
        <v>64</v>
      </c>
      <c r="J1" s="387" t="s">
        <v>65</v>
      </c>
      <c r="K1" s="387" t="s">
        <v>66</v>
      </c>
    </row>
    <row r="2" spans="1:11" s="56" customFormat="1" ht="36" customHeight="1">
      <c r="A2" s="59" t="s">
        <v>67</v>
      </c>
      <c r="B2" s="189" t="s">
        <v>219</v>
      </c>
      <c r="C2" s="190" t="s">
        <v>220</v>
      </c>
      <c r="D2" s="190" t="s">
        <v>70</v>
      </c>
      <c r="E2" s="190" t="s">
        <v>71</v>
      </c>
      <c r="F2" s="190" t="s">
        <v>72</v>
      </c>
      <c r="G2" s="190" t="s">
        <v>191</v>
      </c>
      <c r="H2" s="190" t="s">
        <v>74</v>
      </c>
      <c r="I2" s="190" t="s">
        <v>75</v>
      </c>
      <c r="J2" s="190" t="s">
        <v>76</v>
      </c>
      <c r="K2" s="190" t="s">
        <v>77</v>
      </c>
    </row>
    <row r="3" spans="1:11" s="153" customFormat="1" ht="16.7" customHeight="1">
      <c r="A3" s="706" t="s">
        <v>221</v>
      </c>
      <c r="B3" s="707"/>
      <c r="C3" s="650"/>
      <c r="D3" s="650"/>
      <c r="E3" s="650"/>
      <c r="F3" s="650"/>
      <c r="G3" s="650"/>
      <c r="H3" s="650"/>
      <c r="I3" s="650"/>
      <c r="J3" s="650"/>
      <c r="K3" s="651"/>
    </row>
    <row r="4" spans="1:11" s="153" customFormat="1" ht="21.95" customHeight="1">
      <c r="A4" s="708" t="s">
        <v>222</v>
      </c>
      <c r="B4" s="709">
        <v>1100</v>
      </c>
      <c r="C4" s="710"/>
      <c r="D4" s="652"/>
      <c r="E4" s="652"/>
      <c r="F4" s="652"/>
      <c r="G4" s="652"/>
      <c r="H4" s="652"/>
      <c r="I4" s="652"/>
      <c r="J4" s="652"/>
      <c r="K4" s="711"/>
    </row>
    <row r="5" spans="1:11" s="153" customFormat="1" ht="14.25" customHeight="1">
      <c r="A5" s="185" t="s">
        <v>223</v>
      </c>
      <c r="B5" s="371" t="s">
        <v>224</v>
      </c>
      <c r="C5" s="297">
        <v>0</v>
      </c>
      <c r="D5" s="297">
        <v>0</v>
      </c>
      <c r="E5" s="297">
        <v>0</v>
      </c>
      <c r="F5" s="297">
        <v>0</v>
      </c>
      <c r="G5" s="297">
        <v>0</v>
      </c>
      <c r="H5" s="297">
        <v>0</v>
      </c>
      <c r="I5" s="297">
        <v>0</v>
      </c>
      <c r="J5" s="297">
        <v>0</v>
      </c>
      <c r="K5" s="297">
        <v>0</v>
      </c>
    </row>
    <row r="6" spans="1:11" s="153" customFormat="1" ht="14.25" customHeight="1">
      <c r="A6" s="186" t="s">
        <v>225</v>
      </c>
      <c r="B6" s="161">
        <v>1130</v>
      </c>
      <c r="C6" s="297">
        <v>0</v>
      </c>
      <c r="D6" s="297">
        <v>0</v>
      </c>
      <c r="E6" s="595"/>
      <c r="F6" s="595"/>
      <c r="G6" s="595"/>
      <c r="H6" s="595"/>
      <c r="I6" s="595"/>
      <c r="J6" s="595"/>
      <c r="K6" s="595"/>
    </row>
    <row r="7" spans="1:11" s="155" customFormat="1" ht="12" customHeight="1">
      <c r="A7" s="187" t="s">
        <v>226</v>
      </c>
      <c r="B7" s="188">
        <v>1140</v>
      </c>
      <c r="C7" s="297">
        <v>0</v>
      </c>
      <c r="D7" s="297">
        <v>0</v>
      </c>
      <c r="E7" s="595"/>
      <c r="F7" s="297">
        <v>0</v>
      </c>
      <c r="G7" s="297">
        <v>0</v>
      </c>
      <c r="H7" s="297">
        <v>0</v>
      </c>
      <c r="I7" s="595"/>
      <c r="J7" s="595"/>
      <c r="K7" s="595"/>
    </row>
    <row r="8" spans="1:11" s="155" customFormat="1" ht="12" customHeight="1">
      <c r="A8" s="183" t="s">
        <v>227</v>
      </c>
      <c r="B8" s="371">
        <v>1150</v>
      </c>
      <c r="C8" s="595"/>
      <c r="D8" s="595"/>
      <c r="E8" s="595"/>
      <c r="F8" s="595"/>
      <c r="G8" s="297">
        <v>0</v>
      </c>
      <c r="H8" s="595"/>
      <c r="I8" s="595"/>
      <c r="J8" s="595"/>
      <c r="K8" s="595"/>
    </row>
    <row r="9" spans="1:11" s="155" customFormat="1" ht="12" customHeight="1">
      <c r="A9" s="183" t="s">
        <v>228</v>
      </c>
      <c r="B9" s="371">
        <v>1160</v>
      </c>
      <c r="C9" s="595"/>
      <c r="D9" s="297">
        <v>0</v>
      </c>
      <c r="E9" s="297">
        <v>0</v>
      </c>
      <c r="F9" s="595"/>
      <c r="G9" s="595"/>
      <c r="H9" s="297">
        <v>0</v>
      </c>
      <c r="I9" s="595"/>
      <c r="J9" s="595"/>
      <c r="K9" s="595"/>
    </row>
    <row r="10" spans="1:11" s="155" customFormat="1" ht="12" customHeight="1">
      <c r="A10" s="183" t="s">
        <v>229</v>
      </c>
      <c r="B10" s="371">
        <v>1170</v>
      </c>
      <c r="C10" s="297">
        <v>0</v>
      </c>
      <c r="D10" s="595"/>
      <c r="E10" s="595"/>
      <c r="F10" s="595"/>
      <c r="G10" s="595"/>
      <c r="H10" s="595"/>
      <c r="I10" s="595"/>
      <c r="J10" s="595"/>
      <c r="K10" s="595"/>
    </row>
    <row r="11" spans="1:11" s="155" customFormat="1" ht="12" customHeight="1">
      <c r="A11" s="183" t="s">
        <v>231</v>
      </c>
      <c r="B11" s="371">
        <v>1190</v>
      </c>
      <c r="C11" s="297">
        <v>0</v>
      </c>
      <c r="D11" s="297">
        <v>0</v>
      </c>
      <c r="E11" s="297">
        <v>0</v>
      </c>
      <c r="F11" s="297">
        <v>0</v>
      </c>
      <c r="G11" s="297">
        <v>0</v>
      </c>
      <c r="H11" s="297">
        <v>0</v>
      </c>
      <c r="I11" s="297">
        <v>0</v>
      </c>
      <c r="J11" s="297">
        <v>0</v>
      </c>
      <c r="K11" s="297">
        <v>0</v>
      </c>
    </row>
    <row r="12" spans="1:11" s="155" customFormat="1" ht="12">
      <c r="A12" s="627" t="s">
        <v>230</v>
      </c>
      <c r="B12" s="712"/>
      <c r="C12" s="587">
        <f t="shared" ref="C12:K12" si="0">SUM(C5:C11)</f>
        <v>0</v>
      </c>
      <c r="D12" s="587">
        <f t="shared" si="0"/>
        <v>0</v>
      </c>
      <c r="E12" s="587">
        <f t="shared" si="0"/>
        <v>0</v>
      </c>
      <c r="F12" s="587">
        <f t="shared" si="0"/>
        <v>0</v>
      </c>
      <c r="G12" s="587">
        <f t="shared" si="0"/>
        <v>0</v>
      </c>
      <c r="H12" s="587">
        <f t="shared" si="0"/>
        <v>0</v>
      </c>
      <c r="I12" s="587">
        <f t="shared" si="0"/>
        <v>0</v>
      </c>
      <c r="J12" s="587">
        <f t="shared" si="0"/>
        <v>0</v>
      </c>
      <c r="K12" s="587">
        <f t="shared" si="0"/>
        <v>0</v>
      </c>
    </row>
    <row r="13" spans="1:11" s="153" customFormat="1" ht="15.75" customHeight="1">
      <c r="A13" s="713" t="s">
        <v>232</v>
      </c>
      <c r="B13" s="714">
        <v>1200</v>
      </c>
      <c r="C13" s="585"/>
      <c r="D13" s="585"/>
      <c r="E13" s="585"/>
      <c r="F13" s="585"/>
      <c r="G13" s="585"/>
      <c r="H13" s="585"/>
      <c r="I13" s="585"/>
      <c r="J13" s="585"/>
      <c r="K13" s="585"/>
    </row>
    <row r="14" spans="1:11" s="153" customFormat="1" ht="12" customHeight="1">
      <c r="A14" s="183" t="s">
        <v>233</v>
      </c>
      <c r="B14" s="371">
        <v>1210</v>
      </c>
      <c r="C14" s="297">
        <v>0</v>
      </c>
      <c r="D14" s="297">
        <v>0</v>
      </c>
      <c r="E14" s="297">
        <v>0</v>
      </c>
      <c r="F14" s="297">
        <v>0</v>
      </c>
      <c r="G14" s="297">
        <v>0</v>
      </c>
      <c r="H14" s="297">
        <v>0</v>
      </c>
      <c r="I14" s="297">
        <v>0</v>
      </c>
      <c r="J14" s="297">
        <v>0</v>
      </c>
      <c r="K14" s="297">
        <v>0</v>
      </c>
    </row>
    <row r="15" spans="1:11" s="153" customFormat="1" ht="12" customHeight="1">
      <c r="A15" s="185" t="s">
        <v>234</v>
      </c>
      <c r="B15" s="382">
        <v>1220</v>
      </c>
      <c r="C15" s="297">
        <v>0</v>
      </c>
      <c r="D15" s="297">
        <v>0</v>
      </c>
      <c r="E15" s="297">
        <v>0</v>
      </c>
      <c r="F15" s="297">
        <v>0</v>
      </c>
      <c r="G15" s="297">
        <v>0</v>
      </c>
      <c r="H15" s="297">
        <v>0</v>
      </c>
      <c r="I15" s="297">
        <v>0</v>
      </c>
      <c r="J15" s="297">
        <v>0</v>
      </c>
      <c r="K15" s="297">
        <v>0</v>
      </c>
    </row>
    <row r="16" spans="1:11" s="153" customFormat="1" ht="14.25" customHeight="1">
      <c r="A16" s="185" t="s">
        <v>235</v>
      </c>
      <c r="B16" s="382">
        <v>1230</v>
      </c>
      <c r="C16" s="297">
        <v>0</v>
      </c>
      <c r="D16" s="297">
        <v>0</v>
      </c>
      <c r="E16" s="297">
        <v>0</v>
      </c>
      <c r="F16" s="297">
        <v>0</v>
      </c>
      <c r="G16" s="297">
        <v>0</v>
      </c>
      <c r="H16" s="297">
        <v>0</v>
      </c>
      <c r="I16" s="297">
        <v>0</v>
      </c>
      <c r="J16" s="297">
        <v>0</v>
      </c>
      <c r="K16" s="297">
        <v>0</v>
      </c>
    </row>
    <row r="17" spans="1:11" s="153" customFormat="1" ht="12" customHeight="1">
      <c r="A17" s="183" t="s">
        <v>237</v>
      </c>
      <c r="B17" s="371">
        <v>1290</v>
      </c>
      <c r="C17" s="297">
        <v>0</v>
      </c>
      <c r="D17" s="297">
        <v>0</v>
      </c>
      <c r="E17" s="297">
        <v>0</v>
      </c>
      <c r="F17" s="297">
        <v>0</v>
      </c>
      <c r="G17" s="297">
        <v>0</v>
      </c>
      <c r="H17" s="297">
        <v>0</v>
      </c>
      <c r="I17" s="297">
        <v>0</v>
      </c>
      <c r="J17" s="297">
        <v>0</v>
      </c>
      <c r="K17" s="297">
        <v>0</v>
      </c>
    </row>
    <row r="18" spans="1:11" s="155" customFormat="1" ht="12">
      <c r="A18" s="582" t="s">
        <v>236</v>
      </c>
      <c r="B18" s="715"/>
      <c r="C18" s="584">
        <f t="shared" ref="C18:K18" si="1">SUM(C14:C17)</f>
        <v>0</v>
      </c>
      <c r="D18" s="584">
        <f t="shared" si="1"/>
        <v>0</v>
      </c>
      <c r="E18" s="584">
        <f t="shared" si="1"/>
        <v>0</v>
      </c>
      <c r="F18" s="584">
        <f t="shared" si="1"/>
        <v>0</v>
      </c>
      <c r="G18" s="584">
        <f t="shared" si="1"/>
        <v>0</v>
      </c>
      <c r="H18" s="584">
        <f t="shared" si="1"/>
        <v>0</v>
      </c>
      <c r="I18" s="584">
        <f t="shared" si="1"/>
        <v>0</v>
      </c>
      <c r="J18" s="584">
        <f t="shared" si="1"/>
        <v>0</v>
      </c>
      <c r="K18" s="584">
        <f t="shared" si="1"/>
        <v>0</v>
      </c>
    </row>
    <row r="19" spans="1:11" s="153" customFormat="1" ht="15.75" customHeight="1">
      <c r="A19" s="716" t="s">
        <v>238</v>
      </c>
      <c r="B19" s="717">
        <v>1300</v>
      </c>
      <c r="C19" s="585"/>
      <c r="D19" s="623"/>
      <c r="E19" s="623"/>
      <c r="F19" s="623"/>
      <c r="G19" s="623"/>
      <c r="H19" s="623"/>
      <c r="I19" s="623"/>
      <c r="J19" s="623"/>
      <c r="K19" s="623"/>
    </row>
    <row r="20" spans="1:11" s="153" customFormat="1" ht="12" customHeight="1">
      <c r="A20" s="183" t="s">
        <v>239</v>
      </c>
      <c r="B20" s="371">
        <v>1311</v>
      </c>
      <c r="C20" s="297">
        <v>0</v>
      </c>
      <c r="D20" s="595"/>
      <c r="E20" s="595"/>
      <c r="F20" s="595"/>
      <c r="G20" s="595"/>
      <c r="H20" s="595"/>
      <c r="I20" s="595"/>
      <c r="J20" s="595"/>
      <c r="K20" s="595"/>
    </row>
    <row r="21" spans="1:11" s="153" customFormat="1" ht="12" customHeight="1">
      <c r="A21" s="183" t="s">
        <v>240</v>
      </c>
      <c r="B21" s="371">
        <v>1312</v>
      </c>
      <c r="C21" s="297">
        <v>0</v>
      </c>
      <c r="D21" s="595"/>
      <c r="E21" s="595"/>
      <c r="F21" s="595"/>
      <c r="G21" s="595"/>
      <c r="H21" s="595"/>
      <c r="I21" s="595"/>
      <c r="J21" s="595"/>
      <c r="K21" s="595"/>
    </row>
    <row r="22" spans="1:11" s="153" customFormat="1" ht="12" customHeight="1">
      <c r="A22" s="184" t="s">
        <v>241</v>
      </c>
      <c r="B22" s="388">
        <v>1313</v>
      </c>
      <c r="C22" s="297">
        <v>0</v>
      </c>
      <c r="D22" s="595"/>
      <c r="E22" s="595"/>
      <c r="F22" s="595"/>
      <c r="G22" s="595"/>
      <c r="H22" s="595"/>
      <c r="I22" s="595"/>
      <c r="J22" s="595"/>
      <c r="K22" s="595"/>
    </row>
    <row r="23" spans="1:11" s="153" customFormat="1" ht="12" customHeight="1">
      <c r="A23" s="184" t="s">
        <v>242</v>
      </c>
      <c r="B23" s="388">
        <v>1314</v>
      </c>
      <c r="C23" s="297">
        <v>0</v>
      </c>
      <c r="D23" s="595"/>
      <c r="E23" s="595"/>
      <c r="F23" s="595"/>
      <c r="G23" s="595"/>
      <c r="H23" s="595"/>
      <c r="I23" s="595"/>
      <c r="J23" s="595"/>
      <c r="K23" s="595"/>
    </row>
    <row r="24" spans="1:11" s="18" customFormat="1">
      <c r="A24" s="183" t="s">
        <v>243</v>
      </c>
      <c r="B24" s="370">
        <v>1321</v>
      </c>
      <c r="C24" s="297">
        <v>0</v>
      </c>
      <c r="D24" s="595"/>
      <c r="E24" s="595"/>
      <c r="F24" s="595"/>
      <c r="G24" s="595"/>
      <c r="H24" s="595"/>
      <c r="I24" s="595"/>
      <c r="J24" s="595"/>
      <c r="K24" s="595"/>
    </row>
    <row r="25" spans="1:11" s="155" customFormat="1" ht="12" customHeight="1">
      <c r="A25" s="183" t="s">
        <v>244</v>
      </c>
      <c r="B25" s="371">
        <v>1322</v>
      </c>
      <c r="C25" s="297">
        <v>0</v>
      </c>
      <c r="D25" s="595"/>
      <c r="E25" s="595"/>
      <c r="F25" s="595"/>
      <c r="G25" s="595"/>
      <c r="H25" s="595"/>
      <c r="I25" s="595"/>
      <c r="J25" s="595"/>
      <c r="K25" s="595"/>
    </row>
    <row r="26" spans="1:11" s="155" customFormat="1" ht="12" customHeight="1">
      <c r="A26" s="183" t="s">
        <v>245</v>
      </c>
      <c r="B26" s="371">
        <v>1323</v>
      </c>
      <c r="C26" s="297">
        <v>0</v>
      </c>
      <c r="D26" s="595"/>
      <c r="E26" s="595"/>
      <c r="F26" s="595"/>
      <c r="G26" s="595"/>
      <c r="H26" s="595"/>
      <c r="I26" s="595"/>
      <c r="J26" s="595"/>
      <c r="K26" s="595"/>
    </row>
    <row r="27" spans="1:11" s="155" customFormat="1" ht="12" customHeight="1">
      <c r="A27" s="183" t="s">
        <v>246</v>
      </c>
      <c r="B27" s="371">
        <v>1324</v>
      </c>
      <c r="C27" s="297">
        <v>0</v>
      </c>
      <c r="D27" s="595"/>
      <c r="E27" s="595"/>
      <c r="F27" s="595"/>
      <c r="G27" s="595"/>
      <c r="H27" s="595"/>
      <c r="I27" s="595"/>
      <c r="J27" s="595"/>
      <c r="K27" s="595"/>
    </row>
    <row r="28" spans="1:11" s="155" customFormat="1" ht="12" customHeight="1">
      <c r="A28" s="183" t="s">
        <v>247</v>
      </c>
      <c r="B28" s="371">
        <v>1331</v>
      </c>
      <c r="C28" s="297">
        <v>0</v>
      </c>
      <c r="D28" s="595"/>
      <c r="E28" s="595"/>
      <c r="F28" s="595"/>
      <c r="G28" s="595"/>
      <c r="H28" s="595"/>
      <c r="I28" s="595"/>
      <c r="J28" s="595"/>
      <c r="K28" s="595"/>
    </row>
    <row r="29" spans="1:11" s="155" customFormat="1" ht="12" customHeight="1">
      <c r="A29" s="183" t="s">
        <v>248</v>
      </c>
      <c r="B29" s="371">
        <v>1332</v>
      </c>
      <c r="C29" s="297">
        <v>502958</v>
      </c>
      <c r="D29" s="595"/>
      <c r="E29" s="595"/>
      <c r="F29" s="595"/>
      <c r="G29" s="595"/>
      <c r="H29" s="595"/>
      <c r="I29" s="595"/>
      <c r="J29" s="595"/>
      <c r="K29" s="595"/>
    </row>
    <row r="30" spans="1:11" s="155" customFormat="1" ht="12" customHeight="1">
      <c r="A30" s="183" t="s">
        <v>249</v>
      </c>
      <c r="B30" s="371">
        <v>1333</v>
      </c>
      <c r="C30" s="297">
        <v>0</v>
      </c>
      <c r="D30" s="595"/>
      <c r="E30" s="595"/>
      <c r="F30" s="595"/>
      <c r="G30" s="595"/>
      <c r="H30" s="595"/>
      <c r="I30" s="595"/>
      <c r="J30" s="595"/>
      <c r="K30" s="595"/>
    </row>
    <row r="31" spans="1:11" s="155" customFormat="1" ht="12" customHeight="1">
      <c r="A31" s="183" t="s">
        <v>250</v>
      </c>
      <c r="B31" s="371">
        <v>1334</v>
      </c>
      <c r="C31" s="297">
        <v>0</v>
      </c>
      <c r="D31" s="595"/>
      <c r="E31" s="595"/>
      <c r="F31" s="595"/>
      <c r="G31" s="595"/>
      <c r="H31" s="595"/>
      <c r="I31" s="595"/>
      <c r="J31" s="595"/>
      <c r="K31" s="595"/>
    </row>
    <row r="32" spans="1:11" s="155" customFormat="1" ht="12" customHeight="1">
      <c r="A32" s="183" t="s">
        <v>251</v>
      </c>
      <c r="B32" s="371">
        <v>1341</v>
      </c>
      <c r="C32" s="297">
        <v>0</v>
      </c>
      <c r="D32" s="595"/>
      <c r="E32" s="595"/>
      <c r="F32" s="595"/>
      <c r="G32" s="595"/>
      <c r="H32" s="595"/>
      <c r="I32" s="595"/>
      <c r="J32" s="595"/>
      <c r="K32" s="595"/>
    </row>
    <row r="33" spans="1:11" s="155" customFormat="1" ht="12" customHeight="1">
      <c r="A33" s="183" t="s">
        <v>252</v>
      </c>
      <c r="B33" s="371">
        <v>1342</v>
      </c>
      <c r="C33" s="297">
        <v>0</v>
      </c>
      <c r="D33" s="595"/>
      <c r="E33" s="595"/>
      <c r="F33" s="595"/>
      <c r="G33" s="595"/>
      <c r="H33" s="595"/>
      <c r="I33" s="595"/>
      <c r="J33" s="595"/>
      <c r="K33" s="595"/>
    </row>
    <row r="34" spans="1:11" s="155" customFormat="1" ht="12" customHeight="1">
      <c r="A34" s="183" t="s">
        <v>253</v>
      </c>
      <c r="B34" s="371">
        <v>1343</v>
      </c>
      <c r="C34" s="297">
        <v>0</v>
      </c>
      <c r="D34" s="595"/>
      <c r="E34" s="595"/>
      <c r="F34" s="595"/>
      <c r="G34" s="595"/>
      <c r="H34" s="595"/>
      <c r="I34" s="595"/>
      <c r="J34" s="595"/>
      <c r="K34" s="595"/>
    </row>
    <row r="35" spans="1:11" s="155" customFormat="1" ht="12" customHeight="1">
      <c r="A35" s="183" t="s">
        <v>254</v>
      </c>
      <c r="B35" s="371">
        <v>1344</v>
      </c>
      <c r="C35" s="297">
        <v>0</v>
      </c>
      <c r="D35" s="595"/>
      <c r="E35" s="595"/>
      <c r="F35" s="595"/>
      <c r="G35" s="595"/>
      <c r="H35" s="595"/>
      <c r="I35" s="595"/>
      <c r="J35" s="595"/>
      <c r="K35" s="595"/>
    </row>
    <row r="36" spans="1:11" s="155" customFormat="1" ht="12" customHeight="1">
      <c r="A36" s="183" t="s">
        <v>255</v>
      </c>
      <c r="B36" s="370">
        <v>1351</v>
      </c>
      <c r="C36" s="297">
        <v>0</v>
      </c>
      <c r="D36" s="595"/>
      <c r="E36" s="595"/>
      <c r="F36" s="595"/>
      <c r="G36" s="595"/>
      <c r="H36" s="595"/>
      <c r="I36" s="595"/>
      <c r="J36" s="595"/>
      <c r="K36" s="595"/>
    </row>
    <row r="37" spans="1:11" s="155" customFormat="1" ht="12" customHeight="1">
      <c r="A37" s="183" t="s">
        <v>256</v>
      </c>
      <c r="B37" s="371">
        <v>1352</v>
      </c>
      <c r="C37" s="297">
        <v>0</v>
      </c>
      <c r="D37" s="595"/>
      <c r="E37" s="595"/>
      <c r="F37" s="595"/>
      <c r="G37" s="595"/>
      <c r="H37" s="595"/>
      <c r="I37" s="595"/>
      <c r="J37" s="595"/>
      <c r="K37" s="595"/>
    </row>
    <row r="38" spans="1:11" s="155" customFormat="1" ht="12" customHeight="1">
      <c r="A38" s="183" t="s">
        <v>257</v>
      </c>
      <c r="B38" s="371">
        <v>1353</v>
      </c>
      <c r="C38" s="297">
        <v>0</v>
      </c>
      <c r="D38" s="595"/>
      <c r="E38" s="595"/>
      <c r="F38" s="595"/>
      <c r="G38" s="595"/>
      <c r="H38" s="595"/>
      <c r="I38" s="595"/>
      <c r="J38" s="595"/>
      <c r="K38" s="595"/>
    </row>
    <row r="39" spans="1:11" s="155" customFormat="1" ht="12" customHeight="1">
      <c r="A39" s="183" t="s">
        <v>258</v>
      </c>
      <c r="B39" s="371">
        <v>1354</v>
      </c>
      <c r="C39" s="297">
        <v>0</v>
      </c>
      <c r="D39" s="595"/>
      <c r="E39" s="595"/>
      <c r="F39" s="595"/>
      <c r="G39" s="595"/>
      <c r="H39" s="595"/>
      <c r="I39" s="595"/>
      <c r="J39" s="595"/>
      <c r="K39" s="595"/>
    </row>
    <row r="40" spans="1:11" s="155" customFormat="1" ht="12">
      <c r="A40" s="582" t="s">
        <v>259</v>
      </c>
      <c r="B40" s="712"/>
      <c r="C40" s="584">
        <f>SUM(C20:C39)</f>
        <v>502958</v>
      </c>
      <c r="D40" s="595"/>
      <c r="E40" s="595"/>
      <c r="F40" s="595"/>
      <c r="G40" s="595"/>
      <c r="H40" s="595"/>
      <c r="I40" s="595"/>
      <c r="J40" s="595"/>
      <c r="K40" s="595"/>
    </row>
    <row r="41" spans="1:11" s="155" customFormat="1" ht="15.75" customHeight="1">
      <c r="A41" s="713" t="s">
        <v>260</v>
      </c>
      <c r="B41" s="717">
        <v>1400</v>
      </c>
      <c r="C41" s="595"/>
      <c r="D41" s="595"/>
      <c r="E41" s="595"/>
      <c r="F41" s="595"/>
      <c r="G41" s="595"/>
      <c r="H41" s="595"/>
      <c r="I41" s="595"/>
      <c r="J41" s="595"/>
      <c r="K41" s="595"/>
    </row>
    <row r="42" spans="1:11" s="155" customFormat="1" ht="12" customHeight="1">
      <c r="A42" s="389" t="s">
        <v>261</v>
      </c>
      <c r="B42" s="371">
        <v>1411</v>
      </c>
      <c r="C42" s="595"/>
      <c r="D42" s="595"/>
      <c r="E42" s="595"/>
      <c r="F42" s="297">
        <v>0</v>
      </c>
      <c r="G42" s="595"/>
      <c r="H42" s="595"/>
      <c r="I42" s="595"/>
      <c r="J42" s="595"/>
      <c r="K42" s="595"/>
    </row>
    <row r="43" spans="1:11" s="155" customFormat="1" ht="12" customHeight="1">
      <c r="A43" s="389" t="s">
        <v>262</v>
      </c>
      <c r="B43" s="371">
        <v>1412</v>
      </c>
      <c r="C43" s="595"/>
      <c r="D43" s="595"/>
      <c r="E43" s="595"/>
      <c r="F43" s="297">
        <v>0</v>
      </c>
      <c r="G43" s="595"/>
      <c r="H43" s="595"/>
      <c r="I43" s="595"/>
      <c r="J43" s="595"/>
      <c r="K43" s="595"/>
    </row>
    <row r="44" spans="1:11" s="155" customFormat="1" ht="12" customHeight="1">
      <c r="A44" s="389" t="s">
        <v>263</v>
      </c>
      <c r="B44" s="371">
        <v>1413</v>
      </c>
      <c r="C44" s="595"/>
      <c r="D44" s="595"/>
      <c r="E44" s="595"/>
      <c r="F44" s="297">
        <v>0</v>
      </c>
      <c r="G44" s="595"/>
      <c r="H44" s="595"/>
      <c r="I44" s="595"/>
      <c r="J44" s="595"/>
      <c r="K44" s="595"/>
    </row>
    <row r="45" spans="1:11" s="155" customFormat="1" ht="12" customHeight="1">
      <c r="A45" s="389" t="s">
        <v>264</v>
      </c>
      <c r="B45" s="371">
        <v>1415</v>
      </c>
      <c r="C45" s="595"/>
      <c r="D45" s="595"/>
      <c r="E45" s="595"/>
      <c r="F45" s="297">
        <v>0</v>
      </c>
      <c r="G45" s="595"/>
      <c r="H45" s="595"/>
      <c r="I45" s="595"/>
      <c r="J45" s="595"/>
      <c r="K45" s="595"/>
    </row>
    <row r="46" spans="1:11" s="155" customFormat="1" ht="12" customHeight="1">
      <c r="A46" s="389" t="s">
        <v>265</v>
      </c>
      <c r="B46" s="371">
        <v>1416</v>
      </c>
      <c r="C46" s="595"/>
      <c r="D46" s="595"/>
      <c r="E46" s="595"/>
      <c r="F46" s="297">
        <v>0</v>
      </c>
      <c r="G46" s="595"/>
      <c r="H46" s="595"/>
      <c r="I46" s="595"/>
      <c r="J46" s="595"/>
      <c r="K46" s="595"/>
    </row>
    <row r="47" spans="1:11" s="155" customFormat="1" ht="12" customHeight="1">
      <c r="A47" s="389" t="s">
        <v>266</v>
      </c>
      <c r="B47" s="371">
        <v>1421</v>
      </c>
      <c r="C47" s="595"/>
      <c r="D47" s="595"/>
      <c r="E47" s="595"/>
      <c r="F47" s="297">
        <v>0</v>
      </c>
      <c r="G47" s="595"/>
      <c r="H47" s="595"/>
      <c r="I47" s="595"/>
      <c r="J47" s="595"/>
      <c r="K47" s="595"/>
    </row>
    <row r="48" spans="1:11" s="155" customFormat="1" ht="12" customHeight="1">
      <c r="A48" s="389" t="s">
        <v>267</v>
      </c>
      <c r="B48" s="371">
        <v>1422</v>
      </c>
      <c r="C48" s="595"/>
      <c r="D48" s="595"/>
      <c r="E48" s="595"/>
      <c r="F48" s="297">
        <v>0</v>
      </c>
      <c r="G48" s="595"/>
      <c r="H48" s="595"/>
      <c r="I48" s="595"/>
      <c r="J48" s="595"/>
      <c r="K48" s="595"/>
    </row>
    <row r="49" spans="1:11" s="155" customFormat="1" ht="12" customHeight="1">
      <c r="A49" s="389" t="s">
        <v>268</v>
      </c>
      <c r="B49" s="371">
        <v>1423</v>
      </c>
      <c r="C49" s="595"/>
      <c r="D49" s="595"/>
      <c r="E49" s="595"/>
      <c r="F49" s="297">
        <v>0</v>
      </c>
      <c r="G49" s="595"/>
      <c r="H49" s="595"/>
      <c r="I49" s="595"/>
      <c r="J49" s="595"/>
      <c r="K49" s="595"/>
    </row>
    <row r="50" spans="1:11" s="155" customFormat="1" ht="12" customHeight="1">
      <c r="A50" s="390" t="s">
        <v>269</v>
      </c>
      <c r="B50" s="391">
        <v>1424</v>
      </c>
      <c r="C50" s="595"/>
      <c r="D50" s="595"/>
      <c r="E50" s="595"/>
      <c r="F50" s="297">
        <v>0</v>
      </c>
      <c r="G50" s="595"/>
      <c r="H50" s="595"/>
      <c r="I50" s="595"/>
      <c r="J50" s="595"/>
      <c r="K50" s="595"/>
    </row>
    <row r="51" spans="1:11" s="155" customFormat="1" ht="12" customHeight="1">
      <c r="A51" s="389" t="s">
        <v>270</v>
      </c>
      <c r="B51" s="370" t="s">
        <v>271</v>
      </c>
      <c r="C51" s="595"/>
      <c r="D51" s="625"/>
      <c r="E51" s="595"/>
      <c r="F51" s="297">
        <v>0</v>
      </c>
      <c r="G51" s="595"/>
      <c r="H51" s="595"/>
      <c r="I51" s="595"/>
      <c r="J51" s="595"/>
      <c r="K51" s="595"/>
    </row>
    <row r="52" spans="1:11" s="155" customFormat="1" ht="12" customHeight="1">
      <c r="A52" s="389" t="s">
        <v>272</v>
      </c>
      <c r="B52" s="370" t="s">
        <v>273</v>
      </c>
      <c r="C52" s="595"/>
      <c r="D52" s="595"/>
      <c r="E52" s="595"/>
      <c r="F52" s="297">
        <v>0</v>
      </c>
      <c r="G52" s="595"/>
      <c r="H52" s="595"/>
      <c r="I52" s="595"/>
      <c r="J52" s="595"/>
      <c r="K52" s="595"/>
    </row>
    <row r="53" spans="1:11" s="155" customFormat="1" ht="12" customHeight="1">
      <c r="A53" s="374" t="s">
        <v>274</v>
      </c>
      <c r="B53" s="392">
        <v>1433</v>
      </c>
      <c r="C53" s="595"/>
      <c r="D53" s="595"/>
      <c r="E53" s="595"/>
      <c r="F53" s="297">
        <v>0</v>
      </c>
      <c r="G53" s="595"/>
      <c r="H53" s="595"/>
      <c r="I53" s="595"/>
      <c r="J53" s="595"/>
      <c r="K53" s="595"/>
    </row>
    <row r="54" spans="1:11" s="155" customFormat="1" ht="12" customHeight="1">
      <c r="A54" s="12" t="s">
        <v>275</v>
      </c>
      <c r="B54" s="392" t="s">
        <v>276</v>
      </c>
      <c r="C54" s="595"/>
      <c r="D54" s="595"/>
      <c r="E54" s="595"/>
      <c r="F54" s="297">
        <v>0</v>
      </c>
      <c r="G54" s="595"/>
      <c r="H54" s="595"/>
      <c r="I54" s="595"/>
      <c r="J54" s="595"/>
      <c r="K54" s="595"/>
    </row>
    <row r="55" spans="1:11" s="155" customFormat="1" ht="12" customHeight="1">
      <c r="A55" s="12" t="s">
        <v>277</v>
      </c>
      <c r="B55" s="369">
        <v>1441</v>
      </c>
      <c r="C55" s="595"/>
      <c r="D55" s="595"/>
      <c r="E55" s="595"/>
      <c r="F55" s="297">
        <v>0</v>
      </c>
      <c r="G55" s="595"/>
      <c r="H55" s="595"/>
      <c r="I55" s="595"/>
      <c r="J55" s="595"/>
      <c r="K55" s="595"/>
    </row>
    <row r="56" spans="1:11" s="155" customFormat="1" ht="12" customHeight="1">
      <c r="A56" s="12" t="s">
        <v>278</v>
      </c>
      <c r="B56" s="370">
        <v>1442</v>
      </c>
      <c r="C56" s="595"/>
      <c r="D56" s="595"/>
      <c r="E56" s="595"/>
      <c r="F56" s="297">
        <v>0</v>
      </c>
      <c r="G56" s="595"/>
      <c r="H56" s="595"/>
      <c r="I56" s="595"/>
      <c r="J56" s="595"/>
      <c r="K56" s="595"/>
    </row>
    <row r="57" spans="1:11" s="155" customFormat="1" ht="12" customHeight="1">
      <c r="A57" s="12" t="s">
        <v>279</v>
      </c>
      <c r="B57" s="370">
        <v>1443</v>
      </c>
      <c r="C57" s="595"/>
      <c r="D57" s="595"/>
      <c r="E57" s="595"/>
      <c r="F57" s="297">
        <v>0</v>
      </c>
      <c r="G57" s="595"/>
      <c r="H57" s="595"/>
      <c r="I57" s="595"/>
      <c r="J57" s="595"/>
      <c r="K57" s="595"/>
    </row>
    <row r="58" spans="1:11" s="155" customFormat="1" ht="12" customHeight="1">
      <c r="A58" s="12" t="s">
        <v>280</v>
      </c>
      <c r="B58" s="369" t="s">
        <v>281</v>
      </c>
      <c r="C58" s="595"/>
      <c r="D58" s="595"/>
      <c r="E58" s="595"/>
      <c r="F58" s="297">
        <v>0</v>
      </c>
      <c r="G58" s="595"/>
      <c r="H58" s="595"/>
      <c r="I58" s="595"/>
      <c r="J58" s="595"/>
      <c r="K58" s="595"/>
    </row>
    <row r="59" spans="1:11" s="155" customFormat="1" ht="12" customHeight="1">
      <c r="A59" s="12" t="s">
        <v>282</v>
      </c>
      <c r="B59" s="370">
        <v>1451</v>
      </c>
      <c r="C59" s="595"/>
      <c r="D59" s="595"/>
      <c r="E59" s="595"/>
      <c r="F59" s="297">
        <v>0</v>
      </c>
      <c r="G59" s="595"/>
      <c r="H59" s="595"/>
      <c r="I59" s="595"/>
      <c r="J59" s="595"/>
      <c r="K59" s="595"/>
    </row>
    <row r="60" spans="1:11" s="155" customFormat="1" ht="12" customHeight="1">
      <c r="A60" s="12" t="s">
        <v>283</v>
      </c>
      <c r="B60" s="370">
        <v>1452</v>
      </c>
      <c r="C60" s="595"/>
      <c r="D60" s="595"/>
      <c r="E60" s="595"/>
      <c r="F60" s="297">
        <v>0</v>
      </c>
      <c r="G60" s="595"/>
      <c r="H60" s="595"/>
      <c r="I60" s="595"/>
      <c r="J60" s="595"/>
      <c r="K60" s="595"/>
    </row>
    <row r="61" spans="1:11" s="155" customFormat="1" ht="12" customHeight="1">
      <c r="A61" s="12" t="s">
        <v>284</v>
      </c>
      <c r="B61" s="370">
        <v>1453</v>
      </c>
      <c r="C61" s="595"/>
      <c r="D61" s="595"/>
      <c r="E61" s="595"/>
      <c r="F61" s="297">
        <v>0</v>
      </c>
      <c r="G61" s="595"/>
      <c r="H61" s="595"/>
      <c r="I61" s="595"/>
      <c r="J61" s="595"/>
      <c r="K61" s="595"/>
    </row>
    <row r="62" spans="1:11" s="155" customFormat="1" ht="12" customHeight="1">
      <c r="A62" s="12" t="s">
        <v>285</v>
      </c>
      <c r="B62" s="393" t="s">
        <v>286</v>
      </c>
      <c r="C62" s="595"/>
      <c r="D62" s="595"/>
      <c r="E62" s="595"/>
      <c r="F62" s="297">
        <v>0</v>
      </c>
      <c r="G62" s="595"/>
      <c r="H62" s="595"/>
      <c r="I62" s="595"/>
      <c r="J62" s="595"/>
      <c r="K62" s="595"/>
    </row>
    <row r="63" spans="1:11" s="155" customFormat="1" ht="12">
      <c r="A63" s="582" t="s">
        <v>287</v>
      </c>
      <c r="B63" s="718"/>
      <c r="C63" s="595"/>
      <c r="D63" s="595"/>
      <c r="E63" s="595"/>
      <c r="F63" s="584">
        <f>SUM(F42:F62)</f>
        <v>0</v>
      </c>
      <c r="G63" s="595"/>
      <c r="H63" s="595"/>
      <c r="I63" s="595"/>
      <c r="J63" s="595"/>
      <c r="K63" s="595"/>
    </row>
    <row r="64" spans="1:11" s="155" customFormat="1" ht="15.75" customHeight="1">
      <c r="A64" s="713" t="s">
        <v>288</v>
      </c>
      <c r="B64" s="719" t="s">
        <v>289</v>
      </c>
      <c r="C64" s="595"/>
      <c r="D64" s="595"/>
      <c r="E64" s="595"/>
      <c r="F64" s="595"/>
      <c r="G64" s="595"/>
      <c r="H64" s="595"/>
      <c r="I64" s="595"/>
      <c r="J64" s="595"/>
      <c r="K64" s="595"/>
    </row>
    <row r="65" spans="1:11" s="155" customFormat="1" ht="12" customHeight="1">
      <c r="A65" s="12" t="s">
        <v>290</v>
      </c>
      <c r="B65" s="370">
        <v>1510</v>
      </c>
      <c r="C65" s="297">
        <v>9125</v>
      </c>
      <c r="D65" s="297">
        <v>0</v>
      </c>
      <c r="E65" s="297">
        <v>0</v>
      </c>
      <c r="F65" s="297">
        <v>0</v>
      </c>
      <c r="G65" s="297">
        <v>0</v>
      </c>
      <c r="H65" s="297">
        <v>0</v>
      </c>
      <c r="I65" s="297">
        <v>0</v>
      </c>
      <c r="J65" s="297">
        <v>0</v>
      </c>
      <c r="K65" s="297">
        <v>0</v>
      </c>
    </row>
    <row r="66" spans="1:11" s="155" customFormat="1" ht="12" customHeight="1">
      <c r="A66" s="12" t="s">
        <v>291</v>
      </c>
      <c r="B66" s="370" t="s">
        <v>292</v>
      </c>
      <c r="C66" s="297">
        <v>0</v>
      </c>
      <c r="D66" s="297">
        <v>0</v>
      </c>
      <c r="E66" s="297">
        <v>0</v>
      </c>
      <c r="F66" s="297">
        <v>0</v>
      </c>
      <c r="G66" s="297">
        <v>0</v>
      </c>
      <c r="H66" s="297">
        <v>0</v>
      </c>
      <c r="I66" s="297">
        <v>0</v>
      </c>
      <c r="J66" s="297">
        <v>0</v>
      </c>
      <c r="K66" s="297">
        <v>0</v>
      </c>
    </row>
    <row r="67" spans="1:11" s="155" customFormat="1" ht="12" customHeight="1">
      <c r="A67" s="12" t="s">
        <v>293</v>
      </c>
      <c r="B67" s="370" t="s">
        <v>294</v>
      </c>
      <c r="C67" s="298">
        <v>0</v>
      </c>
      <c r="D67" s="298">
        <v>0</v>
      </c>
      <c r="E67" s="298">
        <v>0</v>
      </c>
      <c r="F67" s="298">
        <v>0</v>
      </c>
      <c r="G67" s="298">
        <v>0</v>
      </c>
      <c r="H67" s="298">
        <v>0</v>
      </c>
      <c r="I67" s="298">
        <v>0</v>
      </c>
      <c r="J67" s="298">
        <v>0</v>
      </c>
      <c r="K67" s="298">
        <v>0</v>
      </c>
    </row>
    <row r="68" spans="1:11" s="155" customFormat="1" ht="12">
      <c r="A68" s="582" t="s">
        <v>295</v>
      </c>
      <c r="B68" s="718"/>
      <c r="C68" s="584">
        <f t="shared" ref="C68:K68" si="2">SUM(C65:C67)</f>
        <v>9125</v>
      </c>
      <c r="D68" s="584">
        <f t="shared" si="2"/>
        <v>0</v>
      </c>
      <c r="E68" s="584">
        <f t="shared" si="2"/>
        <v>0</v>
      </c>
      <c r="F68" s="584">
        <f t="shared" si="2"/>
        <v>0</v>
      </c>
      <c r="G68" s="584">
        <f t="shared" si="2"/>
        <v>0</v>
      </c>
      <c r="H68" s="584">
        <f t="shared" si="2"/>
        <v>0</v>
      </c>
      <c r="I68" s="584">
        <f t="shared" si="2"/>
        <v>0</v>
      </c>
      <c r="J68" s="584">
        <f t="shared" si="2"/>
        <v>0</v>
      </c>
      <c r="K68" s="584">
        <f t="shared" si="2"/>
        <v>0</v>
      </c>
    </row>
    <row r="69" spans="1:11" s="155" customFormat="1" ht="15.75" customHeight="1">
      <c r="A69" s="713" t="s">
        <v>296</v>
      </c>
      <c r="B69" s="719" t="s">
        <v>297</v>
      </c>
      <c r="C69" s="595"/>
      <c r="D69" s="595"/>
      <c r="E69" s="595"/>
      <c r="F69" s="595"/>
      <c r="G69" s="595"/>
      <c r="H69" s="595"/>
      <c r="I69" s="595"/>
      <c r="J69" s="595"/>
      <c r="K69" s="595"/>
    </row>
    <row r="70" spans="1:11" s="155" customFormat="1" ht="12" customHeight="1">
      <c r="A70" s="374" t="s">
        <v>298</v>
      </c>
      <c r="B70" s="370">
        <v>1611</v>
      </c>
      <c r="C70" s="297">
        <v>0</v>
      </c>
      <c r="D70" s="720"/>
      <c r="E70" s="595"/>
      <c r="F70" s="595"/>
      <c r="G70" s="595"/>
      <c r="H70" s="595"/>
      <c r="I70" s="595"/>
      <c r="J70" s="595"/>
      <c r="K70" s="595"/>
    </row>
    <row r="71" spans="1:11" s="155" customFormat="1" ht="12" customHeight="1">
      <c r="A71" s="374" t="s">
        <v>299</v>
      </c>
      <c r="B71" s="370">
        <v>1612</v>
      </c>
      <c r="C71" s="297">
        <v>0</v>
      </c>
      <c r="D71" s="720"/>
      <c r="E71" s="595"/>
      <c r="F71" s="595"/>
      <c r="G71" s="595"/>
      <c r="H71" s="595"/>
      <c r="I71" s="595"/>
      <c r="J71" s="595"/>
      <c r="K71" s="595"/>
    </row>
    <row r="72" spans="1:11" s="155" customFormat="1" ht="12" customHeight="1">
      <c r="A72" s="374" t="s">
        <v>300</v>
      </c>
      <c r="B72" s="370">
        <v>1613</v>
      </c>
      <c r="C72" s="297">
        <v>0</v>
      </c>
      <c r="D72" s="720"/>
      <c r="E72" s="595"/>
      <c r="F72" s="595"/>
      <c r="G72" s="595"/>
      <c r="H72" s="595"/>
      <c r="I72" s="595"/>
      <c r="J72" s="595"/>
      <c r="K72" s="595"/>
    </row>
    <row r="73" spans="1:11" s="155" customFormat="1" ht="12" customHeight="1">
      <c r="A73" s="374" t="s">
        <v>302</v>
      </c>
      <c r="B73" s="370">
        <v>1614</v>
      </c>
      <c r="C73" s="297">
        <v>0</v>
      </c>
      <c r="D73" s="720"/>
      <c r="E73" s="595"/>
      <c r="F73" s="595"/>
      <c r="G73" s="595"/>
      <c r="H73" s="595"/>
      <c r="I73" s="595"/>
      <c r="J73" s="595"/>
      <c r="K73" s="595"/>
    </row>
    <row r="74" spans="1:11" s="155" customFormat="1" ht="12" customHeight="1">
      <c r="A74" s="374" t="s">
        <v>301</v>
      </c>
      <c r="B74" s="370">
        <v>1620</v>
      </c>
      <c r="C74" s="297">
        <v>0</v>
      </c>
      <c r="D74" s="595"/>
      <c r="E74" s="595"/>
      <c r="F74" s="595"/>
      <c r="G74" s="595"/>
      <c r="H74" s="595"/>
      <c r="I74" s="595"/>
      <c r="J74" s="595"/>
      <c r="K74" s="595"/>
    </row>
    <row r="75" spans="1:11" s="155" customFormat="1" ht="12" customHeight="1">
      <c r="A75" s="374" t="s">
        <v>304</v>
      </c>
      <c r="B75" s="370">
        <v>1690</v>
      </c>
      <c r="C75" s="297">
        <v>0</v>
      </c>
      <c r="D75" s="595"/>
      <c r="E75" s="595"/>
      <c r="F75" s="595"/>
      <c r="G75" s="595"/>
      <c r="H75" s="595"/>
      <c r="I75" s="595"/>
      <c r="J75" s="595"/>
      <c r="K75" s="595"/>
    </row>
    <row r="76" spans="1:11" s="155" customFormat="1" ht="12">
      <c r="A76" s="582" t="s">
        <v>303</v>
      </c>
      <c r="B76" s="718"/>
      <c r="C76" s="584">
        <f>SUM(C70:C75)</f>
        <v>0</v>
      </c>
      <c r="D76" s="595"/>
      <c r="E76" s="595"/>
      <c r="F76" s="595"/>
      <c r="G76" s="595"/>
      <c r="H76" s="595"/>
      <c r="I76" s="595"/>
      <c r="J76" s="595"/>
      <c r="K76" s="595"/>
    </row>
    <row r="77" spans="1:11" s="155" customFormat="1" ht="15.75" customHeight="1">
      <c r="A77" s="713" t="s">
        <v>305</v>
      </c>
      <c r="B77" s="719" t="s">
        <v>306</v>
      </c>
      <c r="C77" s="595"/>
      <c r="D77" s="595"/>
      <c r="E77" s="595"/>
      <c r="F77" s="595"/>
      <c r="G77" s="595"/>
      <c r="H77" s="595"/>
      <c r="I77" s="595"/>
      <c r="J77" s="595"/>
      <c r="K77" s="595"/>
    </row>
    <row r="78" spans="1:11" s="155" customFormat="1" ht="12" customHeight="1">
      <c r="A78" s="374" t="s">
        <v>307</v>
      </c>
      <c r="B78" s="370">
        <v>1711</v>
      </c>
      <c r="C78" s="297">
        <v>0</v>
      </c>
      <c r="D78" s="297">
        <v>0</v>
      </c>
      <c r="E78" s="595"/>
      <c r="F78" s="595"/>
      <c r="G78" s="595"/>
      <c r="H78" s="595"/>
      <c r="I78" s="595"/>
      <c r="J78" s="595"/>
      <c r="K78" s="595"/>
    </row>
    <row r="79" spans="1:11" s="155" customFormat="1" ht="12" customHeight="1">
      <c r="A79" s="374" t="s">
        <v>308</v>
      </c>
      <c r="B79" s="370">
        <v>1719</v>
      </c>
      <c r="C79" s="297">
        <v>0</v>
      </c>
      <c r="D79" s="297">
        <v>0</v>
      </c>
      <c r="E79" s="595"/>
      <c r="F79" s="595"/>
      <c r="G79" s="595"/>
      <c r="H79" s="595"/>
      <c r="I79" s="595"/>
      <c r="J79" s="595"/>
      <c r="K79" s="595"/>
    </row>
    <row r="80" spans="1:11" s="155" customFormat="1" ht="12" customHeight="1">
      <c r="A80" s="374" t="s">
        <v>309</v>
      </c>
      <c r="B80" s="370">
        <v>1720</v>
      </c>
      <c r="C80" s="297">
        <v>40412</v>
      </c>
      <c r="D80" s="297">
        <v>0</v>
      </c>
      <c r="E80" s="595"/>
      <c r="F80" s="595"/>
      <c r="G80" s="595"/>
      <c r="H80" s="595"/>
      <c r="I80" s="595"/>
      <c r="J80" s="595"/>
      <c r="K80" s="595"/>
    </row>
    <row r="81" spans="1:11" s="155" customFormat="1" ht="12" customHeight="1">
      <c r="A81" s="374" t="s">
        <v>310</v>
      </c>
      <c r="B81" s="370">
        <v>1730</v>
      </c>
      <c r="C81" s="297">
        <v>0</v>
      </c>
      <c r="D81" s="297">
        <v>0</v>
      </c>
      <c r="E81" s="595"/>
      <c r="F81" s="595"/>
      <c r="G81" s="595"/>
      <c r="H81" s="595"/>
      <c r="I81" s="595"/>
      <c r="J81" s="595"/>
      <c r="K81" s="595"/>
    </row>
    <row r="82" spans="1:11" s="155" customFormat="1" ht="12" customHeight="1">
      <c r="A82" s="12" t="s">
        <v>312</v>
      </c>
      <c r="B82" s="370">
        <v>1790</v>
      </c>
      <c r="C82" s="297">
        <v>0</v>
      </c>
      <c r="D82" s="297">
        <v>0</v>
      </c>
      <c r="E82" s="595"/>
      <c r="F82" s="595"/>
      <c r="G82" s="595"/>
      <c r="H82" s="595"/>
      <c r="I82" s="595"/>
      <c r="J82" s="595"/>
      <c r="K82" s="595"/>
    </row>
    <row r="83" spans="1:11" s="155" customFormat="1" ht="12" customHeight="1">
      <c r="A83" s="12" t="s">
        <v>311</v>
      </c>
      <c r="B83" s="370" t="s">
        <v>313</v>
      </c>
      <c r="C83" s="138">
        <v>1200</v>
      </c>
      <c r="D83" s="595"/>
      <c r="E83" s="597"/>
      <c r="F83" s="595"/>
      <c r="G83" s="595"/>
      <c r="H83" s="595"/>
      <c r="I83" s="595"/>
      <c r="J83" s="595"/>
      <c r="K83" s="595"/>
    </row>
    <row r="84" spans="1:11" s="155" customFormat="1" ht="12">
      <c r="A84" s="582" t="s">
        <v>314</v>
      </c>
      <c r="B84" s="718"/>
      <c r="C84" s="584">
        <f>SUM(C78:C82)</f>
        <v>40412</v>
      </c>
      <c r="D84" s="584">
        <f>SUM(D78:D82)</f>
        <v>0</v>
      </c>
      <c r="E84" s="595"/>
      <c r="F84" s="595"/>
      <c r="G84" s="595"/>
      <c r="H84" s="595"/>
      <c r="I84" s="595"/>
      <c r="J84" s="595"/>
      <c r="K84" s="595"/>
    </row>
    <row r="85" spans="1:11" s="155" customFormat="1" ht="13.5" customHeight="1">
      <c r="A85" s="582" t="s">
        <v>315</v>
      </c>
      <c r="B85" s="718"/>
      <c r="C85" s="584">
        <f>C84+C83</f>
        <v>41612</v>
      </c>
      <c r="D85" s="595"/>
      <c r="E85" s="595"/>
      <c r="F85" s="595"/>
      <c r="G85" s="595"/>
      <c r="H85" s="595"/>
      <c r="I85" s="595"/>
      <c r="J85" s="595"/>
      <c r="K85" s="595"/>
    </row>
    <row r="86" spans="1:11" s="155" customFormat="1" ht="15.75" customHeight="1">
      <c r="A86" s="713" t="s">
        <v>316</v>
      </c>
      <c r="B86" s="719" t="s">
        <v>317</v>
      </c>
      <c r="C86" s="595"/>
      <c r="D86" s="595"/>
      <c r="E86" s="595"/>
      <c r="F86" s="595"/>
      <c r="G86" s="595"/>
      <c r="H86" s="595"/>
      <c r="I86" s="595"/>
      <c r="J86" s="595"/>
      <c r="K86" s="595"/>
    </row>
    <row r="87" spans="1:11" s="155" customFormat="1" ht="12" customHeight="1">
      <c r="A87" s="374" t="s">
        <v>318</v>
      </c>
      <c r="B87" s="370">
        <v>1811</v>
      </c>
      <c r="C87" s="297">
        <v>1626</v>
      </c>
      <c r="D87" s="595"/>
      <c r="E87" s="595"/>
      <c r="F87" s="595"/>
      <c r="G87" s="595"/>
      <c r="H87" s="595"/>
      <c r="I87" s="595"/>
      <c r="J87" s="595"/>
      <c r="K87" s="595"/>
    </row>
    <row r="88" spans="1:11" s="155" customFormat="1" ht="12" customHeight="1">
      <c r="A88" s="374" t="s">
        <v>319</v>
      </c>
      <c r="B88" s="370">
        <v>1812</v>
      </c>
      <c r="C88" s="297">
        <v>0</v>
      </c>
      <c r="D88" s="595"/>
      <c r="E88" s="595"/>
      <c r="F88" s="595"/>
      <c r="G88" s="595"/>
      <c r="H88" s="595"/>
      <c r="I88" s="595"/>
      <c r="J88" s="595"/>
      <c r="K88" s="595"/>
    </row>
    <row r="89" spans="1:11" s="155" customFormat="1" ht="12" customHeight="1">
      <c r="A89" s="374" t="s">
        <v>320</v>
      </c>
      <c r="B89" s="370">
        <v>1813</v>
      </c>
      <c r="C89" s="297">
        <v>0</v>
      </c>
      <c r="D89" s="595"/>
      <c r="E89" s="595"/>
      <c r="F89" s="595"/>
      <c r="G89" s="595"/>
      <c r="H89" s="595"/>
      <c r="I89" s="595"/>
      <c r="J89" s="595"/>
      <c r="K89" s="595"/>
    </row>
    <row r="90" spans="1:11" s="155" customFormat="1" ht="12" customHeight="1">
      <c r="A90" s="374" t="s">
        <v>322</v>
      </c>
      <c r="B90" s="370">
        <v>1819</v>
      </c>
      <c r="C90" s="297">
        <v>0</v>
      </c>
      <c r="D90" s="595"/>
      <c r="E90" s="595"/>
      <c r="F90" s="595"/>
      <c r="G90" s="595"/>
      <c r="H90" s="595"/>
      <c r="I90" s="595"/>
      <c r="J90" s="595"/>
      <c r="K90" s="595"/>
    </row>
    <row r="91" spans="1:11" s="155" customFormat="1" ht="12" customHeight="1">
      <c r="A91" s="374" t="s">
        <v>321</v>
      </c>
      <c r="B91" s="370">
        <v>1821</v>
      </c>
      <c r="C91" s="297">
        <v>2180</v>
      </c>
      <c r="D91" s="595"/>
      <c r="E91" s="595"/>
      <c r="F91" s="595"/>
      <c r="G91" s="595"/>
      <c r="H91" s="595"/>
      <c r="I91" s="595"/>
      <c r="J91" s="595"/>
      <c r="K91" s="595"/>
    </row>
    <row r="92" spans="1:11" s="155" customFormat="1" ht="12" customHeight="1">
      <c r="A92" s="374" t="s">
        <v>323</v>
      </c>
      <c r="B92" s="370">
        <v>1822</v>
      </c>
      <c r="C92" s="297">
        <v>0</v>
      </c>
      <c r="D92" s="595"/>
      <c r="E92" s="595"/>
      <c r="F92" s="595"/>
      <c r="G92" s="595"/>
      <c r="H92" s="595"/>
      <c r="I92" s="595"/>
      <c r="J92" s="595"/>
      <c r="K92" s="595"/>
    </row>
    <row r="93" spans="1:11" s="155" customFormat="1" ht="12" customHeight="1">
      <c r="A93" s="374" t="s">
        <v>324</v>
      </c>
      <c r="B93" s="370">
        <v>1823</v>
      </c>
      <c r="C93" s="297">
        <v>0</v>
      </c>
      <c r="D93" s="595"/>
      <c r="E93" s="595"/>
      <c r="F93" s="595"/>
      <c r="G93" s="595"/>
      <c r="H93" s="595"/>
      <c r="I93" s="595"/>
      <c r="J93" s="595"/>
      <c r="K93" s="595"/>
    </row>
    <row r="94" spans="1:11" s="155" customFormat="1" ht="12" customHeight="1">
      <c r="A94" s="374" t="s">
        <v>326</v>
      </c>
      <c r="B94" s="370">
        <v>1829</v>
      </c>
      <c r="C94" s="297">
        <v>0</v>
      </c>
      <c r="D94" s="595"/>
      <c r="E94" s="595"/>
      <c r="F94" s="595"/>
      <c r="G94" s="595"/>
      <c r="H94" s="595"/>
      <c r="I94" s="595"/>
      <c r="J94" s="595"/>
      <c r="K94" s="595"/>
    </row>
    <row r="95" spans="1:11" s="155" customFormat="1" ht="12" customHeight="1">
      <c r="A95" s="374" t="s">
        <v>327</v>
      </c>
      <c r="B95" s="370">
        <v>1890</v>
      </c>
      <c r="C95" s="297">
        <v>0</v>
      </c>
      <c r="D95" s="595"/>
      <c r="E95" s="595"/>
      <c r="F95" s="595"/>
      <c r="G95" s="595"/>
      <c r="H95" s="595"/>
      <c r="I95" s="595"/>
      <c r="J95" s="595"/>
      <c r="K95" s="595"/>
    </row>
    <row r="96" spans="1:11" s="155" customFormat="1" ht="12">
      <c r="A96" s="582" t="s">
        <v>325</v>
      </c>
      <c r="B96" s="718"/>
      <c r="C96" s="584">
        <f>SUM(C87:C95)</f>
        <v>3806</v>
      </c>
      <c r="D96" s="595"/>
      <c r="E96" s="595"/>
      <c r="F96" s="595"/>
      <c r="G96" s="595"/>
      <c r="H96" s="595"/>
      <c r="I96" s="595"/>
      <c r="J96" s="595"/>
      <c r="K96" s="595"/>
    </row>
    <row r="97" spans="1:11" s="155" customFormat="1" ht="15.75" customHeight="1">
      <c r="A97" s="713" t="s">
        <v>328</v>
      </c>
      <c r="B97" s="719" t="s">
        <v>329</v>
      </c>
      <c r="C97" s="595"/>
      <c r="D97" s="595"/>
      <c r="E97" s="595"/>
      <c r="F97" s="595"/>
      <c r="G97" s="595"/>
      <c r="H97" s="595"/>
      <c r="I97" s="595"/>
      <c r="J97" s="595"/>
      <c r="K97" s="595"/>
    </row>
    <row r="98" spans="1:11" s="155" customFormat="1" ht="12" customHeight="1">
      <c r="A98" s="374" t="s">
        <v>330</v>
      </c>
      <c r="B98" s="370">
        <v>1910</v>
      </c>
      <c r="C98" s="297">
        <v>0</v>
      </c>
      <c r="D98" s="297">
        <v>0</v>
      </c>
      <c r="E98" s="595"/>
      <c r="F98" s="595"/>
      <c r="G98" s="595"/>
      <c r="H98" s="595"/>
      <c r="I98" s="595"/>
      <c r="J98" s="595"/>
      <c r="K98" s="595"/>
    </row>
    <row r="99" spans="1:11" s="155" customFormat="1" ht="12" customHeight="1">
      <c r="A99" s="374" t="s">
        <v>331</v>
      </c>
      <c r="B99" s="371">
        <v>1920</v>
      </c>
      <c r="C99" s="297">
        <v>7600</v>
      </c>
      <c r="D99" s="297">
        <v>0</v>
      </c>
      <c r="E99" s="297">
        <v>0</v>
      </c>
      <c r="F99" s="297">
        <v>0</v>
      </c>
      <c r="G99" s="297">
        <v>0</v>
      </c>
      <c r="H99" s="297">
        <v>0</v>
      </c>
      <c r="I99" s="297">
        <v>0</v>
      </c>
      <c r="J99" s="297">
        <v>0</v>
      </c>
      <c r="K99" s="297">
        <v>0</v>
      </c>
    </row>
    <row r="100" spans="1:11" s="155" customFormat="1" ht="12" customHeight="1">
      <c r="A100" s="374" t="s">
        <v>332</v>
      </c>
      <c r="B100" s="371">
        <v>1930</v>
      </c>
      <c r="C100" s="297">
        <v>0</v>
      </c>
      <c r="D100" s="297">
        <v>0</v>
      </c>
      <c r="E100" s="297">
        <v>0</v>
      </c>
      <c r="F100" s="297">
        <v>0</v>
      </c>
      <c r="G100" s="297">
        <v>0</v>
      </c>
      <c r="H100" s="297">
        <v>0</v>
      </c>
      <c r="I100" s="297">
        <v>0</v>
      </c>
      <c r="J100" s="297">
        <v>0</v>
      </c>
      <c r="K100" s="297">
        <v>0</v>
      </c>
    </row>
    <row r="101" spans="1:11" s="155" customFormat="1" ht="12" customHeight="1">
      <c r="A101" s="374" t="s">
        <v>333</v>
      </c>
      <c r="B101" s="371">
        <v>1940</v>
      </c>
      <c r="C101" s="297">
        <v>248775</v>
      </c>
      <c r="D101" s="297">
        <v>0</v>
      </c>
      <c r="E101" s="595"/>
      <c r="F101" s="297">
        <v>0</v>
      </c>
      <c r="G101" s="595"/>
      <c r="H101" s="595"/>
      <c r="I101" s="595"/>
      <c r="J101" s="595"/>
      <c r="K101" s="595"/>
    </row>
    <row r="102" spans="1:11" s="155" customFormat="1" ht="12" customHeight="1">
      <c r="A102" s="374" t="s">
        <v>334</v>
      </c>
      <c r="B102" s="371">
        <v>1950</v>
      </c>
      <c r="C102" s="297">
        <v>0</v>
      </c>
      <c r="D102" s="297">
        <v>0</v>
      </c>
      <c r="E102" s="297">
        <v>0</v>
      </c>
      <c r="F102" s="297">
        <v>0</v>
      </c>
      <c r="G102" s="297">
        <v>0</v>
      </c>
      <c r="H102" s="297">
        <v>0</v>
      </c>
      <c r="I102" s="595"/>
      <c r="J102" s="297">
        <v>0</v>
      </c>
      <c r="K102" s="297">
        <v>0</v>
      </c>
    </row>
    <row r="103" spans="1:11" s="155" customFormat="1" ht="12" customHeight="1">
      <c r="A103" s="374" t="s">
        <v>335</v>
      </c>
      <c r="B103" s="371">
        <v>1960</v>
      </c>
      <c r="C103" s="297">
        <v>0</v>
      </c>
      <c r="D103" s="297">
        <v>0</v>
      </c>
      <c r="E103" s="297">
        <v>0</v>
      </c>
      <c r="F103" s="297">
        <v>0</v>
      </c>
      <c r="G103" s="297">
        <v>0</v>
      </c>
      <c r="H103" s="297">
        <v>0</v>
      </c>
      <c r="I103" s="297">
        <v>0</v>
      </c>
      <c r="J103" s="297">
        <v>0</v>
      </c>
      <c r="K103" s="297">
        <v>0</v>
      </c>
    </row>
    <row r="104" spans="1:11" s="155" customFormat="1" ht="12" customHeight="1">
      <c r="A104" s="374" t="s">
        <v>336</v>
      </c>
      <c r="B104" s="371">
        <v>1970</v>
      </c>
      <c r="C104" s="297">
        <v>0</v>
      </c>
      <c r="D104" s="581"/>
      <c r="E104" s="581"/>
      <c r="F104" s="581"/>
      <c r="G104" s="581"/>
      <c r="H104" s="581"/>
      <c r="I104" s="614"/>
      <c r="J104" s="581"/>
      <c r="K104" s="581"/>
    </row>
    <row r="105" spans="1:11" s="155" customFormat="1" ht="12" customHeight="1">
      <c r="A105" s="374" t="s">
        <v>337</v>
      </c>
      <c r="B105" s="371">
        <v>1980</v>
      </c>
      <c r="C105" s="297">
        <v>0</v>
      </c>
      <c r="D105" s="297">
        <v>0</v>
      </c>
      <c r="E105" s="297">
        <v>0</v>
      </c>
      <c r="F105" s="297">
        <v>0</v>
      </c>
      <c r="G105" s="297">
        <v>0</v>
      </c>
      <c r="H105" s="297">
        <v>0</v>
      </c>
      <c r="I105" s="297">
        <v>0</v>
      </c>
      <c r="J105" s="297">
        <v>0</v>
      </c>
      <c r="K105" s="297">
        <v>0</v>
      </c>
    </row>
    <row r="106" spans="1:11" s="155" customFormat="1" ht="12" customHeight="1">
      <c r="A106" s="374" t="s">
        <v>338</v>
      </c>
      <c r="B106" s="371">
        <v>1983</v>
      </c>
      <c r="C106" s="9">
        <v>0</v>
      </c>
      <c r="D106" s="616"/>
      <c r="E106" s="9">
        <v>0</v>
      </c>
      <c r="F106" s="616"/>
      <c r="G106" s="616"/>
      <c r="H106" s="9">
        <v>0</v>
      </c>
      <c r="I106" s="614"/>
      <c r="J106" s="614"/>
      <c r="K106" s="595"/>
    </row>
    <row r="107" spans="1:11" s="155" customFormat="1" ht="12" customHeight="1">
      <c r="A107" s="374" t="s">
        <v>339</v>
      </c>
      <c r="B107" s="371">
        <v>1991</v>
      </c>
      <c r="C107" s="9">
        <v>0</v>
      </c>
      <c r="D107" s="9">
        <v>0</v>
      </c>
      <c r="E107" s="9">
        <v>0</v>
      </c>
      <c r="F107" s="9">
        <v>0</v>
      </c>
      <c r="G107" s="9">
        <v>0</v>
      </c>
      <c r="H107" s="9">
        <v>0</v>
      </c>
      <c r="I107" s="595"/>
      <c r="J107" s="595"/>
      <c r="K107" s="595"/>
    </row>
    <row r="108" spans="1:11" s="155" customFormat="1" ht="12" customHeight="1">
      <c r="A108" s="374" t="s">
        <v>340</v>
      </c>
      <c r="B108" s="371">
        <v>1992</v>
      </c>
      <c r="C108" s="298">
        <v>0</v>
      </c>
      <c r="D108" s="595"/>
      <c r="E108" s="595"/>
      <c r="F108" s="595"/>
      <c r="G108" s="595"/>
      <c r="H108" s="595"/>
      <c r="I108" s="595"/>
      <c r="J108" s="595"/>
      <c r="K108" s="595"/>
    </row>
    <row r="109" spans="1:11" s="155" customFormat="1" ht="12" customHeight="1">
      <c r="A109" s="374" t="s">
        <v>342</v>
      </c>
      <c r="B109" s="371">
        <v>1993</v>
      </c>
      <c r="C109" s="298">
        <v>0</v>
      </c>
      <c r="D109" s="298">
        <v>0</v>
      </c>
      <c r="E109" s="298">
        <v>0</v>
      </c>
      <c r="F109" s="298">
        <v>0</v>
      </c>
      <c r="G109" s="298">
        <v>0</v>
      </c>
      <c r="H109" s="298">
        <v>0</v>
      </c>
      <c r="I109" s="595"/>
      <c r="J109" s="297">
        <v>0</v>
      </c>
      <c r="K109" s="297">
        <v>0</v>
      </c>
    </row>
    <row r="110" spans="1:11" s="155" customFormat="1" ht="12" customHeight="1">
      <c r="A110" s="374" t="s">
        <v>343</v>
      </c>
      <c r="B110" s="371">
        <v>1999</v>
      </c>
      <c r="C110" s="298">
        <v>123842</v>
      </c>
      <c r="D110" s="298">
        <v>0</v>
      </c>
      <c r="E110" s="298">
        <v>0</v>
      </c>
      <c r="F110" s="298">
        <v>0</v>
      </c>
      <c r="G110" s="298">
        <v>0</v>
      </c>
      <c r="H110" s="298">
        <v>0</v>
      </c>
      <c r="I110" s="297">
        <v>0</v>
      </c>
      <c r="J110" s="297">
        <v>0</v>
      </c>
      <c r="K110" s="297">
        <v>0</v>
      </c>
    </row>
    <row r="111" spans="1:11" s="155" customFormat="1" ht="12">
      <c r="A111" s="582" t="s">
        <v>341</v>
      </c>
      <c r="B111" s="718"/>
      <c r="C111" s="584">
        <f t="shared" ref="C111:K111" si="3">SUM(C98:C110)</f>
        <v>380217</v>
      </c>
      <c r="D111" s="584">
        <f t="shared" si="3"/>
        <v>0</v>
      </c>
      <c r="E111" s="584">
        <f t="shared" si="3"/>
        <v>0</v>
      </c>
      <c r="F111" s="584">
        <f t="shared" si="3"/>
        <v>0</v>
      </c>
      <c r="G111" s="584">
        <f t="shared" si="3"/>
        <v>0</v>
      </c>
      <c r="H111" s="584">
        <f t="shared" si="3"/>
        <v>0</v>
      </c>
      <c r="I111" s="584">
        <f t="shared" si="3"/>
        <v>0</v>
      </c>
      <c r="J111" s="584">
        <f t="shared" si="3"/>
        <v>0</v>
      </c>
      <c r="K111" s="584">
        <f t="shared" si="3"/>
        <v>0</v>
      </c>
    </row>
    <row r="112" spans="1:11" s="155" customFormat="1" ht="24.75" customHeight="1">
      <c r="A112" s="721" t="s">
        <v>344</v>
      </c>
      <c r="B112" s="722" t="s">
        <v>88</v>
      </c>
      <c r="C112" s="605">
        <f t="shared" ref="C112:K112" si="4">SUM(C12,C18,C40,C63,C68,C76,C84,C96,C111)</f>
        <v>936518</v>
      </c>
      <c r="D112" s="605">
        <f t="shared" si="4"/>
        <v>0</v>
      </c>
      <c r="E112" s="605">
        <f t="shared" si="4"/>
        <v>0</v>
      </c>
      <c r="F112" s="605">
        <f t="shared" si="4"/>
        <v>0</v>
      </c>
      <c r="G112" s="605">
        <f t="shared" si="4"/>
        <v>0</v>
      </c>
      <c r="H112" s="605">
        <f t="shared" si="4"/>
        <v>0</v>
      </c>
      <c r="I112" s="605">
        <f t="shared" si="4"/>
        <v>0</v>
      </c>
      <c r="J112" s="605">
        <f t="shared" si="4"/>
        <v>0</v>
      </c>
      <c r="K112" s="605">
        <f t="shared" si="4"/>
        <v>0</v>
      </c>
    </row>
    <row r="113" spans="1:11" s="155" customFormat="1" ht="24.75" customHeight="1">
      <c r="A113" s="723" t="s">
        <v>345</v>
      </c>
      <c r="B113" s="724"/>
      <c r="C113" s="605">
        <f>C12+C18+C40+C68+C76+C85+C96+C111</f>
        <v>937718</v>
      </c>
      <c r="D113" s="614"/>
      <c r="E113" s="614"/>
      <c r="F113" s="614"/>
      <c r="G113" s="614"/>
      <c r="H113" s="614"/>
      <c r="I113" s="614"/>
      <c r="J113" s="614"/>
      <c r="K113" s="614"/>
    </row>
    <row r="114" spans="1:11" s="155" customFormat="1" ht="24.75" customHeight="1">
      <c r="A114" s="725" t="s">
        <v>346</v>
      </c>
      <c r="B114" s="726"/>
      <c r="C114" s="590"/>
      <c r="D114" s="590"/>
      <c r="E114" s="590"/>
      <c r="F114" s="590"/>
      <c r="G114" s="590"/>
      <c r="H114" s="590"/>
      <c r="I114" s="590"/>
      <c r="J114" s="590"/>
      <c r="K114" s="591"/>
    </row>
    <row r="115" spans="1:11" s="155" customFormat="1" ht="12" customHeight="1">
      <c r="A115" s="180" t="s">
        <v>347</v>
      </c>
      <c r="B115" s="159">
        <v>2100</v>
      </c>
      <c r="C115" s="298">
        <v>8248</v>
      </c>
      <c r="D115" s="298">
        <v>0</v>
      </c>
      <c r="E115" s="595"/>
      <c r="F115" s="298">
        <v>0</v>
      </c>
      <c r="G115" s="298">
        <v>0</v>
      </c>
      <c r="H115" s="595"/>
      <c r="I115" s="595"/>
      <c r="J115" s="595"/>
      <c r="K115" s="595"/>
    </row>
    <row r="116" spans="1:11" s="155" customFormat="1" ht="12" customHeight="1">
      <c r="A116" s="12" t="s">
        <v>348</v>
      </c>
      <c r="B116" s="371">
        <v>2200</v>
      </c>
      <c r="C116" s="298">
        <v>5136</v>
      </c>
      <c r="D116" s="298">
        <v>0</v>
      </c>
      <c r="E116" s="595"/>
      <c r="F116" s="298">
        <v>0</v>
      </c>
      <c r="G116" s="298">
        <v>0</v>
      </c>
      <c r="H116" s="595"/>
      <c r="I116" s="595"/>
      <c r="J116" s="595"/>
      <c r="K116" s="595"/>
    </row>
    <row r="117" spans="1:11" s="155" customFormat="1" ht="12" customHeight="1">
      <c r="A117" s="12" t="s">
        <v>350</v>
      </c>
      <c r="B117" s="371">
        <v>2300</v>
      </c>
      <c r="C117" s="298">
        <v>0</v>
      </c>
      <c r="D117" s="298">
        <v>0</v>
      </c>
      <c r="E117" s="595"/>
      <c r="F117" s="298">
        <v>0</v>
      </c>
      <c r="G117" s="298">
        <v>0</v>
      </c>
      <c r="H117" s="595"/>
      <c r="I117" s="595"/>
      <c r="J117" s="595"/>
      <c r="K117" s="595"/>
    </row>
    <row r="118" spans="1:11" s="155" customFormat="1" ht="23.25" customHeight="1">
      <c r="A118" s="627" t="s">
        <v>349</v>
      </c>
      <c r="B118" s="727" t="s">
        <v>351</v>
      </c>
      <c r="C118" s="584">
        <f>SUM(C115:C117)</f>
        <v>13384</v>
      </c>
      <c r="D118" s="584">
        <f>SUM(D115:D117)</f>
        <v>0</v>
      </c>
      <c r="E118" s="595"/>
      <c r="F118" s="584">
        <f>SUM(F115:F117)</f>
        <v>0</v>
      </c>
      <c r="G118" s="584">
        <f>SUM(G115:G117)</f>
        <v>0</v>
      </c>
      <c r="H118" s="595"/>
      <c r="I118" s="595"/>
      <c r="J118" s="595"/>
      <c r="K118" s="595"/>
    </row>
    <row r="119" spans="1:11" s="155" customFormat="1" ht="16.7" customHeight="1">
      <c r="A119" s="661" t="s">
        <v>352</v>
      </c>
      <c r="B119" s="728"/>
      <c r="C119" s="729"/>
      <c r="D119" s="730"/>
      <c r="E119" s="573"/>
      <c r="F119" s="730"/>
      <c r="G119" s="730"/>
      <c r="H119" s="573"/>
      <c r="I119" s="573"/>
      <c r="J119" s="573"/>
      <c r="K119" s="574"/>
    </row>
    <row r="120" spans="1:11" s="155" customFormat="1" ht="16.5" customHeight="1">
      <c r="A120" s="731" t="s">
        <v>353</v>
      </c>
      <c r="B120" s="732"/>
      <c r="C120" s="595"/>
      <c r="D120" s="595"/>
      <c r="E120" s="595"/>
      <c r="F120" s="595"/>
      <c r="G120" s="595"/>
      <c r="H120" s="595"/>
      <c r="I120" s="595"/>
      <c r="J120" s="595"/>
      <c r="K120" s="595"/>
    </row>
    <row r="121" spans="1:11" s="155" customFormat="1" ht="12" customHeight="1">
      <c r="A121" s="12" t="s">
        <v>354</v>
      </c>
      <c r="B121" s="371">
        <v>3001</v>
      </c>
      <c r="C121" s="298">
        <v>0</v>
      </c>
      <c r="D121" s="298">
        <v>0</v>
      </c>
      <c r="E121" s="298">
        <v>0</v>
      </c>
      <c r="F121" s="298">
        <v>0</v>
      </c>
      <c r="G121" s="298">
        <v>0</v>
      </c>
      <c r="H121" s="298">
        <v>0</v>
      </c>
      <c r="I121" s="595"/>
      <c r="J121" s="298">
        <v>0</v>
      </c>
      <c r="K121" s="298">
        <v>0</v>
      </c>
    </row>
    <row r="122" spans="1:11" s="155" customFormat="1" ht="12" customHeight="1">
      <c r="A122" s="60" t="s">
        <v>355</v>
      </c>
      <c r="B122" s="370">
        <v>3005</v>
      </c>
      <c r="C122" s="298">
        <v>0</v>
      </c>
      <c r="D122" s="298">
        <v>0</v>
      </c>
      <c r="E122" s="298">
        <v>0</v>
      </c>
      <c r="F122" s="298">
        <v>0</v>
      </c>
      <c r="G122" s="298">
        <v>0</v>
      </c>
      <c r="H122" s="298">
        <v>0</v>
      </c>
      <c r="I122" s="595"/>
      <c r="J122" s="298">
        <v>0</v>
      </c>
      <c r="K122" s="298">
        <v>0</v>
      </c>
    </row>
    <row r="123" spans="1:11" s="155" customFormat="1" ht="22.5" customHeight="1">
      <c r="A123" s="60" t="s">
        <v>357</v>
      </c>
      <c r="B123" s="369">
        <v>3099</v>
      </c>
      <c r="C123" s="298">
        <v>0</v>
      </c>
      <c r="D123" s="298">
        <v>0</v>
      </c>
      <c r="E123" s="298">
        <v>0</v>
      </c>
      <c r="F123" s="298">
        <v>0</v>
      </c>
      <c r="G123" s="298">
        <v>0</v>
      </c>
      <c r="H123" s="298">
        <v>0</v>
      </c>
      <c r="I123" s="595"/>
      <c r="J123" s="298">
        <v>0</v>
      </c>
      <c r="K123" s="298">
        <v>0</v>
      </c>
    </row>
    <row r="124" spans="1:11" s="155" customFormat="1" ht="12">
      <c r="A124" s="582" t="s">
        <v>356</v>
      </c>
      <c r="B124" s="586"/>
      <c r="C124" s="584">
        <f t="shared" ref="C124:H124" si="5">SUM(C121:C123)</f>
        <v>0</v>
      </c>
      <c r="D124" s="584">
        <f t="shared" si="5"/>
        <v>0</v>
      </c>
      <c r="E124" s="584">
        <f t="shared" si="5"/>
        <v>0</v>
      </c>
      <c r="F124" s="584">
        <f t="shared" si="5"/>
        <v>0</v>
      </c>
      <c r="G124" s="584">
        <f t="shared" si="5"/>
        <v>0</v>
      </c>
      <c r="H124" s="584">
        <f t="shared" si="5"/>
        <v>0</v>
      </c>
      <c r="I124" s="595"/>
      <c r="J124" s="584">
        <f>SUM(J121:J123)</f>
        <v>0</v>
      </c>
      <c r="K124" s="584">
        <f>SUM(K121:K123)</f>
        <v>0</v>
      </c>
    </row>
    <row r="125" spans="1:11" s="155" customFormat="1" ht="15.75" customHeight="1">
      <c r="A125" s="713" t="s">
        <v>358</v>
      </c>
      <c r="B125" s="733"/>
      <c r="C125" s="595"/>
      <c r="D125" s="595"/>
      <c r="E125" s="720"/>
      <c r="F125" s="595"/>
      <c r="G125" s="595"/>
      <c r="H125" s="595"/>
      <c r="I125" s="595"/>
      <c r="J125" s="595"/>
      <c r="K125" s="595"/>
    </row>
    <row r="126" spans="1:11" s="155" customFormat="1" ht="12" customHeight="1">
      <c r="A126" s="734" t="s">
        <v>359</v>
      </c>
      <c r="B126" s="735"/>
      <c r="C126" s="595"/>
      <c r="D126" s="595"/>
      <c r="E126" s="720"/>
      <c r="F126" s="595"/>
      <c r="G126" s="595"/>
      <c r="H126" s="595"/>
      <c r="I126" s="595"/>
      <c r="J126" s="595"/>
      <c r="K126" s="595"/>
    </row>
    <row r="127" spans="1:11" s="155" customFormat="1" ht="12" customHeight="1">
      <c r="A127" s="12" t="s">
        <v>360</v>
      </c>
      <c r="B127" s="370">
        <v>3100</v>
      </c>
      <c r="C127" s="298">
        <v>0</v>
      </c>
      <c r="D127" s="720"/>
      <c r="E127" s="720"/>
      <c r="F127" s="298">
        <v>0</v>
      </c>
      <c r="G127" s="595"/>
      <c r="H127" s="595"/>
      <c r="I127" s="595"/>
      <c r="J127" s="595"/>
      <c r="K127" s="595"/>
    </row>
    <row r="128" spans="1:11" s="155" customFormat="1" ht="12" customHeight="1">
      <c r="A128" s="12" t="s">
        <v>361</v>
      </c>
      <c r="B128" s="371">
        <v>3120</v>
      </c>
      <c r="C128" s="298">
        <v>0</v>
      </c>
      <c r="D128" s="595"/>
      <c r="E128" s="720"/>
      <c r="F128" s="298">
        <v>0</v>
      </c>
      <c r="G128" s="595"/>
      <c r="H128" s="595"/>
      <c r="I128" s="595"/>
      <c r="J128" s="595"/>
      <c r="K128" s="595"/>
    </row>
    <row r="129" spans="1:11" s="155" customFormat="1" ht="12" customHeight="1">
      <c r="A129" s="12" t="s">
        <v>362</v>
      </c>
      <c r="B129" s="371">
        <v>3130</v>
      </c>
      <c r="C129" s="298">
        <v>0</v>
      </c>
      <c r="D129" s="595"/>
      <c r="E129" s="720"/>
      <c r="F129" s="298">
        <v>0</v>
      </c>
      <c r="G129" s="595"/>
      <c r="H129" s="595"/>
      <c r="I129" s="595"/>
      <c r="J129" s="595"/>
      <c r="K129" s="595"/>
    </row>
    <row r="130" spans="1:11" s="155" customFormat="1" ht="12" customHeight="1">
      <c r="A130" s="12" t="s">
        <v>364</v>
      </c>
      <c r="B130" s="371">
        <v>3199</v>
      </c>
      <c r="C130" s="298">
        <v>0</v>
      </c>
      <c r="D130" s="297">
        <v>0</v>
      </c>
      <c r="E130" s="720"/>
      <c r="F130" s="298">
        <v>0</v>
      </c>
      <c r="G130" s="595"/>
      <c r="H130" s="595"/>
      <c r="I130" s="595"/>
      <c r="J130" s="595"/>
      <c r="K130" s="595"/>
    </row>
    <row r="131" spans="1:11" s="155" customFormat="1" ht="12">
      <c r="A131" s="582" t="s">
        <v>363</v>
      </c>
      <c r="B131" s="712"/>
      <c r="C131" s="584">
        <f>SUM(C127:C130)</f>
        <v>0</v>
      </c>
      <c r="D131" s="584">
        <f>SUM(D127:D130)</f>
        <v>0</v>
      </c>
      <c r="E131" s="595"/>
      <c r="F131" s="584">
        <f>SUM(F127:F130)</f>
        <v>0</v>
      </c>
      <c r="G131" s="595"/>
      <c r="H131" s="595"/>
      <c r="I131" s="595"/>
      <c r="J131" s="595"/>
      <c r="K131" s="595"/>
    </row>
    <row r="132" spans="1:11" s="155" customFormat="1" ht="15.75" customHeight="1">
      <c r="A132" s="736" t="s">
        <v>365</v>
      </c>
      <c r="B132" s="737"/>
      <c r="C132" s="585"/>
      <c r="D132" s="585"/>
      <c r="E132" s="595"/>
      <c r="F132" s="595"/>
      <c r="G132" s="595"/>
      <c r="H132" s="595"/>
      <c r="I132" s="595"/>
      <c r="J132" s="595"/>
      <c r="K132" s="595"/>
    </row>
    <row r="133" spans="1:11" s="155" customFormat="1" ht="12" customHeight="1">
      <c r="A133" s="12" t="s">
        <v>366</v>
      </c>
      <c r="B133" s="371">
        <v>3200</v>
      </c>
      <c r="C133" s="298">
        <v>0</v>
      </c>
      <c r="D133" s="298">
        <v>0</v>
      </c>
      <c r="E133" s="595"/>
      <c r="F133" s="595"/>
      <c r="G133" s="298">
        <v>0</v>
      </c>
      <c r="H133" s="595"/>
      <c r="I133" s="595"/>
      <c r="J133" s="595"/>
      <c r="K133" s="595"/>
    </row>
    <row r="134" spans="1:11" s="155" customFormat="1" ht="12" customHeight="1">
      <c r="A134" s="12" t="s">
        <v>367</v>
      </c>
      <c r="B134" s="371">
        <v>3220</v>
      </c>
      <c r="C134" s="298">
        <v>293069</v>
      </c>
      <c r="D134" s="298">
        <v>0</v>
      </c>
      <c r="E134" s="595"/>
      <c r="F134" s="595"/>
      <c r="G134" s="298">
        <v>0</v>
      </c>
      <c r="H134" s="595"/>
      <c r="I134" s="595"/>
      <c r="J134" s="595"/>
      <c r="K134" s="595"/>
    </row>
    <row r="135" spans="1:11" s="155" customFormat="1" ht="12" customHeight="1">
      <c r="A135" s="12" t="s">
        <v>368</v>
      </c>
      <c r="B135" s="371">
        <v>3225</v>
      </c>
      <c r="C135" s="298">
        <v>0</v>
      </c>
      <c r="D135" s="298">
        <v>0</v>
      </c>
      <c r="E135" s="595"/>
      <c r="F135" s="595"/>
      <c r="G135" s="298">
        <v>0</v>
      </c>
      <c r="H135" s="595"/>
      <c r="I135" s="595"/>
      <c r="J135" s="595"/>
      <c r="K135" s="595"/>
    </row>
    <row r="136" spans="1:11" s="155" customFormat="1" ht="12" customHeight="1">
      <c r="A136" s="12" t="s">
        <v>369</v>
      </c>
      <c r="B136" s="371">
        <v>3235</v>
      </c>
      <c r="C136" s="298">
        <v>0</v>
      </c>
      <c r="D136" s="298">
        <v>0</v>
      </c>
      <c r="E136" s="595"/>
      <c r="F136" s="595"/>
      <c r="G136" s="298">
        <v>0</v>
      </c>
      <c r="H136" s="595"/>
      <c r="I136" s="595"/>
      <c r="J136" s="595"/>
      <c r="K136" s="595"/>
    </row>
    <row r="137" spans="1:11" s="155" customFormat="1" ht="12" customHeight="1">
      <c r="A137" s="60" t="s">
        <v>370</v>
      </c>
      <c r="B137" s="371">
        <v>3240</v>
      </c>
      <c r="C137" s="298">
        <v>0</v>
      </c>
      <c r="D137" s="298">
        <v>0</v>
      </c>
      <c r="E137" s="595"/>
      <c r="F137" s="595"/>
      <c r="G137" s="298">
        <v>0</v>
      </c>
      <c r="H137" s="595"/>
      <c r="I137" s="595"/>
      <c r="J137" s="595"/>
      <c r="K137" s="595"/>
    </row>
    <row r="138" spans="1:11" s="155" customFormat="1" ht="12" customHeight="1">
      <c r="A138" s="12" t="s">
        <v>371</v>
      </c>
      <c r="B138" s="371">
        <v>3270</v>
      </c>
      <c r="C138" s="298">
        <v>0</v>
      </c>
      <c r="D138" s="298">
        <v>0</v>
      </c>
      <c r="E138" s="595"/>
      <c r="F138" s="595"/>
      <c r="G138" s="298">
        <v>0</v>
      </c>
      <c r="H138" s="595"/>
      <c r="I138" s="595"/>
      <c r="J138" s="595"/>
      <c r="K138" s="595"/>
    </row>
    <row r="139" spans="1:11" s="155" customFormat="1" ht="12" customHeight="1">
      <c r="A139" s="12" t="s">
        <v>373</v>
      </c>
      <c r="B139" s="371">
        <v>3299</v>
      </c>
      <c r="C139" s="298">
        <v>0</v>
      </c>
      <c r="D139" s="298">
        <v>0</v>
      </c>
      <c r="E139" s="595"/>
      <c r="F139" s="595"/>
      <c r="G139" s="298">
        <v>0</v>
      </c>
      <c r="H139" s="595"/>
      <c r="I139" s="595"/>
      <c r="J139" s="595"/>
      <c r="K139" s="595"/>
    </row>
    <row r="140" spans="1:11" s="155" customFormat="1" ht="12">
      <c r="A140" s="582" t="s">
        <v>372</v>
      </c>
      <c r="B140" s="675"/>
      <c r="C140" s="584">
        <f>SUM(C133:C139)</f>
        <v>293069</v>
      </c>
      <c r="D140" s="584">
        <f>SUM(D133:D139)</f>
        <v>0</v>
      </c>
      <c r="E140" s="595"/>
      <c r="F140" s="595"/>
      <c r="G140" s="584">
        <f>SUM(G133:G139)</f>
        <v>0</v>
      </c>
      <c r="H140" s="595"/>
      <c r="I140" s="595"/>
      <c r="J140" s="595"/>
      <c r="K140" s="595"/>
    </row>
    <row r="141" spans="1:11" s="155" customFormat="1" ht="12">
      <c r="A141" s="182" t="s">
        <v>374</v>
      </c>
      <c r="B141" s="159">
        <v>3360</v>
      </c>
      <c r="C141" s="73">
        <v>0</v>
      </c>
      <c r="D141" s="595"/>
      <c r="E141" s="595"/>
      <c r="F141" s="595"/>
      <c r="G141" s="595"/>
      <c r="H141" s="595"/>
      <c r="I141" s="595"/>
      <c r="J141" s="595"/>
      <c r="K141" s="595"/>
    </row>
    <row r="142" spans="1:11" s="155" customFormat="1" ht="12" customHeight="1">
      <c r="A142" s="394" t="s">
        <v>375</v>
      </c>
      <c r="B142" s="371">
        <v>3365</v>
      </c>
      <c r="C142" s="297">
        <v>0</v>
      </c>
      <c r="D142" s="297">
        <v>0</v>
      </c>
      <c r="E142" s="595"/>
      <c r="F142" s="595"/>
      <c r="G142" s="297">
        <v>0</v>
      </c>
      <c r="H142" s="595"/>
      <c r="I142" s="595"/>
      <c r="J142" s="595"/>
      <c r="K142" s="595"/>
    </row>
    <row r="143" spans="1:11" s="155" customFormat="1" ht="12" customHeight="1">
      <c r="A143" s="374" t="s">
        <v>376</v>
      </c>
      <c r="B143" s="371">
        <v>3370</v>
      </c>
      <c r="C143" s="297">
        <v>0</v>
      </c>
      <c r="D143" s="297">
        <v>0</v>
      </c>
      <c r="E143" s="595"/>
      <c r="F143" s="595"/>
      <c r="G143" s="595"/>
      <c r="H143" s="595"/>
      <c r="I143" s="595"/>
      <c r="J143" s="595"/>
      <c r="K143" s="595"/>
    </row>
    <row r="144" spans="1:11" s="155" customFormat="1" ht="12" customHeight="1">
      <c r="A144" s="374" t="s">
        <v>377</v>
      </c>
      <c r="B144" s="371">
        <v>3410</v>
      </c>
      <c r="C144" s="297">
        <v>0</v>
      </c>
      <c r="D144" s="297">
        <v>0</v>
      </c>
      <c r="E144" s="297">
        <v>0</v>
      </c>
      <c r="F144" s="297">
        <v>0</v>
      </c>
      <c r="G144" s="297">
        <v>0</v>
      </c>
      <c r="H144" s="297">
        <v>0</v>
      </c>
      <c r="I144" s="297">
        <v>0</v>
      </c>
      <c r="J144" s="297">
        <v>0</v>
      </c>
      <c r="K144" s="297">
        <v>0</v>
      </c>
    </row>
    <row r="145" spans="1:11" s="155" customFormat="1" ht="12" customHeight="1">
      <c r="A145" s="374" t="s">
        <v>379</v>
      </c>
      <c r="B145" s="371">
        <v>3499</v>
      </c>
      <c r="C145" s="297">
        <v>0</v>
      </c>
      <c r="D145" s="297">
        <v>0</v>
      </c>
      <c r="E145" s="297">
        <v>0</v>
      </c>
      <c r="F145" s="297">
        <v>0</v>
      </c>
      <c r="G145" s="297">
        <v>0</v>
      </c>
      <c r="H145" s="297">
        <v>0</v>
      </c>
      <c r="I145" s="297">
        <v>0</v>
      </c>
      <c r="J145" s="297">
        <v>0</v>
      </c>
      <c r="K145" s="297">
        <v>0</v>
      </c>
    </row>
    <row r="146" spans="1:11" s="155" customFormat="1" ht="15.75" customHeight="1">
      <c r="A146" s="611" t="s">
        <v>378</v>
      </c>
      <c r="B146" s="738"/>
      <c r="C146" s="616"/>
      <c r="D146" s="616"/>
      <c r="E146" s="595"/>
      <c r="F146" s="616"/>
      <c r="G146" s="595"/>
      <c r="H146" s="595"/>
      <c r="I146" s="595"/>
      <c r="J146" s="595"/>
      <c r="K146" s="595"/>
    </row>
    <row r="147" spans="1:11" s="155" customFormat="1" ht="12" customHeight="1">
      <c r="A147" s="374" t="s">
        <v>380</v>
      </c>
      <c r="B147" s="370">
        <v>3500</v>
      </c>
      <c r="C147" s="297">
        <v>0</v>
      </c>
      <c r="D147" s="297">
        <v>0</v>
      </c>
      <c r="E147" s="595"/>
      <c r="F147" s="297">
        <v>0</v>
      </c>
      <c r="G147" s="297">
        <v>0</v>
      </c>
      <c r="H147" s="595"/>
      <c r="I147" s="595"/>
      <c r="J147" s="595"/>
      <c r="K147" s="595"/>
    </row>
    <row r="148" spans="1:11" s="155" customFormat="1" ht="12" customHeight="1">
      <c r="A148" s="374" t="s">
        <v>381</v>
      </c>
      <c r="B148" s="371">
        <v>3510</v>
      </c>
      <c r="C148" s="297">
        <v>0</v>
      </c>
      <c r="D148" s="297">
        <v>0</v>
      </c>
      <c r="E148" s="595"/>
      <c r="F148" s="297">
        <v>0</v>
      </c>
      <c r="G148" s="297">
        <v>0</v>
      </c>
      <c r="H148" s="595"/>
      <c r="I148" s="595"/>
      <c r="J148" s="595"/>
      <c r="K148" s="595"/>
    </row>
    <row r="149" spans="1:11" s="155" customFormat="1" ht="12" customHeight="1">
      <c r="A149" s="374" t="s">
        <v>383</v>
      </c>
      <c r="B149" s="371">
        <v>3599</v>
      </c>
      <c r="C149" s="297">
        <v>0</v>
      </c>
      <c r="D149" s="297">
        <v>0</v>
      </c>
      <c r="E149" s="595"/>
      <c r="F149" s="297">
        <v>0</v>
      </c>
      <c r="G149" s="297">
        <v>0</v>
      </c>
      <c r="H149" s="595"/>
      <c r="I149" s="595"/>
      <c r="J149" s="595"/>
      <c r="K149" s="595"/>
    </row>
    <row r="150" spans="1:11" s="155" customFormat="1" ht="12">
      <c r="A150" s="582" t="s">
        <v>382</v>
      </c>
      <c r="B150" s="739"/>
      <c r="C150" s="584">
        <f>SUM(C147:C149)</f>
        <v>0</v>
      </c>
      <c r="D150" s="584">
        <f>SUM(D147:D149)</f>
        <v>0</v>
      </c>
      <c r="E150" s="595"/>
      <c r="F150" s="584">
        <f>SUM(F147:F149)</f>
        <v>0</v>
      </c>
      <c r="G150" s="584">
        <f>SUM(G147:G149)</f>
        <v>0</v>
      </c>
      <c r="H150" s="595"/>
      <c r="I150" s="595"/>
      <c r="J150" s="595"/>
      <c r="K150" s="595"/>
    </row>
    <row r="151" spans="1:11" s="155" customFormat="1" ht="12">
      <c r="A151" s="180" t="s">
        <v>384</v>
      </c>
      <c r="B151" s="159">
        <v>3610</v>
      </c>
      <c r="C151" s="73">
        <v>0</v>
      </c>
      <c r="D151" s="595"/>
      <c r="E151" s="595"/>
      <c r="F151" s="595"/>
      <c r="G151" s="595"/>
      <c r="H151" s="595"/>
      <c r="I151" s="595"/>
      <c r="J151" s="595"/>
      <c r="K151" s="595"/>
    </row>
    <row r="152" spans="1:11" s="155" customFormat="1" ht="12" customHeight="1">
      <c r="A152" s="12" t="s">
        <v>385</v>
      </c>
      <c r="B152" s="371">
        <v>3660</v>
      </c>
      <c r="C152" s="297">
        <v>0</v>
      </c>
      <c r="D152" s="297">
        <v>0</v>
      </c>
      <c r="E152" s="595"/>
      <c r="F152" s="297">
        <v>0</v>
      </c>
      <c r="G152" s="297">
        <v>0</v>
      </c>
      <c r="H152" s="595"/>
      <c r="I152" s="595"/>
      <c r="J152" s="595"/>
      <c r="K152" s="595"/>
    </row>
    <row r="153" spans="1:11" s="155" customFormat="1" ht="12" customHeight="1">
      <c r="A153" s="12" t="s">
        <v>386</v>
      </c>
      <c r="B153" s="371">
        <v>3695</v>
      </c>
      <c r="C153" s="297">
        <v>0</v>
      </c>
      <c r="D153" s="595"/>
      <c r="E153" s="595"/>
      <c r="F153" s="297">
        <v>0</v>
      </c>
      <c r="G153" s="297">
        <v>0</v>
      </c>
      <c r="H153" s="595"/>
      <c r="I153" s="595"/>
      <c r="J153" s="595"/>
      <c r="K153" s="595"/>
    </row>
    <row r="154" spans="1:11" s="155" customFormat="1" ht="12" customHeight="1">
      <c r="A154" s="374" t="s">
        <v>387</v>
      </c>
      <c r="B154" s="371">
        <v>3705</v>
      </c>
      <c r="C154" s="297">
        <v>0</v>
      </c>
      <c r="D154" s="297">
        <v>0</v>
      </c>
      <c r="E154" s="595"/>
      <c r="F154" s="297">
        <v>0</v>
      </c>
      <c r="G154" s="297">
        <v>0</v>
      </c>
      <c r="H154" s="595"/>
      <c r="I154" s="595"/>
      <c r="J154" s="595"/>
      <c r="K154" s="595"/>
    </row>
    <row r="155" spans="1:11" s="155" customFormat="1" ht="12" customHeight="1">
      <c r="A155" s="374" t="s">
        <v>388</v>
      </c>
      <c r="B155" s="371">
        <v>3766</v>
      </c>
      <c r="C155" s="297">
        <v>0</v>
      </c>
      <c r="D155" s="297">
        <v>0</v>
      </c>
      <c r="E155" s="595"/>
      <c r="F155" s="297">
        <v>0</v>
      </c>
      <c r="G155" s="297">
        <v>0</v>
      </c>
      <c r="H155" s="595"/>
      <c r="I155" s="595"/>
      <c r="J155" s="595"/>
      <c r="K155" s="595"/>
    </row>
    <row r="156" spans="1:11" s="155" customFormat="1" ht="12" customHeight="1">
      <c r="A156" s="374" t="s">
        <v>389</v>
      </c>
      <c r="B156" s="371">
        <v>3767</v>
      </c>
      <c r="C156" s="297">
        <v>0</v>
      </c>
      <c r="D156" s="297">
        <v>0</v>
      </c>
      <c r="E156" s="595"/>
      <c r="F156" s="297">
        <v>0</v>
      </c>
      <c r="G156" s="297">
        <v>0</v>
      </c>
      <c r="H156" s="595"/>
      <c r="I156" s="595"/>
      <c r="J156" s="595"/>
      <c r="K156" s="595"/>
    </row>
    <row r="157" spans="1:11" s="155" customFormat="1" ht="12" customHeight="1">
      <c r="A157" s="374" t="s">
        <v>390</v>
      </c>
      <c r="B157" s="371">
        <v>3775</v>
      </c>
      <c r="C157" s="297">
        <v>0</v>
      </c>
      <c r="D157" s="297">
        <v>0</v>
      </c>
      <c r="E157" s="297">
        <v>0</v>
      </c>
      <c r="F157" s="297">
        <v>0</v>
      </c>
      <c r="G157" s="297">
        <v>0</v>
      </c>
      <c r="H157" s="297">
        <v>0</v>
      </c>
      <c r="I157" s="595"/>
      <c r="J157" s="595"/>
      <c r="K157" s="297">
        <v>0</v>
      </c>
    </row>
    <row r="158" spans="1:11" s="155" customFormat="1" ht="12" customHeight="1">
      <c r="A158" s="374" t="s">
        <v>391</v>
      </c>
      <c r="B158" s="371">
        <v>3780</v>
      </c>
      <c r="C158" s="297">
        <v>0</v>
      </c>
      <c r="D158" s="297">
        <v>0</v>
      </c>
      <c r="E158" s="297">
        <v>0</v>
      </c>
      <c r="F158" s="297">
        <v>0</v>
      </c>
      <c r="G158" s="297">
        <v>0</v>
      </c>
      <c r="H158" s="297">
        <v>0</v>
      </c>
      <c r="I158" s="595"/>
      <c r="J158" s="595"/>
      <c r="K158" s="297">
        <v>0</v>
      </c>
    </row>
    <row r="159" spans="1:11" s="155" customFormat="1" ht="12" customHeight="1">
      <c r="A159" s="374" t="s">
        <v>392</v>
      </c>
      <c r="B159" s="371">
        <v>3815</v>
      </c>
      <c r="C159" s="297">
        <v>0</v>
      </c>
      <c r="D159" s="595"/>
      <c r="E159" s="595"/>
      <c r="F159" s="297">
        <v>0</v>
      </c>
      <c r="G159" s="595"/>
      <c r="H159" s="595"/>
      <c r="I159" s="595"/>
      <c r="J159" s="595"/>
      <c r="K159" s="595"/>
    </row>
    <row r="160" spans="1:11" s="155" customFormat="1" ht="12" customHeight="1">
      <c r="A160" s="374" t="s">
        <v>393</v>
      </c>
      <c r="B160" s="181">
        <v>3825</v>
      </c>
      <c r="C160" s="297">
        <v>0</v>
      </c>
      <c r="D160" s="595"/>
      <c r="E160" s="595"/>
      <c r="F160" s="297">
        <v>0</v>
      </c>
      <c r="G160" s="595"/>
      <c r="H160" s="595"/>
      <c r="I160" s="595"/>
      <c r="J160" s="595"/>
      <c r="K160" s="595"/>
    </row>
    <row r="161" spans="1:11" s="155" customFormat="1" ht="12" customHeight="1">
      <c r="A161" s="389" t="s">
        <v>394</v>
      </c>
      <c r="B161" s="371">
        <v>3920</v>
      </c>
      <c r="C161" s="595"/>
      <c r="D161" s="297">
        <v>0</v>
      </c>
      <c r="E161" s="595"/>
      <c r="F161" s="595"/>
      <c r="G161" s="595"/>
      <c r="H161" s="297">
        <v>0</v>
      </c>
      <c r="I161" s="595"/>
      <c r="J161" s="595"/>
      <c r="K161" s="595"/>
    </row>
    <row r="162" spans="1:11" s="155" customFormat="1" ht="12" customHeight="1">
      <c r="A162" s="374" t="s">
        <v>395</v>
      </c>
      <c r="B162" s="371">
        <v>3925</v>
      </c>
      <c r="C162" s="595"/>
      <c r="D162" s="297">
        <v>0</v>
      </c>
      <c r="E162" s="595"/>
      <c r="F162" s="595"/>
      <c r="G162" s="595"/>
      <c r="H162" s="297">
        <v>0</v>
      </c>
      <c r="I162" s="595"/>
      <c r="J162" s="595"/>
      <c r="K162" s="297">
        <v>0</v>
      </c>
    </row>
    <row r="163" spans="1:11" s="155" customFormat="1" ht="12">
      <c r="A163" s="389" t="s">
        <v>397</v>
      </c>
      <c r="B163" s="372">
        <v>3999</v>
      </c>
      <c r="C163" s="11">
        <v>0</v>
      </c>
      <c r="D163" s="11">
        <v>0</v>
      </c>
      <c r="E163" s="11">
        <v>0</v>
      </c>
      <c r="F163" s="11">
        <v>0</v>
      </c>
      <c r="G163" s="11">
        <v>0</v>
      </c>
      <c r="H163" s="11">
        <v>0</v>
      </c>
      <c r="I163" s="11">
        <v>0</v>
      </c>
      <c r="J163" s="11">
        <v>0</v>
      </c>
      <c r="K163" s="11">
        <v>0</v>
      </c>
    </row>
    <row r="164" spans="1:11" s="155" customFormat="1" ht="13.5" customHeight="1">
      <c r="A164" s="627" t="s">
        <v>396</v>
      </c>
      <c r="B164" s="740"/>
      <c r="C164" s="741">
        <f t="shared" ref="C164:K164" si="6">SUM(C131,C140,C141:C145,C150:C163)</f>
        <v>293069</v>
      </c>
      <c r="D164" s="741">
        <f t="shared" si="6"/>
        <v>0</v>
      </c>
      <c r="E164" s="741">
        <f t="shared" si="6"/>
        <v>0</v>
      </c>
      <c r="F164" s="741">
        <f t="shared" si="6"/>
        <v>0</v>
      </c>
      <c r="G164" s="741">
        <f t="shared" si="6"/>
        <v>0</v>
      </c>
      <c r="H164" s="741">
        <f t="shared" si="6"/>
        <v>0</v>
      </c>
      <c r="I164" s="741">
        <f t="shared" si="6"/>
        <v>0</v>
      </c>
      <c r="J164" s="741">
        <f t="shared" si="6"/>
        <v>0</v>
      </c>
      <c r="K164" s="741">
        <f t="shared" si="6"/>
        <v>0</v>
      </c>
    </row>
    <row r="165" spans="1:11" s="155" customFormat="1" ht="13.5" customHeight="1">
      <c r="A165" s="721" t="s">
        <v>398</v>
      </c>
      <c r="B165" s="742">
        <v>3000</v>
      </c>
      <c r="C165" s="605">
        <f t="shared" ref="C165:K165" si="7">SUM(C124,C164)</f>
        <v>293069</v>
      </c>
      <c r="D165" s="605">
        <f t="shared" si="7"/>
        <v>0</v>
      </c>
      <c r="E165" s="605">
        <f t="shared" si="7"/>
        <v>0</v>
      </c>
      <c r="F165" s="605">
        <f t="shared" si="7"/>
        <v>0</v>
      </c>
      <c r="G165" s="605">
        <f t="shared" si="7"/>
        <v>0</v>
      </c>
      <c r="H165" s="605">
        <f t="shared" si="7"/>
        <v>0</v>
      </c>
      <c r="I165" s="605">
        <f t="shared" si="7"/>
        <v>0</v>
      </c>
      <c r="J165" s="605">
        <f t="shared" si="7"/>
        <v>0</v>
      </c>
      <c r="K165" s="605">
        <f t="shared" si="7"/>
        <v>0</v>
      </c>
    </row>
    <row r="166" spans="1:11" s="155" customFormat="1" ht="16.7" customHeight="1">
      <c r="A166" s="588" t="s">
        <v>399</v>
      </c>
      <c r="B166" s="728"/>
      <c r="C166" s="590"/>
      <c r="D166" s="590"/>
      <c r="E166" s="590"/>
      <c r="F166" s="590"/>
      <c r="G166" s="590"/>
      <c r="H166" s="590"/>
      <c r="I166" s="590"/>
      <c r="J166" s="590"/>
      <c r="K166" s="591"/>
    </row>
    <row r="167" spans="1:11" s="155" customFormat="1" ht="24" customHeight="1">
      <c r="A167" s="708" t="s">
        <v>400</v>
      </c>
      <c r="B167" s="743"/>
      <c r="C167" s="710"/>
      <c r="D167" s="652"/>
      <c r="E167" s="652"/>
      <c r="F167" s="652"/>
      <c r="G167" s="652"/>
      <c r="H167" s="652"/>
      <c r="I167" s="652"/>
      <c r="J167" s="652"/>
      <c r="K167" s="711"/>
    </row>
    <row r="168" spans="1:11" s="155" customFormat="1" ht="12" customHeight="1">
      <c r="A168" s="12" t="s">
        <v>401</v>
      </c>
      <c r="B168" s="371">
        <v>4001</v>
      </c>
      <c r="C168" s="297">
        <v>0</v>
      </c>
      <c r="D168" s="297">
        <v>0</v>
      </c>
      <c r="E168" s="297">
        <v>0</v>
      </c>
      <c r="F168" s="297">
        <v>0</v>
      </c>
      <c r="G168" s="297">
        <v>0</v>
      </c>
      <c r="H168" s="297">
        <v>0</v>
      </c>
      <c r="I168" s="297">
        <v>0</v>
      </c>
      <c r="J168" s="297">
        <v>0</v>
      </c>
      <c r="K168" s="297">
        <v>0</v>
      </c>
    </row>
    <row r="169" spans="1:11" s="155" customFormat="1" ht="22.5" customHeight="1">
      <c r="A169" s="60" t="s">
        <v>403</v>
      </c>
      <c r="B169" s="372">
        <v>4009</v>
      </c>
      <c r="C169" s="10">
        <v>0</v>
      </c>
      <c r="D169" s="10">
        <v>0</v>
      </c>
      <c r="E169" s="10">
        <v>0</v>
      </c>
      <c r="F169" s="10">
        <v>0</v>
      </c>
      <c r="G169" s="10">
        <v>0</v>
      </c>
      <c r="H169" s="10">
        <v>0</v>
      </c>
      <c r="I169" s="10">
        <v>0</v>
      </c>
      <c r="J169" s="10">
        <v>0</v>
      </c>
      <c r="K169" s="10">
        <v>0</v>
      </c>
    </row>
    <row r="170" spans="1:11" s="155" customFormat="1" ht="13.5" customHeight="1">
      <c r="A170" s="627" t="s">
        <v>402</v>
      </c>
      <c r="B170" s="744"/>
      <c r="C170" s="584">
        <f t="shared" ref="C170:K170" si="8">SUM(C168:C169)</f>
        <v>0</v>
      </c>
      <c r="D170" s="584">
        <f t="shared" si="8"/>
        <v>0</v>
      </c>
      <c r="E170" s="584">
        <f t="shared" si="8"/>
        <v>0</v>
      </c>
      <c r="F170" s="584">
        <f t="shared" si="8"/>
        <v>0</v>
      </c>
      <c r="G170" s="584">
        <f t="shared" si="8"/>
        <v>0</v>
      </c>
      <c r="H170" s="584">
        <f t="shared" si="8"/>
        <v>0</v>
      </c>
      <c r="I170" s="584">
        <f t="shared" si="8"/>
        <v>0</v>
      </c>
      <c r="J170" s="584">
        <f t="shared" si="8"/>
        <v>0</v>
      </c>
      <c r="K170" s="584">
        <f t="shared" si="8"/>
        <v>0</v>
      </c>
    </row>
    <row r="171" spans="1:11" s="155" customFormat="1" ht="22.5" customHeight="1">
      <c r="A171" s="708" t="s">
        <v>404</v>
      </c>
      <c r="B171" s="743"/>
      <c r="C171" s="597"/>
      <c r="D171" s="595"/>
      <c r="E171" s="595"/>
      <c r="F171" s="595"/>
      <c r="G171" s="595"/>
      <c r="H171" s="595"/>
      <c r="I171" s="595"/>
      <c r="J171" s="595"/>
      <c r="K171" s="595"/>
    </row>
    <row r="172" spans="1:11" s="155" customFormat="1" ht="12" customHeight="1">
      <c r="A172" s="374" t="s">
        <v>405</v>
      </c>
      <c r="B172" s="371">
        <v>4045</v>
      </c>
      <c r="C172" s="297">
        <v>0</v>
      </c>
      <c r="D172" s="595"/>
      <c r="E172" s="595"/>
      <c r="F172" s="595"/>
      <c r="G172" s="595"/>
      <c r="H172" s="595"/>
      <c r="I172" s="595"/>
      <c r="J172" s="595"/>
      <c r="K172" s="595"/>
    </row>
    <row r="173" spans="1:11" s="155" customFormat="1" ht="12" customHeight="1">
      <c r="A173" s="374" t="s">
        <v>406</v>
      </c>
      <c r="B173" s="371">
        <v>4050</v>
      </c>
      <c r="C173" s="297">
        <v>0</v>
      </c>
      <c r="D173" s="297">
        <v>0</v>
      </c>
      <c r="E173" s="595"/>
      <c r="F173" s="595"/>
      <c r="G173" s="595"/>
      <c r="H173" s="297">
        <v>0</v>
      </c>
      <c r="I173" s="595"/>
      <c r="J173" s="595"/>
      <c r="K173" s="595"/>
    </row>
    <row r="174" spans="1:11" s="155" customFormat="1" ht="12" customHeight="1">
      <c r="A174" s="374" t="s">
        <v>407</v>
      </c>
      <c r="B174" s="371">
        <v>4060</v>
      </c>
      <c r="C174" s="297">
        <v>0</v>
      </c>
      <c r="D174" s="297">
        <v>0</v>
      </c>
      <c r="E174" s="595"/>
      <c r="F174" s="297">
        <v>0</v>
      </c>
      <c r="G174" s="297">
        <v>0</v>
      </c>
      <c r="H174" s="297">
        <v>0</v>
      </c>
      <c r="I174" s="595"/>
      <c r="J174" s="595"/>
      <c r="K174" s="620"/>
    </row>
    <row r="175" spans="1:11" s="155" customFormat="1" ht="22.5" customHeight="1">
      <c r="A175" s="389" t="s">
        <v>409</v>
      </c>
      <c r="B175" s="372">
        <v>4090</v>
      </c>
      <c r="C175" s="297">
        <v>0</v>
      </c>
      <c r="D175" s="297">
        <v>0</v>
      </c>
      <c r="E175" s="595"/>
      <c r="F175" s="297">
        <v>0</v>
      </c>
      <c r="G175" s="297">
        <v>0</v>
      </c>
      <c r="H175" s="297">
        <v>0</v>
      </c>
      <c r="I175" s="595"/>
      <c r="J175" s="595"/>
      <c r="K175" s="297">
        <v>0</v>
      </c>
    </row>
    <row r="176" spans="1:11" s="155" customFormat="1" ht="12">
      <c r="A176" s="627" t="s">
        <v>408</v>
      </c>
      <c r="B176" s="745"/>
      <c r="C176" s="584">
        <f>SUM(C172:C175)</f>
        <v>0</v>
      </c>
      <c r="D176" s="584">
        <f>SUM(D172:D175)</f>
        <v>0</v>
      </c>
      <c r="E176" s="595"/>
      <c r="F176" s="584">
        <f>SUM(F172:F175)</f>
        <v>0</v>
      </c>
      <c r="G176" s="584">
        <f>SUM(G172:G175)</f>
        <v>0</v>
      </c>
      <c r="H176" s="584">
        <f>SUM(H172:H175)</f>
        <v>0</v>
      </c>
      <c r="I176" s="595"/>
      <c r="J176" s="595"/>
      <c r="K176" s="584">
        <f>SUM(K172:K175)</f>
        <v>0</v>
      </c>
    </row>
    <row r="177" spans="1:11" s="155" customFormat="1" ht="22.5" customHeight="1">
      <c r="A177" s="746" t="s">
        <v>410</v>
      </c>
      <c r="B177" s="747"/>
      <c r="C177" s="595"/>
      <c r="D177" s="595"/>
      <c r="E177" s="595"/>
      <c r="F177" s="595"/>
      <c r="G177" s="595"/>
      <c r="H177" s="595"/>
      <c r="I177" s="595"/>
      <c r="J177" s="595"/>
      <c r="K177" s="595"/>
    </row>
    <row r="178" spans="1:11" s="155" customFormat="1" ht="15.75" customHeight="1">
      <c r="A178" s="748" t="s">
        <v>411</v>
      </c>
      <c r="B178" s="749"/>
      <c r="C178" s="595"/>
      <c r="D178" s="595"/>
      <c r="E178" s="595"/>
      <c r="F178" s="595"/>
      <c r="G178" s="595"/>
      <c r="H178" s="595"/>
      <c r="I178" s="595"/>
      <c r="J178" s="595"/>
      <c r="K178" s="595"/>
    </row>
    <row r="179" spans="1:11" s="155" customFormat="1" ht="12" customHeight="1">
      <c r="A179" s="12" t="s">
        <v>412</v>
      </c>
      <c r="B179" s="370">
        <v>4100</v>
      </c>
      <c r="C179" s="297">
        <v>0</v>
      </c>
      <c r="D179" s="297">
        <v>0</v>
      </c>
      <c r="E179" s="595"/>
      <c r="F179" s="297">
        <v>0</v>
      </c>
      <c r="G179" s="297">
        <v>0</v>
      </c>
      <c r="H179" s="595"/>
      <c r="I179" s="595"/>
      <c r="J179" s="595"/>
      <c r="K179" s="595"/>
    </row>
    <row r="180" spans="1:11" s="155" customFormat="1" ht="12" customHeight="1">
      <c r="A180" s="12" t="s">
        <v>413</v>
      </c>
      <c r="B180" s="370" t="s">
        <v>414</v>
      </c>
      <c r="C180" s="297">
        <v>0</v>
      </c>
      <c r="D180" s="297">
        <v>0</v>
      </c>
      <c r="E180" s="595"/>
      <c r="F180" s="297">
        <v>0</v>
      </c>
      <c r="G180" s="297">
        <v>0</v>
      </c>
      <c r="H180" s="595"/>
      <c r="I180" s="595"/>
      <c r="J180" s="595"/>
      <c r="K180" s="595"/>
    </row>
    <row r="181" spans="1:11" s="155" customFormat="1" ht="12" customHeight="1">
      <c r="A181" s="12" t="s">
        <v>415</v>
      </c>
      <c r="B181" s="370" t="s">
        <v>416</v>
      </c>
      <c r="C181" s="297">
        <v>0</v>
      </c>
      <c r="D181" s="297">
        <v>0</v>
      </c>
      <c r="E181" s="595"/>
      <c r="F181" s="297">
        <v>0</v>
      </c>
      <c r="G181" s="297">
        <v>0</v>
      </c>
      <c r="H181" s="595"/>
      <c r="I181" s="595"/>
      <c r="J181" s="595"/>
      <c r="K181" s="595"/>
    </row>
    <row r="182" spans="1:11" s="155" customFormat="1" ht="12" customHeight="1">
      <c r="A182" s="12" t="s">
        <v>418</v>
      </c>
      <c r="B182" s="370" t="s">
        <v>417</v>
      </c>
      <c r="C182" s="297">
        <v>0</v>
      </c>
      <c r="D182" s="297">
        <v>0</v>
      </c>
      <c r="E182" s="595"/>
      <c r="F182" s="297">
        <v>0</v>
      </c>
      <c r="G182" s="297">
        <v>0</v>
      </c>
      <c r="H182" s="595"/>
      <c r="I182" s="595"/>
      <c r="J182" s="595"/>
      <c r="K182" s="595"/>
    </row>
    <row r="183" spans="1:11" s="155" customFormat="1" ht="12">
      <c r="A183" s="582" t="s">
        <v>419</v>
      </c>
      <c r="B183" s="718"/>
      <c r="C183" s="584">
        <f>SUM(C179:C182)</f>
        <v>0</v>
      </c>
      <c r="D183" s="584">
        <f>SUM(D179:D182)</f>
        <v>0</v>
      </c>
      <c r="E183" s="595"/>
      <c r="F183" s="584">
        <f>SUM(F179:F182)</f>
        <v>0</v>
      </c>
      <c r="G183" s="584">
        <f>SUM(G179:G182)</f>
        <v>0</v>
      </c>
      <c r="H183" s="595"/>
      <c r="I183" s="595"/>
      <c r="J183" s="595"/>
      <c r="K183" s="595"/>
    </row>
    <row r="184" spans="1:11" s="155" customFormat="1" ht="15.75" customHeight="1">
      <c r="A184" s="736" t="s">
        <v>296</v>
      </c>
      <c r="B184" s="750"/>
      <c r="C184" s="623"/>
      <c r="D184" s="595"/>
      <c r="E184" s="595"/>
      <c r="F184" s="595"/>
      <c r="G184" s="595"/>
      <c r="H184" s="595"/>
      <c r="I184" s="595"/>
      <c r="J184" s="595"/>
      <c r="K184" s="595"/>
    </row>
    <row r="185" spans="1:11" s="155" customFormat="1" ht="12" customHeight="1">
      <c r="A185" s="12" t="s">
        <v>420</v>
      </c>
      <c r="B185" s="370" t="s">
        <v>421</v>
      </c>
      <c r="C185" s="297">
        <v>0</v>
      </c>
      <c r="D185" s="595"/>
      <c r="E185" s="595"/>
      <c r="F185" s="595"/>
      <c r="G185" s="297">
        <v>0</v>
      </c>
      <c r="H185" s="595"/>
      <c r="I185" s="595"/>
      <c r="J185" s="595"/>
      <c r="K185" s="595"/>
    </row>
    <row r="186" spans="1:11" s="155" customFormat="1" ht="12" customHeight="1">
      <c r="A186" s="12" t="s">
        <v>422</v>
      </c>
      <c r="B186" s="371">
        <v>4210</v>
      </c>
      <c r="C186" s="297">
        <v>0</v>
      </c>
      <c r="D186" s="595"/>
      <c r="E186" s="595"/>
      <c r="F186" s="595"/>
      <c r="G186" s="297">
        <v>0</v>
      </c>
      <c r="H186" s="595"/>
      <c r="I186" s="595"/>
      <c r="J186" s="595"/>
      <c r="K186" s="595"/>
    </row>
    <row r="187" spans="1:11" s="155" customFormat="1" ht="12" customHeight="1">
      <c r="A187" s="12" t="s">
        <v>423</v>
      </c>
      <c r="B187" s="371">
        <v>4215</v>
      </c>
      <c r="C187" s="297">
        <v>0</v>
      </c>
      <c r="D187" s="595"/>
      <c r="E187" s="595"/>
      <c r="F187" s="595"/>
      <c r="G187" s="297">
        <v>0</v>
      </c>
      <c r="H187" s="595"/>
      <c r="I187" s="595"/>
      <c r="J187" s="595"/>
      <c r="K187" s="595"/>
    </row>
    <row r="188" spans="1:11" s="155" customFormat="1" ht="12" customHeight="1">
      <c r="A188" s="12" t="s">
        <v>424</v>
      </c>
      <c r="B188" s="371">
        <v>4220</v>
      </c>
      <c r="C188" s="297">
        <v>0</v>
      </c>
      <c r="D188" s="595"/>
      <c r="E188" s="595"/>
      <c r="F188" s="595"/>
      <c r="G188" s="297">
        <v>0</v>
      </c>
      <c r="H188" s="595"/>
      <c r="I188" s="595"/>
      <c r="J188" s="595"/>
      <c r="K188" s="595"/>
    </row>
    <row r="189" spans="1:11" s="155" customFormat="1" ht="12" customHeight="1">
      <c r="A189" s="12" t="s">
        <v>425</v>
      </c>
      <c r="B189" s="371">
        <v>4225</v>
      </c>
      <c r="C189" s="297">
        <v>0</v>
      </c>
      <c r="D189" s="595"/>
      <c r="E189" s="595"/>
      <c r="F189" s="595"/>
      <c r="G189" s="297">
        <v>0</v>
      </c>
      <c r="H189" s="595"/>
      <c r="I189" s="595"/>
      <c r="J189" s="595"/>
      <c r="K189" s="595"/>
    </row>
    <row r="190" spans="1:11" s="155" customFormat="1" ht="12" customHeight="1">
      <c r="A190" s="12" t="s">
        <v>426</v>
      </c>
      <c r="B190" s="371">
        <v>4226</v>
      </c>
      <c r="C190" s="297">
        <v>0</v>
      </c>
      <c r="D190" s="595"/>
      <c r="E190" s="595"/>
      <c r="F190" s="595"/>
      <c r="G190" s="297">
        <v>0</v>
      </c>
      <c r="H190" s="595"/>
      <c r="I190" s="595"/>
      <c r="J190" s="595"/>
      <c r="K190" s="595"/>
    </row>
    <row r="191" spans="1:11" s="155" customFormat="1" ht="12" customHeight="1">
      <c r="A191" s="12" t="s">
        <v>427</v>
      </c>
      <c r="B191" s="371">
        <v>4240</v>
      </c>
      <c r="C191" s="297">
        <v>0</v>
      </c>
      <c r="D191" s="595"/>
      <c r="E191" s="595"/>
      <c r="F191" s="595"/>
      <c r="G191" s="581"/>
      <c r="H191" s="595"/>
      <c r="I191" s="595"/>
      <c r="J191" s="595"/>
      <c r="K191" s="595"/>
    </row>
    <row r="192" spans="1:11" s="155" customFormat="1" ht="12" customHeight="1">
      <c r="A192" s="12" t="s">
        <v>429</v>
      </c>
      <c r="B192" s="371">
        <v>4299</v>
      </c>
      <c r="C192" s="297">
        <v>0</v>
      </c>
      <c r="D192" s="595"/>
      <c r="E192" s="595"/>
      <c r="F192" s="595"/>
      <c r="G192" s="297">
        <v>0</v>
      </c>
      <c r="H192" s="595"/>
      <c r="I192" s="595"/>
      <c r="J192" s="595"/>
      <c r="K192" s="595"/>
    </row>
    <row r="193" spans="1:11" s="155" customFormat="1" ht="12">
      <c r="A193" s="582" t="s">
        <v>303</v>
      </c>
      <c r="B193" s="751"/>
      <c r="C193" s="584">
        <f>SUM(C185:C192)</f>
        <v>0</v>
      </c>
      <c r="D193" s="595"/>
      <c r="E193" s="595"/>
      <c r="F193" s="595"/>
      <c r="G193" s="584">
        <f>SUM(G185:G192)</f>
        <v>0</v>
      </c>
      <c r="H193" s="595"/>
      <c r="I193" s="595"/>
      <c r="J193" s="595"/>
      <c r="K193" s="595"/>
    </row>
    <row r="194" spans="1:11" s="155" customFormat="1" ht="15.75" customHeight="1">
      <c r="A194" s="736" t="s">
        <v>428</v>
      </c>
      <c r="B194" s="737"/>
      <c r="C194" s="595"/>
      <c r="D194" s="595"/>
      <c r="E194" s="595"/>
      <c r="F194" s="595"/>
      <c r="G194" s="595"/>
      <c r="H194" s="595"/>
      <c r="I194" s="595"/>
      <c r="J194" s="595"/>
      <c r="K194" s="595"/>
    </row>
    <row r="195" spans="1:11" s="155" customFormat="1" ht="12" customHeight="1">
      <c r="A195" s="12" t="s">
        <v>430</v>
      </c>
      <c r="B195" s="371">
        <v>4300</v>
      </c>
      <c r="C195" s="297">
        <v>0</v>
      </c>
      <c r="D195" s="297">
        <v>0</v>
      </c>
      <c r="E195" s="595"/>
      <c r="F195" s="297">
        <v>0</v>
      </c>
      <c r="G195" s="297">
        <v>0</v>
      </c>
      <c r="H195" s="595"/>
      <c r="I195" s="595"/>
      <c r="J195" s="595"/>
      <c r="K195" s="595"/>
    </row>
    <row r="196" spans="1:11" s="155" customFormat="1" ht="12" customHeight="1">
      <c r="A196" s="12" t="s">
        <v>431</v>
      </c>
      <c r="B196" s="371">
        <v>4305</v>
      </c>
      <c r="C196" s="297">
        <v>0</v>
      </c>
      <c r="D196" s="297">
        <v>0</v>
      </c>
      <c r="E196" s="595"/>
      <c r="F196" s="297">
        <v>0</v>
      </c>
      <c r="G196" s="297">
        <v>0</v>
      </c>
      <c r="H196" s="595"/>
      <c r="I196" s="595"/>
      <c r="J196" s="595"/>
      <c r="K196" s="595"/>
    </row>
    <row r="197" spans="1:11" s="155" customFormat="1" ht="12" customHeight="1">
      <c r="A197" s="12" t="s">
        <v>432</v>
      </c>
      <c r="B197" s="371">
        <v>4340</v>
      </c>
      <c r="C197" s="297">
        <v>0</v>
      </c>
      <c r="D197" s="297">
        <v>0</v>
      </c>
      <c r="E197" s="595"/>
      <c r="F197" s="297">
        <v>0</v>
      </c>
      <c r="G197" s="297">
        <v>0</v>
      </c>
      <c r="H197" s="595"/>
      <c r="I197" s="595"/>
      <c r="J197" s="595"/>
      <c r="K197" s="595"/>
    </row>
    <row r="198" spans="1:11" s="155" customFormat="1" ht="12" customHeight="1">
      <c r="A198" s="12" t="s">
        <v>434</v>
      </c>
      <c r="B198" s="371">
        <v>4399</v>
      </c>
      <c r="C198" s="297">
        <v>0</v>
      </c>
      <c r="D198" s="297">
        <v>0</v>
      </c>
      <c r="E198" s="595"/>
      <c r="F198" s="297">
        <v>0</v>
      </c>
      <c r="G198" s="297">
        <v>0</v>
      </c>
      <c r="H198" s="595"/>
      <c r="I198" s="595"/>
      <c r="J198" s="595"/>
      <c r="K198" s="595"/>
    </row>
    <row r="199" spans="1:11" s="155" customFormat="1" ht="12">
      <c r="A199" s="582" t="s">
        <v>433</v>
      </c>
      <c r="B199" s="752"/>
      <c r="C199" s="584">
        <f>SUM(C195:C198)</f>
        <v>0</v>
      </c>
      <c r="D199" s="584">
        <f>SUM(D195:D198)</f>
        <v>0</v>
      </c>
      <c r="E199" s="595"/>
      <c r="F199" s="584">
        <f>SUM(F195:F198)</f>
        <v>0</v>
      </c>
      <c r="G199" s="584">
        <f>SUM(G195:G198)</f>
        <v>0</v>
      </c>
      <c r="H199" s="595"/>
      <c r="I199" s="595"/>
      <c r="J199" s="595"/>
      <c r="K199" s="595"/>
    </row>
    <row r="200" spans="1:11" s="155" customFormat="1" ht="15.75" customHeight="1">
      <c r="A200" s="736" t="s">
        <v>435</v>
      </c>
      <c r="B200" s="737"/>
      <c r="C200" s="585"/>
      <c r="D200" s="585"/>
      <c r="E200" s="595"/>
      <c r="F200" s="585"/>
      <c r="G200" s="585"/>
      <c r="H200" s="595"/>
      <c r="I200" s="595"/>
      <c r="J200" s="595"/>
      <c r="K200" s="595"/>
    </row>
    <row r="201" spans="1:11" s="155" customFormat="1" ht="12" customHeight="1">
      <c r="A201" s="12" t="s">
        <v>436</v>
      </c>
      <c r="B201" s="371">
        <v>4400</v>
      </c>
      <c r="C201" s="297">
        <v>0</v>
      </c>
      <c r="D201" s="297">
        <v>0</v>
      </c>
      <c r="E201" s="595"/>
      <c r="F201" s="297">
        <v>0</v>
      </c>
      <c r="G201" s="297">
        <v>0</v>
      </c>
      <c r="H201" s="595"/>
      <c r="I201" s="595"/>
      <c r="J201" s="595"/>
      <c r="K201" s="595"/>
    </row>
    <row r="202" spans="1:11" s="155" customFormat="1" ht="22.5" customHeight="1">
      <c r="A202" s="313" t="s">
        <v>437</v>
      </c>
      <c r="B202" s="312">
        <v>4415</v>
      </c>
      <c r="C202" s="297">
        <v>0</v>
      </c>
      <c r="D202" s="297">
        <v>0</v>
      </c>
      <c r="E202" s="595"/>
      <c r="F202" s="297">
        <v>0</v>
      </c>
      <c r="G202" s="297">
        <v>0</v>
      </c>
      <c r="H202" s="595"/>
      <c r="I202" s="595"/>
      <c r="J202" s="595"/>
      <c r="K202" s="595"/>
    </row>
    <row r="203" spans="1:11" s="155" customFormat="1" ht="12" customHeight="1">
      <c r="A203" s="170" t="s">
        <v>438</v>
      </c>
      <c r="B203" s="371">
        <v>4421</v>
      </c>
      <c r="C203" s="297">
        <v>0</v>
      </c>
      <c r="D203" s="297">
        <v>0</v>
      </c>
      <c r="E203" s="595"/>
      <c r="F203" s="297">
        <v>0</v>
      </c>
      <c r="G203" s="297">
        <v>0</v>
      </c>
      <c r="H203" s="595"/>
      <c r="I203" s="595"/>
      <c r="J203" s="595"/>
      <c r="K203" s="595"/>
    </row>
    <row r="204" spans="1:11" s="155" customFormat="1" ht="12" customHeight="1">
      <c r="A204" s="12" t="s">
        <v>440</v>
      </c>
      <c r="B204" s="371">
        <v>4499</v>
      </c>
      <c r="C204" s="297">
        <v>0</v>
      </c>
      <c r="D204" s="297">
        <v>0</v>
      </c>
      <c r="E204" s="595"/>
      <c r="F204" s="297">
        <v>0</v>
      </c>
      <c r="G204" s="297">
        <v>0</v>
      </c>
      <c r="H204" s="595"/>
      <c r="I204" s="595"/>
      <c r="J204" s="595"/>
      <c r="K204" s="595"/>
    </row>
    <row r="205" spans="1:11" s="155" customFormat="1" ht="12">
      <c r="A205" s="582" t="s">
        <v>439</v>
      </c>
      <c r="B205" s="753"/>
      <c r="C205" s="584">
        <f>SUM(C201:C204)</f>
        <v>0</v>
      </c>
      <c r="D205" s="584">
        <f>SUM(D201:D204)</f>
        <v>0</v>
      </c>
      <c r="E205" s="595"/>
      <c r="F205" s="584">
        <f>SUM(F201:F204)</f>
        <v>0</v>
      </c>
      <c r="G205" s="584">
        <f>SUM(G201:G204)</f>
        <v>0</v>
      </c>
      <c r="H205" s="595"/>
      <c r="I205" s="595"/>
      <c r="J205" s="595"/>
      <c r="K205" s="595"/>
    </row>
    <row r="206" spans="1:11" s="155" customFormat="1" ht="15.75" customHeight="1">
      <c r="A206" s="754" t="s">
        <v>441</v>
      </c>
      <c r="B206" s="737"/>
      <c r="C206" s="585"/>
      <c r="D206" s="585"/>
      <c r="E206" s="595"/>
      <c r="F206" s="585"/>
      <c r="G206" s="585"/>
      <c r="H206" s="595"/>
      <c r="I206" s="595"/>
      <c r="J206" s="595"/>
      <c r="K206" s="595"/>
    </row>
    <row r="207" spans="1:11" s="155" customFormat="1" ht="12" customHeight="1">
      <c r="A207" s="60" t="s">
        <v>442</v>
      </c>
      <c r="B207" s="370" t="s">
        <v>443</v>
      </c>
      <c r="C207" s="297">
        <v>0</v>
      </c>
      <c r="D207" s="297">
        <v>0</v>
      </c>
      <c r="E207" s="595"/>
      <c r="F207" s="297">
        <v>0</v>
      </c>
      <c r="G207" s="297">
        <v>0</v>
      </c>
      <c r="H207" s="595"/>
      <c r="I207" s="595"/>
      <c r="J207" s="595"/>
      <c r="K207" s="595"/>
    </row>
    <row r="208" spans="1:11" s="155" customFormat="1" ht="12" customHeight="1">
      <c r="A208" s="12" t="s">
        <v>444</v>
      </c>
      <c r="B208" s="371">
        <v>4605</v>
      </c>
      <c r="C208" s="297">
        <v>0</v>
      </c>
      <c r="D208" s="297">
        <v>0</v>
      </c>
      <c r="E208" s="595"/>
      <c r="F208" s="297">
        <v>0</v>
      </c>
      <c r="G208" s="297">
        <v>0</v>
      </c>
      <c r="H208" s="595"/>
      <c r="I208" s="595"/>
      <c r="J208" s="595"/>
      <c r="K208" s="595"/>
    </row>
    <row r="209" spans="1:11" s="155" customFormat="1" ht="12" customHeight="1">
      <c r="A209" s="60" t="s">
        <v>445</v>
      </c>
      <c r="B209" s="371">
        <v>4620</v>
      </c>
      <c r="C209" s="297">
        <v>0</v>
      </c>
      <c r="D209" s="297">
        <v>0</v>
      </c>
      <c r="E209" s="595"/>
      <c r="F209" s="297">
        <v>0</v>
      </c>
      <c r="G209" s="297">
        <v>0</v>
      </c>
      <c r="H209" s="595"/>
      <c r="I209" s="595"/>
      <c r="J209" s="595"/>
      <c r="K209" s="595"/>
    </row>
    <row r="210" spans="1:11" s="155" customFormat="1" ht="12" customHeight="1">
      <c r="A210" s="12" t="s">
        <v>446</v>
      </c>
      <c r="B210" s="371">
        <v>4625</v>
      </c>
      <c r="C210" s="297">
        <v>0</v>
      </c>
      <c r="D210" s="297">
        <v>0</v>
      </c>
      <c r="E210" s="595"/>
      <c r="F210" s="297">
        <v>0</v>
      </c>
      <c r="G210" s="297">
        <v>0</v>
      </c>
      <c r="H210" s="595"/>
      <c r="I210" s="595"/>
      <c r="J210" s="595"/>
      <c r="K210" s="595"/>
    </row>
    <row r="211" spans="1:11" s="155" customFormat="1" ht="12" customHeight="1">
      <c r="A211" s="12" t="s">
        <v>447</v>
      </c>
      <c r="B211" s="371">
        <v>4630</v>
      </c>
      <c r="C211" s="297">
        <v>0</v>
      </c>
      <c r="D211" s="297">
        <v>0</v>
      </c>
      <c r="E211" s="595"/>
      <c r="F211" s="297">
        <v>0</v>
      </c>
      <c r="G211" s="297">
        <v>0</v>
      </c>
      <c r="H211" s="595"/>
      <c r="I211" s="595"/>
      <c r="J211" s="595"/>
      <c r="K211" s="595"/>
    </row>
    <row r="212" spans="1:11" s="155" customFormat="1" ht="12" customHeight="1">
      <c r="A212" s="60" t="s">
        <v>449</v>
      </c>
      <c r="B212" s="371">
        <v>4699</v>
      </c>
      <c r="C212" s="297">
        <v>0</v>
      </c>
      <c r="D212" s="297">
        <v>0</v>
      </c>
      <c r="E212" s="595"/>
      <c r="F212" s="297">
        <v>0</v>
      </c>
      <c r="G212" s="297">
        <v>0</v>
      </c>
      <c r="H212" s="595"/>
      <c r="I212" s="595"/>
      <c r="J212" s="595"/>
      <c r="K212" s="595"/>
    </row>
    <row r="213" spans="1:11" s="155" customFormat="1" ht="12">
      <c r="A213" s="582" t="s">
        <v>448</v>
      </c>
      <c r="B213" s="739"/>
      <c r="C213" s="584">
        <f>SUM(C207:C212)</f>
        <v>0</v>
      </c>
      <c r="D213" s="584">
        <f>SUM(D207:D212)</f>
        <v>0</v>
      </c>
      <c r="E213" s="595"/>
      <c r="F213" s="584">
        <f>SUM(F207:F212)</f>
        <v>0</v>
      </c>
      <c r="G213" s="584">
        <f>SUM(G207:G212)</f>
        <v>0</v>
      </c>
      <c r="H213" s="595"/>
      <c r="I213" s="595"/>
      <c r="J213" s="595"/>
      <c r="K213" s="595"/>
    </row>
    <row r="214" spans="1:11" s="155" customFormat="1" ht="15.75" customHeight="1">
      <c r="A214" s="736" t="s">
        <v>450</v>
      </c>
      <c r="B214" s="755"/>
      <c r="C214" s="585"/>
      <c r="D214" s="585"/>
      <c r="E214" s="595"/>
      <c r="F214" s="595"/>
      <c r="G214" s="585"/>
      <c r="H214" s="595"/>
      <c r="I214" s="595"/>
      <c r="J214" s="595"/>
      <c r="K214" s="595"/>
    </row>
    <row r="215" spans="1:11" s="155" customFormat="1" ht="12" customHeight="1">
      <c r="A215" s="12" t="s">
        <v>451</v>
      </c>
      <c r="B215" s="370">
        <v>4770</v>
      </c>
      <c r="C215" s="297">
        <v>84750</v>
      </c>
      <c r="D215" s="297">
        <v>0</v>
      </c>
      <c r="E215" s="595"/>
      <c r="F215" s="595"/>
      <c r="G215" s="297">
        <v>0</v>
      </c>
      <c r="H215" s="595"/>
      <c r="I215" s="595"/>
      <c r="J215" s="595"/>
      <c r="K215" s="595"/>
    </row>
    <row r="216" spans="1:11" s="155" customFormat="1" ht="12" customHeight="1">
      <c r="A216" s="12" t="s">
        <v>453</v>
      </c>
      <c r="B216" s="371">
        <v>4799</v>
      </c>
      <c r="C216" s="297">
        <v>0</v>
      </c>
      <c r="D216" s="297">
        <v>0</v>
      </c>
      <c r="E216" s="595"/>
      <c r="F216" s="595"/>
      <c r="G216" s="297">
        <v>0</v>
      </c>
      <c r="H216" s="595"/>
      <c r="I216" s="595"/>
      <c r="J216" s="595"/>
      <c r="K216" s="595"/>
    </row>
    <row r="217" spans="1:11" s="155" customFormat="1" ht="12">
      <c r="A217" s="582" t="s">
        <v>452</v>
      </c>
      <c r="B217" s="752"/>
      <c r="C217" s="584">
        <f>SUM(C215:C216)</f>
        <v>84750</v>
      </c>
      <c r="D217" s="584">
        <f>SUM(D215:D216)</f>
        <v>0</v>
      </c>
      <c r="E217" s="595"/>
      <c r="F217" s="595"/>
      <c r="G217" s="584">
        <f>SUM(G215:G216)</f>
        <v>0</v>
      </c>
      <c r="H217" s="595"/>
      <c r="I217" s="595"/>
      <c r="J217" s="595"/>
      <c r="K217" s="595"/>
    </row>
    <row r="218" spans="1:11" s="155" customFormat="1" ht="12">
      <c r="A218" s="180" t="s">
        <v>454</v>
      </c>
      <c r="B218" s="159">
        <v>4810</v>
      </c>
      <c r="C218" s="79">
        <v>0</v>
      </c>
      <c r="D218" s="79">
        <v>0</v>
      </c>
      <c r="E218" s="595"/>
      <c r="F218" s="595"/>
      <c r="G218" s="79">
        <v>0</v>
      </c>
      <c r="H218" s="595"/>
      <c r="I218" s="595"/>
      <c r="J218" s="595"/>
      <c r="K218" s="595"/>
    </row>
    <row r="219" spans="1:11" s="155" customFormat="1" ht="12" customHeight="1">
      <c r="A219" s="374" t="s">
        <v>455</v>
      </c>
      <c r="B219" s="371">
        <v>4866</v>
      </c>
      <c r="C219" s="297">
        <v>0</v>
      </c>
      <c r="D219" s="297">
        <v>0</v>
      </c>
      <c r="E219" s="298">
        <v>0</v>
      </c>
      <c r="F219" s="298">
        <v>0</v>
      </c>
      <c r="G219" s="298">
        <v>0</v>
      </c>
      <c r="H219" s="298">
        <v>0</v>
      </c>
      <c r="I219" s="595"/>
      <c r="J219" s="298">
        <v>0</v>
      </c>
      <c r="K219" s="298">
        <v>0</v>
      </c>
    </row>
    <row r="220" spans="1:11" s="155" customFormat="1" ht="12" customHeight="1">
      <c r="A220" s="374" t="s">
        <v>456</v>
      </c>
      <c r="B220" s="371">
        <v>4867</v>
      </c>
      <c r="C220" s="297">
        <v>0</v>
      </c>
      <c r="D220" s="297">
        <v>0</v>
      </c>
      <c r="E220" s="298">
        <v>0</v>
      </c>
      <c r="F220" s="298">
        <v>0</v>
      </c>
      <c r="G220" s="298">
        <v>0</v>
      </c>
      <c r="H220" s="298">
        <v>0</v>
      </c>
      <c r="I220" s="595"/>
      <c r="J220" s="298">
        <v>0</v>
      </c>
      <c r="K220" s="298">
        <v>0</v>
      </c>
    </row>
    <row r="221" spans="1:11" s="155" customFormat="1" ht="12" customHeight="1">
      <c r="A221" s="374" t="s">
        <v>457</v>
      </c>
      <c r="B221" s="371">
        <v>4868</v>
      </c>
      <c r="C221" s="297">
        <v>0</v>
      </c>
      <c r="D221" s="297">
        <v>0</v>
      </c>
      <c r="E221" s="298">
        <v>0</v>
      </c>
      <c r="F221" s="298">
        <v>0</v>
      </c>
      <c r="G221" s="298">
        <v>0</v>
      </c>
      <c r="H221" s="298">
        <v>0</v>
      </c>
      <c r="I221" s="595"/>
      <c r="J221" s="298">
        <v>0</v>
      </c>
      <c r="K221" s="298">
        <v>0</v>
      </c>
    </row>
    <row r="222" spans="1:11" s="155" customFormat="1" ht="12" customHeight="1">
      <c r="A222" s="374" t="s">
        <v>458</v>
      </c>
      <c r="B222" s="371">
        <v>4869</v>
      </c>
      <c r="C222" s="297">
        <v>0</v>
      </c>
      <c r="D222" s="297">
        <v>0</v>
      </c>
      <c r="E222" s="298">
        <v>0</v>
      </c>
      <c r="F222" s="298">
        <v>0</v>
      </c>
      <c r="G222" s="298">
        <v>0</v>
      </c>
      <c r="H222" s="298">
        <v>0</v>
      </c>
      <c r="I222" s="595"/>
      <c r="J222" s="298">
        <v>0</v>
      </c>
      <c r="K222" s="298">
        <v>0</v>
      </c>
    </row>
    <row r="223" spans="1:11" s="155" customFormat="1" ht="12">
      <c r="A223" s="756" t="s">
        <v>459</v>
      </c>
      <c r="B223" s="757"/>
      <c r="C223" s="584">
        <f t="shared" ref="C223:H223" si="9">SUM(C219:C222)</f>
        <v>0</v>
      </c>
      <c r="D223" s="584">
        <f t="shared" si="9"/>
        <v>0</v>
      </c>
      <c r="E223" s="584">
        <f t="shared" si="9"/>
        <v>0</v>
      </c>
      <c r="F223" s="584">
        <f t="shared" si="9"/>
        <v>0</v>
      </c>
      <c r="G223" s="584">
        <f t="shared" si="9"/>
        <v>0</v>
      </c>
      <c r="H223" s="584">
        <f t="shared" si="9"/>
        <v>0</v>
      </c>
      <c r="I223" s="595"/>
      <c r="J223" s="584">
        <f>SUM(J219:J222)</f>
        <v>0</v>
      </c>
      <c r="K223" s="584">
        <f>SUM(K219:K222)</f>
        <v>0</v>
      </c>
    </row>
    <row r="224" spans="1:11" s="155" customFormat="1" ht="12">
      <c r="A224" s="178" t="s">
        <v>460</v>
      </c>
      <c r="B224" s="179">
        <v>4901</v>
      </c>
      <c r="C224" s="73">
        <v>0</v>
      </c>
      <c r="D224" s="595"/>
      <c r="E224" s="595"/>
      <c r="F224" s="595"/>
      <c r="G224" s="595"/>
      <c r="H224" s="595"/>
      <c r="I224" s="595"/>
      <c r="J224" s="595"/>
      <c r="K224" s="595"/>
    </row>
    <row r="225" spans="1:11" s="155" customFormat="1" ht="12" customHeight="1">
      <c r="A225" s="180" t="s">
        <v>461</v>
      </c>
      <c r="B225" s="159">
        <v>4902</v>
      </c>
      <c r="C225" s="9">
        <v>0</v>
      </c>
      <c r="D225" s="297">
        <v>0</v>
      </c>
      <c r="E225" s="595"/>
      <c r="F225" s="297">
        <v>0</v>
      </c>
      <c r="G225" s="297">
        <v>0</v>
      </c>
      <c r="H225" s="595"/>
      <c r="I225" s="595"/>
      <c r="J225" s="595"/>
      <c r="K225" s="595"/>
    </row>
    <row r="226" spans="1:11" s="155" customFormat="1" ht="12" customHeight="1">
      <c r="A226" s="12" t="s">
        <v>462</v>
      </c>
      <c r="B226" s="371">
        <v>4905</v>
      </c>
      <c r="C226" s="297">
        <v>0</v>
      </c>
      <c r="D226" s="595"/>
      <c r="E226" s="595"/>
      <c r="F226" s="297">
        <v>0</v>
      </c>
      <c r="G226" s="297">
        <v>0</v>
      </c>
      <c r="H226" s="595"/>
      <c r="I226" s="595"/>
      <c r="J226" s="595"/>
      <c r="K226" s="595"/>
    </row>
    <row r="227" spans="1:11" s="155" customFormat="1" ht="12" customHeight="1">
      <c r="A227" s="12" t="s">
        <v>463</v>
      </c>
      <c r="B227" s="371">
        <v>4909</v>
      </c>
      <c r="C227" s="297">
        <v>0</v>
      </c>
      <c r="D227" s="595"/>
      <c r="E227" s="595"/>
      <c r="F227" s="297">
        <v>0</v>
      </c>
      <c r="G227" s="297">
        <v>0</v>
      </c>
      <c r="H227" s="595"/>
      <c r="I227" s="595"/>
      <c r="J227" s="595"/>
      <c r="K227" s="595"/>
    </row>
    <row r="228" spans="1:11" s="155" customFormat="1" ht="12" customHeight="1">
      <c r="A228" s="12" t="s">
        <v>464</v>
      </c>
      <c r="B228" s="370">
        <v>4920</v>
      </c>
      <c r="C228" s="297">
        <v>0</v>
      </c>
      <c r="D228" s="297">
        <v>0</v>
      </c>
      <c r="E228" s="595"/>
      <c r="F228" s="297">
        <v>0</v>
      </c>
      <c r="G228" s="297">
        <v>0</v>
      </c>
      <c r="H228" s="595"/>
      <c r="I228" s="595"/>
      <c r="J228" s="595"/>
      <c r="K228" s="595"/>
    </row>
    <row r="229" spans="1:11" s="155" customFormat="1" ht="12" customHeight="1">
      <c r="A229" s="60" t="s">
        <v>465</v>
      </c>
      <c r="B229" s="371">
        <v>4930</v>
      </c>
      <c r="C229" s="297">
        <v>0</v>
      </c>
      <c r="D229" s="297">
        <v>0</v>
      </c>
      <c r="E229" s="595"/>
      <c r="F229" s="297">
        <v>0</v>
      </c>
      <c r="G229" s="297">
        <v>0</v>
      </c>
      <c r="H229" s="595"/>
      <c r="I229" s="595"/>
      <c r="J229" s="595"/>
      <c r="K229" s="595"/>
    </row>
    <row r="230" spans="1:11" s="155" customFormat="1" ht="12" customHeight="1">
      <c r="A230" s="170" t="s">
        <v>466</v>
      </c>
      <c r="B230" s="371">
        <v>4932</v>
      </c>
      <c r="C230" s="297">
        <v>0</v>
      </c>
      <c r="D230" s="297">
        <v>0</v>
      </c>
      <c r="E230" s="595"/>
      <c r="F230" s="297">
        <v>0</v>
      </c>
      <c r="G230" s="297">
        <v>0</v>
      </c>
      <c r="H230" s="595"/>
      <c r="I230" s="595"/>
      <c r="J230" s="595"/>
      <c r="K230" s="595"/>
    </row>
    <row r="231" spans="1:11" s="155" customFormat="1" ht="12" customHeight="1">
      <c r="A231" s="311" t="s">
        <v>467</v>
      </c>
      <c r="B231" s="312">
        <v>4935</v>
      </c>
      <c r="C231" s="297">
        <v>0</v>
      </c>
      <c r="D231" s="297">
        <v>0</v>
      </c>
      <c r="E231" s="595"/>
      <c r="F231" s="297">
        <v>0</v>
      </c>
      <c r="G231" s="297">
        <v>0</v>
      </c>
      <c r="H231" s="595"/>
      <c r="I231" s="595"/>
      <c r="J231" s="595"/>
      <c r="K231" s="595"/>
    </row>
    <row r="232" spans="1:11" s="155" customFormat="1" ht="12" customHeight="1">
      <c r="A232" s="12" t="s">
        <v>468</v>
      </c>
      <c r="B232" s="371">
        <v>4960</v>
      </c>
      <c r="C232" s="297">
        <v>0</v>
      </c>
      <c r="D232" s="297">
        <v>0</v>
      </c>
      <c r="E232" s="595"/>
      <c r="F232" s="297">
        <v>0</v>
      </c>
      <c r="G232" s="297">
        <v>0</v>
      </c>
      <c r="H232" s="595"/>
      <c r="I232" s="595"/>
      <c r="J232" s="595"/>
      <c r="K232" s="595"/>
    </row>
    <row r="233" spans="1:11" s="155" customFormat="1" ht="12" customHeight="1">
      <c r="A233" s="12" t="s">
        <v>469</v>
      </c>
      <c r="B233" s="371">
        <v>4981</v>
      </c>
      <c r="C233" s="297">
        <v>0</v>
      </c>
      <c r="D233" s="297">
        <v>0</v>
      </c>
      <c r="E233" s="595"/>
      <c r="F233" s="297">
        <v>0</v>
      </c>
      <c r="G233" s="297">
        <v>0</v>
      </c>
      <c r="H233" s="595"/>
      <c r="I233" s="595"/>
      <c r="J233" s="595"/>
      <c r="K233" s="595"/>
    </row>
    <row r="234" spans="1:11" s="155" customFormat="1" ht="12" customHeight="1">
      <c r="A234" s="12" t="s">
        <v>470</v>
      </c>
      <c r="B234" s="371">
        <v>4982</v>
      </c>
      <c r="C234" s="297">
        <v>0</v>
      </c>
      <c r="D234" s="297">
        <v>0</v>
      </c>
      <c r="E234" s="595"/>
      <c r="F234" s="297">
        <v>0</v>
      </c>
      <c r="G234" s="297">
        <v>0</v>
      </c>
      <c r="H234" s="595"/>
      <c r="I234" s="595"/>
      <c r="J234" s="595"/>
      <c r="K234" s="595"/>
    </row>
    <row r="235" spans="1:11" s="155" customFormat="1" ht="12" customHeight="1">
      <c r="A235" s="61" t="s">
        <v>471</v>
      </c>
      <c r="B235" s="371">
        <v>4991</v>
      </c>
      <c r="C235" s="297">
        <v>0</v>
      </c>
      <c r="D235" s="297">
        <v>0</v>
      </c>
      <c r="E235" s="595"/>
      <c r="F235" s="297">
        <v>0</v>
      </c>
      <c r="G235" s="297">
        <v>0</v>
      </c>
      <c r="H235" s="595"/>
      <c r="I235" s="595"/>
      <c r="J235" s="595"/>
      <c r="K235" s="595"/>
    </row>
    <row r="236" spans="1:11" s="155" customFormat="1" ht="12" customHeight="1">
      <c r="A236" s="61" t="s">
        <v>472</v>
      </c>
      <c r="B236" s="371">
        <v>4992</v>
      </c>
      <c r="C236" s="297">
        <v>0</v>
      </c>
      <c r="D236" s="297">
        <v>0</v>
      </c>
      <c r="E236" s="595"/>
      <c r="F236" s="297">
        <v>0</v>
      </c>
      <c r="G236" s="297">
        <v>0</v>
      </c>
      <c r="H236" s="595"/>
      <c r="I236" s="595"/>
      <c r="J236" s="595"/>
      <c r="K236" s="595"/>
    </row>
    <row r="237" spans="1:11" s="155" customFormat="1" ht="22.5" customHeight="1">
      <c r="A237" s="60" t="s">
        <v>474</v>
      </c>
      <c r="B237" s="371">
        <v>4998</v>
      </c>
      <c r="C237" s="297">
        <v>0</v>
      </c>
      <c r="D237" s="297">
        <v>0</v>
      </c>
      <c r="E237" s="595"/>
      <c r="F237" s="297">
        <v>0</v>
      </c>
      <c r="G237" s="297">
        <v>0</v>
      </c>
      <c r="H237" s="297">
        <v>0</v>
      </c>
      <c r="I237" s="595"/>
      <c r="J237" s="595"/>
      <c r="K237" s="297">
        <v>0</v>
      </c>
    </row>
    <row r="238" spans="1:11" s="155" customFormat="1" ht="24.75" customHeight="1">
      <c r="A238" s="758" t="s">
        <v>473</v>
      </c>
      <c r="B238" s="740"/>
      <c r="C238" s="587">
        <f>SUM(C183,C193,C199,C205,C213,C217:C218,C223:C237)</f>
        <v>84750</v>
      </c>
      <c r="D238" s="587">
        <f>SUM(D183,D193,D199,D205,D213,D217:D218,D223:D237)</f>
        <v>0</v>
      </c>
      <c r="E238" s="584">
        <f>SUM(E223:E225)</f>
        <v>0</v>
      </c>
      <c r="F238" s="587">
        <f>SUM(F183,F193,F199,F205,F213,F217:F218,F223:F237)</f>
        <v>0</v>
      </c>
      <c r="G238" s="587">
        <f>SUM(G183,G193,G199,G205,G213,G217:G218,G223:G237)</f>
        <v>0</v>
      </c>
      <c r="H238" s="587">
        <f>SUM(H183,H193,H199,H205,H213,H217:H218,H223:H237)</f>
        <v>0</v>
      </c>
      <c r="I238" s="595"/>
      <c r="J238" s="584">
        <f>SUM(J223:J225)</f>
        <v>0</v>
      </c>
      <c r="K238" s="587">
        <f>SUM(K183,K193,K199,K205,K213,K217:K218,K223:K237)</f>
        <v>0</v>
      </c>
    </row>
    <row r="239" spans="1:11" s="155" customFormat="1" ht="13.5" customHeight="1">
      <c r="A239" s="759" t="s">
        <v>475</v>
      </c>
      <c r="B239" s="760">
        <v>4000</v>
      </c>
      <c r="C239" s="605">
        <f t="shared" ref="C239:K239" si="10">SUM(C170,C176,C238)</f>
        <v>84750</v>
      </c>
      <c r="D239" s="605">
        <f t="shared" si="10"/>
        <v>0</v>
      </c>
      <c r="E239" s="605">
        <f t="shared" si="10"/>
        <v>0</v>
      </c>
      <c r="F239" s="605">
        <f t="shared" si="10"/>
        <v>0</v>
      </c>
      <c r="G239" s="605">
        <f t="shared" si="10"/>
        <v>0</v>
      </c>
      <c r="H239" s="605">
        <f t="shared" si="10"/>
        <v>0</v>
      </c>
      <c r="I239" s="605">
        <f t="shared" si="10"/>
        <v>0</v>
      </c>
      <c r="J239" s="605">
        <f t="shared" si="10"/>
        <v>0</v>
      </c>
      <c r="K239" s="605">
        <f t="shared" si="10"/>
        <v>0</v>
      </c>
    </row>
    <row r="240" spans="1:11" s="155" customFormat="1" ht="25.5" customHeight="1">
      <c r="A240" s="759" t="s">
        <v>476</v>
      </c>
      <c r="B240" s="761"/>
      <c r="C240" s="605">
        <f t="shared" ref="C240:K240" si="11">SUM(C112,C118,C165,C239)</f>
        <v>1327721</v>
      </c>
      <c r="D240" s="605">
        <f t="shared" si="11"/>
        <v>0</v>
      </c>
      <c r="E240" s="605">
        <f t="shared" si="11"/>
        <v>0</v>
      </c>
      <c r="F240" s="605">
        <f t="shared" si="11"/>
        <v>0</v>
      </c>
      <c r="G240" s="605">
        <f t="shared" si="11"/>
        <v>0</v>
      </c>
      <c r="H240" s="605">
        <f t="shared" si="11"/>
        <v>0</v>
      </c>
      <c r="I240" s="605">
        <f t="shared" si="11"/>
        <v>0</v>
      </c>
      <c r="J240" s="605">
        <f t="shared" si="11"/>
        <v>0</v>
      </c>
      <c r="K240" s="605">
        <f t="shared" si="11"/>
        <v>0</v>
      </c>
    </row>
    <row r="241" spans="1:11" s="155" customFormat="1" ht="25.5" customHeight="1">
      <c r="A241" s="759" t="s">
        <v>477</v>
      </c>
      <c r="B241" s="761"/>
      <c r="C241" s="605">
        <f>SUM(C113,C118,C165,C239)</f>
        <v>1328921</v>
      </c>
      <c r="D241" s="762"/>
      <c r="E241" s="762"/>
      <c r="F241" s="762"/>
      <c r="G241" s="762"/>
      <c r="H241" s="762"/>
      <c r="I241" s="762"/>
      <c r="J241" s="762"/>
      <c r="K241" s="762"/>
    </row>
    <row r="242" spans="1:11" s="155" customFormat="1" ht="13.5" customHeight="1">
      <c r="A242"/>
      <c r="B242"/>
      <c r="C242"/>
      <c r="D242"/>
      <c r="E242"/>
      <c r="F242"/>
      <c r="G242"/>
      <c r="H242"/>
      <c r="I242"/>
      <c r="J242"/>
      <c r="K242"/>
    </row>
    <row r="243" spans="1:11" s="155" customFormat="1">
      <c r="A243"/>
      <c r="B243"/>
      <c r="C243"/>
      <c r="D243"/>
      <c r="E243"/>
      <c r="F243"/>
      <c r="G243"/>
      <c r="H243"/>
      <c r="I243"/>
      <c r="J243"/>
      <c r="K243"/>
    </row>
    <row r="244" spans="1:11" s="155" customFormat="1">
      <c r="A244"/>
      <c r="B244"/>
      <c r="C244"/>
      <c r="D244"/>
      <c r="E244"/>
      <c r="F244"/>
      <c r="G244"/>
      <c r="H244"/>
      <c r="I244"/>
      <c r="J244"/>
      <c r="K244"/>
    </row>
    <row r="245" spans="1:11" s="155" customFormat="1">
      <c r="A245"/>
      <c r="B245"/>
      <c r="C245"/>
      <c r="D245"/>
      <c r="E245"/>
      <c r="F245"/>
      <c r="G245"/>
      <c r="H245"/>
      <c r="I245"/>
      <c r="J245"/>
      <c r="K245"/>
    </row>
    <row r="246" spans="1:11" s="155" customFormat="1">
      <c r="A246"/>
      <c r="B246"/>
      <c r="C246"/>
      <c r="D246"/>
      <c r="E246"/>
      <c r="F246"/>
      <c r="G246"/>
      <c r="H246"/>
      <c r="I246"/>
      <c r="J246"/>
      <c r="K246"/>
    </row>
    <row r="247" spans="1:11" s="155" customFormat="1">
      <c r="A247"/>
      <c r="B247"/>
      <c r="C247"/>
      <c r="D247"/>
      <c r="E247"/>
      <c r="F247"/>
      <c r="G247"/>
      <c r="H247"/>
      <c r="I247"/>
      <c r="J247"/>
      <c r="K247"/>
    </row>
    <row r="248" spans="1:11" s="155" customFormat="1">
      <c r="A248"/>
      <c r="B248"/>
      <c r="C248"/>
      <c r="D248"/>
      <c r="E248"/>
      <c r="F248"/>
      <c r="G248"/>
      <c r="H248"/>
      <c r="I248"/>
      <c r="J248"/>
      <c r="K248"/>
    </row>
    <row r="249" spans="1:11" s="155" customFormat="1">
      <c r="A249"/>
      <c r="B249"/>
      <c r="C249"/>
      <c r="D249"/>
      <c r="E249"/>
      <c r="F249"/>
      <c r="G249"/>
      <c r="H249"/>
      <c r="I249"/>
      <c r="J249"/>
      <c r="K249"/>
    </row>
    <row r="250" spans="1:11" s="155" customFormat="1">
      <c r="A250"/>
      <c r="B250"/>
      <c r="C250"/>
      <c r="D250"/>
      <c r="E250"/>
      <c r="F250"/>
      <c r="G250"/>
      <c r="H250"/>
      <c r="I250"/>
      <c r="J250"/>
      <c r="K250"/>
    </row>
    <row r="251" spans="1:11" s="155" customFormat="1">
      <c r="A251"/>
      <c r="B251"/>
      <c r="C251"/>
      <c r="D251"/>
      <c r="E251"/>
      <c r="F251"/>
      <c r="G251"/>
      <c r="H251"/>
      <c r="I251"/>
      <c r="J251"/>
      <c r="K251"/>
    </row>
    <row r="252" spans="1:11" s="155" customFormat="1">
      <c r="A252"/>
      <c r="B252"/>
      <c r="C252"/>
      <c r="D252"/>
      <c r="E252"/>
      <c r="F252"/>
      <c r="G252"/>
      <c r="H252"/>
      <c r="I252"/>
      <c r="J252"/>
      <c r="K252"/>
    </row>
    <row r="253" spans="1:11" s="155" customFormat="1">
      <c r="A253"/>
      <c r="B253"/>
      <c r="C253"/>
      <c r="D253"/>
      <c r="E253"/>
      <c r="F253"/>
      <c r="G253"/>
      <c r="H253"/>
      <c r="I253"/>
      <c r="J253"/>
      <c r="K253"/>
    </row>
    <row r="254" spans="1:11" s="155" customFormat="1">
      <c r="A254"/>
      <c r="B254"/>
      <c r="C254"/>
      <c r="D254"/>
      <c r="E254"/>
      <c r="F254"/>
      <c r="G254"/>
      <c r="H254"/>
      <c r="I254"/>
      <c r="J254"/>
      <c r="K254"/>
    </row>
    <row r="255" spans="1:11" s="155" customFormat="1">
      <c r="A255"/>
      <c r="B255"/>
      <c r="C255"/>
      <c r="D255"/>
      <c r="E255"/>
      <c r="F255"/>
      <c r="G255"/>
      <c r="H255"/>
      <c r="I255"/>
      <c r="J255"/>
      <c r="K255"/>
    </row>
  </sheetData>
  <sheetProtection algorithmName="SHA-512" hashValue="WX6/aSrXqg7MkNalpjSHoycjpz56s6B6mFRtlSPr1g5FzKoRY7fO4Fbh5ECxRAop2LVB/zWVYhzAL4IAuSEGhw==" saltValue="uGWwJ+hmMOWeiT75ZuTK5g==" spinCount="100000" sheet="1" objects="1"/>
  <phoneticPr fontId="12" type="noConversion"/>
  <dataValidations count="1">
    <dataValidation type="whole" allowBlank="1" showInputMessage="1" showErrorMessage="1" error="Please enter whole number.  Decimals are not allowed." sqref="C5:K11 C14:K17 C20:C39 F42:F62 C65:K67 C70:C75 C78:D82 C83 C87:C95 C98:K110 D113:K113 C115:G117 C121:K123 C127:F130 C133:G139 C141:K149 C151:K163 C168:K169 C172:K175 C179:G182 C185:G192 C195:G198 C201:G204 C207:G212 C215:G216 C218:K222 C226:E237 H226:K237 D241:K241" xr:uid="{00000000-0002-0000-0300-000000000000}">
      <formula1>-9999999999</formula1>
      <formula2>9999999999</formula2>
    </dataValidation>
  </dataValidations>
  <printOptions headings="1"/>
  <pageMargins left="0.25" right="0.25" top="0.5" bottom="0.5" header="0.25" footer="0.25"/>
  <pageSetup firstPageNumber="6" fitToHeight="7" orientation="landscape" useFirstPageNumber="1" r:id="rId1"/>
  <headerFooter alignWithMargins="0">
    <oddHeader>&amp;CEstimated Receipts/Revenues&amp;RPage &amp;P</oddHeader>
    <oddFooter>&amp;L&amp;Z&amp;F&amp;R&amp;D</oddFooter>
    <firstHeader>&amp;C&amp;A&amp;RPage &amp;P</firstHeader>
    <firstFooter>&amp;L&amp;Z&amp;F</firstFooter>
  </headerFooter>
  <rowBreaks count="1" manualBreakCount="1">
    <brk id="113"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autoPageBreaks="0" fitToPage="1"/>
  </sheetPr>
  <dimension ref="A1:L455"/>
  <sheetViews>
    <sheetView showGridLines="0" zoomScaleSheetLayoutView="80" workbookViewId="0">
      <pane xSplit="2" ySplit="2" topLeftCell="C3" activePane="bottomRight" state="frozenSplit"/>
      <selection activeCell="C1" sqref="C1"/>
      <selection pane="topRight"/>
      <selection pane="bottomLeft"/>
      <selection pane="bottomRight" activeCell="H34" sqref="H34"/>
    </sheetView>
  </sheetViews>
  <sheetFormatPr defaultColWidth="8.7109375" defaultRowHeight="9"/>
  <cols>
    <col min="1" max="1" width="55.85546875" style="191" customWidth="1"/>
    <col min="2" max="2" width="6.5703125" style="191" customWidth="1"/>
    <col min="3" max="9" width="13.28515625" style="155" customWidth="1"/>
    <col min="10" max="11" width="13.28515625" style="165" customWidth="1"/>
    <col min="12" max="12" width="8.7109375" style="155" customWidth="1"/>
    <col min="13" max="16384" width="8.7109375" style="155"/>
  </cols>
  <sheetData>
    <row r="1" spans="1:11" s="153" customFormat="1" ht="12" customHeight="1">
      <c r="A1" s="1178" t="s">
        <v>67</v>
      </c>
      <c r="B1" s="395"/>
      <c r="C1" s="387" t="s">
        <v>478</v>
      </c>
      <c r="D1" s="387" t="s">
        <v>479</v>
      </c>
      <c r="E1" s="387" t="s">
        <v>480</v>
      </c>
      <c r="F1" s="387" t="s">
        <v>481</v>
      </c>
      <c r="G1" s="387" t="s">
        <v>482</v>
      </c>
      <c r="H1" s="387" t="s">
        <v>483</v>
      </c>
      <c r="I1" s="387" t="s">
        <v>484</v>
      </c>
      <c r="J1" s="387" t="s">
        <v>485</v>
      </c>
      <c r="K1" s="387" t="s">
        <v>486</v>
      </c>
    </row>
    <row r="2" spans="1:11" ht="24" customHeight="1">
      <c r="A2" s="1179"/>
      <c r="B2" s="69" t="s">
        <v>487</v>
      </c>
      <c r="C2" s="69" t="s">
        <v>194</v>
      </c>
      <c r="D2" s="69" t="s">
        <v>195</v>
      </c>
      <c r="E2" s="69" t="s">
        <v>196</v>
      </c>
      <c r="F2" s="69" t="s">
        <v>197</v>
      </c>
      <c r="G2" s="69" t="s">
        <v>198</v>
      </c>
      <c r="H2" s="69" t="s">
        <v>199</v>
      </c>
      <c r="I2" s="69" t="s">
        <v>488</v>
      </c>
      <c r="J2" s="69" t="s">
        <v>201</v>
      </c>
      <c r="K2" s="69" t="s">
        <v>489</v>
      </c>
    </row>
    <row r="3" spans="1:11" s="154" customFormat="1" ht="12" customHeight="1">
      <c r="A3" s="571" t="s">
        <v>490</v>
      </c>
      <c r="B3" s="764"/>
      <c r="C3" s="573"/>
      <c r="D3" s="573"/>
      <c r="E3" s="573"/>
      <c r="F3" s="573"/>
      <c r="G3" s="573"/>
      <c r="H3" s="573"/>
      <c r="I3" s="573"/>
      <c r="J3" s="573"/>
      <c r="K3" s="574"/>
    </row>
    <row r="4" spans="1:11" s="154" customFormat="1" ht="12" customHeight="1">
      <c r="A4" s="765" t="s">
        <v>491</v>
      </c>
      <c r="B4" s="766" t="s">
        <v>88</v>
      </c>
      <c r="C4" s="767"/>
      <c r="D4" s="768"/>
      <c r="E4" s="768"/>
      <c r="F4" s="768"/>
      <c r="G4" s="768"/>
      <c r="H4" s="768"/>
      <c r="I4" s="768"/>
      <c r="J4" s="768"/>
      <c r="K4" s="769"/>
    </row>
    <row r="5" spans="1:11" s="154" customFormat="1" ht="12" customHeight="1">
      <c r="A5" s="213" t="s">
        <v>492</v>
      </c>
      <c r="B5" s="214">
        <v>1100</v>
      </c>
      <c r="C5" s="70">
        <v>0</v>
      </c>
      <c r="D5" s="70">
        <v>0</v>
      </c>
      <c r="E5" s="70">
        <v>0</v>
      </c>
      <c r="F5" s="70">
        <v>0</v>
      </c>
      <c r="G5" s="70">
        <v>0</v>
      </c>
      <c r="H5" s="70">
        <v>0</v>
      </c>
      <c r="I5" s="70">
        <v>0</v>
      </c>
      <c r="J5" s="70">
        <v>0</v>
      </c>
      <c r="K5" s="596">
        <f t="shared" ref="K5:K35" si="0">SUM(C5:J5)</f>
        <v>0</v>
      </c>
    </row>
    <row r="6" spans="1:11" s="154" customFormat="1" ht="12" customHeight="1">
      <c r="A6" s="209" t="s">
        <v>493</v>
      </c>
      <c r="B6" s="203">
        <v>1115</v>
      </c>
      <c r="C6" s="770"/>
      <c r="D6" s="770"/>
      <c r="E6" s="70">
        <v>0</v>
      </c>
      <c r="F6" s="770"/>
      <c r="G6" s="770"/>
      <c r="H6" s="770"/>
      <c r="I6" s="770"/>
      <c r="J6" s="770"/>
      <c r="K6" s="577">
        <f t="shared" si="0"/>
        <v>0</v>
      </c>
    </row>
    <row r="7" spans="1:11" s="154" customFormat="1" ht="12" customHeight="1">
      <c r="A7" s="209" t="s">
        <v>494</v>
      </c>
      <c r="B7" s="203">
        <v>1125</v>
      </c>
      <c r="C7" s="70">
        <v>0</v>
      </c>
      <c r="D7" s="70">
        <v>0</v>
      </c>
      <c r="E7" s="70">
        <v>0</v>
      </c>
      <c r="F7" s="70">
        <v>0</v>
      </c>
      <c r="G7" s="70">
        <v>0</v>
      </c>
      <c r="H7" s="70">
        <v>0</v>
      </c>
      <c r="I7" s="70">
        <v>0</v>
      </c>
      <c r="J7" s="70">
        <v>0</v>
      </c>
      <c r="K7" s="577">
        <f t="shared" si="0"/>
        <v>0</v>
      </c>
    </row>
    <row r="8" spans="1:11" s="154" customFormat="1" ht="12" customHeight="1">
      <c r="A8" s="209" t="s">
        <v>495</v>
      </c>
      <c r="B8" s="203">
        <v>1200</v>
      </c>
      <c r="C8" s="70">
        <v>0</v>
      </c>
      <c r="D8" s="70">
        <v>0</v>
      </c>
      <c r="E8" s="70">
        <v>0</v>
      </c>
      <c r="F8" s="70">
        <v>0</v>
      </c>
      <c r="G8" s="70">
        <v>0</v>
      </c>
      <c r="H8" s="70">
        <v>0</v>
      </c>
      <c r="I8" s="70">
        <v>0</v>
      </c>
      <c r="J8" s="70">
        <v>0</v>
      </c>
      <c r="K8" s="577">
        <f t="shared" si="0"/>
        <v>0</v>
      </c>
    </row>
    <row r="9" spans="1:11" s="154" customFormat="1" ht="12" customHeight="1">
      <c r="A9" s="209" t="s">
        <v>496</v>
      </c>
      <c r="B9" s="203">
        <v>1225</v>
      </c>
      <c r="C9" s="70">
        <v>0</v>
      </c>
      <c r="D9" s="70">
        <v>0</v>
      </c>
      <c r="E9" s="70">
        <v>0</v>
      </c>
      <c r="F9" s="70">
        <v>0</v>
      </c>
      <c r="G9" s="70">
        <v>0</v>
      </c>
      <c r="H9" s="70">
        <v>0</v>
      </c>
      <c r="I9" s="70">
        <v>0</v>
      </c>
      <c r="J9" s="70">
        <v>0</v>
      </c>
      <c r="K9" s="577">
        <f t="shared" si="0"/>
        <v>0</v>
      </c>
    </row>
    <row r="10" spans="1:11" s="154" customFormat="1" ht="12" customHeight="1">
      <c r="A10" s="209" t="s">
        <v>497</v>
      </c>
      <c r="B10" s="203">
        <v>1250</v>
      </c>
      <c r="C10" s="70">
        <v>0</v>
      </c>
      <c r="D10" s="70">
        <v>0</v>
      </c>
      <c r="E10" s="70">
        <v>0</v>
      </c>
      <c r="F10" s="70">
        <v>0</v>
      </c>
      <c r="G10" s="70">
        <v>0</v>
      </c>
      <c r="H10" s="70">
        <v>0</v>
      </c>
      <c r="I10" s="70">
        <v>0</v>
      </c>
      <c r="J10" s="70">
        <v>0</v>
      </c>
      <c r="K10" s="577">
        <f t="shared" si="0"/>
        <v>0</v>
      </c>
    </row>
    <row r="11" spans="1:11" s="154" customFormat="1" ht="12" customHeight="1">
      <c r="A11" s="209" t="s">
        <v>498</v>
      </c>
      <c r="B11" s="203">
        <v>1275</v>
      </c>
      <c r="C11" s="70">
        <v>0</v>
      </c>
      <c r="D11" s="70">
        <v>0</v>
      </c>
      <c r="E11" s="70">
        <v>0</v>
      </c>
      <c r="F11" s="70">
        <v>0</v>
      </c>
      <c r="G11" s="70">
        <v>0</v>
      </c>
      <c r="H11" s="70">
        <v>0</v>
      </c>
      <c r="I11" s="70">
        <v>0</v>
      </c>
      <c r="J11" s="70">
        <v>0</v>
      </c>
      <c r="K11" s="577">
        <f t="shared" si="0"/>
        <v>0</v>
      </c>
    </row>
    <row r="12" spans="1:11" ht="12" customHeight="1">
      <c r="A12" s="209" t="s">
        <v>499</v>
      </c>
      <c r="B12" s="203">
        <v>1300</v>
      </c>
      <c r="C12" s="70">
        <v>0</v>
      </c>
      <c r="D12" s="70">
        <v>0</v>
      </c>
      <c r="E12" s="70">
        <v>0</v>
      </c>
      <c r="F12" s="70">
        <v>0</v>
      </c>
      <c r="G12" s="70">
        <v>0</v>
      </c>
      <c r="H12" s="70">
        <v>0</v>
      </c>
      <c r="I12" s="70">
        <v>0</v>
      </c>
      <c r="J12" s="70">
        <v>0</v>
      </c>
      <c r="K12" s="577">
        <f t="shared" si="0"/>
        <v>0</v>
      </c>
    </row>
    <row r="13" spans="1:11" ht="12" customHeight="1">
      <c r="A13" s="209" t="s">
        <v>500</v>
      </c>
      <c r="B13" s="203">
        <v>1400</v>
      </c>
      <c r="C13" s="70">
        <v>322639</v>
      </c>
      <c r="D13" s="70">
        <v>92904</v>
      </c>
      <c r="E13" s="70">
        <v>78285</v>
      </c>
      <c r="F13" s="70">
        <v>121772</v>
      </c>
      <c r="G13" s="70">
        <v>27123</v>
      </c>
      <c r="H13" s="70">
        <v>0</v>
      </c>
      <c r="I13" s="70">
        <v>9048</v>
      </c>
      <c r="J13" s="70">
        <v>0</v>
      </c>
      <c r="K13" s="577">
        <f t="shared" si="0"/>
        <v>651771</v>
      </c>
    </row>
    <row r="14" spans="1:11" ht="12" customHeight="1">
      <c r="A14" s="209" t="s">
        <v>501</v>
      </c>
      <c r="B14" s="203">
        <v>1500</v>
      </c>
      <c r="C14" s="70">
        <v>0</v>
      </c>
      <c r="D14" s="70">
        <v>0</v>
      </c>
      <c r="E14" s="70">
        <v>0</v>
      </c>
      <c r="F14" s="70">
        <v>0</v>
      </c>
      <c r="G14" s="70">
        <v>0</v>
      </c>
      <c r="H14" s="70">
        <v>0</v>
      </c>
      <c r="I14" s="70">
        <v>0</v>
      </c>
      <c r="J14" s="70">
        <v>0</v>
      </c>
      <c r="K14" s="577">
        <f t="shared" si="0"/>
        <v>0</v>
      </c>
    </row>
    <row r="15" spans="1:11" ht="12" customHeight="1">
      <c r="A15" s="209" t="s">
        <v>502</v>
      </c>
      <c r="B15" s="203">
        <v>1600</v>
      </c>
      <c r="C15" s="70">
        <v>0</v>
      </c>
      <c r="D15" s="70">
        <v>0</v>
      </c>
      <c r="E15" s="70">
        <v>0</v>
      </c>
      <c r="F15" s="70">
        <v>0</v>
      </c>
      <c r="G15" s="70">
        <v>0</v>
      </c>
      <c r="H15" s="70">
        <v>0</v>
      </c>
      <c r="I15" s="70">
        <v>0</v>
      </c>
      <c r="J15" s="70">
        <v>0</v>
      </c>
      <c r="K15" s="577">
        <f t="shared" si="0"/>
        <v>0</v>
      </c>
    </row>
    <row r="16" spans="1:11" ht="12" customHeight="1">
      <c r="A16" s="209" t="s">
        <v>503</v>
      </c>
      <c r="B16" s="203">
        <v>1650</v>
      </c>
      <c r="C16" s="70">
        <v>0</v>
      </c>
      <c r="D16" s="70">
        <v>0</v>
      </c>
      <c r="E16" s="70">
        <v>0</v>
      </c>
      <c r="F16" s="70">
        <v>0</v>
      </c>
      <c r="G16" s="70">
        <v>0</v>
      </c>
      <c r="H16" s="70">
        <v>0</v>
      </c>
      <c r="I16" s="70">
        <v>0</v>
      </c>
      <c r="J16" s="70">
        <v>0</v>
      </c>
      <c r="K16" s="577">
        <f t="shared" si="0"/>
        <v>0</v>
      </c>
    </row>
    <row r="17" spans="1:11" ht="12" customHeight="1">
      <c r="A17" s="209" t="s">
        <v>504</v>
      </c>
      <c r="B17" s="203">
        <v>1700</v>
      </c>
      <c r="C17" s="70">
        <v>0</v>
      </c>
      <c r="D17" s="70">
        <v>0</v>
      </c>
      <c r="E17" s="70">
        <v>0</v>
      </c>
      <c r="F17" s="70">
        <v>0</v>
      </c>
      <c r="G17" s="70">
        <v>0</v>
      </c>
      <c r="H17" s="70">
        <v>0</v>
      </c>
      <c r="I17" s="70">
        <v>0</v>
      </c>
      <c r="J17" s="70">
        <v>0</v>
      </c>
      <c r="K17" s="577">
        <f t="shared" si="0"/>
        <v>0</v>
      </c>
    </row>
    <row r="18" spans="1:11" s="154" customFormat="1" ht="12" customHeight="1">
      <c r="A18" s="209" t="s">
        <v>505</v>
      </c>
      <c r="B18" s="203">
        <v>1800</v>
      </c>
      <c r="C18" s="70">
        <v>0</v>
      </c>
      <c r="D18" s="70">
        <v>0</v>
      </c>
      <c r="E18" s="70">
        <v>0</v>
      </c>
      <c r="F18" s="70">
        <v>0</v>
      </c>
      <c r="G18" s="70">
        <v>0</v>
      </c>
      <c r="H18" s="70">
        <v>0</v>
      </c>
      <c r="I18" s="70">
        <v>0</v>
      </c>
      <c r="J18" s="70">
        <v>0</v>
      </c>
      <c r="K18" s="577">
        <f t="shared" si="0"/>
        <v>0</v>
      </c>
    </row>
    <row r="19" spans="1:11" s="154" customFormat="1" ht="12" customHeight="1">
      <c r="A19" s="209" t="s">
        <v>506</v>
      </c>
      <c r="B19" s="203">
        <v>1900</v>
      </c>
      <c r="C19" s="70">
        <v>0</v>
      </c>
      <c r="D19" s="70">
        <v>0</v>
      </c>
      <c r="E19" s="70">
        <v>0</v>
      </c>
      <c r="F19" s="70">
        <v>0</v>
      </c>
      <c r="G19" s="70">
        <v>0</v>
      </c>
      <c r="H19" s="70">
        <v>0</v>
      </c>
      <c r="I19" s="70">
        <v>0</v>
      </c>
      <c r="J19" s="70">
        <v>0</v>
      </c>
      <c r="K19" s="577">
        <f t="shared" si="0"/>
        <v>0</v>
      </c>
    </row>
    <row r="20" spans="1:11" s="154" customFormat="1" ht="12" customHeight="1">
      <c r="A20" s="209" t="s">
        <v>507</v>
      </c>
      <c r="B20" s="203">
        <v>1910</v>
      </c>
      <c r="C20" s="771"/>
      <c r="D20" s="772"/>
      <c r="E20" s="772"/>
      <c r="F20" s="772"/>
      <c r="G20" s="772"/>
      <c r="H20" s="72">
        <v>0</v>
      </c>
      <c r="I20" s="773"/>
      <c r="J20" s="772"/>
      <c r="K20" s="577">
        <f t="shared" si="0"/>
        <v>0</v>
      </c>
    </row>
    <row r="21" spans="1:11" s="154" customFormat="1" ht="12" customHeight="1">
      <c r="A21" s="209" t="s">
        <v>508</v>
      </c>
      <c r="B21" s="203">
        <v>1911</v>
      </c>
      <c r="C21" s="774"/>
      <c r="D21" s="775"/>
      <c r="E21" s="775"/>
      <c r="F21" s="775"/>
      <c r="G21" s="775"/>
      <c r="H21" s="72">
        <v>0</v>
      </c>
      <c r="I21" s="776"/>
      <c r="J21" s="775"/>
      <c r="K21" s="577">
        <f t="shared" si="0"/>
        <v>0</v>
      </c>
    </row>
    <row r="22" spans="1:11" s="154" customFormat="1" ht="12" customHeight="1">
      <c r="A22" s="209" t="s">
        <v>509</v>
      </c>
      <c r="B22" s="203">
        <v>1912</v>
      </c>
      <c r="C22" s="774"/>
      <c r="D22" s="775"/>
      <c r="E22" s="775"/>
      <c r="F22" s="775"/>
      <c r="G22" s="775"/>
      <c r="H22" s="72">
        <v>0</v>
      </c>
      <c r="I22" s="776"/>
      <c r="J22" s="775"/>
      <c r="K22" s="577">
        <f t="shared" si="0"/>
        <v>0</v>
      </c>
    </row>
    <row r="23" spans="1:11" s="154" customFormat="1" ht="12" customHeight="1">
      <c r="A23" s="209" t="s">
        <v>510</v>
      </c>
      <c r="B23" s="203">
        <v>1913</v>
      </c>
      <c r="C23" s="774"/>
      <c r="D23" s="775"/>
      <c r="E23" s="775"/>
      <c r="F23" s="775"/>
      <c r="G23" s="775"/>
      <c r="H23" s="72">
        <v>0</v>
      </c>
      <c r="I23" s="776"/>
      <c r="J23" s="775"/>
      <c r="K23" s="577">
        <f t="shared" si="0"/>
        <v>0</v>
      </c>
    </row>
    <row r="24" spans="1:11" s="154" customFormat="1" ht="12" customHeight="1">
      <c r="A24" s="209" t="s">
        <v>511</v>
      </c>
      <c r="B24" s="203">
        <v>1914</v>
      </c>
      <c r="C24" s="774"/>
      <c r="D24" s="775"/>
      <c r="E24" s="775"/>
      <c r="F24" s="775"/>
      <c r="G24" s="775"/>
      <c r="H24" s="72">
        <v>0</v>
      </c>
      <c r="I24" s="776"/>
      <c r="J24" s="775"/>
      <c r="K24" s="577">
        <f t="shared" si="0"/>
        <v>0</v>
      </c>
    </row>
    <row r="25" spans="1:11" s="154" customFormat="1" ht="12" customHeight="1">
      <c r="A25" s="209" t="s">
        <v>512</v>
      </c>
      <c r="B25" s="203">
        <v>1915</v>
      </c>
      <c r="C25" s="774"/>
      <c r="D25" s="775"/>
      <c r="E25" s="775"/>
      <c r="F25" s="775"/>
      <c r="G25" s="775"/>
      <c r="H25" s="72">
        <v>0</v>
      </c>
      <c r="I25" s="776"/>
      <c r="J25" s="775"/>
      <c r="K25" s="577">
        <f t="shared" si="0"/>
        <v>0</v>
      </c>
    </row>
    <row r="26" spans="1:11" s="154" customFormat="1" ht="12" customHeight="1">
      <c r="A26" s="209" t="s">
        <v>513</v>
      </c>
      <c r="B26" s="203">
        <v>1916</v>
      </c>
      <c r="C26" s="774"/>
      <c r="D26" s="775"/>
      <c r="E26" s="775"/>
      <c r="F26" s="775"/>
      <c r="G26" s="775"/>
      <c r="H26" s="72">
        <v>0</v>
      </c>
      <c r="I26" s="776"/>
      <c r="J26" s="775"/>
      <c r="K26" s="577">
        <f t="shared" si="0"/>
        <v>0</v>
      </c>
    </row>
    <row r="27" spans="1:11" s="154" customFormat="1" ht="12" customHeight="1">
      <c r="A27" s="209" t="s">
        <v>514</v>
      </c>
      <c r="B27" s="203">
        <v>1917</v>
      </c>
      <c r="C27" s="774"/>
      <c r="D27" s="775"/>
      <c r="E27" s="775"/>
      <c r="F27" s="775"/>
      <c r="G27" s="775"/>
      <c r="H27" s="72">
        <v>0</v>
      </c>
      <c r="I27" s="776"/>
      <c r="J27" s="775"/>
      <c r="K27" s="577">
        <f t="shared" si="0"/>
        <v>0</v>
      </c>
    </row>
    <row r="28" spans="1:11" s="154" customFormat="1" ht="12" customHeight="1">
      <c r="A28" s="209" t="s">
        <v>515</v>
      </c>
      <c r="B28" s="203">
        <v>1918</v>
      </c>
      <c r="C28" s="774"/>
      <c r="D28" s="775"/>
      <c r="E28" s="775"/>
      <c r="F28" s="775"/>
      <c r="G28" s="775"/>
      <c r="H28" s="72">
        <v>0</v>
      </c>
      <c r="I28" s="776"/>
      <c r="J28" s="775"/>
      <c r="K28" s="577">
        <f t="shared" si="0"/>
        <v>0</v>
      </c>
    </row>
    <row r="29" spans="1:11" s="154" customFormat="1" ht="12" customHeight="1">
      <c r="A29" s="209" t="s">
        <v>516</v>
      </c>
      <c r="B29" s="203">
        <v>1919</v>
      </c>
      <c r="C29" s="774"/>
      <c r="D29" s="775"/>
      <c r="E29" s="775"/>
      <c r="F29" s="775"/>
      <c r="G29" s="775"/>
      <c r="H29" s="72">
        <v>0</v>
      </c>
      <c r="I29" s="776"/>
      <c r="J29" s="775"/>
      <c r="K29" s="577">
        <f t="shared" si="0"/>
        <v>0</v>
      </c>
    </row>
    <row r="30" spans="1:11" s="154" customFormat="1" ht="12" customHeight="1">
      <c r="A30" s="209" t="s">
        <v>517</v>
      </c>
      <c r="B30" s="210">
        <v>1920</v>
      </c>
      <c r="C30" s="774"/>
      <c r="D30" s="775"/>
      <c r="E30" s="775"/>
      <c r="F30" s="775"/>
      <c r="G30" s="775"/>
      <c r="H30" s="72">
        <v>0</v>
      </c>
      <c r="I30" s="776"/>
      <c r="J30" s="775"/>
      <c r="K30" s="577">
        <f t="shared" si="0"/>
        <v>0</v>
      </c>
    </row>
    <row r="31" spans="1:11" s="154" customFormat="1" ht="12" customHeight="1">
      <c r="A31" s="209" t="s">
        <v>518</v>
      </c>
      <c r="B31" s="210">
        <v>1921</v>
      </c>
      <c r="C31" s="774"/>
      <c r="D31" s="775"/>
      <c r="E31" s="775"/>
      <c r="F31" s="775"/>
      <c r="G31" s="775"/>
      <c r="H31" s="72">
        <v>0</v>
      </c>
      <c r="I31" s="776"/>
      <c r="J31" s="775"/>
      <c r="K31" s="577">
        <f t="shared" si="0"/>
        <v>0</v>
      </c>
    </row>
    <row r="32" spans="1:11" s="154" customFormat="1" ht="12" customHeight="1">
      <c r="A32" s="211" t="s">
        <v>519</v>
      </c>
      <c r="B32" s="212">
        <v>1922</v>
      </c>
      <c r="C32" s="774"/>
      <c r="D32" s="775"/>
      <c r="E32" s="775"/>
      <c r="F32" s="775"/>
      <c r="G32" s="775"/>
      <c r="H32" s="135">
        <v>0</v>
      </c>
      <c r="I32" s="776"/>
      <c r="J32" s="775"/>
      <c r="K32" s="577">
        <f t="shared" si="0"/>
        <v>0</v>
      </c>
    </row>
    <row r="33" spans="1:12" s="154" customFormat="1" ht="12" customHeight="1">
      <c r="A33" s="211" t="s">
        <v>520</v>
      </c>
      <c r="B33" s="212">
        <v>1999</v>
      </c>
      <c r="C33" s="774"/>
      <c r="D33" s="774"/>
      <c r="E33" s="774"/>
      <c r="F33" s="774"/>
      <c r="G33" s="774"/>
      <c r="H33" s="72">
        <v>1200</v>
      </c>
      <c r="I33" s="774"/>
      <c r="J33" s="774"/>
      <c r="K33" s="777">
        <f t="shared" si="0"/>
        <v>1200</v>
      </c>
    </row>
    <row r="34" spans="1:12" ht="15" customHeight="1">
      <c r="A34" s="778" t="s">
        <v>521</v>
      </c>
      <c r="B34" s="779">
        <v>1000</v>
      </c>
      <c r="C34" s="584">
        <f t="shared" ref="C34:J34" si="1">SUM(C5:C32)</f>
        <v>322639</v>
      </c>
      <c r="D34" s="584">
        <f t="shared" si="1"/>
        <v>92904</v>
      </c>
      <c r="E34" s="584">
        <f t="shared" si="1"/>
        <v>78285</v>
      </c>
      <c r="F34" s="584">
        <f t="shared" si="1"/>
        <v>121772</v>
      </c>
      <c r="G34" s="584">
        <f t="shared" si="1"/>
        <v>27123</v>
      </c>
      <c r="H34" s="584">
        <f t="shared" si="1"/>
        <v>0</v>
      </c>
      <c r="I34" s="584">
        <f t="shared" si="1"/>
        <v>9048</v>
      </c>
      <c r="J34" s="584">
        <f t="shared" si="1"/>
        <v>0</v>
      </c>
      <c r="K34" s="584">
        <f t="shared" si="0"/>
        <v>651771</v>
      </c>
      <c r="L34" s="208"/>
    </row>
    <row r="35" spans="1:12" ht="13.5" customHeight="1">
      <c r="A35" s="780" t="s">
        <v>522</v>
      </c>
      <c r="B35" s="779">
        <v>1000</v>
      </c>
      <c r="C35" s="587">
        <f t="shared" ref="C35:J35" si="2">SUM(C5:C33)</f>
        <v>322639</v>
      </c>
      <c r="D35" s="587">
        <f t="shared" si="2"/>
        <v>92904</v>
      </c>
      <c r="E35" s="587">
        <f t="shared" si="2"/>
        <v>78285</v>
      </c>
      <c r="F35" s="587">
        <f t="shared" si="2"/>
        <v>121772</v>
      </c>
      <c r="G35" s="587">
        <f t="shared" si="2"/>
        <v>27123</v>
      </c>
      <c r="H35" s="587">
        <f t="shared" si="2"/>
        <v>1200</v>
      </c>
      <c r="I35" s="587">
        <f t="shared" si="2"/>
        <v>9048</v>
      </c>
      <c r="J35" s="587">
        <f t="shared" si="2"/>
        <v>0</v>
      </c>
      <c r="K35" s="584">
        <f t="shared" si="0"/>
        <v>652971</v>
      </c>
      <c r="L35" s="208"/>
    </row>
    <row r="36" spans="1:12" s="13" customFormat="1" ht="12.75" customHeight="1">
      <c r="A36" s="781" t="s">
        <v>523</v>
      </c>
      <c r="B36" s="782">
        <v>2000</v>
      </c>
      <c r="C36" s="783"/>
      <c r="D36" s="784"/>
      <c r="E36" s="784"/>
      <c r="F36" s="784"/>
      <c r="G36" s="784"/>
      <c r="H36" s="784"/>
      <c r="I36" s="784"/>
      <c r="J36" s="784"/>
      <c r="K36" s="785"/>
    </row>
    <row r="37" spans="1:12" s="13" customFormat="1" ht="12" customHeight="1">
      <c r="A37" s="786" t="s">
        <v>524</v>
      </c>
      <c r="B37" s="787">
        <v>2100</v>
      </c>
      <c r="C37" s="770"/>
      <c r="D37" s="788"/>
      <c r="E37" s="788"/>
      <c r="F37" s="788"/>
      <c r="G37" s="788"/>
      <c r="H37" s="788"/>
      <c r="I37" s="788"/>
      <c r="J37" s="788"/>
      <c r="K37" s="789"/>
    </row>
    <row r="38" spans="1:12" ht="12" customHeight="1">
      <c r="A38" s="202" t="s">
        <v>525</v>
      </c>
      <c r="B38" s="203">
        <v>2110</v>
      </c>
      <c r="C38" s="297">
        <v>0</v>
      </c>
      <c r="D38" s="297">
        <v>0</v>
      </c>
      <c r="E38" s="297">
        <v>0</v>
      </c>
      <c r="F38" s="297">
        <v>0</v>
      </c>
      <c r="G38" s="297">
        <v>0</v>
      </c>
      <c r="H38" s="297">
        <v>0</v>
      </c>
      <c r="I38" s="297">
        <v>0</v>
      </c>
      <c r="J38" s="297">
        <v>0</v>
      </c>
      <c r="K38" s="577">
        <f t="shared" ref="K38:K43" si="3">SUM(C38:J38)</f>
        <v>0</v>
      </c>
    </row>
    <row r="39" spans="1:12" ht="12" customHeight="1">
      <c r="A39" s="204" t="s">
        <v>526</v>
      </c>
      <c r="B39" s="203">
        <v>2120</v>
      </c>
      <c r="C39" s="297">
        <v>0</v>
      </c>
      <c r="D39" s="297">
        <v>0</v>
      </c>
      <c r="E39" s="297">
        <v>1795</v>
      </c>
      <c r="F39" s="297">
        <v>6804</v>
      </c>
      <c r="G39" s="297">
        <v>0</v>
      </c>
      <c r="H39" s="297">
        <v>0</v>
      </c>
      <c r="I39" s="297">
        <v>0</v>
      </c>
      <c r="J39" s="297">
        <v>0</v>
      </c>
      <c r="K39" s="577">
        <f t="shared" si="3"/>
        <v>8599</v>
      </c>
    </row>
    <row r="40" spans="1:12" ht="12" customHeight="1">
      <c r="A40" s="204" t="s">
        <v>527</v>
      </c>
      <c r="B40" s="203">
        <v>2130</v>
      </c>
      <c r="C40" s="297">
        <v>0</v>
      </c>
      <c r="D40" s="297">
        <v>0</v>
      </c>
      <c r="E40" s="297">
        <v>0</v>
      </c>
      <c r="F40" s="297">
        <v>0</v>
      </c>
      <c r="G40" s="297">
        <v>0</v>
      </c>
      <c r="H40" s="297">
        <v>0</v>
      </c>
      <c r="I40" s="297">
        <v>0</v>
      </c>
      <c r="J40" s="297">
        <v>0</v>
      </c>
      <c r="K40" s="577">
        <f t="shared" si="3"/>
        <v>0</v>
      </c>
    </row>
    <row r="41" spans="1:12" ht="12" customHeight="1">
      <c r="A41" s="204" t="s">
        <v>528</v>
      </c>
      <c r="B41" s="203">
        <v>2140</v>
      </c>
      <c r="C41" s="297">
        <v>0</v>
      </c>
      <c r="D41" s="297">
        <v>0</v>
      </c>
      <c r="E41" s="297">
        <v>0</v>
      </c>
      <c r="F41" s="297">
        <v>0</v>
      </c>
      <c r="G41" s="297">
        <v>0</v>
      </c>
      <c r="H41" s="297">
        <v>0</v>
      </c>
      <c r="I41" s="297">
        <v>0</v>
      </c>
      <c r="J41" s="297">
        <v>0</v>
      </c>
      <c r="K41" s="577">
        <f t="shared" si="3"/>
        <v>0</v>
      </c>
    </row>
    <row r="42" spans="1:12" s="18" customFormat="1" ht="12.75" customHeight="1">
      <c r="A42" s="205" t="s">
        <v>529</v>
      </c>
      <c r="B42" s="299">
        <v>2150</v>
      </c>
      <c r="C42" s="297">
        <v>0</v>
      </c>
      <c r="D42" s="297">
        <v>0</v>
      </c>
      <c r="E42" s="297">
        <v>0</v>
      </c>
      <c r="F42" s="297">
        <v>0</v>
      </c>
      <c r="G42" s="297">
        <v>0</v>
      </c>
      <c r="H42" s="297">
        <v>0</v>
      </c>
      <c r="I42" s="297">
        <v>0</v>
      </c>
      <c r="J42" s="297">
        <v>0</v>
      </c>
      <c r="K42" s="577">
        <f t="shared" si="3"/>
        <v>0</v>
      </c>
    </row>
    <row r="43" spans="1:12" s="18" customFormat="1" ht="12.75" customHeight="1">
      <c r="A43" s="206" t="s">
        <v>531</v>
      </c>
      <c r="B43" s="207">
        <v>2190</v>
      </c>
      <c r="C43" s="297">
        <v>0</v>
      </c>
      <c r="D43" s="297">
        <v>0</v>
      </c>
      <c r="E43" s="297">
        <v>0</v>
      </c>
      <c r="F43" s="297">
        <v>0</v>
      </c>
      <c r="G43" s="297">
        <v>0</v>
      </c>
      <c r="H43" s="297">
        <v>0</v>
      </c>
      <c r="I43" s="297">
        <v>0</v>
      </c>
      <c r="J43" s="297">
        <v>0</v>
      </c>
      <c r="K43" s="577">
        <f t="shared" si="3"/>
        <v>0</v>
      </c>
    </row>
    <row r="44" spans="1:12" ht="12.75" customHeight="1">
      <c r="A44" s="790" t="s">
        <v>530</v>
      </c>
      <c r="B44" s="779">
        <v>2100</v>
      </c>
      <c r="C44" s="584">
        <f t="shared" ref="C44:K44" si="4">SUM(C38:C43)</f>
        <v>0</v>
      </c>
      <c r="D44" s="584">
        <f t="shared" si="4"/>
        <v>0</v>
      </c>
      <c r="E44" s="584">
        <f t="shared" si="4"/>
        <v>1795</v>
      </c>
      <c r="F44" s="584">
        <f t="shared" si="4"/>
        <v>6804</v>
      </c>
      <c r="G44" s="584">
        <f t="shared" si="4"/>
        <v>0</v>
      </c>
      <c r="H44" s="584">
        <f t="shared" si="4"/>
        <v>0</v>
      </c>
      <c r="I44" s="584">
        <f t="shared" si="4"/>
        <v>0</v>
      </c>
      <c r="J44" s="584">
        <f t="shared" si="4"/>
        <v>0</v>
      </c>
      <c r="K44" s="584">
        <f t="shared" si="4"/>
        <v>8599</v>
      </c>
      <c r="L44" s="208"/>
    </row>
    <row r="45" spans="1:12" s="13" customFormat="1" ht="12.75" customHeight="1">
      <c r="A45" s="791" t="s">
        <v>532</v>
      </c>
      <c r="B45" s="792">
        <v>2200</v>
      </c>
      <c r="C45" s="793"/>
      <c r="D45" s="794"/>
      <c r="E45" s="794"/>
      <c r="F45" s="794"/>
      <c r="G45" s="794"/>
      <c r="H45" s="794"/>
      <c r="I45" s="794"/>
      <c r="J45" s="794"/>
      <c r="K45" s="597"/>
    </row>
    <row r="46" spans="1:12" ht="12" customHeight="1">
      <c r="A46" s="192" t="s">
        <v>533</v>
      </c>
      <c r="B46" s="195">
        <v>2210</v>
      </c>
      <c r="C46" s="297">
        <v>1346</v>
      </c>
      <c r="D46" s="297">
        <v>18569</v>
      </c>
      <c r="E46" s="297">
        <v>17270</v>
      </c>
      <c r="F46" s="297">
        <v>0</v>
      </c>
      <c r="G46" s="297">
        <v>0</v>
      </c>
      <c r="H46" s="297">
        <v>0</v>
      </c>
      <c r="I46" s="297">
        <v>0</v>
      </c>
      <c r="J46" s="297">
        <v>0</v>
      </c>
      <c r="K46" s="577">
        <f>SUM(C46:J46)</f>
        <v>37185</v>
      </c>
    </row>
    <row r="47" spans="1:12" ht="12" customHeight="1">
      <c r="A47" s="192" t="s">
        <v>534</v>
      </c>
      <c r="B47" s="195">
        <v>2220</v>
      </c>
      <c r="C47" s="297">
        <v>0</v>
      </c>
      <c r="D47" s="297">
        <v>0</v>
      </c>
      <c r="E47" s="297">
        <v>0</v>
      </c>
      <c r="F47" s="297">
        <v>0</v>
      </c>
      <c r="G47" s="297">
        <v>0</v>
      </c>
      <c r="H47" s="297">
        <v>0</v>
      </c>
      <c r="I47" s="297">
        <v>0</v>
      </c>
      <c r="J47" s="297">
        <v>0</v>
      </c>
      <c r="K47" s="577">
        <f>SUM(C47:J47)</f>
        <v>0</v>
      </c>
    </row>
    <row r="48" spans="1:12" ht="12" customHeight="1">
      <c r="A48" s="192" t="s">
        <v>535</v>
      </c>
      <c r="B48" s="195">
        <v>2230</v>
      </c>
      <c r="C48" s="297">
        <v>0</v>
      </c>
      <c r="D48" s="297">
        <v>0</v>
      </c>
      <c r="E48" s="297">
        <v>3242</v>
      </c>
      <c r="F48" s="297">
        <v>0</v>
      </c>
      <c r="G48" s="297">
        <v>0</v>
      </c>
      <c r="H48" s="297">
        <v>0</v>
      </c>
      <c r="I48" s="297">
        <v>0</v>
      </c>
      <c r="J48" s="297">
        <v>0</v>
      </c>
      <c r="K48" s="577">
        <f>SUM(C48:J48)</f>
        <v>3242</v>
      </c>
    </row>
    <row r="49" spans="1:12" ht="12.75" customHeight="1">
      <c r="A49" s="790" t="s">
        <v>536</v>
      </c>
      <c r="B49" s="779">
        <v>2200</v>
      </c>
      <c r="C49" s="584">
        <f t="shared" ref="C49:K49" si="5">SUM(C46:C48)</f>
        <v>1346</v>
      </c>
      <c r="D49" s="584">
        <f t="shared" si="5"/>
        <v>18569</v>
      </c>
      <c r="E49" s="584">
        <f t="shared" si="5"/>
        <v>20512</v>
      </c>
      <c r="F49" s="584">
        <f t="shared" si="5"/>
        <v>0</v>
      </c>
      <c r="G49" s="584">
        <f t="shared" si="5"/>
        <v>0</v>
      </c>
      <c r="H49" s="584">
        <f t="shared" si="5"/>
        <v>0</v>
      </c>
      <c r="I49" s="584">
        <f t="shared" si="5"/>
        <v>0</v>
      </c>
      <c r="J49" s="584">
        <f t="shared" si="5"/>
        <v>0</v>
      </c>
      <c r="K49" s="584">
        <f t="shared" si="5"/>
        <v>40427</v>
      </c>
      <c r="L49" s="208"/>
    </row>
    <row r="50" spans="1:12" s="13" customFormat="1" ht="12.75" customHeight="1">
      <c r="A50" s="795" t="s">
        <v>537</v>
      </c>
      <c r="B50" s="796">
        <v>2300</v>
      </c>
      <c r="C50" s="793"/>
      <c r="D50" s="794"/>
      <c r="E50" s="794"/>
      <c r="F50" s="794"/>
      <c r="G50" s="794"/>
      <c r="H50" s="794"/>
      <c r="I50" s="794"/>
      <c r="J50" s="794"/>
      <c r="K50" s="797"/>
    </row>
    <row r="51" spans="1:12" ht="12" customHeight="1">
      <c r="A51" s="192" t="s">
        <v>538</v>
      </c>
      <c r="B51" s="195">
        <v>2310</v>
      </c>
      <c r="C51" s="297">
        <v>0</v>
      </c>
      <c r="D51" s="297">
        <v>0</v>
      </c>
      <c r="E51" s="297">
        <v>31817</v>
      </c>
      <c r="F51" s="297">
        <v>0</v>
      </c>
      <c r="G51" s="297">
        <v>0</v>
      </c>
      <c r="H51" s="297">
        <v>0</v>
      </c>
      <c r="I51" s="297">
        <v>0</v>
      </c>
      <c r="J51" s="297">
        <v>0</v>
      </c>
      <c r="K51" s="577">
        <f>SUM(C51:J51)</f>
        <v>31817</v>
      </c>
    </row>
    <row r="52" spans="1:12" ht="12" customHeight="1">
      <c r="A52" s="192" t="s">
        <v>539</v>
      </c>
      <c r="B52" s="195">
        <v>2320</v>
      </c>
      <c r="C52" s="297">
        <v>0</v>
      </c>
      <c r="D52" s="297">
        <v>0</v>
      </c>
      <c r="E52" s="297">
        <v>0</v>
      </c>
      <c r="F52" s="297">
        <v>0</v>
      </c>
      <c r="G52" s="297">
        <v>0</v>
      </c>
      <c r="H52" s="297">
        <v>0</v>
      </c>
      <c r="I52" s="297">
        <v>0</v>
      </c>
      <c r="J52" s="297">
        <v>0</v>
      </c>
      <c r="K52" s="577">
        <f>SUM(C52:J52)</f>
        <v>0</v>
      </c>
    </row>
    <row r="53" spans="1:12" ht="12" customHeight="1">
      <c r="A53" s="192" t="s">
        <v>540</v>
      </c>
      <c r="B53" s="195">
        <v>2330</v>
      </c>
      <c r="C53" s="297">
        <v>60483</v>
      </c>
      <c r="D53" s="297">
        <v>71183</v>
      </c>
      <c r="E53" s="297">
        <v>13314</v>
      </c>
      <c r="F53" s="297">
        <v>2400</v>
      </c>
      <c r="G53" s="297">
        <v>28058</v>
      </c>
      <c r="H53" s="297">
        <v>1180</v>
      </c>
      <c r="I53" s="297">
        <v>2081</v>
      </c>
      <c r="J53" s="297">
        <v>0</v>
      </c>
      <c r="K53" s="577">
        <f>SUM(C53:J53)</f>
        <v>178699</v>
      </c>
    </row>
    <row r="54" spans="1:12" ht="22.5" customHeight="1">
      <c r="A54" s="396" t="s">
        <v>541</v>
      </c>
      <c r="B54" s="235" t="s">
        <v>542</v>
      </c>
      <c r="C54" s="297">
        <v>0</v>
      </c>
      <c r="D54" s="297">
        <v>0</v>
      </c>
      <c r="E54" s="297">
        <v>0</v>
      </c>
      <c r="F54" s="297">
        <v>0</v>
      </c>
      <c r="G54" s="297">
        <v>0</v>
      </c>
      <c r="H54" s="297">
        <v>0</v>
      </c>
      <c r="I54" s="297">
        <v>0</v>
      </c>
      <c r="J54" s="297">
        <v>0</v>
      </c>
      <c r="K54" s="798">
        <f>SUM(C54:J54)</f>
        <v>0</v>
      </c>
    </row>
    <row r="55" spans="1:12" ht="12.75" customHeight="1">
      <c r="A55" s="790" t="s">
        <v>543</v>
      </c>
      <c r="B55" s="779">
        <v>2300</v>
      </c>
      <c r="C55" s="584">
        <f t="shared" ref="C55:K55" si="6">SUM(C51:C54)</f>
        <v>60483</v>
      </c>
      <c r="D55" s="584">
        <f t="shared" si="6"/>
        <v>71183</v>
      </c>
      <c r="E55" s="584">
        <f t="shared" si="6"/>
        <v>45131</v>
      </c>
      <c r="F55" s="584">
        <f t="shared" si="6"/>
        <v>2400</v>
      </c>
      <c r="G55" s="584">
        <f t="shared" si="6"/>
        <v>28058</v>
      </c>
      <c r="H55" s="584">
        <f t="shared" si="6"/>
        <v>1180</v>
      </c>
      <c r="I55" s="584">
        <f t="shared" si="6"/>
        <v>2081</v>
      </c>
      <c r="J55" s="584">
        <f t="shared" si="6"/>
        <v>0</v>
      </c>
      <c r="K55" s="584">
        <f t="shared" si="6"/>
        <v>210516</v>
      </c>
      <c r="L55" s="208"/>
    </row>
    <row r="56" spans="1:12" s="13" customFormat="1" ht="12.75" customHeight="1">
      <c r="A56" s="791" t="s">
        <v>544</v>
      </c>
      <c r="B56" s="792">
        <v>2400</v>
      </c>
      <c r="C56" s="793"/>
      <c r="D56" s="794"/>
      <c r="E56" s="794"/>
      <c r="F56" s="794"/>
      <c r="G56" s="794"/>
      <c r="H56" s="794"/>
      <c r="I56" s="794"/>
      <c r="J56" s="794"/>
      <c r="K56" s="797"/>
    </row>
    <row r="57" spans="1:12" ht="12" customHeight="1">
      <c r="A57" s="192" t="s">
        <v>545</v>
      </c>
      <c r="B57" s="195">
        <v>2410</v>
      </c>
      <c r="C57" s="297">
        <v>70660</v>
      </c>
      <c r="D57" s="297">
        <v>0</v>
      </c>
      <c r="E57" s="297">
        <v>3224</v>
      </c>
      <c r="F57" s="297">
        <v>0</v>
      </c>
      <c r="G57" s="297">
        <v>0</v>
      </c>
      <c r="H57" s="297">
        <v>0</v>
      </c>
      <c r="I57" s="297">
        <v>0</v>
      </c>
      <c r="J57" s="297">
        <v>0</v>
      </c>
      <c r="K57" s="577">
        <f>SUM(C57:J57)</f>
        <v>73884</v>
      </c>
    </row>
    <row r="58" spans="1:12" ht="12" customHeight="1">
      <c r="A58" s="200" t="s">
        <v>547</v>
      </c>
      <c r="B58" s="195">
        <v>2490</v>
      </c>
      <c r="C58" s="297">
        <v>0</v>
      </c>
      <c r="D58" s="297">
        <v>0</v>
      </c>
      <c r="E58" s="297">
        <v>0</v>
      </c>
      <c r="F58" s="297">
        <v>0</v>
      </c>
      <c r="G58" s="297">
        <v>0</v>
      </c>
      <c r="H58" s="297">
        <v>0</v>
      </c>
      <c r="I58" s="297">
        <v>0</v>
      </c>
      <c r="J58" s="297">
        <v>0</v>
      </c>
      <c r="K58" s="577">
        <f>SUM(C58:J58)</f>
        <v>0</v>
      </c>
    </row>
    <row r="59" spans="1:12" ht="12.75" customHeight="1">
      <c r="A59" s="790" t="s">
        <v>546</v>
      </c>
      <c r="B59" s="779">
        <v>2400</v>
      </c>
      <c r="C59" s="584">
        <f t="shared" ref="C59:K59" si="7">SUM(C57:C58)</f>
        <v>70660</v>
      </c>
      <c r="D59" s="584">
        <f t="shared" si="7"/>
        <v>0</v>
      </c>
      <c r="E59" s="584">
        <f t="shared" si="7"/>
        <v>3224</v>
      </c>
      <c r="F59" s="584">
        <f t="shared" si="7"/>
        <v>0</v>
      </c>
      <c r="G59" s="584">
        <f t="shared" si="7"/>
        <v>0</v>
      </c>
      <c r="H59" s="584">
        <f t="shared" si="7"/>
        <v>0</v>
      </c>
      <c r="I59" s="584">
        <f t="shared" si="7"/>
        <v>0</v>
      </c>
      <c r="J59" s="584">
        <f t="shared" si="7"/>
        <v>0</v>
      </c>
      <c r="K59" s="584">
        <f t="shared" si="7"/>
        <v>73884</v>
      </c>
      <c r="L59" s="208"/>
    </row>
    <row r="60" spans="1:12" s="13" customFormat="1" ht="12.75" customHeight="1">
      <c r="A60" s="791" t="s">
        <v>548</v>
      </c>
      <c r="B60" s="799">
        <v>2500</v>
      </c>
      <c r="C60" s="793"/>
      <c r="D60" s="794"/>
      <c r="E60" s="794"/>
      <c r="F60" s="794"/>
      <c r="G60" s="794"/>
      <c r="H60" s="794"/>
      <c r="I60" s="794"/>
      <c r="J60" s="794"/>
      <c r="K60" s="797"/>
    </row>
    <row r="61" spans="1:12" ht="12" customHeight="1">
      <c r="A61" s="192" t="s">
        <v>549</v>
      </c>
      <c r="B61" s="195">
        <v>2510</v>
      </c>
      <c r="C61" s="297">
        <v>0</v>
      </c>
      <c r="D61" s="297">
        <v>0</v>
      </c>
      <c r="E61" s="297">
        <v>0</v>
      </c>
      <c r="F61" s="297">
        <v>0</v>
      </c>
      <c r="G61" s="297">
        <v>0</v>
      </c>
      <c r="H61" s="297">
        <v>0</v>
      </c>
      <c r="I61" s="297">
        <v>0</v>
      </c>
      <c r="J61" s="297">
        <v>0</v>
      </c>
      <c r="K61" s="577">
        <f t="shared" ref="K61:K66" si="8">SUM(C61:J61)</f>
        <v>0</v>
      </c>
    </row>
    <row r="62" spans="1:12" ht="12" customHeight="1">
      <c r="A62" s="192" t="s">
        <v>550</v>
      </c>
      <c r="B62" s="195">
        <v>2520</v>
      </c>
      <c r="C62" s="297">
        <v>71783</v>
      </c>
      <c r="D62" s="297">
        <v>10492</v>
      </c>
      <c r="E62" s="297">
        <v>7719</v>
      </c>
      <c r="F62" s="297">
        <v>400</v>
      </c>
      <c r="G62" s="297">
        <v>0</v>
      </c>
      <c r="H62" s="297">
        <v>0</v>
      </c>
      <c r="I62" s="297">
        <v>0</v>
      </c>
      <c r="J62" s="297">
        <v>0</v>
      </c>
      <c r="K62" s="577">
        <f t="shared" si="8"/>
        <v>90394</v>
      </c>
    </row>
    <row r="63" spans="1:12" ht="12" customHeight="1">
      <c r="A63" s="192" t="s">
        <v>551</v>
      </c>
      <c r="B63" s="195">
        <v>2540</v>
      </c>
      <c r="C63" s="297">
        <v>0</v>
      </c>
      <c r="D63" s="297">
        <v>0</v>
      </c>
      <c r="E63" s="297">
        <v>0</v>
      </c>
      <c r="F63" s="297">
        <v>0</v>
      </c>
      <c r="G63" s="297">
        <v>0</v>
      </c>
      <c r="H63" s="297">
        <v>0</v>
      </c>
      <c r="I63" s="297">
        <v>0</v>
      </c>
      <c r="J63" s="297">
        <v>0</v>
      </c>
      <c r="K63" s="577">
        <f t="shared" si="8"/>
        <v>0</v>
      </c>
    </row>
    <row r="64" spans="1:12" ht="12" customHeight="1">
      <c r="A64" s="192" t="s">
        <v>552</v>
      </c>
      <c r="B64" s="195">
        <v>2550</v>
      </c>
      <c r="C64" s="297">
        <v>0</v>
      </c>
      <c r="D64" s="297">
        <v>0</v>
      </c>
      <c r="E64" s="297">
        <v>0</v>
      </c>
      <c r="F64" s="297">
        <v>0</v>
      </c>
      <c r="G64" s="297">
        <v>0</v>
      </c>
      <c r="H64" s="297">
        <v>0</v>
      </c>
      <c r="I64" s="297">
        <v>0</v>
      </c>
      <c r="J64" s="297">
        <v>0</v>
      </c>
      <c r="K64" s="577">
        <f t="shared" si="8"/>
        <v>0</v>
      </c>
    </row>
    <row r="65" spans="1:12" ht="12" customHeight="1">
      <c r="A65" s="192" t="s">
        <v>553</v>
      </c>
      <c r="B65" s="195">
        <v>2560</v>
      </c>
      <c r="C65" s="297">
        <v>0</v>
      </c>
      <c r="D65" s="297">
        <v>0</v>
      </c>
      <c r="E65" s="297">
        <v>0</v>
      </c>
      <c r="F65" s="297">
        <v>0</v>
      </c>
      <c r="G65" s="297">
        <v>0</v>
      </c>
      <c r="H65" s="297">
        <v>0</v>
      </c>
      <c r="I65" s="297">
        <v>0</v>
      </c>
      <c r="J65" s="297">
        <v>0</v>
      </c>
      <c r="K65" s="577">
        <f t="shared" si="8"/>
        <v>0</v>
      </c>
    </row>
    <row r="66" spans="1:12" ht="12" customHeight="1">
      <c r="A66" s="192" t="s">
        <v>554</v>
      </c>
      <c r="B66" s="195">
        <v>2570</v>
      </c>
      <c r="C66" s="297">
        <v>0</v>
      </c>
      <c r="D66" s="297">
        <v>0</v>
      </c>
      <c r="E66" s="297">
        <v>0</v>
      </c>
      <c r="F66" s="297">
        <v>0</v>
      </c>
      <c r="G66" s="297">
        <v>0</v>
      </c>
      <c r="H66" s="297">
        <v>0</v>
      </c>
      <c r="I66" s="297">
        <v>0</v>
      </c>
      <c r="J66" s="297">
        <v>0</v>
      </c>
      <c r="K66" s="577">
        <f t="shared" si="8"/>
        <v>0</v>
      </c>
    </row>
    <row r="67" spans="1:12" ht="12.75" customHeight="1">
      <c r="A67" s="790" t="s">
        <v>555</v>
      </c>
      <c r="B67" s="779">
        <v>2500</v>
      </c>
      <c r="C67" s="584">
        <f t="shared" ref="C67:K67" si="9">SUM(C61:C66)</f>
        <v>71783</v>
      </c>
      <c r="D67" s="584">
        <f t="shared" si="9"/>
        <v>10492</v>
      </c>
      <c r="E67" s="584">
        <f t="shared" si="9"/>
        <v>7719</v>
      </c>
      <c r="F67" s="584">
        <f t="shared" si="9"/>
        <v>400</v>
      </c>
      <c r="G67" s="584">
        <f t="shared" si="9"/>
        <v>0</v>
      </c>
      <c r="H67" s="584">
        <f t="shared" si="9"/>
        <v>0</v>
      </c>
      <c r="I67" s="584">
        <f t="shared" si="9"/>
        <v>0</v>
      </c>
      <c r="J67" s="584">
        <f t="shared" si="9"/>
        <v>0</v>
      </c>
      <c r="K67" s="584">
        <f t="shared" si="9"/>
        <v>90394</v>
      </c>
      <c r="L67" s="208"/>
    </row>
    <row r="68" spans="1:12" s="13" customFormat="1" ht="12.75" customHeight="1">
      <c r="A68" s="795" t="s">
        <v>556</v>
      </c>
      <c r="B68" s="800" t="s">
        <v>557</v>
      </c>
      <c r="C68" s="793"/>
      <c r="D68" s="794"/>
      <c r="E68" s="794"/>
      <c r="F68" s="794"/>
      <c r="G68" s="794"/>
      <c r="H68" s="794"/>
      <c r="I68" s="794"/>
      <c r="J68" s="794"/>
      <c r="K68" s="797"/>
    </row>
    <row r="69" spans="1:12" ht="12" customHeight="1">
      <c r="A69" s="192" t="s">
        <v>558</v>
      </c>
      <c r="B69" s="195">
        <v>2610</v>
      </c>
      <c r="C69" s="297">
        <v>0</v>
      </c>
      <c r="D69" s="297">
        <v>0</v>
      </c>
      <c r="E69" s="297">
        <v>0</v>
      </c>
      <c r="F69" s="297">
        <v>0</v>
      </c>
      <c r="G69" s="297">
        <v>0</v>
      </c>
      <c r="H69" s="297">
        <v>0</v>
      </c>
      <c r="I69" s="297">
        <v>0</v>
      </c>
      <c r="J69" s="297">
        <v>0</v>
      </c>
      <c r="K69" s="577">
        <f>SUM(C69:J69)</f>
        <v>0</v>
      </c>
    </row>
    <row r="70" spans="1:12" ht="12" customHeight="1">
      <c r="A70" s="192" t="s">
        <v>559</v>
      </c>
      <c r="B70" s="195">
        <v>2620</v>
      </c>
      <c r="C70" s="297">
        <v>0</v>
      </c>
      <c r="D70" s="297">
        <v>0</v>
      </c>
      <c r="E70" s="297">
        <v>0</v>
      </c>
      <c r="F70" s="297">
        <v>0</v>
      </c>
      <c r="G70" s="297">
        <v>0</v>
      </c>
      <c r="H70" s="297">
        <v>0</v>
      </c>
      <c r="I70" s="297">
        <v>0</v>
      </c>
      <c r="J70" s="297">
        <v>0</v>
      </c>
      <c r="K70" s="577">
        <f>SUM(C70:J70)</f>
        <v>0</v>
      </c>
    </row>
    <row r="71" spans="1:12" ht="12" customHeight="1">
      <c r="A71" s="192" t="s">
        <v>560</v>
      </c>
      <c r="B71" s="195">
        <v>2630</v>
      </c>
      <c r="C71" s="297">
        <v>0</v>
      </c>
      <c r="D71" s="297">
        <v>0</v>
      </c>
      <c r="E71" s="297">
        <v>0</v>
      </c>
      <c r="F71" s="297">
        <v>0</v>
      </c>
      <c r="G71" s="297">
        <v>0</v>
      </c>
      <c r="H71" s="297">
        <v>0</v>
      </c>
      <c r="I71" s="297">
        <v>0</v>
      </c>
      <c r="J71" s="297">
        <v>0</v>
      </c>
      <c r="K71" s="577">
        <f>SUM(C71:J71)</f>
        <v>0</v>
      </c>
    </row>
    <row r="72" spans="1:12" ht="12" customHeight="1">
      <c r="A72" s="192" t="s">
        <v>561</v>
      </c>
      <c r="B72" s="195">
        <v>2640</v>
      </c>
      <c r="C72" s="297">
        <v>0</v>
      </c>
      <c r="D72" s="297">
        <v>0</v>
      </c>
      <c r="E72" s="297">
        <v>0</v>
      </c>
      <c r="F72" s="297">
        <v>0</v>
      </c>
      <c r="G72" s="297">
        <v>0</v>
      </c>
      <c r="H72" s="297">
        <v>0</v>
      </c>
      <c r="I72" s="297">
        <v>0</v>
      </c>
      <c r="J72" s="297">
        <v>0</v>
      </c>
      <c r="K72" s="577">
        <f>SUM(C72:J72)</f>
        <v>0</v>
      </c>
    </row>
    <row r="73" spans="1:12" ht="12" customHeight="1">
      <c r="A73" s="192" t="s">
        <v>562</v>
      </c>
      <c r="B73" s="195">
        <v>2660</v>
      </c>
      <c r="C73" s="297">
        <v>0</v>
      </c>
      <c r="D73" s="297">
        <v>0</v>
      </c>
      <c r="E73" s="297">
        <v>0</v>
      </c>
      <c r="F73" s="297">
        <v>0</v>
      </c>
      <c r="G73" s="297">
        <v>0</v>
      </c>
      <c r="H73" s="297">
        <v>0</v>
      </c>
      <c r="I73" s="297">
        <v>0</v>
      </c>
      <c r="J73" s="297">
        <v>0</v>
      </c>
      <c r="K73" s="577">
        <f>SUM(C73:J73)</f>
        <v>0</v>
      </c>
    </row>
    <row r="74" spans="1:12" ht="12.75" customHeight="1">
      <c r="A74" s="790" t="s">
        <v>563</v>
      </c>
      <c r="B74" s="779">
        <v>2600</v>
      </c>
      <c r="C74" s="587">
        <f t="shared" ref="C74:K74" si="10">SUM(C69:C73)</f>
        <v>0</v>
      </c>
      <c r="D74" s="587">
        <f t="shared" si="10"/>
        <v>0</v>
      </c>
      <c r="E74" s="587">
        <f t="shared" si="10"/>
        <v>0</v>
      </c>
      <c r="F74" s="587">
        <f t="shared" si="10"/>
        <v>0</v>
      </c>
      <c r="G74" s="587">
        <f t="shared" si="10"/>
        <v>0</v>
      </c>
      <c r="H74" s="587">
        <f t="shared" si="10"/>
        <v>0</v>
      </c>
      <c r="I74" s="587">
        <f t="shared" si="10"/>
        <v>0</v>
      </c>
      <c r="J74" s="587">
        <f t="shared" si="10"/>
        <v>0</v>
      </c>
      <c r="K74" s="587">
        <f t="shared" si="10"/>
        <v>0</v>
      </c>
      <c r="L74" s="208"/>
    </row>
    <row r="75" spans="1:12" s="13" customFormat="1" ht="12.75" customHeight="1">
      <c r="A75" s="791" t="s">
        <v>565</v>
      </c>
      <c r="B75" s="801">
        <v>2900</v>
      </c>
      <c r="C75" s="297">
        <v>0</v>
      </c>
      <c r="D75" s="297">
        <v>0</v>
      </c>
      <c r="E75" s="297">
        <v>0</v>
      </c>
      <c r="F75" s="297">
        <v>0</v>
      </c>
      <c r="G75" s="297">
        <v>0</v>
      </c>
      <c r="H75" s="297">
        <v>0</v>
      </c>
      <c r="I75" s="297">
        <v>0</v>
      </c>
      <c r="J75" s="297">
        <v>0</v>
      </c>
      <c r="K75" s="640">
        <f>SUM(C75:J75)</f>
        <v>0</v>
      </c>
    </row>
    <row r="76" spans="1:12" ht="12.75" customHeight="1">
      <c r="A76" s="790" t="s">
        <v>564</v>
      </c>
      <c r="B76" s="779">
        <v>2000</v>
      </c>
      <c r="C76" s="587">
        <f t="shared" ref="C76:J76" si="11">SUM(C44,C49,C55,C59,C67,C74,C75)</f>
        <v>204272</v>
      </c>
      <c r="D76" s="587">
        <f t="shared" si="11"/>
        <v>100244</v>
      </c>
      <c r="E76" s="587">
        <f t="shared" si="11"/>
        <v>78381</v>
      </c>
      <c r="F76" s="587">
        <f t="shared" si="11"/>
        <v>9604</v>
      </c>
      <c r="G76" s="587">
        <f t="shared" si="11"/>
        <v>28058</v>
      </c>
      <c r="H76" s="587">
        <f t="shared" si="11"/>
        <v>1180</v>
      </c>
      <c r="I76" s="587">
        <f t="shared" si="11"/>
        <v>2081</v>
      </c>
      <c r="J76" s="587">
        <f t="shared" si="11"/>
        <v>0</v>
      </c>
      <c r="K76" s="587">
        <f>SUM(C76:J76)</f>
        <v>423820</v>
      </c>
      <c r="L76" s="208"/>
    </row>
    <row r="77" spans="1:12" s="13" customFormat="1" ht="13.5" customHeight="1">
      <c r="A77" s="802" t="s">
        <v>566</v>
      </c>
      <c r="B77" s="803">
        <v>3000</v>
      </c>
      <c r="C77" s="297">
        <v>0</v>
      </c>
      <c r="D77" s="297">
        <v>0</v>
      </c>
      <c r="E77" s="297">
        <v>0</v>
      </c>
      <c r="F77" s="297">
        <v>0</v>
      </c>
      <c r="G77" s="297">
        <v>0</v>
      </c>
      <c r="H77" s="297">
        <v>0</v>
      </c>
      <c r="I77" s="297">
        <v>0</v>
      </c>
      <c r="J77" s="297">
        <v>0</v>
      </c>
      <c r="K77" s="605">
        <f>SUM(C77:J77)</f>
        <v>0</v>
      </c>
    </row>
    <row r="78" spans="1:12" ht="12.75" customHeight="1">
      <c r="A78" s="804" t="s">
        <v>567</v>
      </c>
      <c r="B78" s="805">
        <v>4000</v>
      </c>
      <c r="C78" s="783"/>
      <c r="D78" s="784"/>
      <c r="E78" s="784"/>
      <c r="F78" s="784"/>
      <c r="G78" s="784"/>
      <c r="H78" s="784"/>
      <c r="I78" s="784"/>
      <c r="J78" s="784"/>
      <c r="K78" s="785"/>
    </row>
    <row r="79" spans="1:12" s="13" customFormat="1" ht="12" customHeight="1">
      <c r="A79" s="806" t="s">
        <v>568</v>
      </c>
      <c r="B79" s="807">
        <v>4100</v>
      </c>
      <c r="C79" s="710"/>
      <c r="D79" s="652"/>
      <c r="E79" s="652"/>
      <c r="F79" s="652"/>
      <c r="G79" s="652"/>
      <c r="H79" s="652"/>
      <c r="I79" s="652"/>
      <c r="J79" s="652"/>
      <c r="K79" s="711"/>
    </row>
    <row r="80" spans="1:12" ht="12" customHeight="1">
      <c r="A80" s="192" t="s">
        <v>569</v>
      </c>
      <c r="B80" s="195">
        <v>4110</v>
      </c>
      <c r="C80" s="595"/>
      <c r="D80" s="808"/>
      <c r="E80" s="297">
        <v>0</v>
      </c>
      <c r="F80" s="595"/>
      <c r="G80" s="808"/>
      <c r="H80" s="297">
        <v>0</v>
      </c>
      <c r="I80" s="595"/>
      <c r="J80" s="595"/>
      <c r="K80" s="596">
        <f t="shared" ref="K80:K85" si="12">SUM(C80:J80)</f>
        <v>0</v>
      </c>
    </row>
    <row r="81" spans="1:12" ht="12" customHeight="1">
      <c r="A81" s="192" t="s">
        <v>570</v>
      </c>
      <c r="B81" s="300">
        <v>4120</v>
      </c>
      <c r="C81" s="808"/>
      <c r="D81" s="595"/>
      <c r="E81" s="297">
        <v>0</v>
      </c>
      <c r="F81" s="595"/>
      <c r="G81" s="600"/>
      <c r="H81" s="297">
        <v>0</v>
      </c>
      <c r="I81" s="595"/>
      <c r="J81" s="595"/>
      <c r="K81" s="577">
        <f t="shared" si="12"/>
        <v>0</v>
      </c>
    </row>
    <row r="82" spans="1:12" ht="12" customHeight="1">
      <c r="A82" s="192" t="s">
        <v>571</v>
      </c>
      <c r="B82" s="195">
        <v>4130</v>
      </c>
      <c r="C82" s="808"/>
      <c r="D82" s="595"/>
      <c r="E82" s="297">
        <v>0</v>
      </c>
      <c r="F82" s="595"/>
      <c r="G82" s="600"/>
      <c r="H82" s="297">
        <v>0</v>
      </c>
      <c r="I82" s="595"/>
      <c r="J82" s="595"/>
      <c r="K82" s="577">
        <f t="shared" si="12"/>
        <v>0</v>
      </c>
    </row>
    <row r="83" spans="1:12" ht="12" customHeight="1">
      <c r="A83" s="192" t="s">
        <v>572</v>
      </c>
      <c r="B83" s="195">
        <v>4140</v>
      </c>
      <c r="C83" s="808"/>
      <c r="D83" s="595"/>
      <c r="E83" s="297">
        <v>33355</v>
      </c>
      <c r="F83" s="595"/>
      <c r="G83" s="600"/>
      <c r="H83" s="297">
        <v>36780</v>
      </c>
      <c r="I83" s="595"/>
      <c r="J83" s="595"/>
      <c r="K83" s="577">
        <f t="shared" si="12"/>
        <v>70135</v>
      </c>
    </row>
    <row r="84" spans="1:12" ht="12" customHeight="1">
      <c r="A84" s="192" t="s">
        <v>573</v>
      </c>
      <c r="B84" s="195">
        <v>4170</v>
      </c>
      <c r="C84" s="808"/>
      <c r="D84" s="595"/>
      <c r="E84" s="297">
        <v>0</v>
      </c>
      <c r="F84" s="595"/>
      <c r="G84" s="600"/>
      <c r="H84" s="297">
        <v>0</v>
      </c>
      <c r="I84" s="595"/>
      <c r="J84" s="595"/>
      <c r="K84" s="577">
        <f t="shared" si="12"/>
        <v>0</v>
      </c>
    </row>
    <row r="85" spans="1:12" ht="12" customHeight="1">
      <c r="A85" s="200" t="s">
        <v>575</v>
      </c>
      <c r="B85" s="195">
        <v>4190</v>
      </c>
      <c r="C85" s="808"/>
      <c r="D85" s="595"/>
      <c r="E85" s="297">
        <v>0</v>
      </c>
      <c r="F85" s="595"/>
      <c r="G85" s="600"/>
      <c r="H85" s="297">
        <v>0</v>
      </c>
      <c r="I85" s="595"/>
      <c r="J85" s="595"/>
      <c r="K85" s="577">
        <f t="shared" si="12"/>
        <v>0</v>
      </c>
    </row>
    <row r="86" spans="1:12" ht="12.75" customHeight="1">
      <c r="A86" s="790" t="s">
        <v>574</v>
      </c>
      <c r="B86" s="809">
        <v>4100</v>
      </c>
      <c r="C86" s="808"/>
      <c r="D86" s="595"/>
      <c r="E86" s="810">
        <f>SUM(E80:E85)</f>
        <v>33355</v>
      </c>
      <c r="F86" s="595"/>
      <c r="G86" s="600"/>
      <c r="H86" s="584">
        <f>SUM(H80:H85)</f>
        <v>36780</v>
      </c>
      <c r="I86" s="595"/>
      <c r="J86" s="595"/>
      <c r="K86" s="584">
        <f>SUM(K80:K85)</f>
        <v>70135</v>
      </c>
      <c r="L86" s="208"/>
    </row>
    <row r="87" spans="1:12" ht="12.75" customHeight="1">
      <c r="A87" s="198" t="s">
        <v>576</v>
      </c>
      <c r="B87" s="199">
        <v>4210</v>
      </c>
      <c r="C87" s="808"/>
      <c r="D87" s="595"/>
      <c r="E87" s="595"/>
      <c r="F87" s="595"/>
      <c r="G87" s="600"/>
      <c r="H87" s="297">
        <v>0</v>
      </c>
      <c r="I87" s="595"/>
      <c r="J87" s="595"/>
      <c r="K87" s="596">
        <f t="shared" ref="K87:K93" si="13">SUM(C87:J87)</f>
        <v>0</v>
      </c>
    </row>
    <row r="88" spans="1:12" ht="12" customHeight="1">
      <c r="A88" s="397" t="s">
        <v>577</v>
      </c>
      <c r="B88" s="388">
        <v>4220</v>
      </c>
      <c r="C88" s="808"/>
      <c r="D88" s="595"/>
      <c r="E88" s="595"/>
      <c r="F88" s="595"/>
      <c r="G88" s="600"/>
      <c r="H88" s="297">
        <v>0</v>
      </c>
      <c r="I88" s="595"/>
      <c r="J88" s="595"/>
      <c r="K88" s="596">
        <f t="shared" si="13"/>
        <v>0</v>
      </c>
    </row>
    <row r="89" spans="1:12" ht="12" customHeight="1">
      <c r="A89" s="396" t="s">
        <v>578</v>
      </c>
      <c r="B89" s="388">
        <v>4230</v>
      </c>
      <c r="C89" s="808"/>
      <c r="D89" s="595"/>
      <c r="E89" s="595"/>
      <c r="F89" s="595"/>
      <c r="G89" s="600"/>
      <c r="H89" s="297">
        <v>0</v>
      </c>
      <c r="I89" s="595"/>
      <c r="J89" s="595"/>
      <c r="K89" s="596">
        <f t="shared" si="13"/>
        <v>0</v>
      </c>
    </row>
    <row r="90" spans="1:12" ht="12" customHeight="1">
      <c r="A90" s="397" t="s">
        <v>579</v>
      </c>
      <c r="B90" s="388">
        <v>4240</v>
      </c>
      <c r="C90" s="808"/>
      <c r="D90" s="595"/>
      <c r="E90" s="595"/>
      <c r="F90" s="595"/>
      <c r="G90" s="600"/>
      <c r="H90" s="297">
        <v>176995</v>
      </c>
      <c r="I90" s="595"/>
      <c r="J90" s="595"/>
      <c r="K90" s="596">
        <f t="shared" si="13"/>
        <v>176995</v>
      </c>
    </row>
    <row r="91" spans="1:12" ht="12" customHeight="1">
      <c r="A91" s="397" t="s">
        <v>580</v>
      </c>
      <c r="B91" s="388">
        <v>4270</v>
      </c>
      <c r="C91" s="808"/>
      <c r="D91" s="595"/>
      <c r="E91" s="595"/>
      <c r="F91" s="595"/>
      <c r="G91" s="600"/>
      <c r="H91" s="297">
        <v>0</v>
      </c>
      <c r="I91" s="595"/>
      <c r="J91" s="595"/>
      <c r="K91" s="596">
        <f t="shared" si="13"/>
        <v>0</v>
      </c>
    </row>
    <row r="92" spans="1:12" ht="12" customHeight="1">
      <c r="A92" s="397" t="s">
        <v>581</v>
      </c>
      <c r="B92" s="388">
        <v>4280</v>
      </c>
      <c r="C92" s="808"/>
      <c r="D92" s="595"/>
      <c r="E92" s="595"/>
      <c r="F92" s="595"/>
      <c r="G92" s="600"/>
      <c r="H92" s="297">
        <v>0</v>
      </c>
      <c r="I92" s="595"/>
      <c r="J92" s="595"/>
      <c r="K92" s="596">
        <f t="shared" si="13"/>
        <v>0</v>
      </c>
    </row>
    <row r="93" spans="1:12" ht="12" customHeight="1">
      <c r="A93" s="396" t="s">
        <v>583</v>
      </c>
      <c r="B93" s="371">
        <v>4290</v>
      </c>
      <c r="C93" s="808"/>
      <c r="D93" s="595"/>
      <c r="E93" s="595"/>
      <c r="F93" s="595"/>
      <c r="G93" s="600"/>
      <c r="H93" s="297">
        <v>0</v>
      </c>
      <c r="I93" s="595"/>
      <c r="J93" s="595"/>
      <c r="K93" s="596">
        <f t="shared" si="13"/>
        <v>0</v>
      </c>
    </row>
    <row r="94" spans="1:12" ht="12.75" customHeight="1">
      <c r="A94" s="811" t="s">
        <v>582</v>
      </c>
      <c r="B94" s="809">
        <v>4200</v>
      </c>
      <c r="C94" s="808"/>
      <c r="D94" s="595"/>
      <c r="E94" s="595"/>
      <c r="F94" s="595"/>
      <c r="G94" s="600"/>
      <c r="H94" s="587">
        <f>SUM(H87:H93)</f>
        <v>176995</v>
      </c>
      <c r="I94" s="595"/>
      <c r="J94" s="595"/>
      <c r="K94" s="587">
        <f>SUM(K87:K93)</f>
        <v>176995</v>
      </c>
      <c r="L94" s="208"/>
    </row>
    <row r="95" spans="1:12" ht="12.75" customHeight="1">
      <c r="A95" s="193" t="s">
        <v>584</v>
      </c>
      <c r="B95" s="159">
        <v>4310</v>
      </c>
      <c r="C95" s="808"/>
      <c r="D95" s="595"/>
      <c r="E95" s="595"/>
      <c r="F95" s="595"/>
      <c r="G95" s="600"/>
      <c r="H95" s="297">
        <v>0</v>
      </c>
      <c r="I95" s="595"/>
      <c r="J95" s="595"/>
      <c r="K95" s="596">
        <f t="shared" ref="K95:K101" si="14">SUM(C95:J95)</f>
        <v>0</v>
      </c>
    </row>
    <row r="96" spans="1:12" ht="12" customHeight="1">
      <c r="A96" s="192" t="s">
        <v>585</v>
      </c>
      <c r="B96" s="371">
        <v>4320</v>
      </c>
      <c r="C96" s="808"/>
      <c r="D96" s="595"/>
      <c r="E96" s="595"/>
      <c r="F96" s="595"/>
      <c r="G96" s="600"/>
      <c r="H96" s="297">
        <v>0</v>
      </c>
      <c r="I96" s="595"/>
      <c r="J96" s="595"/>
      <c r="K96" s="596">
        <f t="shared" si="14"/>
        <v>0</v>
      </c>
    </row>
    <row r="97" spans="1:12" ht="12" customHeight="1">
      <c r="A97" s="192" t="s">
        <v>586</v>
      </c>
      <c r="B97" s="371">
        <v>4330</v>
      </c>
      <c r="C97" s="808"/>
      <c r="D97" s="595"/>
      <c r="E97" s="595"/>
      <c r="F97" s="595"/>
      <c r="G97" s="600"/>
      <c r="H97" s="297">
        <v>0</v>
      </c>
      <c r="I97" s="595"/>
      <c r="J97" s="595"/>
      <c r="K97" s="596">
        <f t="shared" si="14"/>
        <v>0</v>
      </c>
    </row>
    <row r="98" spans="1:12" ht="12" customHeight="1">
      <c r="A98" s="192" t="s">
        <v>587</v>
      </c>
      <c r="B98" s="371">
        <v>4340</v>
      </c>
      <c r="C98" s="808"/>
      <c r="D98" s="595"/>
      <c r="E98" s="595"/>
      <c r="F98" s="595"/>
      <c r="G98" s="600"/>
      <c r="H98" s="297">
        <v>0</v>
      </c>
      <c r="I98" s="595"/>
      <c r="J98" s="595"/>
      <c r="K98" s="596">
        <f t="shared" si="14"/>
        <v>0</v>
      </c>
    </row>
    <row r="99" spans="1:12" ht="12" customHeight="1">
      <c r="A99" s="192" t="s">
        <v>588</v>
      </c>
      <c r="B99" s="371">
        <v>4370</v>
      </c>
      <c r="C99" s="808"/>
      <c r="D99" s="595"/>
      <c r="E99" s="595"/>
      <c r="F99" s="595"/>
      <c r="G99" s="600"/>
      <c r="H99" s="297">
        <v>0</v>
      </c>
      <c r="I99" s="595"/>
      <c r="J99" s="595"/>
      <c r="K99" s="596">
        <f t="shared" si="14"/>
        <v>0</v>
      </c>
    </row>
    <row r="100" spans="1:12" ht="12" customHeight="1">
      <c r="A100" s="192" t="s">
        <v>589</v>
      </c>
      <c r="B100" s="371">
        <v>4380</v>
      </c>
      <c r="C100" s="808"/>
      <c r="D100" s="595"/>
      <c r="E100" s="595"/>
      <c r="F100" s="595"/>
      <c r="G100" s="600"/>
      <c r="H100" s="297">
        <v>0</v>
      </c>
      <c r="I100" s="595"/>
      <c r="J100" s="595"/>
      <c r="K100" s="596">
        <f t="shared" si="14"/>
        <v>0</v>
      </c>
    </row>
    <row r="101" spans="1:12" ht="12" customHeight="1">
      <c r="A101" s="192" t="s">
        <v>591</v>
      </c>
      <c r="B101" s="371">
        <v>4390</v>
      </c>
      <c r="C101" s="808"/>
      <c r="D101" s="595"/>
      <c r="E101" s="297">
        <v>0</v>
      </c>
      <c r="F101" s="595"/>
      <c r="G101" s="600"/>
      <c r="H101" s="297">
        <v>0</v>
      </c>
      <c r="I101" s="595"/>
      <c r="J101" s="595"/>
      <c r="K101" s="596">
        <f t="shared" si="14"/>
        <v>0</v>
      </c>
    </row>
    <row r="102" spans="1:12" ht="12.75" customHeight="1">
      <c r="A102" s="756" t="s">
        <v>590</v>
      </c>
      <c r="B102" s="779">
        <v>4300</v>
      </c>
      <c r="C102" s="808"/>
      <c r="D102" s="595"/>
      <c r="E102" s="584">
        <f>SUM(E95:E101)</f>
        <v>0</v>
      </c>
      <c r="F102" s="595"/>
      <c r="G102" s="600"/>
      <c r="H102" s="584">
        <f>SUM(H95:H101)</f>
        <v>0</v>
      </c>
      <c r="I102" s="595"/>
      <c r="J102" s="595"/>
      <c r="K102" s="584">
        <f>SUM(K95:K101)</f>
        <v>0</v>
      </c>
      <c r="L102" s="208"/>
    </row>
    <row r="103" spans="1:12" ht="12.75" customHeight="1">
      <c r="A103" s="196" t="s">
        <v>592</v>
      </c>
      <c r="B103" s="197">
        <v>4400</v>
      </c>
      <c r="C103" s="808"/>
      <c r="D103" s="595"/>
      <c r="E103" s="73">
        <v>0</v>
      </c>
      <c r="F103" s="595"/>
      <c r="G103" s="600"/>
      <c r="H103" s="73">
        <v>0</v>
      </c>
      <c r="I103" s="595"/>
      <c r="J103" s="595"/>
      <c r="K103" s="640">
        <f>SUM(C103:J103)</f>
        <v>0</v>
      </c>
    </row>
    <row r="104" spans="1:12" ht="12.75" customHeight="1">
      <c r="A104" s="811" t="s">
        <v>593</v>
      </c>
      <c r="B104" s="809">
        <v>4000</v>
      </c>
      <c r="C104" s="808"/>
      <c r="D104" s="595"/>
      <c r="E104" s="584">
        <f>SUM(E86,E94,E102,E103)</f>
        <v>33355</v>
      </c>
      <c r="F104" s="595"/>
      <c r="G104" s="600"/>
      <c r="H104" s="584">
        <f>SUM(H86,H94,H102,H103)</f>
        <v>213775</v>
      </c>
      <c r="I104" s="595"/>
      <c r="J104" s="595"/>
      <c r="K104" s="584">
        <f>SUM(K86,K94,K102,K103)</f>
        <v>247130</v>
      </c>
      <c r="L104" s="208"/>
    </row>
    <row r="105" spans="1:12" s="13" customFormat="1" ht="12.75" customHeight="1">
      <c r="A105" s="812" t="s">
        <v>594</v>
      </c>
      <c r="B105" s="813">
        <v>5000</v>
      </c>
      <c r="C105" s="767"/>
      <c r="D105" s="768"/>
      <c r="E105" s="814"/>
      <c r="F105" s="768"/>
      <c r="G105" s="768"/>
      <c r="H105" s="814"/>
      <c r="I105" s="768"/>
      <c r="J105" s="768"/>
      <c r="K105" s="815"/>
    </row>
    <row r="106" spans="1:12" ht="12" customHeight="1">
      <c r="A106" s="806" t="s">
        <v>595</v>
      </c>
      <c r="B106" s="738">
        <v>5100</v>
      </c>
      <c r="C106" s="710"/>
      <c r="D106" s="652"/>
      <c r="E106" s="652"/>
      <c r="F106" s="652"/>
      <c r="G106" s="652"/>
      <c r="H106" s="652"/>
      <c r="I106" s="652"/>
      <c r="J106" s="652"/>
      <c r="K106" s="711"/>
    </row>
    <row r="107" spans="1:12" ht="12" customHeight="1">
      <c r="A107" s="192" t="s">
        <v>596</v>
      </c>
      <c r="B107" s="195">
        <v>5110</v>
      </c>
      <c r="C107" s="595"/>
      <c r="D107" s="595"/>
      <c r="E107" s="600"/>
      <c r="F107" s="595"/>
      <c r="G107" s="595"/>
      <c r="H107" s="297">
        <v>0</v>
      </c>
      <c r="I107" s="595"/>
      <c r="J107" s="595"/>
      <c r="K107" s="577">
        <f>SUM(C107:J107)</f>
        <v>0</v>
      </c>
    </row>
    <row r="108" spans="1:12" ht="12" customHeight="1">
      <c r="A108" s="192" t="s">
        <v>597</v>
      </c>
      <c r="B108" s="195">
        <v>5120</v>
      </c>
      <c r="C108" s="595"/>
      <c r="D108" s="595"/>
      <c r="E108" s="600"/>
      <c r="F108" s="595"/>
      <c r="G108" s="595"/>
      <c r="H108" s="297">
        <v>0</v>
      </c>
      <c r="I108" s="595"/>
      <c r="J108" s="595"/>
      <c r="K108" s="577">
        <f>SUM(C108:J108)</f>
        <v>0</v>
      </c>
    </row>
    <row r="109" spans="1:12" ht="12" customHeight="1">
      <c r="A109" s="192" t="s">
        <v>598</v>
      </c>
      <c r="B109" s="195">
        <v>5130</v>
      </c>
      <c r="C109" s="595"/>
      <c r="D109" s="595"/>
      <c r="E109" s="600"/>
      <c r="F109" s="595"/>
      <c r="G109" s="595"/>
      <c r="H109" s="297">
        <v>0</v>
      </c>
      <c r="I109" s="595"/>
      <c r="J109" s="595"/>
      <c r="K109" s="577">
        <f>SUM(C109:J109)</f>
        <v>0</v>
      </c>
    </row>
    <row r="110" spans="1:12" ht="12" customHeight="1">
      <c r="A110" s="194" t="s">
        <v>599</v>
      </c>
      <c r="B110" s="195">
        <v>5140</v>
      </c>
      <c r="C110" s="595"/>
      <c r="D110" s="595"/>
      <c r="E110" s="600"/>
      <c r="F110" s="595"/>
      <c r="G110" s="595"/>
      <c r="H110" s="297">
        <v>0</v>
      </c>
      <c r="I110" s="595"/>
      <c r="J110" s="595"/>
      <c r="K110" s="577">
        <f>SUM(C110:J110)</f>
        <v>0</v>
      </c>
    </row>
    <row r="111" spans="1:12" ht="12" customHeight="1">
      <c r="A111" s="192" t="s">
        <v>601</v>
      </c>
      <c r="B111" s="195">
        <v>5150</v>
      </c>
      <c r="C111" s="595"/>
      <c r="D111" s="595"/>
      <c r="E111" s="600"/>
      <c r="F111" s="595"/>
      <c r="G111" s="595"/>
      <c r="H111" s="297">
        <v>0</v>
      </c>
      <c r="I111" s="595"/>
      <c r="J111" s="595"/>
      <c r="K111" s="577">
        <f>SUM(C111:J111)</f>
        <v>0</v>
      </c>
    </row>
    <row r="112" spans="1:12" ht="12.75" customHeight="1">
      <c r="A112" s="816" t="s">
        <v>600</v>
      </c>
      <c r="B112" s="779">
        <v>5100</v>
      </c>
      <c r="C112" s="595"/>
      <c r="D112" s="595"/>
      <c r="E112" s="600"/>
      <c r="F112" s="595"/>
      <c r="G112" s="595"/>
      <c r="H112" s="584">
        <f>SUM(H107:H111)</f>
        <v>0</v>
      </c>
      <c r="I112" s="595"/>
      <c r="J112" s="595"/>
      <c r="K112" s="584">
        <f>SUM(K107:K111)</f>
        <v>0</v>
      </c>
      <c r="L112" s="208"/>
    </row>
    <row r="113" spans="1:12" s="13" customFormat="1" ht="12.75" customHeight="1">
      <c r="A113" s="817" t="s">
        <v>602</v>
      </c>
      <c r="B113" s="818">
        <v>5200</v>
      </c>
      <c r="C113" s="595"/>
      <c r="D113" s="595"/>
      <c r="E113" s="600"/>
      <c r="F113" s="595"/>
      <c r="G113" s="595"/>
      <c r="H113" s="297">
        <v>0</v>
      </c>
      <c r="I113" s="595"/>
      <c r="J113" s="595"/>
      <c r="K113" s="577">
        <f>H113</f>
        <v>0</v>
      </c>
    </row>
    <row r="114" spans="1:12" ht="12.75" customHeight="1">
      <c r="A114" s="816" t="s">
        <v>603</v>
      </c>
      <c r="B114" s="779">
        <v>5000</v>
      </c>
      <c r="C114" s="595"/>
      <c r="D114" s="595"/>
      <c r="E114" s="600"/>
      <c r="F114" s="595"/>
      <c r="G114" s="595"/>
      <c r="H114" s="584">
        <f>SUM(H112:H113)</f>
        <v>0</v>
      </c>
      <c r="I114" s="595"/>
      <c r="J114" s="595"/>
      <c r="K114" s="584">
        <f>SUM(K112:K113)</f>
        <v>0</v>
      </c>
      <c r="L114" s="208"/>
    </row>
    <row r="115" spans="1:12" s="13" customFormat="1" ht="12.75" customHeight="1">
      <c r="A115" s="819" t="s">
        <v>604</v>
      </c>
      <c r="B115" s="820">
        <v>6000</v>
      </c>
      <c r="C115" s="616"/>
      <c r="D115" s="616"/>
      <c r="E115" s="616"/>
      <c r="F115" s="616"/>
      <c r="G115" s="616"/>
      <c r="H115" s="297">
        <v>5000</v>
      </c>
      <c r="I115" s="616"/>
      <c r="J115" s="616"/>
      <c r="K115" s="577">
        <f>SUM(C115:J115)</f>
        <v>5000</v>
      </c>
    </row>
    <row r="116" spans="1:12" ht="16.5" customHeight="1">
      <c r="A116" s="756" t="s">
        <v>605</v>
      </c>
      <c r="B116" s="821"/>
      <c r="C116" s="587">
        <f t="shared" ref="C116:K116" si="15">SUM(C34,C76,C77,C104,C114,C115,)</f>
        <v>526911</v>
      </c>
      <c r="D116" s="587">
        <f t="shared" si="15"/>
        <v>193148</v>
      </c>
      <c r="E116" s="587">
        <f t="shared" si="15"/>
        <v>190021</v>
      </c>
      <c r="F116" s="587">
        <f t="shared" si="15"/>
        <v>131376</v>
      </c>
      <c r="G116" s="587">
        <f t="shared" si="15"/>
        <v>55181</v>
      </c>
      <c r="H116" s="587">
        <f t="shared" si="15"/>
        <v>219955</v>
      </c>
      <c r="I116" s="587">
        <f t="shared" si="15"/>
        <v>11129</v>
      </c>
      <c r="J116" s="587">
        <f t="shared" si="15"/>
        <v>0</v>
      </c>
      <c r="K116" s="587">
        <f t="shared" si="15"/>
        <v>1327721</v>
      </c>
      <c r="L116" s="208"/>
    </row>
    <row r="117" spans="1:12" ht="17.25" customHeight="1">
      <c r="A117" s="756" t="s">
        <v>606</v>
      </c>
      <c r="B117" s="822"/>
      <c r="C117" s="587">
        <f t="shared" ref="C117:K117" si="16">SUM(C35,C76,C77,C104,C114,C115,)</f>
        <v>526911</v>
      </c>
      <c r="D117" s="587">
        <f t="shared" si="16"/>
        <v>193148</v>
      </c>
      <c r="E117" s="587">
        <f t="shared" si="16"/>
        <v>190021</v>
      </c>
      <c r="F117" s="587">
        <f t="shared" si="16"/>
        <v>131376</v>
      </c>
      <c r="G117" s="587">
        <f t="shared" si="16"/>
        <v>55181</v>
      </c>
      <c r="H117" s="587">
        <f t="shared" si="16"/>
        <v>221155</v>
      </c>
      <c r="I117" s="587">
        <f t="shared" si="16"/>
        <v>11129</v>
      </c>
      <c r="J117" s="587">
        <f t="shared" si="16"/>
        <v>0</v>
      </c>
      <c r="K117" s="587">
        <f t="shared" si="16"/>
        <v>1328921</v>
      </c>
      <c r="L117" s="208"/>
    </row>
    <row r="118" spans="1:12" ht="24" customHeight="1">
      <c r="A118" s="233" t="s">
        <v>607</v>
      </c>
      <c r="B118" s="301"/>
      <c r="C118" s="823"/>
      <c r="D118" s="823"/>
      <c r="E118" s="823"/>
      <c r="F118" s="823"/>
      <c r="G118" s="823"/>
      <c r="H118" s="823"/>
      <c r="I118" s="823"/>
      <c r="J118" s="823"/>
      <c r="K118" s="587">
        <f>'EstRev 6-10'!C240-'EstExp 11-19'!K116</f>
        <v>0</v>
      </c>
    </row>
    <row r="119" spans="1:12" ht="24" customHeight="1">
      <c r="A119" s="234" t="s">
        <v>608</v>
      </c>
      <c r="B119" s="302"/>
      <c r="C119" s="770"/>
      <c r="D119" s="788"/>
      <c r="E119" s="788"/>
      <c r="F119" s="788"/>
      <c r="G119" s="788"/>
      <c r="H119" s="788"/>
      <c r="I119" s="788"/>
      <c r="J119" s="789"/>
      <c r="K119" s="587">
        <f>'EstRev 6-10'!C241-'EstExp 11-19'!K117</f>
        <v>0</v>
      </c>
    </row>
    <row r="120" spans="1:12" ht="13.5" customHeight="1">
      <c r="A120" s="231"/>
      <c r="B120" s="94"/>
      <c r="C120" s="74"/>
      <c r="D120" s="74"/>
      <c r="E120" s="74"/>
      <c r="F120" s="74"/>
      <c r="G120" s="74"/>
      <c r="H120" s="74"/>
      <c r="I120" s="74"/>
      <c r="J120" s="74"/>
      <c r="K120" s="74"/>
    </row>
    <row r="121" spans="1:12" s="13" customFormat="1" ht="12" customHeight="1">
      <c r="A121" s="571" t="s">
        <v>609</v>
      </c>
      <c r="B121" s="764"/>
      <c r="C121" s="573"/>
      <c r="D121" s="573"/>
      <c r="E121" s="573"/>
      <c r="F121" s="573"/>
      <c r="G121" s="573"/>
      <c r="H121" s="573"/>
      <c r="I121" s="573"/>
      <c r="J121" s="573"/>
      <c r="K121" s="574"/>
    </row>
    <row r="122" spans="1:12" s="13" customFormat="1" ht="12" customHeight="1">
      <c r="A122" s="824" t="s">
        <v>610</v>
      </c>
      <c r="B122" s="825" t="s">
        <v>351</v>
      </c>
      <c r="C122" s="767"/>
      <c r="D122" s="768"/>
      <c r="E122" s="768"/>
      <c r="F122" s="768"/>
      <c r="G122" s="768"/>
      <c r="H122" s="768"/>
      <c r="I122" s="768"/>
      <c r="J122" s="768"/>
      <c r="K122" s="769"/>
    </row>
    <row r="123" spans="1:12" s="13" customFormat="1" ht="12" customHeight="1">
      <c r="A123" s="806" t="s">
        <v>524</v>
      </c>
      <c r="B123" s="826">
        <v>2100</v>
      </c>
      <c r="C123" s="710"/>
      <c r="D123" s="652"/>
      <c r="E123" s="652"/>
      <c r="F123" s="652"/>
      <c r="G123" s="652"/>
      <c r="H123" s="652"/>
      <c r="I123" s="652"/>
      <c r="J123" s="652"/>
      <c r="K123" s="711"/>
    </row>
    <row r="124" spans="1:12" ht="12" customHeight="1">
      <c r="A124" s="192" t="s">
        <v>612</v>
      </c>
      <c r="B124" s="195">
        <v>2190</v>
      </c>
      <c r="C124" s="78">
        <v>0</v>
      </c>
      <c r="D124" s="78">
        <v>0</v>
      </c>
      <c r="E124" s="78">
        <v>0</v>
      </c>
      <c r="F124" s="78">
        <v>0</v>
      </c>
      <c r="G124" s="78">
        <v>0</v>
      </c>
      <c r="H124" s="78">
        <v>0</v>
      </c>
      <c r="I124" s="78">
        <v>0</v>
      </c>
      <c r="J124" s="78">
        <v>0</v>
      </c>
      <c r="K124" s="577">
        <f>SUM(C124:J124)</f>
        <v>0</v>
      </c>
    </row>
    <row r="125" spans="1:12" s="13" customFormat="1" ht="12" customHeight="1">
      <c r="A125" s="827" t="s">
        <v>548</v>
      </c>
      <c r="B125" s="826">
        <v>2500</v>
      </c>
      <c r="C125" s="710"/>
      <c r="D125" s="652"/>
      <c r="E125" s="652"/>
      <c r="F125" s="652"/>
      <c r="G125" s="652"/>
      <c r="H125" s="652"/>
      <c r="I125" s="652"/>
      <c r="J125" s="652"/>
      <c r="K125" s="711"/>
    </row>
    <row r="126" spans="1:12" ht="12" customHeight="1">
      <c r="A126" s="192" t="s">
        <v>549</v>
      </c>
      <c r="B126" s="195">
        <v>2510</v>
      </c>
      <c r="C126" s="78">
        <v>0</v>
      </c>
      <c r="D126" s="78">
        <v>0</v>
      </c>
      <c r="E126" s="78">
        <v>0</v>
      </c>
      <c r="F126" s="78">
        <v>0</v>
      </c>
      <c r="G126" s="78">
        <v>0</v>
      </c>
      <c r="H126" s="78">
        <v>0</v>
      </c>
      <c r="I126" s="78">
        <v>0</v>
      </c>
      <c r="J126" s="78">
        <v>0</v>
      </c>
      <c r="K126" s="577">
        <f>SUM(C126:J126)</f>
        <v>0</v>
      </c>
    </row>
    <row r="127" spans="1:12" ht="12" customHeight="1">
      <c r="A127" s="192" t="s">
        <v>611</v>
      </c>
      <c r="B127" s="195">
        <v>2530</v>
      </c>
      <c r="C127" s="78">
        <v>0</v>
      </c>
      <c r="D127" s="78">
        <v>0</v>
      </c>
      <c r="E127" s="78">
        <v>0</v>
      </c>
      <c r="F127" s="78">
        <v>0</v>
      </c>
      <c r="G127" s="78">
        <v>0</v>
      </c>
      <c r="H127" s="78">
        <v>0</v>
      </c>
      <c r="I127" s="78">
        <v>0</v>
      </c>
      <c r="J127" s="78">
        <v>0</v>
      </c>
      <c r="K127" s="577">
        <f>SUM(C127:J127)</f>
        <v>0</v>
      </c>
    </row>
    <row r="128" spans="1:12" ht="12" customHeight="1">
      <c r="A128" s="192" t="s">
        <v>551</v>
      </c>
      <c r="B128" s="195">
        <v>2540</v>
      </c>
      <c r="C128" s="78">
        <v>0</v>
      </c>
      <c r="D128" s="78">
        <v>0</v>
      </c>
      <c r="E128" s="78">
        <v>0</v>
      </c>
      <c r="F128" s="78">
        <v>0</v>
      </c>
      <c r="G128" s="78">
        <v>0</v>
      </c>
      <c r="H128" s="78">
        <v>0</v>
      </c>
      <c r="I128" s="78">
        <v>0</v>
      </c>
      <c r="J128" s="78">
        <v>0</v>
      </c>
      <c r="K128" s="577">
        <f>SUM(C128:J128)</f>
        <v>0</v>
      </c>
    </row>
    <row r="129" spans="1:11" ht="12" customHeight="1">
      <c r="A129" s="192" t="s">
        <v>552</v>
      </c>
      <c r="B129" s="195">
        <v>2550</v>
      </c>
      <c r="C129" s="78">
        <v>0</v>
      </c>
      <c r="D129" s="78">
        <v>0</v>
      </c>
      <c r="E129" s="78">
        <v>0</v>
      </c>
      <c r="F129" s="78">
        <v>0</v>
      </c>
      <c r="G129" s="78">
        <v>0</v>
      </c>
      <c r="H129" s="78">
        <v>0</v>
      </c>
      <c r="I129" s="78">
        <v>0</v>
      </c>
      <c r="J129" s="78">
        <v>0</v>
      </c>
      <c r="K129" s="577">
        <f>SUM(C129:J129)</f>
        <v>0</v>
      </c>
    </row>
    <row r="130" spans="1:11" ht="12" customHeight="1">
      <c r="A130" s="396" t="s">
        <v>553</v>
      </c>
      <c r="B130" s="195">
        <v>2560</v>
      </c>
      <c r="C130" s="581"/>
      <c r="D130" s="581"/>
      <c r="E130" s="581"/>
      <c r="F130" s="581"/>
      <c r="G130" s="297">
        <v>0</v>
      </c>
      <c r="H130" s="581"/>
      <c r="I130" s="297">
        <v>0</v>
      </c>
      <c r="J130" s="581"/>
      <c r="K130" s="577">
        <f>SUM(C130:J130)</f>
        <v>0</v>
      </c>
    </row>
    <row r="131" spans="1:11" ht="12.75" customHeight="1">
      <c r="A131" s="756" t="s">
        <v>555</v>
      </c>
      <c r="B131" s="712">
        <v>2500</v>
      </c>
      <c r="C131" s="584">
        <f>SUM(C126:C129)</f>
        <v>0</v>
      </c>
      <c r="D131" s="584">
        <f>SUM(D126:D129)</f>
        <v>0</v>
      </c>
      <c r="E131" s="584">
        <f t="shared" ref="E131:K131" si="17">SUM(E126:E130)</f>
        <v>0</v>
      </c>
      <c r="F131" s="584">
        <f t="shared" si="17"/>
        <v>0</v>
      </c>
      <c r="G131" s="584">
        <f t="shared" si="17"/>
        <v>0</v>
      </c>
      <c r="H131" s="584">
        <f t="shared" si="17"/>
        <v>0</v>
      </c>
      <c r="I131" s="584">
        <f t="shared" si="17"/>
        <v>0</v>
      </c>
      <c r="J131" s="584">
        <f t="shared" si="17"/>
        <v>0</v>
      </c>
      <c r="K131" s="584">
        <f t="shared" si="17"/>
        <v>0</v>
      </c>
    </row>
    <row r="132" spans="1:11" s="13" customFormat="1" ht="12.75" customHeight="1">
      <c r="A132" s="828" t="s">
        <v>613</v>
      </c>
      <c r="B132" s="801">
        <v>2900</v>
      </c>
      <c r="C132" s="78">
        <v>0</v>
      </c>
      <c r="D132" s="78">
        <v>0</v>
      </c>
      <c r="E132" s="78">
        <v>0</v>
      </c>
      <c r="F132" s="78">
        <v>0</v>
      </c>
      <c r="G132" s="78">
        <v>0</v>
      </c>
      <c r="H132" s="78">
        <v>0</v>
      </c>
      <c r="I132" s="78">
        <v>0</v>
      </c>
      <c r="J132" s="78">
        <v>0</v>
      </c>
      <c r="K132" s="640">
        <f>SUM(C132:J132)</f>
        <v>0</v>
      </c>
    </row>
    <row r="133" spans="1:11" ht="12.75" customHeight="1">
      <c r="A133" s="816" t="s">
        <v>564</v>
      </c>
      <c r="B133" s="779">
        <v>2000</v>
      </c>
      <c r="C133" s="587">
        <f t="shared" ref="C133:K133" si="18">SUM(C124,C131,C132)</f>
        <v>0</v>
      </c>
      <c r="D133" s="587">
        <f t="shared" si="18"/>
        <v>0</v>
      </c>
      <c r="E133" s="587">
        <f t="shared" si="18"/>
        <v>0</v>
      </c>
      <c r="F133" s="587">
        <f t="shared" si="18"/>
        <v>0</v>
      </c>
      <c r="G133" s="587">
        <f t="shared" si="18"/>
        <v>0</v>
      </c>
      <c r="H133" s="587">
        <f t="shared" si="18"/>
        <v>0</v>
      </c>
      <c r="I133" s="587">
        <f t="shared" si="18"/>
        <v>0</v>
      </c>
      <c r="J133" s="587">
        <f t="shared" si="18"/>
        <v>0</v>
      </c>
      <c r="K133" s="587">
        <f t="shared" si="18"/>
        <v>0</v>
      </c>
    </row>
    <row r="134" spans="1:11" s="13" customFormat="1" ht="13.5" customHeight="1">
      <c r="A134" s="829" t="s">
        <v>614</v>
      </c>
      <c r="B134" s="803">
        <v>3000</v>
      </c>
      <c r="C134" s="75">
        <v>0</v>
      </c>
      <c r="D134" s="75">
        <v>0</v>
      </c>
      <c r="E134" s="75">
        <v>0</v>
      </c>
      <c r="F134" s="75">
        <v>0</v>
      </c>
      <c r="G134" s="75">
        <v>0</v>
      </c>
      <c r="H134" s="76">
        <v>0</v>
      </c>
      <c r="I134" s="77">
        <v>0</v>
      </c>
      <c r="J134" s="77">
        <v>0</v>
      </c>
      <c r="K134" s="577">
        <f>SUM(C134:J134)</f>
        <v>0</v>
      </c>
    </row>
    <row r="135" spans="1:11" s="13" customFormat="1" ht="12.75" customHeight="1">
      <c r="A135" s="830" t="s">
        <v>615</v>
      </c>
      <c r="B135" s="831">
        <v>4000</v>
      </c>
      <c r="C135" s="783"/>
      <c r="D135" s="784"/>
      <c r="E135" s="784"/>
      <c r="F135" s="784"/>
      <c r="G135" s="784"/>
      <c r="H135" s="784"/>
      <c r="I135" s="784"/>
      <c r="J135" s="784"/>
      <c r="K135" s="785"/>
    </row>
    <row r="136" spans="1:11" ht="12" customHeight="1">
      <c r="A136" s="806" t="s">
        <v>568</v>
      </c>
      <c r="B136" s="832">
        <v>4100</v>
      </c>
      <c r="C136" s="710"/>
      <c r="D136" s="652"/>
      <c r="E136" s="652"/>
      <c r="F136" s="652"/>
      <c r="G136" s="652"/>
      <c r="H136" s="652"/>
      <c r="I136" s="652"/>
      <c r="J136" s="652"/>
      <c r="K136" s="711"/>
    </row>
    <row r="137" spans="1:11" ht="12" customHeight="1">
      <c r="A137" s="192" t="s">
        <v>569</v>
      </c>
      <c r="B137" s="195">
        <v>4110</v>
      </c>
      <c r="C137" s="595"/>
      <c r="D137" s="600"/>
      <c r="E137" s="78">
        <v>0</v>
      </c>
      <c r="F137" s="595"/>
      <c r="G137" s="595"/>
      <c r="H137" s="78">
        <v>0</v>
      </c>
      <c r="I137" s="595"/>
      <c r="J137" s="600"/>
      <c r="K137" s="626">
        <f>SUM(E137,H137)</f>
        <v>0</v>
      </c>
    </row>
    <row r="138" spans="1:11" ht="12" customHeight="1">
      <c r="A138" s="192" t="s">
        <v>570</v>
      </c>
      <c r="B138" s="220">
        <v>4120</v>
      </c>
      <c r="C138" s="595"/>
      <c r="D138" s="600"/>
      <c r="E138" s="297">
        <v>0</v>
      </c>
      <c r="F138" s="595"/>
      <c r="G138" s="595"/>
      <c r="H138" s="297">
        <v>0</v>
      </c>
      <c r="I138" s="595"/>
      <c r="J138" s="600"/>
      <c r="K138" s="577">
        <f>SUM(C138:J138)</f>
        <v>0</v>
      </c>
    </row>
    <row r="139" spans="1:11" ht="12" customHeight="1">
      <c r="A139" s="192" t="s">
        <v>616</v>
      </c>
      <c r="B139" s="195">
        <v>4140</v>
      </c>
      <c r="C139" s="595"/>
      <c r="D139" s="600"/>
      <c r="E139" s="297">
        <v>0</v>
      </c>
      <c r="F139" s="595"/>
      <c r="G139" s="595"/>
      <c r="H139" s="297">
        <v>0</v>
      </c>
      <c r="I139" s="595"/>
      <c r="J139" s="600"/>
      <c r="K139" s="577">
        <f>SUM(C139:J139)</f>
        <v>0</v>
      </c>
    </row>
    <row r="140" spans="1:11" ht="12" customHeight="1">
      <c r="A140" s="200" t="s">
        <v>618</v>
      </c>
      <c r="B140" s="195">
        <v>4190</v>
      </c>
      <c r="C140" s="595"/>
      <c r="D140" s="600"/>
      <c r="E140" s="297">
        <v>0</v>
      </c>
      <c r="F140" s="595"/>
      <c r="G140" s="595"/>
      <c r="H140" s="297">
        <v>0</v>
      </c>
      <c r="I140" s="595"/>
      <c r="J140" s="600"/>
      <c r="K140" s="577">
        <f>SUM(C140:J140)</f>
        <v>0</v>
      </c>
    </row>
    <row r="141" spans="1:11" ht="12.75" customHeight="1">
      <c r="A141" s="756" t="s">
        <v>574</v>
      </c>
      <c r="B141" s="779">
        <v>4100</v>
      </c>
      <c r="C141" s="595"/>
      <c r="D141" s="600"/>
      <c r="E141" s="587">
        <f>SUM(E137:E140)</f>
        <v>0</v>
      </c>
      <c r="F141" s="595"/>
      <c r="G141" s="595"/>
      <c r="H141" s="587">
        <f>SUM(H137:H140)</f>
        <v>0</v>
      </c>
      <c r="I141" s="595"/>
      <c r="J141" s="600"/>
      <c r="K141" s="587">
        <f>SUM(K137:K140)</f>
        <v>0</v>
      </c>
    </row>
    <row r="142" spans="1:11" ht="16.5" customHeight="1">
      <c r="A142" s="232" t="s">
        <v>617</v>
      </c>
      <c r="B142" s="179">
        <v>4400</v>
      </c>
      <c r="C142" s="595"/>
      <c r="D142" s="600"/>
      <c r="E142" s="297">
        <v>0</v>
      </c>
      <c r="F142" s="595"/>
      <c r="G142" s="595"/>
      <c r="H142" s="79">
        <v>0</v>
      </c>
      <c r="I142" s="595"/>
      <c r="J142" s="600"/>
      <c r="K142" s="798">
        <f>SUM(C142:J142)</f>
        <v>0</v>
      </c>
    </row>
    <row r="143" spans="1:11" ht="13.5" customHeight="1">
      <c r="A143" s="833" t="s">
        <v>619</v>
      </c>
      <c r="B143" s="760">
        <v>4000</v>
      </c>
      <c r="C143" s="595"/>
      <c r="D143" s="595"/>
      <c r="E143" s="594">
        <f>SUM(E141:E142)</f>
        <v>0</v>
      </c>
      <c r="F143" s="595"/>
      <c r="G143" s="595"/>
      <c r="H143" s="605">
        <f>SUM(H141:H142)</f>
        <v>0</v>
      </c>
      <c r="I143" s="595"/>
      <c r="J143" s="595"/>
      <c r="K143" s="605">
        <f>SUM(K141:K142)</f>
        <v>0</v>
      </c>
    </row>
    <row r="144" spans="1:11" s="13" customFormat="1" ht="12.75" customHeight="1">
      <c r="A144" s="834" t="s">
        <v>620</v>
      </c>
      <c r="B144" s="813">
        <v>5000</v>
      </c>
      <c r="C144" s="595"/>
      <c r="D144" s="595"/>
      <c r="E144" s="623"/>
      <c r="F144" s="595"/>
      <c r="G144" s="595"/>
      <c r="H144" s="595"/>
      <c r="I144" s="595"/>
      <c r="J144" s="595"/>
      <c r="K144" s="595"/>
    </row>
    <row r="145" spans="1:12" s="13" customFormat="1" ht="12" customHeight="1">
      <c r="A145" s="791" t="s">
        <v>595</v>
      </c>
      <c r="B145" s="796">
        <v>5100</v>
      </c>
      <c r="C145" s="595"/>
      <c r="D145" s="595"/>
      <c r="E145" s="595"/>
      <c r="F145" s="595"/>
      <c r="G145" s="595"/>
      <c r="H145" s="595"/>
      <c r="I145" s="595"/>
      <c r="J145" s="595"/>
      <c r="K145" s="595"/>
    </row>
    <row r="146" spans="1:12" ht="12" customHeight="1">
      <c r="A146" s="192" t="s">
        <v>596</v>
      </c>
      <c r="B146" s="195">
        <v>5110</v>
      </c>
      <c r="C146" s="595"/>
      <c r="D146" s="595"/>
      <c r="E146" s="595"/>
      <c r="F146" s="595"/>
      <c r="G146" s="595"/>
      <c r="H146" s="297">
        <v>0</v>
      </c>
      <c r="I146" s="595"/>
      <c r="J146" s="600"/>
      <c r="K146" s="577">
        <f>SUM(C146:J146)</f>
        <v>0</v>
      </c>
    </row>
    <row r="147" spans="1:12" ht="12" customHeight="1">
      <c r="A147" s="192" t="s">
        <v>597</v>
      </c>
      <c r="B147" s="195">
        <v>5120</v>
      </c>
      <c r="C147" s="595"/>
      <c r="D147" s="595"/>
      <c r="E147" s="595"/>
      <c r="F147" s="595"/>
      <c r="G147" s="595"/>
      <c r="H147" s="297">
        <v>0</v>
      </c>
      <c r="I147" s="595"/>
      <c r="J147" s="600"/>
      <c r="K147" s="577">
        <f>SUM(C147:J147)</f>
        <v>0</v>
      </c>
    </row>
    <row r="148" spans="1:12" ht="12" customHeight="1">
      <c r="A148" s="398" t="s">
        <v>621</v>
      </c>
      <c r="B148" s="195">
        <v>5130</v>
      </c>
      <c r="C148" s="595"/>
      <c r="D148" s="595"/>
      <c r="E148" s="595"/>
      <c r="F148" s="595"/>
      <c r="G148" s="595"/>
      <c r="H148" s="297">
        <v>0</v>
      </c>
      <c r="I148" s="595"/>
      <c r="J148" s="600"/>
      <c r="K148" s="577">
        <f>SUM(C148:J148)</f>
        <v>0</v>
      </c>
    </row>
    <row r="149" spans="1:12" ht="12" customHeight="1">
      <c r="A149" s="399" t="s">
        <v>599</v>
      </c>
      <c r="B149" s="195">
        <v>5140</v>
      </c>
      <c r="C149" s="595"/>
      <c r="D149" s="595"/>
      <c r="E149" s="595"/>
      <c r="F149" s="595"/>
      <c r="G149" s="595"/>
      <c r="H149" s="297">
        <v>0</v>
      </c>
      <c r="I149" s="595"/>
      <c r="J149" s="600"/>
      <c r="K149" s="577">
        <f>SUM(C149:J149)</f>
        <v>0</v>
      </c>
    </row>
    <row r="150" spans="1:12" ht="12" customHeight="1">
      <c r="A150" s="399" t="s">
        <v>623</v>
      </c>
      <c r="B150" s="195">
        <v>5150</v>
      </c>
      <c r="C150" s="595"/>
      <c r="D150" s="595"/>
      <c r="E150" s="595"/>
      <c r="F150" s="595"/>
      <c r="G150" s="595"/>
      <c r="H150" s="297">
        <v>0</v>
      </c>
      <c r="I150" s="595"/>
      <c r="J150" s="600"/>
      <c r="K150" s="577">
        <f>SUM(C150:J150)</f>
        <v>0</v>
      </c>
    </row>
    <row r="151" spans="1:12" ht="12.75" customHeight="1">
      <c r="A151" s="756" t="s">
        <v>600</v>
      </c>
      <c r="B151" s="779">
        <v>5100</v>
      </c>
      <c r="C151" s="595"/>
      <c r="D151" s="595"/>
      <c r="E151" s="595"/>
      <c r="F151" s="595"/>
      <c r="G151" s="595"/>
      <c r="H151" s="584">
        <f>SUM(H146:H150)</f>
        <v>0</v>
      </c>
      <c r="I151" s="595"/>
      <c r="J151" s="600"/>
      <c r="K151" s="584">
        <f>SUM(K146:K150)</f>
        <v>0</v>
      </c>
    </row>
    <row r="152" spans="1:12" s="13" customFormat="1" ht="12.75" customHeight="1">
      <c r="A152" s="806" t="s">
        <v>602</v>
      </c>
      <c r="B152" s="835">
        <v>5200</v>
      </c>
      <c r="C152" s="595"/>
      <c r="D152" s="595"/>
      <c r="E152" s="595"/>
      <c r="F152" s="595"/>
      <c r="G152" s="595"/>
      <c r="H152" s="297">
        <v>0</v>
      </c>
      <c r="I152" s="595"/>
      <c r="J152" s="600"/>
      <c r="K152" s="577">
        <f>SUM(H152:J152)</f>
        <v>0</v>
      </c>
    </row>
    <row r="153" spans="1:12" ht="12.75" customHeight="1">
      <c r="A153" s="836" t="s">
        <v>603</v>
      </c>
      <c r="B153" s="837">
        <v>5000</v>
      </c>
      <c r="C153" s="595"/>
      <c r="D153" s="595"/>
      <c r="E153" s="595"/>
      <c r="F153" s="595"/>
      <c r="G153" s="595"/>
      <c r="H153" s="587">
        <f>SUM(H151:H152)</f>
        <v>0</v>
      </c>
      <c r="I153" s="595"/>
      <c r="J153" s="600"/>
      <c r="K153" s="587">
        <f>SUM(K151:K152)</f>
        <v>0</v>
      </c>
    </row>
    <row r="154" spans="1:12" s="13" customFormat="1" ht="13.5" customHeight="1">
      <c r="A154" s="829" t="s">
        <v>622</v>
      </c>
      <c r="B154" s="803">
        <v>6000</v>
      </c>
      <c r="C154" s="595"/>
      <c r="D154" s="595"/>
      <c r="E154" s="595"/>
      <c r="F154" s="595"/>
      <c r="G154" s="595"/>
      <c r="H154" s="75">
        <v>0</v>
      </c>
      <c r="I154" s="595"/>
      <c r="J154" s="600"/>
      <c r="K154" s="605">
        <f>SUM(C154:J154)</f>
        <v>0</v>
      </c>
    </row>
    <row r="155" spans="1:12" ht="14.25" customHeight="1">
      <c r="A155" s="811" t="s">
        <v>624</v>
      </c>
      <c r="B155" s="838"/>
      <c r="C155" s="584">
        <f>SUM(C133,C134,C143,C153,C154)</f>
        <v>0</v>
      </c>
      <c r="D155" s="584">
        <f>SUM(D133,D134,D143,D153,D154)</f>
        <v>0</v>
      </c>
      <c r="E155" s="584">
        <f>SUM(E133,E134,E143)</f>
        <v>0</v>
      </c>
      <c r="F155" s="584">
        <f t="shared" ref="F155:K155" si="19">SUM(F133,F134,F143,F153,F154)</f>
        <v>0</v>
      </c>
      <c r="G155" s="584">
        <f t="shared" si="19"/>
        <v>0</v>
      </c>
      <c r="H155" s="584">
        <f t="shared" si="19"/>
        <v>0</v>
      </c>
      <c r="I155" s="584">
        <f t="shared" si="19"/>
        <v>0</v>
      </c>
      <c r="J155" s="584">
        <f t="shared" si="19"/>
        <v>0</v>
      </c>
      <c r="K155" s="587">
        <f t="shared" si="19"/>
        <v>0</v>
      </c>
      <c r="L155" s="208"/>
    </row>
    <row r="156" spans="1:12" ht="14.25" customHeight="1">
      <c r="A156" s="223" t="s">
        <v>625</v>
      </c>
      <c r="B156" s="230"/>
      <c r="C156" s="585"/>
      <c r="D156" s="585"/>
      <c r="E156" s="585"/>
      <c r="F156" s="585"/>
      <c r="G156" s="585"/>
      <c r="H156" s="794"/>
      <c r="I156" s="585"/>
      <c r="J156" s="797"/>
      <c r="K156" s="605">
        <f>'EstRev 6-10'!D240-'EstExp 11-19'!K155</f>
        <v>0</v>
      </c>
    </row>
    <row r="157" spans="1:12" ht="13.5" customHeight="1">
      <c r="A157" s="231"/>
      <c r="B157" s="22"/>
      <c r="C157" s="74"/>
      <c r="D157" s="74"/>
      <c r="E157" s="74"/>
      <c r="F157" s="74"/>
      <c r="G157" s="74"/>
      <c r="H157" s="74"/>
      <c r="I157" s="74"/>
      <c r="J157" s="74"/>
      <c r="K157" s="74"/>
    </row>
    <row r="158" spans="1:12" s="13" customFormat="1" ht="12" customHeight="1">
      <c r="A158" s="571" t="s">
        <v>626</v>
      </c>
      <c r="B158" s="839"/>
      <c r="C158" s="840"/>
      <c r="D158" s="573"/>
      <c r="E158" s="573"/>
      <c r="F158" s="573"/>
      <c r="G158" s="650"/>
      <c r="H158" s="573"/>
      <c r="I158" s="573"/>
      <c r="J158" s="573"/>
      <c r="K158" s="574"/>
    </row>
    <row r="159" spans="1:12" s="13" customFormat="1" ht="12" customHeight="1">
      <c r="A159" s="841" t="s">
        <v>627</v>
      </c>
      <c r="B159" s="825">
        <v>4000</v>
      </c>
      <c r="C159" s="767"/>
      <c r="D159" s="768"/>
      <c r="E159" s="768"/>
      <c r="F159" s="768"/>
      <c r="G159" s="768"/>
      <c r="H159" s="768"/>
      <c r="I159" s="768"/>
      <c r="J159" s="768"/>
      <c r="K159" s="769"/>
    </row>
    <row r="160" spans="1:12" s="13" customFormat="1" ht="12" customHeight="1">
      <c r="A160" s="842" t="s">
        <v>568</v>
      </c>
      <c r="B160" s="843" t="s">
        <v>628</v>
      </c>
      <c r="C160" s="710"/>
      <c r="D160" s="652"/>
      <c r="E160" s="652"/>
      <c r="F160" s="652"/>
      <c r="G160" s="652"/>
      <c r="H160" s="652"/>
      <c r="I160" s="652"/>
      <c r="J160" s="652"/>
      <c r="K160" s="711"/>
    </row>
    <row r="161" spans="1:11" ht="12" customHeight="1">
      <c r="A161" s="196" t="s">
        <v>629</v>
      </c>
      <c r="B161" s="227" t="s">
        <v>630</v>
      </c>
      <c r="C161" s="595"/>
      <c r="D161" s="595"/>
      <c r="E161" s="595"/>
      <c r="F161" s="595"/>
      <c r="G161" s="595"/>
      <c r="H161" s="297">
        <v>0</v>
      </c>
      <c r="I161" s="595"/>
      <c r="J161" s="600"/>
      <c r="K161" s="601">
        <f>H161</f>
        <v>0</v>
      </c>
    </row>
    <row r="162" spans="1:11" ht="12" customHeight="1">
      <c r="A162" s="196" t="s">
        <v>570</v>
      </c>
      <c r="B162" s="227" t="s">
        <v>631</v>
      </c>
      <c r="C162" s="595"/>
      <c r="D162" s="595"/>
      <c r="E162" s="595"/>
      <c r="F162" s="595"/>
      <c r="G162" s="595"/>
      <c r="H162" s="297">
        <v>0</v>
      </c>
      <c r="I162" s="595"/>
      <c r="J162" s="600"/>
      <c r="K162" s="601">
        <f>H162</f>
        <v>0</v>
      </c>
    </row>
    <row r="163" spans="1:11" ht="12" customHeight="1">
      <c r="A163" s="228" t="s">
        <v>575</v>
      </c>
      <c r="B163" s="229" t="s">
        <v>632</v>
      </c>
      <c r="C163" s="595"/>
      <c r="D163" s="595"/>
      <c r="E163" s="595"/>
      <c r="F163" s="595"/>
      <c r="G163" s="595"/>
      <c r="H163" s="80">
        <v>0</v>
      </c>
      <c r="I163" s="595"/>
      <c r="J163" s="600"/>
      <c r="K163" s="844">
        <f>H163</f>
        <v>0</v>
      </c>
    </row>
    <row r="164" spans="1:11" ht="12.75" customHeight="1">
      <c r="A164" s="845" t="s">
        <v>574</v>
      </c>
      <c r="B164" s="846" t="s">
        <v>633</v>
      </c>
      <c r="C164" s="595"/>
      <c r="D164" s="595"/>
      <c r="E164" s="595"/>
      <c r="F164" s="595"/>
      <c r="G164" s="808"/>
      <c r="H164" s="847">
        <f>SUM(H161:H163)</f>
        <v>0</v>
      </c>
      <c r="I164" s="595"/>
      <c r="J164" s="600"/>
      <c r="K164" s="847">
        <f>SUM(K161:K163)</f>
        <v>0</v>
      </c>
    </row>
    <row r="165" spans="1:11" s="13" customFormat="1" ht="12.75" customHeight="1">
      <c r="A165" s="829" t="s">
        <v>634</v>
      </c>
      <c r="B165" s="848">
        <v>5000</v>
      </c>
      <c r="C165" s="767"/>
      <c r="D165" s="768"/>
      <c r="E165" s="768"/>
      <c r="F165" s="768"/>
      <c r="G165" s="768"/>
      <c r="H165" s="814"/>
      <c r="I165" s="768"/>
      <c r="J165" s="768"/>
      <c r="K165" s="815"/>
    </row>
    <row r="166" spans="1:11" s="13" customFormat="1" ht="12" customHeight="1">
      <c r="A166" s="791" t="s">
        <v>595</v>
      </c>
      <c r="B166" s="807">
        <v>5100</v>
      </c>
      <c r="C166" s="710"/>
      <c r="D166" s="652"/>
      <c r="E166" s="652"/>
      <c r="F166" s="652"/>
      <c r="G166" s="652"/>
      <c r="H166" s="652"/>
      <c r="I166" s="652"/>
      <c r="J166" s="652"/>
      <c r="K166" s="711"/>
    </row>
    <row r="167" spans="1:11" ht="12" customHeight="1">
      <c r="A167" s="192" t="s">
        <v>596</v>
      </c>
      <c r="B167" s="195">
        <v>5110</v>
      </c>
      <c r="C167" s="595"/>
      <c r="D167" s="595"/>
      <c r="E167" s="595"/>
      <c r="F167" s="595"/>
      <c r="G167" s="595"/>
      <c r="H167" s="297">
        <v>0</v>
      </c>
      <c r="I167" s="595"/>
      <c r="J167" s="600"/>
      <c r="K167" s="577">
        <f>SUM(C167:J167)</f>
        <v>0</v>
      </c>
    </row>
    <row r="168" spans="1:11" ht="12" customHeight="1">
      <c r="A168" s="192" t="s">
        <v>597</v>
      </c>
      <c r="B168" s="195">
        <v>5120</v>
      </c>
      <c r="C168" s="595"/>
      <c r="D168" s="595"/>
      <c r="E168" s="595"/>
      <c r="F168" s="595"/>
      <c r="G168" s="595"/>
      <c r="H168" s="297">
        <v>0</v>
      </c>
      <c r="I168" s="595"/>
      <c r="J168" s="600"/>
      <c r="K168" s="577">
        <f>SUM(C168:J168)</f>
        <v>0</v>
      </c>
    </row>
    <row r="169" spans="1:11" ht="12" customHeight="1">
      <c r="A169" s="192" t="s">
        <v>635</v>
      </c>
      <c r="B169" s="195">
        <v>5130</v>
      </c>
      <c r="C169" s="595"/>
      <c r="D169" s="595"/>
      <c r="E169" s="595"/>
      <c r="F169" s="595"/>
      <c r="G169" s="595"/>
      <c r="H169" s="297">
        <v>0</v>
      </c>
      <c r="I169" s="595"/>
      <c r="J169" s="600"/>
      <c r="K169" s="577">
        <f>SUM(C169:J169)</f>
        <v>0</v>
      </c>
    </row>
    <row r="170" spans="1:11" ht="12" customHeight="1">
      <c r="A170" s="192" t="s">
        <v>599</v>
      </c>
      <c r="B170" s="195">
        <v>5140</v>
      </c>
      <c r="C170" s="595"/>
      <c r="D170" s="595"/>
      <c r="E170" s="595"/>
      <c r="F170" s="595"/>
      <c r="G170" s="595"/>
      <c r="H170" s="297">
        <v>0</v>
      </c>
      <c r="I170" s="595"/>
      <c r="J170" s="600"/>
      <c r="K170" s="577">
        <f>SUM(C170:J170)</f>
        <v>0</v>
      </c>
    </row>
    <row r="171" spans="1:11" ht="12" customHeight="1">
      <c r="A171" s="194" t="s">
        <v>623</v>
      </c>
      <c r="B171" s="195">
        <v>5150</v>
      </c>
      <c r="C171" s="595"/>
      <c r="D171" s="595"/>
      <c r="E171" s="595"/>
      <c r="F171" s="595"/>
      <c r="G171" s="595"/>
      <c r="H171" s="297">
        <v>0</v>
      </c>
      <c r="I171" s="595"/>
      <c r="J171" s="600"/>
      <c r="K171" s="577">
        <f>SUM(C171:J171)</f>
        <v>0</v>
      </c>
    </row>
    <row r="172" spans="1:11" ht="12.75" customHeight="1">
      <c r="A172" s="816" t="s">
        <v>636</v>
      </c>
      <c r="B172" s="779">
        <v>5100</v>
      </c>
      <c r="C172" s="595"/>
      <c r="D172" s="595"/>
      <c r="E172" s="595"/>
      <c r="F172" s="595"/>
      <c r="G172" s="595"/>
      <c r="H172" s="584">
        <f>SUM(H167:H171)</f>
        <v>0</v>
      </c>
      <c r="I172" s="595"/>
      <c r="J172" s="600"/>
      <c r="K172" s="584">
        <f>SUM(K167:K171)</f>
        <v>0</v>
      </c>
    </row>
    <row r="173" spans="1:11" s="13" customFormat="1" ht="12.75" customHeight="1">
      <c r="A173" s="791" t="s">
        <v>602</v>
      </c>
      <c r="B173" s="801">
        <v>5200</v>
      </c>
      <c r="C173" s="595"/>
      <c r="D173" s="595"/>
      <c r="E173" s="595"/>
      <c r="F173" s="595"/>
      <c r="G173" s="808"/>
      <c r="H173" s="73">
        <v>0</v>
      </c>
      <c r="I173" s="597"/>
      <c r="J173" s="600"/>
      <c r="K173" s="577">
        <f>SUM(C173:J173)</f>
        <v>0</v>
      </c>
    </row>
    <row r="174" spans="1:11" ht="26.25" customHeight="1">
      <c r="A174" s="849" t="s">
        <v>637</v>
      </c>
      <c r="B174" s="832">
        <v>5300</v>
      </c>
      <c r="C174" s="595"/>
      <c r="D174" s="595"/>
      <c r="E174" s="808"/>
      <c r="F174" s="595"/>
      <c r="G174" s="808"/>
      <c r="H174" s="297">
        <v>0</v>
      </c>
      <c r="I174" s="595"/>
      <c r="J174" s="600"/>
      <c r="K174" s="577">
        <f>SUM(C174:J174)</f>
        <v>0</v>
      </c>
    </row>
    <row r="175" spans="1:11" ht="12" customHeight="1">
      <c r="A175" s="850" t="s">
        <v>639</v>
      </c>
      <c r="B175" s="832">
        <v>5400</v>
      </c>
      <c r="C175" s="595"/>
      <c r="D175" s="595"/>
      <c r="E175" s="297">
        <v>0</v>
      </c>
      <c r="F175" s="595"/>
      <c r="G175" s="595"/>
      <c r="H175" s="297">
        <v>0</v>
      </c>
      <c r="I175" s="595"/>
      <c r="J175" s="595"/>
      <c r="K175" s="577">
        <f>SUM(C175:J175)</f>
        <v>0</v>
      </c>
    </row>
    <row r="176" spans="1:11" ht="12.75" customHeight="1">
      <c r="A176" s="756" t="s">
        <v>603</v>
      </c>
      <c r="B176" s="779">
        <v>5000</v>
      </c>
      <c r="C176" s="595"/>
      <c r="D176" s="595"/>
      <c r="E176" s="851">
        <f>SUM(E172:E175)</f>
        <v>0</v>
      </c>
      <c r="F176" s="595"/>
      <c r="G176" s="595"/>
      <c r="H176" s="851">
        <f>SUM(H172:H175)</f>
        <v>0</v>
      </c>
      <c r="I176" s="595"/>
      <c r="J176" s="595"/>
      <c r="K176" s="584">
        <f>SUM(K172:K175)</f>
        <v>0</v>
      </c>
    </row>
    <row r="177" spans="1:11" s="13" customFormat="1" ht="13.5" customHeight="1">
      <c r="A177" s="829" t="s">
        <v>638</v>
      </c>
      <c r="B177" s="803">
        <v>6000</v>
      </c>
      <c r="C177" s="595"/>
      <c r="D177" s="595"/>
      <c r="E177" s="808"/>
      <c r="F177" s="595"/>
      <c r="G177" s="595"/>
      <c r="H177" s="81">
        <v>0</v>
      </c>
      <c r="I177" s="595"/>
      <c r="J177" s="595"/>
      <c r="K177" s="605">
        <f>SUM(C177:J177)</f>
        <v>0</v>
      </c>
    </row>
    <row r="178" spans="1:11" ht="14.25" customHeight="1">
      <c r="A178" s="811" t="s">
        <v>624</v>
      </c>
      <c r="B178" s="744"/>
      <c r="C178" s="595"/>
      <c r="D178" s="595"/>
      <c r="E178" s="584">
        <f>SUM(E176)</f>
        <v>0</v>
      </c>
      <c r="F178" s="595"/>
      <c r="G178" s="595"/>
      <c r="H178" s="584">
        <f>SUM(H164,H176,H177)</f>
        <v>0</v>
      </c>
      <c r="I178" s="595"/>
      <c r="J178" s="595"/>
      <c r="K178" s="584">
        <f>SUM(K164,K176,K177)</f>
        <v>0</v>
      </c>
    </row>
    <row r="179" spans="1:11" ht="13.5" customHeight="1">
      <c r="A179" s="441" t="s">
        <v>625</v>
      </c>
      <c r="B179" s="442"/>
      <c r="C179" s="616"/>
      <c r="D179" s="616"/>
      <c r="E179" s="585"/>
      <c r="F179" s="616"/>
      <c r="G179" s="616"/>
      <c r="H179" s="788"/>
      <c r="I179" s="616"/>
      <c r="J179" s="616"/>
      <c r="K179" s="605">
        <f>'EstRev 6-10'!E240-'EstExp 11-19'!K178</f>
        <v>0</v>
      </c>
    </row>
    <row r="180" spans="1:11" ht="13.5" customHeight="1">
      <c r="A180" s="226"/>
      <c r="B180" s="94"/>
      <c r="C180" s="74"/>
      <c r="D180" s="74"/>
      <c r="E180" s="74"/>
      <c r="F180" s="74"/>
      <c r="G180" s="74"/>
      <c r="H180" s="74"/>
      <c r="I180" s="74"/>
      <c r="J180" s="74"/>
      <c r="K180" s="82"/>
    </row>
    <row r="181" spans="1:11" s="13" customFormat="1" ht="12" customHeight="1">
      <c r="A181" s="571" t="s">
        <v>640</v>
      </c>
      <c r="B181" s="839"/>
      <c r="C181" s="840"/>
      <c r="D181" s="573"/>
      <c r="E181" s="573"/>
      <c r="F181" s="573"/>
      <c r="G181" s="573"/>
      <c r="H181" s="573"/>
      <c r="I181" s="573"/>
      <c r="J181" s="573"/>
      <c r="K181" s="574"/>
    </row>
    <row r="182" spans="1:11" s="13" customFormat="1" ht="12" customHeight="1">
      <c r="A182" s="829" t="s">
        <v>641</v>
      </c>
      <c r="B182" s="852" t="s">
        <v>351</v>
      </c>
      <c r="C182" s="767"/>
      <c r="D182" s="768"/>
      <c r="E182" s="768"/>
      <c r="F182" s="768"/>
      <c r="G182" s="768"/>
      <c r="H182" s="768"/>
      <c r="I182" s="768"/>
      <c r="J182" s="768"/>
      <c r="K182" s="769"/>
    </row>
    <row r="183" spans="1:11" s="13" customFormat="1" ht="12" customHeight="1">
      <c r="A183" s="853" t="s">
        <v>642</v>
      </c>
      <c r="B183" s="612" t="s">
        <v>643</v>
      </c>
      <c r="C183" s="710"/>
      <c r="D183" s="652"/>
      <c r="E183" s="652"/>
      <c r="F183" s="652"/>
      <c r="G183" s="652"/>
      <c r="H183" s="652"/>
      <c r="I183" s="652"/>
      <c r="J183" s="652"/>
      <c r="K183" s="711"/>
    </row>
    <row r="184" spans="1:11" ht="12" customHeight="1">
      <c r="A184" s="192" t="s">
        <v>531</v>
      </c>
      <c r="B184" s="195">
        <v>2190</v>
      </c>
      <c r="C184" s="297">
        <v>0</v>
      </c>
      <c r="D184" s="297">
        <v>0</v>
      </c>
      <c r="E184" s="297">
        <v>0</v>
      </c>
      <c r="F184" s="297">
        <v>0</v>
      </c>
      <c r="G184" s="297">
        <v>0</v>
      </c>
      <c r="H184" s="297">
        <v>0</v>
      </c>
      <c r="I184" s="297">
        <v>0</v>
      </c>
      <c r="J184" s="297">
        <v>0</v>
      </c>
      <c r="K184" s="577">
        <f>SUM(C184:J184)</f>
        <v>0</v>
      </c>
    </row>
    <row r="185" spans="1:11" s="13" customFormat="1" ht="12" customHeight="1">
      <c r="A185" s="854" t="s">
        <v>548</v>
      </c>
      <c r="B185" s="855"/>
      <c r="C185" s="710"/>
      <c r="D185" s="652"/>
      <c r="E185" s="652"/>
      <c r="F185" s="652"/>
      <c r="G185" s="652"/>
      <c r="H185" s="652"/>
      <c r="I185" s="652"/>
      <c r="J185" s="652"/>
      <c r="K185" s="711"/>
    </row>
    <row r="186" spans="1:11" ht="12" customHeight="1">
      <c r="A186" s="192" t="s">
        <v>552</v>
      </c>
      <c r="B186" s="195">
        <v>2550</v>
      </c>
      <c r="C186" s="297">
        <v>0</v>
      </c>
      <c r="D186" s="297">
        <v>0</v>
      </c>
      <c r="E186" s="297">
        <v>0</v>
      </c>
      <c r="F186" s="297">
        <v>0</v>
      </c>
      <c r="G186" s="297">
        <v>0</v>
      </c>
      <c r="H186" s="297">
        <v>0</v>
      </c>
      <c r="I186" s="297">
        <v>0</v>
      </c>
      <c r="J186" s="297">
        <v>0</v>
      </c>
      <c r="K186" s="577">
        <f>SUM(C186:J186)</f>
        <v>0</v>
      </c>
    </row>
    <row r="187" spans="1:11" ht="12" customHeight="1">
      <c r="A187" s="192" t="s">
        <v>645</v>
      </c>
      <c r="B187" s="195">
        <v>2900</v>
      </c>
      <c r="C187" s="297">
        <v>0</v>
      </c>
      <c r="D187" s="297">
        <v>0</v>
      </c>
      <c r="E187" s="297">
        <v>0</v>
      </c>
      <c r="F187" s="297">
        <v>0</v>
      </c>
      <c r="G187" s="297">
        <v>0</v>
      </c>
      <c r="H187" s="297">
        <v>0</v>
      </c>
      <c r="I187" s="297">
        <v>0</v>
      </c>
      <c r="J187" s="297">
        <v>0</v>
      </c>
      <c r="K187" s="577">
        <f>SUM(C187:J187)</f>
        <v>0</v>
      </c>
    </row>
    <row r="188" spans="1:11" ht="12.75" customHeight="1">
      <c r="A188" s="811" t="s">
        <v>564</v>
      </c>
      <c r="B188" s="809">
        <v>2000</v>
      </c>
      <c r="C188" s="587">
        <f>SUM(C184:C187)</f>
        <v>0</v>
      </c>
      <c r="D188" s="587">
        <f t="shared" ref="D188:K188" si="20">SUM(D184,D186,D187)</f>
        <v>0</v>
      </c>
      <c r="E188" s="587">
        <f t="shared" si="20"/>
        <v>0</v>
      </c>
      <c r="F188" s="587">
        <f t="shared" si="20"/>
        <v>0</v>
      </c>
      <c r="G188" s="587">
        <f t="shared" si="20"/>
        <v>0</v>
      </c>
      <c r="H188" s="587">
        <f t="shared" si="20"/>
        <v>0</v>
      </c>
      <c r="I188" s="587">
        <f t="shared" si="20"/>
        <v>0</v>
      </c>
      <c r="J188" s="587">
        <f t="shared" si="20"/>
        <v>0</v>
      </c>
      <c r="K188" s="587">
        <f t="shared" si="20"/>
        <v>0</v>
      </c>
    </row>
    <row r="189" spans="1:11" s="13" customFormat="1" ht="13.5" customHeight="1">
      <c r="A189" s="829" t="s">
        <v>644</v>
      </c>
      <c r="B189" s="803">
        <v>3000</v>
      </c>
      <c r="C189" s="297">
        <v>0</v>
      </c>
      <c r="D189" s="297">
        <v>0</v>
      </c>
      <c r="E189" s="297">
        <v>0</v>
      </c>
      <c r="F189" s="297">
        <v>0</v>
      </c>
      <c r="G189" s="297">
        <v>0</v>
      </c>
      <c r="H189" s="297">
        <v>0</v>
      </c>
      <c r="I189" s="297">
        <v>0</v>
      </c>
      <c r="J189" s="297">
        <v>0</v>
      </c>
      <c r="K189" s="577">
        <f>SUM(C189:J189)</f>
        <v>0</v>
      </c>
    </row>
    <row r="190" spans="1:11" s="13" customFormat="1" ht="12.75" customHeight="1">
      <c r="A190" s="830" t="s">
        <v>646</v>
      </c>
      <c r="B190" s="831">
        <v>4000</v>
      </c>
      <c r="C190" s="783"/>
      <c r="D190" s="784"/>
      <c r="E190" s="784"/>
      <c r="F190" s="784"/>
      <c r="G190" s="784"/>
      <c r="H190" s="784"/>
      <c r="I190" s="784"/>
      <c r="J190" s="784"/>
      <c r="K190" s="785"/>
    </row>
    <row r="191" spans="1:11" s="13" customFormat="1" ht="12" customHeight="1">
      <c r="A191" s="856" t="s">
        <v>568</v>
      </c>
      <c r="B191" s="826">
        <v>4100</v>
      </c>
      <c r="C191" s="710"/>
      <c r="D191" s="652"/>
      <c r="E191" s="652"/>
      <c r="F191" s="652"/>
      <c r="G191" s="652"/>
      <c r="H191" s="652"/>
      <c r="I191" s="652"/>
      <c r="J191" s="652"/>
      <c r="K191" s="711"/>
    </row>
    <row r="192" spans="1:11" ht="12" customHeight="1">
      <c r="A192" s="192" t="s">
        <v>647</v>
      </c>
      <c r="B192" s="195">
        <v>4110</v>
      </c>
      <c r="C192" s="595"/>
      <c r="D192" s="595"/>
      <c r="E192" s="297">
        <v>0</v>
      </c>
      <c r="F192" s="595"/>
      <c r="G192" s="595"/>
      <c r="H192" s="297">
        <v>0</v>
      </c>
      <c r="I192" s="595"/>
      <c r="J192" s="600"/>
      <c r="K192" s="577">
        <f t="shared" ref="K192:K197" si="21">SUM(C192:J192)</f>
        <v>0</v>
      </c>
    </row>
    <row r="193" spans="1:11" ht="12" customHeight="1">
      <c r="A193" s="192" t="s">
        <v>570</v>
      </c>
      <c r="B193" s="195">
        <v>4120</v>
      </c>
      <c r="C193" s="595"/>
      <c r="D193" s="595"/>
      <c r="E193" s="297">
        <v>0</v>
      </c>
      <c r="F193" s="595"/>
      <c r="G193" s="595"/>
      <c r="H193" s="297">
        <v>0</v>
      </c>
      <c r="I193" s="595"/>
      <c r="J193" s="600"/>
      <c r="K193" s="577">
        <f t="shared" si="21"/>
        <v>0</v>
      </c>
    </row>
    <row r="194" spans="1:11" ht="12" customHeight="1">
      <c r="A194" s="192" t="s">
        <v>571</v>
      </c>
      <c r="B194" s="195">
        <v>4130</v>
      </c>
      <c r="C194" s="595"/>
      <c r="D194" s="595"/>
      <c r="E194" s="297">
        <v>0</v>
      </c>
      <c r="F194" s="595"/>
      <c r="G194" s="595"/>
      <c r="H194" s="297">
        <v>0</v>
      </c>
      <c r="I194" s="595"/>
      <c r="J194" s="600"/>
      <c r="K194" s="577">
        <f t="shared" si="21"/>
        <v>0</v>
      </c>
    </row>
    <row r="195" spans="1:11" ht="12" customHeight="1">
      <c r="A195" s="192" t="s">
        <v>572</v>
      </c>
      <c r="B195" s="195">
        <v>4140</v>
      </c>
      <c r="C195" s="595"/>
      <c r="D195" s="595"/>
      <c r="E195" s="297">
        <v>0</v>
      </c>
      <c r="F195" s="595"/>
      <c r="G195" s="595"/>
      <c r="H195" s="297">
        <v>0</v>
      </c>
      <c r="I195" s="595"/>
      <c r="J195" s="600"/>
      <c r="K195" s="577">
        <f t="shared" si="21"/>
        <v>0</v>
      </c>
    </row>
    <row r="196" spans="1:11" ht="12" customHeight="1">
      <c r="A196" s="192" t="s">
        <v>573</v>
      </c>
      <c r="B196" s="195">
        <v>4170</v>
      </c>
      <c r="C196" s="595"/>
      <c r="D196" s="595"/>
      <c r="E196" s="297">
        <v>0</v>
      </c>
      <c r="F196" s="595"/>
      <c r="G196" s="595"/>
      <c r="H196" s="297">
        <v>0</v>
      </c>
      <c r="I196" s="595"/>
      <c r="J196" s="600"/>
      <c r="K196" s="577">
        <f t="shared" si="21"/>
        <v>0</v>
      </c>
    </row>
    <row r="197" spans="1:11" ht="12" customHeight="1">
      <c r="A197" s="225" t="s">
        <v>618</v>
      </c>
      <c r="B197" s="195">
        <v>4190</v>
      </c>
      <c r="C197" s="595"/>
      <c r="D197" s="595"/>
      <c r="E197" s="297">
        <v>0</v>
      </c>
      <c r="F197" s="595"/>
      <c r="G197" s="595"/>
      <c r="H197" s="297">
        <v>0</v>
      </c>
      <c r="I197" s="595"/>
      <c r="J197" s="600"/>
      <c r="K197" s="577">
        <f t="shared" si="21"/>
        <v>0</v>
      </c>
    </row>
    <row r="198" spans="1:11" ht="12.75" customHeight="1">
      <c r="A198" s="811" t="s">
        <v>574</v>
      </c>
      <c r="B198" s="809">
        <v>4100</v>
      </c>
      <c r="C198" s="595"/>
      <c r="D198" s="595"/>
      <c r="E198" s="584">
        <f>SUM(E192:E197)</f>
        <v>0</v>
      </c>
      <c r="F198" s="595"/>
      <c r="G198" s="595"/>
      <c r="H198" s="584">
        <f>SUM(H192:H197)</f>
        <v>0</v>
      </c>
      <c r="I198" s="595"/>
      <c r="J198" s="600"/>
      <c r="K198" s="584">
        <f>SUM(K192:K197)</f>
        <v>0</v>
      </c>
    </row>
    <row r="199" spans="1:11" s="13" customFormat="1" ht="25.5" customHeight="1">
      <c r="A199" s="857" t="s">
        <v>649</v>
      </c>
      <c r="B199" s="799">
        <v>4400</v>
      </c>
      <c r="C199" s="595"/>
      <c r="D199" s="595"/>
      <c r="E199" s="83">
        <v>0</v>
      </c>
      <c r="F199" s="595"/>
      <c r="G199" s="595"/>
      <c r="H199" s="75">
        <v>0</v>
      </c>
      <c r="I199" s="595"/>
      <c r="J199" s="600"/>
      <c r="K199" s="577">
        <f>SUM(C199:J199)</f>
        <v>0</v>
      </c>
    </row>
    <row r="200" spans="1:11" ht="13.5" customHeight="1">
      <c r="A200" s="858" t="s">
        <v>593</v>
      </c>
      <c r="B200" s="859">
        <v>4000</v>
      </c>
      <c r="C200" s="595"/>
      <c r="D200" s="595"/>
      <c r="E200" s="605">
        <f>SUM(E198,E199)</f>
        <v>0</v>
      </c>
      <c r="F200" s="595"/>
      <c r="G200" s="595"/>
      <c r="H200" s="605">
        <f>SUM(H198,H199)</f>
        <v>0</v>
      </c>
      <c r="I200" s="595"/>
      <c r="J200" s="595"/>
      <c r="K200" s="605">
        <f>SUM(K198,K199)</f>
        <v>0</v>
      </c>
    </row>
    <row r="201" spans="1:11" ht="12.75" customHeight="1">
      <c r="A201" s="834" t="s">
        <v>648</v>
      </c>
      <c r="B201" s="860">
        <v>5000</v>
      </c>
      <c r="C201" s="767"/>
      <c r="D201" s="768"/>
      <c r="E201" s="814"/>
      <c r="F201" s="768"/>
      <c r="G201" s="768"/>
      <c r="H201" s="814"/>
      <c r="I201" s="768"/>
      <c r="J201" s="768"/>
      <c r="K201" s="815"/>
    </row>
    <row r="202" spans="1:11" s="13" customFormat="1" ht="12" customHeight="1">
      <c r="A202" s="806" t="s">
        <v>595</v>
      </c>
      <c r="B202" s="861" t="s">
        <v>650</v>
      </c>
      <c r="C202" s="710"/>
      <c r="D202" s="652"/>
      <c r="E202" s="652"/>
      <c r="F202" s="652"/>
      <c r="G202" s="652"/>
      <c r="H202" s="652"/>
      <c r="I202" s="652"/>
      <c r="J202" s="652"/>
      <c r="K202" s="711"/>
    </row>
    <row r="203" spans="1:11" ht="12" customHeight="1">
      <c r="A203" s="192" t="s">
        <v>596</v>
      </c>
      <c r="B203" s="220">
        <v>5110</v>
      </c>
      <c r="C203" s="595"/>
      <c r="D203" s="595"/>
      <c r="E203" s="595"/>
      <c r="F203" s="595"/>
      <c r="G203" s="595"/>
      <c r="H203" s="297">
        <v>0</v>
      </c>
      <c r="I203" s="595"/>
      <c r="J203" s="595"/>
      <c r="K203" s="577">
        <f t="shared" ref="K203:K208" si="22">SUM(C203:J203)</f>
        <v>0</v>
      </c>
    </row>
    <row r="204" spans="1:11" ht="12" customHeight="1">
      <c r="A204" s="192" t="s">
        <v>597</v>
      </c>
      <c r="B204" s="195">
        <v>5120</v>
      </c>
      <c r="C204" s="595"/>
      <c r="D204" s="595"/>
      <c r="E204" s="595"/>
      <c r="F204" s="595"/>
      <c r="G204" s="595"/>
      <c r="H204" s="297">
        <v>0</v>
      </c>
      <c r="I204" s="595"/>
      <c r="J204" s="595"/>
      <c r="K204" s="577">
        <f t="shared" si="22"/>
        <v>0</v>
      </c>
    </row>
    <row r="205" spans="1:11" ht="12" customHeight="1">
      <c r="A205" s="194" t="s">
        <v>635</v>
      </c>
      <c r="B205" s="195">
        <v>5130</v>
      </c>
      <c r="C205" s="595"/>
      <c r="D205" s="595"/>
      <c r="E205" s="595"/>
      <c r="F205" s="595"/>
      <c r="G205" s="595"/>
      <c r="H205" s="297">
        <v>0</v>
      </c>
      <c r="I205" s="595"/>
      <c r="J205" s="595"/>
      <c r="K205" s="577">
        <f t="shared" si="22"/>
        <v>0</v>
      </c>
    </row>
    <row r="206" spans="1:11" ht="12" customHeight="1">
      <c r="A206" s="192" t="s">
        <v>599</v>
      </c>
      <c r="B206" s="195">
        <v>5140</v>
      </c>
      <c r="C206" s="595"/>
      <c r="D206" s="595"/>
      <c r="E206" s="595"/>
      <c r="F206" s="595"/>
      <c r="G206" s="595"/>
      <c r="H206" s="297">
        <v>0</v>
      </c>
      <c r="I206" s="595"/>
      <c r="J206" s="595"/>
      <c r="K206" s="577">
        <f t="shared" si="22"/>
        <v>0</v>
      </c>
    </row>
    <row r="207" spans="1:11" ht="12" customHeight="1">
      <c r="A207" s="192" t="s">
        <v>601</v>
      </c>
      <c r="B207" s="195">
        <v>5150</v>
      </c>
      <c r="C207" s="595"/>
      <c r="D207" s="595"/>
      <c r="E207" s="595"/>
      <c r="F207" s="595"/>
      <c r="G207" s="595"/>
      <c r="H207" s="297">
        <v>0</v>
      </c>
      <c r="I207" s="595"/>
      <c r="J207" s="595"/>
      <c r="K207" s="577">
        <f t="shared" si="22"/>
        <v>0</v>
      </c>
    </row>
    <row r="208" spans="1:11" ht="12.75" customHeight="1">
      <c r="A208" s="811" t="s">
        <v>636</v>
      </c>
      <c r="B208" s="809">
        <v>5100</v>
      </c>
      <c r="C208" s="595"/>
      <c r="D208" s="595"/>
      <c r="E208" s="595"/>
      <c r="F208" s="595"/>
      <c r="G208" s="595"/>
      <c r="H208" s="584">
        <f>SUM(H203:H207)</f>
        <v>0</v>
      </c>
      <c r="I208" s="595"/>
      <c r="J208" s="595"/>
      <c r="K208" s="648">
        <f t="shared" si="22"/>
        <v>0</v>
      </c>
    </row>
    <row r="209" spans="1:11" s="13" customFormat="1" ht="12.75" customHeight="1">
      <c r="A209" s="862" t="s">
        <v>602</v>
      </c>
      <c r="B209" s="863">
        <v>5200</v>
      </c>
      <c r="C209" s="595"/>
      <c r="D209" s="595"/>
      <c r="E209" s="595"/>
      <c r="F209" s="595"/>
      <c r="G209" s="595"/>
      <c r="H209" s="297">
        <v>0</v>
      </c>
      <c r="I209" s="595"/>
      <c r="J209" s="595"/>
      <c r="K209" s="647">
        <f>H209</f>
        <v>0</v>
      </c>
    </row>
    <row r="210" spans="1:11" s="13" customFormat="1" ht="26.25" customHeight="1">
      <c r="A210" s="849" t="s">
        <v>637</v>
      </c>
      <c r="B210" s="801">
        <v>5300</v>
      </c>
      <c r="C210" s="595"/>
      <c r="D210" s="595"/>
      <c r="E210" s="595"/>
      <c r="F210" s="595"/>
      <c r="G210" s="595"/>
      <c r="H210" s="297">
        <v>0</v>
      </c>
      <c r="I210" s="595"/>
      <c r="J210" s="595"/>
      <c r="K210" s="577">
        <f>SUM(C210:J210)</f>
        <v>0</v>
      </c>
    </row>
    <row r="211" spans="1:11" s="13" customFormat="1" ht="12.75" customHeight="1">
      <c r="A211" s="864" t="s">
        <v>651</v>
      </c>
      <c r="B211" s="818">
        <v>5400</v>
      </c>
      <c r="C211" s="595"/>
      <c r="D211" s="595"/>
      <c r="E211" s="595"/>
      <c r="F211" s="595"/>
      <c r="G211" s="595"/>
      <c r="H211" s="297">
        <v>0</v>
      </c>
      <c r="I211" s="595"/>
      <c r="J211" s="595"/>
      <c r="K211" s="656">
        <f>H211</f>
        <v>0</v>
      </c>
    </row>
    <row r="212" spans="1:11" ht="13.5" customHeight="1">
      <c r="A212" s="790" t="s">
        <v>603</v>
      </c>
      <c r="B212" s="779">
        <v>5000</v>
      </c>
      <c r="C212" s="595"/>
      <c r="D212" s="595"/>
      <c r="E212" s="595"/>
      <c r="F212" s="595"/>
      <c r="G212" s="595"/>
      <c r="H212" s="605">
        <f>SUM(H208:H211)</f>
        <v>0</v>
      </c>
      <c r="I212" s="595"/>
      <c r="J212" s="595"/>
      <c r="K212" s="605">
        <f>SUM(K208:K211)</f>
        <v>0</v>
      </c>
    </row>
    <row r="213" spans="1:11" s="13" customFormat="1" ht="12.75" customHeight="1">
      <c r="A213" s="829" t="s">
        <v>652</v>
      </c>
      <c r="B213" s="803">
        <v>6000</v>
      </c>
      <c r="C213" s="595"/>
      <c r="D213" s="595"/>
      <c r="E213" s="595"/>
      <c r="F213" s="595"/>
      <c r="G213" s="595"/>
      <c r="H213" s="79">
        <v>0</v>
      </c>
      <c r="I213" s="595"/>
      <c r="J213" s="595"/>
      <c r="K213" s="577">
        <f>SUM(C213:J213)</f>
        <v>0</v>
      </c>
    </row>
    <row r="214" spans="1:11" ht="13.5" customHeight="1">
      <c r="A214" s="811" t="s">
        <v>624</v>
      </c>
      <c r="B214" s="865"/>
      <c r="C214" s="584">
        <f>SUM(C188,C189)</f>
        <v>0</v>
      </c>
      <c r="D214" s="584">
        <f t="shared" ref="D214:K214" si="23">SUM(D188,D189,D200,D212,D213)</f>
        <v>0</v>
      </c>
      <c r="E214" s="584">
        <f t="shared" si="23"/>
        <v>0</v>
      </c>
      <c r="F214" s="584">
        <f t="shared" si="23"/>
        <v>0</v>
      </c>
      <c r="G214" s="584">
        <f t="shared" si="23"/>
        <v>0</v>
      </c>
      <c r="H214" s="584">
        <f t="shared" si="23"/>
        <v>0</v>
      </c>
      <c r="I214" s="584">
        <f t="shared" si="23"/>
        <v>0</v>
      </c>
      <c r="J214" s="584">
        <f t="shared" si="23"/>
        <v>0</v>
      </c>
      <c r="K214" s="584">
        <f t="shared" si="23"/>
        <v>0</v>
      </c>
    </row>
    <row r="215" spans="1:11" ht="12.75" customHeight="1">
      <c r="A215" s="223" t="s">
        <v>625</v>
      </c>
      <c r="B215" s="303"/>
      <c r="C215" s="585"/>
      <c r="D215" s="585"/>
      <c r="E215" s="585"/>
      <c r="F215" s="585"/>
      <c r="G215" s="585"/>
      <c r="H215" s="585"/>
      <c r="I215" s="585"/>
      <c r="J215" s="794"/>
      <c r="K215" s="605">
        <f>'EstRev 6-10'!F240-'EstExp 11-19'!K214</f>
        <v>0</v>
      </c>
    </row>
    <row r="216" spans="1:11" ht="13.5" customHeight="1">
      <c r="A216" s="224"/>
      <c r="B216" s="94"/>
      <c r="C216" s="74"/>
      <c r="D216" s="74"/>
      <c r="E216" s="74"/>
      <c r="F216" s="74"/>
      <c r="G216" s="74"/>
      <c r="H216" s="74"/>
      <c r="I216" s="74"/>
      <c r="J216" s="74"/>
      <c r="K216" s="74"/>
    </row>
    <row r="217" spans="1:11" s="13" customFormat="1" ht="12" customHeight="1">
      <c r="A217" s="571" t="s">
        <v>653</v>
      </c>
      <c r="B217" s="866"/>
      <c r="C217" s="840"/>
      <c r="D217" s="573"/>
      <c r="E217" s="573"/>
      <c r="F217" s="573"/>
      <c r="G217" s="573"/>
      <c r="H217" s="573"/>
      <c r="I217" s="573"/>
      <c r="J217" s="573"/>
      <c r="K217" s="574"/>
    </row>
    <row r="218" spans="1:11" s="13" customFormat="1" ht="12" customHeight="1">
      <c r="A218" s="829" t="s">
        <v>654</v>
      </c>
      <c r="B218" s="825" t="s">
        <v>88</v>
      </c>
      <c r="C218" s="767"/>
      <c r="D218" s="768"/>
      <c r="E218" s="768"/>
      <c r="F218" s="768"/>
      <c r="G218" s="768"/>
      <c r="H218" s="768"/>
      <c r="I218" s="768"/>
      <c r="J218" s="768"/>
      <c r="K218" s="769"/>
    </row>
    <row r="219" spans="1:11" ht="12" customHeight="1">
      <c r="A219" s="192" t="s">
        <v>655</v>
      </c>
      <c r="B219" s="195">
        <v>1100</v>
      </c>
      <c r="C219" s="595"/>
      <c r="D219" s="9">
        <v>0</v>
      </c>
      <c r="E219" s="595"/>
      <c r="F219" s="595"/>
      <c r="G219" s="595"/>
      <c r="H219" s="595"/>
      <c r="I219" s="595"/>
      <c r="J219" s="595"/>
      <c r="K219" s="596">
        <f t="shared" ref="K219:K232" si="24">SUM(C219:J219)</f>
        <v>0</v>
      </c>
    </row>
    <row r="220" spans="1:11" ht="12" customHeight="1">
      <c r="A220" s="192" t="s">
        <v>494</v>
      </c>
      <c r="B220" s="195">
        <v>1125</v>
      </c>
      <c r="C220" s="595"/>
      <c r="D220" s="9">
        <v>0</v>
      </c>
      <c r="E220" s="595"/>
      <c r="F220" s="595"/>
      <c r="G220" s="595"/>
      <c r="H220" s="595"/>
      <c r="I220" s="595"/>
      <c r="J220" s="595"/>
      <c r="K220" s="577">
        <f t="shared" si="24"/>
        <v>0</v>
      </c>
    </row>
    <row r="221" spans="1:11" ht="12" customHeight="1">
      <c r="A221" s="194" t="s">
        <v>656</v>
      </c>
      <c r="B221" s="195">
        <v>1200</v>
      </c>
      <c r="C221" s="595"/>
      <c r="D221" s="9">
        <v>0</v>
      </c>
      <c r="E221" s="595"/>
      <c r="F221" s="595"/>
      <c r="G221" s="595"/>
      <c r="H221" s="595"/>
      <c r="I221" s="595"/>
      <c r="J221" s="595"/>
      <c r="K221" s="577">
        <f t="shared" si="24"/>
        <v>0</v>
      </c>
    </row>
    <row r="222" spans="1:11" ht="12" customHeight="1">
      <c r="A222" s="194" t="s">
        <v>496</v>
      </c>
      <c r="B222" s="195">
        <v>1225</v>
      </c>
      <c r="C222" s="595"/>
      <c r="D222" s="9">
        <v>0</v>
      </c>
      <c r="E222" s="595"/>
      <c r="F222" s="595"/>
      <c r="G222" s="595"/>
      <c r="H222" s="595"/>
      <c r="I222" s="595"/>
      <c r="J222" s="595"/>
      <c r="K222" s="577">
        <f t="shared" si="24"/>
        <v>0</v>
      </c>
    </row>
    <row r="223" spans="1:11" ht="12" customHeight="1">
      <c r="A223" s="192" t="s">
        <v>497</v>
      </c>
      <c r="B223" s="195">
        <v>1250</v>
      </c>
      <c r="C223" s="595"/>
      <c r="D223" s="9">
        <v>0</v>
      </c>
      <c r="E223" s="595"/>
      <c r="F223" s="595"/>
      <c r="G223" s="595"/>
      <c r="H223" s="595"/>
      <c r="I223" s="595"/>
      <c r="J223" s="595"/>
      <c r="K223" s="577">
        <f t="shared" si="24"/>
        <v>0</v>
      </c>
    </row>
    <row r="224" spans="1:11" ht="12" customHeight="1">
      <c r="A224" s="192" t="s">
        <v>498</v>
      </c>
      <c r="B224" s="195">
        <v>1275</v>
      </c>
      <c r="C224" s="595"/>
      <c r="D224" s="9">
        <v>0</v>
      </c>
      <c r="E224" s="595"/>
      <c r="F224" s="595"/>
      <c r="G224" s="595"/>
      <c r="H224" s="595"/>
      <c r="I224" s="595"/>
      <c r="J224" s="595"/>
      <c r="K224" s="577">
        <f t="shared" si="24"/>
        <v>0</v>
      </c>
    </row>
    <row r="225" spans="1:11" ht="12" customHeight="1">
      <c r="A225" s="192" t="s">
        <v>499</v>
      </c>
      <c r="B225" s="195">
        <v>1300</v>
      </c>
      <c r="C225" s="595"/>
      <c r="D225" s="9">
        <v>0</v>
      </c>
      <c r="E225" s="595"/>
      <c r="F225" s="595"/>
      <c r="G225" s="595"/>
      <c r="H225" s="595"/>
      <c r="I225" s="595"/>
      <c r="J225" s="595"/>
      <c r="K225" s="577">
        <f t="shared" si="24"/>
        <v>0</v>
      </c>
    </row>
    <row r="226" spans="1:11" ht="12" customHeight="1">
      <c r="A226" s="192" t="s">
        <v>500</v>
      </c>
      <c r="B226" s="195">
        <v>1400</v>
      </c>
      <c r="C226" s="595"/>
      <c r="D226" s="9">
        <v>0</v>
      </c>
      <c r="E226" s="595"/>
      <c r="F226" s="595"/>
      <c r="G226" s="595"/>
      <c r="H226" s="595"/>
      <c r="I226" s="595"/>
      <c r="J226" s="595"/>
      <c r="K226" s="577">
        <f t="shared" si="24"/>
        <v>0</v>
      </c>
    </row>
    <row r="227" spans="1:11" ht="12" customHeight="1">
      <c r="A227" s="192" t="s">
        <v>501</v>
      </c>
      <c r="B227" s="195">
        <v>1500</v>
      </c>
      <c r="C227" s="595"/>
      <c r="D227" s="9">
        <v>0</v>
      </c>
      <c r="E227" s="595"/>
      <c r="F227" s="595"/>
      <c r="G227" s="595"/>
      <c r="H227" s="595"/>
      <c r="I227" s="595"/>
      <c r="J227" s="595"/>
      <c r="K227" s="577">
        <f t="shared" si="24"/>
        <v>0</v>
      </c>
    </row>
    <row r="228" spans="1:11" ht="12" customHeight="1">
      <c r="A228" s="192" t="s">
        <v>502</v>
      </c>
      <c r="B228" s="195">
        <v>1600</v>
      </c>
      <c r="C228" s="595"/>
      <c r="D228" s="9">
        <v>0</v>
      </c>
      <c r="E228" s="595"/>
      <c r="F228" s="595"/>
      <c r="G228" s="595"/>
      <c r="H228" s="595"/>
      <c r="I228" s="595"/>
      <c r="J228" s="595"/>
      <c r="K228" s="577">
        <f t="shared" si="24"/>
        <v>0</v>
      </c>
    </row>
    <row r="229" spans="1:11" ht="12" customHeight="1">
      <c r="A229" s="192" t="s">
        <v>503</v>
      </c>
      <c r="B229" s="195">
        <v>1650</v>
      </c>
      <c r="C229" s="595"/>
      <c r="D229" s="9">
        <v>0</v>
      </c>
      <c r="E229" s="595"/>
      <c r="F229" s="595"/>
      <c r="G229" s="595"/>
      <c r="H229" s="595"/>
      <c r="I229" s="595"/>
      <c r="J229" s="595"/>
      <c r="K229" s="577">
        <f t="shared" si="24"/>
        <v>0</v>
      </c>
    </row>
    <row r="230" spans="1:11" ht="12" customHeight="1">
      <c r="A230" s="192" t="s">
        <v>504</v>
      </c>
      <c r="B230" s="195">
        <v>1700</v>
      </c>
      <c r="C230" s="595"/>
      <c r="D230" s="9">
        <v>0</v>
      </c>
      <c r="E230" s="595"/>
      <c r="F230" s="595"/>
      <c r="G230" s="595"/>
      <c r="H230" s="595"/>
      <c r="I230" s="595"/>
      <c r="J230" s="595"/>
      <c r="K230" s="577">
        <f t="shared" si="24"/>
        <v>0</v>
      </c>
    </row>
    <row r="231" spans="1:11" ht="12" customHeight="1">
      <c r="A231" s="192" t="s">
        <v>505</v>
      </c>
      <c r="B231" s="195">
        <v>1800</v>
      </c>
      <c r="C231" s="595"/>
      <c r="D231" s="9">
        <v>0</v>
      </c>
      <c r="E231" s="595"/>
      <c r="F231" s="595"/>
      <c r="G231" s="595"/>
      <c r="H231" s="595"/>
      <c r="I231" s="595"/>
      <c r="J231" s="595"/>
      <c r="K231" s="577">
        <f t="shared" si="24"/>
        <v>0</v>
      </c>
    </row>
    <row r="232" spans="1:11" ht="12" customHeight="1">
      <c r="A232" s="192" t="s">
        <v>506</v>
      </c>
      <c r="B232" s="195">
        <v>1900</v>
      </c>
      <c r="C232" s="595"/>
      <c r="D232" s="9">
        <v>0</v>
      </c>
      <c r="E232" s="595"/>
      <c r="F232" s="595"/>
      <c r="G232" s="595"/>
      <c r="H232" s="595"/>
      <c r="I232" s="595"/>
      <c r="J232" s="595"/>
      <c r="K232" s="577">
        <f t="shared" si="24"/>
        <v>0</v>
      </c>
    </row>
    <row r="233" spans="1:11" ht="12.75" customHeight="1">
      <c r="A233" s="756" t="s">
        <v>657</v>
      </c>
      <c r="B233" s="779">
        <v>1000</v>
      </c>
      <c r="C233" s="595"/>
      <c r="D233" s="584">
        <f>SUM(D219:D232)</f>
        <v>0</v>
      </c>
      <c r="E233" s="595"/>
      <c r="F233" s="595"/>
      <c r="G233" s="595"/>
      <c r="H233" s="595"/>
      <c r="I233" s="595"/>
      <c r="J233" s="595"/>
      <c r="K233" s="584">
        <f>SUM(K219:K232)</f>
        <v>0</v>
      </c>
    </row>
    <row r="234" spans="1:11" s="13" customFormat="1" ht="12.75" customHeight="1">
      <c r="A234" s="829" t="s">
        <v>658</v>
      </c>
      <c r="B234" s="867">
        <v>2000</v>
      </c>
      <c r="C234" s="767"/>
      <c r="D234" s="814"/>
      <c r="E234" s="767"/>
      <c r="F234" s="768"/>
      <c r="G234" s="768"/>
      <c r="H234" s="768"/>
      <c r="I234" s="768"/>
      <c r="J234" s="768"/>
      <c r="K234" s="815"/>
    </row>
    <row r="235" spans="1:11" s="13" customFormat="1" ht="12" customHeight="1">
      <c r="A235" s="806" t="s">
        <v>524</v>
      </c>
      <c r="B235" s="807">
        <v>2100</v>
      </c>
      <c r="C235" s="710"/>
      <c r="D235" s="652"/>
      <c r="E235" s="652"/>
      <c r="F235" s="652"/>
      <c r="G235" s="652"/>
      <c r="H235" s="652"/>
      <c r="I235" s="652"/>
      <c r="J235" s="652"/>
      <c r="K235" s="711"/>
    </row>
    <row r="236" spans="1:11" ht="12" customHeight="1">
      <c r="A236" s="192" t="s">
        <v>525</v>
      </c>
      <c r="B236" s="195">
        <v>2110</v>
      </c>
      <c r="C236" s="595"/>
      <c r="D236" s="9">
        <v>0</v>
      </c>
      <c r="E236" s="595"/>
      <c r="F236" s="595"/>
      <c r="G236" s="595"/>
      <c r="H236" s="595"/>
      <c r="I236" s="595"/>
      <c r="J236" s="595"/>
      <c r="K236" s="577">
        <f t="shared" ref="K236:K241" si="25">SUM(C236:J236)</f>
        <v>0</v>
      </c>
    </row>
    <row r="237" spans="1:11" ht="12" customHeight="1">
      <c r="A237" s="192" t="s">
        <v>526</v>
      </c>
      <c r="B237" s="195">
        <v>2120</v>
      </c>
      <c r="C237" s="595"/>
      <c r="D237" s="9">
        <v>0</v>
      </c>
      <c r="E237" s="595"/>
      <c r="F237" s="595"/>
      <c r="G237" s="595"/>
      <c r="H237" s="595"/>
      <c r="I237" s="595"/>
      <c r="J237" s="595"/>
      <c r="K237" s="577">
        <f t="shared" si="25"/>
        <v>0</v>
      </c>
    </row>
    <row r="238" spans="1:11" ht="12" customHeight="1">
      <c r="A238" s="192" t="s">
        <v>527</v>
      </c>
      <c r="B238" s="195">
        <v>2130</v>
      </c>
      <c r="C238" s="595"/>
      <c r="D238" s="9">
        <v>0</v>
      </c>
      <c r="E238" s="595"/>
      <c r="F238" s="595"/>
      <c r="G238" s="595"/>
      <c r="H238" s="595"/>
      <c r="I238" s="595"/>
      <c r="J238" s="595"/>
      <c r="K238" s="577">
        <f t="shared" si="25"/>
        <v>0</v>
      </c>
    </row>
    <row r="239" spans="1:11" ht="12" customHeight="1">
      <c r="A239" s="192" t="s">
        <v>528</v>
      </c>
      <c r="B239" s="195">
        <v>2140</v>
      </c>
      <c r="C239" s="595"/>
      <c r="D239" s="9">
        <v>0</v>
      </c>
      <c r="E239" s="595"/>
      <c r="F239" s="595"/>
      <c r="G239" s="595"/>
      <c r="H239" s="595"/>
      <c r="I239" s="595"/>
      <c r="J239" s="595"/>
      <c r="K239" s="577">
        <f t="shared" si="25"/>
        <v>0</v>
      </c>
    </row>
    <row r="240" spans="1:11" ht="12" customHeight="1">
      <c r="A240" s="192" t="s">
        <v>529</v>
      </c>
      <c r="B240" s="195">
        <v>2150</v>
      </c>
      <c r="C240" s="595"/>
      <c r="D240" s="9">
        <v>0</v>
      </c>
      <c r="E240" s="595"/>
      <c r="F240" s="595"/>
      <c r="G240" s="595"/>
      <c r="H240" s="595"/>
      <c r="I240" s="595"/>
      <c r="J240" s="595"/>
      <c r="K240" s="577">
        <f t="shared" si="25"/>
        <v>0</v>
      </c>
    </row>
    <row r="241" spans="1:11" ht="12" customHeight="1">
      <c r="A241" s="192" t="s">
        <v>612</v>
      </c>
      <c r="B241" s="195">
        <v>2190</v>
      </c>
      <c r="C241" s="595"/>
      <c r="D241" s="9">
        <v>0</v>
      </c>
      <c r="E241" s="595"/>
      <c r="F241" s="595"/>
      <c r="G241" s="595"/>
      <c r="H241" s="595"/>
      <c r="I241" s="595"/>
      <c r="J241" s="595"/>
      <c r="K241" s="577">
        <f t="shared" si="25"/>
        <v>0</v>
      </c>
    </row>
    <row r="242" spans="1:11" ht="12.75" customHeight="1">
      <c r="A242" s="756" t="s">
        <v>530</v>
      </c>
      <c r="B242" s="779">
        <v>2100</v>
      </c>
      <c r="C242" s="595"/>
      <c r="D242" s="798">
        <f>SUM(D236:D241)</f>
        <v>0</v>
      </c>
      <c r="E242" s="595"/>
      <c r="F242" s="595"/>
      <c r="G242" s="595"/>
      <c r="H242" s="595"/>
      <c r="I242" s="595"/>
      <c r="J242" s="595"/>
      <c r="K242" s="798">
        <f>SUM(K236:K241)</f>
        <v>0</v>
      </c>
    </row>
    <row r="243" spans="1:11" s="13" customFormat="1" ht="12.75" customHeight="1">
      <c r="A243" s="791" t="s">
        <v>532</v>
      </c>
      <c r="B243" s="868" t="s">
        <v>659</v>
      </c>
      <c r="C243" s="793"/>
      <c r="D243" s="794"/>
      <c r="E243" s="794"/>
      <c r="F243" s="794"/>
      <c r="G243" s="794"/>
      <c r="H243" s="794"/>
      <c r="I243" s="794"/>
      <c r="J243" s="794"/>
      <c r="K243" s="797"/>
    </row>
    <row r="244" spans="1:11" ht="12" customHeight="1">
      <c r="A244" s="192" t="s">
        <v>533</v>
      </c>
      <c r="B244" s="195">
        <v>2210</v>
      </c>
      <c r="C244" s="808"/>
      <c r="D244" s="9">
        <v>0</v>
      </c>
      <c r="E244" s="597"/>
      <c r="F244" s="595"/>
      <c r="G244" s="595"/>
      <c r="H244" s="595"/>
      <c r="I244" s="595"/>
      <c r="J244" s="595"/>
      <c r="K244" s="577">
        <f>SUM(C244:J244)</f>
        <v>0</v>
      </c>
    </row>
    <row r="245" spans="1:11" ht="12" customHeight="1">
      <c r="A245" s="222" t="s">
        <v>534</v>
      </c>
      <c r="B245" s="300">
        <v>2220</v>
      </c>
      <c r="C245" s="808"/>
      <c r="D245" s="9">
        <v>0</v>
      </c>
      <c r="E245" s="595"/>
      <c r="F245" s="595"/>
      <c r="G245" s="595"/>
      <c r="H245" s="595"/>
      <c r="I245" s="595"/>
      <c r="J245" s="595"/>
      <c r="K245" s="577">
        <f>SUM(C245:J245)</f>
        <v>0</v>
      </c>
    </row>
    <row r="246" spans="1:11" ht="12" customHeight="1">
      <c r="A246" s="399" t="s">
        <v>535</v>
      </c>
      <c r="B246" s="195">
        <v>2230</v>
      </c>
      <c r="C246" s="808"/>
      <c r="D246" s="9">
        <v>0</v>
      </c>
      <c r="E246" s="595"/>
      <c r="F246" s="595"/>
      <c r="G246" s="595"/>
      <c r="H246" s="595"/>
      <c r="I246" s="595"/>
      <c r="J246" s="595"/>
      <c r="K246" s="577">
        <f>SUM(C246:J246)</f>
        <v>0</v>
      </c>
    </row>
    <row r="247" spans="1:11" ht="12.75" customHeight="1">
      <c r="A247" s="756" t="s">
        <v>536</v>
      </c>
      <c r="B247" s="779">
        <v>2200</v>
      </c>
      <c r="C247" s="808"/>
      <c r="D247" s="869">
        <f>SUM(D244:D246)</f>
        <v>0</v>
      </c>
      <c r="E247" s="595"/>
      <c r="F247" s="595"/>
      <c r="G247" s="595"/>
      <c r="H247" s="595"/>
      <c r="I247" s="595"/>
      <c r="J247" s="595"/>
      <c r="K247" s="584">
        <f>SUM(K244:K246)</f>
        <v>0</v>
      </c>
    </row>
    <row r="248" spans="1:11" s="13" customFormat="1" ht="12.75" customHeight="1">
      <c r="A248" s="791" t="s">
        <v>537</v>
      </c>
      <c r="B248" s="801">
        <v>2300</v>
      </c>
      <c r="C248" s="808"/>
      <c r="D248" s="585"/>
      <c r="E248" s="595"/>
      <c r="F248" s="595"/>
      <c r="G248" s="595"/>
      <c r="H248" s="595"/>
      <c r="I248" s="595"/>
      <c r="J248" s="595"/>
      <c r="K248" s="597"/>
    </row>
    <row r="249" spans="1:11" ht="12" customHeight="1">
      <c r="A249" s="192" t="s">
        <v>538</v>
      </c>
      <c r="B249" s="195">
        <v>2310</v>
      </c>
      <c r="C249" s="808"/>
      <c r="D249" s="9">
        <v>0</v>
      </c>
      <c r="E249" s="595"/>
      <c r="F249" s="595"/>
      <c r="G249" s="595"/>
      <c r="H249" s="595"/>
      <c r="I249" s="595"/>
      <c r="J249" s="595"/>
      <c r="K249" s="577">
        <f>SUM(C249:J249)</f>
        <v>0</v>
      </c>
    </row>
    <row r="250" spans="1:11" ht="12" customHeight="1">
      <c r="A250" s="192" t="s">
        <v>539</v>
      </c>
      <c r="B250" s="195">
        <v>2320</v>
      </c>
      <c r="C250" s="808"/>
      <c r="D250" s="9">
        <v>0</v>
      </c>
      <c r="E250" s="595"/>
      <c r="F250" s="595"/>
      <c r="G250" s="595"/>
      <c r="H250" s="595"/>
      <c r="I250" s="595"/>
      <c r="J250" s="595"/>
      <c r="K250" s="577">
        <f>SUM(C250:J250)</f>
        <v>0</v>
      </c>
    </row>
    <row r="251" spans="1:11" ht="12" customHeight="1">
      <c r="A251" s="192" t="s">
        <v>660</v>
      </c>
      <c r="B251" s="195">
        <v>2330</v>
      </c>
      <c r="C251" s="808"/>
      <c r="D251" s="9">
        <v>0</v>
      </c>
      <c r="E251" s="595"/>
      <c r="F251" s="595"/>
      <c r="G251" s="595"/>
      <c r="H251" s="595"/>
      <c r="I251" s="595"/>
      <c r="J251" s="595"/>
      <c r="K251" s="577">
        <f>SUM(C251:J251)</f>
        <v>0</v>
      </c>
    </row>
    <row r="252" spans="1:11" ht="12" customHeight="1">
      <c r="A252" s="396" t="s">
        <v>661</v>
      </c>
      <c r="B252" s="388">
        <v>2361</v>
      </c>
      <c r="C252" s="808"/>
      <c r="D252" s="9">
        <v>0</v>
      </c>
      <c r="E252" s="595"/>
      <c r="F252" s="595"/>
      <c r="G252" s="595"/>
      <c r="H252" s="595"/>
      <c r="I252" s="595"/>
      <c r="J252" s="595"/>
      <c r="K252" s="577">
        <f>SUM(C252:J252)</f>
        <v>0</v>
      </c>
    </row>
    <row r="253" spans="1:11" ht="12" customHeight="1">
      <c r="A253" s="396" t="s">
        <v>662</v>
      </c>
      <c r="B253" s="388">
        <v>2365</v>
      </c>
      <c r="C253" s="808"/>
      <c r="D253" s="9">
        <v>0</v>
      </c>
      <c r="E253" s="595"/>
      <c r="F253" s="595"/>
      <c r="G253" s="595"/>
      <c r="H253" s="595"/>
      <c r="I253" s="595"/>
      <c r="J253" s="595"/>
      <c r="K253" s="577">
        <f>SUM(C253:J253)</f>
        <v>0</v>
      </c>
    </row>
    <row r="254" spans="1:11" ht="12.75" customHeight="1">
      <c r="A254" s="816" t="s">
        <v>543</v>
      </c>
      <c r="B254" s="779">
        <v>2300</v>
      </c>
      <c r="C254" s="808"/>
      <c r="D254" s="584">
        <f>D249+D250+D251+D252+D253</f>
        <v>0</v>
      </c>
      <c r="E254" s="595"/>
      <c r="F254" s="595"/>
      <c r="G254" s="595"/>
      <c r="H254" s="595"/>
      <c r="I254" s="595"/>
      <c r="J254" s="595"/>
      <c r="K254" s="584">
        <f>K249+K250+K251+K252+K253</f>
        <v>0</v>
      </c>
    </row>
    <row r="255" spans="1:11" s="13" customFormat="1" ht="12.75" customHeight="1">
      <c r="A255" s="791" t="s">
        <v>544</v>
      </c>
      <c r="B255" s="801">
        <v>2400</v>
      </c>
      <c r="C255" s="808"/>
      <c r="D255" s="616"/>
      <c r="E255" s="595"/>
      <c r="F255" s="595"/>
      <c r="G255" s="595"/>
      <c r="H255" s="595"/>
      <c r="I255" s="595"/>
      <c r="J255" s="595"/>
      <c r="K255" s="597"/>
    </row>
    <row r="256" spans="1:11" ht="12" customHeight="1">
      <c r="A256" s="192" t="s">
        <v>545</v>
      </c>
      <c r="B256" s="195">
        <v>2410</v>
      </c>
      <c r="C256" s="808"/>
      <c r="D256" s="9">
        <v>0</v>
      </c>
      <c r="E256" s="595"/>
      <c r="F256" s="595"/>
      <c r="G256" s="595"/>
      <c r="H256" s="595"/>
      <c r="I256" s="595"/>
      <c r="J256" s="595"/>
      <c r="K256" s="577">
        <f>SUM(C256:J256)</f>
        <v>0</v>
      </c>
    </row>
    <row r="257" spans="1:11" ht="12" customHeight="1">
      <c r="A257" s="192" t="s">
        <v>547</v>
      </c>
      <c r="B257" s="195">
        <v>2490</v>
      </c>
      <c r="C257" s="808"/>
      <c r="D257" s="9">
        <v>0</v>
      </c>
      <c r="E257" s="595"/>
      <c r="F257" s="595"/>
      <c r="G257" s="595"/>
      <c r="H257" s="595"/>
      <c r="I257" s="595"/>
      <c r="J257" s="595"/>
      <c r="K257" s="577">
        <f>SUM(C257:J257)</f>
        <v>0</v>
      </c>
    </row>
    <row r="258" spans="1:11" ht="12.75" customHeight="1">
      <c r="A258" s="816" t="s">
        <v>546</v>
      </c>
      <c r="B258" s="779">
        <v>2400</v>
      </c>
      <c r="C258" s="808"/>
      <c r="D258" s="584">
        <f>SUM(D256:D257)</f>
        <v>0</v>
      </c>
      <c r="E258" s="595"/>
      <c r="F258" s="595"/>
      <c r="G258" s="595"/>
      <c r="H258" s="595"/>
      <c r="I258" s="595"/>
      <c r="J258" s="595"/>
      <c r="K258" s="584">
        <f>SUM(K256:K257)</f>
        <v>0</v>
      </c>
    </row>
    <row r="259" spans="1:11" s="13" customFormat="1" ht="12.75" customHeight="1">
      <c r="A259" s="791" t="s">
        <v>548</v>
      </c>
      <c r="B259" s="801">
        <v>2500</v>
      </c>
      <c r="C259" s="808"/>
      <c r="D259" s="616"/>
      <c r="E259" s="595"/>
      <c r="F259" s="595"/>
      <c r="G259" s="595"/>
      <c r="H259" s="595"/>
      <c r="I259" s="595"/>
      <c r="J259" s="595"/>
      <c r="K259" s="597"/>
    </row>
    <row r="260" spans="1:11" ht="12" customHeight="1">
      <c r="A260" s="192" t="s">
        <v>549</v>
      </c>
      <c r="B260" s="195">
        <v>2510</v>
      </c>
      <c r="C260" s="808"/>
      <c r="D260" s="9">
        <v>0</v>
      </c>
      <c r="E260" s="595"/>
      <c r="F260" s="595"/>
      <c r="G260" s="595"/>
      <c r="H260" s="595"/>
      <c r="I260" s="595"/>
      <c r="J260" s="595"/>
      <c r="K260" s="577">
        <f t="shared" ref="K260:K266" si="26">SUM(C260:J260)</f>
        <v>0</v>
      </c>
    </row>
    <row r="261" spans="1:11" ht="12" customHeight="1">
      <c r="A261" s="192" t="s">
        <v>550</v>
      </c>
      <c r="B261" s="195">
        <v>2520</v>
      </c>
      <c r="C261" s="808"/>
      <c r="D261" s="9">
        <v>0</v>
      </c>
      <c r="E261" s="595"/>
      <c r="F261" s="595"/>
      <c r="G261" s="595"/>
      <c r="H261" s="595"/>
      <c r="I261" s="595"/>
      <c r="J261" s="595"/>
      <c r="K261" s="577">
        <f t="shared" si="26"/>
        <v>0</v>
      </c>
    </row>
    <row r="262" spans="1:11" ht="12" customHeight="1">
      <c r="A262" s="192" t="s">
        <v>611</v>
      </c>
      <c r="B262" s="220" t="s">
        <v>663</v>
      </c>
      <c r="C262" s="808"/>
      <c r="D262" s="9">
        <v>0</v>
      </c>
      <c r="E262" s="595"/>
      <c r="F262" s="595"/>
      <c r="G262" s="595"/>
      <c r="H262" s="595"/>
      <c r="I262" s="595"/>
      <c r="J262" s="595"/>
      <c r="K262" s="577">
        <f t="shared" si="26"/>
        <v>0</v>
      </c>
    </row>
    <row r="263" spans="1:11" ht="12" customHeight="1">
      <c r="A263" s="192" t="s">
        <v>664</v>
      </c>
      <c r="B263" s="195">
        <v>2540</v>
      </c>
      <c r="C263" s="808"/>
      <c r="D263" s="9">
        <v>0</v>
      </c>
      <c r="E263" s="595"/>
      <c r="F263" s="595"/>
      <c r="G263" s="595"/>
      <c r="H263" s="595"/>
      <c r="I263" s="595"/>
      <c r="J263" s="595"/>
      <c r="K263" s="577">
        <f t="shared" si="26"/>
        <v>0</v>
      </c>
    </row>
    <row r="264" spans="1:11" ht="12" customHeight="1">
      <c r="A264" s="192" t="s">
        <v>552</v>
      </c>
      <c r="B264" s="195">
        <v>2550</v>
      </c>
      <c r="C264" s="808"/>
      <c r="D264" s="9">
        <v>0</v>
      </c>
      <c r="E264" s="595"/>
      <c r="F264" s="595"/>
      <c r="G264" s="595"/>
      <c r="H264" s="595"/>
      <c r="I264" s="595"/>
      <c r="J264" s="595"/>
      <c r="K264" s="577">
        <f t="shared" si="26"/>
        <v>0</v>
      </c>
    </row>
    <row r="265" spans="1:11" ht="12" customHeight="1">
      <c r="A265" s="192" t="s">
        <v>553</v>
      </c>
      <c r="B265" s="195">
        <v>2560</v>
      </c>
      <c r="C265" s="808"/>
      <c r="D265" s="9">
        <v>0</v>
      </c>
      <c r="E265" s="595"/>
      <c r="F265" s="595"/>
      <c r="G265" s="595"/>
      <c r="H265" s="595"/>
      <c r="I265" s="595"/>
      <c r="J265" s="595"/>
      <c r="K265" s="577">
        <f t="shared" si="26"/>
        <v>0</v>
      </c>
    </row>
    <row r="266" spans="1:11" ht="12" customHeight="1">
      <c r="A266" s="192" t="s">
        <v>554</v>
      </c>
      <c r="B266" s="195">
        <v>2570</v>
      </c>
      <c r="C266" s="808"/>
      <c r="D266" s="9">
        <v>0</v>
      </c>
      <c r="E266" s="595"/>
      <c r="F266" s="595"/>
      <c r="G266" s="595"/>
      <c r="H266" s="595"/>
      <c r="I266" s="595"/>
      <c r="J266" s="595"/>
      <c r="K266" s="577">
        <f t="shared" si="26"/>
        <v>0</v>
      </c>
    </row>
    <row r="267" spans="1:11" ht="12.75" customHeight="1">
      <c r="A267" s="816" t="s">
        <v>555</v>
      </c>
      <c r="B267" s="779">
        <v>2500</v>
      </c>
      <c r="C267" s="808"/>
      <c r="D267" s="584">
        <f>SUM(D260:D266)</f>
        <v>0</v>
      </c>
      <c r="E267" s="595"/>
      <c r="F267" s="595"/>
      <c r="G267" s="595"/>
      <c r="H267" s="595"/>
      <c r="I267" s="595"/>
      <c r="J267" s="595"/>
      <c r="K267" s="584">
        <f>SUM(K260:K266)</f>
        <v>0</v>
      </c>
    </row>
    <row r="268" spans="1:11" s="13" customFormat="1" ht="12.75" customHeight="1">
      <c r="A268" s="870" t="s">
        <v>556</v>
      </c>
      <c r="B268" s="801">
        <v>2600</v>
      </c>
      <c r="C268" s="808"/>
      <c r="D268" s="585"/>
      <c r="E268" s="595"/>
      <c r="F268" s="595"/>
      <c r="G268" s="595"/>
      <c r="H268" s="595"/>
      <c r="I268" s="595"/>
      <c r="J268" s="595"/>
      <c r="K268" s="597"/>
    </row>
    <row r="269" spans="1:11" ht="12" customHeight="1">
      <c r="A269" s="192" t="s">
        <v>558</v>
      </c>
      <c r="B269" s="195">
        <v>2610</v>
      </c>
      <c r="C269" s="808"/>
      <c r="D269" s="9">
        <v>0</v>
      </c>
      <c r="E269" s="595"/>
      <c r="F269" s="595"/>
      <c r="G269" s="595"/>
      <c r="H269" s="595"/>
      <c r="I269" s="595"/>
      <c r="J269" s="595"/>
      <c r="K269" s="577">
        <f>SUM(C269:J269)</f>
        <v>0</v>
      </c>
    </row>
    <row r="270" spans="1:11" ht="12" customHeight="1">
      <c r="A270" s="192" t="s">
        <v>559</v>
      </c>
      <c r="B270" s="195">
        <v>2620</v>
      </c>
      <c r="C270" s="808"/>
      <c r="D270" s="9">
        <v>0</v>
      </c>
      <c r="E270" s="595"/>
      <c r="F270" s="595"/>
      <c r="G270" s="595"/>
      <c r="H270" s="595"/>
      <c r="I270" s="595"/>
      <c r="J270" s="595"/>
      <c r="K270" s="577">
        <f>SUM(C270:J270)</f>
        <v>0</v>
      </c>
    </row>
    <row r="271" spans="1:11" ht="12" customHeight="1">
      <c r="A271" s="222" t="s">
        <v>560</v>
      </c>
      <c r="B271" s="300">
        <v>2630</v>
      </c>
      <c r="C271" s="808"/>
      <c r="D271" s="9">
        <v>0</v>
      </c>
      <c r="E271" s="595"/>
      <c r="F271" s="595"/>
      <c r="G271" s="595"/>
      <c r="H271" s="595"/>
      <c r="I271" s="595"/>
      <c r="J271" s="595"/>
      <c r="K271" s="577">
        <f>SUM(C271:J271)</f>
        <v>0</v>
      </c>
    </row>
    <row r="272" spans="1:11" ht="12" customHeight="1">
      <c r="A272" s="192" t="s">
        <v>561</v>
      </c>
      <c r="B272" s="195">
        <v>2640</v>
      </c>
      <c r="C272" s="808"/>
      <c r="D272" s="9">
        <v>0</v>
      </c>
      <c r="E272" s="595"/>
      <c r="F272" s="595"/>
      <c r="G272" s="595"/>
      <c r="H272" s="595"/>
      <c r="I272" s="595"/>
      <c r="J272" s="595"/>
      <c r="K272" s="577">
        <f>SUM(C272:J272)</f>
        <v>0</v>
      </c>
    </row>
    <row r="273" spans="1:11" ht="12" customHeight="1">
      <c r="A273" s="192" t="s">
        <v>562</v>
      </c>
      <c r="B273" s="195">
        <v>2660</v>
      </c>
      <c r="C273" s="808"/>
      <c r="D273" s="9">
        <v>0</v>
      </c>
      <c r="E273" s="595"/>
      <c r="F273" s="595"/>
      <c r="G273" s="595"/>
      <c r="H273" s="595"/>
      <c r="I273" s="595"/>
      <c r="J273" s="595"/>
      <c r="K273" s="577">
        <f>SUM(C273:J273)</f>
        <v>0</v>
      </c>
    </row>
    <row r="274" spans="1:11" ht="12.75" customHeight="1">
      <c r="A274" s="816" t="s">
        <v>563</v>
      </c>
      <c r="B274" s="779">
        <v>2600</v>
      </c>
      <c r="C274" s="808"/>
      <c r="D274" s="584">
        <f>SUM(D269:D273)</f>
        <v>0</v>
      </c>
      <c r="E274" s="595"/>
      <c r="F274" s="595"/>
      <c r="G274" s="595"/>
      <c r="H274" s="595"/>
      <c r="I274" s="595"/>
      <c r="J274" s="595"/>
      <c r="K274" s="584">
        <f>SUM(K269:K273)</f>
        <v>0</v>
      </c>
    </row>
    <row r="275" spans="1:11" s="13" customFormat="1" ht="12.75" customHeight="1">
      <c r="A275" s="791" t="s">
        <v>666</v>
      </c>
      <c r="B275" s="801">
        <v>2900</v>
      </c>
      <c r="C275" s="808"/>
      <c r="D275" s="73">
        <v>0</v>
      </c>
      <c r="E275" s="595"/>
      <c r="F275" s="595"/>
      <c r="G275" s="595"/>
      <c r="H275" s="595"/>
      <c r="I275" s="595"/>
      <c r="J275" s="595"/>
      <c r="K275" s="640">
        <f>SUM(C275:J275)</f>
        <v>0</v>
      </c>
    </row>
    <row r="276" spans="1:11" ht="12.75" customHeight="1">
      <c r="A276" s="871" t="s">
        <v>564</v>
      </c>
      <c r="B276" s="809">
        <v>2000</v>
      </c>
      <c r="C276" s="808"/>
      <c r="D276" s="587">
        <f>SUM(D242,D247,D254,D258,D267,D274,D275)</f>
        <v>0</v>
      </c>
      <c r="E276" s="595"/>
      <c r="F276" s="595"/>
      <c r="G276" s="595"/>
      <c r="H276" s="595"/>
      <c r="I276" s="595"/>
      <c r="J276" s="595"/>
      <c r="K276" s="587">
        <f>SUM(K242,K247,K254,K258,K267,K274,K275)</f>
        <v>0</v>
      </c>
    </row>
    <row r="277" spans="1:11" s="13" customFormat="1" ht="12.75" customHeight="1">
      <c r="A277" s="829" t="s">
        <v>665</v>
      </c>
      <c r="B277" s="852">
        <v>3000</v>
      </c>
      <c r="C277" s="808"/>
      <c r="D277" s="79">
        <v>0</v>
      </c>
      <c r="E277" s="595"/>
      <c r="F277" s="595"/>
      <c r="G277" s="595"/>
      <c r="H277" s="595"/>
      <c r="I277" s="595"/>
      <c r="J277" s="595"/>
      <c r="K277" s="607">
        <f>SUM(C277:J277)</f>
        <v>0</v>
      </c>
    </row>
    <row r="278" spans="1:11" s="13" customFormat="1" ht="12" customHeight="1">
      <c r="A278" s="830" t="s">
        <v>667</v>
      </c>
      <c r="B278" s="872">
        <v>4000</v>
      </c>
      <c r="C278" s="767"/>
      <c r="D278" s="768"/>
      <c r="E278" s="768"/>
      <c r="F278" s="768"/>
      <c r="G278" s="768"/>
      <c r="H278" s="768"/>
      <c r="I278" s="768"/>
      <c r="J278" s="768"/>
      <c r="K278" s="769"/>
    </row>
    <row r="279" spans="1:11" ht="12" customHeight="1">
      <c r="A279" s="192" t="s">
        <v>569</v>
      </c>
      <c r="B279" s="195">
        <v>4110</v>
      </c>
      <c r="C279" s="808"/>
      <c r="D279" s="9">
        <v>0</v>
      </c>
      <c r="E279" s="595"/>
      <c r="F279" s="595"/>
      <c r="G279" s="595"/>
      <c r="H279" s="595"/>
      <c r="I279" s="595"/>
      <c r="J279" s="595"/>
      <c r="K279" s="626">
        <f>D279</f>
        <v>0</v>
      </c>
    </row>
    <row r="280" spans="1:11" ht="12" customHeight="1">
      <c r="A280" s="192" t="s">
        <v>570</v>
      </c>
      <c r="B280" s="195">
        <v>4120</v>
      </c>
      <c r="C280" s="808"/>
      <c r="D280" s="297">
        <v>0</v>
      </c>
      <c r="E280" s="595"/>
      <c r="F280" s="595"/>
      <c r="G280" s="595"/>
      <c r="H280" s="595"/>
      <c r="I280" s="595"/>
      <c r="J280" s="595"/>
      <c r="K280" s="577">
        <f>D280</f>
        <v>0</v>
      </c>
    </row>
    <row r="281" spans="1:11" ht="12" customHeight="1">
      <c r="A281" s="192" t="s">
        <v>572</v>
      </c>
      <c r="B281" s="195">
        <v>4140</v>
      </c>
      <c r="C281" s="808"/>
      <c r="D281" s="297">
        <v>0</v>
      </c>
      <c r="E281" s="595"/>
      <c r="F281" s="595"/>
      <c r="G281" s="595"/>
      <c r="H281" s="595"/>
      <c r="I281" s="595"/>
      <c r="J281" s="595"/>
      <c r="K281" s="577">
        <f>D281</f>
        <v>0</v>
      </c>
    </row>
    <row r="282" spans="1:11" ht="12.75" customHeight="1">
      <c r="A282" s="816" t="s">
        <v>593</v>
      </c>
      <c r="B282" s="779">
        <v>4000</v>
      </c>
      <c r="C282" s="808"/>
      <c r="D282" s="584">
        <f>SUM(D279:D281)</f>
        <v>0</v>
      </c>
      <c r="E282" s="595"/>
      <c r="F282" s="595"/>
      <c r="G282" s="595"/>
      <c r="H282" s="595"/>
      <c r="I282" s="595"/>
      <c r="J282" s="595"/>
      <c r="K282" s="584">
        <f>SUM(K279:K281)</f>
        <v>0</v>
      </c>
    </row>
    <row r="283" spans="1:11" s="13" customFormat="1" ht="12.75" customHeight="1">
      <c r="A283" s="829" t="s">
        <v>668</v>
      </c>
      <c r="B283" s="813">
        <v>5000</v>
      </c>
      <c r="C283" s="873"/>
      <c r="D283" s="814"/>
      <c r="E283" s="768"/>
      <c r="F283" s="768"/>
      <c r="G283" s="768"/>
      <c r="H283" s="768"/>
      <c r="I283" s="768"/>
      <c r="J283" s="768"/>
      <c r="K283" s="815"/>
    </row>
    <row r="284" spans="1:11" s="13" customFormat="1" ht="12" customHeight="1">
      <c r="A284" s="874" t="s">
        <v>595</v>
      </c>
      <c r="B284" s="807">
        <v>5100</v>
      </c>
      <c r="C284" s="595"/>
      <c r="D284" s="600"/>
      <c r="E284" s="595"/>
      <c r="F284" s="595"/>
      <c r="G284" s="595"/>
      <c r="H284" s="595"/>
      <c r="I284" s="595"/>
      <c r="J284" s="595"/>
      <c r="K284" s="597"/>
    </row>
    <row r="285" spans="1:11" ht="12" customHeight="1">
      <c r="A285" s="219" t="s">
        <v>596</v>
      </c>
      <c r="B285" s="195">
        <v>5110</v>
      </c>
      <c r="C285" s="595"/>
      <c r="D285" s="600"/>
      <c r="E285" s="595"/>
      <c r="F285" s="595"/>
      <c r="G285" s="595"/>
      <c r="H285" s="297">
        <v>0</v>
      </c>
      <c r="I285" s="595"/>
      <c r="J285" s="600"/>
      <c r="K285" s="577">
        <f>SUM(C285:J285)</f>
        <v>0</v>
      </c>
    </row>
    <row r="286" spans="1:11" ht="12" customHeight="1">
      <c r="A286" s="219" t="s">
        <v>597</v>
      </c>
      <c r="B286" s="220">
        <v>5120</v>
      </c>
      <c r="C286" s="595"/>
      <c r="D286" s="600"/>
      <c r="E286" s="595"/>
      <c r="F286" s="595"/>
      <c r="G286" s="595"/>
      <c r="H286" s="297">
        <v>0</v>
      </c>
      <c r="I286" s="595"/>
      <c r="J286" s="600"/>
      <c r="K286" s="577">
        <f>SUM(C286:J286)</f>
        <v>0</v>
      </c>
    </row>
    <row r="287" spans="1:11" ht="12" customHeight="1">
      <c r="A287" s="221" t="s">
        <v>635</v>
      </c>
      <c r="B287" s="195">
        <v>5130</v>
      </c>
      <c r="C287" s="595"/>
      <c r="D287" s="600"/>
      <c r="E287" s="595"/>
      <c r="F287" s="595"/>
      <c r="G287" s="595"/>
      <c r="H287" s="297">
        <v>0</v>
      </c>
      <c r="I287" s="595"/>
      <c r="J287" s="600"/>
      <c r="K287" s="577">
        <f>SUM(C287:J287)</f>
        <v>0</v>
      </c>
    </row>
    <row r="288" spans="1:11" ht="12" customHeight="1">
      <c r="A288" s="219" t="s">
        <v>599</v>
      </c>
      <c r="B288" s="195">
        <v>5140</v>
      </c>
      <c r="C288" s="595"/>
      <c r="D288" s="600"/>
      <c r="E288" s="595"/>
      <c r="F288" s="595"/>
      <c r="G288" s="595"/>
      <c r="H288" s="297">
        <v>0</v>
      </c>
      <c r="I288" s="595"/>
      <c r="J288" s="600"/>
      <c r="K288" s="577">
        <f>SUM(C288:J288)</f>
        <v>0</v>
      </c>
    </row>
    <row r="289" spans="1:11" ht="12" customHeight="1">
      <c r="A289" s="219" t="s">
        <v>623</v>
      </c>
      <c r="B289" s="195">
        <v>5150</v>
      </c>
      <c r="C289" s="595"/>
      <c r="D289" s="600"/>
      <c r="E289" s="595"/>
      <c r="F289" s="595"/>
      <c r="G289" s="595"/>
      <c r="H289" s="297">
        <v>0</v>
      </c>
      <c r="I289" s="595"/>
      <c r="J289" s="600"/>
      <c r="K289" s="577">
        <f>SUM(C289:J289)</f>
        <v>0</v>
      </c>
    </row>
    <row r="290" spans="1:11" ht="12.75" customHeight="1">
      <c r="A290" s="875" t="s">
        <v>603</v>
      </c>
      <c r="B290" s="779">
        <v>5000</v>
      </c>
      <c r="C290" s="595"/>
      <c r="D290" s="600"/>
      <c r="E290" s="595"/>
      <c r="F290" s="595"/>
      <c r="G290" s="595"/>
      <c r="H290" s="584">
        <f>SUM(H285:H289)</f>
        <v>0</v>
      </c>
      <c r="I290" s="595"/>
      <c r="J290" s="600"/>
      <c r="K290" s="584">
        <f>SUM(K285:K289)</f>
        <v>0</v>
      </c>
    </row>
    <row r="291" spans="1:11" s="13" customFormat="1" ht="12.75" customHeight="1">
      <c r="A291" s="829" t="s">
        <v>669</v>
      </c>
      <c r="B291" s="803">
        <v>6000</v>
      </c>
      <c r="C291" s="595"/>
      <c r="D291" s="600"/>
      <c r="E291" s="595"/>
      <c r="F291" s="595"/>
      <c r="G291" s="595"/>
      <c r="H291" s="297">
        <v>0</v>
      </c>
      <c r="I291" s="595"/>
      <c r="J291" s="600"/>
      <c r="K291" s="577">
        <f>SUM(C291:J291)</f>
        <v>0</v>
      </c>
    </row>
    <row r="292" spans="1:11" ht="13.5" customHeight="1">
      <c r="A292" s="876" t="s">
        <v>624</v>
      </c>
      <c r="B292" s="877"/>
      <c r="C292" s="595"/>
      <c r="D292" s="584">
        <f>SUM(D233,D276,D277,D282)</f>
        <v>0</v>
      </c>
      <c r="E292" s="595"/>
      <c r="F292" s="595"/>
      <c r="G292" s="595"/>
      <c r="H292" s="584">
        <f>SUM(H290,H291)</f>
        <v>0</v>
      </c>
      <c r="I292" s="595"/>
      <c r="J292" s="600"/>
      <c r="K292" s="584">
        <f>SUM(K233,K276,K277,K282,K290,K291)</f>
        <v>0</v>
      </c>
    </row>
    <row r="293" spans="1:11" ht="13.5" customHeight="1">
      <c r="A293" s="443" t="s">
        <v>625</v>
      </c>
      <c r="B293" s="444"/>
      <c r="C293" s="616"/>
      <c r="D293" s="616"/>
      <c r="E293" s="616"/>
      <c r="F293" s="616"/>
      <c r="G293" s="616"/>
      <c r="H293" s="616"/>
      <c r="I293" s="616"/>
      <c r="J293" s="788"/>
      <c r="K293" s="605">
        <f>'EstRev 6-10'!G240-'EstExp 11-19'!K292</f>
        <v>0</v>
      </c>
    </row>
    <row r="294" spans="1:11" ht="13.5" customHeight="1">
      <c r="A294" s="218"/>
      <c r="B294" s="94"/>
      <c r="C294" s="74"/>
      <c r="D294" s="74"/>
      <c r="E294" s="74"/>
      <c r="F294" s="74"/>
      <c r="G294" s="74"/>
      <c r="H294" s="74"/>
      <c r="I294" s="74"/>
      <c r="J294" s="74"/>
      <c r="K294" s="74"/>
    </row>
    <row r="295" spans="1:11" s="13" customFormat="1" ht="12" customHeight="1">
      <c r="A295" s="571" t="s">
        <v>670</v>
      </c>
      <c r="B295" s="878"/>
      <c r="C295" s="840"/>
      <c r="D295" s="573"/>
      <c r="E295" s="573"/>
      <c r="F295" s="573"/>
      <c r="G295" s="573"/>
      <c r="H295" s="573"/>
      <c r="I295" s="573"/>
      <c r="J295" s="573"/>
      <c r="K295" s="574"/>
    </row>
    <row r="296" spans="1:11" s="13" customFormat="1" ht="12" customHeight="1">
      <c r="A296" s="829" t="s">
        <v>671</v>
      </c>
      <c r="B296" s="825" t="s">
        <v>351</v>
      </c>
      <c r="C296" s="767"/>
      <c r="D296" s="768"/>
      <c r="E296" s="768"/>
      <c r="F296" s="768"/>
      <c r="G296" s="768"/>
      <c r="H296" s="768"/>
      <c r="I296" s="768"/>
      <c r="J296" s="768"/>
      <c r="K296" s="769"/>
    </row>
    <row r="297" spans="1:11" s="13" customFormat="1" ht="12" customHeight="1">
      <c r="A297" s="791" t="s">
        <v>548</v>
      </c>
      <c r="B297" s="835"/>
      <c r="C297" s="595"/>
      <c r="D297" s="616"/>
      <c r="E297" s="616"/>
      <c r="F297" s="616"/>
      <c r="G297" s="595"/>
      <c r="H297" s="770"/>
      <c r="I297" s="595"/>
      <c r="J297" s="595"/>
      <c r="K297" s="595"/>
    </row>
    <row r="298" spans="1:11" ht="12" customHeight="1">
      <c r="A298" s="192" t="s">
        <v>611</v>
      </c>
      <c r="B298" s="195">
        <v>2530</v>
      </c>
      <c r="C298" s="297">
        <v>0</v>
      </c>
      <c r="D298" s="297">
        <v>0</v>
      </c>
      <c r="E298" s="297">
        <v>0</v>
      </c>
      <c r="F298" s="297">
        <v>0</v>
      </c>
      <c r="G298" s="297">
        <v>0</v>
      </c>
      <c r="H298" s="297">
        <v>0</v>
      </c>
      <c r="I298" s="297">
        <v>0</v>
      </c>
      <c r="J298" s="595"/>
      <c r="K298" s="577">
        <f>SUM(C298:J298)</f>
        <v>0</v>
      </c>
    </row>
    <row r="299" spans="1:11" ht="12" customHeight="1">
      <c r="A299" s="192" t="s">
        <v>645</v>
      </c>
      <c r="B299" s="195">
        <v>2900</v>
      </c>
      <c r="C299" s="297">
        <v>0</v>
      </c>
      <c r="D299" s="297">
        <v>0</v>
      </c>
      <c r="E299" s="297">
        <v>0</v>
      </c>
      <c r="F299" s="297">
        <v>0</v>
      </c>
      <c r="G299" s="297">
        <v>0</v>
      </c>
      <c r="H299" s="297">
        <v>0</v>
      </c>
      <c r="I299" s="297">
        <v>0</v>
      </c>
      <c r="J299" s="595"/>
      <c r="K299" s="596">
        <f>SUM(C299:J299)</f>
        <v>0</v>
      </c>
    </row>
    <row r="300" spans="1:11" ht="12.75" customHeight="1">
      <c r="A300" s="816" t="s">
        <v>564</v>
      </c>
      <c r="B300" s="779">
        <v>2000</v>
      </c>
      <c r="C300" s="584">
        <f t="shared" ref="C300:I300" si="27">SUM(C298:C299)</f>
        <v>0</v>
      </c>
      <c r="D300" s="584">
        <f t="shared" si="27"/>
        <v>0</v>
      </c>
      <c r="E300" s="584">
        <f t="shared" si="27"/>
        <v>0</v>
      </c>
      <c r="F300" s="584">
        <f t="shared" si="27"/>
        <v>0</v>
      </c>
      <c r="G300" s="584">
        <f t="shared" si="27"/>
        <v>0</v>
      </c>
      <c r="H300" s="584">
        <f t="shared" si="27"/>
        <v>0</v>
      </c>
      <c r="I300" s="584">
        <f t="shared" si="27"/>
        <v>0</v>
      </c>
      <c r="J300" s="595"/>
      <c r="K300" s="584">
        <f>SUM(K298:K299)</f>
        <v>0</v>
      </c>
    </row>
    <row r="301" spans="1:11" s="13" customFormat="1" ht="12.75" customHeight="1">
      <c r="A301" s="879" t="s">
        <v>672</v>
      </c>
      <c r="B301" s="813">
        <v>4000</v>
      </c>
      <c r="C301" s="880"/>
      <c r="D301" s="814"/>
      <c r="E301" s="814"/>
      <c r="F301" s="814"/>
      <c r="G301" s="814"/>
      <c r="H301" s="814"/>
      <c r="I301" s="814"/>
      <c r="J301" s="768"/>
      <c r="K301" s="815"/>
    </row>
    <row r="302" spans="1:11" ht="12" customHeight="1">
      <c r="A302" s="881" t="s">
        <v>568</v>
      </c>
      <c r="B302" s="801">
        <v>4100</v>
      </c>
      <c r="C302" s="595"/>
      <c r="D302" s="595"/>
      <c r="E302" s="595"/>
      <c r="F302" s="595"/>
      <c r="G302" s="595"/>
      <c r="H302" s="600"/>
      <c r="I302" s="595"/>
      <c r="J302" s="808"/>
      <c r="K302" s="595"/>
    </row>
    <row r="303" spans="1:11" ht="12" customHeight="1">
      <c r="A303" s="192" t="s">
        <v>673</v>
      </c>
      <c r="B303" s="195">
        <v>4110</v>
      </c>
      <c r="C303" s="595"/>
      <c r="D303" s="595"/>
      <c r="E303" s="297">
        <v>0</v>
      </c>
      <c r="F303" s="595"/>
      <c r="G303" s="595"/>
      <c r="H303" s="297">
        <v>0</v>
      </c>
      <c r="I303" s="595"/>
      <c r="J303" s="600"/>
      <c r="K303" s="882">
        <f>SUM(E303,H303)</f>
        <v>0</v>
      </c>
    </row>
    <row r="304" spans="1:11" ht="12" customHeight="1">
      <c r="A304" s="192" t="s">
        <v>674</v>
      </c>
      <c r="B304" s="195">
        <v>4120</v>
      </c>
      <c r="C304" s="595"/>
      <c r="D304" s="595"/>
      <c r="E304" s="297">
        <v>0</v>
      </c>
      <c r="F304" s="595"/>
      <c r="G304" s="595"/>
      <c r="H304" s="297">
        <v>0</v>
      </c>
      <c r="I304" s="595"/>
      <c r="J304" s="600"/>
      <c r="K304" s="798">
        <f>SUM(C304:J304)</f>
        <v>0</v>
      </c>
    </row>
    <row r="305" spans="1:12" ht="12" customHeight="1">
      <c r="A305" s="192" t="s">
        <v>675</v>
      </c>
      <c r="B305" s="195">
        <v>4140</v>
      </c>
      <c r="C305" s="595"/>
      <c r="D305" s="595"/>
      <c r="E305" s="297">
        <v>0</v>
      </c>
      <c r="F305" s="595"/>
      <c r="G305" s="595"/>
      <c r="H305" s="297">
        <v>0</v>
      </c>
      <c r="I305" s="595"/>
      <c r="J305" s="600"/>
      <c r="K305" s="798">
        <f>SUM(C305:J305)</f>
        <v>0</v>
      </c>
    </row>
    <row r="306" spans="1:12" ht="12.75" customHeight="1">
      <c r="A306" s="192" t="s">
        <v>677</v>
      </c>
      <c r="B306" s="195">
        <v>4190</v>
      </c>
      <c r="C306" s="595"/>
      <c r="D306" s="595"/>
      <c r="E306" s="297">
        <v>0</v>
      </c>
      <c r="F306" s="595"/>
      <c r="G306" s="595"/>
      <c r="H306" s="297">
        <v>0</v>
      </c>
      <c r="I306" s="595"/>
      <c r="J306" s="600"/>
      <c r="K306" s="798">
        <f>SUM(C306:J306)</f>
        <v>0</v>
      </c>
    </row>
    <row r="307" spans="1:12" ht="16.5" customHeight="1">
      <c r="A307" s="883" t="s">
        <v>676</v>
      </c>
      <c r="B307" s="884">
        <v>4000</v>
      </c>
      <c r="C307" s="595"/>
      <c r="D307" s="808"/>
      <c r="E307" s="584">
        <f>SUM(E303:E306)</f>
        <v>0</v>
      </c>
      <c r="F307" s="595"/>
      <c r="G307" s="808"/>
      <c r="H307" s="584">
        <f>SUM(H303:H306)</f>
        <v>0</v>
      </c>
      <c r="I307" s="595"/>
      <c r="J307" s="600"/>
      <c r="K307" s="584">
        <f>SUM(K303:K306)</f>
        <v>0</v>
      </c>
      <c r="L307" s="217"/>
    </row>
    <row r="308" spans="1:12" s="13" customFormat="1" ht="13.5" customHeight="1">
      <c r="A308" s="829" t="s">
        <v>678</v>
      </c>
      <c r="B308" s="803">
        <v>6000</v>
      </c>
      <c r="C308" s="616"/>
      <c r="D308" s="616"/>
      <c r="E308" s="616"/>
      <c r="F308" s="616"/>
      <c r="G308" s="595"/>
      <c r="H308" s="84">
        <v>0</v>
      </c>
      <c r="I308" s="616"/>
      <c r="J308" s="600"/>
      <c r="K308" s="577">
        <f>SUM(C308:J308)</f>
        <v>0</v>
      </c>
    </row>
    <row r="309" spans="1:12" ht="14.25" customHeight="1">
      <c r="A309" s="811" t="s">
        <v>624</v>
      </c>
      <c r="B309" s="744"/>
      <c r="C309" s="587">
        <f>(C300)</f>
        <v>0</v>
      </c>
      <c r="D309" s="587">
        <f>(D300)</f>
        <v>0</v>
      </c>
      <c r="E309" s="587">
        <f>SUM(E300,E307)</f>
        <v>0</v>
      </c>
      <c r="F309" s="587">
        <f>SUM(F300)</f>
        <v>0</v>
      </c>
      <c r="G309" s="885">
        <f>G300</f>
        <v>0</v>
      </c>
      <c r="H309" s="587">
        <f>SUM(H300,H307,H308)</f>
        <v>0</v>
      </c>
      <c r="I309" s="587">
        <f>SUM(I300)</f>
        <v>0</v>
      </c>
      <c r="J309" s="595"/>
      <c r="K309" s="587">
        <f>SUM(K300,K307,K308)</f>
        <v>0</v>
      </c>
    </row>
    <row r="310" spans="1:12" ht="14.25" customHeight="1">
      <c r="A310" s="215" t="s">
        <v>625</v>
      </c>
      <c r="B310" s="304"/>
      <c r="C310" s="616"/>
      <c r="D310" s="616"/>
      <c r="E310" s="616"/>
      <c r="F310" s="616"/>
      <c r="G310" s="616"/>
      <c r="H310" s="616"/>
      <c r="I310" s="616"/>
      <c r="J310" s="789"/>
      <c r="K310" s="605">
        <f>'EstRev 6-10'!H240-'EstExp 11-19'!K309</f>
        <v>0</v>
      </c>
    </row>
    <row r="311" spans="1:12" ht="13.5" customHeight="1">
      <c r="A311" s="216"/>
      <c r="B311" s="94"/>
      <c r="C311" s="74"/>
      <c r="D311" s="74"/>
      <c r="E311" s="74"/>
      <c r="F311" s="74"/>
      <c r="G311" s="74"/>
      <c r="H311" s="74"/>
      <c r="I311" s="74"/>
      <c r="J311" s="74"/>
      <c r="K311" s="74"/>
    </row>
    <row r="312" spans="1:12" s="13" customFormat="1" ht="12" customHeight="1">
      <c r="A312" s="886" t="s">
        <v>679</v>
      </c>
      <c r="B312" s="887"/>
      <c r="C312" s="888"/>
      <c r="D312" s="573"/>
      <c r="E312" s="573"/>
      <c r="F312" s="573"/>
      <c r="G312" s="573"/>
      <c r="H312" s="573"/>
      <c r="I312" s="573"/>
      <c r="J312" s="573"/>
      <c r="K312" s="574"/>
    </row>
    <row r="313" spans="1:12" ht="12.75" customHeight="1">
      <c r="A313" s="216"/>
      <c r="B313" s="94"/>
      <c r="C313" s="74"/>
      <c r="D313" s="74"/>
      <c r="E313" s="74"/>
      <c r="F313" s="74"/>
      <c r="G313" s="74"/>
      <c r="H313" s="74"/>
      <c r="I313" s="74"/>
      <c r="J313" s="74"/>
      <c r="K313" s="74"/>
    </row>
    <row r="314" spans="1:12" s="13" customFormat="1" ht="12" customHeight="1">
      <c r="A314" s="889" t="s">
        <v>680</v>
      </c>
      <c r="B314" s="890"/>
      <c r="C314" s="840"/>
      <c r="D314" s="573"/>
      <c r="E314" s="573"/>
      <c r="F314" s="573"/>
      <c r="G314" s="573"/>
      <c r="H314" s="573"/>
      <c r="I314" s="573"/>
      <c r="J314" s="573"/>
      <c r="K314" s="574"/>
    </row>
    <row r="315" spans="1:12" s="13" customFormat="1" ht="12" customHeight="1">
      <c r="A315" s="765" t="s">
        <v>681</v>
      </c>
      <c r="B315" s="766" t="s">
        <v>88</v>
      </c>
      <c r="C315" s="767"/>
      <c r="D315" s="768"/>
      <c r="E315" s="768"/>
      <c r="F315" s="768"/>
      <c r="G315" s="768"/>
      <c r="H315" s="768"/>
      <c r="I315" s="768"/>
      <c r="J315" s="768"/>
      <c r="K315" s="769"/>
    </row>
    <row r="316" spans="1:12" s="13" customFormat="1" ht="12" customHeight="1">
      <c r="A316" s="213" t="s">
        <v>492</v>
      </c>
      <c r="B316" s="214">
        <v>1100</v>
      </c>
      <c r="C316" s="297">
        <v>0</v>
      </c>
      <c r="D316" s="297">
        <v>0</v>
      </c>
      <c r="E316" s="297">
        <v>0</v>
      </c>
      <c r="F316" s="297">
        <v>0</v>
      </c>
      <c r="G316" s="297">
        <v>0</v>
      </c>
      <c r="H316" s="297">
        <v>0</v>
      </c>
      <c r="I316" s="297">
        <v>0</v>
      </c>
      <c r="J316" s="297">
        <v>0</v>
      </c>
      <c r="K316" s="596">
        <f>SUM(C316:J316)</f>
        <v>0</v>
      </c>
    </row>
    <row r="317" spans="1:12" ht="12" customHeight="1">
      <c r="A317" s="209" t="s">
        <v>493</v>
      </c>
      <c r="B317" s="203">
        <v>1115</v>
      </c>
      <c r="C317" s="771"/>
      <c r="D317" s="772"/>
      <c r="E317" s="71">
        <v>0</v>
      </c>
      <c r="F317" s="772"/>
      <c r="G317" s="772"/>
      <c r="H317" s="772"/>
      <c r="I317" s="772"/>
      <c r="J317" s="772"/>
      <c r="K317" s="577">
        <f>SUM(C317,E317)</f>
        <v>0</v>
      </c>
    </row>
    <row r="318" spans="1:12" ht="12" customHeight="1">
      <c r="A318" s="209" t="s">
        <v>494</v>
      </c>
      <c r="B318" s="203">
        <v>1125</v>
      </c>
      <c r="C318" s="297">
        <v>0</v>
      </c>
      <c r="D318" s="297">
        <v>0</v>
      </c>
      <c r="E318" s="297">
        <v>0</v>
      </c>
      <c r="F318" s="297">
        <v>0</v>
      </c>
      <c r="G318" s="297">
        <v>0</v>
      </c>
      <c r="H318" s="297">
        <v>0</v>
      </c>
      <c r="I318" s="297">
        <v>0</v>
      </c>
      <c r="J318" s="297">
        <v>0</v>
      </c>
      <c r="K318" s="577">
        <f t="shared" ref="K318:K344" si="28">SUM(C318:J318)</f>
        <v>0</v>
      </c>
    </row>
    <row r="319" spans="1:12" ht="12" customHeight="1">
      <c r="A319" s="209" t="s">
        <v>495</v>
      </c>
      <c r="B319" s="203">
        <v>1200</v>
      </c>
      <c r="C319" s="297">
        <v>0</v>
      </c>
      <c r="D319" s="297">
        <v>0</v>
      </c>
      <c r="E319" s="297">
        <v>0</v>
      </c>
      <c r="F319" s="297">
        <v>0</v>
      </c>
      <c r="G319" s="297">
        <v>0</v>
      </c>
      <c r="H319" s="297">
        <v>0</v>
      </c>
      <c r="I319" s="297">
        <v>0</v>
      </c>
      <c r="J319" s="297">
        <v>0</v>
      </c>
      <c r="K319" s="577">
        <f t="shared" si="28"/>
        <v>0</v>
      </c>
    </row>
    <row r="320" spans="1:12" ht="12" customHeight="1">
      <c r="A320" s="209" t="s">
        <v>496</v>
      </c>
      <c r="B320" s="203">
        <v>1225</v>
      </c>
      <c r="C320" s="297">
        <v>0</v>
      </c>
      <c r="D320" s="297">
        <v>0</v>
      </c>
      <c r="E320" s="297">
        <v>0</v>
      </c>
      <c r="F320" s="297">
        <v>0</v>
      </c>
      <c r="G320" s="297">
        <v>0</v>
      </c>
      <c r="H320" s="297">
        <v>0</v>
      </c>
      <c r="I320" s="297">
        <v>0</v>
      </c>
      <c r="J320" s="297">
        <v>0</v>
      </c>
      <c r="K320" s="577">
        <f t="shared" si="28"/>
        <v>0</v>
      </c>
    </row>
    <row r="321" spans="1:11" ht="12" customHeight="1">
      <c r="A321" s="209" t="s">
        <v>497</v>
      </c>
      <c r="B321" s="203">
        <v>1250</v>
      </c>
      <c r="C321" s="297">
        <v>0</v>
      </c>
      <c r="D321" s="297">
        <v>0</v>
      </c>
      <c r="E321" s="297">
        <v>0</v>
      </c>
      <c r="F321" s="297">
        <v>0</v>
      </c>
      <c r="G321" s="297">
        <v>0</v>
      </c>
      <c r="H321" s="297">
        <v>0</v>
      </c>
      <c r="I321" s="297">
        <v>0</v>
      </c>
      <c r="J321" s="297">
        <v>0</v>
      </c>
      <c r="K321" s="577">
        <f t="shared" si="28"/>
        <v>0</v>
      </c>
    </row>
    <row r="322" spans="1:11" ht="12" customHeight="1">
      <c r="A322" s="209" t="s">
        <v>498</v>
      </c>
      <c r="B322" s="203">
        <v>1275</v>
      </c>
      <c r="C322" s="297">
        <v>0</v>
      </c>
      <c r="D322" s="297">
        <v>0</v>
      </c>
      <c r="E322" s="297">
        <v>0</v>
      </c>
      <c r="F322" s="297">
        <v>0</v>
      </c>
      <c r="G322" s="297">
        <v>0</v>
      </c>
      <c r="H322" s="297">
        <v>0</v>
      </c>
      <c r="I322" s="297">
        <v>0</v>
      </c>
      <c r="J322" s="297">
        <v>0</v>
      </c>
      <c r="K322" s="577">
        <f t="shared" si="28"/>
        <v>0</v>
      </c>
    </row>
    <row r="323" spans="1:11" ht="12" customHeight="1">
      <c r="A323" s="209" t="s">
        <v>499</v>
      </c>
      <c r="B323" s="203">
        <v>1300</v>
      </c>
      <c r="C323" s="297">
        <v>0</v>
      </c>
      <c r="D323" s="297">
        <v>0</v>
      </c>
      <c r="E323" s="297">
        <v>0</v>
      </c>
      <c r="F323" s="297">
        <v>0</v>
      </c>
      <c r="G323" s="297">
        <v>0</v>
      </c>
      <c r="H323" s="297">
        <v>0</v>
      </c>
      <c r="I323" s="297">
        <v>0</v>
      </c>
      <c r="J323" s="297">
        <v>0</v>
      </c>
      <c r="K323" s="577">
        <f t="shared" si="28"/>
        <v>0</v>
      </c>
    </row>
    <row r="324" spans="1:11" ht="12" customHeight="1">
      <c r="A324" s="209" t="s">
        <v>500</v>
      </c>
      <c r="B324" s="203">
        <v>1400</v>
      </c>
      <c r="C324" s="297">
        <v>0</v>
      </c>
      <c r="D324" s="297">
        <v>0</v>
      </c>
      <c r="E324" s="297">
        <v>0</v>
      </c>
      <c r="F324" s="297">
        <v>0</v>
      </c>
      <c r="G324" s="297">
        <v>0</v>
      </c>
      <c r="H324" s="297">
        <v>0</v>
      </c>
      <c r="I324" s="297">
        <v>0</v>
      </c>
      <c r="J324" s="297">
        <v>0</v>
      </c>
      <c r="K324" s="577">
        <f t="shared" si="28"/>
        <v>0</v>
      </c>
    </row>
    <row r="325" spans="1:11" ht="12" customHeight="1">
      <c r="A325" s="209" t="s">
        <v>501</v>
      </c>
      <c r="B325" s="203">
        <v>1500</v>
      </c>
      <c r="C325" s="297">
        <v>0</v>
      </c>
      <c r="D325" s="297">
        <v>0</v>
      </c>
      <c r="E325" s="297">
        <v>0</v>
      </c>
      <c r="F325" s="297">
        <v>0</v>
      </c>
      <c r="G325" s="297">
        <v>0</v>
      </c>
      <c r="H325" s="297">
        <v>0</v>
      </c>
      <c r="I325" s="297">
        <v>0</v>
      </c>
      <c r="J325" s="297">
        <v>0</v>
      </c>
      <c r="K325" s="577">
        <f t="shared" si="28"/>
        <v>0</v>
      </c>
    </row>
    <row r="326" spans="1:11" ht="12" customHeight="1">
      <c r="A326" s="209" t="s">
        <v>502</v>
      </c>
      <c r="B326" s="203">
        <v>1600</v>
      </c>
      <c r="C326" s="297">
        <v>0</v>
      </c>
      <c r="D326" s="297">
        <v>0</v>
      </c>
      <c r="E326" s="297">
        <v>0</v>
      </c>
      <c r="F326" s="297">
        <v>0</v>
      </c>
      <c r="G326" s="297">
        <v>0</v>
      </c>
      <c r="H326" s="297">
        <v>0</v>
      </c>
      <c r="I326" s="297">
        <v>0</v>
      </c>
      <c r="J326" s="297">
        <v>0</v>
      </c>
      <c r="K326" s="577">
        <f t="shared" si="28"/>
        <v>0</v>
      </c>
    </row>
    <row r="327" spans="1:11" ht="12" customHeight="1">
      <c r="A327" s="209" t="s">
        <v>503</v>
      </c>
      <c r="B327" s="203">
        <v>1650</v>
      </c>
      <c r="C327" s="297">
        <v>0</v>
      </c>
      <c r="D327" s="297">
        <v>0</v>
      </c>
      <c r="E327" s="297">
        <v>0</v>
      </c>
      <c r="F327" s="297">
        <v>0</v>
      </c>
      <c r="G327" s="297">
        <v>0</v>
      </c>
      <c r="H327" s="297">
        <v>0</v>
      </c>
      <c r="I327" s="297">
        <v>0</v>
      </c>
      <c r="J327" s="297">
        <v>0</v>
      </c>
      <c r="K327" s="577">
        <f t="shared" si="28"/>
        <v>0</v>
      </c>
    </row>
    <row r="328" spans="1:11" ht="12" customHeight="1">
      <c r="A328" s="209" t="s">
        <v>504</v>
      </c>
      <c r="B328" s="203">
        <v>1700</v>
      </c>
      <c r="C328" s="297">
        <v>0</v>
      </c>
      <c r="D328" s="297">
        <v>0</v>
      </c>
      <c r="E328" s="297">
        <v>0</v>
      </c>
      <c r="F328" s="297">
        <v>0</v>
      </c>
      <c r="G328" s="297">
        <v>0</v>
      </c>
      <c r="H328" s="297">
        <v>0</v>
      </c>
      <c r="I328" s="297">
        <v>0</v>
      </c>
      <c r="J328" s="297">
        <v>0</v>
      </c>
      <c r="K328" s="577">
        <f t="shared" si="28"/>
        <v>0</v>
      </c>
    </row>
    <row r="329" spans="1:11" s="13" customFormat="1" ht="12" customHeight="1">
      <c r="A329" s="209" t="s">
        <v>505</v>
      </c>
      <c r="B329" s="203">
        <v>1800</v>
      </c>
      <c r="C329" s="297">
        <v>0</v>
      </c>
      <c r="D329" s="297">
        <v>0</v>
      </c>
      <c r="E329" s="297">
        <v>0</v>
      </c>
      <c r="F329" s="297">
        <v>0</v>
      </c>
      <c r="G329" s="297">
        <v>0</v>
      </c>
      <c r="H329" s="297">
        <v>0</v>
      </c>
      <c r="I329" s="297">
        <v>0</v>
      </c>
      <c r="J329" s="297">
        <v>0</v>
      </c>
      <c r="K329" s="577">
        <f t="shared" si="28"/>
        <v>0</v>
      </c>
    </row>
    <row r="330" spans="1:11" ht="12" customHeight="1">
      <c r="A330" s="209" t="s">
        <v>506</v>
      </c>
      <c r="B330" s="203">
        <v>1900</v>
      </c>
      <c r="C330" s="297">
        <v>0</v>
      </c>
      <c r="D330" s="297">
        <v>0</v>
      </c>
      <c r="E330" s="297">
        <v>0</v>
      </c>
      <c r="F330" s="297">
        <v>0</v>
      </c>
      <c r="G330" s="297">
        <v>0</v>
      </c>
      <c r="H330" s="297">
        <v>0</v>
      </c>
      <c r="I330" s="297">
        <v>0</v>
      </c>
      <c r="J330" s="297">
        <v>0</v>
      </c>
      <c r="K330" s="577">
        <f t="shared" si="28"/>
        <v>0</v>
      </c>
    </row>
    <row r="331" spans="1:11" ht="12" customHeight="1">
      <c r="A331" s="209" t="s">
        <v>507</v>
      </c>
      <c r="B331" s="203">
        <v>1910</v>
      </c>
      <c r="C331" s="771"/>
      <c r="D331" s="772"/>
      <c r="E331" s="772"/>
      <c r="F331" s="772"/>
      <c r="G331" s="772"/>
      <c r="H331" s="297">
        <v>0</v>
      </c>
      <c r="I331" s="773"/>
      <c r="J331" s="772"/>
      <c r="K331" s="577">
        <f t="shared" si="28"/>
        <v>0</v>
      </c>
    </row>
    <row r="332" spans="1:11" ht="12" customHeight="1">
      <c r="A332" s="209" t="s">
        <v>508</v>
      </c>
      <c r="B332" s="203">
        <v>1911</v>
      </c>
      <c r="C332" s="774"/>
      <c r="D332" s="775"/>
      <c r="E332" s="775"/>
      <c r="F332" s="775"/>
      <c r="G332" s="775"/>
      <c r="H332" s="297">
        <v>0</v>
      </c>
      <c r="I332" s="776"/>
      <c r="J332" s="775"/>
      <c r="K332" s="577">
        <f t="shared" si="28"/>
        <v>0</v>
      </c>
    </row>
    <row r="333" spans="1:11" s="13" customFormat="1" ht="12" customHeight="1">
      <c r="A333" s="209" t="s">
        <v>509</v>
      </c>
      <c r="B333" s="203">
        <v>1912</v>
      </c>
      <c r="C333" s="774"/>
      <c r="D333" s="775"/>
      <c r="E333" s="775"/>
      <c r="F333" s="775"/>
      <c r="G333" s="775"/>
      <c r="H333" s="297">
        <v>0</v>
      </c>
      <c r="I333" s="776"/>
      <c r="J333" s="775"/>
      <c r="K333" s="577">
        <f t="shared" si="28"/>
        <v>0</v>
      </c>
    </row>
    <row r="334" spans="1:11" s="13" customFormat="1" ht="12" customHeight="1">
      <c r="A334" s="209" t="s">
        <v>510</v>
      </c>
      <c r="B334" s="203">
        <v>1913</v>
      </c>
      <c r="C334" s="774"/>
      <c r="D334" s="775"/>
      <c r="E334" s="775"/>
      <c r="F334" s="775"/>
      <c r="G334" s="775"/>
      <c r="H334" s="297">
        <v>0</v>
      </c>
      <c r="I334" s="776"/>
      <c r="J334" s="775"/>
      <c r="K334" s="577">
        <f t="shared" si="28"/>
        <v>0</v>
      </c>
    </row>
    <row r="335" spans="1:11" ht="12" customHeight="1">
      <c r="A335" s="209" t="s">
        <v>511</v>
      </c>
      <c r="B335" s="203">
        <v>1914</v>
      </c>
      <c r="C335" s="774"/>
      <c r="D335" s="775"/>
      <c r="E335" s="775"/>
      <c r="F335" s="775"/>
      <c r="G335" s="775"/>
      <c r="H335" s="297">
        <v>0</v>
      </c>
      <c r="I335" s="776"/>
      <c r="J335" s="775"/>
      <c r="K335" s="577">
        <f t="shared" si="28"/>
        <v>0</v>
      </c>
    </row>
    <row r="336" spans="1:11" ht="12" customHeight="1">
      <c r="A336" s="209" t="s">
        <v>512</v>
      </c>
      <c r="B336" s="203">
        <v>1915</v>
      </c>
      <c r="C336" s="774"/>
      <c r="D336" s="775"/>
      <c r="E336" s="775"/>
      <c r="F336" s="775"/>
      <c r="G336" s="775"/>
      <c r="H336" s="297">
        <v>0</v>
      </c>
      <c r="I336" s="776"/>
      <c r="J336" s="775"/>
      <c r="K336" s="577">
        <f t="shared" si="28"/>
        <v>0</v>
      </c>
    </row>
    <row r="337" spans="1:12" ht="12" customHeight="1">
      <c r="A337" s="209" t="s">
        <v>513</v>
      </c>
      <c r="B337" s="203">
        <v>1916</v>
      </c>
      <c r="C337" s="774"/>
      <c r="D337" s="775"/>
      <c r="E337" s="775"/>
      <c r="F337" s="775"/>
      <c r="G337" s="775"/>
      <c r="H337" s="297">
        <v>0</v>
      </c>
      <c r="I337" s="776"/>
      <c r="J337" s="775"/>
      <c r="K337" s="577">
        <f t="shared" si="28"/>
        <v>0</v>
      </c>
    </row>
    <row r="338" spans="1:12" ht="12" customHeight="1">
      <c r="A338" s="209" t="s">
        <v>514</v>
      </c>
      <c r="B338" s="203">
        <v>1917</v>
      </c>
      <c r="C338" s="774"/>
      <c r="D338" s="775"/>
      <c r="E338" s="775"/>
      <c r="F338" s="775"/>
      <c r="G338" s="775"/>
      <c r="H338" s="297">
        <v>0</v>
      </c>
      <c r="I338" s="776"/>
      <c r="J338" s="775"/>
      <c r="K338" s="577">
        <f t="shared" si="28"/>
        <v>0</v>
      </c>
    </row>
    <row r="339" spans="1:12" s="13" customFormat="1" ht="12" customHeight="1">
      <c r="A339" s="209" t="s">
        <v>515</v>
      </c>
      <c r="B339" s="203">
        <v>1918</v>
      </c>
      <c r="C339" s="774"/>
      <c r="D339" s="775"/>
      <c r="E339" s="775"/>
      <c r="F339" s="775"/>
      <c r="G339" s="775"/>
      <c r="H339" s="297">
        <v>0</v>
      </c>
      <c r="I339" s="776"/>
      <c r="J339" s="775"/>
      <c r="K339" s="577">
        <f t="shared" si="28"/>
        <v>0</v>
      </c>
    </row>
    <row r="340" spans="1:12" ht="12" customHeight="1">
      <c r="A340" s="209" t="s">
        <v>516</v>
      </c>
      <c r="B340" s="203">
        <v>1919</v>
      </c>
      <c r="C340" s="774"/>
      <c r="D340" s="775"/>
      <c r="E340" s="775"/>
      <c r="F340" s="775"/>
      <c r="G340" s="775"/>
      <c r="H340" s="297">
        <v>0</v>
      </c>
      <c r="I340" s="776"/>
      <c r="J340" s="775"/>
      <c r="K340" s="577">
        <f t="shared" si="28"/>
        <v>0</v>
      </c>
      <c r="L340" s="208"/>
    </row>
    <row r="341" spans="1:12" ht="12" customHeight="1">
      <c r="A341" s="209" t="s">
        <v>517</v>
      </c>
      <c r="B341" s="210">
        <v>1920</v>
      </c>
      <c r="C341" s="774"/>
      <c r="D341" s="775"/>
      <c r="E341" s="775"/>
      <c r="F341" s="775"/>
      <c r="G341" s="775"/>
      <c r="H341" s="297">
        <v>0</v>
      </c>
      <c r="I341" s="776"/>
      <c r="J341" s="775"/>
      <c r="K341" s="577">
        <f t="shared" si="28"/>
        <v>0</v>
      </c>
    </row>
    <row r="342" spans="1:12" ht="12" customHeight="1">
      <c r="A342" s="209" t="s">
        <v>518</v>
      </c>
      <c r="B342" s="210">
        <v>1921</v>
      </c>
      <c r="C342" s="774"/>
      <c r="D342" s="775"/>
      <c r="E342" s="775"/>
      <c r="F342" s="775"/>
      <c r="G342" s="775"/>
      <c r="H342" s="297">
        <v>0</v>
      </c>
      <c r="I342" s="776"/>
      <c r="J342" s="775"/>
      <c r="K342" s="577">
        <f t="shared" si="28"/>
        <v>0</v>
      </c>
    </row>
    <row r="343" spans="1:12" s="13" customFormat="1" ht="12" customHeight="1">
      <c r="A343" s="211" t="s">
        <v>519</v>
      </c>
      <c r="B343" s="212">
        <v>1922</v>
      </c>
      <c r="C343" s="774"/>
      <c r="D343" s="775"/>
      <c r="E343" s="775"/>
      <c r="F343" s="775"/>
      <c r="G343" s="775"/>
      <c r="H343" s="297">
        <v>0</v>
      </c>
      <c r="I343" s="776"/>
      <c r="J343" s="775"/>
      <c r="K343" s="577">
        <f t="shared" si="28"/>
        <v>0</v>
      </c>
    </row>
    <row r="344" spans="1:12" s="13" customFormat="1" ht="15" customHeight="1">
      <c r="A344" s="778" t="s">
        <v>683</v>
      </c>
      <c r="B344" s="779">
        <v>1000</v>
      </c>
      <c r="C344" s="584">
        <f t="shared" ref="C344:J344" si="29">SUM(C316:C343)</f>
        <v>0</v>
      </c>
      <c r="D344" s="584">
        <f t="shared" si="29"/>
        <v>0</v>
      </c>
      <c r="E344" s="584">
        <f t="shared" si="29"/>
        <v>0</v>
      </c>
      <c r="F344" s="584">
        <f t="shared" si="29"/>
        <v>0</v>
      </c>
      <c r="G344" s="584">
        <f t="shared" si="29"/>
        <v>0</v>
      </c>
      <c r="H344" s="584">
        <f t="shared" si="29"/>
        <v>0</v>
      </c>
      <c r="I344" s="584">
        <f t="shared" si="29"/>
        <v>0</v>
      </c>
      <c r="J344" s="584">
        <f t="shared" si="29"/>
        <v>0</v>
      </c>
      <c r="K344" s="584">
        <f t="shared" si="28"/>
        <v>0</v>
      </c>
    </row>
    <row r="345" spans="1:12" ht="12.75" customHeight="1">
      <c r="A345" s="781" t="s">
        <v>682</v>
      </c>
      <c r="B345" s="782">
        <v>2000</v>
      </c>
      <c r="C345" s="783"/>
      <c r="D345" s="784"/>
      <c r="E345" s="784"/>
      <c r="F345" s="784"/>
      <c r="G345" s="784"/>
      <c r="H345" s="784"/>
      <c r="I345" s="784"/>
      <c r="J345" s="784"/>
      <c r="K345" s="785"/>
    </row>
    <row r="346" spans="1:12" ht="12" customHeight="1">
      <c r="A346" s="786" t="s">
        <v>524</v>
      </c>
      <c r="B346" s="787">
        <v>2100</v>
      </c>
      <c r="C346" s="770"/>
      <c r="D346" s="788"/>
      <c r="E346" s="788"/>
      <c r="F346" s="788"/>
      <c r="G346" s="788"/>
      <c r="H346" s="788"/>
      <c r="I346" s="788"/>
      <c r="J346" s="788"/>
      <c r="K346" s="789"/>
    </row>
    <row r="347" spans="1:12" ht="12" customHeight="1">
      <c r="A347" s="202" t="s">
        <v>525</v>
      </c>
      <c r="B347" s="203">
        <v>2110</v>
      </c>
      <c r="C347" s="297">
        <v>0</v>
      </c>
      <c r="D347" s="297">
        <v>0</v>
      </c>
      <c r="E347" s="297">
        <v>0</v>
      </c>
      <c r="F347" s="297">
        <v>0</v>
      </c>
      <c r="G347" s="297">
        <v>0</v>
      </c>
      <c r="H347" s="297">
        <v>0</v>
      </c>
      <c r="I347" s="297">
        <v>0</v>
      </c>
      <c r="J347" s="297">
        <v>0</v>
      </c>
      <c r="K347" s="577">
        <f t="shared" ref="K347:K352" si="30">SUM(C347:J347)</f>
        <v>0</v>
      </c>
    </row>
    <row r="348" spans="1:12" s="13" customFormat="1" ht="12" customHeight="1">
      <c r="A348" s="204" t="s">
        <v>526</v>
      </c>
      <c r="B348" s="203">
        <v>2120</v>
      </c>
      <c r="C348" s="297">
        <v>0</v>
      </c>
      <c r="D348" s="297">
        <v>0</v>
      </c>
      <c r="E348" s="297">
        <v>0</v>
      </c>
      <c r="F348" s="297">
        <v>0</v>
      </c>
      <c r="G348" s="297">
        <v>0</v>
      </c>
      <c r="H348" s="297">
        <v>0</v>
      </c>
      <c r="I348" s="297">
        <v>0</v>
      </c>
      <c r="J348" s="297">
        <v>0</v>
      </c>
      <c r="K348" s="577">
        <f t="shared" si="30"/>
        <v>0</v>
      </c>
    </row>
    <row r="349" spans="1:12" ht="12" customHeight="1">
      <c r="A349" s="204" t="s">
        <v>527</v>
      </c>
      <c r="B349" s="203">
        <v>2130</v>
      </c>
      <c r="C349" s="297">
        <v>0</v>
      </c>
      <c r="D349" s="297">
        <v>0</v>
      </c>
      <c r="E349" s="297">
        <v>0</v>
      </c>
      <c r="F349" s="297">
        <v>0</v>
      </c>
      <c r="G349" s="297">
        <v>0</v>
      </c>
      <c r="H349" s="297">
        <v>0</v>
      </c>
      <c r="I349" s="297">
        <v>0</v>
      </c>
      <c r="J349" s="297">
        <v>0</v>
      </c>
      <c r="K349" s="577">
        <f t="shared" si="30"/>
        <v>0</v>
      </c>
    </row>
    <row r="350" spans="1:12" s="13" customFormat="1" ht="12" customHeight="1">
      <c r="A350" s="204" t="s">
        <v>528</v>
      </c>
      <c r="B350" s="203">
        <v>2140</v>
      </c>
      <c r="C350" s="297">
        <v>0</v>
      </c>
      <c r="D350" s="297">
        <v>0</v>
      </c>
      <c r="E350" s="297">
        <v>0</v>
      </c>
      <c r="F350" s="297">
        <v>0</v>
      </c>
      <c r="G350" s="297">
        <v>0</v>
      </c>
      <c r="H350" s="297">
        <v>0</v>
      </c>
      <c r="I350" s="297">
        <v>0</v>
      </c>
      <c r="J350" s="297">
        <v>0</v>
      </c>
      <c r="K350" s="577">
        <f t="shared" si="30"/>
        <v>0</v>
      </c>
    </row>
    <row r="351" spans="1:12" ht="12" customHeight="1">
      <c r="A351" s="205" t="s">
        <v>529</v>
      </c>
      <c r="B351" s="299">
        <v>2150</v>
      </c>
      <c r="C351" s="297">
        <v>0</v>
      </c>
      <c r="D351" s="297">
        <v>0</v>
      </c>
      <c r="E351" s="297">
        <v>0</v>
      </c>
      <c r="F351" s="297">
        <v>0</v>
      </c>
      <c r="G351" s="297">
        <v>0</v>
      </c>
      <c r="H351" s="297">
        <v>0</v>
      </c>
      <c r="I351" s="297">
        <v>0</v>
      </c>
      <c r="J351" s="297">
        <v>0</v>
      </c>
      <c r="K351" s="577">
        <f t="shared" si="30"/>
        <v>0</v>
      </c>
    </row>
    <row r="352" spans="1:12" ht="12" customHeight="1">
      <c r="A352" s="206" t="s">
        <v>531</v>
      </c>
      <c r="B352" s="207">
        <v>2190</v>
      </c>
      <c r="C352" s="297">
        <v>0</v>
      </c>
      <c r="D352" s="297">
        <v>0</v>
      </c>
      <c r="E352" s="297">
        <v>0</v>
      </c>
      <c r="F352" s="297">
        <v>0</v>
      </c>
      <c r="G352" s="297">
        <v>0</v>
      </c>
      <c r="H352" s="297">
        <v>0</v>
      </c>
      <c r="I352" s="297">
        <v>0</v>
      </c>
      <c r="J352" s="297">
        <v>0</v>
      </c>
      <c r="K352" s="577">
        <f t="shared" si="30"/>
        <v>0</v>
      </c>
    </row>
    <row r="353" spans="1:11" ht="12.75" customHeight="1">
      <c r="A353" s="790" t="s">
        <v>530</v>
      </c>
      <c r="B353" s="779">
        <v>2100</v>
      </c>
      <c r="C353" s="584">
        <f t="shared" ref="C353:K353" si="31">SUM(C347:C352)</f>
        <v>0</v>
      </c>
      <c r="D353" s="584">
        <f t="shared" si="31"/>
        <v>0</v>
      </c>
      <c r="E353" s="584">
        <f t="shared" si="31"/>
        <v>0</v>
      </c>
      <c r="F353" s="584">
        <f t="shared" si="31"/>
        <v>0</v>
      </c>
      <c r="G353" s="584">
        <f t="shared" si="31"/>
        <v>0</v>
      </c>
      <c r="H353" s="584">
        <f t="shared" si="31"/>
        <v>0</v>
      </c>
      <c r="I353" s="584">
        <f t="shared" si="31"/>
        <v>0</v>
      </c>
      <c r="J353" s="584">
        <f t="shared" si="31"/>
        <v>0</v>
      </c>
      <c r="K353" s="584">
        <f t="shared" si="31"/>
        <v>0</v>
      </c>
    </row>
    <row r="354" spans="1:11" ht="12.75" customHeight="1">
      <c r="A354" s="791" t="s">
        <v>532</v>
      </c>
      <c r="B354" s="792">
        <v>2200</v>
      </c>
      <c r="C354" s="793"/>
      <c r="D354" s="794"/>
      <c r="E354" s="794"/>
      <c r="F354" s="794"/>
      <c r="G354" s="794"/>
      <c r="H354" s="794"/>
      <c r="I354" s="794"/>
      <c r="J354" s="794"/>
      <c r="K354" s="597"/>
    </row>
    <row r="355" spans="1:11" s="13" customFormat="1" ht="12" customHeight="1">
      <c r="A355" s="192" t="s">
        <v>533</v>
      </c>
      <c r="B355" s="195">
        <v>2210</v>
      </c>
      <c r="C355" s="297">
        <v>0</v>
      </c>
      <c r="D355" s="297">
        <v>0</v>
      </c>
      <c r="E355" s="297">
        <v>0</v>
      </c>
      <c r="F355" s="297">
        <v>0</v>
      </c>
      <c r="G355" s="297">
        <v>0</v>
      </c>
      <c r="H355" s="297">
        <v>0</v>
      </c>
      <c r="I355" s="297">
        <v>0</v>
      </c>
      <c r="J355" s="297">
        <v>0</v>
      </c>
      <c r="K355" s="577">
        <f>SUM(C355:J355)</f>
        <v>0</v>
      </c>
    </row>
    <row r="356" spans="1:11" s="13" customFormat="1" ht="12" customHeight="1">
      <c r="A356" s="192" t="s">
        <v>534</v>
      </c>
      <c r="B356" s="195">
        <v>2220</v>
      </c>
      <c r="C356" s="297">
        <v>0</v>
      </c>
      <c r="D356" s="297">
        <v>0</v>
      </c>
      <c r="E356" s="297">
        <v>0</v>
      </c>
      <c r="F356" s="297">
        <v>0</v>
      </c>
      <c r="G356" s="297">
        <v>0</v>
      </c>
      <c r="H356" s="297">
        <v>0</v>
      </c>
      <c r="I356" s="297">
        <v>0</v>
      </c>
      <c r="J356" s="297">
        <v>0</v>
      </c>
      <c r="K356" s="577">
        <f>SUM(C356:J356)</f>
        <v>0</v>
      </c>
    </row>
    <row r="357" spans="1:11" ht="12" customHeight="1">
      <c r="A357" s="192" t="s">
        <v>535</v>
      </c>
      <c r="B357" s="195">
        <v>2230</v>
      </c>
      <c r="C357" s="297">
        <v>0</v>
      </c>
      <c r="D357" s="297">
        <v>0</v>
      </c>
      <c r="E357" s="297">
        <v>0</v>
      </c>
      <c r="F357" s="297">
        <v>0</v>
      </c>
      <c r="G357" s="297">
        <v>0</v>
      </c>
      <c r="H357" s="297">
        <v>0</v>
      </c>
      <c r="I357" s="297">
        <v>0</v>
      </c>
      <c r="J357" s="297">
        <v>0</v>
      </c>
      <c r="K357" s="577">
        <f>SUM(C357:J357)</f>
        <v>0</v>
      </c>
    </row>
    <row r="358" spans="1:11" ht="12.75" customHeight="1">
      <c r="A358" s="790" t="s">
        <v>536</v>
      </c>
      <c r="B358" s="779">
        <v>2200</v>
      </c>
      <c r="C358" s="584">
        <f t="shared" ref="C358:K358" si="32">SUM(C355:C357)</f>
        <v>0</v>
      </c>
      <c r="D358" s="584">
        <f t="shared" si="32"/>
        <v>0</v>
      </c>
      <c r="E358" s="584">
        <f t="shared" si="32"/>
        <v>0</v>
      </c>
      <c r="F358" s="584">
        <f t="shared" si="32"/>
        <v>0</v>
      </c>
      <c r="G358" s="584">
        <f t="shared" si="32"/>
        <v>0</v>
      </c>
      <c r="H358" s="584">
        <f t="shared" si="32"/>
        <v>0</v>
      </c>
      <c r="I358" s="584">
        <f t="shared" si="32"/>
        <v>0</v>
      </c>
      <c r="J358" s="584">
        <f t="shared" si="32"/>
        <v>0</v>
      </c>
      <c r="K358" s="584">
        <f t="shared" si="32"/>
        <v>0</v>
      </c>
    </row>
    <row r="359" spans="1:11" ht="12.75" customHeight="1">
      <c r="A359" s="795" t="s">
        <v>537</v>
      </c>
      <c r="B359" s="796">
        <v>2300</v>
      </c>
      <c r="C359" s="793"/>
      <c r="D359" s="794"/>
      <c r="E359" s="794"/>
      <c r="F359" s="794"/>
      <c r="G359" s="794"/>
      <c r="H359" s="794"/>
      <c r="I359" s="794"/>
      <c r="J359" s="794"/>
      <c r="K359" s="797"/>
    </row>
    <row r="360" spans="1:11" ht="12" customHeight="1">
      <c r="A360" s="192" t="s">
        <v>538</v>
      </c>
      <c r="B360" s="195">
        <v>2310</v>
      </c>
      <c r="C360" s="297">
        <v>0</v>
      </c>
      <c r="D360" s="297">
        <v>0</v>
      </c>
      <c r="E360" s="297">
        <v>0</v>
      </c>
      <c r="F360" s="297">
        <v>0</v>
      </c>
      <c r="G360" s="297">
        <v>0</v>
      </c>
      <c r="H360" s="297">
        <v>0</v>
      </c>
      <c r="I360" s="297">
        <v>0</v>
      </c>
      <c r="J360" s="297">
        <v>0</v>
      </c>
      <c r="K360" s="577">
        <f>SUM(C360:J360)</f>
        <v>0</v>
      </c>
    </row>
    <row r="361" spans="1:11" ht="12" customHeight="1">
      <c r="A361" s="192" t="s">
        <v>539</v>
      </c>
      <c r="B361" s="195">
        <v>2320</v>
      </c>
      <c r="C361" s="297">
        <v>0</v>
      </c>
      <c r="D361" s="297">
        <v>0</v>
      </c>
      <c r="E361" s="297">
        <v>0</v>
      </c>
      <c r="F361" s="297">
        <v>0</v>
      </c>
      <c r="G361" s="297">
        <v>0</v>
      </c>
      <c r="H361" s="297">
        <v>0</v>
      </c>
      <c r="I361" s="297">
        <v>0</v>
      </c>
      <c r="J361" s="297">
        <v>0</v>
      </c>
      <c r="K361" s="577">
        <f>SUM(C361:J361)</f>
        <v>0</v>
      </c>
    </row>
    <row r="362" spans="1:11" ht="12" customHeight="1">
      <c r="A362" s="192" t="s">
        <v>540</v>
      </c>
      <c r="B362" s="195">
        <v>2330</v>
      </c>
      <c r="C362" s="297">
        <v>0</v>
      </c>
      <c r="D362" s="297">
        <v>0</v>
      </c>
      <c r="E362" s="297">
        <v>0</v>
      </c>
      <c r="F362" s="297">
        <v>0</v>
      </c>
      <c r="G362" s="297">
        <v>0</v>
      </c>
      <c r="H362" s="297">
        <v>0</v>
      </c>
      <c r="I362" s="297">
        <v>0</v>
      </c>
      <c r="J362" s="297">
        <v>0</v>
      </c>
      <c r="K362" s="577">
        <f>SUM(C362:J362)</f>
        <v>0</v>
      </c>
    </row>
    <row r="363" spans="1:11" s="13" customFormat="1" ht="12" customHeight="1">
      <c r="A363" s="201" t="s">
        <v>661</v>
      </c>
      <c r="B363" s="388">
        <v>2361</v>
      </c>
      <c r="C363" s="297">
        <v>0</v>
      </c>
      <c r="D363" s="297">
        <v>0</v>
      </c>
      <c r="E363" s="297">
        <v>0</v>
      </c>
      <c r="F363" s="297">
        <v>0</v>
      </c>
      <c r="G363" s="297">
        <v>0</v>
      </c>
      <c r="H363" s="297">
        <v>0</v>
      </c>
      <c r="I363" s="297">
        <v>0</v>
      </c>
      <c r="J363" s="595"/>
      <c r="K363" s="891">
        <f>SUM(C363:J363)</f>
        <v>0</v>
      </c>
    </row>
    <row r="364" spans="1:11" ht="12" customHeight="1">
      <c r="A364" s="201" t="s">
        <v>662</v>
      </c>
      <c r="B364" s="388">
        <v>2365</v>
      </c>
      <c r="C364" s="297">
        <v>0</v>
      </c>
      <c r="D364" s="297">
        <v>0</v>
      </c>
      <c r="E364" s="297">
        <v>0</v>
      </c>
      <c r="F364" s="297">
        <v>0</v>
      </c>
      <c r="G364" s="297">
        <v>0</v>
      </c>
      <c r="H364" s="297">
        <v>0</v>
      </c>
      <c r="I364" s="297">
        <v>0</v>
      </c>
      <c r="J364" s="595"/>
      <c r="K364" s="777">
        <f>SUM(C364:J364)</f>
        <v>0</v>
      </c>
    </row>
    <row r="365" spans="1:11" ht="12.75" customHeight="1">
      <c r="A365" s="790" t="s">
        <v>543</v>
      </c>
      <c r="B365" s="779">
        <v>2300</v>
      </c>
      <c r="C365" s="584">
        <f t="shared" ref="C365:K365" si="33">SUM(C360:C364)</f>
        <v>0</v>
      </c>
      <c r="D365" s="584">
        <f t="shared" si="33"/>
        <v>0</v>
      </c>
      <c r="E365" s="584">
        <f t="shared" si="33"/>
        <v>0</v>
      </c>
      <c r="F365" s="584">
        <f t="shared" si="33"/>
        <v>0</v>
      </c>
      <c r="G365" s="584">
        <f t="shared" si="33"/>
        <v>0</v>
      </c>
      <c r="H365" s="584">
        <f t="shared" si="33"/>
        <v>0</v>
      </c>
      <c r="I365" s="584">
        <f t="shared" si="33"/>
        <v>0</v>
      </c>
      <c r="J365" s="584">
        <f t="shared" si="33"/>
        <v>0</v>
      </c>
      <c r="K365" s="584">
        <f t="shared" si="33"/>
        <v>0</v>
      </c>
    </row>
    <row r="366" spans="1:11" ht="12.75" customHeight="1">
      <c r="A366" s="791" t="s">
        <v>544</v>
      </c>
      <c r="B366" s="792">
        <v>2400</v>
      </c>
      <c r="C366" s="793"/>
      <c r="D366" s="794"/>
      <c r="E366" s="794"/>
      <c r="F366" s="794"/>
      <c r="G366" s="794"/>
      <c r="H366" s="794"/>
      <c r="I366" s="794"/>
      <c r="J366" s="794"/>
      <c r="K366" s="797"/>
    </row>
    <row r="367" spans="1:11" ht="12" customHeight="1">
      <c r="A367" s="192" t="s">
        <v>545</v>
      </c>
      <c r="B367" s="195">
        <v>2410</v>
      </c>
      <c r="C367" s="297">
        <v>0</v>
      </c>
      <c r="D367" s="297">
        <v>0</v>
      </c>
      <c r="E367" s="297">
        <v>0</v>
      </c>
      <c r="F367" s="297">
        <v>0</v>
      </c>
      <c r="G367" s="297">
        <v>0</v>
      </c>
      <c r="H367" s="297">
        <v>0</v>
      </c>
      <c r="I367" s="297">
        <v>0</v>
      </c>
      <c r="J367" s="297">
        <v>0</v>
      </c>
      <c r="K367" s="577">
        <f>SUM(C367:J367)</f>
        <v>0</v>
      </c>
    </row>
    <row r="368" spans="1:11" ht="12" customHeight="1">
      <c r="A368" s="200" t="s">
        <v>547</v>
      </c>
      <c r="B368" s="195">
        <v>2490</v>
      </c>
      <c r="C368" s="297">
        <v>0</v>
      </c>
      <c r="D368" s="297">
        <v>0</v>
      </c>
      <c r="E368" s="297">
        <v>0</v>
      </c>
      <c r="F368" s="297">
        <v>0</v>
      </c>
      <c r="G368" s="297">
        <v>0</v>
      </c>
      <c r="H368" s="297">
        <v>0</v>
      </c>
      <c r="I368" s="297">
        <v>0</v>
      </c>
      <c r="J368" s="297">
        <v>0</v>
      </c>
      <c r="K368" s="577">
        <f>SUM(C368:J368)</f>
        <v>0</v>
      </c>
    </row>
    <row r="369" spans="1:11" ht="12.75" customHeight="1">
      <c r="A369" s="790" t="s">
        <v>546</v>
      </c>
      <c r="B369" s="779">
        <v>2400</v>
      </c>
      <c r="C369" s="584">
        <f t="shared" ref="C369:K369" si="34">SUM(C367:C368)</f>
        <v>0</v>
      </c>
      <c r="D369" s="584">
        <f t="shared" si="34"/>
        <v>0</v>
      </c>
      <c r="E369" s="584">
        <f t="shared" si="34"/>
        <v>0</v>
      </c>
      <c r="F369" s="584">
        <f t="shared" si="34"/>
        <v>0</v>
      </c>
      <c r="G369" s="584">
        <f t="shared" si="34"/>
        <v>0</v>
      </c>
      <c r="H369" s="584">
        <f t="shared" si="34"/>
        <v>0</v>
      </c>
      <c r="I369" s="584">
        <f t="shared" si="34"/>
        <v>0</v>
      </c>
      <c r="J369" s="584">
        <f t="shared" si="34"/>
        <v>0</v>
      </c>
      <c r="K369" s="584">
        <f t="shared" si="34"/>
        <v>0</v>
      </c>
    </row>
    <row r="370" spans="1:11" ht="12.75" customHeight="1">
      <c r="A370" s="791" t="s">
        <v>548</v>
      </c>
      <c r="B370" s="799">
        <v>2500</v>
      </c>
      <c r="C370" s="793"/>
      <c r="D370" s="794"/>
      <c r="E370" s="794"/>
      <c r="F370" s="794"/>
      <c r="G370" s="794"/>
      <c r="H370" s="794"/>
      <c r="I370" s="794"/>
      <c r="J370" s="794"/>
      <c r="K370" s="797"/>
    </row>
    <row r="371" spans="1:11" ht="12" customHeight="1">
      <c r="A371" s="192" t="s">
        <v>549</v>
      </c>
      <c r="B371" s="195">
        <v>2510</v>
      </c>
      <c r="C371" s="297">
        <v>0</v>
      </c>
      <c r="D371" s="297">
        <v>0</v>
      </c>
      <c r="E371" s="297">
        <v>0</v>
      </c>
      <c r="F371" s="297">
        <v>0</v>
      </c>
      <c r="G371" s="297">
        <v>0</v>
      </c>
      <c r="H371" s="297">
        <v>0</v>
      </c>
      <c r="I371" s="297">
        <v>0</v>
      </c>
      <c r="J371" s="297">
        <v>0</v>
      </c>
      <c r="K371" s="577">
        <f t="shared" ref="K371:K377" si="35">SUM(C371:J371)</f>
        <v>0</v>
      </c>
    </row>
    <row r="372" spans="1:11" ht="12" customHeight="1">
      <c r="A372" s="192" t="s">
        <v>550</v>
      </c>
      <c r="B372" s="195">
        <v>2520</v>
      </c>
      <c r="C372" s="297">
        <v>0</v>
      </c>
      <c r="D372" s="297">
        <v>0</v>
      </c>
      <c r="E372" s="297">
        <v>0</v>
      </c>
      <c r="F372" s="297">
        <v>0</v>
      </c>
      <c r="G372" s="297">
        <v>0</v>
      </c>
      <c r="H372" s="297">
        <v>0</v>
      </c>
      <c r="I372" s="297">
        <v>0</v>
      </c>
      <c r="J372" s="297">
        <v>0</v>
      </c>
      <c r="K372" s="577">
        <f t="shared" si="35"/>
        <v>0</v>
      </c>
    </row>
    <row r="373" spans="1:11" ht="12" customHeight="1">
      <c r="A373" s="192" t="s">
        <v>611</v>
      </c>
      <c r="B373" s="195">
        <v>2530</v>
      </c>
      <c r="C373" s="297">
        <v>0</v>
      </c>
      <c r="D373" s="297">
        <v>0</v>
      </c>
      <c r="E373" s="297">
        <v>0</v>
      </c>
      <c r="F373" s="297">
        <v>0</v>
      </c>
      <c r="G373" s="297">
        <v>0</v>
      </c>
      <c r="H373" s="297">
        <v>0</v>
      </c>
      <c r="I373" s="297">
        <v>0</v>
      </c>
      <c r="J373" s="297">
        <v>0</v>
      </c>
      <c r="K373" s="577">
        <f t="shared" si="35"/>
        <v>0</v>
      </c>
    </row>
    <row r="374" spans="1:11" ht="12" customHeight="1">
      <c r="A374" s="192" t="s">
        <v>551</v>
      </c>
      <c r="B374" s="195">
        <v>2540</v>
      </c>
      <c r="C374" s="297">
        <v>0</v>
      </c>
      <c r="D374" s="297">
        <v>0</v>
      </c>
      <c r="E374" s="297">
        <v>0</v>
      </c>
      <c r="F374" s="297">
        <v>0</v>
      </c>
      <c r="G374" s="297">
        <v>0</v>
      </c>
      <c r="H374" s="297">
        <v>0</v>
      </c>
      <c r="I374" s="297">
        <v>0</v>
      </c>
      <c r="J374" s="297">
        <v>0</v>
      </c>
      <c r="K374" s="577">
        <f t="shared" si="35"/>
        <v>0</v>
      </c>
    </row>
    <row r="375" spans="1:11" ht="12" customHeight="1">
      <c r="A375" s="192" t="s">
        <v>552</v>
      </c>
      <c r="B375" s="195">
        <v>2550</v>
      </c>
      <c r="C375" s="297">
        <v>0</v>
      </c>
      <c r="D375" s="297">
        <v>0</v>
      </c>
      <c r="E375" s="297">
        <v>0</v>
      </c>
      <c r="F375" s="297">
        <v>0</v>
      </c>
      <c r="G375" s="297">
        <v>0</v>
      </c>
      <c r="H375" s="297">
        <v>0</v>
      </c>
      <c r="I375" s="297">
        <v>0</v>
      </c>
      <c r="J375" s="297">
        <v>0</v>
      </c>
      <c r="K375" s="577">
        <f t="shared" si="35"/>
        <v>0</v>
      </c>
    </row>
    <row r="376" spans="1:11" ht="12" customHeight="1">
      <c r="A376" s="192" t="s">
        <v>553</v>
      </c>
      <c r="B376" s="195">
        <v>2560</v>
      </c>
      <c r="C376" s="297">
        <v>0</v>
      </c>
      <c r="D376" s="297">
        <v>0</v>
      </c>
      <c r="E376" s="297">
        <v>0</v>
      </c>
      <c r="F376" s="297">
        <v>0</v>
      </c>
      <c r="G376" s="297">
        <v>0</v>
      </c>
      <c r="H376" s="297">
        <v>0</v>
      </c>
      <c r="I376" s="297">
        <v>0</v>
      </c>
      <c r="J376" s="297">
        <v>0</v>
      </c>
      <c r="K376" s="577">
        <f t="shared" si="35"/>
        <v>0</v>
      </c>
    </row>
    <row r="377" spans="1:11" ht="12" customHeight="1">
      <c r="A377" s="192" t="s">
        <v>554</v>
      </c>
      <c r="B377" s="195">
        <v>2570</v>
      </c>
      <c r="C377" s="297">
        <v>0</v>
      </c>
      <c r="D377" s="297">
        <v>0</v>
      </c>
      <c r="E377" s="297">
        <v>0</v>
      </c>
      <c r="F377" s="297">
        <v>0</v>
      </c>
      <c r="G377" s="297">
        <v>0</v>
      </c>
      <c r="H377" s="297">
        <v>0</v>
      </c>
      <c r="I377" s="297">
        <v>0</v>
      </c>
      <c r="J377" s="297">
        <v>0</v>
      </c>
      <c r="K377" s="577">
        <f t="shared" si="35"/>
        <v>0</v>
      </c>
    </row>
    <row r="378" spans="1:11" ht="12.75" customHeight="1">
      <c r="A378" s="790" t="s">
        <v>555</v>
      </c>
      <c r="B378" s="779">
        <v>2500</v>
      </c>
      <c r="C378" s="584">
        <f t="shared" ref="C378:K378" si="36">SUM(C371:C377)</f>
        <v>0</v>
      </c>
      <c r="D378" s="584">
        <f t="shared" si="36"/>
        <v>0</v>
      </c>
      <c r="E378" s="584">
        <f t="shared" si="36"/>
        <v>0</v>
      </c>
      <c r="F378" s="584">
        <f t="shared" si="36"/>
        <v>0</v>
      </c>
      <c r="G378" s="584">
        <f t="shared" si="36"/>
        <v>0</v>
      </c>
      <c r="H378" s="584">
        <f t="shared" si="36"/>
        <v>0</v>
      </c>
      <c r="I378" s="584">
        <f t="shared" si="36"/>
        <v>0</v>
      </c>
      <c r="J378" s="584">
        <f t="shared" si="36"/>
        <v>0</v>
      </c>
      <c r="K378" s="584">
        <f t="shared" si="36"/>
        <v>0</v>
      </c>
    </row>
    <row r="379" spans="1:11" ht="12.75" customHeight="1">
      <c r="A379" s="795" t="s">
        <v>556</v>
      </c>
      <c r="B379" s="800" t="s">
        <v>557</v>
      </c>
      <c r="C379" s="793"/>
      <c r="D379" s="794"/>
      <c r="E379" s="794"/>
      <c r="F379" s="794"/>
      <c r="G379" s="794"/>
      <c r="H379" s="794"/>
      <c r="I379" s="794"/>
      <c r="J379" s="794"/>
      <c r="K379" s="797"/>
    </row>
    <row r="380" spans="1:11" ht="12" customHeight="1">
      <c r="A380" s="192" t="s">
        <v>558</v>
      </c>
      <c r="B380" s="195">
        <v>2610</v>
      </c>
      <c r="C380" s="297">
        <v>0</v>
      </c>
      <c r="D380" s="297">
        <v>0</v>
      </c>
      <c r="E380" s="297">
        <v>0</v>
      </c>
      <c r="F380" s="297">
        <v>0</v>
      </c>
      <c r="G380" s="297">
        <v>0</v>
      </c>
      <c r="H380" s="297">
        <v>0</v>
      </c>
      <c r="I380" s="297">
        <v>0</v>
      </c>
      <c r="J380" s="297">
        <v>0</v>
      </c>
      <c r="K380" s="577">
        <f>SUM(C380:J380)</f>
        <v>0</v>
      </c>
    </row>
    <row r="381" spans="1:11" ht="12" customHeight="1">
      <c r="A381" s="192" t="s">
        <v>559</v>
      </c>
      <c r="B381" s="195">
        <v>2620</v>
      </c>
      <c r="C381" s="297">
        <v>0</v>
      </c>
      <c r="D381" s="297">
        <v>0</v>
      </c>
      <c r="E381" s="297">
        <v>0</v>
      </c>
      <c r="F381" s="297">
        <v>0</v>
      </c>
      <c r="G381" s="297">
        <v>0</v>
      </c>
      <c r="H381" s="297">
        <v>0</v>
      </c>
      <c r="I381" s="297">
        <v>0</v>
      </c>
      <c r="J381" s="297">
        <v>0</v>
      </c>
      <c r="K381" s="577">
        <f>SUM(C381:J381)</f>
        <v>0</v>
      </c>
    </row>
    <row r="382" spans="1:11" ht="12" customHeight="1">
      <c r="A382" s="192" t="s">
        <v>560</v>
      </c>
      <c r="B382" s="195">
        <v>2630</v>
      </c>
      <c r="C382" s="297">
        <v>0</v>
      </c>
      <c r="D382" s="297">
        <v>0</v>
      </c>
      <c r="E382" s="297">
        <v>0</v>
      </c>
      <c r="F382" s="297">
        <v>0</v>
      </c>
      <c r="G382" s="297">
        <v>0</v>
      </c>
      <c r="H382" s="297">
        <v>0</v>
      </c>
      <c r="I382" s="297">
        <v>0</v>
      </c>
      <c r="J382" s="297">
        <v>0</v>
      </c>
      <c r="K382" s="577">
        <f>SUM(C382:J382)</f>
        <v>0</v>
      </c>
    </row>
    <row r="383" spans="1:11" ht="12" customHeight="1">
      <c r="A383" s="192" t="s">
        <v>561</v>
      </c>
      <c r="B383" s="195">
        <v>2640</v>
      </c>
      <c r="C383" s="297">
        <v>0</v>
      </c>
      <c r="D383" s="297">
        <v>0</v>
      </c>
      <c r="E383" s="297">
        <v>0</v>
      </c>
      <c r="F383" s="297">
        <v>0</v>
      </c>
      <c r="G383" s="297">
        <v>0</v>
      </c>
      <c r="H383" s="297">
        <v>0</v>
      </c>
      <c r="I383" s="297">
        <v>0</v>
      </c>
      <c r="J383" s="297">
        <v>0</v>
      </c>
      <c r="K383" s="577">
        <f>SUM(C383:J383)</f>
        <v>0</v>
      </c>
    </row>
    <row r="384" spans="1:11" ht="12" customHeight="1">
      <c r="A384" s="192" t="s">
        <v>562</v>
      </c>
      <c r="B384" s="195">
        <v>2660</v>
      </c>
      <c r="C384" s="297">
        <v>0</v>
      </c>
      <c r="D384" s="297">
        <v>0</v>
      </c>
      <c r="E384" s="297">
        <v>0</v>
      </c>
      <c r="F384" s="297">
        <v>0</v>
      </c>
      <c r="G384" s="297">
        <v>0</v>
      </c>
      <c r="H384" s="297">
        <v>0</v>
      </c>
      <c r="I384" s="297">
        <v>0</v>
      </c>
      <c r="J384" s="297">
        <v>0</v>
      </c>
      <c r="K384" s="577">
        <f>SUM(C384:J384)</f>
        <v>0</v>
      </c>
    </row>
    <row r="385" spans="1:11" ht="12.75" customHeight="1">
      <c r="A385" s="790" t="s">
        <v>563</v>
      </c>
      <c r="B385" s="779">
        <v>2600</v>
      </c>
      <c r="C385" s="587">
        <f t="shared" ref="C385:K385" si="37">SUM(C380:C384)</f>
        <v>0</v>
      </c>
      <c r="D385" s="587">
        <f t="shared" si="37"/>
        <v>0</v>
      </c>
      <c r="E385" s="587">
        <f t="shared" si="37"/>
        <v>0</v>
      </c>
      <c r="F385" s="587">
        <f t="shared" si="37"/>
        <v>0</v>
      </c>
      <c r="G385" s="587">
        <f t="shared" si="37"/>
        <v>0</v>
      </c>
      <c r="H385" s="587">
        <f t="shared" si="37"/>
        <v>0</v>
      </c>
      <c r="I385" s="587">
        <f t="shared" si="37"/>
        <v>0</v>
      </c>
      <c r="J385" s="587">
        <f t="shared" si="37"/>
        <v>0</v>
      </c>
      <c r="K385" s="587">
        <f t="shared" si="37"/>
        <v>0</v>
      </c>
    </row>
    <row r="386" spans="1:11" ht="12.75" customHeight="1">
      <c r="A386" s="791" t="s">
        <v>565</v>
      </c>
      <c r="B386" s="801">
        <v>2900</v>
      </c>
      <c r="C386" s="297">
        <v>0</v>
      </c>
      <c r="D386" s="297">
        <v>0</v>
      </c>
      <c r="E386" s="297">
        <v>0</v>
      </c>
      <c r="F386" s="297">
        <v>0</v>
      </c>
      <c r="G386" s="297">
        <v>0</v>
      </c>
      <c r="H386" s="297">
        <v>0</v>
      </c>
      <c r="I386" s="297">
        <v>0</v>
      </c>
      <c r="J386" s="297">
        <v>0</v>
      </c>
      <c r="K386" s="640">
        <f>SUM(C386:J386)</f>
        <v>0</v>
      </c>
    </row>
    <row r="387" spans="1:11" ht="12.75" customHeight="1">
      <c r="A387" s="790" t="s">
        <v>564</v>
      </c>
      <c r="B387" s="779">
        <v>2000</v>
      </c>
      <c r="C387" s="587">
        <f t="shared" ref="C387:J387" si="38">SUM(C353,C358,C365,C369,C378,C385,C386)</f>
        <v>0</v>
      </c>
      <c r="D387" s="587">
        <f t="shared" si="38"/>
        <v>0</v>
      </c>
      <c r="E387" s="587">
        <f t="shared" si="38"/>
        <v>0</v>
      </c>
      <c r="F387" s="587">
        <f t="shared" si="38"/>
        <v>0</v>
      </c>
      <c r="G387" s="587">
        <f t="shared" si="38"/>
        <v>0</v>
      </c>
      <c r="H387" s="587">
        <f t="shared" si="38"/>
        <v>0</v>
      </c>
      <c r="I387" s="587">
        <f t="shared" si="38"/>
        <v>0</v>
      </c>
      <c r="J387" s="587">
        <f t="shared" si="38"/>
        <v>0</v>
      </c>
      <c r="K387" s="587">
        <f>SUM(C387:J387)</f>
        <v>0</v>
      </c>
    </row>
    <row r="388" spans="1:11" ht="13.5" customHeight="1">
      <c r="A388" s="802" t="s">
        <v>684</v>
      </c>
      <c r="B388" s="803">
        <v>3000</v>
      </c>
      <c r="C388" s="297">
        <v>0</v>
      </c>
      <c r="D388" s="297">
        <v>0</v>
      </c>
      <c r="E388" s="297">
        <v>0</v>
      </c>
      <c r="F388" s="297">
        <v>0</v>
      </c>
      <c r="G388" s="297">
        <v>0</v>
      </c>
      <c r="H388" s="297">
        <v>0</v>
      </c>
      <c r="I388" s="297">
        <v>0</v>
      </c>
      <c r="J388" s="297">
        <v>0</v>
      </c>
      <c r="K388" s="605">
        <f>SUM(C388:J388)</f>
        <v>0</v>
      </c>
    </row>
    <row r="389" spans="1:11" ht="12.75" customHeight="1">
      <c r="A389" s="804" t="s">
        <v>685</v>
      </c>
      <c r="B389" s="805">
        <v>4000</v>
      </c>
      <c r="C389" s="783"/>
      <c r="D389" s="784"/>
      <c r="E389" s="784"/>
      <c r="F389" s="784"/>
      <c r="G389" s="784"/>
      <c r="H389" s="784"/>
      <c r="I389" s="784"/>
      <c r="J389" s="784"/>
      <c r="K389" s="785"/>
    </row>
    <row r="390" spans="1:11" ht="12" customHeight="1">
      <c r="A390" s="806" t="s">
        <v>568</v>
      </c>
      <c r="B390" s="855">
        <v>4100</v>
      </c>
      <c r="C390" s="710"/>
      <c r="D390" s="652"/>
      <c r="E390" s="652"/>
      <c r="F390" s="652"/>
      <c r="G390" s="652"/>
      <c r="H390" s="652"/>
      <c r="I390" s="652"/>
      <c r="J390" s="652"/>
      <c r="K390" s="711"/>
    </row>
    <row r="391" spans="1:11" ht="12" customHeight="1">
      <c r="A391" s="192" t="s">
        <v>569</v>
      </c>
      <c r="B391" s="195">
        <v>4110</v>
      </c>
      <c r="C391" s="595"/>
      <c r="D391" s="808"/>
      <c r="E391" s="297">
        <v>0</v>
      </c>
      <c r="F391" s="595"/>
      <c r="G391" s="808"/>
      <c r="H391" s="297">
        <v>0</v>
      </c>
      <c r="I391" s="595"/>
      <c r="J391" s="595"/>
      <c r="K391" s="596">
        <f t="shared" ref="K391:K396" si="39">SUM(C391:J391)</f>
        <v>0</v>
      </c>
    </row>
    <row r="392" spans="1:11" ht="12" customHeight="1">
      <c r="A392" s="192" t="s">
        <v>570</v>
      </c>
      <c r="B392" s="300">
        <v>4120</v>
      </c>
      <c r="C392" s="808"/>
      <c r="D392" s="595"/>
      <c r="E392" s="297">
        <v>0</v>
      </c>
      <c r="F392" s="595"/>
      <c r="G392" s="600"/>
      <c r="H392" s="297">
        <v>0</v>
      </c>
      <c r="I392" s="595"/>
      <c r="J392" s="595"/>
      <c r="K392" s="577">
        <f t="shared" si="39"/>
        <v>0</v>
      </c>
    </row>
    <row r="393" spans="1:11" ht="12" customHeight="1">
      <c r="A393" s="192" t="s">
        <v>571</v>
      </c>
      <c r="B393" s="195">
        <v>4130</v>
      </c>
      <c r="C393" s="808"/>
      <c r="D393" s="595"/>
      <c r="E393" s="297">
        <v>0</v>
      </c>
      <c r="F393" s="595"/>
      <c r="G393" s="600"/>
      <c r="H393" s="297">
        <v>0</v>
      </c>
      <c r="I393" s="595"/>
      <c r="J393" s="595"/>
      <c r="K393" s="577">
        <f t="shared" si="39"/>
        <v>0</v>
      </c>
    </row>
    <row r="394" spans="1:11" ht="12" customHeight="1">
      <c r="A394" s="192" t="s">
        <v>572</v>
      </c>
      <c r="B394" s="195">
        <v>4140</v>
      </c>
      <c r="C394" s="808"/>
      <c r="D394" s="595"/>
      <c r="E394" s="297">
        <v>0</v>
      </c>
      <c r="F394" s="595"/>
      <c r="G394" s="600"/>
      <c r="H394" s="297">
        <v>0</v>
      </c>
      <c r="I394" s="595"/>
      <c r="J394" s="595"/>
      <c r="K394" s="577">
        <f t="shared" si="39"/>
        <v>0</v>
      </c>
    </row>
    <row r="395" spans="1:11" ht="12" customHeight="1">
      <c r="A395" s="192" t="s">
        <v>573</v>
      </c>
      <c r="B395" s="195">
        <v>4170</v>
      </c>
      <c r="C395" s="808"/>
      <c r="D395" s="595"/>
      <c r="E395" s="297">
        <v>0</v>
      </c>
      <c r="F395" s="595"/>
      <c r="G395" s="600"/>
      <c r="H395" s="297">
        <v>0</v>
      </c>
      <c r="I395" s="595"/>
      <c r="J395" s="595"/>
      <c r="K395" s="577">
        <f t="shared" si="39"/>
        <v>0</v>
      </c>
    </row>
    <row r="396" spans="1:11" ht="12" customHeight="1">
      <c r="A396" s="200" t="s">
        <v>575</v>
      </c>
      <c r="B396" s="195">
        <v>4190</v>
      </c>
      <c r="C396" s="808"/>
      <c r="D396" s="595"/>
      <c r="E396" s="297">
        <v>0</v>
      </c>
      <c r="F396" s="595"/>
      <c r="G396" s="600"/>
      <c r="H396" s="297">
        <v>0</v>
      </c>
      <c r="I396" s="595"/>
      <c r="J396" s="595"/>
      <c r="K396" s="577">
        <f t="shared" si="39"/>
        <v>0</v>
      </c>
    </row>
    <row r="397" spans="1:11" ht="12.75" customHeight="1">
      <c r="A397" s="790" t="s">
        <v>574</v>
      </c>
      <c r="B397" s="809">
        <v>4100</v>
      </c>
      <c r="C397" s="808"/>
      <c r="D397" s="595"/>
      <c r="E397" s="810">
        <f>SUM(E391:E396)</f>
        <v>0</v>
      </c>
      <c r="F397" s="595"/>
      <c r="G397" s="600"/>
      <c r="H397" s="584">
        <f>SUM(H391:H396)</f>
        <v>0</v>
      </c>
      <c r="I397" s="595"/>
      <c r="J397" s="595"/>
      <c r="K397" s="584">
        <f>SUM(K391:K396)</f>
        <v>0</v>
      </c>
    </row>
    <row r="398" spans="1:11" ht="12.75" customHeight="1">
      <c r="A398" s="198" t="s">
        <v>576</v>
      </c>
      <c r="B398" s="199">
        <v>4210</v>
      </c>
      <c r="C398" s="808"/>
      <c r="D398" s="595"/>
      <c r="E398" s="595"/>
      <c r="F398" s="595"/>
      <c r="G398" s="600"/>
      <c r="H398" s="297">
        <v>0</v>
      </c>
      <c r="I398" s="595"/>
      <c r="J398" s="595"/>
      <c r="K398" s="596">
        <f t="shared" ref="K398:K404" si="40">SUM(C398:J398)</f>
        <v>0</v>
      </c>
    </row>
    <row r="399" spans="1:11" ht="12" customHeight="1">
      <c r="A399" s="397" t="s">
        <v>577</v>
      </c>
      <c r="B399" s="388">
        <v>4220</v>
      </c>
      <c r="C399" s="808"/>
      <c r="D399" s="595"/>
      <c r="E399" s="595"/>
      <c r="F399" s="595"/>
      <c r="G399" s="600"/>
      <c r="H399" s="297">
        <v>0</v>
      </c>
      <c r="I399" s="595"/>
      <c r="J399" s="595"/>
      <c r="K399" s="596">
        <f t="shared" si="40"/>
        <v>0</v>
      </c>
    </row>
    <row r="400" spans="1:11" ht="12" customHeight="1">
      <c r="A400" s="396" t="s">
        <v>578</v>
      </c>
      <c r="B400" s="388">
        <v>4230</v>
      </c>
      <c r="C400" s="808"/>
      <c r="D400" s="595"/>
      <c r="E400" s="595"/>
      <c r="F400" s="595"/>
      <c r="G400" s="600"/>
      <c r="H400" s="297">
        <v>0</v>
      </c>
      <c r="I400" s="595"/>
      <c r="J400" s="595"/>
      <c r="K400" s="596">
        <f t="shared" si="40"/>
        <v>0</v>
      </c>
    </row>
    <row r="401" spans="1:11" ht="12" customHeight="1">
      <c r="A401" s="397" t="s">
        <v>579</v>
      </c>
      <c r="B401" s="388">
        <v>4240</v>
      </c>
      <c r="C401" s="808"/>
      <c r="D401" s="595"/>
      <c r="E401" s="595"/>
      <c r="F401" s="595"/>
      <c r="G401" s="600"/>
      <c r="H401" s="297">
        <v>0</v>
      </c>
      <c r="I401" s="595"/>
      <c r="J401" s="595"/>
      <c r="K401" s="596">
        <f t="shared" si="40"/>
        <v>0</v>
      </c>
    </row>
    <row r="402" spans="1:11" ht="12" customHeight="1">
      <c r="A402" s="397" t="s">
        <v>580</v>
      </c>
      <c r="B402" s="388">
        <v>4270</v>
      </c>
      <c r="C402" s="808"/>
      <c r="D402" s="595"/>
      <c r="E402" s="595"/>
      <c r="F402" s="595"/>
      <c r="G402" s="600"/>
      <c r="H402" s="297">
        <v>0</v>
      </c>
      <c r="I402" s="595"/>
      <c r="J402" s="595"/>
      <c r="K402" s="596">
        <f t="shared" si="40"/>
        <v>0</v>
      </c>
    </row>
    <row r="403" spans="1:11" ht="12" customHeight="1">
      <c r="A403" s="397" t="s">
        <v>581</v>
      </c>
      <c r="B403" s="388">
        <v>4280</v>
      </c>
      <c r="C403" s="808"/>
      <c r="D403" s="595"/>
      <c r="E403" s="595"/>
      <c r="F403" s="595"/>
      <c r="G403" s="600"/>
      <c r="H403" s="297">
        <v>0</v>
      </c>
      <c r="I403" s="595"/>
      <c r="J403" s="595"/>
      <c r="K403" s="596">
        <f t="shared" si="40"/>
        <v>0</v>
      </c>
    </row>
    <row r="404" spans="1:11" ht="12" customHeight="1">
      <c r="A404" s="396" t="s">
        <v>583</v>
      </c>
      <c r="B404" s="371">
        <v>4290</v>
      </c>
      <c r="C404" s="808"/>
      <c r="D404" s="595"/>
      <c r="E404" s="595"/>
      <c r="F404" s="595"/>
      <c r="G404" s="600"/>
      <c r="H404" s="297">
        <v>0</v>
      </c>
      <c r="I404" s="595"/>
      <c r="J404" s="595"/>
      <c r="K404" s="596">
        <f t="shared" si="40"/>
        <v>0</v>
      </c>
    </row>
    <row r="405" spans="1:11" ht="12.75" customHeight="1">
      <c r="A405" s="811" t="s">
        <v>582</v>
      </c>
      <c r="B405" s="809">
        <v>4200</v>
      </c>
      <c r="C405" s="808"/>
      <c r="D405" s="595"/>
      <c r="E405" s="595"/>
      <c r="F405" s="595"/>
      <c r="G405" s="600"/>
      <c r="H405" s="587">
        <f>SUM(H398:H404)</f>
        <v>0</v>
      </c>
      <c r="I405" s="595"/>
      <c r="J405" s="595"/>
      <c r="K405" s="587">
        <f>SUM(K398:K404)</f>
        <v>0</v>
      </c>
    </row>
    <row r="406" spans="1:11" ht="12.75" customHeight="1">
      <c r="A406" s="193" t="s">
        <v>584</v>
      </c>
      <c r="B406" s="159">
        <v>4310</v>
      </c>
      <c r="C406" s="808"/>
      <c r="D406" s="595"/>
      <c r="E406" s="595"/>
      <c r="F406" s="595"/>
      <c r="G406" s="600"/>
      <c r="H406" s="297">
        <v>0</v>
      </c>
      <c r="I406" s="595"/>
      <c r="J406" s="595"/>
      <c r="K406" s="596">
        <f t="shared" ref="K406:K412" si="41">SUM(C406:J406)</f>
        <v>0</v>
      </c>
    </row>
    <row r="407" spans="1:11" ht="12" customHeight="1">
      <c r="A407" s="192" t="s">
        <v>585</v>
      </c>
      <c r="B407" s="371">
        <v>4320</v>
      </c>
      <c r="C407" s="808"/>
      <c r="D407" s="595"/>
      <c r="E407" s="595"/>
      <c r="F407" s="595"/>
      <c r="G407" s="600"/>
      <c r="H407" s="297">
        <v>0</v>
      </c>
      <c r="I407" s="595"/>
      <c r="J407" s="595"/>
      <c r="K407" s="596">
        <f t="shared" si="41"/>
        <v>0</v>
      </c>
    </row>
    <row r="408" spans="1:11" ht="12" customHeight="1">
      <c r="A408" s="192" t="s">
        <v>586</v>
      </c>
      <c r="B408" s="371">
        <v>4330</v>
      </c>
      <c r="C408" s="808"/>
      <c r="D408" s="595"/>
      <c r="E408" s="595"/>
      <c r="F408" s="595"/>
      <c r="G408" s="600"/>
      <c r="H408" s="297">
        <v>0</v>
      </c>
      <c r="I408" s="595"/>
      <c r="J408" s="595"/>
      <c r="K408" s="596">
        <f t="shared" si="41"/>
        <v>0</v>
      </c>
    </row>
    <row r="409" spans="1:11" ht="12" customHeight="1">
      <c r="A409" s="192" t="s">
        <v>587</v>
      </c>
      <c r="B409" s="371">
        <v>4340</v>
      </c>
      <c r="C409" s="808"/>
      <c r="D409" s="595"/>
      <c r="E409" s="595"/>
      <c r="F409" s="595"/>
      <c r="G409" s="600"/>
      <c r="H409" s="297">
        <v>0</v>
      </c>
      <c r="I409" s="595"/>
      <c r="J409" s="595"/>
      <c r="K409" s="596">
        <f t="shared" si="41"/>
        <v>0</v>
      </c>
    </row>
    <row r="410" spans="1:11" ht="12" customHeight="1">
      <c r="A410" s="192" t="s">
        <v>588</v>
      </c>
      <c r="B410" s="371">
        <v>4370</v>
      </c>
      <c r="C410" s="808"/>
      <c r="D410" s="595"/>
      <c r="E410" s="595"/>
      <c r="F410" s="595"/>
      <c r="G410" s="600"/>
      <c r="H410" s="297">
        <v>0</v>
      </c>
      <c r="I410" s="595"/>
      <c r="J410" s="595"/>
      <c r="K410" s="596">
        <f t="shared" si="41"/>
        <v>0</v>
      </c>
    </row>
    <row r="411" spans="1:11" ht="12" customHeight="1">
      <c r="A411" s="192" t="s">
        <v>589</v>
      </c>
      <c r="B411" s="371">
        <v>4380</v>
      </c>
      <c r="C411" s="808"/>
      <c r="D411" s="595"/>
      <c r="E411" s="616"/>
      <c r="F411" s="595"/>
      <c r="G411" s="600"/>
      <c r="H411" s="297">
        <v>0</v>
      </c>
      <c r="I411" s="595"/>
      <c r="J411" s="595"/>
      <c r="K411" s="596">
        <f t="shared" si="41"/>
        <v>0</v>
      </c>
    </row>
    <row r="412" spans="1:11" ht="12" customHeight="1">
      <c r="A412" s="192" t="s">
        <v>591</v>
      </c>
      <c r="B412" s="371">
        <v>4390</v>
      </c>
      <c r="C412" s="808"/>
      <c r="D412" s="595"/>
      <c r="E412" s="297">
        <v>0</v>
      </c>
      <c r="F412" s="595"/>
      <c r="G412" s="600"/>
      <c r="H412" s="297">
        <v>0</v>
      </c>
      <c r="I412" s="595"/>
      <c r="J412" s="595"/>
      <c r="K412" s="596">
        <f t="shared" si="41"/>
        <v>0</v>
      </c>
    </row>
    <row r="413" spans="1:11" ht="12.75" customHeight="1">
      <c r="A413" s="756" t="s">
        <v>590</v>
      </c>
      <c r="B413" s="779">
        <v>4300</v>
      </c>
      <c r="C413" s="808"/>
      <c r="D413" s="595"/>
      <c r="E413" s="584">
        <f>SUM(E406:E412)</f>
        <v>0</v>
      </c>
      <c r="F413" s="595"/>
      <c r="G413" s="600"/>
      <c r="H413" s="584">
        <f>SUM(H406:H412)</f>
        <v>0</v>
      </c>
      <c r="I413" s="595"/>
      <c r="J413" s="595"/>
      <c r="K413" s="584">
        <f>SUM(K406:K412)</f>
        <v>0</v>
      </c>
    </row>
    <row r="414" spans="1:11" ht="12.75" customHeight="1">
      <c r="A414" s="196" t="s">
        <v>592</v>
      </c>
      <c r="B414" s="197">
        <v>4400</v>
      </c>
      <c r="C414" s="808"/>
      <c r="D414" s="595"/>
      <c r="E414" s="73">
        <v>0</v>
      </c>
      <c r="F414" s="595"/>
      <c r="G414" s="600"/>
      <c r="H414" s="73">
        <v>0</v>
      </c>
      <c r="I414" s="595"/>
      <c r="J414" s="595"/>
      <c r="K414" s="640">
        <f>SUM(C414:J414)</f>
        <v>0</v>
      </c>
    </row>
    <row r="415" spans="1:11" ht="12.75" customHeight="1">
      <c r="A415" s="811" t="s">
        <v>593</v>
      </c>
      <c r="B415" s="809">
        <v>4000</v>
      </c>
      <c r="C415" s="808"/>
      <c r="D415" s="595"/>
      <c r="E415" s="584">
        <f>SUM(E397,E405,E413,E414)</f>
        <v>0</v>
      </c>
      <c r="F415" s="595"/>
      <c r="G415" s="600"/>
      <c r="H415" s="584">
        <f>SUM(H397,H405,H413,H414)</f>
        <v>0</v>
      </c>
      <c r="I415" s="595"/>
      <c r="J415" s="595"/>
      <c r="K415" s="584">
        <f>SUM(K397,K405,K413,K414)</f>
        <v>0</v>
      </c>
    </row>
    <row r="416" spans="1:11" ht="12.75" customHeight="1">
      <c r="A416" s="829" t="s">
        <v>686</v>
      </c>
      <c r="B416" s="813">
        <v>5000</v>
      </c>
      <c r="C416" s="767"/>
      <c r="D416" s="768"/>
      <c r="E416" s="768"/>
      <c r="F416" s="768"/>
      <c r="G416" s="768"/>
      <c r="H416" s="814"/>
      <c r="I416" s="768"/>
      <c r="J416" s="768"/>
      <c r="K416" s="815"/>
    </row>
    <row r="417" spans="1:11" ht="12" customHeight="1">
      <c r="A417" s="806" t="s">
        <v>595</v>
      </c>
      <c r="B417" s="861"/>
      <c r="C417" s="595"/>
      <c r="D417" s="595"/>
      <c r="E417" s="595"/>
      <c r="F417" s="595"/>
      <c r="G417" s="595"/>
      <c r="H417" s="595"/>
      <c r="I417" s="595"/>
      <c r="J417" s="595"/>
      <c r="K417" s="595"/>
    </row>
    <row r="418" spans="1:11" ht="12" customHeight="1">
      <c r="A418" s="194" t="s">
        <v>596</v>
      </c>
      <c r="B418" s="195">
        <v>5110</v>
      </c>
      <c r="C418" s="595"/>
      <c r="D418" s="595"/>
      <c r="E418" s="595"/>
      <c r="F418" s="595"/>
      <c r="G418" s="595"/>
      <c r="H418" s="297">
        <v>0</v>
      </c>
      <c r="I418" s="595"/>
      <c r="J418" s="595"/>
      <c r="K418" s="577">
        <f t="shared" ref="K418:K425" si="42">SUM(C418:J418)</f>
        <v>0</v>
      </c>
    </row>
    <row r="419" spans="1:11" ht="12" customHeight="1">
      <c r="A419" s="192" t="s">
        <v>597</v>
      </c>
      <c r="B419" s="195">
        <v>5120</v>
      </c>
      <c r="C419" s="595"/>
      <c r="D419" s="595"/>
      <c r="E419" s="595"/>
      <c r="F419" s="595"/>
      <c r="G419" s="595"/>
      <c r="H419" s="297">
        <v>0</v>
      </c>
      <c r="I419" s="595"/>
      <c r="J419" s="595"/>
      <c r="K419" s="577">
        <f t="shared" si="42"/>
        <v>0</v>
      </c>
    </row>
    <row r="420" spans="1:11" ht="12" customHeight="1">
      <c r="A420" s="192" t="s">
        <v>687</v>
      </c>
      <c r="B420" s="195">
        <v>5130</v>
      </c>
      <c r="C420" s="595"/>
      <c r="D420" s="595"/>
      <c r="E420" s="595"/>
      <c r="F420" s="595"/>
      <c r="G420" s="595"/>
      <c r="H420" s="297">
        <v>0</v>
      </c>
      <c r="I420" s="595"/>
      <c r="J420" s="595"/>
      <c r="K420" s="577">
        <f t="shared" si="42"/>
        <v>0</v>
      </c>
    </row>
    <row r="421" spans="1:11" ht="12" customHeight="1">
      <c r="A421" s="219" t="s">
        <v>599</v>
      </c>
      <c r="B421" s="195">
        <v>5140</v>
      </c>
      <c r="C421" s="595"/>
      <c r="D421" s="595"/>
      <c r="E421" s="595"/>
      <c r="F421" s="595"/>
      <c r="G421" s="595"/>
      <c r="H421" s="297">
        <v>0</v>
      </c>
      <c r="I421" s="595"/>
      <c r="J421" s="595"/>
      <c r="K421" s="577">
        <f t="shared" si="42"/>
        <v>0</v>
      </c>
    </row>
    <row r="422" spans="1:11" ht="12" customHeight="1">
      <c r="A422" s="192" t="s">
        <v>689</v>
      </c>
      <c r="B422" s="195">
        <v>5150</v>
      </c>
      <c r="C422" s="595"/>
      <c r="D422" s="595"/>
      <c r="E422" s="595"/>
      <c r="F422" s="595"/>
      <c r="G422" s="595"/>
      <c r="H422" s="297">
        <v>0</v>
      </c>
      <c r="I422" s="595"/>
      <c r="J422" s="595"/>
      <c r="K422" s="577">
        <f t="shared" si="42"/>
        <v>0</v>
      </c>
    </row>
    <row r="423" spans="1:11" ht="12" customHeight="1">
      <c r="A423" s="892" t="s">
        <v>602</v>
      </c>
      <c r="B423" s="893">
        <v>5200</v>
      </c>
      <c r="C423" s="595"/>
      <c r="D423" s="595"/>
      <c r="E423" s="595"/>
      <c r="F423" s="595"/>
      <c r="G423" s="595"/>
      <c r="H423" s="298">
        <v>0</v>
      </c>
      <c r="I423" s="595"/>
      <c r="J423" s="595"/>
      <c r="K423" s="577">
        <f t="shared" si="42"/>
        <v>0</v>
      </c>
    </row>
    <row r="424" spans="1:11" ht="26.25" customHeight="1">
      <c r="A424" s="894" t="s">
        <v>637</v>
      </c>
      <c r="B424" s="861">
        <v>5300</v>
      </c>
      <c r="C424" s="595"/>
      <c r="D424" s="595"/>
      <c r="E424" s="595"/>
      <c r="F424" s="595"/>
      <c r="G424" s="595"/>
      <c r="H424" s="298">
        <v>0</v>
      </c>
      <c r="I424" s="595"/>
      <c r="J424" s="595"/>
      <c r="K424" s="577">
        <f t="shared" si="42"/>
        <v>0</v>
      </c>
    </row>
    <row r="425" spans="1:11" ht="12" customHeight="1">
      <c r="A425" s="864" t="s">
        <v>651</v>
      </c>
      <c r="B425" s="861">
        <v>5400</v>
      </c>
      <c r="C425" s="595"/>
      <c r="D425" s="595"/>
      <c r="E425" s="297">
        <v>0</v>
      </c>
      <c r="F425" s="595"/>
      <c r="G425" s="595"/>
      <c r="H425" s="298">
        <v>0</v>
      </c>
      <c r="I425" s="595"/>
      <c r="J425" s="595"/>
      <c r="K425" s="577">
        <f t="shared" si="42"/>
        <v>0</v>
      </c>
    </row>
    <row r="426" spans="1:11" ht="12.75" customHeight="1">
      <c r="A426" s="816" t="s">
        <v>603</v>
      </c>
      <c r="B426" s="779">
        <v>5000</v>
      </c>
      <c r="C426" s="595"/>
      <c r="D426" s="595"/>
      <c r="E426" s="584">
        <f>SUM(E418:E425)</f>
        <v>0</v>
      </c>
      <c r="F426" s="595"/>
      <c r="G426" s="595"/>
      <c r="H426" s="584">
        <f>SUM(H418:H425)</f>
        <v>0</v>
      </c>
      <c r="I426" s="595"/>
      <c r="J426" s="595"/>
      <c r="K426" s="584">
        <f>SUM(K418:K425)</f>
        <v>0</v>
      </c>
    </row>
    <row r="427" spans="1:11" ht="13.5" customHeight="1">
      <c r="A427" s="895" t="s">
        <v>690</v>
      </c>
      <c r="B427" s="896">
        <v>6000</v>
      </c>
      <c r="C427" s="595"/>
      <c r="D427" s="595"/>
      <c r="E427" s="616"/>
      <c r="F427" s="595"/>
      <c r="G427" s="595"/>
      <c r="H427" s="897">
        <v>0</v>
      </c>
      <c r="I427" s="616"/>
      <c r="J427" s="595"/>
      <c r="K427" s="577">
        <f>SUM(C427:J427)</f>
        <v>0</v>
      </c>
    </row>
    <row r="428" spans="1:11" s="763" customFormat="1" ht="13.5" customHeight="1">
      <c r="A428" s="811" t="s">
        <v>624</v>
      </c>
      <c r="B428" s="898"/>
      <c r="C428" s="584">
        <f>SUM(C344+C387+C388)</f>
        <v>0</v>
      </c>
      <c r="D428" s="584">
        <f>SUM(D344+D387+D388)</f>
        <v>0</v>
      </c>
      <c r="E428" s="584">
        <f>SUM(E344+E387+E388+E415+E426)</f>
        <v>0</v>
      </c>
      <c r="F428" s="584">
        <f>SUM(F344+F387+F388)</f>
        <v>0</v>
      </c>
      <c r="G428" s="584">
        <f>SUM(G344+G387+G388)</f>
        <v>0</v>
      </c>
      <c r="H428" s="584">
        <f>SUM(H344+H387+H388+H415+H426+H427)</f>
        <v>0</v>
      </c>
      <c r="I428" s="584">
        <f>SUM(I344+I387+I388)</f>
        <v>0</v>
      </c>
      <c r="J428" s="584">
        <f>SUM(J344+J387+J388)</f>
        <v>0</v>
      </c>
      <c r="K428" s="584">
        <f>SUM(K344+K387+K388+K415+K426+K427)</f>
        <v>0</v>
      </c>
    </row>
    <row r="429" spans="1:11" ht="14.25" customHeight="1">
      <c r="A429" s="439" t="s">
        <v>625</v>
      </c>
      <c r="B429" s="440"/>
      <c r="C429" s="899"/>
      <c r="D429" s="900"/>
      <c r="E429" s="900"/>
      <c r="F429" s="900"/>
      <c r="G429" s="900"/>
      <c r="H429" s="900"/>
      <c r="I429" s="900"/>
      <c r="J429" s="901"/>
      <c r="K429" s="584">
        <f>'EstRev 6-10'!J240-'EstExp 11-19'!K428</f>
        <v>0</v>
      </c>
    </row>
    <row r="430" spans="1:11" ht="12.75" customHeight="1">
      <c r="A430" s="902"/>
      <c r="B430" s="903"/>
      <c r="C430" s="904"/>
      <c r="D430" s="905"/>
      <c r="E430" s="905"/>
      <c r="F430" s="905"/>
      <c r="G430" s="905"/>
      <c r="H430" s="905"/>
      <c r="I430" s="905"/>
      <c r="J430" s="905"/>
      <c r="K430" s="906"/>
    </row>
    <row r="431" spans="1:11" ht="12" customHeight="1">
      <c r="A431" s="571" t="s">
        <v>688</v>
      </c>
      <c r="B431" s="609"/>
      <c r="C431" s="840"/>
      <c r="D431" s="573"/>
      <c r="E431" s="573"/>
      <c r="F431" s="573"/>
      <c r="G431" s="573"/>
      <c r="H431" s="573"/>
      <c r="I431" s="573"/>
      <c r="J431" s="573"/>
      <c r="K431" s="574"/>
    </row>
    <row r="432" spans="1:11" ht="12" customHeight="1">
      <c r="A432" s="829" t="s">
        <v>691</v>
      </c>
      <c r="B432" s="852" t="s">
        <v>351</v>
      </c>
      <c r="C432" s="767"/>
      <c r="D432" s="768"/>
      <c r="E432" s="768"/>
      <c r="F432" s="768"/>
      <c r="G432" s="768"/>
      <c r="H432" s="768"/>
      <c r="I432" s="768"/>
      <c r="J432" s="768"/>
      <c r="K432" s="769"/>
    </row>
    <row r="433" spans="1:11" ht="12" customHeight="1">
      <c r="A433" s="791" t="s">
        <v>548</v>
      </c>
      <c r="B433" s="826">
        <v>2500</v>
      </c>
      <c r="C433" s="595"/>
      <c r="D433" s="595"/>
      <c r="E433" s="595"/>
      <c r="F433" s="595"/>
      <c r="G433" s="595"/>
      <c r="H433" s="595"/>
      <c r="I433" s="595"/>
      <c r="J433" s="595"/>
      <c r="K433" s="595"/>
    </row>
    <row r="434" spans="1:11" ht="12" customHeight="1">
      <c r="A434" s="192" t="s">
        <v>611</v>
      </c>
      <c r="B434" s="195">
        <v>2530</v>
      </c>
      <c r="C434" s="297">
        <v>0</v>
      </c>
      <c r="D434" s="297">
        <v>0</v>
      </c>
      <c r="E434" s="297">
        <v>0</v>
      </c>
      <c r="F434" s="297">
        <v>0</v>
      </c>
      <c r="G434" s="297">
        <v>0</v>
      </c>
      <c r="H434" s="297">
        <v>0</v>
      </c>
      <c r="I434" s="297">
        <v>0</v>
      </c>
      <c r="J434" s="595"/>
      <c r="K434" s="577">
        <f>SUM(C434:J434)</f>
        <v>0</v>
      </c>
    </row>
    <row r="435" spans="1:11" ht="12" customHeight="1">
      <c r="A435" s="192" t="s">
        <v>664</v>
      </c>
      <c r="B435" s="195">
        <v>2540</v>
      </c>
      <c r="C435" s="297">
        <v>0</v>
      </c>
      <c r="D435" s="297">
        <v>0</v>
      </c>
      <c r="E435" s="297">
        <v>0</v>
      </c>
      <c r="F435" s="297">
        <v>0</v>
      </c>
      <c r="G435" s="297">
        <v>0</v>
      </c>
      <c r="H435" s="297">
        <v>0</v>
      </c>
      <c r="I435" s="297">
        <v>0</v>
      </c>
      <c r="J435" s="595"/>
      <c r="K435" s="577">
        <f>SUM(C435:J435)</f>
        <v>0</v>
      </c>
    </row>
    <row r="436" spans="1:11" ht="12.75" customHeight="1">
      <c r="A436" s="816" t="s">
        <v>555</v>
      </c>
      <c r="B436" s="779">
        <v>2500</v>
      </c>
      <c r="C436" s="587">
        <f t="shared" ref="C436:I436" si="43">SUM(C434:C435)</f>
        <v>0</v>
      </c>
      <c r="D436" s="587">
        <f t="shared" si="43"/>
        <v>0</v>
      </c>
      <c r="E436" s="587">
        <f t="shared" si="43"/>
        <v>0</v>
      </c>
      <c r="F436" s="587">
        <f t="shared" si="43"/>
        <v>0</v>
      </c>
      <c r="G436" s="587">
        <f t="shared" si="43"/>
        <v>0</v>
      </c>
      <c r="H436" s="587">
        <f t="shared" si="43"/>
        <v>0</v>
      </c>
      <c r="I436" s="587">
        <f t="shared" si="43"/>
        <v>0</v>
      </c>
      <c r="J436" s="595"/>
      <c r="K436" s="587">
        <f>SUM(K434:K435)</f>
        <v>0</v>
      </c>
    </row>
    <row r="437" spans="1:11" ht="12.75" customHeight="1">
      <c r="A437" s="791" t="s">
        <v>666</v>
      </c>
      <c r="B437" s="801">
        <v>2900</v>
      </c>
      <c r="C437" s="297">
        <v>0</v>
      </c>
      <c r="D437" s="297">
        <v>0</v>
      </c>
      <c r="E437" s="297">
        <v>0</v>
      </c>
      <c r="F437" s="297">
        <v>0</v>
      </c>
      <c r="G437" s="297">
        <v>0</v>
      </c>
      <c r="H437" s="297">
        <v>0</v>
      </c>
      <c r="I437" s="297">
        <v>0</v>
      </c>
      <c r="J437" s="595"/>
      <c r="K437" s="640">
        <f>SUM(C437:J437)</f>
        <v>0</v>
      </c>
    </row>
    <row r="438" spans="1:11" ht="12.75" customHeight="1">
      <c r="A438" s="811" t="s">
        <v>564</v>
      </c>
      <c r="B438" s="779">
        <v>2000</v>
      </c>
      <c r="C438" s="587">
        <f t="shared" ref="C438:I438" si="44">SUM(C436,C437)</f>
        <v>0</v>
      </c>
      <c r="D438" s="587">
        <f t="shared" si="44"/>
        <v>0</v>
      </c>
      <c r="E438" s="587">
        <f t="shared" si="44"/>
        <v>0</v>
      </c>
      <c r="F438" s="587">
        <f t="shared" si="44"/>
        <v>0</v>
      </c>
      <c r="G438" s="587">
        <f t="shared" si="44"/>
        <v>0</v>
      </c>
      <c r="H438" s="587">
        <f t="shared" si="44"/>
        <v>0</v>
      </c>
      <c r="I438" s="587">
        <f t="shared" si="44"/>
        <v>0</v>
      </c>
      <c r="J438" s="595"/>
      <c r="K438" s="587">
        <f>SUM(K436,K437)</f>
        <v>0</v>
      </c>
    </row>
    <row r="439" spans="1:11" ht="12.75" customHeight="1">
      <c r="A439" s="879" t="s">
        <v>692</v>
      </c>
      <c r="B439" s="907">
        <v>4000</v>
      </c>
      <c r="C439" s="880"/>
      <c r="D439" s="814"/>
      <c r="E439" s="814"/>
      <c r="F439" s="814"/>
      <c r="G439" s="814"/>
      <c r="H439" s="814"/>
      <c r="I439" s="814"/>
      <c r="J439" s="768"/>
      <c r="K439" s="815"/>
    </row>
    <row r="440" spans="1:11" ht="12" customHeight="1">
      <c r="A440" s="193" t="s">
        <v>673</v>
      </c>
      <c r="B440" s="371">
        <v>4110</v>
      </c>
      <c r="C440" s="595"/>
      <c r="D440" s="595"/>
      <c r="E440" s="595"/>
      <c r="F440" s="595"/>
      <c r="G440" s="595"/>
      <c r="H440" s="9">
        <v>0</v>
      </c>
      <c r="I440" s="600"/>
      <c r="J440" s="595"/>
      <c r="K440" s="626">
        <f>H440</f>
        <v>0</v>
      </c>
    </row>
    <row r="441" spans="1:11" ht="12" customHeight="1">
      <c r="A441" s="193" t="s">
        <v>693</v>
      </c>
      <c r="B441" s="371">
        <v>4120</v>
      </c>
      <c r="C441" s="595"/>
      <c r="D441" s="595"/>
      <c r="E441" s="595"/>
      <c r="F441" s="595"/>
      <c r="G441" s="595"/>
      <c r="H441" s="297">
        <v>0</v>
      </c>
      <c r="I441" s="600"/>
      <c r="J441" s="595"/>
      <c r="K441" s="601">
        <f>H441</f>
        <v>0</v>
      </c>
    </row>
    <row r="442" spans="1:11" ht="12" customHeight="1">
      <c r="A442" s="194" t="s">
        <v>618</v>
      </c>
      <c r="B442" s="195">
        <v>4190</v>
      </c>
      <c r="C442" s="595"/>
      <c r="D442" s="595"/>
      <c r="E442" s="595"/>
      <c r="F442" s="595"/>
      <c r="G442" s="595"/>
      <c r="H442" s="9">
        <v>0</v>
      </c>
      <c r="I442" s="908"/>
      <c r="J442" s="595"/>
      <c r="K442" s="596">
        <f>H442</f>
        <v>0</v>
      </c>
    </row>
    <row r="443" spans="1:11" ht="12.75" customHeight="1">
      <c r="A443" s="816" t="s">
        <v>694</v>
      </c>
      <c r="B443" s="779">
        <v>4000</v>
      </c>
      <c r="C443" s="595"/>
      <c r="D443" s="595"/>
      <c r="E443" s="595"/>
      <c r="F443" s="595"/>
      <c r="G443" s="595"/>
      <c r="H443" s="584">
        <f>SUM(H440:H442)</f>
        <v>0</v>
      </c>
      <c r="I443" s="908"/>
      <c r="J443" s="595"/>
      <c r="K443" s="584">
        <f>SUM(K440:K442)</f>
        <v>0</v>
      </c>
    </row>
    <row r="444" spans="1:11" ht="12.75" customHeight="1">
      <c r="A444" s="829" t="s">
        <v>695</v>
      </c>
      <c r="B444" s="803">
        <v>5000</v>
      </c>
      <c r="C444" s="767"/>
      <c r="D444" s="768"/>
      <c r="E444" s="768"/>
      <c r="F444" s="768"/>
      <c r="G444" s="768"/>
      <c r="H444" s="814"/>
      <c r="I444" s="768"/>
      <c r="J444" s="768"/>
      <c r="K444" s="815"/>
    </row>
    <row r="445" spans="1:11" ht="12" customHeight="1">
      <c r="A445" s="791" t="s">
        <v>595</v>
      </c>
      <c r="B445" s="826">
        <v>5100</v>
      </c>
      <c r="C445" s="595"/>
      <c r="D445" s="595"/>
      <c r="E445" s="595"/>
      <c r="F445" s="595"/>
      <c r="G445" s="595"/>
      <c r="H445" s="595"/>
      <c r="I445" s="595"/>
      <c r="J445" s="595"/>
      <c r="K445" s="595"/>
    </row>
    <row r="446" spans="1:11" ht="12" customHeight="1">
      <c r="A446" s="192" t="s">
        <v>596</v>
      </c>
      <c r="B446" s="195">
        <v>5110</v>
      </c>
      <c r="C446" s="595"/>
      <c r="D446" s="595"/>
      <c r="E446" s="595"/>
      <c r="F446" s="595"/>
      <c r="G446" s="595"/>
      <c r="H446" s="297">
        <v>0</v>
      </c>
      <c r="I446" s="595"/>
      <c r="J446" s="595"/>
      <c r="K446" s="577">
        <f>SUM(C446:J446)</f>
        <v>0</v>
      </c>
    </row>
    <row r="447" spans="1:11" ht="12" customHeight="1">
      <c r="A447" s="396" t="s">
        <v>623</v>
      </c>
      <c r="B447" s="305">
        <v>5150</v>
      </c>
      <c r="C447" s="595"/>
      <c r="D447" s="595"/>
      <c r="E447" s="595"/>
      <c r="F447" s="595"/>
      <c r="G447" s="595"/>
      <c r="H447" s="297">
        <v>0</v>
      </c>
      <c r="I447" s="595"/>
      <c r="J447" s="595"/>
      <c r="K447" s="577">
        <f>SUM(C447:J447)</f>
        <v>0</v>
      </c>
    </row>
    <row r="448" spans="1:11" ht="12.75" customHeight="1">
      <c r="A448" s="909" t="s">
        <v>600</v>
      </c>
      <c r="B448" s="910">
        <v>5100</v>
      </c>
      <c r="C448" s="595"/>
      <c r="D448" s="595"/>
      <c r="E448" s="595"/>
      <c r="F448" s="595"/>
      <c r="G448" s="595"/>
      <c r="H448" s="584">
        <f>SUM(H446:H447)</f>
        <v>0</v>
      </c>
      <c r="I448" s="595"/>
      <c r="J448" s="595"/>
      <c r="K448" s="584">
        <f>SUM(K446:K447)</f>
        <v>0</v>
      </c>
    </row>
    <row r="449" spans="1:11" ht="12.75" customHeight="1">
      <c r="A449" s="892" t="s">
        <v>602</v>
      </c>
      <c r="B449" s="893">
        <v>5200</v>
      </c>
      <c r="C449" s="595"/>
      <c r="D449" s="595"/>
      <c r="E449" s="595"/>
      <c r="F449" s="595"/>
      <c r="G449" s="595"/>
      <c r="H449" s="73">
        <v>0</v>
      </c>
      <c r="I449" s="595"/>
      <c r="J449" s="595"/>
      <c r="K449" s="656">
        <f>H449</f>
        <v>0</v>
      </c>
    </row>
    <row r="450" spans="1:11" ht="27" customHeight="1">
      <c r="A450" s="894" t="s">
        <v>637</v>
      </c>
      <c r="B450" s="893">
        <v>5300</v>
      </c>
      <c r="C450" s="595"/>
      <c r="D450" s="595"/>
      <c r="E450" s="595"/>
      <c r="F450" s="595"/>
      <c r="G450" s="595"/>
      <c r="H450" s="297">
        <v>0</v>
      </c>
      <c r="I450" s="595"/>
      <c r="J450" s="595"/>
      <c r="K450" s="885">
        <f>H450</f>
        <v>0</v>
      </c>
    </row>
    <row r="451" spans="1:11" ht="13.5" customHeight="1">
      <c r="A451" s="816" t="s">
        <v>603</v>
      </c>
      <c r="B451" s="779">
        <v>5000</v>
      </c>
      <c r="C451" s="595"/>
      <c r="D451" s="595"/>
      <c r="E451" s="595"/>
      <c r="F451" s="595"/>
      <c r="G451" s="595"/>
      <c r="H451" s="656">
        <f>SUM(H448:H450)</f>
        <v>0</v>
      </c>
      <c r="I451" s="595"/>
      <c r="J451" s="595"/>
      <c r="K451" s="587">
        <f>SUM(K448:K450)</f>
        <v>0</v>
      </c>
    </row>
    <row r="452" spans="1:11" ht="13.5" customHeight="1">
      <c r="A452" s="911" t="s">
        <v>697</v>
      </c>
      <c r="B452" s="803">
        <v>6000</v>
      </c>
      <c r="C452" s="595"/>
      <c r="D452" s="595"/>
      <c r="E452" s="595"/>
      <c r="F452" s="595"/>
      <c r="G452" s="595"/>
      <c r="H452" s="75">
        <v>0</v>
      </c>
      <c r="I452" s="595"/>
      <c r="J452" s="595"/>
      <c r="K452" s="605">
        <f>SUM(C452:J452)</f>
        <v>0</v>
      </c>
    </row>
    <row r="453" spans="1:11" ht="13.5" customHeight="1">
      <c r="A453" s="811" t="s">
        <v>624</v>
      </c>
      <c r="B453" s="898"/>
      <c r="C453" s="584">
        <f>SUM(C438)</f>
        <v>0</v>
      </c>
      <c r="D453" s="584">
        <f>SUM(D438)</f>
        <v>0</v>
      </c>
      <c r="E453" s="584">
        <f>SUM(E438)</f>
        <v>0</v>
      </c>
      <c r="F453" s="584">
        <f>SUM(F438)</f>
        <v>0</v>
      </c>
      <c r="G453" s="584">
        <f>SUM(G438)</f>
        <v>0</v>
      </c>
      <c r="H453" s="584">
        <f>SUM(H438,H443,H451,H452)</f>
        <v>0</v>
      </c>
      <c r="I453" s="584">
        <f>SUM(I438)</f>
        <v>0</v>
      </c>
      <c r="J453" s="595"/>
      <c r="K453" s="584">
        <f>SUM(K438,K443,K451,K452)</f>
        <v>0</v>
      </c>
    </row>
    <row r="454" spans="1:11" ht="14.25" customHeight="1">
      <c r="A454" s="439" t="s">
        <v>625</v>
      </c>
      <c r="B454" s="440"/>
      <c r="C454" s="912"/>
      <c r="D454" s="913"/>
      <c r="E454" s="914"/>
      <c r="F454" s="914"/>
      <c r="G454" s="914"/>
      <c r="H454" s="914"/>
      <c r="I454" s="914"/>
      <c r="J454" s="915"/>
      <c r="K454" s="916">
        <f>'EstRev 6-10'!K240-'EstExp 11-19'!K453</f>
        <v>0</v>
      </c>
    </row>
    <row r="455" spans="1:11" ht="9.75" customHeight="1"/>
  </sheetData>
  <sheetProtection algorithmName="SHA-512" hashValue="9jIEQnOy6vlKeR53xEbMdIRzFCzqC1vyOrUjelaEjle9GwO+BszRHA8IxDVHMZyQ8bYXtPASWrVjRiH8EA4lFw==" saltValue="szjU0tfSN8oHhEIpuF3akA==" spinCount="100000" sheet="1" objects="1"/>
  <mergeCells count="1">
    <mergeCell ref="A1:A2"/>
  </mergeCells>
  <phoneticPr fontId="12" type="noConversion"/>
  <dataValidations count="1">
    <dataValidation type="whole" allowBlank="1" showInputMessage="1" showErrorMessage="1" error="Please enter whole number.  Decimals are not allowed." sqref="C5:J33 C38:J43 C46:J48 C51:J54 C57:J58 C61:J66 C69:J73 C75:J75 C77:J85 H87:H93 E95:H101 E103:H103 H107:H111 H113 H115 C124:J130 C132:J132 C134:J140 E142 H142 H146:H150 H152 H154 H161:H164 H167:H171 H173:H175 E175 H177 C184:J187 C189:J197 E199 H199 H203:H207 H209:H211 H213 D219:D232 D236:D241 D244:D246 D249:D253 D256:D257 D260:D266 D269:D273 D275 D277 D280:D281 H285:H289 H291 C298:I299 E303:E306 H303:H306 H308 C316:J343 C347:J352 C355:J357 C360:J362 C363:I364 C367:J368 C371:J377 C380:J384 C386:J386 C388:J396 H398:H404 E406:H412 E414:H414 H418:H425 H427 C434:I435 C437:I437 H442 H446:H447 H449:H450 H452" xr:uid="{00000000-0002-0000-0400-000000000000}">
      <formula1>-9999999999</formula1>
      <formula2>9999999999</formula2>
    </dataValidation>
  </dataValidations>
  <printOptions headings="1"/>
  <pageMargins left="0.25" right="0.25" top="0.5" bottom="0.5" header="0.25" footer="0.25"/>
  <pageSetup firstPageNumber="11" fitToHeight="9" orientation="landscape" useFirstPageNumber="1" r:id="rId1"/>
  <headerFooter alignWithMargins="0">
    <oddHeader>&amp;CEstimated Disbursements/Expenditures&amp;RPage &amp;P</oddHeader>
    <oddFooter>&amp;L&amp;Z&amp;F&amp;R&amp;D</oddFooter>
    <firstHeader>&amp;C&amp;A&amp;RPage &amp;P</firstHeader>
    <firstFooter>&amp;L&amp;Z&amp;F</firstFooter>
  </headerFooter>
  <rowBreaks count="7" manualBreakCount="7">
    <brk id="55" max="10" man="1"/>
    <brk id="104" max="10" man="1"/>
    <brk id="157" max="10" man="1"/>
    <brk id="215" max="10" man="1"/>
    <brk id="277" max="10" man="1"/>
    <brk id="344" max="10" man="1"/>
    <brk id="405" max="10"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CE04F-BD86-46CB-80E7-67B8A0502804}">
  <sheetPr>
    <pageSetUpPr fitToPage="1"/>
  </sheetPr>
  <dimension ref="A1:I48"/>
  <sheetViews>
    <sheetView zoomScaleSheetLayoutView="96" workbookViewId="0">
      <pane xSplit="2" ySplit="4" topLeftCell="D5" activePane="bottomRight" state="frozenSplit"/>
      <selection activeCell="C1" sqref="C1"/>
      <selection pane="topRight"/>
      <selection pane="bottomLeft"/>
      <selection pane="bottomRight" activeCell="H14" sqref="H14"/>
    </sheetView>
  </sheetViews>
  <sheetFormatPr defaultRowHeight="12.75"/>
  <cols>
    <col min="1" max="1" width="21.7109375" style="522" customWidth="1"/>
    <col min="2" max="2" width="22.5703125" customWidth="1"/>
    <col min="3" max="3" width="15.7109375" customWidth="1"/>
    <col min="4" max="4" width="52" customWidth="1"/>
    <col min="5" max="5" width="2.140625" customWidth="1"/>
    <col min="6" max="6" width="22.140625" customWidth="1"/>
    <col min="7" max="7" width="15.5703125" style="314" customWidth="1"/>
    <col min="8" max="8" width="54.28515625" customWidth="1"/>
    <col min="9" max="9" width="26.42578125" style="522" customWidth="1"/>
  </cols>
  <sheetData>
    <row r="1" spans="1:9" ht="15" customHeight="1">
      <c r="A1" s="521"/>
      <c r="B1" s="519"/>
      <c r="C1" s="517" t="s">
        <v>696</v>
      </c>
      <c r="D1" s="517"/>
      <c r="E1" s="332"/>
    </row>
    <row r="2" spans="1:9" ht="15.75" customHeight="1">
      <c r="B2" s="520" t="s">
        <v>698</v>
      </c>
      <c r="C2" s="518" t="str">
        <f>IF(COUNTIF(A:A,"ERROR-Describe Revenue")&lt;&gt;0,"Error - Please describe all the revenue.","OK")</f>
        <v>OK</v>
      </c>
    </row>
    <row r="3" spans="1:9" ht="15.75" customHeight="1">
      <c r="B3" s="315" t="s">
        <v>699</v>
      </c>
      <c r="C3" s="316" t="str">
        <f>IF(COUNTIF(I:I,"ERROR-Describe Expenditures")&lt;&gt;0,"Error - Please describe all the expenditures.","OK")</f>
        <v>OK</v>
      </c>
    </row>
    <row r="4" spans="1:9" ht="25.5" customHeight="1">
      <c r="A4" s="917" t="s">
        <v>700</v>
      </c>
      <c r="B4" s="918" t="s">
        <v>701</v>
      </c>
      <c r="C4" s="917" t="s">
        <v>702</v>
      </c>
      <c r="D4" s="919" t="s">
        <v>703</v>
      </c>
      <c r="E4" s="920"/>
      <c r="F4" s="918" t="s">
        <v>704</v>
      </c>
      <c r="G4" s="917" t="s">
        <v>702</v>
      </c>
      <c r="H4" s="919" t="s">
        <v>705</v>
      </c>
      <c r="I4" s="917" t="s">
        <v>706</v>
      </c>
    </row>
    <row r="5" spans="1:9" ht="15" customHeight="1">
      <c r="A5" s="921" t="str">
        <f t="shared" ref="A5:A30" si="0">IF(AND(C5="",D5=""),"OK",IF(AND(C5&lt;&gt;"",D5&lt;&gt;""),"OK","ERROR-Describe Revenue"))</f>
        <v>OK</v>
      </c>
      <c r="B5" s="917">
        <v>1190</v>
      </c>
      <c r="C5" s="922" t="str">
        <f>IF(SUM('EstRev 6-10'!$C$11:$K$11)&gt;0,SUM('EstRev 6-10'!$C$11:$K$11),"")</f>
        <v/>
      </c>
      <c r="D5" s="317"/>
      <c r="E5" s="920"/>
      <c r="F5" s="923" t="s">
        <v>707</v>
      </c>
      <c r="G5" s="922" t="str">
        <f>IF(SUM('EstExp 11-19'!$C$43:$J$43)&gt;0,SUM('EstExp 11-19'!$C$43:$J$43),"")</f>
        <v/>
      </c>
      <c r="H5" s="317"/>
      <c r="I5" s="921" t="str">
        <f t="shared" ref="I5:I48" si="1">IF(AND(G5="",H5=""),"OK",IF(AND(G5&lt;&gt;"",H5&lt;&gt;""),"OK","ERROR-Describe Expenditures"))</f>
        <v>OK</v>
      </c>
    </row>
    <row r="6" spans="1:9" ht="15" customHeight="1">
      <c r="A6" s="921" t="str">
        <f t="shared" si="0"/>
        <v>OK</v>
      </c>
      <c r="B6" s="917">
        <v>1290</v>
      </c>
      <c r="C6" s="922" t="str">
        <f>IF(SUM('EstRev 6-10'!$C$17:$K$17)&gt;0,SUM('EstRev 6-10'!$C$17:$K$17),"")</f>
        <v/>
      </c>
      <c r="D6" s="317"/>
      <c r="E6" s="920"/>
      <c r="F6" s="923" t="s">
        <v>708</v>
      </c>
      <c r="G6" s="922" t="str">
        <f>IF(SUM('EstExp 11-19'!$C$58:$J$58)&gt;0,SUM('EstExp 11-19'!$C$58:$J$58),"")</f>
        <v/>
      </c>
      <c r="H6" s="317"/>
      <c r="I6" s="921" t="str">
        <f t="shared" si="1"/>
        <v>OK</v>
      </c>
    </row>
    <row r="7" spans="1:9" ht="15" customHeight="1">
      <c r="A7" s="921" t="str">
        <f t="shared" si="0"/>
        <v>OK</v>
      </c>
      <c r="B7" s="917">
        <v>1614</v>
      </c>
      <c r="C7" s="922" t="str">
        <f>IF(SUM('EstRev 6-10'!$C$73:$K$73)&gt;0,SUM('EstRev 6-10'!$C$73:$K$73),"")</f>
        <v/>
      </c>
      <c r="D7" s="317"/>
      <c r="E7" s="920"/>
      <c r="F7" s="923" t="s">
        <v>709</v>
      </c>
      <c r="G7" s="922" t="str">
        <f>IF(SUM('EstExp 11-19'!$C$75:$J$75)&gt;0,SUM('EstExp 11-19'!$C$75:$J$75),"")</f>
        <v/>
      </c>
      <c r="H7" s="317"/>
      <c r="I7" s="921" t="str">
        <f t="shared" si="1"/>
        <v>OK</v>
      </c>
    </row>
    <row r="8" spans="1:9" ht="15" customHeight="1">
      <c r="A8" s="921" t="str">
        <f t="shared" si="0"/>
        <v>OK</v>
      </c>
      <c r="B8" s="917">
        <v>1690</v>
      </c>
      <c r="C8" s="922" t="str">
        <f>IF(SUM('EstRev 6-10'!$C$75:$K$75)&gt;0,SUM('EstRev 6-10'!$C$75:$K$75),"")</f>
        <v/>
      </c>
      <c r="D8" s="317"/>
      <c r="E8" s="920"/>
      <c r="F8" s="923" t="s">
        <v>710</v>
      </c>
      <c r="G8" s="922" t="str">
        <f>IF(SUM('EstExp 11-19'!$C$85:$J$85)&gt;0,SUM('EstExp 11-19'!$C$85:$J$85),"")</f>
        <v/>
      </c>
      <c r="H8" s="317"/>
      <c r="I8" s="921" t="str">
        <f t="shared" si="1"/>
        <v>OK</v>
      </c>
    </row>
    <row r="9" spans="1:9" ht="15" customHeight="1">
      <c r="A9" s="921" t="str">
        <f t="shared" si="0"/>
        <v>OK</v>
      </c>
      <c r="B9" s="917">
        <v>1790</v>
      </c>
      <c r="C9" s="922" t="str">
        <f>IF(SUM('EstRev 6-10'!$C$82:$K$82)&gt;0,SUM('EstRev 6-10'!$C$82:$K$82),"")</f>
        <v/>
      </c>
      <c r="D9" s="317"/>
      <c r="E9" s="920"/>
      <c r="F9" s="923" t="s">
        <v>711</v>
      </c>
      <c r="G9" s="922" t="str">
        <f>IF(SUM('EstExp 11-19'!$C$93:$J$93)&gt;0,SUM('EstExp 11-19'!$C$93:$J$93),"")</f>
        <v/>
      </c>
      <c r="H9" s="317"/>
      <c r="I9" s="921" t="str">
        <f t="shared" si="1"/>
        <v>OK</v>
      </c>
    </row>
    <row r="10" spans="1:9" ht="15" customHeight="1">
      <c r="A10" s="921" t="str">
        <f t="shared" si="0"/>
        <v>OK</v>
      </c>
      <c r="B10" s="917">
        <v>1819</v>
      </c>
      <c r="C10" s="922" t="str">
        <f>IF(SUM('EstRev 6-10'!$C$90:$K$90)&gt;0,SUM('EstRev 6-10'!$C$90:$K$90),"")</f>
        <v/>
      </c>
      <c r="D10" s="317"/>
      <c r="E10" s="920"/>
      <c r="F10" s="923" t="s">
        <v>712</v>
      </c>
      <c r="G10" s="922" t="str">
        <f>IF(SUM('EstExp 11-19'!$C$101:$J$101)&gt;0,SUM('EstExp 11-19'!$C$101:$J$101),"")</f>
        <v/>
      </c>
      <c r="H10" s="317"/>
      <c r="I10" s="921" t="str">
        <f t="shared" si="1"/>
        <v>OK</v>
      </c>
    </row>
    <row r="11" spans="1:9" ht="15" customHeight="1">
      <c r="A11" s="921" t="str">
        <f t="shared" si="0"/>
        <v>OK</v>
      </c>
      <c r="B11" s="917">
        <v>1829</v>
      </c>
      <c r="C11" s="922" t="str">
        <f>IF(SUM('EstRev 6-10'!$C$94:$K$94)&gt;0,SUM('EstRev 6-10'!$C$94:$K$94),"")</f>
        <v/>
      </c>
      <c r="D11" s="317"/>
      <c r="E11" s="920"/>
      <c r="F11" s="923" t="s">
        <v>713</v>
      </c>
      <c r="G11" s="922" t="str">
        <f>IF(SUM('EstExp 11-19'!$C$103:$J$103)&gt;0,SUM('EstExp 11-19'!$C$103:$J$103),"")</f>
        <v/>
      </c>
      <c r="H11" s="317"/>
      <c r="I11" s="921" t="str">
        <f t="shared" si="1"/>
        <v>OK</v>
      </c>
    </row>
    <row r="12" spans="1:9" ht="15" customHeight="1">
      <c r="A12" s="921" t="str">
        <f t="shared" si="0"/>
        <v>OK</v>
      </c>
      <c r="B12" s="917">
        <v>1890</v>
      </c>
      <c r="C12" s="922" t="str">
        <f>IF(SUM('EstRev 6-10'!$C$95:$K$95)&gt;0,SUM('EstRev 6-10'!$C$95:$K$95),"")</f>
        <v/>
      </c>
      <c r="D12" s="317"/>
      <c r="E12" s="920"/>
      <c r="F12" s="923" t="s">
        <v>714</v>
      </c>
      <c r="G12" s="922" t="str">
        <f>IF(SUM('EstExp 11-19'!$C$111:$J$111)&gt;0,SUM('EstExp 11-19'!$C$111:$J$111),"")</f>
        <v/>
      </c>
      <c r="H12" s="317"/>
      <c r="I12" s="921" t="str">
        <f t="shared" si="1"/>
        <v>OK</v>
      </c>
    </row>
    <row r="13" spans="1:9" ht="15" customHeight="1">
      <c r="A13" s="921" t="str">
        <f t="shared" si="0"/>
        <v>OK</v>
      </c>
      <c r="B13" s="917">
        <v>1993</v>
      </c>
      <c r="C13" s="922" t="str">
        <f>IF(SUM('EstRev 6-10'!$C$109:$K$109)&gt;0,SUM('EstRev 6-10'!$C$109:$K$109),"")</f>
        <v/>
      </c>
      <c r="D13" s="317"/>
      <c r="E13" s="920"/>
      <c r="F13" s="923" t="s">
        <v>715</v>
      </c>
      <c r="G13" s="922" t="str">
        <f>IF(SUM('EstExp 11-19'!$C$124:$J$124)&gt;0,SUM('EstExp 11-19'!$C$124:$J$124),"")</f>
        <v/>
      </c>
      <c r="H13" s="317"/>
      <c r="I13" s="921" t="str">
        <f t="shared" si="1"/>
        <v>OK</v>
      </c>
    </row>
    <row r="14" spans="1:9" ht="15" customHeight="1">
      <c r="A14" s="921" t="str">
        <f t="shared" si="0"/>
        <v>OK</v>
      </c>
      <c r="B14" s="917">
        <v>1999</v>
      </c>
      <c r="C14" s="922">
        <f>IF(SUM('EstRev 6-10'!$C$110:$K$110)&gt;0,SUM('EstRev 6-10'!$C$110:$K$110),"")</f>
        <v>123842</v>
      </c>
      <c r="D14" s="317" t="s">
        <v>6948</v>
      </c>
      <c r="E14" s="920"/>
      <c r="F14" s="923" t="s">
        <v>716</v>
      </c>
      <c r="G14" s="922" t="str">
        <f>IF(SUM('EstExp 11-19'!$C$132:$J$132)&gt;0,SUM('EstExp 11-19'!$C$132:$J$132),"")</f>
        <v/>
      </c>
      <c r="H14" s="317"/>
      <c r="I14" s="921" t="str">
        <f t="shared" si="1"/>
        <v>OK</v>
      </c>
    </row>
    <row r="15" spans="1:9" ht="15" customHeight="1">
      <c r="A15" s="921" t="str">
        <f t="shared" si="0"/>
        <v>OK</v>
      </c>
      <c r="B15" s="917">
        <v>2300</v>
      </c>
      <c r="C15" s="922" t="str">
        <f>IF(SUM('EstRev 6-10'!$C$117:$K$117)&gt;0,SUM('EstRev 6-10'!$C$117:$K$117),"")</f>
        <v/>
      </c>
      <c r="D15" s="317"/>
      <c r="E15" s="920"/>
      <c r="F15" s="923" t="s">
        <v>717</v>
      </c>
      <c r="G15" s="922" t="str">
        <f>IF(SUM('EstExp 11-19'!$C$140:$J$140)&gt;0,SUM('EstExp 11-19'!$C$140:$J$140),"")</f>
        <v/>
      </c>
      <c r="H15" s="317"/>
      <c r="I15" s="921" t="str">
        <f t="shared" si="1"/>
        <v>OK</v>
      </c>
    </row>
    <row r="16" spans="1:9" ht="15" customHeight="1">
      <c r="A16" s="921" t="str">
        <f t="shared" si="0"/>
        <v>OK</v>
      </c>
      <c r="B16" s="917">
        <v>3099</v>
      </c>
      <c r="C16" s="922" t="str">
        <f>IF(SUM('EstRev 6-10'!$C$123:$K$123)&gt;0,SUM('EstRev 6-10'!$C$123:$K$123),"")</f>
        <v/>
      </c>
      <c r="D16" s="317"/>
      <c r="E16" s="920"/>
      <c r="F16" s="923" t="s">
        <v>718</v>
      </c>
      <c r="G16" s="922" t="str">
        <f>IF(SUM('EstExp 11-19'!$C$142:$J$142)&gt;0,SUM('EstExp 11-19'!$C$142:$J$142),"")</f>
        <v/>
      </c>
      <c r="H16" s="317"/>
      <c r="I16" s="921" t="str">
        <f t="shared" si="1"/>
        <v>OK</v>
      </c>
    </row>
    <row r="17" spans="1:9" ht="15" customHeight="1">
      <c r="A17" s="921" t="str">
        <f t="shared" si="0"/>
        <v>OK</v>
      </c>
      <c r="B17" s="917">
        <v>3199</v>
      </c>
      <c r="C17" s="922" t="str">
        <f>IF(SUM('EstRev 6-10'!$C$130:$K$130)&gt;0,SUM('EstRev 6-10'!$C$130:$K$130),"")</f>
        <v/>
      </c>
      <c r="D17" s="317"/>
      <c r="E17" s="920"/>
      <c r="F17" s="923" t="s">
        <v>719</v>
      </c>
      <c r="G17" s="922" t="str">
        <f>IF(SUM('EstExp 11-19'!$C$150:$J$150)&gt;0,SUM('EstExp 11-19'!$C$150:$J$150),"")</f>
        <v/>
      </c>
      <c r="H17" s="317"/>
      <c r="I17" s="921" t="str">
        <f t="shared" si="1"/>
        <v>OK</v>
      </c>
    </row>
    <row r="18" spans="1:9" ht="15" customHeight="1">
      <c r="A18" s="921" t="str">
        <f t="shared" si="0"/>
        <v>OK</v>
      </c>
      <c r="B18" s="917">
        <v>3299</v>
      </c>
      <c r="C18" s="922" t="str">
        <f>IF(SUM('EstRev 6-10'!$C$139:$K$139)&gt;0,SUM('EstRev 6-10'!$C$139:$K$139),"")</f>
        <v/>
      </c>
      <c r="D18" s="317"/>
      <c r="E18" s="920"/>
      <c r="F18" s="923" t="s">
        <v>720</v>
      </c>
      <c r="G18" s="922" t="str">
        <f>IF(SUM('EstExp 11-19'!$C$163:$J$163)&gt;0,SUM('EstExp 11-19'!$C$163:$J$163),"")</f>
        <v/>
      </c>
      <c r="H18" s="317"/>
      <c r="I18" s="921" t="str">
        <f t="shared" si="1"/>
        <v>OK</v>
      </c>
    </row>
    <row r="19" spans="1:9" ht="15" customHeight="1">
      <c r="A19" s="921" t="str">
        <f t="shared" si="0"/>
        <v>OK</v>
      </c>
      <c r="B19" s="917">
        <v>3499</v>
      </c>
      <c r="C19" s="922" t="str">
        <f>IF(SUM('EstRev 6-10'!$C$145:$K$145)&gt;0,SUM('EstRev 6-10'!$C$145:$K$145),"")</f>
        <v/>
      </c>
      <c r="D19" s="317"/>
      <c r="E19" s="920"/>
      <c r="F19" s="923" t="s">
        <v>721</v>
      </c>
      <c r="G19" s="922" t="str">
        <f>IF(SUM('EstExp 11-19'!$C$171:$J$171)&gt;0,SUM('EstExp 11-19'!$C$171:$J$171),"")</f>
        <v/>
      </c>
      <c r="H19" s="317"/>
      <c r="I19" s="921" t="str">
        <f t="shared" si="1"/>
        <v>OK</v>
      </c>
    </row>
    <row r="20" spans="1:9" ht="15" customHeight="1">
      <c r="A20" s="921" t="str">
        <f t="shared" si="0"/>
        <v>OK</v>
      </c>
      <c r="B20" s="917">
        <v>3599</v>
      </c>
      <c r="C20" s="922" t="str">
        <f>IF(SUM('EstRev 6-10'!$C$149:$K$149)&gt;0,SUM('EstRev 6-10'!$C$149:$K$149),"")</f>
        <v/>
      </c>
      <c r="D20" s="317"/>
      <c r="E20" s="920"/>
      <c r="F20" s="923" t="s">
        <v>722</v>
      </c>
      <c r="G20" s="922" t="str">
        <f>IF(SUM('EstExp 11-19'!$C$174:$J$174)&gt;0,SUM('EstExp 11-19'!$C$174:$J$174),"")</f>
        <v/>
      </c>
      <c r="H20" s="317"/>
      <c r="I20" s="921" t="str">
        <f t="shared" si="1"/>
        <v>OK</v>
      </c>
    </row>
    <row r="21" spans="1:9" ht="15" customHeight="1">
      <c r="A21" s="921" t="str">
        <f t="shared" si="0"/>
        <v>OK</v>
      </c>
      <c r="B21" s="917">
        <v>3999</v>
      </c>
      <c r="C21" s="922" t="str">
        <f>IF(SUM('EstRev 6-10'!$C$163:$K$163)&gt;0,SUM('EstRev 6-10'!$C$163:$K$163),"")</f>
        <v/>
      </c>
      <c r="D21" s="317"/>
      <c r="E21" s="920"/>
      <c r="F21" s="923" t="s">
        <v>723</v>
      </c>
      <c r="G21" s="922" t="str">
        <f>IF(SUM('EstExp 11-19'!$C$175:$J$175)&gt;0,SUM('EstExp 11-19'!$C$175:$J$175),"")</f>
        <v/>
      </c>
      <c r="H21" s="317"/>
      <c r="I21" s="921" t="str">
        <f t="shared" si="1"/>
        <v>OK</v>
      </c>
    </row>
    <row r="22" spans="1:9" ht="15" customHeight="1">
      <c r="A22" s="921" t="str">
        <f t="shared" si="0"/>
        <v>OK</v>
      </c>
      <c r="B22" s="917">
        <v>4009</v>
      </c>
      <c r="C22" s="922" t="str">
        <f>IF(SUM('EstRev 6-10'!$C$169:$K$169)&gt;0,SUM('EstRev 6-10'!$C$169:$K$169),"")</f>
        <v/>
      </c>
      <c r="D22" s="317"/>
      <c r="E22" s="920"/>
      <c r="F22" s="923" t="s">
        <v>724</v>
      </c>
      <c r="G22" s="922" t="str">
        <f>IF(SUM('EstExp 11-19'!$C$184:$J$184)&gt;0,SUM('EstExp 11-19'!$C$184:$J$184),"")</f>
        <v/>
      </c>
      <c r="H22" s="317"/>
      <c r="I22" s="921" t="str">
        <f t="shared" si="1"/>
        <v>OK</v>
      </c>
    </row>
    <row r="23" spans="1:9" ht="15" customHeight="1">
      <c r="A23" s="921" t="str">
        <f t="shared" si="0"/>
        <v>OK</v>
      </c>
      <c r="B23" s="917">
        <v>4090</v>
      </c>
      <c r="C23" s="922" t="str">
        <f>IF(SUM('EstRev 6-10'!$C$175:$K$175)&gt;0,SUM('EstRev 6-10'!$C$175:$K$175),"")</f>
        <v/>
      </c>
      <c r="D23" s="317"/>
      <c r="E23" s="920"/>
      <c r="F23" s="923" t="s">
        <v>725</v>
      </c>
      <c r="G23" s="922" t="str">
        <f>IF(SUM('EstExp 11-19'!$C$187:$J$187)&gt;0,SUM('EstExp 11-19'!$C$187:$J$187),"")</f>
        <v/>
      </c>
      <c r="H23" s="317"/>
      <c r="I23" s="921" t="str">
        <f t="shared" si="1"/>
        <v>OK</v>
      </c>
    </row>
    <row r="24" spans="1:9" ht="15" customHeight="1">
      <c r="A24" s="921" t="str">
        <f t="shared" si="0"/>
        <v>OK</v>
      </c>
      <c r="B24" s="917">
        <v>4199</v>
      </c>
      <c r="C24" s="922" t="str">
        <f>IF(SUM('EstRev 6-10'!$C$182:$K$182)&gt;0,SUM('EstRev 6-10'!$C$182:$K$182),"")</f>
        <v/>
      </c>
      <c r="D24" s="317"/>
      <c r="E24" s="920"/>
      <c r="F24" s="923" t="s">
        <v>726</v>
      </c>
      <c r="G24" s="922" t="str">
        <f>IF(SUM('EstExp 11-19'!$C$197:$J$197)&gt;0,SUM('EstExp 11-19'!$C$197:$J$197),"")</f>
        <v/>
      </c>
      <c r="H24" s="317"/>
      <c r="I24" s="921" t="str">
        <f t="shared" si="1"/>
        <v>OK</v>
      </c>
    </row>
    <row r="25" spans="1:9" ht="15" customHeight="1">
      <c r="A25" s="921" t="str">
        <f t="shared" si="0"/>
        <v>OK</v>
      </c>
      <c r="B25" s="917">
        <v>4299</v>
      </c>
      <c r="C25" s="922" t="str">
        <f>IF(SUM('EstRev 6-10'!$C$192:$K$192)&gt;0,SUM('EstRev 6-10'!$C$192:$K$192),"")</f>
        <v/>
      </c>
      <c r="D25" s="317"/>
      <c r="E25" s="920"/>
      <c r="F25" s="923" t="s">
        <v>727</v>
      </c>
      <c r="G25" s="922" t="str">
        <f>IF(SUM('EstExp 11-19'!$C$199:$J$199)&gt;0,SUM('EstExp 11-19'!$C$199:$J$199),"")</f>
        <v/>
      </c>
      <c r="H25" s="317"/>
      <c r="I25" s="921" t="str">
        <f t="shared" si="1"/>
        <v>OK</v>
      </c>
    </row>
    <row r="26" spans="1:9" ht="15" customHeight="1">
      <c r="A26" s="921" t="str">
        <f t="shared" si="0"/>
        <v>OK</v>
      </c>
      <c r="B26" s="917">
        <v>4399</v>
      </c>
      <c r="C26" s="922" t="str">
        <f>IF(SUM('EstRev 6-10'!$C$198:$K$198)&gt;0,SUM('EstRev 6-10'!$C$198:$K$198),"")</f>
        <v/>
      </c>
      <c r="D26" s="317"/>
      <c r="E26" s="920"/>
      <c r="F26" s="923" t="s">
        <v>728</v>
      </c>
      <c r="G26" s="922" t="str">
        <f>IF(SUM('EstExp 11-19'!$C$207:$J$207)&gt;0,SUM('EstExp 11-19'!$C$207:$J$207),"")</f>
        <v/>
      </c>
      <c r="H26" s="317"/>
      <c r="I26" s="921" t="str">
        <f t="shared" si="1"/>
        <v>OK</v>
      </c>
    </row>
    <row r="27" spans="1:9" ht="15" customHeight="1">
      <c r="A27" s="921" t="str">
        <f t="shared" si="0"/>
        <v>OK</v>
      </c>
      <c r="B27" s="917">
        <v>4499</v>
      </c>
      <c r="C27" s="922" t="str">
        <f>IF(SUM('EstRev 6-10'!$C$204:$K$204)&gt;0,SUM('EstRev 6-10'!$C$204:$K$204),"")</f>
        <v/>
      </c>
      <c r="D27" s="317"/>
      <c r="E27" s="920"/>
      <c r="F27" s="923" t="s">
        <v>729</v>
      </c>
      <c r="G27" s="922" t="str">
        <f>IF(SUM('EstExp 11-19'!$C$210:$J$210)&gt;0,SUM('EstExp 11-19'!$C$210:$J$210),"")</f>
        <v/>
      </c>
      <c r="H27" s="317"/>
      <c r="I27" s="921" t="str">
        <f t="shared" si="1"/>
        <v>OK</v>
      </c>
    </row>
    <row r="28" spans="1:9" ht="15" customHeight="1">
      <c r="A28" s="921" t="str">
        <f t="shared" si="0"/>
        <v>OK</v>
      </c>
      <c r="B28" s="917">
        <v>4699</v>
      </c>
      <c r="C28" s="922" t="str">
        <f>IF(SUM('EstRev 6-10'!$C$212:$K$212)&gt;0,SUM('EstRev 6-10'!$C$212:$K$212),"")</f>
        <v/>
      </c>
      <c r="D28" s="317"/>
      <c r="E28" s="920"/>
      <c r="F28" s="923" t="s">
        <v>730</v>
      </c>
      <c r="G28" s="922" t="str">
        <f>IF(SUM('EstExp 11-19'!$C$211:$J$211)&gt;0,SUM('EstExp 11-19'!$C$211:$J$211),"")</f>
        <v/>
      </c>
      <c r="H28" s="317"/>
      <c r="I28" s="921" t="str">
        <f t="shared" si="1"/>
        <v>OK</v>
      </c>
    </row>
    <row r="29" spans="1:9" ht="15" customHeight="1">
      <c r="A29" s="921" t="str">
        <f t="shared" si="0"/>
        <v>OK</v>
      </c>
      <c r="B29" s="917">
        <v>4799</v>
      </c>
      <c r="C29" s="922" t="str">
        <f>IF(SUM('EstRev 6-10'!$C$216:$K$216)&gt;0,SUM('EstRev 6-10'!$C$216:$K$216),"")</f>
        <v/>
      </c>
      <c r="D29" s="317"/>
      <c r="E29" s="920"/>
      <c r="F29" s="923" t="s">
        <v>731</v>
      </c>
      <c r="G29" s="922" t="str">
        <f>IF(SUM('EstExp 11-19'!$C$241:$J$241)&gt;0,SUM('EstExp 11-19'!$C$241:$J$241),"")</f>
        <v/>
      </c>
      <c r="H29" s="317"/>
      <c r="I29" s="921" t="str">
        <f t="shared" si="1"/>
        <v>OK</v>
      </c>
    </row>
    <row r="30" spans="1:9" ht="15" customHeight="1">
      <c r="A30" s="921" t="str">
        <f t="shared" si="0"/>
        <v>OK</v>
      </c>
      <c r="B30" s="917">
        <v>4998</v>
      </c>
      <c r="C30" s="922" t="str">
        <f>IF(SUM('EstRev 6-10'!$C$237:$K$237)&gt;0,SUM('EstRev 6-10'!$C$237:$K$237),"")</f>
        <v/>
      </c>
      <c r="D30" s="317"/>
      <c r="E30" s="920"/>
      <c r="F30" s="923" t="s">
        <v>732</v>
      </c>
      <c r="G30" s="922" t="str">
        <f>IF(SUM('EstExp 11-19'!$C$257:$J$257)&gt;0,SUM('EstExp 11-19'!$C$257:$J$257),"")</f>
        <v/>
      </c>
      <c r="H30" s="317"/>
      <c r="I30" s="921" t="str">
        <f t="shared" si="1"/>
        <v>OK</v>
      </c>
    </row>
    <row r="31" spans="1:9" ht="15" customHeight="1">
      <c r="E31" s="920"/>
      <c r="F31" s="923" t="s">
        <v>733</v>
      </c>
      <c r="G31" s="922" t="str">
        <f>IF(SUM('EstExp 11-19'!$C$275:$J$275)&gt;0,SUM('EstExp 11-19'!$C$275:$J$275),"")</f>
        <v/>
      </c>
      <c r="H31" s="317"/>
      <c r="I31" s="921" t="str">
        <f t="shared" si="1"/>
        <v>OK</v>
      </c>
    </row>
    <row r="32" spans="1:9" ht="15" customHeight="1">
      <c r="E32" s="920"/>
      <c r="F32" s="923" t="s">
        <v>734</v>
      </c>
      <c r="G32" s="922" t="str">
        <f>IF(SUM('EstExp 11-19'!$C$289:$J$289)&gt;0,SUM('EstExp 11-19'!$C$289:$J$289),"")</f>
        <v/>
      </c>
      <c r="H32" s="317"/>
      <c r="I32" s="921" t="str">
        <f t="shared" si="1"/>
        <v>OK</v>
      </c>
    </row>
    <row r="33" spans="2:9" ht="15" customHeight="1">
      <c r="E33" s="920"/>
      <c r="F33" s="923" t="s">
        <v>735</v>
      </c>
      <c r="G33" s="922" t="str">
        <f>IF(SUM('EstExp 11-19'!$C$299:$J$299)&gt;0,SUM('EstExp 11-19'!$C$299:$J$299),"")</f>
        <v/>
      </c>
      <c r="H33" s="317"/>
      <c r="I33" s="921" t="str">
        <f t="shared" si="1"/>
        <v>OK</v>
      </c>
    </row>
    <row r="34" spans="2:9" ht="15" customHeight="1">
      <c r="B34" s="326"/>
      <c r="E34" s="920"/>
      <c r="F34" s="923" t="s">
        <v>736</v>
      </c>
      <c r="G34" s="922" t="str">
        <f>IF(SUM('EstExp 11-19'!$C$306:$J$306)&gt;0,SUM('EstExp 11-19'!$C$306:$J$306),"")</f>
        <v/>
      </c>
      <c r="H34" s="317"/>
      <c r="I34" s="921" t="str">
        <f t="shared" si="1"/>
        <v>OK</v>
      </c>
    </row>
    <row r="35" spans="2:9" ht="15" customHeight="1">
      <c r="E35" s="920"/>
      <c r="F35" s="923" t="s">
        <v>737</v>
      </c>
      <c r="G35" s="922" t="str">
        <f>IF(SUM('EstExp 11-19'!$C$352:$J$352)&gt;0,SUM('EstExp 11-19'!$C$352:$J$352),"")</f>
        <v/>
      </c>
      <c r="H35" s="317"/>
      <c r="I35" s="921" t="str">
        <f t="shared" si="1"/>
        <v>OK</v>
      </c>
    </row>
    <row r="36" spans="2:9" ht="15" customHeight="1">
      <c r="E36" s="920"/>
      <c r="F36" s="923" t="s">
        <v>738</v>
      </c>
      <c r="G36" s="922" t="str">
        <f>IF(SUM('EstExp 11-19'!$C$368:$J$368)&gt;0,SUM('EstExp 11-19'!$C$368:$J$368),"")</f>
        <v/>
      </c>
      <c r="H36" s="317"/>
      <c r="I36" s="921" t="str">
        <f t="shared" si="1"/>
        <v>OK</v>
      </c>
    </row>
    <row r="37" spans="2:9" ht="15" customHeight="1">
      <c r="E37" s="920"/>
      <c r="F37" s="923" t="s">
        <v>739</v>
      </c>
      <c r="G37" s="922" t="str">
        <f>IF(SUM('EstExp 11-19'!$C$386:$J$386)&gt;0,SUM('EstExp 11-19'!$C$386:$J$386),"")</f>
        <v/>
      </c>
      <c r="H37" s="317"/>
      <c r="I37" s="921" t="str">
        <f t="shared" si="1"/>
        <v>OK</v>
      </c>
    </row>
    <row r="38" spans="2:9" ht="15" customHeight="1">
      <c r="E38" s="920"/>
      <c r="F38" s="923" t="s">
        <v>740</v>
      </c>
      <c r="G38" s="922" t="str">
        <f>IF(SUM('EstExp 11-19'!$C$396:$J$396)&gt;0,SUM('EstExp 11-19'!$C$396:$J$396),"")</f>
        <v/>
      </c>
      <c r="H38" s="317"/>
      <c r="I38" s="921" t="str">
        <f t="shared" si="1"/>
        <v>OK</v>
      </c>
    </row>
    <row r="39" spans="2:9" ht="15" customHeight="1">
      <c r="E39" s="920"/>
      <c r="F39" s="923" t="s">
        <v>741</v>
      </c>
      <c r="G39" s="922" t="str">
        <f>IF(SUM('EstExp 11-19'!$C$404:$J$404)&gt;0,SUM('EstExp 11-19'!$C$404:$J$404),"")</f>
        <v/>
      </c>
      <c r="H39" s="317"/>
      <c r="I39" s="921" t="str">
        <f t="shared" si="1"/>
        <v>OK</v>
      </c>
    </row>
    <row r="40" spans="2:9" ht="15" customHeight="1">
      <c r="E40" s="920"/>
      <c r="F40" s="923" t="s">
        <v>742</v>
      </c>
      <c r="G40" s="922" t="str">
        <f>IF(SUM('EstExp 11-19'!$C$412:$J$412)&gt;0,SUM('EstExp 11-19'!$C$412:$J$412),"")</f>
        <v/>
      </c>
      <c r="H40" s="317"/>
      <c r="I40" s="921" t="str">
        <f t="shared" si="1"/>
        <v>OK</v>
      </c>
    </row>
    <row r="41" spans="2:9" ht="15" customHeight="1">
      <c r="E41" s="920"/>
      <c r="F41" s="923" t="s">
        <v>743</v>
      </c>
      <c r="G41" s="922" t="str">
        <f>IF(SUM('EstExp 11-19'!$C$414:$J$414)&gt;0,SUM('EstExp 11-19'!$C$414:$J$414),"")</f>
        <v/>
      </c>
      <c r="H41" s="317"/>
      <c r="I41" s="921" t="str">
        <f t="shared" si="1"/>
        <v>OK</v>
      </c>
    </row>
    <row r="42" spans="2:9" ht="15" customHeight="1">
      <c r="E42" s="920"/>
      <c r="F42" s="923" t="s">
        <v>744</v>
      </c>
      <c r="G42" s="922" t="str">
        <f>IF(SUM('EstExp 11-19'!$C$422:$J$422)&gt;0,SUM('EstExp 11-19'!$C$422:$J$422),"")</f>
        <v/>
      </c>
      <c r="H42" s="317"/>
      <c r="I42" s="921" t="str">
        <f t="shared" si="1"/>
        <v>OK</v>
      </c>
    </row>
    <row r="43" spans="2:9" ht="15" customHeight="1">
      <c r="E43" s="920"/>
      <c r="F43" s="923" t="s">
        <v>745</v>
      </c>
      <c r="G43" s="922" t="str">
        <f>IF(SUM('EstExp 11-19'!$C$424:$J$424)&gt;0,SUM('EstExp 11-19'!$C$424:$J$424),"")</f>
        <v/>
      </c>
      <c r="H43" s="317"/>
      <c r="I43" s="921" t="str">
        <f t="shared" si="1"/>
        <v>OK</v>
      </c>
    </row>
    <row r="44" spans="2:9" ht="15" customHeight="1">
      <c r="E44" s="920"/>
      <c r="F44" s="923" t="s">
        <v>746</v>
      </c>
      <c r="G44" s="922" t="str">
        <f>IF(SUM('EstExp 11-19'!$C$425:$J$425)&gt;0,SUM('EstExp 11-19'!$C$425:$J$425),"")</f>
        <v/>
      </c>
      <c r="H44" s="317"/>
      <c r="I44" s="921" t="str">
        <f t="shared" si="1"/>
        <v>OK</v>
      </c>
    </row>
    <row r="45" spans="2:9" ht="15" customHeight="1">
      <c r="E45" s="920"/>
      <c r="F45" s="923" t="s">
        <v>747</v>
      </c>
      <c r="G45" s="922" t="str">
        <f>IF(SUM('EstExp 11-19'!$C$437:$J$437)&gt;0,SUM('EstExp 11-19'!$C$437:$J$437),"")</f>
        <v/>
      </c>
      <c r="H45" s="317"/>
      <c r="I45" s="921" t="str">
        <f t="shared" si="1"/>
        <v>OK</v>
      </c>
    </row>
    <row r="46" spans="2:9" ht="15" customHeight="1">
      <c r="E46" s="920"/>
      <c r="F46" s="923" t="s">
        <v>748</v>
      </c>
      <c r="G46" s="922" t="str">
        <f>IF(SUM('EstExp 11-19'!$C$442:$J$442)&gt;0,SUM('EstExp 11-19'!$C$442:$J$442),"")</f>
        <v/>
      </c>
      <c r="H46" s="317"/>
      <c r="I46" s="921" t="str">
        <f t="shared" si="1"/>
        <v>OK</v>
      </c>
    </row>
    <row r="47" spans="2:9" ht="15" customHeight="1">
      <c r="E47" s="920"/>
      <c r="F47" s="923" t="s">
        <v>749</v>
      </c>
      <c r="G47" s="922" t="str">
        <f>IF(SUM('EstExp 11-19'!$C$447:$J$447)&gt;0,SUM('EstExp 11-19'!$C$447:$J$447),"")</f>
        <v/>
      </c>
      <c r="H47" s="317"/>
      <c r="I47" s="921" t="str">
        <f t="shared" si="1"/>
        <v>OK</v>
      </c>
    </row>
    <row r="48" spans="2:9" ht="15" customHeight="1">
      <c r="E48" s="920"/>
      <c r="F48" s="923" t="s">
        <v>750</v>
      </c>
      <c r="G48" s="922" t="str">
        <f>IF(SUM('EstExp 11-19'!$C$450:$J$450)&gt;0,SUM('EstExp 11-19'!$C$450:$J$450),"")</f>
        <v/>
      </c>
      <c r="H48" s="317"/>
      <c r="I48" s="921" t="str">
        <f t="shared" si="1"/>
        <v>OK</v>
      </c>
    </row>
  </sheetData>
  <sheetProtection algorithmName="SHA-512" hashValue="g5dweYz8ReCHO++gB/PbJpUXxLtzeQ/fo+pfGhAUNMrU7gHxK9yP9Upn09Ec6NkXS4WgvBSZ4vvENcD+OkUBmA==" saltValue="auapGi5AQYFrTFtbp2JVVg==" spinCount="100000" sheet="1" objects="1"/>
  <conditionalFormatting sqref="C2:C3">
    <cfRule type="containsText" dxfId="35" priority="1" operator="containsText" text="Error">
      <formula>NOT(ISERROR(SEARCH("Error",C2)))</formula>
    </cfRule>
    <cfRule type="cellIs" dxfId="34" priority="2" operator="equal">
      <formula>"OK"</formula>
    </cfRule>
    <cfRule type="cellIs" dxfId="33" priority="3" operator="equal">
      <formula>"ERROR -Please describe revenue."</formula>
    </cfRule>
  </conditionalFormatting>
  <conditionalFormatting sqref="D2">
    <cfRule type="containsText" dxfId="32" priority="4" operator="containsText" text="Problem">
      <formula>NOT(ISERROR(SEARCH("Problem",D2)))</formula>
    </cfRule>
    <cfRule type="containsText" dxfId="31" priority="5" operator="containsText" text="Good">
      <formula>NOT(ISERROR(SEARCH("Good",D2)))</formula>
    </cfRule>
  </conditionalFormatting>
  <conditionalFormatting sqref="I5:I48">
    <cfRule type="cellIs" dxfId="30" priority="6" operator="equal">
      <formula>"ERROR-Describe Expenditures"</formula>
    </cfRule>
    <cfRule type="cellIs" dxfId="29" priority="7" operator="equal">
      <formula>"Ok"</formula>
    </cfRule>
  </conditionalFormatting>
  <conditionalFormatting sqref="A5:A30">
    <cfRule type="cellIs" dxfId="28" priority="8" operator="equal">
      <formula>"ERROR-Describe Revenue"</formula>
    </cfRule>
    <cfRule type="cellIs" dxfId="27" priority="9" operator="equal">
      <formula>"Ok"</formula>
    </cfRule>
  </conditionalFormatting>
  <printOptions headings="1"/>
  <pageMargins left="0.25" right="0.25" top="0.5" bottom="0.5" header="0.25" footer="0.25"/>
  <pageSetup firstPageNumber="20" orientation="landscape" useFirstPageNumber="1" r:id="rId1"/>
  <headerFooter alignWithMargins="0">
    <oddHeader>&amp;CItemizations&amp;RPage &amp;P</oddHeader>
    <oddFooter>&amp;L&amp;Z&amp;F&amp;R&amp;D</oddFooter>
    <firstHeader>&amp;C&amp;A&amp;RPage &amp;P</firstHeader>
    <firstFooter>&amp;L&amp;Z&amp;F</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autoPageBreaks="0" fitToPage="1"/>
  </sheetPr>
  <dimension ref="B1:G55"/>
  <sheetViews>
    <sheetView showGridLines="0" showZeros="0" zoomScale="130" zoomScaleNormal="130" workbookViewId="0">
      <selection activeCell="B1" sqref="B1"/>
    </sheetView>
  </sheetViews>
  <sheetFormatPr defaultColWidth="9.140625" defaultRowHeight="12.75"/>
  <cols>
    <col min="1" max="1" width="2.28515625" style="18" customWidth="1"/>
    <col min="2" max="2" width="28.140625" style="18" customWidth="1"/>
    <col min="3" max="3" width="16.7109375" style="18" customWidth="1"/>
    <col min="4" max="4" width="16.85546875" style="18" customWidth="1"/>
    <col min="5" max="7" width="16.7109375" style="18" customWidth="1"/>
    <col min="8" max="8" width="9.140625" style="18" customWidth="1"/>
    <col min="9" max="16384" width="9.140625" style="18"/>
  </cols>
  <sheetData>
    <row r="1" spans="2:7" s="85" customFormat="1" ht="39.75" customHeight="1">
      <c r="B1" s="924"/>
      <c r="C1" s="925"/>
      <c r="D1" s="926" t="s">
        <v>751</v>
      </c>
      <c r="E1" s="925"/>
      <c r="F1" s="925"/>
      <c r="G1" s="927"/>
    </row>
    <row r="2" spans="2:7" ht="33.75" customHeight="1">
      <c r="B2" s="59" t="s">
        <v>752</v>
      </c>
      <c r="C2" s="400" t="s">
        <v>753</v>
      </c>
      <c r="D2" s="400" t="s">
        <v>754</v>
      </c>
      <c r="E2" s="400" t="s">
        <v>755</v>
      </c>
      <c r="F2" s="400" t="s">
        <v>756</v>
      </c>
      <c r="G2" s="400" t="s">
        <v>757</v>
      </c>
    </row>
    <row r="3" spans="2:7" s="86" customFormat="1">
      <c r="B3" s="401" t="s">
        <v>758</v>
      </c>
      <c r="C3" s="928">
        <f>'BudgetSum 2-4'!C9</f>
        <v>1327721</v>
      </c>
      <c r="D3" s="928">
        <f>'BudgetSum 2-4'!D9</f>
        <v>0</v>
      </c>
      <c r="E3" s="928">
        <f>'BudgetSum 2-4'!F9</f>
        <v>0</v>
      </c>
      <c r="F3" s="928">
        <f>'BudgetSum 2-4'!I9</f>
        <v>0</v>
      </c>
      <c r="G3" s="929">
        <f>SUM(C3:F3)</f>
        <v>1327721</v>
      </c>
    </row>
    <row r="4" spans="2:7" s="86" customFormat="1" ht="13.5" customHeight="1">
      <c r="B4" s="401" t="s">
        <v>759</v>
      </c>
      <c r="C4" s="930">
        <f>'BudgetSum 2-4'!C19</f>
        <v>1327721</v>
      </c>
      <c r="D4" s="930">
        <f>'BudgetSum 2-4'!D19</f>
        <v>0</v>
      </c>
      <c r="E4" s="930">
        <f>'BudgetSum 2-4'!F19</f>
        <v>0</v>
      </c>
      <c r="F4" s="931"/>
      <c r="G4" s="932">
        <f>SUM(C4:F4)</f>
        <v>1327721</v>
      </c>
    </row>
    <row r="5" spans="2:7" s="86" customFormat="1" ht="14.25" customHeight="1">
      <c r="B5" s="402" t="s">
        <v>760</v>
      </c>
      <c r="C5" s="933">
        <f>(C3-C4)</f>
        <v>0</v>
      </c>
      <c r="D5" s="933">
        <f>(D3-D4)</f>
        <v>0</v>
      </c>
      <c r="E5" s="933">
        <f>(E3-E4)</f>
        <v>0</v>
      </c>
      <c r="F5" s="930">
        <f>(F3-F4)</f>
        <v>0</v>
      </c>
      <c r="G5" s="934">
        <f>SUM(G3-G4)</f>
        <v>0</v>
      </c>
    </row>
    <row r="6" spans="2:7" s="86" customFormat="1" ht="14.25" customHeight="1">
      <c r="B6" s="403" t="str">
        <f>"Estimated Fund Balance - June 30, "&amp;'B27'!K2</f>
        <v>Estimated Fund Balance - June 30, 2027</v>
      </c>
      <c r="C6" s="935">
        <f>'BudgetSum 2-4'!C81</f>
        <v>289008</v>
      </c>
      <c r="D6" s="935">
        <f>'BudgetSum 2-4'!D81</f>
        <v>0</v>
      </c>
      <c r="E6" s="935">
        <f>'BudgetSum 2-4'!F81</f>
        <v>0</v>
      </c>
      <c r="F6" s="935">
        <f>'BudgetSum 2-4'!I81</f>
        <v>0</v>
      </c>
      <c r="G6" s="934">
        <f>SUM(C6:F6)</f>
        <v>289008</v>
      </c>
    </row>
    <row r="7" spans="2:7" ht="15" customHeight="1">
      <c r="D7" s="476" t="str">
        <f>IF(Cover!$B$3="X", "Deficit Reduction Plan is not required", IF(AND($G$5&lt;0,$G$6&gt;=0,ABS($G$5*3)&gt;ABS($G$6)),B23,IF(AND($G$5&lt;0,$G$6&gt;0,ABS($G$5*3)&lt;=ABS($G$6)),$B$24,IF(AND($G$5&lt;0,$G$6&lt;0),B23,IF($G$6=0,$B$26,$B$25)))))</f>
        <v>Deficit Reduction Plan is not required</v>
      </c>
      <c r="E7" s="481"/>
      <c r="F7" s="481"/>
      <c r="G7" s="482"/>
    </row>
    <row r="8" spans="2:7" ht="15" customHeight="1">
      <c r="D8" s="477" t="str">
        <f>IF(D$7=B$23, B28, " ")</f>
        <v xml:space="preserve"> </v>
      </c>
      <c r="E8" s="474"/>
      <c r="F8" s="474"/>
      <c r="G8" s="478"/>
    </row>
    <row r="9" spans="2:7" ht="15" customHeight="1">
      <c r="D9" s="477" t="str">
        <f>IF(D$7=B$23, B29, " ")</f>
        <v xml:space="preserve"> </v>
      </c>
      <c r="E9" s="474"/>
      <c r="F9" s="474"/>
      <c r="G9" s="478"/>
    </row>
    <row r="10" spans="2:7" ht="15" customHeight="1">
      <c r="D10" s="475" t="str">
        <f>IF(D$7=B$23, B30, " ")</f>
        <v xml:space="preserve"> </v>
      </c>
      <c r="E10" s="479"/>
      <c r="F10" s="479"/>
      <c r="G10" s="480"/>
    </row>
    <row r="11" spans="2:7" ht="15" customHeight="1">
      <c r="D11" s="474"/>
      <c r="E11" s="474"/>
      <c r="F11" s="474"/>
      <c r="G11" s="474"/>
    </row>
    <row r="12" spans="2:7" ht="10.5" customHeight="1">
      <c r="B12" s="445" t="str">
        <f>"A deficit reduction plan is required if the local board of education adopts (or amends) the "&amp;'B27'!K2-1&amp;-'B27'!K2&amp;" school district budget in which the operating funds listed above result in direct"</f>
        <v>A deficit reduction plan is required if the local board of education adopts (or amends) the 2026-2027 school district budget in which the operating funds listed above result in direct</v>
      </c>
      <c r="C12" s="445"/>
      <c r="D12" s="445"/>
      <c r="E12" s="527"/>
      <c r="F12" s="527"/>
    </row>
    <row r="13" spans="2:7" ht="10.5" customHeight="1">
      <c r="B13" s="244" t="s">
        <v>761</v>
      </c>
      <c r="C13" s="445"/>
      <c r="D13" s="445"/>
      <c r="E13" s="527"/>
      <c r="F13" s="527"/>
    </row>
    <row r="14" spans="2:7">
      <c r="B14" s="244" t="s">
        <v>762</v>
      </c>
      <c r="C14" s="446"/>
      <c r="D14" s="446"/>
      <c r="E14" s="446"/>
      <c r="F14" s="446"/>
    </row>
    <row r="15" spans="2:7" ht="3.75" customHeight="1">
      <c r="B15" s="87"/>
      <c r="C15" s="88"/>
      <c r="D15" s="88"/>
      <c r="E15" s="88"/>
      <c r="F15" s="88"/>
    </row>
    <row r="16" spans="2:7" ht="12" customHeight="1">
      <c r="B16" s="554" t="s">
        <v>764</v>
      </c>
      <c r="C16" s="88"/>
      <c r="D16" s="88"/>
      <c r="E16" s="88"/>
      <c r="F16" s="88"/>
    </row>
    <row r="17" spans="2:7">
      <c r="B17" s="555" t="s">
        <v>763</v>
      </c>
      <c r="C17" s="325"/>
      <c r="D17" s="325"/>
      <c r="E17" s="325"/>
      <c r="F17" s="325"/>
      <c r="G17" s="89"/>
    </row>
    <row r="18" spans="2:7" ht="3.75" customHeight="1">
      <c r="B18" s="90"/>
      <c r="C18" s="91"/>
      <c r="D18" s="91"/>
      <c r="E18" s="91"/>
      <c r="F18" s="91"/>
      <c r="G18" s="89"/>
    </row>
    <row r="19" spans="2:7">
      <c r="B19" s="445" t="str">
        <f>"Per School Code (105 ILCS 5/17-1) - If the Deficit AFR Summary Information tab from the "&amp;'B27'!K2-2&amp;"-"&amp;'B27'!K2-1&amp;" Annual Financial Report (AFR) reflects a deficit as"</f>
        <v>Per School Code (105 ILCS 5/17-1) - If the Deficit AFR Summary Information tab from the 2025-2026 Annual Financial Report (AFR) reflects a deficit as</v>
      </c>
      <c r="C19" s="445"/>
      <c r="D19" s="445"/>
      <c r="E19" s="445"/>
      <c r="F19" s="445"/>
      <c r="G19" s="89"/>
    </row>
    <row r="20" spans="2:7" ht="17.25" customHeight="1">
      <c r="B20" s="241" t="s">
        <v>765</v>
      </c>
      <c r="C20" s="447"/>
      <c r="D20" s="447"/>
      <c r="E20" s="447"/>
      <c r="F20" s="447"/>
      <c r="G20" s="89"/>
    </row>
    <row r="21" spans="2:7">
      <c r="B21" s="147" t="s">
        <v>766</v>
      </c>
      <c r="C21" s="92"/>
      <c r="D21" s="92"/>
      <c r="E21" s="92"/>
      <c r="F21" s="93"/>
      <c r="G21" s="89"/>
    </row>
    <row r="22" spans="2:7" ht="30.75" customHeight="1">
      <c r="B22" s="89"/>
      <c r="C22" s="94"/>
      <c r="D22" s="94"/>
      <c r="E22" s="94"/>
      <c r="F22" s="89"/>
      <c r="G22" s="89"/>
    </row>
    <row r="23" spans="2:7" hidden="1">
      <c r="B23" s="1180" t="s">
        <v>767</v>
      </c>
      <c r="C23" s="1180"/>
      <c r="D23" s="1180"/>
      <c r="E23" s="1180"/>
      <c r="F23" s="1180"/>
      <c r="G23" s="18" t="s">
        <v>768</v>
      </c>
    </row>
    <row r="24" spans="2:7" hidden="1">
      <c r="B24" s="18" t="s">
        <v>769</v>
      </c>
      <c r="G24" s="44" t="s">
        <v>770</v>
      </c>
    </row>
    <row r="25" spans="2:7" hidden="1">
      <c r="B25" s="18" t="s">
        <v>771</v>
      </c>
      <c r="G25" s="44" t="s">
        <v>770</v>
      </c>
    </row>
    <row r="26" spans="2:7" hidden="1">
      <c r="B26" s="18" t="s">
        <v>772</v>
      </c>
      <c r="G26" s="18" t="s">
        <v>773</v>
      </c>
    </row>
    <row r="27" spans="2:7" hidden="1"/>
    <row r="28" spans="2:7" hidden="1">
      <c r="B28" s="1180" t="s">
        <v>774</v>
      </c>
      <c r="C28" s="1180"/>
      <c r="D28" s="1180"/>
      <c r="E28" s="1180"/>
      <c r="F28" s="1180"/>
    </row>
    <row r="29" spans="2:7" hidden="1">
      <c r="B29" s="1180" t="s">
        <v>775</v>
      </c>
      <c r="C29" s="1180"/>
      <c r="D29" s="1180"/>
      <c r="E29" s="1180"/>
      <c r="F29" s="1180"/>
    </row>
    <row r="30" spans="2:7" ht="12.75" hidden="1" customHeight="1">
      <c r="B30" s="18" t="s">
        <v>776</v>
      </c>
      <c r="C30" s="261"/>
      <c r="D30" s="18" t="s">
        <v>777</v>
      </c>
      <c r="E30" s="261"/>
      <c r="F30" s="261"/>
    </row>
    <row r="31" spans="2:7" hidden="1"/>
    <row r="32" spans="2:7" hidden="1"/>
    <row r="33" spans="2:6" ht="12.75" hidden="1" customHeight="1">
      <c r="B33" s="1181" t="s">
        <v>779</v>
      </c>
      <c r="C33" s="1181"/>
      <c r="D33" s="1181"/>
      <c r="E33" s="1181"/>
      <c r="F33" s="1181"/>
    </row>
    <row r="34" spans="2:6" hidden="1">
      <c r="B34" s="1181"/>
      <c r="C34" s="1181"/>
      <c r="D34" s="1181"/>
      <c r="E34" s="1181"/>
      <c r="F34" s="1181"/>
    </row>
    <row r="35" spans="2:6" hidden="1">
      <c r="B35" s="1181"/>
      <c r="C35" s="1181"/>
      <c r="D35" s="1181"/>
      <c r="E35" s="1181"/>
      <c r="F35" s="1181"/>
    </row>
    <row r="36" spans="2:6" hidden="1">
      <c r="B36" s="1181"/>
      <c r="C36" s="1181"/>
      <c r="D36" s="1181"/>
      <c r="E36" s="1181"/>
      <c r="F36" s="1181"/>
    </row>
    <row r="37" spans="2:6" hidden="1">
      <c r="B37" s="1181"/>
      <c r="C37" s="1181"/>
      <c r="D37" s="1181"/>
      <c r="E37" s="1181"/>
      <c r="F37" s="1181"/>
    </row>
    <row r="55" spans="4:4">
      <c r="D55" s="44"/>
    </row>
  </sheetData>
  <sheetProtection algorithmName="SHA-512" hashValue="silw89HHosYqOdWM8eOPL5tMZRJdTUSe2alBc1QyddBUqYZ1pJFVEm1nRgdLXLpC8486wWNMP0vYf6fRjAjSHQ==" saltValue="4IuhoTvhLPf8v6IAh0BXIA==" spinCount="100000" sheet="1" objects="1"/>
  <mergeCells count="4">
    <mergeCell ref="B23:F23"/>
    <mergeCell ref="B28:F28"/>
    <mergeCell ref="B29:F29"/>
    <mergeCell ref="B33:F37"/>
  </mergeCells>
  <phoneticPr fontId="12" type="noConversion"/>
  <pageMargins left="0.25" right="0.25" top="0.5" bottom="0.5" header="0.25" footer="0.25"/>
  <pageSetup firstPageNumber="21" orientation="landscape" useFirstPageNumber="1" r:id="rId1"/>
  <headerFooter alignWithMargins="0">
    <oddHeader>&amp;RPage &amp;P</oddHeader>
    <oddFooter>&amp;L&amp;Z&amp;F&amp;R&amp;D</oddFooter>
    <firstHeader>&amp;C&amp;A&amp;RPage &amp;P</firstHeader>
    <firstFooter>&amp;L&amp;Z&amp;F</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autoPageBreaks="0" fitToPage="1"/>
  </sheetPr>
  <dimension ref="A1:Z51"/>
  <sheetViews>
    <sheetView showGridLines="0" zoomScale="80" zoomScaleNormal="80" workbookViewId="0">
      <selection activeCell="H9" sqref="H9"/>
    </sheetView>
  </sheetViews>
  <sheetFormatPr defaultColWidth="9.140625" defaultRowHeight="12.75"/>
  <cols>
    <col min="1" max="1" width="46.28515625" style="114" customWidth="1"/>
    <col min="2" max="2" width="5.42578125" style="18" customWidth="1"/>
    <col min="3" max="22" width="13.7109375" style="18" customWidth="1"/>
    <col min="23" max="26" width="14.7109375" style="18" customWidth="1"/>
    <col min="27" max="27" width="2.7109375" style="18" customWidth="1"/>
    <col min="28" max="28" width="9.140625" style="18" customWidth="1"/>
    <col min="29" max="16384" width="9.140625" style="18"/>
  </cols>
  <sheetData>
    <row r="1" spans="1:26" ht="22.35" customHeight="1">
      <c r="A1" s="404" t="s">
        <v>778</v>
      </c>
      <c r="B1" s="243"/>
      <c r="C1" s="936"/>
      <c r="D1" s="937"/>
      <c r="E1" s="938" t="s">
        <v>780</v>
      </c>
      <c r="F1" s="939"/>
      <c r="G1" s="940"/>
      <c r="H1" s="941"/>
      <c r="I1" s="942"/>
      <c r="J1" s="942"/>
      <c r="K1" s="942"/>
      <c r="L1" s="943"/>
      <c r="M1" s="944"/>
      <c r="N1" s="944"/>
      <c r="O1" s="944"/>
      <c r="P1" s="944"/>
      <c r="Q1" s="944"/>
      <c r="R1" s="941"/>
      <c r="S1" s="942"/>
      <c r="T1" s="942"/>
      <c r="U1" s="942"/>
      <c r="V1" s="943"/>
      <c r="W1" s="936"/>
      <c r="X1" s="945" t="s">
        <v>781</v>
      </c>
      <c r="Y1" s="946"/>
      <c r="Z1" s="947"/>
    </row>
    <row r="2" spans="1:26" ht="11.25" customHeight="1">
      <c r="A2" s="244"/>
      <c r="B2" s="245"/>
      <c r="C2" s="936"/>
      <c r="D2" s="948"/>
      <c r="E2" s="949" t="s">
        <v>782</v>
      </c>
      <c r="F2" s="948"/>
      <c r="G2" s="948"/>
      <c r="H2" s="950"/>
      <c r="I2" s="951"/>
      <c r="J2" s="952" t="s">
        <v>782</v>
      </c>
      <c r="K2" s="951"/>
      <c r="L2" s="953"/>
      <c r="M2" s="936"/>
      <c r="N2" s="948"/>
      <c r="O2" s="949" t="s">
        <v>782</v>
      </c>
      <c r="P2" s="948"/>
      <c r="Q2" s="948"/>
      <c r="R2" s="950"/>
      <c r="S2" s="954"/>
      <c r="T2" s="952" t="s">
        <v>782</v>
      </c>
      <c r="U2" s="954"/>
      <c r="V2" s="955"/>
      <c r="W2" s="936"/>
      <c r="X2" s="936"/>
      <c r="Y2" s="936"/>
      <c r="Z2" s="956" t="s">
        <v>783</v>
      </c>
    </row>
    <row r="3" spans="1:26">
      <c r="A3" s="246" t="str">
        <f>Cover!J14</f>
        <v>08089723045</v>
      </c>
      <c r="B3" s="247"/>
      <c r="C3" s="936"/>
      <c r="D3" s="957"/>
      <c r="E3" s="958" t="str">
        <f>"FY"&amp;'B27'!K2-1&amp;-'B27'!K2</f>
        <v>FY2026-2027</v>
      </c>
      <c r="F3" s="957"/>
      <c r="G3" s="957"/>
      <c r="H3" s="950"/>
      <c r="I3" s="959"/>
      <c r="J3" s="960" t="str">
        <f>"FY"&amp;'B27'!K2&amp;-'B27'!K2-1</f>
        <v>FY2027-2028</v>
      </c>
      <c r="K3" s="959"/>
      <c r="L3" s="961"/>
      <c r="M3" s="936"/>
      <c r="N3" s="957"/>
      <c r="O3" s="958" t="str">
        <f>"FY"&amp;'B27'!K2+1&amp;-'B27'!K2-2</f>
        <v>FY2028-2029</v>
      </c>
      <c r="P3" s="957"/>
      <c r="Q3" s="957"/>
      <c r="R3" s="950"/>
      <c r="S3" s="960"/>
      <c r="T3" s="962" t="str">
        <f>"FY"&amp;'B27'!K2+2&amp;-'B27'!K2-3</f>
        <v>FY2029-2030</v>
      </c>
      <c r="U3" s="960"/>
      <c r="V3" s="963"/>
      <c r="W3" s="936"/>
      <c r="X3" s="964" t="s">
        <v>782</v>
      </c>
      <c r="Y3" s="948"/>
      <c r="Z3" s="965"/>
    </row>
    <row r="4" spans="1:26" ht="14.1" customHeight="1">
      <c r="A4" s="241" t="s">
        <v>784</v>
      </c>
      <c r="B4" s="242"/>
      <c r="C4" s="966"/>
      <c r="D4" s="966"/>
      <c r="E4" s="966"/>
      <c r="F4" s="966"/>
      <c r="G4" s="966"/>
      <c r="H4" s="952"/>
      <c r="I4" s="954"/>
      <c r="J4" s="954"/>
      <c r="K4" s="954"/>
      <c r="L4" s="955"/>
      <c r="M4" s="949"/>
      <c r="N4" s="949"/>
      <c r="O4" s="949"/>
      <c r="P4" s="949"/>
      <c r="Q4" s="949"/>
      <c r="R4" s="952"/>
      <c r="S4" s="967"/>
      <c r="T4" s="954"/>
      <c r="U4" s="954"/>
      <c r="V4" s="955"/>
      <c r="W4" s="936"/>
      <c r="X4" s="968" t="s">
        <v>785</v>
      </c>
      <c r="Y4" s="523"/>
      <c r="Z4" s="969"/>
    </row>
    <row r="5" spans="1:26" ht="16.5" customHeight="1">
      <c r="A5" s="237" t="str">
        <f>Cover!J13</f>
        <v>Career &amp; Tech Educ Consortium</v>
      </c>
      <c r="B5" s="238"/>
      <c r="C5" s="948"/>
      <c r="D5" s="948"/>
      <c r="E5" s="948"/>
      <c r="F5" s="948"/>
      <c r="G5" s="948"/>
      <c r="H5" s="970"/>
      <c r="I5" s="971"/>
      <c r="J5" s="971"/>
      <c r="K5" s="971"/>
      <c r="L5" s="972"/>
      <c r="M5" s="948"/>
      <c r="N5" s="948"/>
      <c r="O5" s="948"/>
      <c r="P5" s="948"/>
      <c r="Q5" s="948"/>
      <c r="R5" s="970"/>
      <c r="S5" s="971"/>
      <c r="T5" s="971"/>
      <c r="U5" s="971"/>
      <c r="V5" s="972"/>
      <c r="W5" s="948"/>
      <c r="X5" s="973"/>
      <c r="Y5" s="974" t="s">
        <v>786</v>
      </c>
      <c r="Z5" s="975"/>
    </row>
    <row r="6" spans="1:26" ht="36" customHeight="1">
      <c r="A6" s="239" t="s">
        <v>787</v>
      </c>
      <c r="B6" s="240"/>
      <c r="C6" s="400" t="s">
        <v>788</v>
      </c>
      <c r="D6" s="400" t="s">
        <v>789</v>
      </c>
      <c r="E6" s="400" t="s">
        <v>790</v>
      </c>
      <c r="F6" s="400" t="s">
        <v>791</v>
      </c>
      <c r="G6" s="400" t="s">
        <v>489</v>
      </c>
      <c r="H6" s="400" t="s">
        <v>788</v>
      </c>
      <c r="I6" s="400" t="s">
        <v>789</v>
      </c>
      <c r="J6" s="400" t="s">
        <v>790</v>
      </c>
      <c r="K6" s="400" t="s">
        <v>791</v>
      </c>
      <c r="L6" s="400" t="s">
        <v>489</v>
      </c>
      <c r="M6" s="405" t="s">
        <v>788</v>
      </c>
      <c r="N6" s="405" t="s">
        <v>789</v>
      </c>
      <c r="O6" s="405" t="s">
        <v>790</v>
      </c>
      <c r="P6" s="405" t="s">
        <v>791</v>
      </c>
      <c r="Q6" s="405" t="s">
        <v>489</v>
      </c>
      <c r="R6" s="405" t="s">
        <v>788</v>
      </c>
      <c r="S6" s="405" t="s">
        <v>789</v>
      </c>
      <c r="T6" s="405" t="s">
        <v>790</v>
      </c>
      <c r="U6" s="405" t="s">
        <v>791</v>
      </c>
      <c r="V6" s="405" t="s">
        <v>489</v>
      </c>
      <c r="W6" s="405" t="str">
        <f>"FY"&amp;'B27'!K2-1&amp;-'B27'!K2</f>
        <v>FY2026-2027</v>
      </c>
      <c r="X6" s="405" t="str">
        <f>"FY"&amp;'B27'!K2&amp;-'B27'!K2-1</f>
        <v>FY2027-2028</v>
      </c>
      <c r="Y6" s="405" t="str">
        <f>"FY"&amp;'B27'!K2+1&amp;-'B27'!K2-2</f>
        <v>FY2028-2029</v>
      </c>
      <c r="Z6" s="405" t="str">
        <f>"FY"&amp;'B27'!K2+2&amp;-'B27'!K2-3</f>
        <v>FY2029-2030</v>
      </c>
    </row>
    <row r="7" spans="1:26" ht="23.1" customHeight="1">
      <c r="A7" s="976" t="s">
        <v>793</v>
      </c>
      <c r="B7" s="977"/>
      <c r="C7" s="978">
        <f>'BudgetSum 2-4'!C3</f>
        <v>289008</v>
      </c>
      <c r="D7" s="978">
        <f>'BudgetSum 2-4'!D3</f>
        <v>0</v>
      </c>
      <c r="E7" s="978">
        <f>'BudgetSum 2-4'!F3</f>
        <v>0</v>
      </c>
      <c r="F7" s="978">
        <f>'BudgetSum 2-4'!I3</f>
        <v>0</v>
      </c>
      <c r="G7" s="978">
        <f>SUM(C7:F7)</f>
        <v>289008</v>
      </c>
      <c r="H7" s="978">
        <f>C27</f>
        <v>289008</v>
      </c>
      <c r="I7" s="978">
        <f>D27</f>
        <v>0</v>
      </c>
      <c r="J7" s="978">
        <f>E27</f>
        <v>0</v>
      </c>
      <c r="K7" s="978">
        <f>F27</f>
        <v>0</v>
      </c>
      <c r="L7" s="978">
        <f>SUM(H7:K7)</f>
        <v>289008</v>
      </c>
      <c r="M7" s="978">
        <f>H27</f>
        <v>289008</v>
      </c>
      <c r="N7" s="978">
        <f>I27</f>
        <v>0</v>
      </c>
      <c r="O7" s="978">
        <f>J27</f>
        <v>0</v>
      </c>
      <c r="P7" s="978">
        <f>K27</f>
        <v>0</v>
      </c>
      <c r="Q7" s="978">
        <f>SUM(M7:P7)</f>
        <v>289008</v>
      </c>
      <c r="R7" s="978">
        <f>M27</f>
        <v>289008</v>
      </c>
      <c r="S7" s="978">
        <f>N27</f>
        <v>0</v>
      </c>
      <c r="T7" s="978">
        <f>O27</f>
        <v>0</v>
      </c>
      <c r="U7" s="978">
        <f>P27</f>
        <v>0</v>
      </c>
      <c r="V7" s="978">
        <f>SUM(R7:U7)</f>
        <v>289008</v>
      </c>
      <c r="W7" s="978">
        <f>G7</f>
        <v>289008</v>
      </c>
      <c r="X7" s="978">
        <f>L7</f>
        <v>289008</v>
      </c>
      <c r="Y7" s="978">
        <f>Q7</f>
        <v>289008</v>
      </c>
      <c r="Z7" s="978">
        <f>V7</f>
        <v>289008</v>
      </c>
    </row>
    <row r="8" spans="1:26" ht="16.7" customHeight="1">
      <c r="A8" s="979" t="s">
        <v>792</v>
      </c>
      <c r="B8" s="980" t="s">
        <v>794</v>
      </c>
      <c r="C8" s="981"/>
      <c r="D8" s="981"/>
      <c r="E8" s="981"/>
      <c r="F8" s="981"/>
      <c r="G8" s="981"/>
      <c r="H8" s="982"/>
      <c r="I8" s="982"/>
      <c r="J8" s="982"/>
      <c r="K8" s="982"/>
      <c r="L8" s="982"/>
      <c r="M8" s="982"/>
      <c r="N8" s="982"/>
      <c r="O8" s="982"/>
      <c r="P8" s="982"/>
      <c r="Q8" s="982"/>
      <c r="R8" s="982"/>
      <c r="S8" s="982"/>
      <c r="T8" s="982"/>
      <c r="U8" s="982"/>
      <c r="V8" s="982"/>
      <c r="W8" s="982"/>
      <c r="X8" s="983"/>
      <c r="Y8" s="983"/>
      <c r="Z8" s="983"/>
    </row>
    <row r="9" spans="1:26" ht="15.75" customHeight="1">
      <c r="A9" s="984" t="s">
        <v>79</v>
      </c>
      <c r="B9" s="985">
        <v>1000</v>
      </c>
      <c r="C9" s="986">
        <f>'BudgetSum 2-4'!C5</f>
        <v>936518</v>
      </c>
      <c r="D9" s="986">
        <f>'BudgetSum 2-4'!D5</f>
        <v>0</v>
      </c>
      <c r="E9" s="986">
        <f>'BudgetSum 2-4'!F5</f>
        <v>0</v>
      </c>
      <c r="F9" s="986">
        <f>'BudgetSum 2-4'!I5</f>
        <v>0</v>
      </c>
      <c r="G9" s="986">
        <f>SUM(C9:F9)</f>
        <v>936518</v>
      </c>
      <c r="H9" s="406"/>
      <c r="I9" s="406"/>
      <c r="J9" s="406"/>
      <c r="K9" s="406"/>
      <c r="L9" s="667">
        <f>SUM(H9:K9)</f>
        <v>0</v>
      </c>
      <c r="M9" s="406"/>
      <c r="N9" s="406"/>
      <c r="O9" s="406"/>
      <c r="P9" s="406"/>
      <c r="Q9" s="667">
        <f>SUM(M9:P9)</f>
        <v>0</v>
      </c>
      <c r="R9" s="406"/>
      <c r="S9" s="406"/>
      <c r="T9" s="406"/>
      <c r="U9" s="406"/>
      <c r="V9" s="667">
        <f>SUM(R9:U9)</f>
        <v>0</v>
      </c>
      <c r="W9" s="667">
        <f>G9</f>
        <v>936518</v>
      </c>
      <c r="X9" s="667">
        <f>L9</f>
        <v>0</v>
      </c>
      <c r="Y9" s="667">
        <f>Q9</f>
        <v>0</v>
      </c>
      <c r="Z9" s="667">
        <f>V9</f>
        <v>0</v>
      </c>
    </row>
    <row r="10" spans="1:26" ht="27" customHeight="1">
      <c r="A10" s="984" t="s">
        <v>80</v>
      </c>
      <c r="B10" s="985">
        <v>2000</v>
      </c>
      <c r="C10" s="978">
        <f>'BudgetSum 2-4'!C6</f>
        <v>13384</v>
      </c>
      <c r="D10" s="978">
        <f>'BudgetSum 2-4'!D6</f>
        <v>0</v>
      </c>
      <c r="E10" s="978">
        <f>'BudgetSum 2-4'!F6</f>
        <v>0</v>
      </c>
      <c r="F10" s="987"/>
      <c r="G10" s="978">
        <f>SUM(C10:F10)</f>
        <v>13384</v>
      </c>
      <c r="H10" s="407"/>
      <c r="I10" s="407"/>
      <c r="J10" s="407"/>
      <c r="K10" s="407"/>
      <c r="L10" s="978">
        <f>SUM(H10:K10)</f>
        <v>0</v>
      </c>
      <c r="M10" s="407"/>
      <c r="N10" s="407"/>
      <c r="O10" s="407"/>
      <c r="P10" s="407"/>
      <c r="Q10" s="978">
        <f>SUM(M10:P10)</f>
        <v>0</v>
      </c>
      <c r="R10" s="407"/>
      <c r="S10" s="407"/>
      <c r="T10" s="407"/>
      <c r="U10" s="407"/>
      <c r="V10" s="978">
        <f>SUM(R10:U10)</f>
        <v>0</v>
      </c>
      <c r="W10" s="978">
        <f>G10</f>
        <v>13384</v>
      </c>
      <c r="X10" s="978">
        <f>L10</f>
        <v>0</v>
      </c>
      <c r="Y10" s="978">
        <f>Q10</f>
        <v>0</v>
      </c>
      <c r="Z10" s="978">
        <f>V10</f>
        <v>0</v>
      </c>
    </row>
    <row r="11" spans="1:26" ht="15.75" customHeight="1">
      <c r="A11" s="984" t="s">
        <v>81</v>
      </c>
      <c r="B11" s="985">
        <v>3000</v>
      </c>
      <c r="C11" s="667">
        <f>'BudgetSum 2-4'!C7</f>
        <v>293069</v>
      </c>
      <c r="D11" s="667">
        <f>'BudgetSum 2-4'!D7</f>
        <v>0</v>
      </c>
      <c r="E11" s="667">
        <f>'BudgetSum 2-4'!F7</f>
        <v>0</v>
      </c>
      <c r="F11" s="667">
        <f>'BudgetSum 2-4'!I7</f>
        <v>0</v>
      </c>
      <c r="G11" s="667">
        <f>SUM(C11:F11)</f>
        <v>293069</v>
      </c>
      <c r="H11" s="406"/>
      <c r="I11" s="406"/>
      <c r="J11" s="406"/>
      <c r="K11" s="406"/>
      <c r="L11" s="667">
        <f>SUM(H11:K11)</f>
        <v>0</v>
      </c>
      <c r="M11" s="406"/>
      <c r="N11" s="406"/>
      <c r="O11" s="406"/>
      <c r="P11" s="406"/>
      <c r="Q11" s="667">
        <f>SUM(M11:P11)</f>
        <v>0</v>
      </c>
      <c r="R11" s="406"/>
      <c r="S11" s="406"/>
      <c r="T11" s="406"/>
      <c r="U11" s="406"/>
      <c r="V11" s="667">
        <f>SUM(R11:U11)</f>
        <v>0</v>
      </c>
      <c r="W11" s="667">
        <f>G11</f>
        <v>293069</v>
      </c>
      <c r="X11" s="667">
        <f>L11</f>
        <v>0</v>
      </c>
      <c r="Y11" s="667">
        <f>Q11</f>
        <v>0</v>
      </c>
      <c r="Z11" s="667">
        <f>V11</f>
        <v>0</v>
      </c>
    </row>
    <row r="12" spans="1:26" ht="15.75" customHeight="1">
      <c r="A12" s="984" t="s">
        <v>82</v>
      </c>
      <c r="B12" s="985">
        <v>4000</v>
      </c>
      <c r="C12" s="988">
        <f>'BudgetSum 2-4'!C8</f>
        <v>84750</v>
      </c>
      <c r="D12" s="988">
        <f>'BudgetSum 2-4'!D8</f>
        <v>0</v>
      </c>
      <c r="E12" s="988">
        <f>'BudgetSum 2-4'!F8</f>
        <v>0</v>
      </c>
      <c r="F12" s="988">
        <f>'BudgetSum 2-4'!I8</f>
        <v>0</v>
      </c>
      <c r="G12" s="988">
        <f>SUM(C12:F12)</f>
        <v>84750</v>
      </c>
      <c r="H12" s="406"/>
      <c r="I12" s="406"/>
      <c r="J12" s="406"/>
      <c r="K12" s="406"/>
      <c r="L12" s="667">
        <f>SUM(H12:K12)</f>
        <v>0</v>
      </c>
      <c r="M12" s="406"/>
      <c r="N12" s="406"/>
      <c r="O12" s="406"/>
      <c r="P12" s="406"/>
      <c r="Q12" s="667">
        <f>SUM(M12:P12)</f>
        <v>0</v>
      </c>
      <c r="R12" s="406"/>
      <c r="S12" s="406"/>
      <c r="T12" s="406"/>
      <c r="U12" s="406"/>
      <c r="V12" s="667">
        <f>SUM(R12:U12)</f>
        <v>0</v>
      </c>
      <c r="W12" s="667">
        <f>G12</f>
        <v>84750</v>
      </c>
      <c r="X12" s="667">
        <f>L12</f>
        <v>0</v>
      </c>
      <c r="Y12" s="667">
        <f>Q12</f>
        <v>0</v>
      </c>
      <c r="Z12" s="667">
        <f>V12</f>
        <v>0</v>
      </c>
    </row>
    <row r="13" spans="1:26" ht="13.5" customHeight="1">
      <c r="A13" s="989" t="s">
        <v>85</v>
      </c>
      <c r="B13" s="990"/>
      <c r="C13" s="676">
        <f>SUM(C9:C12)</f>
        <v>1327721</v>
      </c>
      <c r="D13" s="676">
        <f>SUM(D9:D12)</f>
        <v>0</v>
      </c>
      <c r="E13" s="676">
        <f>SUM(E9:E12)</f>
        <v>0</v>
      </c>
      <c r="F13" s="676">
        <f>SUM(F9:F12)</f>
        <v>0</v>
      </c>
      <c r="G13" s="676">
        <f>SUM(C13:F13)</f>
        <v>1327721</v>
      </c>
      <c r="H13" s="676">
        <f>SUM(H9:H12)</f>
        <v>0</v>
      </c>
      <c r="I13" s="676">
        <f>SUM(I9:I12)</f>
        <v>0</v>
      </c>
      <c r="J13" s="676">
        <f>SUM(J9:J12)</f>
        <v>0</v>
      </c>
      <c r="K13" s="676">
        <f>SUM(K9:K12)</f>
        <v>0</v>
      </c>
      <c r="L13" s="676">
        <f>SUM(H13:K13)</f>
        <v>0</v>
      </c>
      <c r="M13" s="676">
        <f>SUM(M9:M12)</f>
        <v>0</v>
      </c>
      <c r="N13" s="676">
        <f>SUM(N9:N12)</f>
        <v>0</v>
      </c>
      <c r="O13" s="676">
        <f>SUM(O9:O12)</f>
        <v>0</v>
      </c>
      <c r="P13" s="676">
        <f>SUM(P9:P12)</f>
        <v>0</v>
      </c>
      <c r="Q13" s="676">
        <f>SUM(M13:P13)</f>
        <v>0</v>
      </c>
      <c r="R13" s="676">
        <f>SUM(R9:R12)</f>
        <v>0</v>
      </c>
      <c r="S13" s="676">
        <f>SUM(S9:S12)</f>
        <v>0</v>
      </c>
      <c r="T13" s="676">
        <f>SUM(T9:T12)</f>
        <v>0</v>
      </c>
      <c r="U13" s="676">
        <f>SUM(U9:U12)</f>
        <v>0</v>
      </c>
      <c r="V13" s="676">
        <f>SUM(R13:U13)</f>
        <v>0</v>
      </c>
      <c r="W13" s="676">
        <f>G13</f>
        <v>1327721</v>
      </c>
      <c r="X13" s="676">
        <f>L13</f>
        <v>0</v>
      </c>
      <c r="Y13" s="676">
        <f>Q13</f>
        <v>0</v>
      </c>
      <c r="Z13" s="676">
        <f>V13</f>
        <v>0</v>
      </c>
    </row>
    <row r="14" spans="1:26" ht="16.7" customHeight="1">
      <c r="A14" s="991" t="s">
        <v>795</v>
      </c>
      <c r="B14" s="992" t="s">
        <v>487</v>
      </c>
      <c r="C14" s="993"/>
      <c r="D14" s="993"/>
      <c r="E14" s="993"/>
      <c r="F14" s="993"/>
      <c r="G14" s="993"/>
      <c r="H14" s="993"/>
      <c r="I14" s="993"/>
      <c r="J14" s="993"/>
      <c r="K14" s="993"/>
      <c r="L14" s="993"/>
      <c r="M14" s="993"/>
      <c r="N14" s="993"/>
      <c r="O14" s="993"/>
      <c r="P14" s="993"/>
      <c r="Q14" s="993"/>
      <c r="R14" s="993"/>
      <c r="S14" s="993"/>
      <c r="T14" s="993"/>
      <c r="U14" s="993"/>
      <c r="V14" s="993"/>
      <c r="W14" s="993"/>
      <c r="X14" s="983"/>
      <c r="Y14" s="983"/>
      <c r="Z14" s="983"/>
    </row>
    <row r="15" spans="1:26" ht="15.75" customHeight="1">
      <c r="A15" s="984" t="s">
        <v>87</v>
      </c>
      <c r="B15" s="985">
        <v>1000</v>
      </c>
      <c r="C15" s="667">
        <f>'BudgetSum 2-4'!C13</f>
        <v>651771</v>
      </c>
      <c r="D15" s="994"/>
      <c r="E15" s="994"/>
      <c r="F15" s="994"/>
      <c r="G15" s="667">
        <f t="shared" ref="G15:G21" si="0">SUM(C15:F15)</f>
        <v>651771</v>
      </c>
      <c r="H15" s="406"/>
      <c r="I15" s="994"/>
      <c r="J15" s="994"/>
      <c r="K15" s="994"/>
      <c r="L15" s="667">
        <f t="shared" ref="L15:L22" si="1">SUM(H15:K15)</f>
        <v>0</v>
      </c>
      <c r="M15" s="406"/>
      <c r="N15" s="994"/>
      <c r="O15" s="994"/>
      <c r="P15" s="994"/>
      <c r="Q15" s="667">
        <f t="shared" ref="Q15:Q22" si="2">SUM(M15:P15)</f>
        <v>0</v>
      </c>
      <c r="R15" s="406"/>
      <c r="S15" s="994"/>
      <c r="T15" s="994"/>
      <c r="U15" s="994"/>
      <c r="V15" s="667">
        <f t="shared" ref="V15:V22" si="3">SUM(R15:U15)</f>
        <v>0</v>
      </c>
      <c r="W15" s="667">
        <f t="shared" ref="W15:W22" si="4">G15</f>
        <v>651771</v>
      </c>
      <c r="X15" s="667">
        <f t="shared" ref="X15:X22" si="5">L15</f>
        <v>0</v>
      </c>
      <c r="Y15" s="667">
        <f t="shared" ref="Y15:Y22" si="6">Q15</f>
        <v>0</v>
      </c>
      <c r="Z15" s="667">
        <f t="shared" ref="Z15:Z22" si="7">V15</f>
        <v>0</v>
      </c>
    </row>
    <row r="16" spans="1:26" ht="15.75" customHeight="1">
      <c r="A16" s="984" t="s">
        <v>89</v>
      </c>
      <c r="B16" s="985">
        <v>2000</v>
      </c>
      <c r="C16" s="667">
        <f>'BudgetSum 2-4'!C14</f>
        <v>423820</v>
      </c>
      <c r="D16" s="667">
        <f>'BudgetSum 2-4'!D14</f>
        <v>0</v>
      </c>
      <c r="E16" s="667">
        <f>'BudgetSum 2-4'!F14</f>
        <v>0</v>
      </c>
      <c r="F16" s="994"/>
      <c r="G16" s="667">
        <f t="shared" si="0"/>
        <v>423820</v>
      </c>
      <c r="H16" s="406"/>
      <c r="I16" s="406"/>
      <c r="J16" s="406"/>
      <c r="K16" s="994"/>
      <c r="L16" s="667">
        <f t="shared" si="1"/>
        <v>0</v>
      </c>
      <c r="M16" s="406"/>
      <c r="N16" s="406"/>
      <c r="O16" s="406"/>
      <c r="P16" s="994"/>
      <c r="Q16" s="667">
        <f t="shared" si="2"/>
        <v>0</v>
      </c>
      <c r="R16" s="406"/>
      <c r="S16" s="406"/>
      <c r="T16" s="406"/>
      <c r="U16" s="995"/>
      <c r="V16" s="667">
        <f t="shared" si="3"/>
        <v>0</v>
      </c>
      <c r="W16" s="667">
        <f t="shared" si="4"/>
        <v>423820</v>
      </c>
      <c r="X16" s="667">
        <f t="shared" si="5"/>
        <v>0</v>
      </c>
      <c r="Y16" s="667">
        <f t="shared" si="6"/>
        <v>0</v>
      </c>
      <c r="Z16" s="667">
        <f t="shared" si="7"/>
        <v>0</v>
      </c>
    </row>
    <row r="17" spans="1:26" ht="15.75" customHeight="1">
      <c r="A17" s="984" t="s">
        <v>90</v>
      </c>
      <c r="B17" s="985">
        <v>3000</v>
      </c>
      <c r="C17" s="667">
        <f>'BudgetSum 2-4'!C15</f>
        <v>0</v>
      </c>
      <c r="D17" s="667">
        <f>'BudgetSum 2-4'!D15</f>
        <v>0</v>
      </c>
      <c r="E17" s="667">
        <f>'BudgetSum 2-4'!F15</f>
        <v>0</v>
      </c>
      <c r="F17" s="994"/>
      <c r="G17" s="667">
        <f t="shared" si="0"/>
        <v>0</v>
      </c>
      <c r="H17" s="406"/>
      <c r="I17" s="406"/>
      <c r="J17" s="406"/>
      <c r="K17" s="994"/>
      <c r="L17" s="667">
        <f t="shared" si="1"/>
        <v>0</v>
      </c>
      <c r="M17" s="406"/>
      <c r="N17" s="406"/>
      <c r="O17" s="406"/>
      <c r="P17" s="994"/>
      <c r="Q17" s="667">
        <f t="shared" si="2"/>
        <v>0</v>
      </c>
      <c r="R17" s="406"/>
      <c r="S17" s="406"/>
      <c r="T17" s="406"/>
      <c r="U17" s="995"/>
      <c r="V17" s="667">
        <f t="shared" si="3"/>
        <v>0</v>
      </c>
      <c r="W17" s="667">
        <f t="shared" si="4"/>
        <v>0</v>
      </c>
      <c r="X17" s="667">
        <f t="shared" si="5"/>
        <v>0</v>
      </c>
      <c r="Y17" s="667">
        <f t="shared" si="6"/>
        <v>0</v>
      </c>
      <c r="Z17" s="667">
        <f t="shared" si="7"/>
        <v>0</v>
      </c>
    </row>
    <row r="18" spans="1:26" ht="15.75" customHeight="1">
      <c r="A18" s="984" t="s">
        <v>796</v>
      </c>
      <c r="B18" s="985">
        <v>4000</v>
      </c>
      <c r="C18" s="667">
        <f>'BudgetSum 2-4'!C16</f>
        <v>247130</v>
      </c>
      <c r="D18" s="667">
        <f>'BudgetSum 2-4'!D16</f>
        <v>0</v>
      </c>
      <c r="E18" s="667">
        <f>'BudgetSum 2-4'!F16</f>
        <v>0</v>
      </c>
      <c r="F18" s="994"/>
      <c r="G18" s="667">
        <f t="shared" si="0"/>
        <v>247130</v>
      </c>
      <c r="H18" s="406"/>
      <c r="I18" s="406"/>
      <c r="J18" s="406"/>
      <c r="K18" s="994"/>
      <c r="L18" s="667">
        <f t="shared" si="1"/>
        <v>0</v>
      </c>
      <c r="M18" s="406"/>
      <c r="N18" s="406"/>
      <c r="O18" s="406"/>
      <c r="P18" s="994"/>
      <c r="Q18" s="667">
        <f t="shared" si="2"/>
        <v>0</v>
      </c>
      <c r="R18" s="406"/>
      <c r="S18" s="406"/>
      <c r="T18" s="406"/>
      <c r="U18" s="995"/>
      <c r="V18" s="667">
        <f t="shared" si="3"/>
        <v>0</v>
      </c>
      <c r="W18" s="667">
        <f t="shared" si="4"/>
        <v>247130</v>
      </c>
      <c r="X18" s="667">
        <f t="shared" si="5"/>
        <v>0</v>
      </c>
      <c r="Y18" s="667">
        <f t="shared" si="6"/>
        <v>0</v>
      </c>
      <c r="Z18" s="667">
        <f t="shared" si="7"/>
        <v>0</v>
      </c>
    </row>
    <row r="19" spans="1:26" ht="15.75" customHeight="1">
      <c r="A19" s="984" t="s">
        <v>92</v>
      </c>
      <c r="B19" s="985">
        <v>5000</v>
      </c>
      <c r="C19" s="667">
        <f>'BudgetSum 2-4'!C17</f>
        <v>0</v>
      </c>
      <c r="D19" s="667">
        <f>'BudgetSum 2-4'!D17</f>
        <v>0</v>
      </c>
      <c r="E19" s="667">
        <f>'BudgetSum 2-4'!F17</f>
        <v>0</v>
      </c>
      <c r="F19" s="994"/>
      <c r="G19" s="667">
        <f t="shared" si="0"/>
        <v>0</v>
      </c>
      <c r="H19" s="406"/>
      <c r="I19" s="406"/>
      <c r="J19" s="406"/>
      <c r="K19" s="994"/>
      <c r="L19" s="667">
        <f t="shared" si="1"/>
        <v>0</v>
      </c>
      <c r="M19" s="406"/>
      <c r="N19" s="406"/>
      <c r="O19" s="406"/>
      <c r="P19" s="994"/>
      <c r="Q19" s="667">
        <f t="shared" si="2"/>
        <v>0</v>
      </c>
      <c r="R19" s="406"/>
      <c r="S19" s="406"/>
      <c r="T19" s="406"/>
      <c r="U19" s="995"/>
      <c r="V19" s="667">
        <f t="shared" si="3"/>
        <v>0</v>
      </c>
      <c r="W19" s="667">
        <f t="shared" si="4"/>
        <v>0</v>
      </c>
      <c r="X19" s="667">
        <f t="shared" si="5"/>
        <v>0</v>
      </c>
      <c r="Y19" s="667">
        <f t="shared" si="6"/>
        <v>0</v>
      </c>
      <c r="Z19" s="667">
        <f t="shared" si="7"/>
        <v>0</v>
      </c>
    </row>
    <row r="20" spans="1:26" ht="15.75" customHeight="1">
      <c r="A20" s="984" t="s">
        <v>93</v>
      </c>
      <c r="B20" s="985">
        <v>6000</v>
      </c>
      <c r="C20" s="667">
        <f>'BudgetSum 2-4'!C18</f>
        <v>5000</v>
      </c>
      <c r="D20" s="667">
        <f>'BudgetSum 2-4'!D18</f>
        <v>0</v>
      </c>
      <c r="E20" s="667">
        <f>'BudgetSum 2-4'!F18</f>
        <v>0</v>
      </c>
      <c r="F20" s="994"/>
      <c r="G20" s="667">
        <f t="shared" si="0"/>
        <v>5000</v>
      </c>
      <c r="H20" s="406"/>
      <c r="I20" s="406"/>
      <c r="J20" s="406"/>
      <c r="K20" s="994"/>
      <c r="L20" s="667">
        <f t="shared" si="1"/>
        <v>0</v>
      </c>
      <c r="M20" s="406"/>
      <c r="N20" s="406"/>
      <c r="O20" s="406"/>
      <c r="P20" s="994"/>
      <c r="Q20" s="667">
        <f t="shared" si="2"/>
        <v>0</v>
      </c>
      <c r="R20" s="406"/>
      <c r="S20" s="406"/>
      <c r="T20" s="406"/>
      <c r="U20" s="995"/>
      <c r="V20" s="667">
        <f t="shared" si="3"/>
        <v>0</v>
      </c>
      <c r="W20" s="667">
        <f t="shared" si="4"/>
        <v>5000</v>
      </c>
      <c r="X20" s="667">
        <f t="shared" si="5"/>
        <v>0</v>
      </c>
      <c r="Y20" s="667">
        <f t="shared" si="6"/>
        <v>0</v>
      </c>
      <c r="Z20" s="667">
        <f t="shared" si="7"/>
        <v>0</v>
      </c>
    </row>
    <row r="21" spans="1:26" ht="13.5" customHeight="1">
      <c r="A21" s="989" t="s">
        <v>96</v>
      </c>
      <c r="B21" s="990"/>
      <c r="C21" s="986">
        <f>SUM(C15:C20)</f>
        <v>1327721</v>
      </c>
      <c r="D21" s="986">
        <f>SUM(D15:D20)</f>
        <v>0</v>
      </c>
      <c r="E21" s="986">
        <f>SUM(E15:E20)</f>
        <v>0</v>
      </c>
      <c r="F21" s="994"/>
      <c r="G21" s="986">
        <f t="shared" si="0"/>
        <v>1327721</v>
      </c>
      <c r="H21" s="986">
        <f>SUM(H15:H20)</f>
        <v>0</v>
      </c>
      <c r="I21" s="986">
        <f>SUM(I15:I20)</f>
        <v>0</v>
      </c>
      <c r="J21" s="986">
        <f>SUM(J15:J20)</f>
        <v>0</v>
      </c>
      <c r="K21" s="994"/>
      <c r="L21" s="986">
        <f t="shared" si="1"/>
        <v>0</v>
      </c>
      <c r="M21" s="986">
        <f>SUM(M15:M20)</f>
        <v>0</v>
      </c>
      <c r="N21" s="986">
        <f>SUM(N15:N20)</f>
        <v>0</v>
      </c>
      <c r="O21" s="986">
        <f>SUM(O15:O20)</f>
        <v>0</v>
      </c>
      <c r="P21" s="994"/>
      <c r="Q21" s="986">
        <f t="shared" si="2"/>
        <v>0</v>
      </c>
      <c r="R21" s="986">
        <f>SUM(R15:R20)</f>
        <v>0</v>
      </c>
      <c r="S21" s="986">
        <f>SUM(S15:S20)</f>
        <v>0</v>
      </c>
      <c r="T21" s="986">
        <f>SUM(T15:T20)</f>
        <v>0</v>
      </c>
      <c r="U21" s="995"/>
      <c r="V21" s="986">
        <f t="shared" si="3"/>
        <v>0</v>
      </c>
      <c r="W21" s="676">
        <f t="shared" si="4"/>
        <v>1327721</v>
      </c>
      <c r="X21" s="676">
        <f t="shared" si="5"/>
        <v>0</v>
      </c>
      <c r="Y21" s="676">
        <f t="shared" si="6"/>
        <v>0</v>
      </c>
      <c r="Z21" s="676">
        <f t="shared" si="7"/>
        <v>0</v>
      </c>
    </row>
    <row r="22" spans="1:26" ht="14.25" customHeight="1">
      <c r="A22" s="448" t="s">
        <v>797</v>
      </c>
      <c r="B22" s="449"/>
      <c r="C22" s="996">
        <f>SUM(C13-C21)</f>
        <v>0</v>
      </c>
      <c r="D22" s="996">
        <f>SUM(D13-D21)</f>
        <v>0</v>
      </c>
      <c r="E22" s="996">
        <f>SUM(E13-E21)</f>
        <v>0</v>
      </c>
      <c r="F22" s="997">
        <f>SUM(F13-F21)</f>
        <v>0</v>
      </c>
      <c r="G22" s="996">
        <f>G13-G21</f>
        <v>0</v>
      </c>
      <c r="H22" s="996">
        <f>SUM(H13-H21)</f>
        <v>0</v>
      </c>
      <c r="I22" s="996">
        <f>SUM(I13-I21)</f>
        <v>0</v>
      </c>
      <c r="J22" s="996">
        <f>SUM(J13-J21)</f>
        <v>0</v>
      </c>
      <c r="K22" s="997">
        <f>SUM(K13-K21)</f>
        <v>0</v>
      </c>
      <c r="L22" s="996">
        <f t="shared" si="1"/>
        <v>0</v>
      </c>
      <c r="M22" s="996">
        <f>SUM(M13-M21)</f>
        <v>0</v>
      </c>
      <c r="N22" s="996">
        <f>SUM(N13-N21)</f>
        <v>0</v>
      </c>
      <c r="O22" s="996">
        <f>SUM(O13-O21)</f>
        <v>0</v>
      </c>
      <c r="P22" s="997">
        <f>SUM(P13-P21)</f>
        <v>0</v>
      </c>
      <c r="Q22" s="996">
        <f t="shared" si="2"/>
        <v>0</v>
      </c>
      <c r="R22" s="996">
        <f>SUM(R13-R21)</f>
        <v>0</v>
      </c>
      <c r="S22" s="996">
        <f>SUM(S13-S21)</f>
        <v>0</v>
      </c>
      <c r="T22" s="996">
        <f>SUM(T13-T21)</f>
        <v>0</v>
      </c>
      <c r="U22" s="997">
        <f>SUM(U13-U21)</f>
        <v>0</v>
      </c>
      <c r="V22" s="996">
        <f t="shared" si="3"/>
        <v>0</v>
      </c>
      <c r="W22" s="996">
        <f t="shared" si="4"/>
        <v>0</v>
      </c>
      <c r="X22" s="996">
        <f t="shared" si="5"/>
        <v>0</v>
      </c>
      <c r="Y22" s="996">
        <f t="shared" si="6"/>
        <v>0</v>
      </c>
      <c r="Z22" s="996">
        <f t="shared" si="7"/>
        <v>0</v>
      </c>
    </row>
    <row r="23" spans="1:26" ht="16.7" customHeight="1">
      <c r="A23" s="979" t="s">
        <v>98</v>
      </c>
      <c r="B23" s="998"/>
      <c r="C23" s="999"/>
      <c r="D23" s="999"/>
      <c r="E23" s="999"/>
      <c r="F23" s="999"/>
      <c r="G23" s="999"/>
      <c r="H23" s="999"/>
      <c r="I23" s="999"/>
      <c r="J23" s="999"/>
      <c r="K23" s="999"/>
      <c r="L23" s="999"/>
      <c r="M23" s="999"/>
      <c r="N23" s="999"/>
      <c r="O23" s="999"/>
      <c r="P23" s="999"/>
      <c r="Q23" s="999"/>
      <c r="R23" s="999"/>
      <c r="S23" s="999"/>
      <c r="T23" s="999"/>
      <c r="U23" s="999"/>
      <c r="V23" s="999"/>
      <c r="W23" s="999"/>
      <c r="X23" s="999"/>
      <c r="Y23" s="999"/>
      <c r="Z23" s="999"/>
    </row>
    <row r="24" spans="1:26" s="13" customFormat="1" ht="15.75" customHeight="1">
      <c r="A24" s="1000" t="s">
        <v>99</v>
      </c>
      <c r="B24" s="1001"/>
      <c r="C24" s="676">
        <f>'BudgetSum 2-4'!C46</f>
        <v>0</v>
      </c>
      <c r="D24" s="676">
        <f>'BudgetSum 2-4'!D46</f>
        <v>0</v>
      </c>
      <c r="E24" s="676">
        <f>'BudgetSum 2-4'!F46</f>
        <v>0</v>
      </c>
      <c r="F24" s="676">
        <f>'BudgetSum 2-4'!I46</f>
        <v>0</v>
      </c>
      <c r="G24" s="676">
        <f>SUM(C24:F24)</f>
        <v>0</v>
      </c>
      <c r="H24" s="95"/>
      <c r="I24" s="95"/>
      <c r="J24" s="95"/>
      <c r="K24" s="95"/>
      <c r="L24" s="996">
        <f>SUM(H24:K24)</f>
        <v>0</v>
      </c>
      <c r="M24" s="95"/>
      <c r="N24" s="95"/>
      <c r="O24" s="95"/>
      <c r="P24" s="95"/>
      <c r="Q24" s="676">
        <f>SUM(M24:P24)</f>
        <v>0</v>
      </c>
      <c r="R24" s="95"/>
      <c r="S24" s="95"/>
      <c r="T24" s="95"/>
      <c r="U24" s="95"/>
      <c r="V24" s="676">
        <f>SUM(R24:U24)</f>
        <v>0</v>
      </c>
      <c r="W24" s="676">
        <f>G24</f>
        <v>0</v>
      </c>
      <c r="X24" s="676">
        <f>L24</f>
        <v>0</v>
      </c>
      <c r="Y24" s="676">
        <f>Q24</f>
        <v>0</v>
      </c>
      <c r="Z24" s="676">
        <f>V24</f>
        <v>0</v>
      </c>
    </row>
    <row r="25" spans="1:26" s="13" customFormat="1" ht="15.75" customHeight="1">
      <c r="A25" s="1002" t="s">
        <v>123</v>
      </c>
      <c r="B25" s="1001"/>
      <c r="C25" s="1003">
        <f>'BudgetSum 2-4'!C79</f>
        <v>0</v>
      </c>
      <c r="D25" s="1003">
        <f>'BudgetSum 2-4'!D79</f>
        <v>0</v>
      </c>
      <c r="E25" s="1003">
        <f>'BudgetSum 2-4'!F79</f>
        <v>0</v>
      </c>
      <c r="F25" s="1003">
        <f>'BudgetSum 2-4'!I79</f>
        <v>0</v>
      </c>
      <c r="G25" s="1003">
        <f>SUM(C25:F25)</f>
        <v>0</v>
      </c>
      <c r="H25" s="96"/>
      <c r="I25" s="96"/>
      <c r="J25" s="96"/>
      <c r="K25" s="96"/>
      <c r="L25" s="996">
        <f>SUM(H25:K25)</f>
        <v>0</v>
      </c>
      <c r="M25" s="96"/>
      <c r="N25" s="96"/>
      <c r="O25" s="96"/>
      <c r="P25" s="96"/>
      <c r="Q25" s="1003">
        <f>SUM(M25:P25)</f>
        <v>0</v>
      </c>
      <c r="R25" s="96"/>
      <c r="S25" s="96"/>
      <c r="T25" s="96"/>
      <c r="U25" s="96"/>
      <c r="V25" s="1003">
        <f>SUM(R25:U25)</f>
        <v>0</v>
      </c>
      <c r="W25" s="676">
        <f>G25</f>
        <v>0</v>
      </c>
      <c r="X25" s="676">
        <f>L25</f>
        <v>0</v>
      </c>
      <c r="Y25" s="676">
        <f>Q25</f>
        <v>0</v>
      </c>
      <c r="Z25" s="676">
        <f>V25</f>
        <v>0</v>
      </c>
    </row>
    <row r="26" spans="1:26" ht="14.25" customHeight="1">
      <c r="A26" s="1004" t="s">
        <v>798</v>
      </c>
      <c r="B26" s="1005"/>
      <c r="C26" s="1003">
        <f t="shared" ref="C26:K26" si="8">SUM(C24-C25)</f>
        <v>0</v>
      </c>
      <c r="D26" s="1003">
        <f t="shared" si="8"/>
        <v>0</v>
      </c>
      <c r="E26" s="1003">
        <f t="shared" si="8"/>
        <v>0</v>
      </c>
      <c r="F26" s="1003">
        <f t="shared" si="8"/>
        <v>0</v>
      </c>
      <c r="G26" s="1003">
        <f t="shared" si="8"/>
        <v>0</v>
      </c>
      <c r="H26" s="1003">
        <f t="shared" si="8"/>
        <v>0</v>
      </c>
      <c r="I26" s="1003">
        <f t="shared" si="8"/>
        <v>0</v>
      </c>
      <c r="J26" s="1003">
        <f t="shared" si="8"/>
        <v>0</v>
      </c>
      <c r="K26" s="1003">
        <f t="shared" si="8"/>
        <v>0</v>
      </c>
      <c r="L26" s="996">
        <f>SUM(H26:K26)</f>
        <v>0</v>
      </c>
      <c r="M26" s="1003">
        <f>SUM(M24-M25)</f>
        <v>0</v>
      </c>
      <c r="N26" s="1003">
        <f>SUM(N24-N25)</f>
        <v>0</v>
      </c>
      <c r="O26" s="1003">
        <f>SUM(O24-O25)</f>
        <v>0</v>
      </c>
      <c r="P26" s="1003">
        <f>SUM(P24-P25)</f>
        <v>0</v>
      </c>
      <c r="Q26" s="1003">
        <f>SUM(M26:P26)</f>
        <v>0</v>
      </c>
      <c r="R26" s="1003">
        <f>SUM(R24-R25)</f>
        <v>0</v>
      </c>
      <c r="S26" s="1003">
        <f>SUM(S24-S25)</f>
        <v>0</v>
      </c>
      <c r="T26" s="1003">
        <f>SUM(T24-T25)</f>
        <v>0</v>
      </c>
      <c r="U26" s="1003">
        <f>SUM(U24-U25)</f>
        <v>0</v>
      </c>
      <c r="V26" s="1003">
        <f>SUM(R26:U26)</f>
        <v>0</v>
      </c>
      <c r="W26" s="1003">
        <f>G26</f>
        <v>0</v>
      </c>
      <c r="X26" s="1003">
        <f>L26</f>
        <v>0</v>
      </c>
      <c r="Y26" s="1003">
        <f>Q26</f>
        <v>0</v>
      </c>
      <c r="Z26" s="1003">
        <f>V26</f>
        <v>0</v>
      </c>
    </row>
    <row r="27" spans="1:26" ht="14.25" customHeight="1">
      <c r="A27" s="1006" t="s">
        <v>799</v>
      </c>
      <c r="B27" s="1007"/>
      <c r="C27" s="1008">
        <f t="shared" ref="C27:K27" si="9">C7+C22+C26</f>
        <v>289008</v>
      </c>
      <c r="D27" s="1008">
        <f t="shared" si="9"/>
        <v>0</v>
      </c>
      <c r="E27" s="1008">
        <f t="shared" si="9"/>
        <v>0</v>
      </c>
      <c r="F27" s="1008">
        <f t="shared" si="9"/>
        <v>0</v>
      </c>
      <c r="G27" s="1008">
        <f t="shared" si="9"/>
        <v>289008</v>
      </c>
      <c r="H27" s="1008">
        <f t="shared" si="9"/>
        <v>289008</v>
      </c>
      <c r="I27" s="1008">
        <f t="shared" si="9"/>
        <v>0</v>
      </c>
      <c r="J27" s="1008">
        <f t="shared" si="9"/>
        <v>0</v>
      </c>
      <c r="K27" s="1008">
        <f t="shared" si="9"/>
        <v>0</v>
      </c>
      <c r="L27" s="1009">
        <f>SUM(H27:K27)</f>
        <v>289008</v>
      </c>
      <c r="M27" s="1008">
        <f t="shared" ref="M27:V27" si="10">M7+M22+M26</f>
        <v>289008</v>
      </c>
      <c r="N27" s="1008">
        <f t="shared" si="10"/>
        <v>0</v>
      </c>
      <c r="O27" s="1008">
        <f t="shared" si="10"/>
        <v>0</v>
      </c>
      <c r="P27" s="1008">
        <f t="shared" si="10"/>
        <v>0</v>
      </c>
      <c r="Q27" s="1008">
        <f t="shared" si="10"/>
        <v>289008</v>
      </c>
      <c r="R27" s="1008">
        <f t="shared" si="10"/>
        <v>289008</v>
      </c>
      <c r="S27" s="1008">
        <f t="shared" si="10"/>
        <v>0</v>
      </c>
      <c r="T27" s="1008">
        <f t="shared" si="10"/>
        <v>0</v>
      </c>
      <c r="U27" s="1008">
        <f t="shared" si="10"/>
        <v>0</v>
      </c>
      <c r="V27" s="1008">
        <f t="shared" si="10"/>
        <v>289008</v>
      </c>
      <c r="W27" s="1008">
        <f>G27</f>
        <v>289008</v>
      </c>
      <c r="X27" s="1008">
        <f>L27</f>
        <v>289008</v>
      </c>
      <c r="Y27" s="1008">
        <f>Q27</f>
        <v>289008</v>
      </c>
      <c r="Z27" s="1008">
        <f>V27</f>
        <v>289008</v>
      </c>
    </row>
    <row r="28" spans="1:26" ht="13.5" customHeight="1">
      <c r="C28" s="85"/>
      <c r="D28" s="85"/>
      <c r="E28" s="85"/>
      <c r="F28" s="85"/>
      <c r="G28" s="85"/>
      <c r="H28" s="85"/>
      <c r="I28" s="85"/>
      <c r="J28" s="85"/>
      <c r="K28" s="236"/>
      <c r="L28" s="236"/>
    </row>
    <row r="30" spans="1:26" ht="47.25" customHeight="1">
      <c r="A30" s="500" t="str">
        <f>IF(V13&lt;&gt;0,IF(V21&lt;&gt;0,IF(V22&lt;0,IF(V27/3&lt;ABS(V22),"The district's plan does not result in a balanced budget.  Revise the plan prior to school board approval and submission to ISBE.", "The district's plan meets the requirements."),"The district's plan meets the requirements."),"Plan is incomplete."),"Plan is incomplete.")</f>
        <v>Plan is incomplete.</v>
      </c>
      <c r="B30" s="500"/>
      <c r="C30" s="500"/>
      <c r="D30" s="500"/>
    </row>
    <row r="51" spans="4:4">
      <c r="D51" s="44"/>
    </row>
  </sheetData>
  <sheetProtection algorithmName="SHA-512" hashValue="dRMuIGkVU3P8En5AdQHhB/xV26rQa0tOhAVVIY4qfUo3lARJc98xR1JKmZxWqGhjQWRkwkAmQuBShk3cTjtWJA==" saltValue="cS6+wWrq2Ta6UaubU6gMgg==" spinCount="100000" sheet="1" objects="1"/>
  <phoneticPr fontId="12" type="noConversion"/>
  <conditionalFormatting sqref="A30:D30">
    <cfRule type="containsText" dxfId="26" priority="1" operator="containsText" text="incomplete">
      <formula>NOT(ISERROR(SEARCH("incomplete",A30)))</formula>
    </cfRule>
  </conditionalFormatting>
  <conditionalFormatting sqref="A30">
    <cfRule type="containsText" dxfId="25" priority="2" operator="containsText" text="does not">
      <formula>NOT(ISERROR(SEARCH("does not",A30)))</formula>
    </cfRule>
    <cfRule type="containsText" dxfId="24" priority="3" operator="containsText" text="requirements">
      <formula>NOT(ISERROR(SEARCH("requirements",A30)))</formula>
    </cfRule>
  </conditionalFormatting>
  <printOptions headings="1"/>
  <pageMargins left="0.25" right="0.25" top="0.5" bottom="0.5" header="0.25" footer="0.25"/>
  <pageSetup firstPageNumber="22" fitToWidth="5" orientation="portrait" useFirstPageNumber="1" r:id="rId1"/>
  <headerFooter alignWithMargins="0">
    <oddHeader>&amp;CDeficit Reduction Plan&amp;RPage &amp;P</oddHeader>
    <oddFooter>&amp;L&amp;Z&amp;F&amp;R&amp;D</oddFooter>
    <firstHeader>&amp;C&amp;A&amp;RPage &amp;P</firstHeader>
    <firstFooter>&amp;L&amp;Z&amp;F</firstFooter>
  </headerFooter>
  <colBreaks count="3" manualBreakCount="3">
    <brk id="7" max="26" man="1"/>
    <brk id="12" max="1048575" man="1"/>
    <brk id="17" max="2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autoPageBreaks="0"/>
  </sheetPr>
  <dimension ref="A1:H52"/>
  <sheetViews>
    <sheetView showGridLines="0" zoomScale="125" zoomScaleNormal="125" zoomScaleSheetLayoutView="93" workbookViewId="0">
      <selection activeCell="B10" sqref="B10"/>
    </sheetView>
  </sheetViews>
  <sheetFormatPr defaultColWidth="9.140625" defaultRowHeight="12.75"/>
  <cols>
    <col min="1" max="1" width="3.28515625" style="56" bestFit="1" customWidth="1"/>
    <col min="2" max="2" width="98" style="261" customWidth="1"/>
    <col min="3" max="3" width="4.140625" style="18" customWidth="1"/>
    <col min="4" max="4" width="7.85546875" style="18" customWidth="1"/>
    <col min="5" max="5" width="9.140625" style="18" customWidth="1"/>
    <col min="6" max="16384" width="9.140625" style="18"/>
  </cols>
  <sheetData>
    <row r="1" spans="1:8" ht="18.75" customHeight="1">
      <c r="B1" s="356" t="s">
        <v>800</v>
      </c>
      <c r="C1" s="250"/>
    </row>
    <row r="2" spans="1:8" s="251" customFormat="1" ht="15" customHeight="1">
      <c r="B2" s="356" t="str">
        <f>"Fiscal Year "&amp;'B27'!K2-1&amp;-'B27'!K2</f>
        <v>Fiscal Year 2026-2027</v>
      </c>
      <c r="C2" s="252"/>
    </row>
    <row r="3" spans="1:8" s="251" customFormat="1" ht="15" customHeight="1">
      <c r="B3" s="356" t="str">
        <f>"through Fiscal Year "&amp;'B27'!K2+2&amp;-'B27'!K2-3</f>
        <v>through Fiscal Year 2029-2030</v>
      </c>
      <c r="C3" s="252"/>
    </row>
    <row r="4" spans="1:8" ht="7.5" customHeight="1">
      <c r="B4" s="357"/>
      <c r="C4" s="250"/>
    </row>
    <row r="5" spans="1:8" ht="13.5" customHeight="1">
      <c r="A5" s="253"/>
      <c r="B5" s="358" t="str">
        <f>Cover!J13&amp;"              "&amp;Cover!J14</f>
        <v>Career &amp; Tech Educ Consortium              08089723045</v>
      </c>
    </row>
    <row r="6" spans="1:8" ht="39.75" customHeight="1">
      <c r="B6" s="254" t="s">
        <v>801</v>
      </c>
      <c r="C6" s="86"/>
      <c r="D6" s="52"/>
      <c r="E6" s="52"/>
      <c r="F6" s="52"/>
      <c r="G6" s="52"/>
      <c r="H6" s="52"/>
    </row>
    <row r="7" spans="1:8" ht="12" hidden="1" customHeight="1">
      <c r="A7" s="255"/>
      <c r="B7" s="359"/>
    </row>
    <row r="8" spans="1:8" ht="14.25" customHeight="1">
      <c r="A8" s="256"/>
      <c r="B8" s="408"/>
    </row>
    <row r="9" spans="1:8">
      <c r="A9" s="248">
        <v>1</v>
      </c>
      <c r="B9" s="360" t="s">
        <v>802</v>
      </c>
    </row>
    <row r="10" spans="1:8" ht="32.25" customHeight="1">
      <c r="A10" s="97"/>
      <c r="B10" s="361"/>
    </row>
    <row r="11" spans="1:8" ht="30" customHeight="1">
      <c r="A11" s="176"/>
      <c r="B11" s="98"/>
    </row>
    <row r="12" spans="1:8">
      <c r="A12" s="363">
        <v>2</v>
      </c>
      <c r="B12" s="364" t="s">
        <v>803</v>
      </c>
    </row>
    <row r="13" spans="1:8" ht="30" customHeight="1">
      <c r="A13" s="176"/>
      <c r="B13" s="97"/>
    </row>
    <row r="14" spans="1:8" ht="30" customHeight="1">
      <c r="A14" s="176"/>
      <c r="B14" s="361"/>
    </row>
    <row r="15" spans="1:8">
      <c r="A15" s="363"/>
      <c r="B15" s="362" t="s">
        <v>804</v>
      </c>
    </row>
    <row r="16" spans="1:8" ht="30" customHeight="1">
      <c r="A16" s="176"/>
      <c r="B16" s="97"/>
    </row>
    <row r="17" spans="1:4" ht="30" customHeight="1">
      <c r="A17" s="176"/>
      <c r="B17" s="361"/>
    </row>
    <row r="18" spans="1:4">
      <c r="A18" s="363"/>
      <c r="B18" s="362" t="s">
        <v>805</v>
      </c>
      <c r="D18" s="249"/>
    </row>
    <row r="19" spans="1:4" ht="30" customHeight="1">
      <c r="A19" s="176"/>
      <c r="B19" s="97"/>
    </row>
    <row r="20" spans="1:4" ht="30" customHeight="1">
      <c r="A20" s="176"/>
      <c r="B20" s="361"/>
    </row>
    <row r="21" spans="1:4">
      <c r="A21" s="363"/>
      <c r="B21" s="362" t="s">
        <v>806</v>
      </c>
    </row>
    <row r="22" spans="1:4" ht="30" customHeight="1">
      <c r="A22" s="176"/>
      <c r="B22" s="97"/>
    </row>
    <row r="23" spans="1:4" ht="30" customHeight="1">
      <c r="A23" s="176"/>
      <c r="B23" s="361"/>
    </row>
    <row r="24" spans="1:4">
      <c r="A24" s="363"/>
      <c r="B24" s="362" t="s">
        <v>807</v>
      </c>
    </row>
    <row r="25" spans="1:4" ht="30" customHeight="1">
      <c r="A25" s="175"/>
      <c r="B25" s="97"/>
    </row>
    <row r="26" spans="1:4" ht="30" customHeight="1">
      <c r="A26" s="175"/>
      <c r="B26" s="361"/>
    </row>
    <row r="27" spans="1:4">
      <c r="A27" s="363"/>
      <c r="B27" s="362" t="s">
        <v>808</v>
      </c>
    </row>
    <row r="28" spans="1:4" ht="30" customHeight="1">
      <c r="A28" s="175"/>
      <c r="B28" s="97"/>
    </row>
    <row r="29" spans="1:4" ht="30" customHeight="1">
      <c r="A29" s="175"/>
      <c r="B29" s="361"/>
    </row>
    <row r="30" spans="1:4">
      <c r="A30" s="175"/>
      <c r="B30" s="362" t="s">
        <v>809</v>
      </c>
    </row>
    <row r="31" spans="1:4" ht="30" customHeight="1">
      <c r="A31" s="175"/>
      <c r="B31" s="98"/>
    </row>
    <row r="32" spans="1:4" ht="30" customHeight="1">
      <c r="A32" s="175"/>
      <c r="B32" s="361"/>
    </row>
    <row r="33" spans="1:2">
      <c r="A33" s="175"/>
      <c r="B33" s="362" t="s">
        <v>810</v>
      </c>
    </row>
    <row r="34" spans="1:2" ht="30" customHeight="1">
      <c r="A34" s="175"/>
      <c r="B34" s="362"/>
    </row>
    <row r="35" spans="1:2" ht="36.75" customHeight="1">
      <c r="A35" s="175"/>
      <c r="B35" s="362"/>
    </row>
    <row r="36" spans="1:2">
      <c r="A36" s="175"/>
      <c r="B36" s="362"/>
    </row>
    <row r="37" spans="1:2">
      <c r="A37" s="175"/>
      <c r="B37" s="361"/>
    </row>
    <row r="38" spans="1:2">
      <c r="A38" s="175"/>
      <c r="B38" s="361"/>
    </row>
    <row r="39" spans="1:2">
      <c r="A39" s="175"/>
      <c r="B39" s="361"/>
    </row>
    <row r="40" spans="1:2">
      <c r="A40" s="175"/>
      <c r="B40" s="361"/>
    </row>
    <row r="41" spans="1:2">
      <c r="A41" s="175"/>
      <c r="B41" s="361"/>
    </row>
    <row r="42" spans="1:2">
      <c r="A42" s="175"/>
      <c r="B42" s="361"/>
    </row>
    <row r="43" spans="1:2">
      <c r="A43" s="175"/>
      <c r="B43" s="361"/>
    </row>
    <row r="44" spans="1:2">
      <c r="A44" s="175"/>
      <c r="B44" s="361"/>
    </row>
    <row r="45" spans="1:2">
      <c r="A45" s="175"/>
      <c r="B45" s="361"/>
    </row>
    <row r="46" spans="1:2">
      <c r="A46" s="175"/>
      <c r="B46" s="361"/>
    </row>
    <row r="47" spans="1:2">
      <c r="A47" s="175"/>
      <c r="B47" s="361"/>
    </row>
    <row r="48" spans="1:2">
      <c r="A48" s="175"/>
      <c r="B48" s="361"/>
    </row>
    <row r="49" spans="1:4">
      <c r="A49" s="175"/>
      <c r="B49" s="361"/>
    </row>
    <row r="50" spans="1:4">
      <c r="A50" s="175"/>
      <c r="B50" s="361"/>
    </row>
    <row r="52" spans="1:4">
      <c r="D52" s="44"/>
    </row>
  </sheetData>
  <sheetProtection algorithmName="SHA-512" hashValue="BZq2ygWVnEtbBdgxLtAesny4kPhHAOiSWPwDZ++js3lJqHi9PtZ1Dwx45tgKNwrM/yTnVFLE0vMfXNJlgtoWkg==" saltValue="Oj4EkAyE4ACsd9DXruE7Rg==" spinCount="100000" sheet="1" formatCells="0" formatColumns="0" formatRows="0" insertRows="0" deleteRows="0"/>
  <phoneticPr fontId="12" type="noConversion"/>
  <pageMargins left="0.25" right="0.25" top="0.5" bottom="0.5" header="0.25" footer="0.25"/>
  <pageSetup firstPageNumber="27" orientation="portrait" useFirstPageNumber="1" r:id="rId1"/>
  <headerFooter alignWithMargins="0">
    <oddHeader>&amp;RPage &amp;P</oddHeader>
    <oddFooter>&amp;L&amp;Z&amp;F&amp;R&amp;D</oddFooter>
    <firstHeader>&amp;C&amp;A&amp;RPage &amp;P</firstHeader>
    <firstFooter>&amp;L&amp;Z&amp;F</firstFooter>
  </headerFooter>
  <rowBreaks count="1" manualBreakCount="1">
    <brk id="23" max="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rchive xmlns="6ce3111e-7420-4802-b50a-75d4e9a0b980">false</Archive>
    <Linked_x0020_on_x0020_Page xmlns="d21dc803-237d-4c68-8692-8d731fd29118">true</Linked_x0020_on_x0020_Page>
    <ParagraphAfterLink xmlns="d21dc803-237d-4c68-8692-8d731fd29118" xsi:nil="true"/>
    <TaxKeywordTaxHTField xmlns="6ce3111e-7420-4802-b50a-75d4e9a0b980">
      <Terms xmlns="http://schemas.microsoft.com/office/infopath/2007/PartnerControls"/>
    </TaxKeywordTaxHTField>
    <Archive_x0020_Date xmlns="6ce3111e-7420-4802-b50a-75d4e9a0b980" xsi:nil="true"/>
    <Subgroup xmlns="d21dc803-237d-4c68-8692-8d731fd29118" xsi:nil="true"/>
    <OriginalModifiedDate xmlns="d21dc803-237d-4c68-8692-8d731fd29118" xsi:nil="true"/>
    <Grouping xmlns="d21dc803-237d-4c68-8692-8d731fd29118" xsi:nil="true"/>
    <Heading xmlns="6ce3111e-7420-4802-b50a-75d4e9a0b980" xsi:nil="true"/>
    <Sort_x0020_Order xmlns="6ce3111e-7420-4802-b50a-75d4e9a0b980">999</Sort_x0020_Order>
    <Year xmlns="d21dc803-237d-4c68-8692-8d731fd29118" xsi:nil="true"/>
    <ModifiedBeforeRun xmlns="d21dc803-237d-4c68-8692-8d731fd29118" xsi:nil="true"/>
    <ParagraphBeforeLink xmlns="d21dc803-237d-4c68-8692-8d731fd29118" xsi:nil="true"/>
    <AdditionalPageInfo xmlns="d21dc803-237d-4c68-8692-8d731fd29118" xsi:nil="true"/>
    <LifetimeViews xmlns="d21dc803-237d-4c68-8692-8d731fd29118" xsi:nil="true"/>
    <Subbullet xmlns="d21dc803-237d-4c68-8692-8d731fd29118" xsi:nil="true"/>
    <Language xmlns="d21dc803-237d-4c68-8692-8d731fd29118" xsi:nil="true"/>
    <PublishingExpirationDate xmlns="http://schemas.microsoft.com/sharepoint/v3" xsi:nil="true"/>
    <ActiveInactive xmlns="d21dc803-237d-4c68-8692-8d731fd29118">true</ActiveInactive>
    <Divisions xmlns="4d435f69-8686-490b-bd6d-b153bf22ab50">40</Divisions>
    <PublishingStartDate xmlns="http://schemas.microsoft.com/sharepoint/v3" xsi:nil="true"/>
    <TargetAudience xmlns="6ce3111e-7420-4802-b50a-75d4e9a0b980"/>
    <MediaType xmlns="6ce3111e-7420-4802-b50a-75d4e9a0b980">
      <Value>10</Value>
    </MediaType>
    <DisplayPage xmlns="d21dc803-237d-4c68-8692-8d731fd29118" xsi:nil="true"/>
    <Subheading xmlns="d21dc803-237d-4c68-8692-8d731fd29118" xsi:nil="true"/>
    <TaxCatchAll xmlns="6ce3111e-7420-4802-b50a-75d4e9a0b98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52988822C20F24E83D1DD5E4C131AA0" ma:contentTypeVersion="34" ma:contentTypeDescription="Create a new document." ma:contentTypeScope="" ma:versionID="4b1350e5a6489754c8f29ece2deba063">
  <xsd:schema xmlns:xsd="http://www.w3.org/2001/XMLSchema" xmlns:xs="http://www.w3.org/2001/XMLSchema" xmlns:p="http://schemas.microsoft.com/office/2006/metadata/properties" xmlns:ns1="http://schemas.microsoft.com/sharepoint/v3" xmlns:ns2="6ce3111e-7420-4802-b50a-75d4e9a0b980" xmlns:ns3="d21dc803-237d-4c68-8692-8d731fd29118" xmlns:ns4="4d435f69-8686-490b-bd6d-b153bf22ab50" targetNamespace="http://schemas.microsoft.com/office/2006/metadata/properties" ma:root="true" ma:fieldsID="63cce504722e3eb21ef9b21aa5634996" ns1:_="" ns2:_="" ns3:_="" ns4:_="">
    <xsd:import namespace="http://schemas.microsoft.com/sharepoint/v3"/>
    <xsd:import namespace="6ce3111e-7420-4802-b50a-75d4e9a0b980"/>
    <xsd:import namespace="d21dc803-237d-4c68-8692-8d731fd29118"/>
    <xsd:import namespace="4d435f69-8686-490b-bd6d-b153bf22ab50"/>
    <xsd:element name="properties">
      <xsd:complexType>
        <xsd:sequence>
          <xsd:element name="documentManagement">
            <xsd:complexType>
              <xsd:all>
                <xsd:element ref="ns2:Heading" minOccurs="0"/>
                <xsd:element ref="ns2:Sort_x0020_Order" minOccurs="0"/>
                <xsd:element ref="ns3:DisplayPage" minOccurs="0"/>
                <xsd:element ref="ns3:ParagraphBeforeLink" minOccurs="0"/>
                <xsd:element ref="ns3:ParagraphAfterLink" minOccurs="0"/>
                <xsd:element ref="ns4:Divisions" minOccurs="0"/>
                <xsd:element ref="ns2:TargetAudience" minOccurs="0"/>
                <xsd:element ref="ns2:Archive" minOccurs="0"/>
                <xsd:element ref="ns2:Archive_x0020_Date" minOccurs="0"/>
                <xsd:element ref="ns3:Grouping" minOccurs="0"/>
                <xsd:element ref="ns3:Subgroup" minOccurs="0"/>
                <xsd:element ref="ns3:Linked_x0020_on_x0020_Page" minOccurs="0"/>
                <xsd:element ref="ns3:Year" minOccurs="0"/>
                <xsd:element ref="ns2:MediaType" minOccurs="0"/>
                <xsd:element ref="ns1:PublishingStartDate" minOccurs="0"/>
                <xsd:element ref="ns1:PublishingExpirationDate" minOccurs="0"/>
                <xsd:element ref="ns2:TaxKeywordTaxHTField" minOccurs="0"/>
                <xsd:element ref="ns2:TaxCatchAll" minOccurs="0"/>
                <xsd:element ref="ns3:OriginalModifiedDate" minOccurs="0"/>
                <xsd:element ref="ns3:AdditionalPageInfo" minOccurs="0"/>
                <xsd:element ref="ns2:SharedWithUsers" minOccurs="0"/>
                <xsd:element ref="ns3:ActiveInactive" minOccurs="0"/>
                <xsd:element ref="ns3:Subbullet" minOccurs="0"/>
                <xsd:element ref="ns3:Subheading" minOccurs="0"/>
                <xsd:element ref="ns3:LifetimeViews" minOccurs="0"/>
                <xsd:element ref="ns3:ModifiedBeforeRun" minOccurs="0"/>
                <xsd:element ref="ns3:Langu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e3111e-7420-4802-b50a-75d4e9a0b980" elementFormDefault="qualified">
    <xsd:import namespace="http://schemas.microsoft.com/office/2006/documentManagement/types"/>
    <xsd:import namespace="http://schemas.microsoft.com/office/infopath/2007/PartnerControls"/>
    <xsd:element name="Heading" ma:index="1" nillable="true" ma:displayName="Heading" ma:internalName="Heading">
      <xsd:simpleType>
        <xsd:restriction base="dms:Text">
          <xsd:maxLength value="255"/>
        </xsd:restriction>
      </xsd:simpleType>
    </xsd:element>
    <xsd:element name="Sort_x0020_Order" ma:index="2" nillable="true" ma:displayName="Sort Order" ma:default="999" ma:internalName="Sort_x0020_Order" ma:percentage="FALSE">
      <xsd:simpleType>
        <xsd:restriction base="dms:Number"/>
      </xsd:simpleType>
    </xsd:element>
    <xsd:element name="TargetAudience" ma:index="7" nillable="true" ma:displayName="TargetAudience" ma:list="{5bf691bb-db4f-476f-a3f6-6f31e5686cd3}" ma:internalName="TargetAudience" ma:readOnly="false" ma:showField="Title" ma:web="6ce3111e-7420-4802-b50a-75d4e9a0b980">
      <xsd:complexType>
        <xsd:complexContent>
          <xsd:extension base="dms:MultiChoiceLookup">
            <xsd:sequence>
              <xsd:element name="Value" type="dms:Lookup" maxOccurs="unbounded" minOccurs="0" nillable="true"/>
            </xsd:sequence>
          </xsd:extension>
        </xsd:complexContent>
      </xsd:complexType>
    </xsd:element>
    <xsd:element name="Archive" ma:index="9" nillable="true" ma:displayName="Archive" ma:default="0" ma:indexed="true" ma:internalName="Archive">
      <xsd:simpleType>
        <xsd:restriction base="dms:Boolean"/>
      </xsd:simpleType>
    </xsd:element>
    <xsd:element name="Archive_x0020_Date" ma:index="10" nillable="true" ma:displayName="Archive Date" ma:format="DateOnly" ma:internalName="Archive_x0020_Date">
      <xsd:simpleType>
        <xsd:restriction base="dms:DateTime"/>
      </xsd:simpleType>
    </xsd:element>
    <xsd:element name="MediaType" ma:index="15" nillable="true" ma:displayName="MediaType" ma:list="{bc78f13e-3434-4b26-85f6-c5eb735f129d}" ma:internalName="MediaType" ma:readOnly="false" ma:showField="MediaType" ma:web="6ce3111e-7420-4802-b50a-75d4e9a0b980">
      <xsd:complexType>
        <xsd:complexContent>
          <xsd:extension base="dms:MultiChoiceLookup">
            <xsd:sequence>
              <xsd:element name="Value" type="dms:Lookup" maxOccurs="unbounded" minOccurs="0" nillable="true"/>
            </xsd:sequence>
          </xsd:extension>
        </xsd:complexContent>
      </xsd:complexType>
    </xsd:element>
    <xsd:element name="TaxKeywordTaxHTField" ma:index="25" nillable="true" ma:taxonomy="true" ma:internalName="TaxKeywordTaxHTField" ma:taxonomyFieldName="TaxKeyword" ma:displayName="Enterprise Keywords" ma:fieldId="{23f27201-bee3-471e-b2e7-b64fd8b7ca38}" ma:taxonomyMulti="true" ma:sspId="038a83e2-3cab-4ab1-90e8-f44282484cb6" ma:termSetId="00000000-0000-0000-0000-000000000000" ma:anchorId="00000000-0000-0000-0000-000000000000" ma:open="true" ma:isKeyword="true">
      <xsd:complexType>
        <xsd:sequence>
          <xsd:element ref="pc:Terms" minOccurs="0" maxOccurs="1"/>
        </xsd:sequence>
      </xsd:complexType>
    </xsd:element>
    <xsd:element name="TaxCatchAll" ma:index="26" nillable="true" ma:displayName="Taxonomy Catch All Column" ma:hidden="true" ma:list="{579831f0-4889-4cf1-9c1b-f4e5c0970170}" ma:internalName="TaxCatchAll" ma:showField="CatchAllData" ma:web="6ce3111e-7420-4802-b50a-75d4e9a0b980">
      <xsd:complexType>
        <xsd:complexContent>
          <xsd:extension base="dms:MultiChoiceLookup">
            <xsd:sequence>
              <xsd:element name="Value" type="dms:Lookup" maxOccurs="unbounded" minOccurs="0" nillable="true"/>
            </xsd:sequence>
          </xsd:extension>
        </xsd:complexContent>
      </xsd:complexType>
    </xsd:element>
    <xsd:element name="SharedWithUsers" ma:index="2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21dc803-237d-4c68-8692-8d731fd29118" elementFormDefault="qualified">
    <xsd:import namespace="http://schemas.microsoft.com/office/2006/documentManagement/types"/>
    <xsd:import namespace="http://schemas.microsoft.com/office/infopath/2007/PartnerControls"/>
    <xsd:element name="DisplayPage" ma:index="3" nillable="true" ma:displayName="DisplayPage" ma:indexed="true" ma:internalName="DisplayPage">
      <xsd:simpleType>
        <xsd:restriction base="dms:Text">
          <xsd:maxLength value="255"/>
        </xsd:restriction>
      </xsd:simpleType>
    </xsd:element>
    <xsd:element name="ParagraphBeforeLink" ma:index="4" nillable="true" ma:displayName="ParagraphBeforeLink" ma:internalName="ParagraphBeforeLink">
      <xsd:simpleType>
        <xsd:restriction base="dms:Note"/>
      </xsd:simpleType>
    </xsd:element>
    <xsd:element name="ParagraphAfterLink" ma:index="5" nillable="true" ma:displayName="ParagraphAfterLink" ma:internalName="ParagraphAfterLink">
      <xsd:simpleType>
        <xsd:restriction base="dms:Note"/>
      </xsd:simpleType>
    </xsd:element>
    <xsd:element name="Grouping" ma:index="11" nillable="true" ma:displayName="Grouping" ma:indexed="true" ma:internalName="Grouping">
      <xsd:simpleType>
        <xsd:restriction base="dms:Text">
          <xsd:maxLength value="255"/>
        </xsd:restriction>
      </xsd:simpleType>
    </xsd:element>
    <xsd:element name="Subgroup" ma:index="12" nillable="true" ma:displayName="Subgroup" ma:internalName="Subgroup">
      <xsd:simpleType>
        <xsd:restriction base="dms:Text">
          <xsd:maxLength value="255"/>
        </xsd:restriction>
      </xsd:simpleType>
    </xsd:element>
    <xsd:element name="Linked_x0020_on_x0020_Page" ma:index="13" nillable="true" ma:displayName="Linked on Page" ma:default="1" ma:indexed="true" ma:internalName="Linked_x0020_on_x0020_Page">
      <xsd:simpleType>
        <xsd:restriction base="dms:Boolean"/>
      </xsd:simpleType>
    </xsd:element>
    <xsd:element name="Year" ma:index="14" nillable="true" ma:displayName="Year" ma:internalName="Year">
      <xsd:simpleType>
        <xsd:restriction base="dms:Text">
          <xsd:maxLength value="255"/>
        </xsd:restriction>
      </xsd:simpleType>
    </xsd:element>
    <xsd:element name="OriginalModifiedDate" ma:index="27" nillable="true" ma:displayName="OriginalModifiedDate" ma:format="DateOnly" ma:internalName="OriginalModifiedDate">
      <xsd:simpleType>
        <xsd:restriction base="dms:DateTime"/>
      </xsd:simpleType>
    </xsd:element>
    <xsd:element name="AdditionalPageInfo" ma:index="28" nillable="true" ma:displayName="AdditionalPageInfo" ma:internalName="AdditionalPageInfo">
      <xsd:simpleType>
        <xsd:restriction base="dms:Note">
          <xsd:maxLength value="255"/>
        </xsd:restriction>
      </xsd:simpleType>
    </xsd:element>
    <xsd:element name="ActiveInactive" ma:index="30" nillable="true" ma:displayName="Active/Inactive" ma:default="1" ma:internalName="ActiveInactive">
      <xsd:simpleType>
        <xsd:restriction base="dms:Boolean"/>
      </xsd:simpleType>
    </xsd:element>
    <xsd:element name="Subbullet" ma:index="31" nillable="true" ma:displayName="Subbullet" ma:internalName="Subbullet">
      <xsd:simpleType>
        <xsd:restriction base="dms:Note">
          <xsd:maxLength value="255"/>
        </xsd:restriction>
      </xsd:simpleType>
    </xsd:element>
    <xsd:element name="Subheading" ma:index="32" nillable="true" ma:displayName="Subheading" ma:internalName="Subheading">
      <xsd:simpleType>
        <xsd:restriction base="dms:Text">
          <xsd:maxLength value="255"/>
        </xsd:restriction>
      </xsd:simpleType>
    </xsd:element>
    <xsd:element name="LifetimeViews" ma:index="33" nillable="true" ma:displayName="LifetimeViews" ma:internalName="LifetimeViews">
      <xsd:simpleType>
        <xsd:restriction base="dms:Number"/>
      </xsd:simpleType>
    </xsd:element>
    <xsd:element name="ModifiedBeforeRun" ma:index="34" nillable="true" ma:displayName="ModifiedBeforeRun" ma:format="DateOnly" ma:internalName="ModifiedBeforeRun">
      <xsd:simpleType>
        <xsd:restriction base="dms:DateTime"/>
      </xsd:simpleType>
    </xsd:element>
    <xsd:element name="Language" ma:index="35" nillable="true" ma:displayName="Language" ma:format="Dropdown" ma:internalName="Language">
      <xsd:simpleType>
        <xsd:restriction base="dms:Choice">
          <xsd:enumeration value="Albanian"/>
          <xsd:enumeration value="Amharic"/>
          <xsd:enumeration value="Arabic"/>
          <xsd:enumeration value="Assyrian"/>
          <xsd:enumeration value="Bengali"/>
          <xsd:enumeration value="Bosnian"/>
          <xsd:enumeration value="Bulgarian"/>
          <xsd:enumeration value="Burmese"/>
          <xsd:enumeration value="Cambodian"/>
          <xsd:enumeration value="Cantonese"/>
          <xsd:enumeration value="Chinese"/>
          <xsd:enumeration value="Chinese (Simplified)"/>
          <xsd:enumeration value="Chinese (Traditional)"/>
          <xsd:enumeration value="Czech"/>
          <xsd:enumeration value="Farsi"/>
          <xsd:enumeration value="French"/>
          <xsd:enumeration value="German"/>
          <xsd:enumeration value="Greek"/>
          <xsd:enumeration value="Gujarati"/>
          <xsd:enumeration value="Haitian-Creole"/>
          <xsd:enumeration value="Haka Chin"/>
          <xsd:enumeration value="Hindi"/>
          <xsd:enumeration value="Italian"/>
          <xsd:enumeration value="Japanese"/>
          <xsd:enumeration value="Karen"/>
          <xsd:enumeration value="Khmer"/>
          <xsd:enumeration value="Kirundi"/>
          <xsd:enumeration value="Korean"/>
          <xsd:enumeration value="Lao"/>
          <xsd:enumeration value="Lithuanian"/>
          <xsd:enumeration value="Malayalam"/>
          <xsd:enumeration value="Marathi"/>
          <xsd:enumeration value="Mongolian"/>
          <xsd:enumeration value="Nepali"/>
          <xsd:enumeration value="Pashto"/>
          <xsd:enumeration value="Pilipino (Tagalog)"/>
          <xsd:enumeration value="Polish"/>
          <xsd:enumeration value="Portuguese"/>
          <xsd:enumeration value="Punjabi"/>
          <xsd:enumeration value="Romanian"/>
          <xsd:enumeration value="Russian"/>
          <xsd:enumeration value="Serbian"/>
          <xsd:enumeration value="Serbian (Cyrillic)"/>
          <xsd:enumeration value="Serbian (Latin)"/>
          <xsd:enumeration value="Somali"/>
          <xsd:enumeration value="Spanish"/>
          <xsd:enumeration value="Swahili"/>
          <xsd:enumeration value="Tamil"/>
          <xsd:enumeration value="Telugu"/>
          <xsd:enumeration value="Thai"/>
          <xsd:enumeration value="Turkish"/>
          <xsd:enumeration value="Ukrainian"/>
          <xsd:enumeration value="Urdu"/>
          <xsd:enumeration value="Uzbek"/>
          <xsd:enumeration value="Vietnamese"/>
          <xsd:enumeration value="Yoruba"/>
        </xsd:restriction>
      </xsd:simpleType>
    </xsd:element>
  </xsd:schema>
  <xsd:schema xmlns:xsd="http://www.w3.org/2001/XMLSchema" xmlns:xs="http://www.w3.org/2001/XMLSchema" xmlns:dms="http://schemas.microsoft.com/office/2006/documentManagement/types" xmlns:pc="http://schemas.microsoft.com/office/infopath/2007/PartnerControls" targetNamespace="4d435f69-8686-490b-bd6d-b153bf22ab50" elementFormDefault="qualified">
    <xsd:import namespace="http://schemas.microsoft.com/office/2006/documentManagement/types"/>
    <xsd:import namespace="http://schemas.microsoft.com/office/infopath/2007/PartnerControls"/>
    <xsd:element name="Divisions" ma:index="6" nillable="true" ma:displayName="Divisions" ma:indexed="true" ma:list="{28f31edd-5ed1-4c97-b76f-e04153e47842}" ma:internalName="Divisions" ma:showField="Title" ma:web="6ce3111e-7420-4802-b50a-75d4e9a0b98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8"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FA3973-0D21-41F9-8327-DAE4F40CA24E}">
  <ds:schemaRefs>
    <ds:schemaRef ds:uri="http://schemas.microsoft.com/office/2006/metadata/properties"/>
    <ds:schemaRef ds:uri="http://schemas.microsoft.com/office/infopath/2007/PartnerControls"/>
    <ds:schemaRef ds:uri="bea92097-1ed7-4821-b721-f1cc4a6e9d01"/>
    <ds:schemaRef ds:uri="6ce3111e-7420-4802-b50a-75d4e9a0b980"/>
    <ds:schemaRef ds:uri="d21dc803-237d-4c68-8692-8d731fd29118"/>
    <ds:schemaRef ds:uri="http://schemas.microsoft.com/sharepoint/v3"/>
    <ds:schemaRef ds:uri="4d435f69-8686-490b-bd6d-b153bf22ab50"/>
  </ds:schemaRefs>
</ds:datastoreItem>
</file>

<file path=customXml/itemProps2.xml><?xml version="1.0" encoding="utf-8"?>
<ds:datastoreItem xmlns:ds="http://schemas.openxmlformats.org/officeDocument/2006/customXml" ds:itemID="{DF03C1B8-8140-4C6D-A9A6-7E8EFE29DF51}">
  <ds:schemaRefs>
    <ds:schemaRef ds:uri="http://schemas.microsoft.com/sharepoint/v3/contenttype/forms"/>
  </ds:schemaRefs>
</ds:datastoreItem>
</file>

<file path=customXml/itemProps3.xml><?xml version="1.0" encoding="utf-8"?>
<ds:datastoreItem xmlns:ds="http://schemas.openxmlformats.org/officeDocument/2006/customXml" ds:itemID="{5C8A56FB-BE27-4F24-ABBF-693C31629C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ce3111e-7420-4802-b50a-75d4e9a0b980"/>
    <ds:schemaRef ds:uri="d21dc803-237d-4c68-8692-8d731fd29118"/>
    <ds:schemaRef ds:uri="4d435f69-8686-490b-bd6d-b153bf22ab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19</vt:i4>
      </vt:variant>
    </vt:vector>
  </HeadingPairs>
  <TitlesOfParts>
    <vt:vector size="37" baseType="lpstr">
      <vt:lpstr>Cover</vt:lpstr>
      <vt:lpstr>BudgetSum 2-4</vt:lpstr>
      <vt:lpstr>CashSum 5</vt:lpstr>
      <vt:lpstr>EstRev 6-10</vt:lpstr>
      <vt:lpstr>EstExp 11-19</vt:lpstr>
      <vt:lpstr>Itemize 20</vt:lpstr>
      <vt:lpstr>DeficitBudgetSum Calc 21</vt:lpstr>
      <vt:lpstr>DefReductPlan 22-26</vt:lpstr>
      <vt:lpstr>Bckgrnd-Assumpt 27-28</vt:lpstr>
      <vt:lpstr>EBF Spending Plan 29-33</vt:lpstr>
      <vt:lpstr>AC 34</vt:lpstr>
      <vt:lpstr>VendContract 35</vt:lpstr>
      <vt:lpstr>Ref 36</vt:lpstr>
      <vt:lpstr>Error Checks</vt:lpstr>
      <vt:lpstr>EBF Spending Plan Data Table</vt:lpstr>
      <vt:lpstr>District Drop-down</vt:lpstr>
      <vt:lpstr>B27</vt:lpstr>
      <vt:lpstr>FY 26 Data for FY 27</vt:lpstr>
      <vt:lpstr>ChosenDistrict</vt:lpstr>
      <vt:lpstr>DashedRCDTHidden</vt:lpstr>
      <vt:lpstr>'AC 34'!Print_Area</vt:lpstr>
      <vt:lpstr>'Bckgrnd-Assumpt 27-28'!Print_Area</vt:lpstr>
      <vt:lpstr>'BudgetSum 2-4'!Print_Area</vt:lpstr>
      <vt:lpstr>'CashSum 5'!Print_Area</vt:lpstr>
      <vt:lpstr>Cover!Print_Area</vt:lpstr>
      <vt:lpstr>'DeficitBudgetSum Calc 21'!Print_Area</vt:lpstr>
      <vt:lpstr>'DefReductPlan 22-26'!Print_Area</vt:lpstr>
      <vt:lpstr>'EBF Spending Plan 29-33'!Print_Area</vt:lpstr>
      <vt:lpstr>'Error Checks'!Print_Area</vt:lpstr>
      <vt:lpstr>'EstExp 11-19'!Print_Area</vt:lpstr>
      <vt:lpstr>'Itemize 20'!Print_Area</vt:lpstr>
      <vt:lpstr>'VendContract 35'!Print_Area</vt:lpstr>
      <vt:lpstr>'Bckgrnd-Assumpt 27-28'!Print_Titles</vt:lpstr>
      <vt:lpstr>'BudgetSum 2-4'!Print_Titles</vt:lpstr>
      <vt:lpstr>'DefReductPlan 22-26'!Print_Titles</vt:lpstr>
      <vt:lpstr>'EstExp 11-19'!Print_Titles</vt:lpstr>
      <vt:lpstr>'EstRev 6-10'!Print_Titles</vt:lpstr>
    </vt:vector>
  </TitlesOfParts>
  <Company>Illinois State Board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2027 Budget Form (SD50-36/JA50-39)</dc:title>
  <dc:subject/>
  <dc:creator>DHemberger</dc:creator>
  <cp:keywords/>
  <dc:description/>
  <cp:lastModifiedBy>Balbach, Dean</cp:lastModifiedBy>
  <cp:revision/>
  <cp:lastPrinted>2026-08-07T19:55:10Z</cp:lastPrinted>
  <dcterms:created xsi:type="dcterms:W3CDTF">2001-01-31T16:14:51Z</dcterms:created>
  <dcterms:modified xsi:type="dcterms:W3CDTF">2026-08-28T19:27:50Z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0x010100552988822C20F24E83D1DD5E4C131AA0</vt:lpwstr>
  </property>
  <property fmtid="{D5CDD505-2E9C-101B-9397-08002B2CF9AE}" pid="3" name="TaxKeyword">
    <vt:lpwstr/>
  </property>
  <property fmtid="{D5CDD505-2E9C-101B-9397-08002B2CF9AE}" pid="4" name="MediaServiceImageTags">
    <vt:lpwstr/>
  </property>
</Properties>
</file>